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H:\Documents\Zámeček Borohrádek\DD BOROHRÁDEK DPS 06_2024\Rozpočty a soupisy prací\"/>
    </mc:Choice>
  </mc:AlternateContent>
  <xr:revisionPtr revIDLastSave="0" documentId="8_{B3066F85-6484-4A16-B1DC-9C5CE2B86EC8}" xr6:coauthVersionLast="47" xr6:coauthVersionMax="47" xr10:uidLastSave="{00000000-0000-0000-0000-000000000000}"/>
  <bookViews>
    <workbookView xWindow="28680" yWindow="-120" windowWidth="29040" windowHeight="15840" tabRatio="842" firstSheet="8" activeTab="5" xr2:uid="{00000000-000D-0000-FFFF-FFFF00000000}"/>
  </bookViews>
  <sheets>
    <sheet name="Rekapitulace stavby" sheetId="1" r:id="rId1"/>
    <sheet name="SO 00 - Vedlejší a ostatn..." sheetId="2" r:id="rId2"/>
    <sheet name="SO 01.1 - Bourání" sheetId="15" r:id="rId3"/>
    <sheet name="SO 01.2 - Hydroizolace" sheetId="16" r:id="rId4"/>
    <sheet name="SO 01.3 - Krov" sheetId="17" r:id="rId5"/>
    <sheet name="SO 01.4 - Rekonstrukce" sheetId="18" r:id="rId6"/>
    <sheet name="SO 01.5 - Ostatní náklady" sheetId="19" r:id="rId7"/>
    <sheet name="SO 01.06.01. - ZTI" sheetId="28" r:id="rId8"/>
    <sheet name="SO 01.06.02. - UT" sheetId="27" r:id="rId9"/>
    <sheet name="SO 01.06.03. - Plynovod" sheetId="26" r:id="rId10"/>
    <sheet name="SO 01.06.04. - VZT" sheetId="25" r:id="rId11"/>
    <sheet name="SO 01.06.05. - EI" sheetId="24" r:id="rId12"/>
    <sheet name="SO 01.06.06. - MaR" sheetId="23" r:id="rId13"/>
    <sheet name="ON 02.01. - Ostatní náklady" sheetId="3" r:id="rId14"/>
    <sheet name="SO 02.01.01. - Demolice" sheetId="4" r:id="rId15"/>
    <sheet name="SO 02.01.02. - Bourací práce" sheetId="5" r:id="rId16"/>
    <sheet name="SO 02.02. - Stavební práce" sheetId="6" r:id="rId17"/>
    <sheet name="SO 02.03.01. - ZTI" sheetId="33" r:id="rId18"/>
    <sheet name="SO 02.03.02. - UT" sheetId="32" r:id="rId19"/>
    <sheet name="SO 02.03.04. - VZT" sheetId="31" r:id="rId20"/>
    <sheet name="SO 02.03.05. - EI" sheetId="30" r:id="rId21"/>
    <sheet name="SO 02.03.06. - MaR" sheetId="29" r:id="rId22"/>
    <sheet name="ON 03.01. - Ostatní náklady" sheetId="7" r:id="rId23"/>
    <sheet name="SO 03.01. - Bourací práce" sheetId="8" r:id="rId24"/>
    <sheet name="SO 03.02. - Stavební část" sheetId="9" r:id="rId25"/>
    <sheet name="SO 03.03.01. - ZTI" sheetId="34" r:id="rId26"/>
    <sheet name="SO 03.03.02. - UT" sheetId="35" r:id="rId27"/>
    <sheet name="SO 03.03.04. - VZT" sheetId="36" r:id="rId28"/>
    <sheet name="SO 03.03.05. - EI" sheetId="37" r:id="rId29"/>
    <sheet name="SO 01-03 - Krycí list" sheetId="20" r:id="rId30"/>
    <sheet name="SO 01-03 - Rekaputilace" sheetId="21" r:id="rId31"/>
    <sheet name="SO 01-03 - SLP rozpočet" sheetId="22" r:id="rId32"/>
    <sheet name="ON 04.01. - Ostatní náklady" sheetId="10" r:id="rId33"/>
    <sheet name="SO 04.01. - Bourací práce" sheetId="11" r:id="rId34"/>
    <sheet name="SO 04.02. - Zpevněné ploc..." sheetId="12" r:id="rId35"/>
    <sheet name="SO 04.03. - Venkovní objekty" sheetId="13" r:id="rId36"/>
    <sheet name="Seznam figur" sheetId="14" r:id="rId37"/>
  </sheets>
  <externalReferences>
    <externalReference r:id="rId38"/>
    <externalReference r:id="rId39"/>
    <externalReference r:id="rId40"/>
    <externalReference r:id="rId41"/>
    <externalReference r:id="rId42"/>
    <externalReference r:id="rId43"/>
  </externalReferences>
  <definedNames>
    <definedName name="_xlnm._FilterDatabase" localSheetId="13" hidden="1">'ON 02.01. - Ostatní náklady'!$C$121:$K$134</definedName>
    <definedName name="_xlnm._FilterDatabase" localSheetId="22" hidden="1">'ON 03.01. - Ostatní náklady'!$C$120:$K$125</definedName>
    <definedName name="_xlnm._FilterDatabase" localSheetId="32" hidden="1">'ON 04.01. - Ostatní náklady'!$C$120:$K$123</definedName>
    <definedName name="_xlnm._FilterDatabase" localSheetId="1" hidden="1">'SO 00 - Vedlejší a ostatn...'!$C$121:$K$139</definedName>
    <definedName name="_xlnm._FilterDatabase" localSheetId="7" hidden="1">'SO 01.06.01. - ZTI'!$C$95:$K$618</definedName>
    <definedName name="_xlnm._FilterDatabase" localSheetId="9" hidden="1">'SO 01.06.03. - Plynovod'!$C$132:$K$241</definedName>
    <definedName name="_xlnm._FilterDatabase" localSheetId="2" hidden="1">'SO 01.1 - Bourání'!$C$93:$K$1419</definedName>
    <definedName name="_xlnm._FilterDatabase" localSheetId="3" hidden="1">'SO 01.2 - Hydroizolace'!$C$85:$K$515</definedName>
    <definedName name="_xlnm._FilterDatabase" localSheetId="4" hidden="1">'SO 01.3 - Krov'!$C$84:$K$521</definedName>
    <definedName name="_xlnm._FilterDatabase" localSheetId="5" hidden="1">'SO 01.4 - Rekonstrukce'!$C$104:$K$4657</definedName>
    <definedName name="_xlnm._FilterDatabase" localSheetId="6" hidden="1">'SO 01.5 - Ostatní náklady'!$C$79:$K$91</definedName>
    <definedName name="_xlnm._FilterDatabase" localSheetId="14" hidden="1">'SO 02.01.01. - Demolice'!$C$126:$K$152</definedName>
    <definedName name="_xlnm._FilterDatabase" localSheetId="15" hidden="1">'SO 02.01.02. - Bourací práce'!$C$136:$K$296</definedName>
    <definedName name="_xlnm._FilterDatabase" localSheetId="16" hidden="1">'SO 02.02. - Stavební práce'!$C$145:$K$977</definedName>
    <definedName name="_xlnm._FilterDatabase" localSheetId="17" hidden="1">'SO 02.03.01. - ZTI'!$C$84:$K$137</definedName>
    <definedName name="_xlnm._FilterDatabase" localSheetId="23" hidden="1">'SO 03.01. - Bourací práce'!$C$129:$K$230</definedName>
    <definedName name="_xlnm._FilterDatabase" localSheetId="24" hidden="1">'SO 03.02. - Stavební část'!$C$132:$K$362</definedName>
    <definedName name="_xlnm._FilterDatabase" localSheetId="25" hidden="1">'SO 03.03.01. - ZTI'!$C$84:$K$327</definedName>
    <definedName name="_xlnm._FilterDatabase" localSheetId="33" hidden="1">'SO 04.01. - Bourací práce'!$C$122:$K$188</definedName>
    <definedName name="_xlnm._FilterDatabase" localSheetId="34" hidden="1">'SO 04.02. - Zpevněné ploc...'!$C$125:$K$217</definedName>
    <definedName name="_xlnm._FilterDatabase" localSheetId="35" hidden="1">'SO 04.03. - Venkovní objekty'!$C$131:$K$280</definedName>
    <definedName name="AL_obvodový_plášť" localSheetId="29">'[1]SO 11.1A Výkaz výměr'!#REF!</definedName>
    <definedName name="AL_obvodový_plášť" localSheetId="30">'[1]SO 11.1A Výkaz výměr'!#REF!</definedName>
    <definedName name="AL_obvodový_plášť">'[1]SO 11.1A Výkaz výměr'!#REF!</definedName>
    <definedName name="Izolace_akustické" localSheetId="29">'[1]SO 11.1A Výkaz výměr'!#REF!</definedName>
    <definedName name="Izolace_akustické" localSheetId="30">'[1]SO 11.1A Výkaz výměr'!#REF!</definedName>
    <definedName name="Izolace_akustické">'[1]SO 11.1A Výkaz výměr'!#REF!</definedName>
    <definedName name="Izolace_proti_vodě" localSheetId="29">'[1]SO 11.1A Výkaz výměr'!#REF!</definedName>
    <definedName name="Izolace_proti_vodě" localSheetId="30">'[1]SO 11.1A Výkaz výměr'!#REF!</definedName>
    <definedName name="Izolace_proti_vodě">'[1]SO 11.1A Výkaz výměr'!#REF!</definedName>
    <definedName name="Komunikace" localSheetId="29">'[1]SO 11.1A Výkaz výměr'!#REF!</definedName>
    <definedName name="Komunikace" localSheetId="30">'[1]SO 11.1A Výkaz výměr'!#REF!</definedName>
    <definedName name="Komunikace">'[1]SO 11.1A Výkaz výměr'!#REF!</definedName>
    <definedName name="Konstrukce_klempířské" localSheetId="29">'[1]SO 11.1A Výkaz výměr'!#REF!</definedName>
    <definedName name="Konstrukce_klempířské" localSheetId="30">'[1]SO 11.1A Výkaz výměr'!#REF!</definedName>
    <definedName name="Konstrukce_klempířské">'[1]SO 11.1A Výkaz výměr'!#REF!</definedName>
    <definedName name="Konstrukce_tesařské" localSheetId="29">'[2]SO 51.4 Výkaz výměr'!#REF!</definedName>
    <definedName name="Konstrukce_tesařské" localSheetId="30">'[2]SO 51.4 Výkaz výměr'!#REF!</definedName>
    <definedName name="Konstrukce_tesařské">'[2]SO 51.4 Výkaz výměr'!#REF!</definedName>
    <definedName name="Konstrukce_truhlářské" localSheetId="29">'[1]SO 11.1A Výkaz výměr'!#REF!</definedName>
    <definedName name="Konstrukce_truhlářské" localSheetId="30">'[1]SO 11.1A Výkaz výměr'!#REF!</definedName>
    <definedName name="Konstrukce_truhlářské">'[1]SO 11.1A Výkaz výměr'!#REF!</definedName>
    <definedName name="Kovové_stavební_doplňkové_konstrukce" localSheetId="29">'[1]SO 11.1A Výkaz výměr'!#REF!</definedName>
    <definedName name="Kovové_stavební_doplňkové_konstrukce" localSheetId="30">'[1]SO 11.1A Výkaz výměr'!#REF!</definedName>
    <definedName name="Kovové_stavební_doplňkové_konstrukce">'[1]SO 11.1A Výkaz výměr'!#REF!</definedName>
    <definedName name="KSDK" localSheetId="29">'[2]SO 51.4 Výkaz výměr'!#REF!</definedName>
    <definedName name="KSDK" localSheetId="30">'[2]SO 51.4 Výkaz výměr'!#REF!</definedName>
    <definedName name="KSDK">'[2]SO 51.4 Výkaz výměr'!#REF!</definedName>
    <definedName name="Malby__tapety__nátěry__nástřiky" localSheetId="29">'[1]SO 11.1A Výkaz výměr'!#REF!</definedName>
    <definedName name="Malby__tapety__nátěry__nástřiky" localSheetId="30">'[1]SO 11.1A Výkaz výměr'!#REF!</definedName>
    <definedName name="Malby__tapety__nátěry__nástřiky">'[1]SO 11.1A Výkaz výměr'!#REF!</definedName>
    <definedName name="_xlnm.Print_Titles" localSheetId="13">'ON 02.01. - Ostatní náklady'!$121:$121</definedName>
    <definedName name="_xlnm.Print_Titles" localSheetId="22">'ON 03.01. - Ostatní náklady'!$120:$120</definedName>
    <definedName name="_xlnm.Print_Titles" localSheetId="32">'ON 04.01. - Ostatní náklady'!$120:$120</definedName>
    <definedName name="_xlnm.Print_Titles" localSheetId="0">'Rekapitulace stavby'!$92:$92</definedName>
    <definedName name="_xlnm.Print_Titles" localSheetId="36">'Seznam figur'!$9:$9</definedName>
    <definedName name="_xlnm.Print_Titles" localSheetId="1">'SO 00 - Vedlejší a ostatn...'!$121:$121</definedName>
    <definedName name="_xlnm.Print_Titles" localSheetId="7">'SO 01.06.01. - ZTI'!$95:$95</definedName>
    <definedName name="_xlnm.Print_Titles" localSheetId="8">'SO 01.06.02. - UT'!$2:$6</definedName>
    <definedName name="_xlnm.Print_Titles" localSheetId="9">'SO 01.06.03. - Plynovod'!$132:$132</definedName>
    <definedName name="_xlnm.Print_Titles" localSheetId="10">'SO 01.06.04. - VZT'!$2:$6</definedName>
    <definedName name="_xlnm.Print_Titles" localSheetId="11">'SO 01.06.05. - EI'!$1:$4</definedName>
    <definedName name="_xlnm.Print_Titles" localSheetId="2">'SO 01.1 - Bourání'!$93:$93</definedName>
    <definedName name="_xlnm.Print_Titles" localSheetId="3">'SO 01.2 - Hydroizolace'!$85:$85</definedName>
    <definedName name="_xlnm.Print_Titles" localSheetId="4">'SO 01.3 - Krov'!$84:$84</definedName>
    <definedName name="_xlnm.Print_Titles" localSheetId="5">'SO 01.4 - Rekonstrukce'!$104:$104</definedName>
    <definedName name="_xlnm.Print_Titles" localSheetId="6">'SO 01.5 - Ostatní náklady'!$79:$79</definedName>
    <definedName name="_xlnm.Print_Titles" localSheetId="14">'SO 02.01.01. - Demolice'!$126:$126</definedName>
    <definedName name="_xlnm.Print_Titles" localSheetId="15">'SO 02.01.02. - Bourací práce'!$136:$136</definedName>
    <definedName name="_xlnm.Print_Titles" localSheetId="16">'SO 02.02. - Stavební práce'!$145:$145</definedName>
    <definedName name="_xlnm.Print_Titles" localSheetId="17">'SO 02.03.01. - ZTI'!$84:$84</definedName>
    <definedName name="_xlnm.Print_Titles" localSheetId="18">'SO 02.03.02. - UT'!$2:$6</definedName>
    <definedName name="_xlnm.Print_Titles" localSheetId="19">'SO 02.03.04. - VZT'!$2:$6</definedName>
    <definedName name="_xlnm.Print_Titles" localSheetId="20">'SO 02.03.05. - EI'!$1:$4</definedName>
    <definedName name="_xlnm.Print_Titles" localSheetId="23">'SO 03.01. - Bourací práce'!$129:$129</definedName>
    <definedName name="_xlnm.Print_Titles" localSheetId="24">'SO 03.02. - Stavební část'!$132:$132</definedName>
    <definedName name="_xlnm.Print_Titles" localSheetId="25">'SO 03.03.01. - ZTI'!$84:$84</definedName>
    <definedName name="_xlnm.Print_Titles" localSheetId="26">'SO 03.03.02. - UT'!$2:$6</definedName>
    <definedName name="_xlnm.Print_Titles" localSheetId="27">'SO 03.03.04. - VZT'!$2:$6</definedName>
    <definedName name="_xlnm.Print_Titles" localSheetId="28">'SO 03.03.05. - EI'!$1:$4</definedName>
    <definedName name="_xlnm.Print_Titles" localSheetId="33">'SO 04.01. - Bourací práce'!$122:$122</definedName>
    <definedName name="_xlnm.Print_Titles" localSheetId="34">'SO 04.02. - Zpevněné ploc...'!$125:$125</definedName>
    <definedName name="_xlnm.Print_Titles" localSheetId="35">'SO 04.03. - Venkovní objekty'!$131:$131</definedName>
    <definedName name="Obklady_keramické" localSheetId="29">'[1]SO 11.1A Výkaz výměr'!#REF!</definedName>
    <definedName name="Obklady_keramické" localSheetId="30">'[1]SO 11.1A Výkaz výměr'!#REF!</definedName>
    <definedName name="Obklady_keramické">'[1]SO 11.1A Výkaz výměr'!#REF!</definedName>
    <definedName name="_xlnm.Print_Area" localSheetId="13">'ON 02.01. - Ostatní náklady'!$C$4:$J$76,'ON 02.01. - Ostatní náklady'!$C$82:$J$101,'ON 02.01. - Ostatní náklady'!$C$107:$J$134</definedName>
    <definedName name="_xlnm.Print_Area" localSheetId="22">'ON 03.01. - Ostatní náklady'!$C$4:$J$76,'ON 03.01. - Ostatní náklady'!$C$82:$J$100,'ON 03.01. - Ostatní náklady'!$C$106:$J$125</definedName>
    <definedName name="_xlnm.Print_Area" localSheetId="32">'ON 04.01. - Ostatní náklady'!$C$4:$J$76,'ON 04.01. - Ostatní náklady'!$C$82:$J$100,'ON 04.01. - Ostatní náklady'!$C$106:$J$123</definedName>
    <definedName name="_xlnm.Print_Area" localSheetId="0">'Rekapitulace stavby'!$D$4:$AO$76,'Rekapitulace stavby'!$C$82:$AQ$136</definedName>
    <definedName name="_xlnm.Print_Area" localSheetId="36">'Seznam figur'!$C$4:$G$380</definedName>
    <definedName name="_xlnm.Print_Area" localSheetId="1">'SO 00 - Vedlejší a ostatn...'!$C$4:$J$76,'SO 00 - Vedlejší a ostatn...'!$C$82:$J$103,'SO 00 - Vedlejší a ostatn...'!$C$109:$J$139</definedName>
    <definedName name="_xlnm.Print_Area" localSheetId="7">'SO 01.06.01. - ZTI'!$C$4:$J$39,'SO 01.06.01. - ZTI'!$C$45:$J$77,'SO 01.06.01. - ZTI'!$C$83:$K$618</definedName>
    <definedName name="_xlnm.Print_Area" localSheetId="8">'SO 01.06.02. - UT'!$A$136:$H$146</definedName>
    <definedName name="_xlnm.Print_Area" localSheetId="9">'SO 01.06.03. - Plynovod'!$C$4:$J$40,'SO 01.06.03. - Plynovod'!$C$49:$J$75,'SO 01.06.03. - Plynovod'!$C$81:$J$114,'SO 01.06.03. - Plynovod'!$C$120:$J$241</definedName>
    <definedName name="_xlnm.Print_Area" localSheetId="10">'SO 01.06.04. - VZT'!$A$1:$H$404</definedName>
    <definedName name="_xlnm.Print_Area" localSheetId="11">'SO 01.06.05. - EI'!$A:$F</definedName>
    <definedName name="_xlnm.Print_Area" localSheetId="12">'SO 01.06.06. - MaR'!$A$1:$F$84</definedName>
    <definedName name="_xlnm.Print_Area" localSheetId="2">'SO 01.1 - Bourání'!$C$4:$J$39,'SO 01.1 - Bourání'!$C$45:$J$75,'SO 01.1 - Bourání'!$C$81:$K$1419</definedName>
    <definedName name="_xlnm.Print_Area" localSheetId="3">'SO 01.2 - Hydroizolace'!$C$4:$J$39,'SO 01.2 - Hydroizolace'!$C$45:$J$67,'SO 01.2 - Hydroizolace'!$C$73:$K$515</definedName>
    <definedName name="_xlnm.Print_Area" localSheetId="4">'SO 01.3 - Krov'!$C$4:$J$39,'SO 01.3 - Krov'!$C$45:$J$66,'SO 01.3 - Krov'!$C$72:$K$521</definedName>
    <definedName name="_xlnm.Print_Area" localSheetId="5">'SO 01.4 - Rekonstrukce'!$C$4:$J$39,'SO 01.4 - Rekonstrukce'!$C$45:$J$86,'SO 01.4 - Rekonstrukce'!$C$92:$K$4657</definedName>
    <definedName name="_xlnm.Print_Area" localSheetId="6">'SO 01.5 - Ostatní náklady'!$C$4:$J$39,'SO 01.5 - Ostatní náklady'!$C$45:$J$61,'SO 01.5 - Ostatní náklady'!$C$67:$K$91</definedName>
    <definedName name="_xlnm.Print_Area" localSheetId="29">'SO 01-03 - Krycí list'!$B$2:$H$15</definedName>
    <definedName name="_xlnm.Print_Area" localSheetId="30">'SO 01-03 - Rekaputilace'!$B$2:$H$30</definedName>
    <definedName name="_xlnm.Print_Area" localSheetId="31">'SO 01-03 - SLP rozpočet'!$B$2:$K$239</definedName>
    <definedName name="_xlnm.Print_Area" localSheetId="14">'SO 02.01.01. - Demolice'!$C$4:$J$76,'SO 02.01.01. - Demolice'!$C$82:$J$104,'SO 02.01.01. - Demolice'!$C$110:$J$152</definedName>
    <definedName name="_xlnm.Print_Area" localSheetId="15">'SO 02.01.02. - Bourací práce'!$C$4:$J$76,'SO 02.01.02. - Bourací práce'!$C$82:$J$114,'SO 02.01.02. - Bourací práce'!$C$120:$J$296</definedName>
    <definedName name="_xlnm.Print_Area" localSheetId="16">'SO 02.02. - Stavební práce'!$C$4:$J$76,'SO 02.02. - Stavební práce'!$C$82:$J$125,'SO 02.02. - Stavební práce'!$C$131:$J$977</definedName>
    <definedName name="_xlnm.Print_Area" localSheetId="17">'SO 02.03.01. - ZTI'!$C$4:$J$39,'SO 02.03.01. - ZTI'!$C$45:$J$66,'SO 02.03.01. - ZTI'!$C$72:$K$137</definedName>
    <definedName name="_xlnm.Print_Area" localSheetId="18">'SO 02.03.02. - UT'!$A$56:$H$66</definedName>
    <definedName name="_xlnm.Print_Area" localSheetId="19">'SO 02.03.04. - VZT'!$A$1:$H$307</definedName>
    <definedName name="_xlnm.Print_Area" localSheetId="20">'SO 02.03.05. - EI'!$A:$F</definedName>
    <definedName name="_xlnm.Print_Area" localSheetId="21">'SO 02.03.06. - MaR'!$A$1:$F$50</definedName>
    <definedName name="_xlnm.Print_Area" localSheetId="23">'SO 03.01. - Bourací práce'!$C$4:$J$76,'SO 03.01. - Bourací práce'!$C$82:$J$109,'SO 03.01. - Bourací práce'!$C$115:$J$230</definedName>
    <definedName name="_xlnm.Print_Area" localSheetId="24">'SO 03.02. - Stavební část'!$C$4:$J$76,'SO 03.02. - Stavební část'!$C$82:$J$112,'SO 03.02. - Stavební část'!$C$118:$J$362</definedName>
    <definedName name="_xlnm.Print_Area" localSheetId="25">'SO 03.03.01. - ZTI'!$C$4:$J$39,'SO 03.03.01. - ZTI'!$C$45:$J$66,'SO 03.03.01. - ZTI'!$C$72:$K$327</definedName>
    <definedName name="_xlnm.Print_Area" localSheetId="26">'SO 03.03.02. - UT'!$A$44:$H$54</definedName>
    <definedName name="_xlnm.Print_Area" localSheetId="27">'SO 03.03.04. - VZT'!$A$1:$H$305</definedName>
    <definedName name="_xlnm.Print_Area" localSheetId="28">'SO 03.03.05. - EI'!$A:$F</definedName>
    <definedName name="_xlnm.Print_Area" localSheetId="33">'SO 04.01. - Bourací práce'!$C$4:$J$76,'SO 04.01. - Bourací práce'!$C$82:$J$102,'SO 04.01. - Bourací práce'!$C$108:$J$188</definedName>
    <definedName name="_xlnm.Print_Area" localSheetId="34">'SO 04.02. - Zpevněné ploc...'!$C$4:$J$76,'SO 04.02. - Zpevněné ploc...'!$C$82:$J$105,'SO 04.02. - Zpevněné ploc...'!$C$111:$J$217</definedName>
    <definedName name="_xlnm.Print_Area" localSheetId="35">'SO 04.03. - Venkovní objekty'!$C$4:$J$76,'SO 04.03. - Venkovní objekty'!$C$82:$J$111,'SO 04.03. - Venkovní objekty'!$C$117:$J$280</definedName>
    <definedName name="Ostatní_výrobky" localSheetId="29">'[2]SO 51.4 Výkaz výměr'!#REF!</definedName>
    <definedName name="Ostatní_výrobky" localSheetId="30">'[2]SO 51.4 Výkaz výměr'!#REF!</definedName>
    <definedName name="Ostatní_výrobky">'[2]SO 51.4 Výkaz výměr'!#REF!</definedName>
    <definedName name="Podhl" localSheetId="29">'[2]SO 51.4 Výkaz výměr'!#REF!</definedName>
    <definedName name="Podhl" localSheetId="30">'[2]SO 51.4 Výkaz výměr'!#REF!</definedName>
    <definedName name="Podhl">'[2]SO 51.4 Výkaz výměr'!#REF!</definedName>
    <definedName name="Podhledy" localSheetId="29">'[1]SO 11.1A Výkaz výměr'!#REF!</definedName>
    <definedName name="Podhledy" localSheetId="30">'[1]SO 11.1A Výkaz výměr'!#REF!</definedName>
    <definedName name="Podhledy">'[1]SO 11.1A Výkaz výměr'!#REF!</definedName>
    <definedName name="Print_Area_0" localSheetId="12">#REF!</definedName>
    <definedName name="Print_Area_0" localSheetId="21">#REF!</definedName>
    <definedName name="Print_Area_0_0" localSheetId="12">#REF!</definedName>
    <definedName name="Print_Area_0_0" localSheetId="21">#REF!</definedName>
    <definedName name="Print_Area_0_0_0" localSheetId="12">#REF!</definedName>
    <definedName name="Print_Area_0_0_0" localSheetId="21">#REF!</definedName>
    <definedName name="Print_Area_0_0_0_0" localSheetId="12">#REF!</definedName>
    <definedName name="Print_Area_0_0_0_0" localSheetId="21">#REF!</definedName>
    <definedName name="Print_Area_0_0_0_0_0" localSheetId="12">#REF!</definedName>
    <definedName name="Print_Area_0_0_0_0_0" localSheetId="21">#REF!</definedName>
    <definedName name="Print_Area_0_0_0_0_0_0" localSheetId="12">#REF!</definedName>
    <definedName name="Print_Area_0_0_0_0_0_0" localSheetId="21">#REF!</definedName>
    <definedName name="Print_Area_0_0_0_0_0_0_0" localSheetId="12">#REF!</definedName>
    <definedName name="Print_Area_0_0_0_0_0_0_0" localSheetId="21">#REF!</definedName>
    <definedName name="Print_Area_0_0_0_0_0_0_0_0" localSheetId="12">#REF!</definedName>
    <definedName name="Print_Area_0_0_0_0_0_0_0_0" localSheetId="21">#REF!</definedName>
    <definedName name="Print_Area_0_0_0_0_0_0_0_0_0" localSheetId="12">#REF!</definedName>
    <definedName name="Print_Area_0_0_0_0_0_0_0_0_0" localSheetId="21">#REF!</definedName>
    <definedName name="Print_Area_0_0_0_0_0_0_0_0_0_0" localSheetId="12">#REF!</definedName>
    <definedName name="Print_Area_0_0_0_0_0_0_0_0_0_0" localSheetId="21">#REF!</definedName>
    <definedName name="Print_Area_0_0_0_0_0_0_0_0_0_0_0" localSheetId="12">#REF!</definedName>
    <definedName name="Print_Area_0_0_0_0_0_0_0_0_0_0_0" localSheetId="21">#REF!</definedName>
    <definedName name="Print_Area_0_0_0_0_0_0_0_0_0_0_0_0" localSheetId="12">#REF!</definedName>
    <definedName name="Print_Area_0_0_0_0_0_0_0_0_0_0_0_0" localSheetId="21">#REF!</definedName>
    <definedName name="Print_Area_0_0_0_0_0_0_0_0_0_0_0_0_0" localSheetId="12">#REF!</definedName>
    <definedName name="Print_Area_0_0_0_0_0_0_0_0_0_0_0_0_0" localSheetId="21">#REF!</definedName>
    <definedName name="Print_Area_0_0_0_0_0_0_0_0_0_0_0_0_0_0" localSheetId="12">#REF!</definedName>
    <definedName name="Print_Area_0_0_0_0_0_0_0_0_0_0_0_0_0_0" localSheetId="21">#REF!</definedName>
    <definedName name="Print_Area_0_0_0_0_0_0_0_0_0_0_0_0_0_0_0" localSheetId="12">#REF!</definedName>
    <definedName name="Print_Area_0_0_0_0_0_0_0_0_0_0_0_0_0_0_0" localSheetId="21">#REF!</definedName>
    <definedName name="rabat_2">'[3]Výpočet netto cen'!$B$8</definedName>
    <definedName name="REKAPITULACE" localSheetId="29">'[1]SO 11.1A Výkaz výměr'!#REF!</definedName>
    <definedName name="REKAPITULACE" localSheetId="30">'[1]SO 11.1A Výkaz výměr'!#REF!</definedName>
    <definedName name="REKAPITULACE">'[1]SO 11.1A Výkaz výměr'!#REF!</definedName>
    <definedName name="Sádrokartonové_konstrukce" localSheetId="29">'[1]SO 11.1A Výkaz výměr'!#REF!</definedName>
    <definedName name="Sádrokartonové_konstrukce" localSheetId="30">'[1]SO 11.1A Výkaz výměr'!#REF!</definedName>
    <definedName name="Sádrokartonové_konstrukce">'[1]SO 11.1A Výkaz výměr'!#REF!</definedName>
    <definedName name="skonto_1">'[3]Výpočet netto cen'!$B$10</definedName>
    <definedName name="skonto_2">'[3]Výpočet netto cen'!$B$11</definedName>
    <definedName name="skonto_3">'[3]Výpočet netto cen'!$B$12</definedName>
    <definedName name="Vodorovné_konstrukce" localSheetId="29">'[2]SO 51.4 Výkaz výměr'!#REF!</definedName>
    <definedName name="Vodorovné_konstrukce" localSheetId="30">'[2]SO 51.4 Výkaz výměr'!#REF!</definedName>
    <definedName name="Vodorovné_konstrukce">'[2]SO 51.4 Výkaz výměr'!#REF!</definedName>
    <definedName name="Základy" localSheetId="29">'[2]SO 51.4 Výkaz výměr'!#REF!</definedName>
    <definedName name="Základy" localSheetId="30">'[2]SO 51.4 Výkaz výměr'!#REF!</definedName>
    <definedName name="Základy">'[2]SO 51.4 Výkaz výměr'!#REF!</definedName>
    <definedName name="Zemní_práce" localSheetId="29">'[2]SO 51.4 Výkaz výměr'!#REF!</definedName>
    <definedName name="Zemní_práce" localSheetId="30">'[2]SO 51.4 Výkaz výměr'!#REF!</definedName>
    <definedName name="Zemní_práce">'[2]SO 51.4 Výkaz výměr'!#REF!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802" i="6" l="1"/>
  <c r="F47" i="29"/>
  <c r="F48" i="29"/>
  <c r="F46" i="29"/>
  <c r="F36" i="29"/>
  <c r="F38" i="29"/>
  <c r="F39" i="29"/>
  <c r="F40" i="29"/>
  <c r="F41" i="29"/>
  <c r="F42" i="29"/>
  <c r="F43" i="29"/>
  <c r="F35" i="29"/>
  <c r="F19" i="29"/>
  <c r="F20" i="29"/>
  <c r="F21" i="29"/>
  <c r="F22" i="29"/>
  <c r="F23" i="29"/>
  <c r="F24" i="29"/>
  <c r="F25" i="29"/>
  <c r="F26" i="29"/>
  <c r="F27" i="29"/>
  <c r="F28" i="29"/>
  <c r="F29" i="29"/>
  <c r="F30" i="29"/>
  <c r="F31" i="29"/>
  <c r="F18" i="29"/>
  <c r="F14" i="29"/>
  <c r="F13" i="29"/>
  <c r="F12" i="29"/>
  <c r="F10" i="29"/>
  <c r="F9" i="29"/>
  <c r="F5" i="29"/>
  <c r="F4" i="29"/>
  <c r="F3" i="29"/>
  <c r="F82" i="23"/>
  <c r="F81" i="23"/>
  <c r="F80" i="23"/>
  <c r="F66" i="23"/>
  <c r="F67" i="23"/>
  <c r="F68" i="23"/>
  <c r="F70" i="23"/>
  <c r="F71" i="23"/>
  <c r="F72" i="23"/>
  <c r="F73" i="23"/>
  <c r="F74" i="23"/>
  <c r="F75" i="23"/>
  <c r="F76" i="23"/>
  <c r="F77" i="23"/>
  <c r="F65" i="23"/>
  <c r="F37" i="23"/>
  <c r="F38" i="23"/>
  <c r="F39" i="23"/>
  <c r="F40" i="23"/>
  <c r="F41" i="23"/>
  <c r="F42" i="23"/>
  <c r="F43" i="23"/>
  <c r="F44" i="23"/>
  <c r="F45" i="23"/>
  <c r="F46" i="23"/>
  <c r="F47" i="23"/>
  <c r="F48" i="23"/>
  <c r="F49" i="23"/>
  <c r="F50" i="23"/>
  <c r="F51" i="23"/>
  <c r="F52" i="23"/>
  <c r="F53" i="23"/>
  <c r="F54" i="23"/>
  <c r="F55" i="23"/>
  <c r="F56" i="23"/>
  <c r="F57" i="23"/>
  <c r="F58" i="23"/>
  <c r="F59" i="23"/>
  <c r="F60" i="23"/>
  <c r="F61" i="23"/>
  <c r="F36" i="23"/>
  <c r="F26" i="23"/>
  <c r="F27" i="23"/>
  <c r="F28" i="23"/>
  <c r="F29" i="23"/>
  <c r="F30" i="23"/>
  <c r="F31" i="23"/>
  <c r="F32" i="23"/>
  <c r="F25" i="23"/>
  <c r="F16" i="23"/>
  <c r="F17" i="23"/>
  <c r="F18" i="23"/>
  <c r="F19" i="23"/>
  <c r="F20" i="23"/>
  <c r="F21" i="23"/>
  <c r="F22" i="23"/>
  <c r="F23" i="23"/>
  <c r="F15" i="23"/>
  <c r="F13" i="23"/>
  <c r="F4" i="23"/>
  <c r="F5" i="23"/>
  <c r="F6" i="23"/>
  <c r="F7" i="23"/>
  <c r="F8" i="23"/>
  <c r="F9" i="23"/>
  <c r="F3" i="23"/>
  <c r="G35" i="25"/>
  <c r="F32" i="29" l="1"/>
  <c r="BE88" i="34"/>
  <c r="E23" i="13" l="1"/>
  <c r="E20" i="13"/>
  <c r="E17" i="13"/>
  <c r="J14" i="13"/>
  <c r="F14" i="13"/>
  <c r="E23" i="12"/>
  <c r="E20" i="12"/>
  <c r="E17" i="12"/>
  <c r="J14" i="12"/>
  <c r="F14" i="12"/>
  <c r="E23" i="11"/>
  <c r="E20" i="11"/>
  <c r="E17" i="11"/>
  <c r="J14" i="11"/>
  <c r="F14" i="11"/>
  <c r="E23" i="10"/>
  <c r="E20" i="10"/>
  <c r="E17" i="10"/>
  <c r="J14" i="10"/>
  <c r="F14" i="10"/>
  <c r="E18" i="34"/>
  <c r="E15" i="34"/>
  <c r="J12" i="34"/>
  <c r="F12" i="34"/>
  <c r="E23" i="9"/>
  <c r="E20" i="9"/>
  <c r="E17" i="9"/>
  <c r="J14" i="9"/>
  <c r="F14" i="9"/>
  <c r="E23" i="8"/>
  <c r="E20" i="8"/>
  <c r="E17" i="8"/>
  <c r="J14" i="8"/>
  <c r="F14" i="8"/>
  <c r="E23" i="7"/>
  <c r="E20" i="7"/>
  <c r="E17" i="7"/>
  <c r="J14" i="7"/>
  <c r="F14" i="7"/>
  <c r="E18" i="33"/>
  <c r="E15" i="33"/>
  <c r="J12" i="33"/>
  <c r="F12" i="33"/>
  <c r="E23" i="6"/>
  <c r="E20" i="6"/>
  <c r="E17" i="6"/>
  <c r="F14" i="6"/>
  <c r="J14" i="6"/>
  <c r="E25" i="5"/>
  <c r="E22" i="5"/>
  <c r="E19" i="5"/>
  <c r="J16" i="5"/>
  <c r="F16" i="5"/>
  <c r="E25" i="4"/>
  <c r="E22" i="4"/>
  <c r="E19" i="4"/>
  <c r="J16" i="4"/>
  <c r="F16" i="4"/>
  <c r="E23" i="3"/>
  <c r="E20" i="3"/>
  <c r="E17" i="3"/>
  <c r="F14" i="3"/>
  <c r="J14" i="3"/>
  <c r="E18" i="26"/>
  <c r="E15" i="26"/>
  <c r="J12" i="26"/>
  <c r="F12" i="26"/>
  <c r="E18" i="28"/>
  <c r="E15" i="28"/>
  <c r="J12" i="28"/>
  <c r="F12" i="28"/>
  <c r="E21" i="19"/>
  <c r="E18" i="19"/>
  <c r="E15" i="19"/>
  <c r="J12" i="19"/>
  <c r="F12" i="19"/>
  <c r="E21" i="18"/>
  <c r="E18" i="18"/>
  <c r="E15" i="18"/>
  <c r="J12" i="18"/>
  <c r="F12" i="18"/>
  <c r="E21" i="17"/>
  <c r="E18" i="17"/>
  <c r="E15" i="17"/>
  <c r="J12" i="17"/>
  <c r="F12" i="17"/>
  <c r="E21" i="16"/>
  <c r="E18" i="16"/>
  <c r="E15" i="16"/>
  <c r="J12" i="16"/>
  <c r="F12" i="16"/>
  <c r="E21" i="15"/>
  <c r="E18" i="15"/>
  <c r="E15" i="15"/>
  <c r="J12" i="15"/>
  <c r="F12" i="15"/>
  <c r="E21" i="2"/>
  <c r="E18" i="2"/>
  <c r="E15" i="2"/>
  <c r="F12" i="2"/>
  <c r="BD125" i="1"/>
  <c r="BC125" i="1"/>
  <c r="BB125" i="1"/>
  <c r="AS125" i="1"/>
  <c r="F104" i="37"/>
  <c r="F103" i="37"/>
  <c r="F102" i="37"/>
  <c r="F98" i="37"/>
  <c r="F97" i="37"/>
  <c r="F96" i="37"/>
  <c r="F95" i="37"/>
  <c r="F94" i="37"/>
  <c r="F87" i="37"/>
  <c r="F86" i="37"/>
  <c r="F85" i="37"/>
  <c r="F84" i="37"/>
  <c r="F83" i="37"/>
  <c r="F82" i="37"/>
  <c r="F81" i="37"/>
  <c r="F80" i="37"/>
  <c r="F79" i="37"/>
  <c r="F78" i="37"/>
  <c r="F77" i="37"/>
  <c r="F76" i="37"/>
  <c r="F75" i="37"/>
  <c r="F74" i="37"/>
  <c r="F73" i="37"/>
  <c r="F72" i="37"/>
  <c r="F71" i="37"/>
  <c r="F70" i="37"/>
  <c r="F69" i="37"/>
  <c r="F68" i="37"/>
  <c r="F67" i="37"/>
  <c r="F61" i="37"/>
  <c r="F60" i="37"/>
  <c r="F59" i="37"/>
  <c r="F58" i="37"/>
  <c r="F57" i="37"/>
  <c r="F56" i="37"/>
  <c r="F55" i="37"/>
  <c r="F54" i="37"/>
  <c r="F53" i="37"/>
  <c r="F52" i="37"/>
  <c r="F51" i="37"/>
  <c r="F50" i="37"/>
  <c r="F49" i="37"/>
  <c r="F48" i="37"/>
  <c r="F47" i="37"/>
  <c r="F46" i="37"/>
  <c r="F45" i="37"/>
  <c r="F44" i="37"/>
  <c r="F43" i="37"/>
  <c r="F42" i="37"/>
  <c r="F41" i="37"/>
  <c r="F40" i="37"/>
  <c r="F39" i="37"/>
  <c r="F38" i="37"/>
  <c r="F37" i="37"/>
  <c r="F36" i="37"/>
  <c r="F32" i="37"/>
  <c r="F31" i="37"/>
  <c r="F30" i="37"/>
  <c r="F29" i="37"/>
  <c r="F28" i="37"/>
  <c r="F27" i="37"/>
  <c r="F26" i="37"/>
  <c r="F25" i="37"/>
  <c r="F23" i="37"/>
  <c r="F22" i="37"/>
  <c r="F21" i="37"/>
  <c r="F20" i="37"/>
  <c r="F19" i="37"/>
  <c r="F18" i="37"/>
  <c r="F17" i="37"/>
  <c r="F16" i="37"/>
  <c r="F15" i="37"/>
  <c r="B10" i="37"/>
  <c r="B9" i="37"/>
  <c r="B8" i="37"/>
  <c r="B7" i="37"/>
  <c r="B6" i="37"/>
  <c r="F99" i="37" l="1"/>
  <c r="F9" i="37" s="1"/>
  <c r="F88" i="37"/>
  <c r="F33" i="37"/>
  <c r="F6" i="37" s="1"/>
  <c r="F62" i="37"/>
  <c r="F63" i="37" s="1"/>
  <c r="F64" i="37" s="1"/>
  <c r="F7" i="37" s="1"/>
  <c r="F105" i="37"/>
  <c r="F10" i="37" s="1"/>
  <c r="F89" i="37"/>
  <c r="F90" i="37" s="1"/>
  <c r="F8" i="37" s="1"/>
  <c r="F11" i="37" l="1"/>
  <c r="G18" i="36"/>
  <c r="H18" i="36" s="1"/>
  <c r="G17" i="36"/>
  <c r="H17" i="36" s="1"/>
  <c r="G16" i="36"/>
  <c r="H16" i="36" s="1"/>
  <c r="G15" i="36"/>
  <c r="H15" i="36" s="1"/>
  <c r="G14" i="36"/>
  <c r="H14" i="36" s="1"/>
  <c r="G13" i="36"/>
  <c r="H13" i="36" s="1"/>
  <c r="G12" i="36"/>
  <c r="H12" i="36" s="1"/>
  <c r="G11" i="36"/>
  <c r="H11" i="36" s="1"/>
  <c r="G10" i="36"/>
  <c r="G21" i="35"/>
  <c r="G20" i="35"/>
  <c r="H20" i="35" s="1"/>
  <c r="G19" i="35"/>
  <c r="H19" i="35" s="1"/>
  <c r="G18" i="35"/>
  <c r="H18" i="35" s="1"/>
  <c r="G17" i="35"/>
  <c r="H17" i="35" s="1"/>
  <c r="G16" i="35"/>
  <c r="H16" i="35" s="1"/>
  <c r="G15" i="35"/>
  <c r="H15" i="35" s="1"/>
  <c r="G14" i="35"/>
  <c r="H14" i="35" s="1"/>
  <c r="G11" i="35"/>
  <c r="H11" i="35" s="1"/>
  <c r="G10" i="35"/>
  <c r="H10" i="35" s="1"/>
  <c r="BK326" i="34"/>
  <c r="BI326" i="34"/>
  <c r="BH326" i="34"/>
  <c r="BG326" i="34"/>
  <c r="T326" i="34"/>
  <c r="R326" i="34"/>
  <c r="P326" i="34"/>
  <c r="J326" i="34"/>
  <c r="BE326" i="34" s="1"/>
  <c r="BK324" i="34"/>
  <c r="BI324" i="34"/>
  <c r="BH324" i="34"/>
  <c r="BG324" i="34"/>
  <c r="BE324" i="34"/>
  <c r="T324" i="34"/>
  <c r="R324" i="34"/>
  <c r="P324" i="34"/>
  <c r="J324" i="34"/>
  <c r="BF324" i="34" s="1"/>
  <c r="BK322" i="34"/>
  <c r="BI322" i="34"/>
  <c r="BH322" i="34"/>
  <c r="BG322" i="34"/>
  <c r="T322" i="34"/>
  <c r="R322" i="34"/>
  <c r="P322" i="34"/>
  <c r="J322" i="34"/>
  <c r="BE322" i="34" s="1"/>
  <c r="BK320" i="34"/>
  <c r="BI320" i="34"/>
  <c r="BH320" i="34"/>
  <c r="BG320" i="34"/>
  <c r="T320" i="34"/>
  <c r="R320" i="34"/>
  <c r="P320" i="34"/>
  <c r="J320" i="34"/>
  <c r="BE320" i="34" s="1"/>
  <c r="BK318" i="34"/>
  <c r="BI318" i="34"/>
  <c r="BH318" i="34"/>
  <c r="BG318" i="34"/>
  <c r="BE318" i="34"/>
  <c r="T318" i="34"/>
  <c r="R318" i="34"/>
  <c r="P318" i="34"/>
  <c r="J318" i="34"/>
  <c r="BF318" i="34" s="1"/>
  <c r="BK315" i="34"/>
  <c r="BI315" i="34"/>
  <c r="BH315" i="34"/>
  <c r="BG315" i="34"/>
  <c r="T315" i="34"/>
  <c r="R315" i="34"/>
  <c r="P315" i="34"/>
  <c r="J315" i="34"/>
  <c r="BE315" i="34" s="1"/>
  <c r="BK314" i="34"/>
  <c r="BI314" i="34"/>
  <c r="BH314" i="34"/>
  <c r="BG314" i="34"/>
  <c r="T314" i="34"/>
  <c r="R314" i="34"/>
  <c r="P314" i="34"/>
  <c r="J314" i="34"/>
  <c r="BE314" i="34" s="1"/>
  <c r="BK312" i="34"/>
  <c r="BI312" i="34"/>
  <c r="BH312" i="34"/>
  <c r="BG312" i="34"/>
  <c r="BE312" i="34"/>
  <c r="T312" i="34"/>
  <c r="R312" i="34"/>
  <c r="P312" i="34"/>
  <c r="J312" i="34"/>
  <c r="BF312" i="34" s="1"/>
  <c r="BK310" i="34"/>
  <c r="BI310" i="34"/>
  <c r="BH310" i="34"/>
  <c r="BG310" i="34"/>
  <c r="T310" i="34"/>
  <c r="R310" i="34"/>
  <c r="P310" i="34"/>
  <c r="J310" i="34"/>
  <c r="BE310" i="34" s="1"/>
  <c r="BK308" i="34"/>
  <c r="BI308" i="34"/>
  <c r="BH308" i="34"/>
  <c r="BG308" i="34"/>
  <c r="T308" i="34"/>
  <c r="R308" i="34"/>
  <c r="P308" i="34"/>
  <c r="J308" i="34"/>
  <c r="BE308" i="34" s="1"/>
  <c r="BK306" i="34"/>
  <c r="BI306" i="34"/>
  <c r="BH306" i="34"/>
  <c r="BG306" i="34"/>
  <c r="BE306" i="34"/>
  <c r="T306" i="34"/>
  <c r="R306" i="34"/>
  <c r="P306" i="34"/>
  <c r="J306" i="34"/>
  <c r="BF306" i="34" s="1"/>
  <c r="BK303" i="34"/>
  <c r="BI303" i="34"/>
  <c r="BH303" i="34"/>
  <c r="BG303" i="34"/>
  <c r="BE303" i="34"/>
  <c r="T303" i="34"/>
  <c r="R303" i="34"/>
  <c r="P303" i="34"/>
  <c r="J303" i="34"/>
  <c r="BF303" i="34" s="1"/>
  <c r="BK301" i="34"/>
  <c r="BI301" i="34"/>
  <c r="BH301" i="34"/>
  <c r="BG301" i="34"/>
  <c r="T301" i="34"/>
  <c r="R301" i="34"/>
  <c r="P301" i="34"/>
  <c r="J301" i="34"/>
  <c r="BE301" i="34" s="1"/>
  <c r="BK299" i="34"/>
  <c r="BI299" i="34"/>
  <c r="BH299" i="34"/>
  <c r="BG299" i="34"/>
  <c r="T299" i="34"/>
  <c r="R299" i="34"/>
  <c r="P299" i="34"/>
  <c r="J299" i="34"/>
  <c r="BE299" i="34" s="1"/>
  <c r="BK297" i="34"/>
  <c r="BI297" i="34"/>
  <c r="BH297" i="34"/>
  <c r="BG297" i="34"/>
  <c r="T297" i="34"/>
  <c r="R297" i="34"/>
  <c r="P297" i="34"/>
  <c r="J297" i="34"/>
  <c r="BE297" i="34" s="1"/>
  <c r="BK295" i="34"/>
  <c r="BI295" i="34"/>
  <c r="BH295" i="34"/>
  <c r="BG295" i="34"/>
  <c r="T295" i="34"/>
  <c r="R295" i="34"/>
  <c r="P295" i="34"/>
  <c r="J295" i="34"/>
  <c r="BE295" i="34" s="1"/>
  <c r="BK293" i="34"/>
  <c r="BI293" i="34"/>
  <c r="BH293" i="34"/>
  <c r="BG293" i="34"/>
  <c r="BE293" i="34"/>
  <c r="T293" i="34"/>
  <c r="R293" i="34"/>
  <c r="P293" i="34"/>
  <c r="J293" i="34"/>
  <c r="BF293" i="34" s="1"/>
  <c r="BK291" i="34"/>
  <c r="BI291" i="34"/>
  <c r="BH291" i="34"/>
  <c r="BG291" i="34"/>
  <c r="T291" i="34"/>
  <c r="R291" i="34"/>
  <c r="P291" i="34"/>
  <c r="J291" i="34"/>
  <c r="BE291" i="34" s="1"/>
  <c r="BK289" i="34"/>
  <c r="BI289" i="34"/>
  <c r="BH289" i="34"/>
  <c r="BG289" i="34"/>
  <c r="T289" i="34"/>
  <c r="R289" i="34"/>
  <c r="P289" i="34"/>
  <c r="J289" i="34"/>
  <c r="BE289" i="34" s="1"/>
  <c r="BK288" i="34"/>
  <c r="BI288" i="34"/>
  <c r="BH288" i="34"/>
  <c r="BG288" i="34"/>
  <c r="BE288" i="34"/>
  <c r="T288" i="34"/>
  <c r="R288" i="34"/>
  <c r="P288" i="34"/>
  <c r="J288" i="34"/>
  <c r="BF288" i="34" s="1"/>
  <c r="BK286" i="34"/>
  <c r="BI286" i="34"/>
  <c r="BH286" i="34"/>
  <c r="BG286" i="34"/>
  <c r="T286" i="34"/>
  <c r="R286" i="34"/>
  <c r="P286" i="34"/>
  <c r="J286" i="34"/>
  <c r="BE286" i="34" s="1"/>
  <c r="BK284" i="34"/>
  <c r="BI284" i="34"/>
  <c r="BH284" i="34"/>
  <c r="BG284" i="34"/>
  <c r="T284" i="34"/>
  <c r="R284" i="34"/>
  <c r="P284" i="34"/>
  <c r="J284" i="34"/>
  <c r="BE284" i="34" s="1"/>
  <c r="BK282" i="34"/>
  <c r="BI282" i="34"/>
  <c r="BH282" i="34"/>
  <c r="BG282" i="34"/>
  <c r="T282" i="34"/>
  <c r="R282" i="34"/>
  <c r="P282" i="34"/>
  <c r="J282" i="34"/>
  <c r="BE282" i="34" s="1"/>
  <c r="BK280" i="34"/>
  <c r="BI280" i="34"/>
  <c r="BH280" i="34"/>
  <c r="BG280" i="34"/>
  <c r="T280" i="34"/>
  <c r="R280" i="34"/>
  <c r="P280" i="34"/>
  <c r="J280" i="34"/>
  <c r="BE280" i="34" s="1"/>
  <c r="BK278" i="34"/>
  <c r="BI278" i="34"/>
  <c r="BH278" i="34"/>
  <c r="BG278" i="34"/>
  <c r="BE278" i="34"/>
  <c r="T278" i="34"/>
  <c r="R278" i="34"/>
  <c r="P278" i="34"/>
  <c r="J278" i="34"/>
  <c r="BF278" i="34" s="1"/>
  <c r="BK277" i="34"/>
  <c r="BI277" i="34"/>
  <c r="BH277" i="34"/>
  <c r="BG277" i="34"/>
  <c r="T277" i="34"/>
  <c r="R277" i="34"/>
  <c r="P277" i="34"/>
  <c r="J277" i="34"/>
  <c r="BE277" i="34" s="1"/>
  <c r="BK275" i="34"/>
  <c r="BI275" i="34"/>
  <c r="BH275" i="34"/>
  <c r="BG275" i="34"/>
  <c r="T275" i="34"/>
  <c r="R275" i="34"/>
  <c r="P275" i="34"/>
  <c r="J275" i="34"/>
  <c r="BE275" i="34" s="1"/>
  <c r="BK274" i="34"/>
  <c r="BI274" i="34"/>
  <c r="BH274" i="34"/>
  <c r="BG274" i="34"/>
  <c r="BE274" i="34"/>
  <c r="T274" i="34"/>
  <c r="R274" i="34"/>
  <c r="P274" i="34"/>
  <c r="J274" i="34"/>
  <c r="BF274" i="34" s="1"/>
  <c r="BK272" i="34"/>
  <c r="BI272" i="34"/>
  <c r="BH272" i="34"/>
  <c r="BG272" i="34"/>
  <c r="T272" i="34"/>
  <c r="R272" i="34"/>
  <c r="P272" i="34"/>
  <c r="J272" i="34"/>
  <c r="BE272" i="34" s="1"/>
  <c r="BK271" i="34"/>
  <c r="BI271" i="34"/>
  <c r="BH271" i="34"/>
  <c r="BG271" i="34"/>
  <c r="T271" i="34"/>
  <c r="R271" i="34"/>
  <c r="P271" i="34"/>
  <c r="J271" i="34"/>
  <c r="BE271" i="34" s="1"/>
  <c r="BK269" i="34"/>
  <c r="BI269" i="34"/>
  <c r="BH269" i="34"/>
  <c r="BG269" i="34"/>
  <c r="T269" i="34"/>
  <c r="R269" i="34"/>
  <c r="P269" i="34"/>
  <c r="J269" i="34"/>
  <c r="BE269" i="34" s="1"/>
  <c r="BK268" i="34"/>
  <c r="BI268" i="34"/>
  <c r="BH268" i="34"/>
  <c r="BG268" i="34"/>
  <c r="T268" i="34"/>
  <c r="R268" i="34"/>
  <c r="P268" i="34"/>
  <c r="J268" i="34"/>
  <c r="BE268" i="34" s="1"/>
  <c r="BK266" i="34"/>
  <c r="BI266" i="34"/>
  <c r="BH266" i="34"/>
  <c r="BG266" i="34"/>
  <c r="BE266" i="34"/>
  <c r="T266" i="34"/>
  <c r="R266" i="34"/>
  <c r="P266" i="34"/>
  <c r="J266" i="34"/>
  <c r="BF266" i="34" s="1"/>
  <c r="BK265" i="34"/>
  <c r="BI265" i="34"/>
  <c r="BH265" i="34"/>
  <c r="BG265" i="34"/>
  <c r="T265" i="34"/>
  <c r="R265" i="34"/>
  <c r="P265" i="34"/>
  <c r="J265" i="34"/>
  <c r="BE265" i="34" s="1"/>
  <c r="BK263" i="34"/>
  <c r="BI263" i="34"/>
  <c r="BH263" i="34"/>
  <c r="BG263" i="34"/>
  <c r="T263" i="34"/>
  <c r="R263" i="34"/>
  <c r="P263" i="34"/>
  <c r="J263" i="34"/>
  <c r="BE263" i="34" s="1"/>
  <c r="BK262" i="34"/>
  <c r="BI262" i="34"/>
  <c r="BH262" i="34"/>
  <c r="BG262" i="34"/>
  <c r="BE262" i="34"/>
  <c r="T262" i="34"/>
  <c r="R262" i="34"/>
  <c r="P262" i="34"/>
  <c r="J262" i="34"/>
  <c r="BF262" i="34" s="1"/>
  <c r="BK260" i="34"/>
  <c r="BI260" i="34"/>
  <c r="BH260" i="34"/>
  <c r="BG260" i="34"/>
  <c r="T260" i="34"/>
  <c r="R260" i="34"/>
  <c r="P260" i="34"/>
  <c r="J260" i="34"/>
  <c r="BE260" i="34" s="1"/>
  <c r="BK259" i="34"/>
  <c r="BI259" i="34"/>
  <c r="BH259" i="34"/>
  <c r="BG259" i="34"/>
  <c r="T259" i="34"/>
  <c r="R259" i="34"/>
  <c r="P259" i="34"/>
  <c r="J259" i="34"/>
  <c r="BE259" i="34" s="1"/>
  <c r="BK257" i="34"/>
  <c r="BI257" i="34"/>
  <c r="BH257" i="34"/>
  <c r="BG257" i="34"/>
  <c r="T257" i="34"/>
  <c r="R257" i="34"/>
  <c r="P257" i="34"/>
  <c r="J257" i="34"/>
  <c r="BE257" i="34" s="1"/>
  <c r="BK256" i="34"/>
  <c r="BI256" i="34"/>
  <c r="BH256" i="34"/>
  <c r="BG256" i="34"/>
  <c r="T256" i="34"/>
  <c r="R256" i="34"/>
  <c r="P256" i="34"/>
  <c r="J256" i="34"/>
  <c r="BE256" i="34" s="1"/>
  <c r="BK254" i="34"/>
  <c r="BI254" i="34"/>
  <c r="BH254" i="34"/>
  <c r="BG254" i="34"/>
  <c r="BE254" i="34"/>
  <c r="T254" i="34"/>
  <c r="R254" i="34"/>
  <c r="P254" i="34"/>
  <c r="J254" i="34"/>
  <c r="BF254" i="34" s="1"/>
  <c r="BK253" i="34"/>
  <c r="BI253" i="34"/>
  <c r="BH253" i="34"/>
  <c r="BG253" i="34"/>
  <c r="T253" i="34"/>
  <c r="R253" i="34"/>
  <c r="P253" i="34"/>
  <c r="J253" i="34"/>
  <c r="BE253" i="34" s="1"/>
  <c r="BK251" i="34"/>
  <c r="BI251" i="34"/>
  <c r="BH251" i="34"/>
  <c r="BG251" i="34"/>
  <c r="T251" i="34"/>
  <c r="R251" i="34"/>
  <c r="P251" i="34"/>
  <c r="J251" i="34"/>
  <c r="BE251" i="34" s="1"/>
  <c r="BK249" i="34"/>
  <c r="BI249" i="34"/>
  <c r="BH249" i="34"/>
  <c r="BG249" i="34"/>
  <c r="BE249" i="34"/>
  <c r="T249" i="34"/>
  <c r="R249" i="34"/>
  <c r="P249" i="34"/>
  <c r="J249" i="34"/>
  <c r="BF249" i="34" s="1"/>
  <c r="BK247" i="34"/>
  <c r="BI247" i="34"/>
  <c r="BH247" i="34"/>
  <c r="BG247" i="34"/>
  <c r="T247" i="34"/>
  <c r="R247" i="34"/>
  <c r="P247" i="34"/>
  <c r="J247" i="34"/>
  <c r="BE247" i="34" s="1"/>
  <c r="BK246" i="34"/>
  <c r="BI246" i="34"/>
  <c r="BH246" i="34"/>
  <c r="BG246" i="34"/>
  <c r="T246" i="34"/>
  <c r="R246" i="34"/>
  <c r="P246" i="34"/>
  <c r="J246" i="34"/>
  <c r="BE246" i="34" s="1"/>
  <c r="BK244" i="34"/>
  <c r="BI244" i="34"/>
  <c r="BH244" i="34"/>
  <c r="BG244" i="34"/>
  <c r="T244" i="34"/>
  <c r="R244" i="34"/>
  <c r="P244" i="34"/>
  <c r="J244" i="34"/>
  <c r="BE244" i="34" s="1"/>
  <c r="BK242" i="34"/>
  <c r="BI242" i="34"/>
  <c r="BH242" i="34"/>
  <c r="BG242" i="34"/>
  <c r="T242" i="34"/>
  <c r="R242" i="34"/>
  <c r="P242" i="34"/>
  <c r="J242" i="34"/>
  <c r="BE242" i="34" s="1"/>
  <c r="BK240" i="34"/>
  <c r="BI240" i="34"/>
  <c r="BH240" i="34"/>
  <c r="BG240" i="34"/>
  <c r="BE240" i="34"/>
  <c r="T240" i="34"/>
  <c r="R240" i="34"/>
  <c r="P240" i="34"/>
  <c r="J240" i="34"/>
  <c r="BF240" i="34" s="1"/>
  <c r="BK237" i="34"/>
  <c r="BI237" i="34"/>
  <c r="BH237" i="34"/>
  <c r="BG237" i="34"/>
  <c r="BE237" i="34"/>
  <c r="T237" i="34"/>
  <c r="R237" i="34"/>
  <c r="P237" i="34"/>
  <c r="J237" i="34"/>
  <c r="BF237" i="34" s="1"/>
  <c r="BK233" i="34"/>
  <c r="BI233" i="34"/>
  <c r="BH233" i="34"/>
  <c r="BG233" i="34"/>
  <c r="T233" i="34"/>
  <c r="R233" i="34"/>
  <c r="P233" i="34"/>
  <c r="J233" i="34"/>
  <c r="BE233" i="34" s="1"/>
  <c r="BK232" i="34"/>
  <c r="BI232" i="34"/>
  <c r="BH232" i="34"/>
  <c r="BG232" i="34"/>
  <c r="T232" i="34"/>
  <c r="R232" i="34"/>
  <c r="P232" i="34"/>
  <c r="J232" i="34"/>
  <c r="BE232" i="34" s="1"/>
  <c r="BK231" i="34"/>
  <c r="BI231" i="34"/>
  <c r="BH231" i="34"/>
  <c r="BG231" i="34"/>
  <c r="T231" i="34"/>
  <c r="R231" i="34"/>
  <c r="P231" i="34"/>
  <c r="J231" i="34"/>
  <c r="BE231" i="34" s="1"/>
  <c r="BK230" i="34"/>
  <c r="BI230" i="34"/>
  <c r="BH230" i="34"/>
  <c r="BG230" i="34"/>
  <c r="T230" i="34"/>
  <c r="R230" i="34"/>
  <c r="P230" i="34"/>
  <c r="J230" i="34"/>
  <c r="BE230" i="34" s="1"/>
  <c r="BK229" i="34"/>
  <c r="BI229" i="34"/>
  <c r="BH229" i="34"/>
  <c r="BG229" i="34"/>
  <c r="BE229" i="34"/>
  <c r="T229" i="34"/>
  <c r="R229" i="34"/>
  <c r="P229" i="34"/>
  <c r="J229" i="34"/>
  <c r="BF229" i="34" s="1"/>
  <c r="BK228" i="34"/>
  <c r="BI228" i="34"/>
  <c r="BH228" i="34"/>
  <c r="BG228" i="34"/>
  <c r="T228" i="34"/>
  <c r="R228" i="34"/>
  <c r="P228" i="34"/>
  <c r="J228" i="34"/>
  <c r="BE228" i="34" s="1"/>
  <c r="BK226" i="34"/>
  <c r="BI226" i="34"/>
  <c r="BH226" i="34"/>
  <c r="BG226" i="34"/>
  <c r="T226" i="34"/>
  <c r="R226" i="34"/>
  <c r="P226" i="34"/>
  <c r="J226" i="34"/>
  <c r="BE226" i="34" s="1"/>
  <c r="BK224" i="34"/>
  <c r="BI224" i="34"/>
  <c r="BH224" i="34"/>
  <c r="BG224" i="34"/>
  <c r="BE224" i="34"/>
  <c r="T224" i="34"/>
  <c r="R224" i="34"/>
  <c r="P224" i="34"/>
  <c r="J224" i="34"/>
  <c r="BF224" i="34" s="1"/>
  <c r="BK222" i="34"/>
  <c r="BI222" i="34"/>
  <c r="BH222" i="34"/>
  <c r="BG222" i="34"/>
  <c r="T222" i="34"/>
  <c r="R222" i="34"/>
  <c r="P222" i="34"/>
  <c r="J222" i="34"/>
  <c r="BE222" i="34" s="1"/>
  <c r="BK220" i="34"/>
  <c r="BI220" i="34"/>
  <c r="BH220" i="34"/>
  <c r="BG220" i="34"/>
  <c r="T220" i="34"/>
  <c r="R220" i="34"/>
  <c r="P220" i="34"/>
  <c r="J220" i="34"/>
  <c r="BE220" i="34" s="1"/>
  <c r="BK218" i="34"/>
  <c r="BI218" i="34"/>
  <c r="BH218" i="34"/>
  <c r="BG218" i="34"/>
  <c r="T218" i="34"/>
  <c r="R218" i="34"/>
  <c r="P218" i="34"/>
  <c r="J218" i="34"/>
  <c r="BE218" i="34" s="1"/>
  <c r="BK216" i="34"/>
  <c r="BI216" i="34"/>
  <c r="BH216" i="34"/>
  <c r="BG216" i="34"/>
  <c r="T216" i="34"/>
  <c r="R216" i="34"/>
  <c r="P216" i="34"/>
  <c r="J216" i="34"/>
  <c r="BE216" i="34" s="1"/>
  <c r="BK214" i="34"/>
  <c r="BI214" i="34"/>
  <c r="BH214" i="34"/>
  <c r="BG214" i="34"/>
  <c r="BE214" i="34"/>
  <c r="T214" i="34"/>
  <c r="R214" i="34"/>
  <c r="P214" i="34"/>
  <c r="J214" i="34"/>
  <c r="BF214" i="34" s="1"/>
  <c r="BK212" i="34"/>
  <c r="BI212" i="34"/>
  <c r="BH212" i="34"/>
  <c r="BG212" i="34"/>
  <c r="T212" i="34"/>
  <c r="R212" i="34"/>
  <c r="P212" i="34"/>
  <c r="J212" i="34"/>
  <c r="BE212" i="34" s="1"/>
  <c r="BK210" i="34"/>
  <c r="BI210" i="34"/>
  <c r="BH210" i="34"/>
  <c r="BG210" i="34"/>
  <c r="T210" i="34"/>
  <c r="R210" i="34"/>
  <c r="P210" i="34"/>
  <c r="J210" i="34"/>
  <c r="BE210" i="34" s="1"/>
  <c r="BK208" i="34"/>
  <c r="BI208" i="34"/>
  <c r="BH208" i="34"/>
  <c r="BG208" i="34"/>
  <c r="BE208" i="34"/>
  <c r="T208" i="34"/>
  <c r="R208" i="34"/>
  <c r="P208" i="34"/>
  <c r="J208" i="34"/>
  <c r="BF208" i="34" s="1"/>
  <c r="BK206" i="34"/>
  <c r="BI206" i="34"/>
  <c r="BH206" i="34"/>
  <c r="BG206" i="34"/>
  <c r="T206" i="34"/>
  <c r="R206" i="34"/>
  <c r="P206" i="34"/>
  <c r="J206" i="34"/>
  <c r="BE206" i="34" s="1"/>
  <c r="BK204" i="34"/>
  <c r="BI204" i="34"/>
  <c r="BH204" i="34"/>
  <c r="BG204" i="34"/>
  <c r="T204" i="34"/>
  <c r="R204" i="34"/>
  <c r="P204" i="34"/>
  <c r="J204" i="34"/>
  <c r="BE204" i="34" s="1"/>
  <c r="BK202" i="34"/>
  <c r="BI202" i="34"/>
  <c r="BH202" i="34"/>
  <c r="BG202" i="34"/>
  <c r="T202" i="34"/>
  <c r="R202" i="34"/>
  <c r="P202" i="34"/>
  <c r="J202" i="34"/>
  <c r="BE202" i="34" s="1"/>
  <c r="BK200" i="34"/>
  <c r="BI200" i="34"/>
  <c r="BH200" i="34"/>
  <c r="BG200" i="34"/>
  <c r="T200" i="34"/>
  <c r="R200" i="34"/>
  <c r="P200" i="34"/>
  <c r="J200" i="34"/>
  <c r="BE200" i="34" s="1"/>
  <c r="BK198" i="34"/>
  <c r="BI198" i="34"/>
  <c r="BH198" i="34"/>
  <c r="BG198" i="34"/>
  <c r="BE198" i="34"/>
  <c r="T198" i="34"/>
  <c r="R198" i="34"/>
  <c r="P198" i="34"/>
  <c r="J198" i="34"/>
  <c r="BF198" i="34" s="1"/>
  <c r="BK196" i="34"/>
  <c r="BI196" i="34"/>
  <c r="BH196" i="34"/>
  <c r="BG196" i="34"/>
  <c r="T196" i="34"/>
  <c r="R196" i="34"/>
  <c r="P196" i="34"/>
  <c r="J196" i="34"/>
  <c r="BE196" i="34" s="1"/>
  <c r="BK194" i="34"/>
  <c r="BI194" i="34"/>
  <c r="BH194" i="34"/>
  <c r="BG194" i="34"/>
  <c r="T194" i="34"/>
  <c r="R194" i="34"/>
  <c r="P194" i="34"/>
  <c r="J194" i="34"/>
  <c r="BE194" i="34" s="1"/>
  <c r="BK192" i="34"/>
  <c r="BI192" i="34"/>
  <c r="BH192" i="34"/>
  <c r="BG192" i="34"/>
  <c r="BE192" i="34"/>
  <c r="T192" i="34"/>
  <c r="R192" i="34"/>
  <c r="P192" i="34"/>
  <c r="J192" i="34"/>
  <c r="BF192" i="34" s="1"/>
  <c r="BK190" i="34"/>
  <c r="BI190" i="34"/>
  <c r="BH190" i="34"/>
  <c r="BG190" i="34"/>
  <c r="T190" i="34"/>
  <c r="R190" i="34"/>
  <c r="P190" i="34"/>
  <c r="J190" i="34"/>
  <c r="BE190" i="34" s="1"/>
  <c r="BK188" i="34"/>
  <c r="BI188" i="34"/>
  <c r="BH188" i="34"/>
  <c r="BG188" i="34"/>
  <c r="T188" i="34"/>
  <c r="R188" i="34"/>
  <c r="P188" i="34"/>
  <c r="J188" i="34"/>
  <c r="BE188" i="34" s="1"/>
  <c r="BK186" i="34"/>
  <c r="BI186" i="34"/>
  <c r="BH186" i="34"/>
  <c r="BG186" i="34"/>
  <c r="T186" i="34"/>
  <c r="R186" i="34"/>
  <c r="P186" i="34"/>
  <c r="J186" i="34"/>
  <c r="BE186" i="34" s="1"/>
  <c r="BK184" i="34"/>
  <c r="BI184" i="34"/>
  <c r="BH184" i="34"/>
  <c r="BG184" i="34"/>
  <c r="T184" i="34"/>
  <c r="R184" i="34"/>
  <c r="P184" i="34"/>
  <c r="J184" i="34"/>
  <c r="BE184" i="34" s="1"/>
  <c r="BK182" i="34"/>
  <c r="BI182" i="34"/>
  <c r="BH182" i="34"/>
  <c r="BG182" i="34"/>
  <c r="BE182" i="34"/>
  <c r="T182" i="34"/>
  <c r="R182" i="34"/>
  <c r="P182" i="34"/>
  <c r="J182" i="34"/>
  <c r="BF182" i="34" s="1"/>
  <c r="BK180" i="34"/>
  <c r="BI180" i="34"/>
  <c r="BH180" i="34"/>
  <c r="BG180" i="34"/>
  <c r="T180" i="34"/>
  <c r="R180" i="34"/>
  <c r="P180" i="34"/>
  <c r="J180" i="34"/>
  <c r="BE180" i="34" s="1"/>
  <c r="BK178" i="34"/>
  <c r="BI178" i="34"/>
  <c r="BH178" i="34"/>
  <c r="BG178" i="34"/>
  <c r="T178" i="34"/>
  <c r="R178" i="34"/>
  <c r="P178" i="34"/>
  <c r="J178" i="34"/>
  <c r="BE178" i="34" s="1"/>
  <c r="BK176" i="34"/>
  <c r="BI176" i="34"/>
  <c r="BH176" i="34"/>
  <c r="BG176" i="34"/>
  <c r="BE176" i="34"/>
  <c r="T176" i="34"/>
  <c r="R176" i="34"/>
  <c r="P176" i="34"/>
  <c r="J176" i="34"/>
  <c r="BF176" i="34" s="1"/>
  <c r="BK174" i="34"/>
  <c r="BI174" i="34"/>
  <c r="BH174" i="34"/>
  <c r="BG174" i="34"/>
  <c r="T174" i="34"/>
  <c r="R174" i="34"/>
  <c r="P174" i="34"/>
  <c r="J174" i="34"/>
  <c r="BE174" i="34" s="1"/>
  <c r="BK172" i="34"/>
  <c r="BI172" i="34"/>
  <c r="BH172" i="34"/>
  <c r="BG172" i="34"/>
  <c r="T172" i="34"/>
  <c r="R172" i="34"/>
  <c r="P172" i="34"/>
  <c r="J172" i="34"/>
  <c r="BE172" i="34" s="1"/>
  <c r="BK170" i="34"/>
  <c r="BI170" i="34"/>
  <c r="BH170" i="34"/>
  <c r="BG170" i="34"/>
  <c r="T170" i="34"/>
  <c r="R170" i="34"/>
  <c r="P170" i="34"/>
  <c r="J170" i="34"/>
  <c r="BE170" i="34" s="1"/>
  <c r="BK168" i="34"/>
  <c r="BI168" i="34"/>
  <c r="BH168" i="34"/>
  <c r="BG168" i="34"/>
  <c r="T168" i="34"/>
  <c r="R168" i="34"/>
  <c r="P168" i="34"/>
  <c r="J168" i="34"/>
  <c r="BE168" i="34" s="1"/>
  <c r="BK166" i="34"/>
  <c r="BI166" i="34"/>
  <c r="BH166" i="34"/>
  <c r="BG166" i="34"/>
  <c r="BE166" i="34"/>
  <c r="T166" i="34"/>
  <c r="R166" i="34"/>
  <c r="P166" i="34"/>
  <c r="J166" i="34"/>
  <c r="BF166" i="34" s="1"/>
  <c r="BK164" i="34"/>
  <c r="BI164" i="34"/>
  <c r="BH164" i="34"/>
  <c r="BG164" i="34"/>
  <c r="T164" i="34"/>
  <c r="R164" i="34"/>
  <c r="P164" i="34"/>
  <c r="J164" i="34"/>
  <c r="BE164" i="34" s="1"/>
  <c r="BK162" i="34"/>
  <c r="BI162" i="34"/>
  <c r="BH162" i="34"/>
  <c r="BG162" i="34"/>
  <c r="T162" i="34"/>
  <c r="R162" i="34"/>
  <c r="P162" i="34"/>
  <c r="J162" i="34"/>
  <c r="BE162" i="34" s="1"/>
  <c r="BK160" i="34"/>
  <c r="BI160" i="34"/>
  <c r="BH160" i="34"/>
  <c r="BG160" i="34"/>
  <c r="BE160" i="34"/>
  <c r="T160" i="34"/>
  <c r="R160" i="34"/>
  <c r="P160" i="34"/>
  <c r="J160" i="34"/>
  <c r="BF160" i="34" s="1"/>
  <c r="BK158" i="34"/>
  <c r="BI158" i="34"/>
  <c r="BH158" i="34"/>
  <c r="BG158" i="34"/>
  <c r="T158" i="34"/>
  <c r="R158" i="34"/>
  <c r="P158" i="34"/>
  <c r="J158" i="34"/>
  <c r="BE158" i="34" s="1"/>
  <c r="BK156" i="34"/>
  <c r="BI156" i="34"/>
  <c r="BH156" i="34"/>
  <c r="BG156" i="34"/>
  <c r="T156" i="34"/>
  <c r="R156" i="34"/>
  <c r="P156" i="34"/>
  <c r="J156" i="34"/>
  <c r="BE156" i="34" s="1"/>
  <c r="BK154" i="34"/>
  <c r="BI154" i="34"/>
  <c r="BH154" i="34"/>
  <c r="BG154" i="34"/>
  <c r="T154" i="34"/>
  <c r="R154" i="34"/>
  <c r="P154" i="34"/>
  <c r="J154" i="34"/>
  <c r="BE154" i="34" s="1"/>
  <c r="BK152" i="34"/>
  <c r="BI152" i="34"/>
  <c r="BH152" i="34"/>
  <c r="BG152" i="34"/>
  <c r="T152" i="34"/>
  <c r="R152" i="34"/>
  <c r="P152" i="34"/>
  <c r="J152" i="34"/>
  <c r="BE152" i="34" s="1"/>
  <c r="BK150" i="34"/>
  <c r="BI150" i="34"/>
  <c r="BH150" i="34"/>
  <c r="BG150" i="34"/>
  <c r="BE150" i="34"/>
  <c r="T150" i="34"/>
  <c r="R150" i="34"/>
  <c r="P150" i="34"/>
  <c r="J150" i="34"/>
  <c r="BF150" i="34" s="1"/>
  <c r="BK148" i="34"/>
  <c r="BI148" i="34"/>
  <c r="BH148" i="34"/>
  <c r="BG148" i="34"/>
  <c r="T148" i="34"/>
  <c r="R148" i="34"/>
  <c r="P148" i="34"/>
  <c r="J148" i="34"/>
  <c r="BE148" i="34" s="1"/>
  <c r="BK146" i="34"/>
  <c r="BI146" i="34"/>
  <c r="BH146" i="34"/>
  <c r="BG146" i="34"/>
  <c r="T146" i="34"/>
  <c r="R146" i="34"/>
  <c r="P146" i="34"/>
  <c r="J146" i="34"/>
  <c r="BE146" i="34" s="1"/>
  <c r="BK144" i="34"/>
  <c r="BI144" i="34"/>
  <c r="BH144" i="34"/>
  <c r="BG144" i="34"/>
  <c r="BE144" i="34"/>
  <c r="T144" i="34"/>
  <c r="R144" i="34"/>
  <c r="P144" i="34"/>
  <c r="J144" i="34"/>
  <c r="BF144" i="34" s="1"/>
  <c r="BK141" i="34"/>
  <c r="BI141" i="34"/>
  <c r="BH141" i="34"/>
  <c r="BG141" i="34"/>
  <c r="BE141" i="34"/>
  <c r="T141" i="34"/>
  <c r="R141" i="34"/>
  <c r="P141" i="34"/>
  <c r="J141" i="34"/>
  <c r="BF141" i="34" s="1"/>
  <c r="BK140" i="34"/>
  <c r="BI140" i="34"/>
  <c r="BH140" i="34"/>
  <c r="BG140" i="34"/>
  <c r="T140" i="34"/>
  <c r="R140" i="34"/>
  <c r="P140" i="34"/>
  <c r="J140" i="34"/>
  <c r="BE140" i="34" s="1"/>
  <c r="BK139" i="34"/>
  <c r="BI139" i="34"/>
  <c r="BH139" i="34"/>
  <c r="BG139" i="34"/>
  <c r="T139" i="34"/>
  <c r="R139" i="34"/>
  <c r="P139" i="34"/>
  <c r="J139" i="34"/>
  <c r="BE139" i="34" s="1"/>
  <c r="BK138" i="34"/>
  <c r="BI138" i="34"/>
  <c r="BH138" i="34"/>
  <c r="BG138" i="34"/>
  <c r="T138" i="34"/>
  <c r="R138" i="34"/>
  <c r="P138" i="34"/>
  <c r="J138" i="34"/>
  <c r="BE138" i="34" s="1"/>
  <c r="BK137" i="34"/>
  <c r="BI137" i="34"/>
  <c r="BH137" i="34"/>
  <c r="BG137" i="34"/>
  <c r="T137" i="34"/>
  <c r="R137" i="34"/>
  <c r="P137" i="34"/>
  <c r="J137" i="34"/>
  <c r="BE137" i="34" s="1"/>
  <c r="BK136" i="34"/>
  <c r="BI136" i="34"/>
  <c r="BH136" i="34"/>
  <c r="BG136" i="34"/>
  <c r="BE136" i="34"/>
  <c r="T136" i="34"/>
  <c r="R136" i="34"/>
  <c r="P136" i="34"/>
  <c r="J136" i="34"/>
  <c r="BF136" i="34" s="1"/>
  <c r="BK135" i="34"/>
  <c r="BI135" i="34"/>
  <c r="BH135" i="34"/>
  <c r="BG135" i="34"/>
  <c r="T135" i="34"/>
  <c r="R135" i="34"/>
  <c r="P135" i="34"/>
  <c r="J135" i="34"/>
  <c r="BE135" i="34" s="1"/>
  <c r="BK134" i="34"/>
  <c r="BI134" i="34"/>
  <c r="BH134" i="34"/>
  <c r="BG134" i="34"/>
  <c r="T134" i="34"/>
  <c r="R134" i="34"/>
  <c r="P134" i="34"/>
  <c r="J134" i="34"/>
  <c r="BE134" i="34" s="1"/>
  <c r="BK132" i="34"/>
  <c r="BI132" i="34"/>
  <c r="BH132" i="34"/>
  <c r="BG132" i="34"/>
  <c r="BE132" i="34"/>
  <c r="T132" i="34"/>
  <c r="R132" i="34"/>
  <c r="P132" i="34"/>
  <c r="J132" i="34"/>
  <c r="BF132" i="34" s="1"/>
  <c r="BK130" i="34"/>
  <c r="BI130" i="34"/>
  <c r="BH130" i="34"/>
  <c r="BG130" i="34"/>
  <c r="T130" i="34"/>
  <c r="R130" i="34"/>
  <c r="P130" i="34"/>
  <c r="J130" i="34"/>
  <c r="BE130" i="34" s="1"/>
  <c r="BK128" i="34"/>
  <c r="BI128" i="34"/>
  <c r="BH128" i="34"/>
  <c r="BG128" i="34"/>
  <c r="T128" i="34"/>
  <c r="R128" i="34"/>
  <c r="P128" i="34"/>
  <c r="J128" i="34"/>
  <c r="BE128" i="34" s="1"/>
  <c r="BK126" i="34"/>
  <c r="BI126" i="34"/>
  <c r="BH126" i="34"/>
  <c r="BG126" i="34"/>
  <c r="T126" i="34"/>
  <c r="R126" i="34"/>
  <c r="P126" i="34"/>
  <c r="J126" i="34"/>
  <c r="BE126" i="34" s="1"/>
  <c r="BK124" i="34"/>
  <c r="BI124" i="34"/>
  <c r="BH124" i="34"/>
  <c r="BG124" i="34"/>
  <c r="T124" i="34"/>
  <c r="R124" i="34"/>
  <c r="P124" i="34"/>
  <c r="J124" i="34"/>
  <c r="BE124" i="34" s="1"/>
  <c r="BK122" i="34"/>
  <c r="BI122" i="34"/>
  <c r="BH122" i="34"/>
  <c r="BG122" i="34"/>
  <c r="BE122" i="34"/>
  <c r="T122" i="34"/>
  <c r="R122" i="34"/>
  <c r="P122" i="34"/>
  <c r="J122" i="34"/>
  <c r="BF122" i="34" s="1"/>
  <c r="BK120" i="34"/>
  <c r="BI120" i="34"/>
  <c r="BH120" i="34"/>
  <c r="BG120" i="34"/>
  <c r="T120" i="34"/>
  <c r="R120" i="34"/>
  <c r="P120" i="34"/>
  <c r="J120" i="34"/>
  <c r="BE120" i="34" s="1"/>
  <c r="BK118" i="34"/>
  <c r="BI118" i="34"/>
  <c r="BH118" i="34"/>
  <c r="BG118" i="34"/>
  <c r="T118" i="34"/>
  <c r="R118" i="34"/>
  <c r="P118" i="34"/>
  <c r="J118" i="34"/>
  <c r="BE118" i="34" s="1"/>
  <c r="BK116" i="34"/>
  <c r="BI116" i="34"/>
  <c r="BH116" i="34"/>
  <c r="BG116" i="34"/>
  <c r="BE116" i="34"/>
  <c r="T116" i="34"/>
  <c r="R116" i="34"/>
  <c r="P116" i="34"/>
  <c r="J116" i="34"/>
  <c r="BF116" i="34" s="1"/>
  <c r="BK114" i="34"/>
  <c r="BI114" i="34"/>
  <c r="BH114" i="34"/>
  <c r="BG114" i="34"/>
  <c r="T114" i="34"/>
  <c r="R114" i="34"/>
  <c r="P114" i="34"/>
  <c r="J114" i="34"/>
  <c r="BE114" i="34" s="1"/>
  <c r="BK112" i="34"/>
  <c r="BI112" i="34"/>
  <c r="BH112" i="34"/>
  <c r="BG112" i="34"/>
  <c r="T112" i="34"/>
  <c r="R112" i="34"/>
  <c r="P112" i="34"/>
  <c r="J112" i="34"/>
  <c r="BE112" i="34" s="1"/>
  <c r="BK110" i="34"/>
  <c r="BI110" i="34"/>
  <c r="BH110" i="34"/>
  <c r="BG110" i="34"/>
  <c r="T110" i="34"/>
  <c r="R110" i="34"/>
  <c r="P110" i="34"/>
  <c r="J110" i="34"/>
  <c r="BE110" i="34" s="1"/>
  <c r="BK108" i="34"/>
  <c r="BI108" i="34"/>
  <c r="BH108" i="34"/>
  <c r="BG108" i="34"/>
  <c r="T108" i="34"/>
  <c r="R108" i="34"/>
  <c r="P108" i="34"/>
  <c r="J108" i="34"/>
  <c r="BE108" i="34" s="1"/>
  <c r="BK106" i="34"/>
  <c r="BI106" i="34"/>
  <c r="BH106" i="34"/>
  <c r="BG106" i="34"/>
  <c r="BE106" i="34"/>
  <c r="T106" i="34"/>
  <c r="R106" i="34"/>
  <c r="P106" i="34"/>
  <c r="J106" i="34"/>
  <c r="BF106" i="34" s="1"/>
  <c r="BK104" i="34"/>
  <c r="BI104" i="34"/>
  <c r="BH104" i="34"/>
  <c r="BG104" i="34"/>
  <c r="T104" i="34"/>
  <c r="R104" i="34"/>
  <c r="P104" i="34"/>
  <c r="J104" i="34"/>
  <c r="BE104" i="34" s="1"/>
  <c r="BK102" i="34"/>
  <c r="BI102" i="34"/>
  <c r="BH102" i="34"/>
  <c r="BG102" i="34"/>
  <c r="T102" i="34"/>
  <c r="R102" i="34"/>
  <c r="P102" i="34"/>
  <c r="J102" i="34"/>
  <c r="BE102" i="34" s="1"/>
  <c r="BK100" i="34"/>
  <c r="BI100" i="34"/>
  <c r="BH100" i="34"/>
  <c r="BG100" i="34"/>
  <c r="BE100" i="34"/>
  <c r="T100" i="34"/>
  <c r="R100" i="34"/>
  <c r="P100" i="34"/>
  <c r="J100" i="34"/>
  <c r="BF100" i="34" s="1"/>
  <c r="BK98" i="34"/>
  <c r="BI98" i="34"/>
  <c r="BH98" i="34"/>
  <c r="BG98" i="34"/>
  <c r="T98" i="34"/>
  <c r="R98" i="34"/>
  <c r="P98" i="34"/>
  <c r="J98" i="34"/>
  <c r="BE98" i="34" s="1"/>
  <c r="BK96" i="34"/>
  <c r="BI96" i="34"/>
  <c r="BH96" i="34"/>
  <c r="BG96" i="34"/>
  <c r="T96" i="34"/>
  <c r="R96" i="34"/>
  <c r="P96" i="34"/>
  <c r="J96" i="34"/>
  <c r="BE96" i="34" s="1"/>
  <c r="BK94" i="34"/>
  <c r="BI94" i="34"/>
  <c r="BH94" i="34"/>
  <c r="BG94" i="34"/>
  <c r="T94" i="34"/>
  <c r="R94" i="34"/>
  <c r="P94" i="34"/>
  <c r="J94" i="34"/>
  <c r="BE94" i="34" s="1"/>
  <c r="BK92" i="34"/>
  <c r="BI92" i="34"/>
  <c r="BH92" i="34"/>
  <c r="BG92" i="34"/>
  <c r="T92" i="34"/>
  <c r="R92" i="34"/>
  <c r="P92" i="34"/>
  <c r="J92" i="34"/>
  <c r="BE92" i="34" s="1"/>
  <c r="BK90" i="34"/>
  <c r="BI90" i="34"/>
  <c r="BH90" i="34"/>
  <c r="BG90" i="34"/>
  <c r="BE90" i="34"/>
  <c r="T90" i="34"/>
  <c r="R90" i="34"/>
  <c r="P90" i="34"/>
  <c r="J90" i="34"/>
  <c r="BF90" i="34" s="1"/>
  <c r="BK88" i="34"/>
  <c r="BI88" i="34"/>
  <c r="BH88" i="34"/>
  <c r="BG88" i="34"/>
  <c r="T88" i="34"/>
  <c r="R88" i="34"/>
  <c r="P88" i="34"/>
  <c r="J88" i="34"/>
  <c r="BF88" i="34" s="1"/>
  <c r="F82" i="34"/>
  <c r="F81" i="34"/>
  <c r="F79" i="34"/>
  <c r="E77" i="34"/>
  <c r="F55" i="34"/>
  <c r="F54" i="34"/>
  <c r="J52" i="34"/>
  <c r="F52" i="34"/>
  <c r="E50" i="34"/>
  <c r="J37" i="34"/>
  <c r="J36" i="34"/>
  <c r="J35" i="34"/>
  <c r="J24" i="34"/>
  <c r="E24" i="34"/>
  <c r="J82" i="34" s="1"/>
  <c r="J23" i="34"/>
  <c r="J21" i="34"/>
  <c r="E21" i="34"/>
  <c r="J54" i="34" s="1"/>
  <c r="J20" i="34"/>
  <c r="J79" i="34"/>
  <c r="E7" i="34"/>
  <c r="E48" i="34" s="1"/>
  <c r="BD115" i="1"/>
  <c r="BC115" i="1"/>
  <c r="BB115" i="1"/>
  <c r="AS115" i="1"/>
  <c r="BK136" i="33"/>
  <c r="BI136" i="33"/>
  <c r="BH136" i="33"/>
  <c r="BG136" i="33"/>
  <c r="T136" i="33"/>
  <c r="R136" i="33"/>
  <c r="P136" i="33"/>
  <c r="J136" i="33"/>
  <c r="BE136" i="33" s="1"/>
  <c r="BK135" i="33"/>
  <c r="BI135" i="33"/>
  <c r="BH135" i="33"/>
  <c r="BG135" i="33"/>
  <c r="BE135" i="33"/>
  <c r="T135" i="33"/>
  <c r="R135" i="33"/>
  <c r="P135" i="33"/>
  <c r="J135" i="33"/>
  <c r="BF135" i="33" s="1"/>
  <c r="BK134" i="33"/>
  <c r="BI134" i="33"/>
  <c r="BH134" i="33"/>
  <c r="BG134" i="33"/>
  <c r="T134" i="33"/>
  <c r="R134" i="33"/>
  <c r="P134" i="33"/>
  <c r="J134" i="33"/>
  <c r="BE134" i="33" s="1"/>
  <c r="BK133" i="33"/>
  <c r="BI133" i="33"/>
  <c r="BH133" i="33"/>
  <c r="BG133" i="33"/>
  <c r="T133" i="33"/>
  <c r="R133" i="33"/>
  <c r="P133" i="33"/>
  <c r="J133" i="33"/>
  <c r="BE133" i="33" s="1"/>
  <c r="BK132" i="33"/>
  <c r="BI132" i="33"/>
  <c r="BH132" i="33"/>
  <c r="BG132" i="33"/>
  <c r="BE132" i="33"/>
  <c r="T132" i="33"/>
  <c r="R132" i="33"/>
  <c r="P132" i="33"/>
  <c r="J132" i="33"/>
  <c r="BF132" i="33" s="1"/>
  <c r="BK131" i="33"/>
  <c r="BI131" i="33"/>
  <c r="BH131" i="33"/>
  <c r="BG131" i="33"/>
  <c r="T131" i="33"/>
  <c r="R131" i="33"/>
  <c r="P131" i="33"/>
  <c r="J131" i="33"/>
  <c r="BE131" i="33" s="1"/>
  <c r="BK129" i="33"/>
  <c r="BI129" i="33"/>
  <c r="BH129" i="33"/>
  <c r="BG129" i="33"/>
  <c r="BE129" i="33"/>
  <c r="T129" i="33"/>
  <c r="R129" i="33"/>
  <c r="P129" i="33"/>
  <c r="J129" i="33"/>
  <c r="BF129" i="33" s="1"/>
  <c r="BK128" i="33"/>
  <c r="BI128" i="33"/>
  <c r="BH128" i="33"/>
  <c r="BG128" i="33"/>
  <c r="T128" i="33"/>
  <c r="R128" i="33"/>
  <c r="P128" i="33"/>
  <c r="J128" i="33"/>
  <c r="BE128" i="33" s="1"/>
  <c r="BK126" i="33"/>
  <c r="BI126" i="33"/>
  <c r="BH126" i="33"/>
  <c r="BG126" i="33"/>
  <c r="T126" i="33"/>
  <c r="R126" i="33"/>
  <c r="P126" i="33"/>
  <c r="J126" i="33"/>
  <c r="BE126" i="33" s="1"/>
  <c r="BK124" i="33"/>
  <c r="BI124" i="33"/>
  <c r="BH124" i="33"/>
  <c r="BG124" i="33"/>
  <c r="BE124" i="33"/>
  <c r="T124" i="33"/>
  <c r="R124" i="33"/>
  <c r="P124" i="33"/>
  <c r="J124" i="33"/>
  <c r="BF124" i="33" s="1"/>
  <c r="BK122" i="33"/>
  <c r="BI122" i="33"/>
  <c r="BH122" i="33"/>
  <c r="BG122" i="33"/>
  <c r="T122" i="33"/>
  <c r="R122" i="33"/>
  <c r="P122" i="33"/>
  <c r="J122" i="33"/>
  <c r="BE122" i="33" s="1"/>
  <c r="BK120" i="33"/>
  <c r="BI120" i="33"/>
  <c r="BH120" i="33"/>
  <c r="BG120" i="33"/>
  <c r="T120" i="33"/>
  <c r="R120" i="33"/>
  <c r="P120" i="33"/>
  <c r="J120" i="33"/>
  <c r="BE120" i="33" s="1"/>
  <c r="BK118" i="33"/>
  <c r="BI118" i="33"/>
  <c r="BH118" i="33"/>
  <c r="BG118" i="33"/>
  <c r="BE118" i="33"/>
  <c r="T118" i="33"/>
  <c r="R118" i="33"/>
  <c r="P118" i="33"/>
  <c r="J118" i="33"/>
  <c r="BF118" i="33" s="1"/>
  <c r="BK116" i="33"/>
  <c r="BI116" i="33"/>
  <c r="BH116" i="33"/>
  <c r="BG116" i="33"/>
  <c r="T116" i="33"/>
  <c r="R116" i="33"/>
  <c r="P116" i="33"/>
  <c r="J116" i="33"/>
  <c r="BE116" i="33" s="1"/>
  <c r="BK114" i="33"/>
  <c r="BI114" i="33"/>
  <c r="BH114" i="33"/>
  <c r="BG114" i="33"/>
  <c r="BE114" i="33"/>
  <c r="T114" i="33"/>
  <c r="R114" i="33"/>
  <c r="P114" i="33"/>
  <c r="J114" i="33"/>
  <c r="BF114" i="33" s="1"/>
  <c r="BK112" i="33"/>
  <c r="BI112" i="33"/>
  <c r="BH112" i="33"/>
  <c r="BG112" i="33"/>
  <c r="T112" i="33"/>
  <c r="R112" i="33"/>
  <c r="P112" i="33"/>
  <c r="J112" i="33"/>
  <c r="BE112" i="33" s="1"/>
  <c r="BK107" i="33"/>
  <c r="BI107" i="33"/>
  <c r="BH107" i="33"/>
  <c r="BG107" i="33"/>
  <c r="BE107" i="33"/>
  <c r="T107" i="33"/>
  <c r="R107" i="33"/>
  <c r="P107" i="33"/>
  <c r="J107" i="33"/>
  <c r="BF107" i="33" s="1"/>
  <c r="BK105" i="33"/>
  <c r="BI105" i="33"/>
  <c r="BH105" i="33"/>
  <c r="BG105" i="33"/>
  <c r="T105" i="33"/>
  <c r="R105" i="33"/>
  <c r="P105" i="33"/>
  <c r="J105" i="33"/>
  <c r="BE105" i="33" s="1"/>
  <c r="BK103" i="33"/>
  <c r="BI103" i="33"/>
  <c r="BH103" i="33"/>
  <c r="BG103" i="33"/>
  <c r="T103" i="33"/>
  <c r="R103" i="33"/>
  <c r="P103" i="33"/>
  <c r="J103" i="33"/>
  <c r="BE103" i="33" s="1"/>
  <c r="BK101" i="33"/>
  <c r="BI101" i="33"/>
  <c r="BH101" i="33"/>
  <c r="BG101" i="33"/>
  <c r="BE101" i="33"/>
  <c r="T101" i="33"/>
  <c r="R101" i="33"/>
  <c r="P101" i="33"/>
  <c r="J101" i="33"/>
  <c r="BF101" i="33" s="1"/>
  <c r="BK97" i="33"/>
  <c r="BK96" i="33" s="1"/>
  <c r="J96" i="33" s="1"/>
  <c r="J62" i="33" s="1"/>
  <c r="BI97" i="33"/>
  <c r="BH97" i="33"/>
  <c r="BG97" i="33"/>
  <c r="BE97" i="33"/>
  <c r="T97" i="33"/>
  <c r="T96" i="33" s="1"/>
  <c r="R97" i="33"/>
  <c r="R96" i="33" s="1"/>
  <c r="P97" i="33"/>
  <c r="P96" i="33" s="1"/>
  <c r="J97" i="33"/>
  <c r="BF97" i="33" s="1"/>
  <c r="BK94" i="33"/>
  <c r="BI94" i="33"/>
  <c r="BH94" i="33"/>
  <c r="BG94" i="33"/>
  <c r="T94" i="33"/>
  <c r="R94" i="33"/>
  <c r="P94" i="33"/>
  <c r="J94" i="33"/>
  <c r="BE94" i="33" s="1"/>
  <c r="BK92" i="33"/>
  <c r="BI92" i="33"/>
  <c r="BH92" i="33"/>
  <c r="BG92" i="33"/>
  <c r="T92" i="33"/>
  <c r="R92" i="33"/>
  <c r="P92" i="33"/>
  <c r="J92" i="33"/>
  <c r="BE92" i="33" s="1"/>
  <c r="BK88" i="33"/>
  <c r="BI88" i="33"/>
  <c r="BH88" i="33"/>
  <c r="BG88" i="33"/>
  <c r="BE88" i="33"/>
  <c r="T88" i="33"/>
  <c r="R88" i="33"/>
  <c r="P88" i="33"/>
  <c r="J88" i="33"/>
  <c r="BF88" i="33" s="1"/>
  <c r="F81" i="33"/>
  <c r="J79" i="33"/>
  <c r="F79" i="33"/>
  <c r="E77" i="33"/>
  <c r="F54" i="33"/>
  <c r="F52" i="33"/>
  <c r="E50" i="33"/>
  <c r="J37" i="33"/>
  <c r="J36" i="33"/>
  <c r="J35" i="33"/>
  <c r="J24" i="33"/>
  <c r="E24" i="33"/>
  <c r="J55" i="33" s="1"/>
  <c r="J23" i="33"/>
  <c r="J21" i="33"/>
  <c r="E21" i="33"/>
  <c r="J54" i="33" s="1"/>
  <c r="J20" i="33"/>
  <c r="F55" i="33"/>
  <c r="J52" i="33"/>
  <c r="E7" i="33"/>
  <c r="E75" i="33" s="1"/>
  <c r="G36" i="32"/>
  <c r="H36" i="32" s="1"/>
  <c r="G35" i="32"/>
  <c r="H35" i="32" s="1"/>
  <c r="G34" i="32"/>
  <c r="H34" i="32" s="1"/>
  <c r="G33" i="32"/>
  <c r="H33" i="32" s="1"/>
  <c r="G32" i="32"/>
  <c r="H32" i="32" s="1"/>
  <c r="G31" i="32"/>
  <c r="H31" i="32" s="1"/>
  <c r="G30" i="32"/>
  <c r="H30" i="32" s="1"/>
  <c r="G29" i="32"/>
  <c r="H29" i="32" s="1"/>
  <c r="G28" i="32"/>
  <c r="H28" i="32" s="1"/>
  <c r="G27" i="32"/>
  <c r="H27" i="32" s="1"/>
  <c r="G26" i="32"/>
  <c r="H26" i="32" s="1"/>
  <c r="G25" i="32"/>
  <c r="G24" i="32"/>
  <c r="H24" i="32" s="1"/>
  <c r="G23" i="32"/>
  <c r="H23" i="32" s="1"/>
  <c r="G22" i="32"/>
  <c r="H22" i="32" s="1"/>
  <c r="G21" i="32"/>
  <c r="H21" i="32" s="1"/>
  <c r="G19" i="32"/>
  <c r="H19" i="32" s="1"/>
  <c r="G18" i="32"/>
  <c r="H18" i="32" s="1"/>
  <c r="G17" i="32"/>
  <c r="H17" i="32" s="1"/>
  <c r="G16" i="32"/>
  <c r="H16" i="32" s="1"/>
  <c r="G15" i="32"/>
  <c r="H15" i="32" s="1"/>
  <c r="G14" i="32"/>
  <c r="H14" i="32" s="1"/>
  <c r="G13" i="32"/>
  <c r="H13" i="32" s="1"/>
  <c r="G12" i="32"/>
  <c r="H12" i="32" s="1"/>
  <c r="G11" i="32"/>
  <c r="H11" i="32" s="1"/>
  <c r="G10" i="32"/>
  <c r="G19" i="31"/>
  <c r="H19" i="31" s="1"/>
  <c r="G18" i="31"/>
  <c r="H18" i="31" s="1"/>
  <c r="G17" i="31"/>
  <c r="H17" i="31" s="1"/>
  <c r="G16" i="31"/>
  <c r="H16" i="31" s="1"/>
  <c r="G15" i="31"/>
  <c r="H15" i="31" s="1"/>
  <c r="G14" i="31"/>
  <c r="H14" i="31" s="1"/>
  <c r="G13" i="31"/>
  <c r="H13" i="31" s="1"/>
  <c r="G12" i="31"/>
  <c r="H12" i="31" s="1"/>
  <c r="G11" i="31"/>
  <c r="H11" i="31" s="1"/>
  <c r="G10" i="31"/>
  <c r="G9" i="31"/>
  <c r="F149" i="30"/>
  <c r="F150" i="30" s="1"/>
  <c r="F13" i="30" s="1"/>
  <c r="F145" i="30"/>
  <c r="F144" i="30"/>
  <c r="F143" i="30"/>
  <c r="F142" i="30"/>
  <c r="F141" i="30"/>
  <c r="F140" i="30"/>
  <c r="F139" i="30"/>
  <c r="F138" i="30"/>
  <c r="F137" i="30"/>
  <c r="F136" i="30"/>
  <c r="F132" i="30"/>
  <c r="F131" i="30"/>
  <c r="F130" i="30"/>
  <c r="F129" i="30"/>
  <c r="F128" i="30"/>
  <c r="F127" i="30"/>
  <c r="F126" i="30"/>
  <c r="F125" i="30"/>
  <c r="F124" i="30"/>
  <c r="F123" i="30"/>
  <c r="F122" i="30"/>
  <c r="F121" i="30"/>
  <c r="F120" i="30"/>
  <c r="F119" i="30"/>
  <c r="F118" i="30"/>
  <c r="F117" i="30"/>
  <c r="F116" i="30"/>
  <c r="F115" i="30"/>
  <c r="F114" i="30"/>
  <c r="F109" i="30"/>
  <c r="F108" i="30"/>
  <c r="F107" i="30"/>
  <c r="F106" i="30"/>
  <c r="F105" i="30"/>
  <c r="F101" i="30"/>
  <c r="F100" i="30"/>
  <c r="F99" i="30"/>
  <c r="F98" i="30"/>
  <c r="F91" i="30"/>
  <c r="F90" i="30"/>
  <c r="F89" i="30"/>
  <c r="F88" i="30"/>
  <c r="F87" i="30"/>
  <c r="F86" i="30"/>
  <c r="F85" i="30"/>
  <c r="F84" i="30"/>
  <c r="F83" i="30"/>
  <c r="F82" i="30"/>
  <c r="F81" i="30"/>
  <c r="F80" i="30"/>
  <c r="F79" i="30"/>
  <c r="F78" i="30"/>
  <c r="F77" i="30"/>
  <c r="F76" i="30"/>
  <c r="F75" i="30"/>
  <c r="F74" i="30"/>
  <c r="F73" i="30"/>
  <c r="F72" i="30"/>
  <c r="F71" i="30"/>
  <c r="F70" i="30"/>
  <c r="F69" i="30"/>
  <c r="F68" i="30"/>
  <c r="F67" i="30"/>
  <c r="F61" i="30"/>
  <c r="F60" i="30"/>
  <c r="F59" i="30"/>
  <c r="F58" i="30"/>
  <c r="F57" i="30"/>
  <c r="F56" i="30"/>
  <c r="F55" i="30"/>
  <c r="F54" i="30"/>
  <c r="F53" i="30"/>
  <c r="F52" i="30"/>
  <c r="F51" i="30"/>
  <c r="F50" i="30"/>
  <c r="F49" i="30"/>
  <c r="F48" i="30"/>
  <c r="F47" i="30"/>
  <c r="F46" i="30"/>
  <c r="F45" i="30"/>
  <c r="F44" i="30"/>
  <c r="F43" i="30"/>
  <c r="F42" i="30"/>
  <c r="F41" i="30"/>
  <c r="F40" i="30"/>
  <c r="F39" i="30"/>
  <c r="F38" i="30"/>
  <c r="F37" i="30"/>
  <c r="F36" i="30"/>
  <c r="F35" i="30"/>
  <c r="F31" i="30"/>
  <c r="F30" i="30"/>
  <c r="F29" i="30"/>
  <c r="F28" i="30"/>
  <c r="F27" i="30"/>
  <c r="F26" i="30"/>
  <c r="F25" i="30"/>
  <c r="F24" i="30"/>
  <c r="F23" i="30"/>
  <c r="F22" i="30"/>
  <c r="F21" i="30"/>
  <c r="F20" i="30"/>
  <c r="F19" i="30"/>
  <c r="F18" i="30"/>
  <c r="B13" i="30"/>
  <c r="B12" i="30"/>
  <c r="B11" i="30"/>
  <c r="B10" i="30"/>
  <c r="B9" i="30"/>
  <c r="B8" i="30"/>
  <c r="B7" i="30"/>
  <c r="B6" i="30"/>
  <c r="F110" i="30" l="1"/>
  <c r="F10" i="30" s="1"/>
  <c r="BF297" i="34"/>
  <c r="BF265" i="34"/>
  <c r="J81" i="34"/>
  <c r="BF158" i="34"/>
  <c r="BF244" i="34"/>
  <c r="BF202" i="34"/>
  <c r="BF315" i="34"/>
  <c r="BF178" i="34"/>
  <c r="BF228" i="34"/>
  <c r="BF204" i="34"/>
  <c r="BK305" i="34"/>
  <c r="J305" i="34" s="1"/>
  <c r="J64" i="34" s="1"/>
  <c r="BF246" i="34"/>
  <c r="BF124" i="34"/>
  <c r="R87" i="34"/>
  <c r="BF162" i="34"/>
  <c r="BF188" i="34"/>
  <c r="BF268" i="34"/>
  <c r="BF286" i="34"/>
  <c r="BF114" i="34"/>
  <c r="BF148" i="34"/>
  <c r="BF326" i="34"/>
  <c r="BF263" i="34"/>
  <c r="BF230" i="34"/>
  <c r="BF118" i="34"/>
  <c r="BF174" i="34"/>
  <c r="BF104" i="34"/>
  <c r="BF280" i="34"/>
  <c r="BF301" i="34"/>
  <c r="R305" i="34"/>
  <c r="BF320" i="34"/>
  <c r="BF152" i="34"/>
  <c r="BK87" i="34"/>
  <c r="J87" i="34" s="1"/>
  <c r="J61" i="34" s="1"/>
  <c r="BF130" i="34"/>
  <c r="BF186" i="34"/>
  <c r="BF212" i="34"/>
  <c r="BF253" i="34"/>
  <c r="BF284" i="34"/>
  <c r="BF260" i="34"/>
  <c r="BF308" i="34"/>
  <c r="BF289" i="34"/>
  <c r="BF96" i="34"/>
  <c r="BF137" i="34"/>
  <c r="BF233" i="34"/>
  <c r="BF222" i="34"/>
  <c r="BF277" i="34"/>
  <c r="BF272" i="34"/>
  <c r="BF135" i="34"/>
  <c r="BF170" i="34"/>
  <c r="BF196" i="34"/>
  <c r="BF156" i="34"/>
  <c r="F102" i="30"/>
  <c r="F9" i="30" s="1"/>
  <c r="F92" i="30"/>
  <c r="F93" i="30" s="1"/>
  <c r="BF112" i="33"/>
  <c r="BF120" i="33"/>
  <c r="BF134" i="33"/>
  <c r="BF103" i="33"/>
  <c r="BF128" i="33"/>
  <c r="BF94" i="33"/>
  <c r="BK87" i="33"/>
  <c r="J87" i="33" s="1"/>
  <c r="J61" i="33" s="1"/>
  <c r="J55" i="34"/>
  <c r="T305" i="34"/>
  <c r="F32" i="30"/>
  <c r="F6" i="30" s="1"/>
  <c r="P87" i="33"/>
  <c r="BK100" i="33"/>
  <c r="J100" i="33" s="1"/>
  <c r="J63" i="33" s="1"/>
  <c r="BK239" i="34"/>
  <c r="J239" i="34" s="1"/>
  <c r="J63" i="34" s="1"/>
  <c r="BK317" i="34"/>
  <c r="J317" i="34" s="1"/>
  <c r="J65" i="34" s="1"/>
  <c r="F62" i="30"/>
  <c r="F63" i="30" s="1"/>
  <c r="F64" i="30" s="1"/>
  <c r="F7" i="30" s="1"/>
  <c r="R87" i="33"/>
  <c r="BK111" i="33"/>
  <c r="J111" i="33" s="1"/>
  <c r="J65" i="33" s="1"/>
  <c r="BF112" i="34"/>
  <c r="BF168" i="34"/>
  <c r="BF194" i="34"/>
  <c r="BF220" i="34"/>
  <c r="BF259" i="34"/>
  <c r="BF295" i="34"/>
  <c r="BF314" i="34"/>
  <c r="T87" i="33"/>
  <c r="P100" i="33"/>
  <c r="BF105" i="33"/>
  <c r="BF133" i="33"/>
  <c r="BF94" i="34"/>
  <c r="BF120" i="34"/>
  <c r="BF140" i="34"/>
  <c r="BK143" i="34"/>
  <c r="J143" i="34" s="1"/>
  <c r="J62" i="34" s="1"/>
  <c r="P239" i="34"/>
  <c r="BF322" i="34"/>
  <c r="BF92" i="33"/>
  <c r="BF126" i="33"/>
  <c r="BF102" i="34"/>
  <c r="BF128" i="34"/>
  <c r="BF184" i="34"/>
  <c r="BF210" i="34"/>
  <c r="BF232" i="34"/>
  <c r="R239" i="34"/>
  <c r="BF251" i="34"/>
  <c r="BF271" i="34"/>
  <c r="G38" i="35"/>
  <c r="E48" i="33"/>
  <c r="BF116" i="33"/>
  <c r="BF110" i="34"/>
  <c r="P143" i="34"/>
  <c r="BF218" i="34"/>
  <c r="BF257" i="34"/>
  <c r="P317" i="34"/>
  <c r="F133" i="30"/>
  <c r="F11" i="30" s="1"/>
  <c r="G33" i="31"/>
  <c r="R100" i="33"/>
  <c r="BF92" i="34"/>
  <c r="BF139" i="34"/>
  <c r="BF200" i="34"/>
  <c r="BF226" i="34"/>
  <c r="BF242" i="34"/>
  <c r="R317" i="34"/>
  <c r="H33" i="31"/>
  <c r="G50" i="32"/>
  <c r="T100" i="33"/>
  <c r="T86" i="33" s="1"/>
  <c r="P111" i="33"/>
  <c r="P110" i="33" s="1"/>
  <c r="BF136" i="33"/>
  <c r="T87" i="34"/>
  <c r="BF126" i="34"/>
  <c r="BF164" i="34"/>
  <c r="BF190" i="34"/>
  <c r="BF231" i="34"/>
  <c r="T239" i="34"/>
  <c r="BF269" i="34"/>
  <c r="BF291" i="34"/>
  <c r="P305" i="34"/>
  <c r="BF310" i="34"/>
  <c r="T317" i="34"/>
  <c r="G31" i="36"/>
  <c r="F146" i="30"/>
  <c r="F12" i="30" s="1"/>
  <c r="H10" i="32"/>
  <c r="H50" i="32" s="1"/>
  <c r="R111" i="33"/>
  <c r="R110" i="33" s="1"/>
  <c r="BF131" i="33"/>
  <c r="P87" i="34"/>
  <c r="BF108" i="34"/>
  <c r="BF134" i="34"/>
  <c r="R143" i="34"/>
  <c r="BF146" i="34"/>
  <c r="BF172" i="34"/>
  <c r="BF216" i="34"/>
  <c r="BF256" i="34"/>
  <c r="BF275" i="34"/>
  <c r="BF299" i="34"/>
  <c r="T111" i="33"/>
  <c r="T110" i="33" s="1"/>
  <c r="BF122" i="33"/>
  <c r="BF98" i="34"/>
  <c r="BF138" i="34"/>
  <c r="T143" i="34"/>
  <c r="BF154" i="34"/>
  <c r="BF180" i="34"/>
  <c r="BF206" i="34"/>
  <c r="BF247" i="34"/>
  <c r="BF282" i="34"/>
  <c r="F107" i="37"/>
  <c r="BA129" i="1"/>
  <c r="AW129" i="1"/>
  <c r="AT129" i="1" s="1"/>
  <c r="AG129" i="1"/>
  <c r="F36" i="34"/>
  <c r="F37" i="34"/>
  <c r="F35" i="34"/>
  <c r="F35" i="33"/>
  <c r="F36" i="33"/>
  <c r="F37" i="33"/>
  <c r="H10" i="36"/>
  <c r="H31" i="36" s="1"/>
  <c r="H38" i="35"/>
  <c r="F33" i="34"/>
  <c r="AZ126" i="1" s="1"/>
  <c r="AZ125" i="1" s="1"/>
  <c r="J33" i="34"/>
  <c r="AV126" i="1" s="1"/>
  <c r="E75" i="34"/>
  <c r="J33" i="33"/>
  <c r="AV116" i="1" s="1"/>
  <c r="J81" i="33"/>
  <c r="F33" i="33"/>
  <c r="AZ116" i="1" s="1"/>
  <c r="F82" i="33"/>
  <c r="J82" i="33"/>
  <c r="F94" i="30"/>
  <c r="F8" i="30" s="1"/>
  <c r="P86" i="34" l="1"/>
  <c r="P85" i="34" s="1"/>
  <c r="AU126" i="1" s="1"/>
  <c r="AU125" i="1" s="1"/>
  <c r="R86" i="33"/>
  <c r="R85" i="33" s="1"/>
  <c r="AN129" i="1"/>
  <c r="G40" i="35"/>
  <c r="BK86" i="34"/>
  <c r="BK85" i="34" s="1"/>
  <c r="J85" i="34" s="1"/>
  <c r="R86" i="34"/>
  <c r="R85" i="34" s="1"/>
  <c r="T86" i="34"/>
  <c r="T85" i="34" s="1"/>
  <c r="J34" i="34"/>
  <c r="AW126" i="1" s="1"/>
  <c r="AT126" i="1" s="1"/>
  <c r="G35" i="31"/>
  <c r="G36" i="31" s="1"/>
  <c r="G52" i="32"/>
  <c r="AW117" i="1" s="1"/>
  <c r="AT117" i="1" s="1"/>
  <c r="T85" i="33"/>
  <c r="J34" i="33"/>
  <c r="AW116" i="1" s="1"/>
  <c r="AT116" i="1" s="1"/>
  <c r="BK86" i="33"/>
  <c r="F34" i="33"/>
  <c r="BA116" i="1" s="1"/>
  <c r="F34" i="34"/>
  <c r="BA126" i="1" s="1"/>
  <c r="P86" i="33"/>
  <c r="P85" i="33" s="1"/>
  <c r="AU116" i="1" s="1"/>
  <c r="AU115" i="1" s="1"/>
  <c r="AG118" i="1"/>
  <c r="BK110" i="33"/>
  <c r="J110" i="33" s="1"/>
  <c r="J64" i="33" s="1"/>
  <c r="F14" i="30"/>
  <c r="AW127" i="1"/>
  <c r="AT127" i="1" s="1"/>
  <c r="BA127" i="1"/>
  <c r="AG127" i="1"/>
  <c r="G33" i="36"/>
  <c r="AV125" i="1"/>
  <c r="J86" i="34"/>
  <c r="J60" i="34" s="1"/>
  <c r="J86" i="33"/>
  <c r="J60" i="33" s="1"/>
  <c r="AZ115" i="1"/>
  <c r="AV115" i="1" s="1"/>
  <c r="G48" i="29"/>
  <c r="G47" i="29"/>
  <c r="G46" i="29"/>
  <c r="D37" i="29"/>
  <c r="F37" i="29" s="1"/>
  <c r="AW118" i="1" l="1"/>
  <c r="AT118" i="1" s="1"/>
  <c r="BA118" i="1"/>
  <c r="F15" i="29"/>
  <c r="G15" i="29" s="1"/>
  <c r="AN118" i="1"/>
  <c r="AG117" i="1"/>
  <c r="BA117" i="1"/>
  <c r="F152" i="30"/>
  <c r="BA119" i="1"/>
  <c r="AW119" i="1"/>
  <c r="AT119" i="1" s="1"/>
  <c r="AG119" i="1"/>
  <c r="BK85" i="33"/>
  <c r="J85" i="33" s="1"/>
  <c r="J59" i="33" s="1"/>
  <c r="BA128" i="1"/>
  <c r="BA125" i="1" s="1"/>
  <c r="AW125" i="1" s="1"/>
  <c r="AT125" i="1" s="1"/>
  <c r="AW128" i="1"/>
  <c r="AT128" i="1" s="1"/>
  <c r="G34" i="36"/>
  <c r="AG128" i="1"/>
  <c r="F44" i="29"/>
  <c r="G44" i="29" s="1"/>
  <c r="AN117" i="1"/>
  <c r="F6" i="29"/>
  <c r="G6" i="29" s="1"/>
  <c r="G32" i="29"/>
  <c r="AN127" i="1"/>
  <c r="J59" i="34"/>
  <c r="J30" i="34"/>
  <c r="AN128" i="1" l="1"/>
  <c r="G50" i="29"/>
  <c r="F50" i="29" s="1"/>
  <c r="BA120" i="1" s="1"/>
  <c r="BA115" i="1" s="1"/>
  <c r="AW115" i="1" s="1"/>
  <c r="AT115" i="1" s="1"/>
  <c r="AN119" i="1"/>
  <c r="J30" i="33"/>
  <c r="J39" i="33" s="1"/>
  <c r="J39" i="34"/>
  <c r="AG126" i="1"/>
  <c r="AN126" i="1" s="1"/>
  <c r="BK618" i="28"/>
  <c r="BK617" i="28" s="1"/>
  <c r="J617" i="28" s="1"/>
  <c r="J76" i="28" s="1"/>
  <c r="BI618" i="28"/>
  <c r="BH618" i="28"/>
  <c r="BG618" i="28"/>
  <c r="T618" i="28"/>
  <c r="T617" i="28" s="1"/>
  <c r="R618" i="28"/>
  <c r="R617" i="28" s="1"/>
  <c r="P618" i="28"/>
  <c r="P617" i="28" s="1"/>
  <c r="J618" i="28"/>
  <c r="BE618" i="28" s="1"/>
  <c r="BK615" i="28"/>
  <c r="BI615" i="28"/>
  <c r="BH615" i="28"/>
  <c r="BG615" i="28"/>
  <c r="T615" i="28"/>
  <c r="R615" i="28"/>
  <c r="P615" i="28"/>
  <c r="J615" i="28"/>
  <c r="BE615" i="28" s="1"/>
  <c r="BK613" i="28"/>
  <c r="BI613" i="28"/>
  <c r="BH613" i="28"/>
  <c r="BG613" i="28"/>
  <c r="BE613" i="28"/>
  <c r="T613" i="28"/>
  <c r="R613" i="28"/>
  <c r="P613" i="28"/>
  <c r="J613" i="28"/>
  <c r="BF613" i="28" s="1"/>
  <c r="BK611" i="28"/>
  <c r="BI611" i="28"/>
  <c r="BH611" i="28"/>
  <c r="BG611" i="28"/>
  <c r="T611" i="28"/>
  <c r="R611" i="28"/>
  <c r="P611" i="28"/>
  <c r="J611" i="28"/>
  <c r="BE611" i="28" s="1"/>
  <c r="BK609" i="28"/>
  <c r="BI609" i="28"/>
  <c r="BH609" i="28"/>
  <c r="BG609" i="28"/>
  <c r="T609" i="28"/>
  <c r="R609" i="28"/>
  <c r="P609" i="28"/>
  <c r="J609" i="28"/>
  <c r="BE609" i="28" s="1"/>
  <c r="BK607" i="28"/>
  <c r="BI607" i="28"/>
  <c r="BH607" i="28"/>
  <c r="BG607" i="28"/>
  <c r="BE607" i="28"/>
  <c r="T607" i="28"/>
  <c r="R607" i="28"/>
  <c r="P607" i="28"/>
  <c r="J607" i="28"/>
  <c r="BF607" i="28" s="1"/>
  <c r="BK605" i="28"/>
  <c r="BI605" i="28"/>
  <c r="BH605" i="28"/>
  <c r="BG605" i="28"/>
  <c r="T605" i="28"/>
  <c r="R605" i="28"/>
  <c r="P605" i="28"/>
  <c r="J605" i="28"/>
  <c r="BE605" i="28" s="1"/>
  <c r="BK602" i="28"/>
  <c r="BI602" i="28"/>
  <c r="BH602" i="28"/>
  <c r="BG602" i="28"/>
  <c r="T602" i="28"/>
  <c r="R602" i="28"/>
  <c r="P602" i="28"/>
  <c r="J602" i="28"/>
  <c r="BE602" i="28" s="1"/>
  <c r="BK601" i="28"/>
  <c r="BI601" i="28"/>
  <c r="BH601" i="28"/>
  <c r="BG601" i="28"/>
  <c r="BE601" i="28"/>
  <c r="T601" i="28"/>
  <c r="R601" i="28"/>
  <c r="P601" i="28"/>
  <c r="J601" i="28"/>
  <c r="BF601" i="28" s="1"/>
  <c r="BK599" i="28"/>
  <c r="BI599" i="28"/>
  <c r="BH599" i="28"/>
  <c r="BG599" i="28"/>
  <c r="T599" i="28"/>
  <c r="R599" i="28"/>
  <c r="P599" i="28"/>
  <c r="J599" i="28"/>
  <c r="BE599" i="28" s="1"/>
  <c r="BK597" i="28"/>
  <c r="BI597" i="28"/>
  <c r="BH597" i="28"/>
  <c r="BG597" i="28"/>
  <c r="T597" i="28"/>
  <c r="R597" i="28"/>
  <c r="P597" i="28"/>
  <c r="J597" i="28"/>
  <c r="BE597" i="28" s="1"/>
  <c r="BK595" i="28"/>
  <c r="BI595" i="28"/>
  <c r="BH595" i="28"/>
  <c r="BG595" i="28"/>
  <c r="BE595" i="28"/>
  <c r="T595" i="28"/>
  <c r="R595" i="28"/>
  <c r="P595" i="28"/>
  <c r="J595" i="28"/>
  <c r="BF595" i="28" s="1"/>
  <c r="BK593" i="28"/>
  <c r="BI593" i="28"/>
  <c r="BH593" i="28"/>
  <c r="BG593" i="28"/>
  <c r="T593" i="28"/>
  <c r="R593" i="28"/>
  <c r="P593" i="28"/>
  <c r="J593" i="28"/>
  <c r="BE593" i="28" s="1"/>
  <c r="BK591" i="28"/>
  <c r="BI591" i="28"/>
  <c r="BH591" i="28"/>
  <c r="BG591" i="28"/>
  <c r="T591" i="28"/>
  <c r="R591" i="28"/>
  <c r="P591" i="28"/>
  <c r="J591" i="28"/>
  <c r="BE591" i="28" s="1"/>
  <c r="BK588" i="28"/>
  <c r="BI588" i="28"/>
  <c r="BH588" i="28"/>
  <c r="BG588" i="28"/>
  <c r="T588" i="28"/>
  <c r="R588" i="28"/>
  <c r="P588" i="28"/>
  <c r="J588" i="28"/>
  <c r="BE588" i="28" s="1"/>
  <c r="BK586" i="28"/>
  <c r="BI586" i="28"/>
  <c r="BH586" i="28"/>
  <c r="BG586" i="28"/>
  <c r="T586" i="28"/>
  <c r="R586" i="28"/>
  <c r="P586" i="28"/>
  <c r="J586" i="28"/>
  <c r="BE586" i="28" s="1"/>
  <c r="BK584" i="28"/>
  <c r="BI584" i="28"/>
  <c r="BH584" i="28"/>
  <c r="BG584" i="28"/>
  <c r="T584" i="28"/>
  <c r="R584" i="28"/>
  <c r="P584" i="28"/>
  <c r="J584" i="28"/>
  <c r="BE584" i="28" s="1"/>
  <c r="BK582" i="28"/>
  <c r="BI582" i="28"/>
  <c r="BH582" i="28"/>
  <c r="BG582" i="28"/>
  <c r="BE582" i="28"/>
  <c r="T582" i="28"/>
  <c r="R582" i="28"/>
  <c r="P582" i="28"/>
  <c r="J582" i="28"/>
  <c r="BF582" i="28" s="1"/>
  <c r="BK580" i="28"/>
  <c r="BI580" i="28"/>
  <c r="BH580" i="28"/>
  <c r="BG580" i="28"/>
  <c r="T580" i="28"/>
  <c r="R580" i="28"/>
  <c r="P580" i="28"/>
  <c r="J580" i="28"/>
  <c r="BE580" i="28" s="1"/>
  <c r="BK578" i="28"/>
  <c r="BI578" i="28"/>
  <c r="BH578" i="28"/>
  <c r="BG578" i="28"/>
  <c r="T578" i="28"/>
  <c r="R578" i="28"/>
  <c r="P578" i="28"/>
  <c r="J578" i="28"/>
  <c r="BE578" i="28" s="1"/>
  <c r="BK576" i="28"/>
  <c r="BI576" i="28"/>
  <c r="BH576" i="28"/>
  <c r="BG576" i="28"/>
  <c r="BE576" i="28"/>
  <c r="T576" i="28"/>
  <c r="R576" i="28"/>
  <c r="P576" i="28"/>
  <c r="J576" i="28"/>
  <c r="BF576" i="28" s="1"/>
  <c r="BK574" i="28"/>
  <c r="BI574" i="28"/>
  <c r="BH574" i="28"/>
  <c r="BG574" i="28"/>
  <c r="T574" i="28"/>
  <c r="R574" i="28"/>
  <c r="P574" i="28"/>
  <c r="J574" i="28"/>
  <c r="BE574" i="28" s="1"/>
  <c r="BK572" i="28"/>
  <c r="BI572" i="28"/>
  <c r="BH572" i="28"/>
  <c r="BG572" i="28"/>
  <c r="T572" i="28"/>
  <c r="R572" i="28"/>
  <c r="P572" i="28"/>
  <c r="J572" i="28"/>
  <c r="BE572" i="28" s="1"/>
  <c r="BK570" i="28"/>
  <c r="BI570" i="28"/>
  <c r="BH570" i="28"/>
  <c r="BG570" i="28"/>
  <c r="T570" i="28"/>
  <c r="R570" i="28"/>
  <c r="P570" i="28"/>
  <c r="J570" i="28"/>
  <c r="BE570" i="28" s="1"/>
  <c r="BK569" i="28"/>
  <c r="BI569" i="28"/>
  <c r="BH569" i="28"/>
  <c r="BG569" i="28"/>
  <c r="T569" i="28"/>
  <c r="R569" i="28"/>
  <c r="P569" i="28"/>
  <c r="J569" i="28"/>
  <c r="BE569" i="28" s="1"/>
  <c r="BK567" i="28"/>
  <c r="BI567" i="28"/>
  <c r="BH567" i="28"/>
  <c r="BG567" i="28"/>
  <c r="BE567" i="28"/>
  <c r="T567" i="28"/>
  <c r="R567" i="28"/>
  <c r="P567" i="28"/>
  <c r="J567" i="28"/>
  <c r="BF567" i="28" s="1"/>
  <c r="BK565" i="28"/>
  <c r="BI565" i="28"/>
  <c r="BH565" i="28"/>
  <c r="BG565" i="28"/>
  <c r="T565" i="28"/>
  <c r="R565" i="28"/>
  <c r="P565" i="28"/>
  <c r="J565" i="28"/>
  <c r="BE565" i="28" s="1"/>
  <c r="BK563" i="28"/>
  <c r="BI563" i="28"/>
  <c r="BH563" i="28"/>
  <c r="BG563" i="28"/>
  <c r="T563" i="28"/>
  <c r="R563" i="28"/>
  <c r="P563" i="28"/>
  <c r="J563" i="28"/>
  <c r="BE563" i="28" s="1"/>
  <c r="BK561" i="28"/>
  <c r="BI561" i="28"/>
  <c r="BH561" i="28"/>
  <c r="BG561" i="28"/>
  <c r="BE561" i="28"/>
  <c r="T561" i="28"/>
  <c r="R561" i="28"/>
  <c r="P561" i="28"/>
  <c r="J561" i="28"/>
  <c r="BF561" i="28" s="1"/>
  <c r="BK559" i="28"/>
  <c r="BI559" i="28"/>
  <c r="BH559" i="28"/>
  <c r="BG559" i="28"/>
  <c r="T559" i="28"/>
  <c r="R559" i="28"/>
  <c r="P559" i="28"/>
  <c r="J559" i="28"/>
  <c r="BE559" i="28" s="1"/>
  <c r="BK557" i="28"/>
  <c r="BI557" i="28"/>
  <c r="BH557" i="28"/>
  <c r="BG557" i="28"/>
  <c r="BE557" i="28"/>
  <c r="T557" i="28"/>
  <c r="R557" i="28"/>
  <c r="P557" i="28"/>
  <c r="J557" i="28"/>
  <c r="BF557" i="28" s="1"/>
  <c r="BK556" i="28"/>
  <c r="BI556" i="28"/>
  <c r="BH556" i="28"/>
  <c r="BG556" i="28"/>
  <c r="T556" i="28"/>
  <c r="R556" i="28"/>
  <c r="P556" i="28"/>
  <c r="J556" i="28"/>
  <c r="BE556" i="28" s="1"/>
  <c r="BK554" i="28"/>
  <c r="BI554" i="28"/>
  <c r="BH554" i="28"/>
  <c r="BG554" i="28"/>
  <c r="T554" i="28"/>
  <c r="R554" i="28"/>
  <c r="P554" i="28"/>
  <c r="J554" i="28"/>
  <c r="BE554" i="28" s="1"/>
  <c r="BK553" i="28"/>
  <c r="BI553" i="28"/>
  <c r="BH553" i="28"/>
  <c r="BG553" i="28"/>
  <c r="BF553" i="28"/>
  <c r="BE553" i="28"/>
  <c r="T553" i="28"/>
  <c r="R553" i="28"/>
  <c r="P553" i="28"/>
  <c r="J553" i="28"/>
  <c r="BK551" i="28"/>
  <c r="BI551" i="28"/>
  <c r="BH551" i="28"/>
  <c r="BG551" i="28"/>
  <c r="T551" i="28"/>
  <c r="R551" i="28"/>
  <c r="P551" i="28"/>
  <c r="J551" i="28"/>
  <c r="BE551" i="28" s="1"/>
  <c r="BK549" i="28"/>
  <c r="BI549" i="28"/>
  <c r="BH549" i="28"/>
  <c r="BG549" i="28"/>
  <c r="T549" i="28"/>
  <c r="R549" i="28"/>
  <c r="P549" i="28"/>
  <c r="J549" i="28"/>
  <c r="BE549" i="28" s="1"/>
  <c r="BK547" i="28"/>
  <c r="BI547" i="28"/>
  <c r="BH547" i="28"/>
  <c r="BG547" i="28"/>
  <c r="BE547" i="28"/>
  <c r="T547" i="28"/>
  <c r="R547" i="28"/>
  <c r="P547" i="28"/>
  <c r="J547" i="28"/>
  <c r="BF547" i="28" s="1"/>
  <c r="BK546" i="28"/>
  <c r="BI546" i="28"/>
  <c r="BH546" i="28"/>
  <c r="BG546" i="28"/>
  <c r="T546" i="28"/>
  <c r="R546" i="28"/>
  <c r="P546" i="28"/>
  <c r="J546" i="28"/>
  <c r="BE546" i="28" s="1"/>
  <c r="BK544" i="28"/>
  <c r="BI544" i="28"/>
  <c r="BH544" i="28"/>
  <c r="BG544" i="28"/>
  <c r="T544" i="28"/>
  <c r="R544" i="28"/>
  <c r="P544" i="28"/>
  <c r="J544" i="28"/>
  <c r="BE544" i="28" s="1"/>
  <c r="BK543" i="28"/>
  <c r="BI543" i="28"/>
  <c r="BH543" i="28"/>
  <c r="BG543" i="28"/>
  <c r="T543" i="28"/>
  <c r="R543" i="28"/>
  <c r="P543" i="28"/>
  <c r="J543" i="28"/>
  <c r="BE543" i="28" s="1"/>
  <c r="BK541" i="28"/>
  <c r="BI541" i="28"/>
  <c r="BH541" i="28"/>
  <c r="BG541" i="28"/>
  <c r="T541" i="28"/>
  <c r="R541" i="28"/>
  <c r="P541" i="28"/>
  <c r="J541" i="28"/>
  <c r="BE541" i="28" s="1"/>
  <c r="BK540" i="28"/>
  <c r="BI540" i="28"/>
  <c r="BH540" i="28"/>
  <c r="BG540" i="28"/>
  <c r="BE540" i="28"/>
  <c r="T540" i="28"/>
  <c r="R540" i="28"/>
  <c r="P540" i="28"/>
  <c r="J540" i="28"/>
  <c r="BF540" i="28" s="1"/>
  <c r="BK538" i="28"/>
  <c r="BI538" i="28"/>
  <c r="BH538" i="28"/>
  <c r="BG538" i="28"/>
  <c r="T538" i="28"/>
  <c r="R538" i="28"/>
  <c r="P538" i="28"/>
  <c r="J538" i="28"/>
  <c r="BE538" i="28" s="1"/>
  <c r="BK537" i="28"/>
  <c r="BI537" i="28"/>
  <c r="BH537" i="28"/>
  <c r="BG537" i="28"/>
  <c r="T537" i="28"/>
  <c r="R537" i="28"/>
  <c r="P537" i="28"/>
  <c r="J537" i="28"/>
  <c r="BE537" i="28" s="1"/>
  <c r="BK535" i="28"/>
  <c r="BI535" i="28"/>
  <c r="BH535" i="28"/>
  <c r="BG535" i="28"/>
  <c r="BE535" i="28"/>
  <c r="T535" i="28"/>
  <c r="R535" i="28"/>
  <c r="P535" i="28"/>
  <c r="J535" i="28"/>
  <c r="BF535" i="28" s="1"/>
  <c r="BK534" i="28"/>
  <c r="BI534" i="28"/>
  <c r="BH534" i="28"/>
  <c r="BG534" i="28"/>
  <c r="T534" i="28"/>
  <c r="R534" i="28"/>
  <c r="P534" i="28"/>
  <c r="J534" i="28"/>
  <c r="BE534" i="28" s="1"/>
  <c r="BK532" i="28"/>
  <c r="BI532" i="28"/>
  <c r="BH532" i="28"/>
  <c r="BG532" i="28"/>
  <c r="BE532" i="28"/>
  <c r="T532" i="28"/>
  <c r="R532" i="28"/>
  <c r="P532" i="28"/>
  <c r="J532" i="28"/>
  <c r="BF532" i="28" s="1"/>
  <c r="BK531" i="28"/>
  <c r="BI531" i="28"/>
  <c r="BH531" i="28"/>
  <c r="BG531" i="28"/>
  <c r="T531" i="28"/>
  <c r="R531" i="28"/>
  <c r="P531" i="28"/>
  <c r="J531" i="28"/>
  <c r="BE531" i="28" s="1"/>
  <c r="BK529" i="28"/>
  <c r="BI529" i="28"/>
  <c r="BH529" i="28"/>
  <c r="BG529" i="28"/>
  <c r="T529" i="28"/>
  <c r="R529" i="28"/>
  <c r="P529" i="28"/>
  <c r="J529" i="28"/>
  <c r="BE529" i="28" s="1"/>
  <c r="BK528" i="28"/>
  <c r="BI528" i="28"/>
  <c r="BH528" i="28"/>
  <c r="BG528" i="28"/>
  <c r="BE528" i="28"/>
  <c r="T528" i="28"/>
  <c r="R528" i="28"/>
  <c r="P528" i="28"/>
  <c r="J528" i="28"/>
  <c r="BF528" i="28" s="1"/>
  <c r="BK526" i="28"/>
  <c r="BI526" i="28"/>
  <c r="BH526" i="28"/>
  <c r="BG526" i="28"/>
  <c r="T526" i="28"/>
  <c r="R526" i="28"/>
  <c r="P526" i="28"/>
  <c r="J526" i="28"/>
  <c r="BE526" i="28" s="1"/>
  <c r="BK525" i="28"/>
  <c r="BI525" i="28"/>
  <c r="BH525" i="28"/>
  <c r="BG525" i="28"/>
  <c r="T525" i="28"/>
  <c r="R525" i="28"/>
  <c r="P525" i="28"/>
  <c r="J525" i="28"/>
  <c r="BE525" i="28" s="1"/>
  <c r="BK523" i="28"/>
  <c r="BI523" i="28"/>
  <c r="BH523" i="28"/>
  <c r="BG523" i="28"/>
  <c r="BE523" i="28"/>
  <c r="T523" i="28"/>
  <c r="R523" i="28"/>
  <c r="P523" i="28"/>
  <c r="J523" i="28"/>
  <c r="BF523" i="28" s="1"/>
  <c r="BK522" i="28"/>
  <c r="BI522" i="28"/>
  <c r="BH522" i="28"/>
  <c r="BG522" i="28"/>
  <c r="T522" i="28"/>
  <c r="R522" i="28"/>
  <c r="P522" i="28"/>
  <c r="J522" i="28"/>
  <c r="BE522" i="28" s="1"/>
  <c r="BK520" i="28"/>
  <c r="BI520" i="28"/>
  <c r="BH520" i="28"/>
  <c r="BG520" i="28"/>
  <c r="BE520" i="28"/>
  <c r="T520" i="28"/>
  <c r="R520" i="28"/>
  <c r="P520" i="28"/>
  <c r="J520" i="28"/>
  <c r="BF520" i="28" s="1"/>
  <c r="BK519" i="28"/>
  <c r="BI519" i="28"/>
  <c r="BH519" i="28"/>
  <c r="BG519" i="28"/>
  <c r="T519" i="28"/>
  <c r="R519" i="28"/>
  <c r="P519" i="28"/>
  <c r="J519" i="28"/>
  <c r="BE519" i="28" s="1"/>
  <c r="BK517" i="28"/>
  <c r="BI517" i="28"/>
  <c r="BH517" i="28"/>
  <c r="BG517" i="28"/>
  <c r="T517" i="28"/>
  <c r="R517" i="28"/>
  <c r="P517" i="28"/>
  <c r="J517" i="28"/>
  <c r="BE517" i="28" s="1"/>
  <c r="BK515" i="28"/>
  <c r="BI515" i="28"/>
  <c r="BH515" i="28"/>
  <c r="BG515" i="28"/>
  <c r="BE515" i="28"/>
  <c r="T515" i="28"/>
  <c r="R515" i="28"/>
  <c r="P515" i="28"/>
  <c r="J515" i="28"/>
  <c r="BF515" i="28" s="1"/>
  <c r="BK513" i="28"/>
  <c r="BI513" i="28"/>
  <c r="BH513" i="28"/>
  <c r="BG513" i="28"/>
  <c r="T513" i="28"/>
  <c r="R513" i="28"/>
  <c r="P513" i="28"/>
  <c r="J513" i="28"/>
  <c r="BE513" i="28" s="1"/>
  <c r="BK511" i="28"/>
  <c r="BI511" i="28"/>
  <c r="BH511" i="28"/>
  <c r="BG511" i="28"/>
  <c r="T511" i="28"/>
  <c r="R511" i="28"/>
  <c r="P511" i="28"/>
  <c r="J511" i="28"/>
  <c r="BE511" i="28" s="1"/>
  <c r="BK509" i="28"/>
  <c r="BI509" i="28"/>
  <c r="BH509" i="28"/>
  <c r="BG509" i="28"/>
  <c r="BE509" i="28"/>
  <c r="T509" i="28"/>
  <c r="R509" i="28"/>
  <c r="P509" i="28"/>
  <c r="J509" i="28"/>
  <c r="BF509" i="28" s="1"/>
  <c r="BK508" i="28"/>
  <c r="BI508" i="28"/>
  <c r="BH508" i="28"/>
  <c r="BG508" i="28"/>
  <c r="T508" i="28"/>
  <c r="R508" i="28"/>
  <c r="P508" i="28"/>
  <c r="J508" i="28"/>
  <c r="BE508" i="28" s="1"/>
  <c r="BK506" i="28"/>
  <c r="BI506" i="28"/>
  <c r="BH506" i="28"/>
  <c r="BG506" i="28"/>
  <c r="BE506" i="28"/>
  <c r="T506" i="28"/>
  <c r="R506" i="28"/>
  <c r="P506" i="28"/>
  <c r="J506" i="28"/>
  <c r="BF506" i="28" s="1"/>
  <c r="BK504" i="28"/>
  <c r="BI504" i="28"/>
  <c r="BH504" i="28"/>
  <c r="BG504" i="28"/>
  <c r="T504" i="28"/>
  <c r="R504" i="28"/>
  <c r="P504" i="28"/>
  <c r="J504" i="28"/>
  <c r="BE504" i="28" s="1"/>
  <c r="BK502" i="28"/>
  <c r="BI502" i="28"/>
  <c r="BH502" i="28"/>
  <c r="BG502" i="28"/>
  <c r="T502" i="28"/>
  <c r="R502" i="28"/>
  <c r="P502" i="28"/>
  <c r="J502" i="28"/>
  <c r="BE502" i="28" s="1"/>
  <c r="BK500" i="28"/>
  <c r="BI500" i="28"/>
  <c r="BH500" i="28"/>
  <c r="BG500" i="28"/>
  <c r="BE500" i="28"/>
  <c r="T500" i="28"/>
  <c r="R500" i="28"/>
  <c r="P500" i="28"/>
  <c r="J500" i="28"/>
  <c r="BF500" i="28" s="1"/>
  <c r="BK498" i="28"/>
  <c r="BI498" i="28"/>
  <c r="BH498" i="28"/>
  <c r="BG498" i="28"/>
  <c r="T498" i="28"/>
  <c r="R498" i="28"/>
  <c r="P498" i="28"/>
  <c r="J498" i="28"/>
  <c r="BE498" i="28" s="1"/>
  <c r="BK496" i="28"/>
  <c r="BI496" i="28"/>
  <c r="BH496" i="28"/>
  <c r="BG496" i="28"/>
  <c r="T496" i="28"/>
  <c r="R496" i="28"/>
  <c r="P496" i="28"/>
  <c r="J496" i="28"/>
  <c r="BE496" i="28" s="1"/>
  <c r="BK494" i="28"/>
  <c r="BI494" i="28"/>
  <c r="BH494" i="28"/>
  <c r="BG494" i="28"/>
  <c r="BE494" i="28"/>
  <c r="T494" i="28"/>
  <c r="R494" i="28"/>
  <c r="P494" i="28"/>
  <c r="J494" i="28"/>
  <c r="BF494" i="28" s="1"/>
  <c r="BK493" i="28"/>
  <c r="BI493" i="28"/>
  <c r="BH493" i="28"/>
  <c r="BG493" i="28"/>
  <c r="T493" i="28"/>
  <c r="R493" i="28"/>
  <c r="P493" i="28"/>
  <c r="J493" i="28"/>
  <c r="BE493" i="28" s="1"/>
  <c r="BK491" i="28"/>
  <c r="BI491" i="28"/>
  <c r="BH491" i="28"/>
  <c r="BG491" i="28"/>
  <c r="BE491" i="28"/>
  <c r="T491" i="28"/>
  <c r="R491" i="28"/>
  <c r="P491" i="28"/>
  <c r="J491" i="28"/>
  <c r="BF491" i="28" s="1"/>
  <c r="BK490" i="28"/>
  <c r="BI490" i="28"/>
  <c r="BH490" i="28"/>
  <c r="BG490" i="28"/>
  <c r="T490" i="28"/>
  <c r="R490" i="28"/>
  <c r="P490" i="28"/>
  <c r="J490" i="28"/>
  <c r="BE490" i="28" s="1"/>
  <c r="BK488" i="28"/>
  <c r="BI488" i="28"/>
  <c r="BH488" i="28"/>
  <c r="BG488" i="28"/>
  <c r="T488" i="28"/>
  <c r="R488" i="28"/>
  <c r="P488" i="28"/>
  <c r="J488" i="28"/>
  <c r="BE488" i="28" s="1"/>
  <c r="BK486" i="28"/>
  <c r="BI486" i="28"/>
  <c r="BH486" i="28"/>
  <c r="BG486" i="28"/>
  <c r="BE486" i="28"/>
  <c r="T486" i="28"/>
  <c r="R486" i="28"/>
  <c r="P486" i="28"/>
  <c r="J486" i="28"/>
  <c r="BF486" i="28" s="1"/>
  <c r="BK484" i="28"/>
  <c r="BI484" i="28"/>
  <c r="BH484" i="28"/>
  <c r="BG484" i="28"/>
  <c r="T484" i="28"/>
  <c r="R484" i="28"/>
  <c r="P484" i="28"/>
  <c r="J484" i="28"/>
  <c r="BE484" i="28" s="1"/>
  <c r="BK481" i="28"/>
  <c r="BI481" i="28"/>
  <c r="BH481" i="28"/>
  <c r="BG481" i="28"/>
  <c r="T481" i="28"/>
  <c r="R481" i="28"/>
  <c r="P481" i="28"/>
  <c r="J481" i="28"/>
  <c r="BE481" i="28" s="1"/>
  <c r="BK479" i="28"/>
  <c r="BI479" i="28"/>
  <c r="BH479" i="28"/>
  <c r="BG479" i="28"/>
  <c r="T479" i="28"/>
  <c r="R479" i="28"/>
  <c r="P479" i="28"/>
  <c r="J479" i="28"/>
  <c r="BE479" i="28" s="1"/>
  <c r="BK477" i="28"/>
  <c r="BI477" i="28"/>
  <c r="BH477" i="28"/>
  <c r="BG477" i="28"/>
  <c r="T477" i="28"/>
  <c r="R477" i="28"/>
  <c r="P477" i="28"/>
  <c r="J477" i="28"/>
  <c r="BE477" i="28" s="1"/>
  <c r="BK475" i="28"/>
  <c r="BI475" i="28"/>
  <c r="BH475" i="28"/>
  <c r="BG475" i="28"/>
  <c r="T475" i="28"/>
  <c r="R475" i="28"/>
  <c r="P475" i="28"/>
  <c r="J475" i="28"/>
  <c r="BE475" i="28" s="1"/>
  <c r="BK473" i="28"/>
  <c r="BI473" i="28"/>
  <c r="BH473" i="28"/>
  <c r="BG473" i="28"/>
  <c r="BE473" i="28"/>
  <c r="T473" i="28"/>
  <c r="R473" i="28"/>
  <c r="P473" i="28"/>
  <c r="J473" i="28"/>
  <c r="BF473" i="28" s="1"/>
  <c r="BK472" i="28"/>
  <c r="BI472" i="28"/>
  <c r="BH472" i="28"/>
  <c r="BG472" i="28"/>
  <c r="T472" i="28"/>
  <c r="R472" i="28"/>
  <c r="P472" i="28"/>
  <c r="J472" i="28"/>
  <c r="BE472" i="28" s="1"/>
  <c r="BK470" i="28"/>
  <c r="BI470" i="28"/>
  <c r="BH470" i="28"/>
  <c r="BG470" i="28"/>
  <c r="T470" i="28"/>
  <c r="R470" i="28"/>
  <c r="P470" i="28"/>
  <c r="J470" i="28"/>
  <c r="BE470" i="28" s="1"/>
  <c r="BK467" i="28"/>
  <c r="BI467" i="28"/>
  <c r="BH467" i="28"/>
  <c r="BG467" i="28"/>
  <c r="T467" i="28"/>
  <c r="R467" i="28"/>
  <c r="P467" i="28"/>
  <c r="J467" i="28"/>
  <c r="BE467" i="28" s="1"/>
  <c r="BK466" i="28"/>
  <c r="BI466" i="28"/>
  <c r="BH466" i="28"/>
  <c r="BG466" i="28"/>
  <c r="BE466" i="28"/>
  <c r="T466" i="28"/>
  <c r="R466" i="28"/>
  <c r="P466" i="28"/>
  <c r="J466" i="28"/>
  <c r="BF466" i="28" s="1"/>
  <c r="BK465" i="28"/>
  <c r="BI465" i="28"/>
  <c r="BH465" i="28"/>
  <c r="BG465" i="28"/>
  <c r="T465" i="28"/>
  <c r="R465" i="28"/>
  <c r="P465" i="28"/>
  <c r="J465" i="28"/>
  <c r="BE465" i="28" s="1"/>
  <c r="BK464" i="28"/>
  <c r="BI464" i="28"/>
  <c r="BH464" i="28"/>
  <c r="BG464" i="28"/>
  <c r="BE464" i="28"/>
  <c r="T464" i="28"/>
  <c r="R464" i="28"/>
  <c r="P464" i="28"/>
  <c r="J464" i="28"/>
  <c r="BF464" i="28" s="1"/>
  <c r="BK459" i="28"/>
  <c r="BI459" i="28"/>
  <c r="BH459" i="28"/>
  <c r="BG459" i="28"/>
  <c r="T459" i="28"/>
  <c r="R459" i="28"/>
  <c r="P459" i="28"/>
  <c r="J459" i="28"/>
  <c r="BE459" i="28" s="1"/>
  <c r="BK458" i="28"/>
  <c r="BI458" i="28"/>
  <c r="BH458" i="28"/>
  <c r="BG458" i="28"/>
  <c r="T458" i="28"/>
  <c r="R458" i="28"/>
  <c r="P458" i="28"/>
  <c r="J458" i="28"/>
  <c r="BE458" i="28" s="1"/>
  <c r="BK457" i="28"/>
  <c r="BI457" i="28"/>
  <c r="BH457" i="28"/>
  <c r="BG457" i="28"/>
  <c r="BE457" i="28"/>
  <c r="T457" i="28"/>
  <c r="R457" i="28"/>
  <c r="P457" i="28"/>
  <c r="J457" i="28"/>
  <c r="BF457" i="28" s="1"/>
  <c r="BK456" i="28"/>
  <c r="BI456" i="28"/>
  <c r="BH456" i="28"/>
  <c r="BG456" i="28"/>
  <c r="T456" i="28"/>
  <c r="R456" i="28"/>
  <c r="P456" i="28"/>
  <c r="J456" i="28"/>
  <c r="BE456" i="28" s="1"/>
  <c r="BK455" i="28"/>
  <c r="BI455" i="28"/>
  <c r="BH455" i="28"/>
  <c r="BG455" i="28"/>
  <c r="T455" i="28"/>
  <c r="R455" i="28"/>
  <c r="P455" i="28"/>
  <c r="J455" i="28"/>
  <c r="BE455" i="28" s="1"/>
  <c r="BK454" i="28"/>
  <c r="BI454" i="28"/>
  <c r="BH454" i="28"/>
  <c r="BG454" i="28"/>
  <c r="BE454" i="28"/>
  <c r="T454" i="28"/>
  <c r="R454" i="28"/>
  <c r="P454" i="28"/>
  <c r="J454" i="28"/>
  <c r="BF454" i="28" s="1"/>
  <c r="BK452" i="28"/>
  <c r="BI452" i="28"/>
  <c r="BH452" i="28"/>
  <c r="BG452" i="28"/>
  <c r="T452" i="28"/>
  <c r="R452" i="28"/>
  <c r="P452" i="28"/>
  <c r="J452" i="28"/>
  <c r="BE452" i="28" s="1"/>
  <c r="BK450" i="28"/>
  <c r="BI450" i="28"/>
  <c r="BH450" i="28"/>
  <c r="BG450" i="28"/>
  <c r="BE450" i="28"/>
  <c r="T450" i="28"/>
  <c r="R450" i="28"/>
  <c r="P450" i="28"/>
  <c r="J450" i="28"/>
  <c r="BF450" i="28" s="1"/>
  <c r="BK448" i="28"/>
  <c r="BI448" i="28"/>
  <c r="BH448" i="28"/>
  <c r="BG448" i="28"/>
  <c r="T448" i="28"/>
  <c r="R448" i="28"/>
  <c r="P448" i="28"/>
  <c r="J448" i="28"/>
  <c r="BE448" i="28" s="1"/>
  <c r="BK446" i="28"/>
  <c r="BI446" i="28"/>
  <c r="BH446" i="28"/>
  <c r="BG446" i="28"/>
  <c r="T446" i="28"/>
  <c r="R446" i="28"/>
  <c r="P446" i="28"/>
  <c r="J446" i="28"/>
  <c r="BE446" i="28" s="1"/>
  <c r="BK444" i="28"/>
  <c r="BI444" i="28"/>
  <c r="BH444" i="28"/>
  <c r="BG444" i="28"/>
  <c r="BE444" i="28"/>
  <c r="T444" i="28"/>
  <c r="R444" i="28"/>
  <c r="P444" i="28"/>
  <c r="J444" i="28"/>
  <c r="BF444" i="28" s="1"/>
  <c r="BK442" i="28"/>
  <c r="BI442" i="28"/>
  <c r="BH442" i="28"/>
  <c r="BG442" i="28"/>
  <c r="T442" i="28"/>
  <c r="R442" i="28"/>
  <c r="P442" i="28"/>
  <c r="J442" i="28"/>
  <c r="BE442" i="28" s="1"/>
  <c r="BK440" i="28"/>
  <c r="BI440" i="28"/>
  <c r="BH440" i="28"/>
  <c r="BG440" i="28"/>
  <c r="BF440" i="28"/>
  <c r="T440" i="28"/>
  <c r="R440" i="28"/>
  <c r="P440" i="28"/>
  <c r="J440" i="28"/>
  <c r="BE440" i="28" s="1"/>
  <c r="BK438" i="28"/>
  <c r="BI438" i="28"/>
  <c r="BH438" i="28"/>
  <c r="BG438" i="28"/>
  <c r="BE438" i="28"/>
  <c r="T438" i="28"/>
  <c r="R438" i="28"/>
  <c r="P438" i="28"/>
  <c r="J438" i="28"/>
  <c r="BF438" i="28" s="1"/>
  <c r="BK436" i="28"/>
  <c r="BI436" i="28"/>
  <c r="BH436" i="28"/>
  <c r="BG436" i="28"/>
  <c r="T436" i="28"/>
  <c r="R436" i="28"/>
  <c r="P436" i="28"/>
  <c r="J436" i="28"/>
  <c r="BE436" i="28" s="1"/>
  <c r="BK434" i="28"/>
  <c r="BI434" i="28"/>
  <c r="BH434" i="28"/>
  <c r="BG434" i="28"/>
  <c r="T434" i="28"/>
  <c r="R434" i="28"/>
  <c r="P434" i="28"/>
  <c r="J434" i="28"/>
  <c r="BE434" i="28" s="1"/>
  <c r="BK432" i="28"/>
  <c r="BI432" i="28"/>
  <c r="BH432" i="28"/>
  <c r="BG432" i="28"/>
  <c r="T432" i="28"/>
  <c r="R432" i="28"/>
  <c r="P432" i="28"/>
  <c r="J432" i="28"/>
  <c r="BE432" i="28" s="1"/>
  <c r="BK430" i="28"/>
  <c r="BI430" i="28"/>
  <c r="BH430" i="28"/>
  <c r="BG430" i="28"/>
  <c r="T430" i="28"/>
  <c r="R430" i="28"/>
  <c r="P430" i="28"/>
  <c r="J430" i="28"/>
  <c r="BE430" i="28" s="1"/>
  <c r="BK428" i="28"/>
  <c r="BI428" i="28"/>
  <c r="BH428" i="28"/>
  <c r="BG428" i="28"/>
  <c r="BE428" i="28"/>
  <c r="T428" i="28"/>
  <c r="R428" i="28"/>
  <c r="P428" i="28"/>
  <c r="J428" i="28"/>
  <c r="BF428" i="28" s="1"/>
  <c r="BK426" i="28"/>
  <c r="BI426" i="28"/>
  <c r="BH426" i="28"/>
  <c r="BG426" i="28"/>
  <c r="T426" i="28"/>
  <c r="R426" i="28"/>
  <c r="P426" i="28"/>
  <c r="J426" i="28"/>
  <c r="BE426" i="28" s="1"/>
  <c r="BK424" i="28"/>
  <c r="BI424" i="28"/>
  <c r="BH424" i="28"/>
  <c r="BG424" i="28"/>
  <c r="BE424" i="28"/>
  <c r="T424" i="28"/>
  <c r="R424" i="28"/>
  <c r="P424" i="28"/>
  <c r="J424" i="28"/>
  <c r="BF424" i="28" s="1"/>
  <c r="BK422" i="28"/>
  <c r="BI422" i="28"/>
  <c r="BH422" i="28"/>
  <c r="BG422" i="28"/>
  <c r="BE422" i="28"/>
  <c r="T422" i="28"/>
  <c r="R422" i="28"/>
  <c r="P422" i="28"/>
  <c r="J422" i="28"/>
  <c r="BF422" i="28" s="1"/>
  <c r="BK420" i="28"/>
  <c r="BI420" i="28"/>
  <c r="BH420" i="28"/>
  <c r="BG420" i="28"/>
  <c r="T420" i="28"/>
  <c r="R420" i="28"/>
  <c r="P420" i="28"/>
  <c r="J420" i="28"/>
  <c r="BE420" i="28" s="1"/>
  <c r="BK418" i="28"/>
  <c r="BI418" i="28"/>
  <c r="BH418" i="28"/>
  <c r="BG418" i="28"/>
  <c r="BF418" i="28"/>
  <c r="T418" i="28"/>
  <c r="R418" i="28"/>
  <c r="P418" i="28"/>
  <c r="J418" i="28"/>
  <c r="BE418" i="28" s="1"/>
  <c r="BK416" i="28"/>
  <c r="BI416" i="28"/>
  <c r="BH416" i="28"/>
  <c r="BG416" i="28"/>
  <c r="T416" i="28"/>
  <c r="R416" i="28"/>
  <c r="P416" i="28"/>
  <c r="J416" i="28"/>
  <c r="BE416" i="28" s="1"/>
  <c r="BK414" i="28"/>
  <c r="BI414" i="28"/>
  <c r="BH414" i="28"/>
  <c r="BG414" i="28"/>
  <c r="T414" i="28"/>
  <c r="R414" i="28"/>
  <c r="P414" i="28"/>
  <c r="J414" i="28"/>
  <c r="BE414" i="28" s="1"/>
  <c r="BK412" i="28"/>
  <c r="BI412" i="28"/>
  <c r="BH412" i="28"/>
  <c r="BG412" i="28"/>
  <c r="BE412" i="28"/>
  <c r="T412" i="28"/>
  <c r="R412" i="28"/>
  <c r="P412" i="28"/>
  <c r="J412" i="28"/>
  <c r="BF412" i="28" s="1"/>
  <c r="BK410" i="28"/>
  <c r="BI410" i="28"/>
  <c r="BH410" i="28"/>
  <c r="BG410" i="28"/>
  <c r="T410" i="28"/>
  <c r="R410" i="28"/>
  <c r="P410" i="28"/>
  <c r="J410" i="28"/>
  <c r="BE410" i="28" s="1"/>
  <c r="BK408" i="28"/>
  <c r="BI408" i="28"/>
  <c r="BH408" i="28"/>
  <c r="BG408" i="28"/>
  <c r="BE408" i="28"/>
  <c r="T408" i="28"/>
  <c r="R408" i="28"/>
  <c r="P408" i="28"/>
  <c r="J408" i="28"/>
  <c r="BF408" i="28" s="1"/>
  <c r="BK406" i="28"/>
  <c r="BI406" i="28"/>
  <c r="BH406" i="28"/>
  <c r="BG406" i="28"/>
  <c r="BE406" i="28"/>
  <c r="T406" i="28"/>
  <c r="R406" i="28"/>
  <c r="P406" i="28"/>
  <c r="J406" i="28"/>
  <c r="BF406" i="28" s="1"/>
  <c r="BK404" i="28"/>
  <c r="BI404" i="28"/>
  <c r="BH404" i="28"/>
  <c r="BG404" i="28"/>
  <c r="T404" i="28"/>
  <c r="R404" i="28"/>
  <c r="P404" i="28"/>
  <c r="J404" i="28"/>
  <c r="BE404" i="28" s="1"/>
  <c r="BK402" i="28"/>
  <c r="BI402" i="28"/>
  <c r="BH402" i="28"/>
  <c r="BG402" i="28"/>
  <c r="BE402" i="28"/>
  <c r="T402" i="28"/>
  <c r="R402" i="28"/>
  <c r="P402" i="28"/>
  <c r="J402" i="28"/>
  <c r="BF402" i="28" s="1"/>
  <c r="BK400" i="28"/>
  <c r="BI400" i="28"/>
  <c r="BH400" i="28"/>
  <c r="BG400" i="28"/>
  <c r="T400" i="28"/>
  <c r="R400" i="28"/>
  <c r="P400" i="28"/>
  <c r="J400" i="28"/>
  <c r="BE400" i="28" s="1"/>
  <c r="BK398" i="28"/>
  <c r="BI398" i="28"/>
  <c r="BH398" i="28"/>
  <c r="BG398" i="28"/>
  <c r="T398" i="28"/>
  <c r="R398" i="28"/>
  <c r="P398" i="28"/>
  <c r="J398" i="28"/>
  <c r="BE398" i="28" s="1"/>
  <c r="BK396" i="28"/>
  <c r="BI396" i="28"/>
  <c r="BH396" i="28"/>
  <c r="BG396" i="28"/>
  <c r="BE396" i="28"/>
  <c r="T396" i="28"/>
  <c r="R396" i="28"/>
  <c r="P396" i="28"/>
  <c r="J396" i="28"/>
  <c r="BF396" i="28" s="1"/>
  <c r="BK394" i="28"/>
  <c r="BI394" i="28"/>
  <c r="BH394" i="28"/>
  <c r="BG394" i="28"/>
  <c r="T394" i="28"/>
  <c r="R394" i="28"/>
  <c r="P394" i="28"/>
  <c r="J394" i="28"/>
  <c r="BE394" i="28" s="1"/>
  <c r="BK392" i="28"/>
  <c r="BI392" i="28"/>
  <c r="BH392" i="28"/>
  <c r="BG392" i="28"/>
  <c r="BE392" i="28"/>
  <c r="T392" i="28"/>
  <c r="R392" i="28"/>
  <c r="P392" i="28"/>
  <c r="J392" i="28"/>
  <c r="BF392" i="28" s="1"/>
  <c r="BK390" i="28"/>
  <c r="BI390" i="28"/>
  <c r="BH390" i="28"/>
  <c r="BG390" i="28"/>
  <c r="BE390" i="28"/>
  <c r="T390" i="28"/>
  <c r="R390" i="28"/>
  <c r="P390" i="28"/>
  <c r="J390" i="28"/>
  <c r="BF390" i="28" s="1"/>
  <c r="BK388" i="28"/>
  <c r="BI388" i="28"/>
  <c r="BH388" i="28"/>
  <c r="BG388" i="28"/>
  <c r="T388" i="28"/>
  <c r="R388" i="28"/>
  <c r="P388" i="28"/>
  <c r="J388" i="28"/>
  <c r="BE388" i="28" s="1"/>
  <c r="BK386" i="28"/>
  <c r="BI386" i="28"/>
  <c r="BH386" i="28"/>
  <c r="BG386" i="28"/>
  <c r="BE386" i="28"/>
  <c r="T386" i="28"/>
  <c r="R386" i="28"/>
  <c r="P386" i="28"/>
  <c r="J386" i="28"/>
  <c r="BF386" i="28" s="1"/>
  <c r="BK384" i="28"/>
  <c r="BI384" i="28"/>
  <c r="BH384" i="28"/>
  <c r="BG384" i="28"/>
  <c r="T384" i="28"/>
  <c r="R384" i="28"/>
  <c r="P384" i="28"/>
  <c r="J384" i="28"/>
  <c r="BE384" i="28" s="1"/>
  <c r="BK382" i="28"/>
  <c r="BI382" i="28"/>
  <c r="BH382" i="28"/>
  <c r="BG382" i="28"/>
  <c r="T382" i="28"/>
  <c r="R382" i="28"/>
  <c r="P382" i="28"/>
  <c r="J382" i="28"/>
  <c r="BE382" i="28" s="1"/>
  <c r="BK380" i="28"/>
  <c r="BI380" i="28"/>
  <c r="BH380" i="28"/>
  <c r="BG380" i="28"/>
  <c r="BE380" i="28"/>
  <c r="T380" i="28"/>
  <c r="R380" i="28"/>
  <c r="P380" i="28"/>
  <c r="J380" i="28"/>
  <c r="BF380" i="28" s="1"/>
  <c r="BK378" i="28"/>
  <c r="BI378" i="28"/>
  <c r="BH378" i="28"/>
  <c r="BG378" i="28"/>
  <c r="T378" i="28"/>
  <c r="R378" i="28"/>
  <c r="P378" i="28"/>
  <c r="J378" i="28"/>
  <c r="BE378" i="28" s="1"/>
  <c r="BK376" i="28"/>
  <c r="BI376" i="28"/>
  <c r="BH376" i="28"/>
  <c r="BG376" i="28"/>
  <c r="BE376" i="28"/>
  <c r="T376" i="28"/>
  <c r="R376" i="28"/>
  <c r="P376" i="28"/>
  <c r="J376" i="28"/>
  <c r="BF376" i="28" s="1"/>
  <c r="BK374" i="28"/>
  <c r="BI374" i="28"/>
  <c r="BH374" i="28"/>
  <c r="BG374" i="28"/>
  <c r="BE374" i="28"/>
  <c r="T374" i="28"/>
  <c r="R374" i="28"/>
  <c r="P374" i="28"/>
  <c r="J374" i="28"/>
  <c r="BF374" i="28" s="1"/>
  <c r="BK372" i="28"/>
  <c r="BI372" i="28"/>
  <c r="BH372" i="28"/>
  <c r="BG372" i="28"/>
  <c r="T372" i="28"/>
  <c r="R372" i="28"/>
  <c r="P372" i="28"/>
  <c r="J372" i="28"/>
  <c r="BE372" i="28" s="1"/>
  <c r="BK370" i="28"/>
  <c r="BI370" i="28"/>
  <c r="BH370" i="28"/>
  <c r="BG370" i="28"/>
  <c r="T370" i="28"/>
  <c r="R370" i="28"/>
  <c r="P370" i="28"/>
  <c r="J370" i="28"/>
  <c r="BE370" i="28" s="1"/>
  <c r="BK368" i="28"/>
  <c r="BI368" i="28"/>
  <c r="BH368" i="28"/>
  <c r="BG368" i="28"/>
  <c r="T368" i="28"/>
  <c r="R368" i="28"/>
  <c r="P368" i="28"/>
  <c r="J368" i="28"/>
  <c r="BE368" i="28" s="1"/>
  <c r="BK366" i="28"/>
  <c r="BI366" i="28"/>
  <c r="BH366" i="28"/>
  <c r="BG366" i="28"/>
  <c r="T366" i="28"/>
  <c r="R366" i="28"/>
  <c r="P366" i="28"/>
  <c r="J366" i="28"/>
  <c r="BE366" i="28" s="1"/>
  <c r="BK364" i="28"/>
  <c r="BI364" i="28"/>
  <c r="BH364" i="28"/>
  <c r="BG364" i="28"/>
  <c r="BE364" i="28"/>
  <c r="T364" i="28"/>
  <c r="R364" i="28"/>
  <c r="P364" i="28"/>
  <c r="J364" i="28"/>
  <c r="BF364" i="28" s="1"/>
  <c r="BK362" i="28"/>
  <c r="BI362" i="28"/>
  <c r="BH362" i="28"/>
  <c r="BG362" i="28"/>
  <c r="T362" i="28"/>
  <c r="R362" i="28"/>
  <c r="P362" i="28"/>
  <c r="J362" i="28"/>
  <c r="BE362" i="28" s="1"/>
  <c r="BK360" i="28"/>
  <c r="BI360" i="28"/>
  <c r="BH360" i="28"/>
  <c r="BG360" i="28"/>
  <c r="BE360" i="28"/>
  <c r="T360" i="28"/>
  <c r="R360" i="28"/>
  <c r="P360" i="28"/>
  <c r="J360" i="28"/>
  <c r="BF360" i="28" s="1"/>
  <c r="BK358" i="28"/>
  <c r="BI358" i="28"/>
  <c r="BH358" i="28"/>
  <c r="BG358" i="28"/>
  <c r="BE358" i="28"/>
  <c r="T358" i="28"/>
  <c r="R358" i="28"/>
  <c r="P358" i="28"/>
  <c r="J358" i="28"/>
  <c r="BF358" i="28" s="1"/>
  <c r="BK356" i="28"/>
  <c r="BI356" i="28"/>
  <c r="BH356" i="28"/>
  <c r="BG356" i="28"/>
  <c r="T356" i="28"/>
  <c r="R356" i="28"/>
  <c r="P356" i="28"/>
  <c r="J356" i="28"/>
  <c r="BE356" i="28" s="1"/>
  <c r="BK354" i="28"/>
  <c r="BI354" i="28"/>
  <c r="BH354" i="28"/>
  <c r="BG354" i="28"/>
  <c r="T354" i="28"/>
  <c r="R354" i="28"/>
  <c r="P354" i="28"/>
  <c r="J354" i="28"/>
  <c r="BE354" i="28" s="1"/>
  <c r="BK352" i="28"/>
  <c r="BI352" i="28"/>
  <c r="BH352" i="28"/>
  <c r="BG352" i="28"/>
  <c r="T352" i="28"/>
  <c r="R352" i="28"/>
  <c r="P352" i="28"/>
  <c r="J352" i="28"/>
  <c r="BE352" i="28" s="1"/>
  <c r="BK350" i="28"/>
  <c r="BI350" i="28"/>
  <c r="BH350" i="28"/>
  <c r="BG350" i="28"/>
  <c r="T350" i="28"/>
  <c r="R350" i="28"/>
  <c r="P350" i="28"/>
  <c r="J350" i="28"/>
  <c r="BE350" i="28" s="1"/>
  <c r="BK348" i="28"/>
  <c r="BI348" i="28"/>
  <c r="BH348" i="28"/>
  <c r="BG348" i="28"/>
  <c r="BE348" i="28"/>
  <c r="T348" i="28"/>
  <c r="R348" i="28"/>
  <c r="P348" i="28"/>
  <c r="J348" i="28"/>
  <c r="BF348" i="28" s="1"/>
  <c r="BK346" i="28"/>
  <c r="BI346" i="28"/>
  <c r="BH346" i="28"/>
  <c r="BG346" i="28"/>
  <c r="T346" i="28"/>
  <c r="R346" i="28"/>
  <c r="P346" i="28"/>
  <c r="J346" i="28"/>
  <c r="BE346" i="28" s="1"/>
  <c r="BK344" i="28"/>
  <c r="BI344" i="28"/>
  <c r="BH344" i="28"/>
  <c r="BG344" i="28"/>
  <c r="BE344" i="28"/>
  <c r="T344" i="28"/>
  <c r="R344" i="28"/>
  <c r="P344" i="28"/>
  <c r="J344" i="28"/>
  <c r="BF344" i="28" s="1"/>
  <c r="BK342" i="28"/>
  <c r="BI342" i="28"/>
  <c r="BH342" i="28"/>
  <c r="BG342" i="28"/>
  <c r="BE342" i="28"/>
  <c r="T342" i="28"/>
  <c r="R342" i="28"/>
  <c r="P342" i="28"/>
  <c r="J342" i="28"/>
  <c r="BF342" i="28" s="1"/>
  <c r="BK340" i="28"/>
  <c r="BI340" i="28"/>
  <c r="BH340" i="28"/>
  <c r="BG340" i="28"/>
  <c r="T340" i="28"/>
  <c r="R340" i="28"/>
  <c r="P340" i="28"/>
  <c r="J340" i="28"/>
  <c r="BE340" i="28" s="1"/>
  <c r="BK338" i="28"/>
  <c r="BI338" i="28"/>
  <c r="BH338" i="28"/>
  <c r="BG338" i="28"/>
  <c r="BE338" i="28"/>
  <c r="T338" i="28"/>
  <c r="R338" i="28"/>
  <c r="P338" i="28"/>
  <c r="J338" i="28"/>
  <c r="BF338" i="28" s="1"/>
  <c r="BK336" i="28"/>
  <c r="BI336" i="28"/>
  <c r="BH336" i="28"/>
  <c r="BG336" i="28"/>
  <c r="T336" i="28"/>
  <c r="R336" i="28"/>
  <c r="P336" i="28"/>
  <c r="J336" i="28"/>
  <c r="BE336" i="28" s="1"/>
  <c r="BK333" i="28"/>
  <c r="BI333" i="28"/>
  <c r="BH333" i="28"/>
  <c r="BG333" i="28"/>
  <c r="T333" i="28"/>
  <c r="R333" i="28"/>
  <c r="P333" i="28"/>
  <c r="J333" i="28"/>
  <c r="BE333" i="28" s="1"/>
  <c r="BK332" i="28"/>
  <c r="BI332" i="28"/>
  <c r="BH332" i="28"/>
  <c r="BG332" i="28"/>
  <c r="T332" i="28"/>
  <c r="R332" i="28"/>
  <c r="P332" i="28"/>
  <c r="J332" i="28"/>
  <c r="BE332" i="28" s="1"/>
  <c r="BK331" i="28"/>
  <c r="BI331" i="28"/>
  <c r="BH331" i="28"/>
  <c r="BG331" i="28"/>
  <c r="BE331" i="28"/>
  <c r="T331" i="28"/>
  <c r="R331" i="28"/>
  <c r="P331" i="28"/>
  <c r="J331" i="28"/>
  <c r="BF331" i="28" s="1"/>
  <c r="BK330" i="28"/>
  <c r="BI330" i="28"/>
  <c r="BH330" i="28"/>
  <c r="BG330" i="28"/>
  <c r="T330" i="28"/>
  <c r="R330" i="28"/>
  <c r="P330" i="28"/>
  <c r="J330" i="28"/>
  <c r="BE330" i="28" s="1"/>
  <c r="BK329" i="28"/>
  <c r="BI329" i="28"/>
  <c r="BH329" i="28"/>
  <c r="BG329" i="28"/>
  <c r="T329" i="28"/>
  <c r="R329" i="28"/>
  <c r="P329" i="28"/>
  <c r="J329" i="28"/>
  <c r="BE329" i="28" s="1"/>
  <c r="BK328" i="28"/>
  <c r="BI328" i="28"/>
  <c r="BH328" i="28"/>
  <c r="BG328" i="28"/>
  <c r="T328" i="28"/>
  <c r="R328" i="28"/>
  <c r="P328" i="28"/>
  <c r="J328" i="28"/>
  <c r="BE328" i="28" s="1"/>
  <c r="BK327" i="28"/>
  <c r="BI327" i="28"/>
  <c r="BH327" i="28"/>
  <c r="BG327" i="28"/>
  <c r="T327" i="28"/>
  <c r="R327" i="28"/>
  <c r="P327" i="28"/>
  <c r="J327" i="28"/>
  <c r="BE327" i="28" s="1"/>
  <c r="BK326" i="28"/>
  <c r="BI326" i="28"/>
  <c r="BH326" i="28"/>
  <c r="BG326" i="28"/>
  <c r="BE326" i="28"/>
  <c r="T326" i="28"/>
  <c r="R326" i="28"/>
  <c r="P326" i="28"/>
  <c r="J326" i="28"/>
  <c r="BF326" i="28" s="1"/>
  <c r="BK325" i="28"/>
  <c r="BI325" i="28"/>
  <c r="BH325" i="28"/>
  <c r="BG325" i="28"/>
  <c r="T325" i="28"/>
  <c r="R325" i="28"/>
  <c r="P325" i="28"/>
  <c r="J325" i="28"/>
  <c r="BE325" i="28" s="1"/>
  <c r="BK324" i="28"/>
  <c r="BI324" i="28"/>
  <c r="BH324" i="28"/>
  <c r="BG324" i="28"/>
  <c r="T324" i="28"/>
  <c r="R324" i="28"/>
  <c r="P324" i="28"/>
  <c r="J324" i="28"/>
  <c r="BE324" i="28" s="1"/>
  <c r="BK323" i="28"/>
  <c r="BI323" i="28"/>
  <c r="BH323" i="28"/>
  <c r="BG323" i="28"/>
  <c r="BE323" i="28"/>
  <c r="T323" i="28"/>
  <c r="R323" i="28"/>
  <c r="P323" i="28"/>
  <c r="J323" i="28"/>
  <c r="BF323" i="28" s="1"/>
  <c r="BK322" i="28"/>
  <c r="BI322" i="28"/>
  <c r="BH322" i="28"/>
  <c r="BG322" i="28"/>
  <c r="T322" i="28"/>
  <c r="R322" i="28"/>
  <c r="P322" i="28"/>
  <c r="J322" i="28"/>
  <c r="BE322" i="28" s="1"/>
  <c r="BK320" i="28"/>
  <c r="BI320" i="28"/>
  <c r="BH320" i="28"/>
  <c r="BG320" i="28"/>
  <c r="T320" i="28"/>
  <c r="R320" i="28"/>
  <c r="P320" i="28"/>
  <c r="J320" i="28"/>
  <c r="BE320" i="28" s="1"/>
  <c r="BK318" i="28"/>
  <c r="BI318" i="28"/>
  <c r="BH318" i="28"/>
  <c r="BG318" i="28"/>
  <c r="T318" i="28"/>
  <c r="R318" i="28"/>
  <c r="P318" i="28"/>
  <c r="J318" i="28"/>
  <c r="BE318" i="28" s="1"/>
  <c r="BK316" i="28"/>
  <c r="BI316" i="28"/>
  <c r="BH316" i="28"/>
  <c r="BG316" i="28"/>
  <c r="T316" i="28"/>
  <c r="R316" i="28"/>
  <c r="P316" i="28"/>
  <c r="J316" i="28"/>
  <c r="BE316" i="28" s="1"/>
  <c r="BK314" i="28"/>
  <c r="BI314" i="28"/>
  <c r="BH314" i="28"/>
  <c r="BG314" i="28"/>
  <c r="BE314" i="28"/>
  <c r="T314" i="28"/>
  <c r="R314" i="28"/>
  <c r="P314" i="28"/>
  <c r="J314" i="28"/>
  <c r="BF314" i="28" s="1"/>
  <c r="BK312" i="28"/>
  <c r="BI312" i="28"/>
  <c r="BH312" i="28"/>
  <c r="BG312" i="28"/>
  <c r="T312" i="28"/>
  <c r="R312" i="28"/>
  <c r="P312" i="28"/>
  <c r="J312" i="28"/>
  <c r="BE312" i="28" s="1"/>
  <c r="BK310" i="28"/>
  <c r="BI310" i="28"/>
  <c r="BH310" i="28"/>
  <c r="BG310" i="28"/>
  <c r="T310" i="28"/>
  <c r="R310" i="28"/>
  <c r="P310" i="28"/>
  <c r="J310" i="28"/>
  <c r="BE310" i="28" s="1"/>
  <c r="BK308" i="28"/>
  <c r="BI308" i="28"/>
  <c r="BH308" i="28"/>
  <c r="BG308" i="28"/>
  <c r="BE308" i="28"/>
  <c r="T308" i="28"/>
  <c r="R308" i="28"/>
  <c r="P308" i="28"/>
  <c r="J308" i="28"/>
  <c r="BF308" i="28" s="1"/>
  <c r="BK306" i="28"/>
  <c r="BI306" i="28"/>
  <c r="BH306" i="28"/>
  <c r="BG306" i="28"/>
  <c r="T306" i="28"/>
  <c r="R306" i="28"/>
  <c r="P306" i="28"/>
  <c r="J306" i="28"/>
  <c r="BE306" i="28" s="1"/>
  <c r="BK304" i="28"/>
  <c r="BI304" i="28"/>
  <c r="BH304" i="28"/>
  <c r="BG304" i="28"/>
  <c r="T304" i="28"/>
  <c r="R304" i="28"/>
  <c r="P304" i="28"/>
  <c r="J304" i="28"/>
  <c r="BE304" i="28" s="1"/>
  <c r="BK302" i="28"/>
  <c r="BI302" i="28"/>
  <c r="BH302" i="28"/>
  <c r="BG302" i="28"/>
  <c r="T302" i="28"/>
  <c r="R302" i="28"/>
  <c r="P302" i="28"/>
  <c r="J302" i="28"/>
  <c r="BE302" i="28" s="1"/>
  <c r="BK300" i="28"/>
  <c r="BI300" i="28"/>
  <c r="BH300" i="28"/>
  <c r="BG300" i="28"/>
  <c r="T300" i="28"/>
  <c r="R300" i="28"/>
  <c r="P300" i="28"/>
  <c r="J300" i="28"/>
  <c r="BE300" i="28" s="1"/>
  <c r="BK298" i="28"/>
  <c r="BI298" i="28"/>
  <c r="BH298" i="28"/>
  <c r="BG298" i="28"/>
  <c r="BE298" i="28"/>
  <c r="T298" i="28"/>
  <c r="R298" i="28"/>
  <c r="P298" i="28"/>
  <c r="J298" i="28"/>
  <c r="BF298" i="28" s="1"/>
  <c r="BK296" i="28"/>
  <c r="BI296" i="28"/>
  <c r="BH296" i="28"/>
  <c r="BG296" i="28"/>
  <c r="T296" i="28"/>
  <c r="R296" i="28"/>
  <c r="P296" i="28"/>
  <c r="J296" i="28"/>
  <c r="BE296" i="28" s="1"/>
  <c r="BK294" i="28"/>
  <c r="BI294" i="28"/>
  <c r="BH294" i="28"/>
  <c r="BG294" i="28"/>
  <c r="T294" i="28"/>
  <c r="R294" i="28"/>
  <c r="P294" i="28"/>
  <c r="J294" i="28"/>
  <c r="BE294" i="28" s="1"/>
  <c r="BK292" i="28"/>
  <c r="BI292" i="28"/>
  <c r="BH292" i="28"/>
  <c r="BG292" i="28"/>
  <c r="BE292" i="28"/>
  <c r="T292" i="28"/>
  <c r="R292" i="28"/>
  <c r="P292" i="28"/>
  <c r="J292" i="28"/>
  <c r="BF292" i="28" s="1"/>
  <c r="BK290" i="28"/>
  <c r="BI290" i="28"/>
  <c r="BH290" i="28"/>
  <c r="BG290" i="28"/>
  <c r="T290" i="28"/>
  <c r="R290" i="28"/>
  <c r="P290" i="28"/>
  <c r="J290" i="28"/>
  <c r="BE290" i="28" s="1"/>
  <c r="BK288" i="28"/>
  <c r="BI288" i="28"/>
  <c r="BH288" i="28"/>
  <c r="BG288" i="28"/>
  <c r="T288" i="28"/>
  <c r="R288" i="28"/>
  <c r="P288" i="28"/>
  <c r="J288" i="28"/>
  <c r="BE288" i="28" s="1"/>
  <c r="BK286" i="28"/>
  <c r="BI286" i="28"/>
  <c r="BH286" i="28"/>
  <c r="BG286" i="28"/>
  <c r="T286" i="28"/>
  <c r="R286" i="28"/>
  <c r="P286" i="28"/>
  <c r="J286" i="28"/>
  <c r="BE286" i="28" s="1"/>
  <c r="BK284" i="28"/>
  <c r="BI284" i="28"/>
  <c r="BH284" i="28"/>
  <c r="BG284" i="28"/>
  <c r="T284" i="28"/>
  <c r="R284" i="28"/>
  <c r="P284" i="28"/>
  <c r="J284" i="28"/>
  <c r="BE284" i="28" s="1"/>
  <c r="BK282" i="28"/>
  <c r="BI282" i="28"/>
  <c r="BH282" i="28"/>
  <c r="BG282" i="28"/>
  <c r="BE282" i="28"/>
  <c r="T282" i="28"/>
  <c r="R282" i="28"/>
  <c r="P282" i="28"/>
  <c r="J282" i="28"/>
  <c r="BF282" i="28" s="1"/>
  <c r="BK280" i="28"/>
  <c r="BI280" i="28"/>
  <c r="BH280" i="28"/>
  <c r="BG280" i="28"/>
  <c r="T280" i="28"/>
  <c r="R280" i="28"/>
  <c r="P280" i="28"/>
  <c r="J280" i="28"/>
  <c r="BE280" i="28" s="1"/>
  <c r="BK278" i="28"/>
  <c r="BI278" i="28"/>
  <c r="BH278" i="28"/>
  <c r="BG278" i="28"/>
  <c r="T278" i="28"/>
  <c r="R278" i="28"/>
  <c r="P278" i="28"/>
  <c r="J278" i="28"/>
  <c r="BE278" i="28" s="1"/>
  <c r="BK276" i="28"/>
  <c r="BI276" i="28"/>
  <c r="BH276" i="28"/>
  <c r="BG276" i="28"/>
  <c r="BE276" i="28"/>
  <c r="T276" i="28"/>
  <c r="R276" i="28"/>
  <c r="P276" i="28"/>
  <c r="J276" i="28"/>
  <c r="BF276" i="28" s="1"/>
  <c r="BK274" i="28"/>
  <c r="BI274" i="28"/>
  <c r="BH274" i="28"/>
  <c r="BG274" i="28"/>
  <c r="T274" i="28"/>
  <c r="R274" i="28"/>
  <c r="P274" i="28"/>
  <c r="J274" i="28"/>
  <c r="BE274" i="28" s="1"/>
  <c r="BK272" i="28"/>
  <c r="BI272" i="28"/>
  <c r="BH272" i="28"/>
  <c r="BG272" i="28"/>
  <c r="T272" i="28"/>
  <c r="R272" i="28"/>
  <c r="P272" i="28"/>
  <c r="J272" i="28"/>
  <c r="BE272" i="28" s="1"/>
  <c r="BK270" i="28"/>
  <c r="BI270" i="28"/>
  <c r="BH270" i="28"/>
  <c r="BG270" i="28"/>
  <c r="T270" i="28"/>
  <c r="R270" i="28"/>
  <c r="P270" i="28"/>
  <c r="J270" i="28"/>
  <c r="BE270" i="28" s="1"/>
  <c r="BK268" i="28"/>
  <c r="BI268" i="28"/>
  <c r="BH268" i="28"/>
  <c r="BG268" i="28"/>
  <c r="T268" i="28"/>
  <c r="R268" i="28"/>
  <c r="P268" i="28"/>
  <c r="J268" i="28"/>
  <c r="BE268" i="28" s="1"/>
  <c r="BK266" i="28"/>
  <c r="BI266" i="28"/>
  <c r="BH266" i="28"/>
  <c r="BG266" i="28"/>
  <c r="BE266" i="28"/>
  <c r="T266" i="28"/>
  <c r="R266" i="28"/>
  <c r="P266" i="28"/>
  <c r="J266" i="28"/>
  <c r="BF266" i="28" s="1"/>
  <c r="BK264" i="28"/>
  <c r="BI264" i="28"/>
  <c r="BH264" i="28"/>
  <c r="BG264" i="28"/>
  <c r="T264" i="28"/>
  <c r="R264" i="28"/>
  <c r="P264" i="28"/>
  <c r="J264" i="28"/>
  <c r="BE264" i="28" s="1"/>
  <c r="BK262" i="28"/>
  <c r="BI262" i="28"/>
  <c r="BH262" i="28"/>
  <c r="BG262" i="28"/>
  <c r="T262" i="28"/>
  <c r="R262" i="28"/>
  <c r="P262" i="28"/>
  <c r="J262" i="28"/>
  <c r="BE262" i="28" s="1"/>
  <c r="BK258" i="28"/>
  <c r="BI258" i="28"/>
  <c r="BH258" i="28"/>
  <c r="BG258" i="28"/>
  <c r="T258" i="28"/>
  <c r="R258" i="28"/>
  <c r="P258" i="28"/>
  <c r="J258" i="28"/>
  <c r="BE258" i="28" s="1"/>
  <c r="BK256" i="28"/>
  <c r="BI256" i="28"/>
  <c r="BH256" i="28"/>
  <c r="BG256" i="28"/>
  <c r="T256" i="28"/>
  <c r="R256" i="28"/>
  <c r="P256" i="28"/>
  <c r="J256" i="28"/>
  <c r="BE256" i="28" s="1"/>
  <c r="BK253" i="28"/>
  <c r="BI253" i="28"/>
  <c r="BH253" i="28"/>
  <c r="BG253" i="28"/>
  <c r="BE253" i="28"/>
  <c r="T253" i="28"/>
  <c r="R253" i="28"/>
  <c r="P253" i="28"/>
  <c r="J253" i="28"/>
  <c r="BF253" i="28" s="1"/>
  <c r="BK250" i="28"/>
  <c r="BI250" i="28"/>
  <c r="BH250" i="28"/>
  <c r="BG250" i="28"/>
  <c r="T250" i="28"/>
  <c r="R250" i="28"/>
  <c r="P250" i="28"/>
  <c r="J250" i="28"/>
  <c r="BE250" i="28" s="1"/>
  <c r="BK248" i="28"/>
  <c r="BI248" i="28"/>
  <c r="BH248" i="28"/>
  <c r="BG248" i="28"/>
  <c r="T248" i="28"/>
  <c r="R248" i="28"/>
  <c r="P248" i="28"/>
  <c r="J248" i="28"/>
  <c r="BE248" i="28" s="1"/>
  <c r="BK246" i="28"/>
  <c r="BI246" i="28"/>
  <c r="BH246" i="28"/>
  <c r="BG246" i="28"/>
  <c r="BE246" i="28"/>
  <c r="T246" i="28"/>
  <c r="R246" i="28"/>
  <c r="P246" i="28"/>
  <c r="J246" i="28"/>
  <c r="BF246" i="28" s="1"/>
  <c r="BK243" i="28"/>
  <c r="BI243" i="28"/>
  <c r="BH243" i="28"/>
  <c r="BG243" i="28"/>
  <c r="BE243" i="28"/>
  <c r="T243" i="28"/>
  <c r="R243" i="28"/>
  <c r="P243" i="28"/>
  <c r="J243" i="28"/>
  <c r="BF243" i="28" s="1"/>
  <c r="BK241" i="28"/>
  <c r="BI241" i="28"/>
  <c r="BH241" i="28"/>
  <c r="BG241" i="28"/>
  <c r="T241" i="28"/>
  <c r="R241" i="28"/>
  <c r="P241" i="28"/>
  <c r="J241" i="28"/>
  <c r="BE241" i="28" s="1"/>
  <c r="BK239" i="28"/>
  <c r="BI239" i="28"/>
  <c r="BH239" i="28"/>
  <c r="BG239" i="28"/>
  <c r="T239" i="28"/>
  <c r="R239" i="28"/>
  <c r="P239" i="28"/>
  <c r="J239" i="28"/>
  <c r="BE239" i="28" s="1"/>
  <c r="BK237" i="28"/>
  <c r="BI237" i="28"/>
  <c r="BH237" i="28"/>
  <c r="BG237" i="28"/>
  <c r="T237" i="28"/>
  <c r="R237" i="28"/>
  <c r="P237" i="28"/>
  <c r="J237" i="28"/>
  <c r="BE237" i="28" s="1"/>
  <c r="BK235" i="28"/>
  <c r="BI235" i="28"/>
  <c r="BH235" i="28"/>
  <c r="BG235" i="28"/>
  <c r="T235" i="28"/>
  <c r="R235" i="28"/>
  <c r="P235" i="28"/>
  <c r="J235" i="28"/>
  <c r="BE235" i="28" s="1"/>
  <c r="BK233" i="28"/>
  <c r="BI233" i="28"/>
  <c r="BH233" i="28"/>
  <c r="BG233" i="28"/>
  <c r="BE233" i="28"/>
  <c r="T233" i="28"/>
  <c r="R233" i="28"/>
  <c r="P233" i="28"/>
  <c r="J233" i="28"/>
  <c r="BF233" i="28" s="1"/>
  <c r="BK231" i="28"/>
  <c r="BI231" i="28"/>
  <c r="BH231" i="28"/>
  <c r="BG231" i="28"/>
  <c r="T231" i="28"/>
  <c r="R231" i="28"/>
  <c r="P231" i="28"/>
  <c r="J231" i="28"/>
  <c r="BE231" i="28" s="1"/>
  <c r="BK229" i="28"/>
  <c r="BI229" i="28"/>
  <c r="BH229" i="28"/>
  <c r="BG229" i="28"/>
  <c r="T229" i="28"/>
  <c r="R229" i="28"/>
  <c r="P229" i="28"/>
  <c r="J229" i="28"/>
  <c r="BE229" i="28" s="1"/>
  <c r="BK228" i="28"/>
  <c r="BI228" i="28"/>
  <c r="BH228" i="28"/>
  <c r="BG228" i="28"/>
  <c r="BE228" i="28"/>
  <c r="T228" i="28"/>
  <c r="R228" i="28"/>
  <c r="P228" i="28"/>
  <c r="J228" i="28"/>
  <c r="BF228" i="28" s="1"/>
  <c r="BK227" i="28"/>
  <c r="BI227" i="28"/>
  <c r="BH227" i="28"/>
  <c r="BG227" i="28"/>
  <c r="BE227" i="28"/>
  <c r="T227" i="28"/>
  <c r="R227" i="28"/>
  <c r="P227" i="28"/>
  <c r="J227" i="28"/>
  <c r="BF227" i="28" s="1"/>
  <c r="BK225" i="28"/>
  <c r="BI225" i="28"/>
  <c r="BH225" i="28"/>
  <c r="BG225" i="28"/>
  <c r="T225" i="28"/>
  <c r="R225" i="28"/>
  <c r="P225" i="28"/>
  <c r="J225" i="28"/>
  <c r="BE225" i="28" s="1"/>
  <c r="BK223" i="28"/>
  <c r="BI223" i="28"/>
  <c r="BH223" i="28"/>
  <c r="BG223" i="28"/>
  <c r="BE223" i="28"/>
  <c r="T223" i="28"/>
  <c r="R223" i="28"/>
  <c r="P223" i="28"/>
  <c r="J223" i="28"/>
  <c r="BF223" i="28" s="1"/>
  <c r="BK221" i="28"/>
  <c r="BI221" i="28"/>
  <c r="BH221" i="28"/>
  <c r="BG221" i="28"/>
  <c r="T221" i="28"/>
  <c r="R221" i="28"/>
  <c r="P221" i="28"/>
  <c r="J221" i="28"/>
  <c r="BE221" i="28" s="1"/>
  <c r="BK218" i="28"/>
  <c r="BI218" i="28"/>
  <c r="BH218" i="28"/>
  <c r="BG218" i="28"/>
  <c r="T218" i="28"/>
  <c r="R218" i="28"/>
  <c r="P218" i="28"/>
  <c r="J218" i="28"/>
  <c r="BE218" i="28" s="1"/>
  <c r="BK215" i="28"/>
  <c r="BI215" i="28"/>
  <c r="BH215" i="28"/>
  <c r="BG215" i="28"/>
  <c r="BE215" i="28"/>
  <c r="T215" i="28"/>
  <c r="R215" i="28"/>
  <c r="P215" i="28"/>
  <c r="J215" i="28"/>
  <c r="BF215" i="28" s="1"/>
  <c r="BK213" i="28"/>
  <c r="BI213" i="28"/>
  <c r="BH213" i="28"/>
  <c r="BG213" i="28"/>
  <c r="T213" i="28"/>
  <c r="R213" i="28"/>
  <c r="P213" i="28"/>
  <c r="J213" i="28"/>
  <c r="BE213" i="28" s="1"/>
  <c r="BK211" i="28"/>
  <c r="BI211" i="28"/>
  <c r="BH211" i="28"/>
  <c r="BG211" i="28"/>
  <c r="BE211" i="28"/>
  <c r="T211" i="28"/>
  <c r="R211" i="28"/>
  <c r="P211" i="28"/>
  <c r="J211" i="28"/>
  <c r="BF211" i="28" s="1"/>
  <c r="BK209" i="28"/>
  <c r="BI209" i="28"/>
  <c r="BH209" i="28"/>
  <c r="BG209" i="28"/>
  <c r="BE209" i="28"/>
  <c r="T209" i="28"/>
  <c r="R209" i="28"/>
  <c r="P209" i="28"/>
  <c r="J209" i="28"/>
  <c r="BF209" i="28" s="1"/>
  <c r="BK207" i="28"/>
  <c r="BI207" i="28"/>
  <c r="BH207" i="28"/>
  <c r="BG207" i="28"/>
  <c r="T207" i="28"/>
  <c r="R207" i="28"/>
  <c r="P207" i="28"/>
  <c r="J207" i="28"/>
  <c r="BE207" i="28" s="1"/>
  <c r="BK205" i="28"/>
  <c r="BI205" i="28"/>
  <c r="BH205" i="28"/>
  <c r="BG205" i="28"/>
  <c r="BE205" i="28"/>
  <c r="T205" i="28"/>
  <c r="R205" i="28"/>
  <c r="P205" i="28"/>
  <c r="J205" i="28"/>
  <c r="BF205" i="28" s="1"/>
  <c r="BK203" i="28"/>
  <c r="BI203" i="28"/>
  <c r="BH203" i="28"/>
  <c r="BG203" i="28"/>
  <c r="T203" i="28"/>
  <c r="R203" i="28"/>
  <c r="P203" i="28"/>
  <c r="J203" i="28"/>
  <c r="BE203" i="28" s="1"/>
  <c r="BK201" i="28"/>
  <c r="BI201" i="28"/>
  <c r="BH201" i="28"/>
  <c r="BG201" i="28"/>
  <c r="T201" i="28"/>
  <c r="R201" i="28"/>
  <c r="P201" i="28"/>
  <c r="J201" i="28"/>
  <c r="BE201" i="28" s="1"/>
  <c r="BK199" i="28"/>
  <c r="BI199" i="28"/>
  <c r="BH199" i="28"/>
  <c r="BG199" i="28"/>
  <c r="BE199" i="28"/>
  <c r="T199" i="28"/>
  <c r="R199" i="28"/>
  <c r="P199" i="28"/>
  <c r="J199" i="28"/>
  <c r="BF199" i="28" s="1"/>
  <c r="BK197" i="28"/>
  <c r="BI197" i="28"/>
  <c r="BH197" i="28"/>
  <c r="BG197" i="28"/>
  <c r="T197" i="28"/>
  <c r="R197" i="28"/>
  <c r="P197" i="28"/>
  <c r="J197" i="28"/>
  <c r="BE197" i="28" s="1"/>
  <c r="BK195" i="28"/>
  <c r="BI195" i="28"/>
  <c r="BH195" i="28"/>
  <c r="BG195" i="28"/>
  <c r="BE195" i="28"/>
  <c r="T195" i="28"/>
  <c r="R195" i="28"/>
  <c r="P195" i="28"/>
  <c r="J195" i="28"/>
  <c r="BF195" i="28" s="1"/>
  <c r="BK193" i="28"/>
  <c r="BI193" i="28"/>
  <c r="BH193" i="28"/>
  <c r="BG193" i="28"/>
  <c r="BE193" i="28"/>
  <c r="T193" i="28"/>
  <c r="R193" i="28"/>
  <c r="P193" i="28"/>
  <c r="J193" i="28"/>
  <c r="BF193" i="28" s="1"/>
  <c r="BK191" i="28"/>
  <c r="BI191" i="28"/>
  <c r="BH191" i="28"/>
  <c r="BG191" i="28"/>
  <c r="T191" i="28"/>
  <c r="R191" i="28"/>
  <c r="P191" i="28"/>
  <c r="J191" i="28"/>
  <c r="BE191" i="28" s="1"/>
  <c r="BK189" i="28"/>
  <c r="BI189" i="28"/>
  <c r="BH189" i="28"/>
  <c r="BG189" i="28"/>
  <c r="BE189" i="28"/>
  <c r="T189" i="28"/>
  <c r="R189" i="28"/>
  <c r="P189" i="28"/>
  <c r="J189" i="28"/>
  <c r="BF189" i="28" s="1"/>
  <c r="BK187" i="28"/>
  <c r="BI187" i="28"/>
  <c r="BH187" i="28"/>
  <c r="BG187" i="28"/>
  <c r="T187" i="28"/>
  <c r="R187" i="28"/>
  <c r="P187" i="28"/>
  <c r="J187" i="28"/>
  <c r="BE187" i="28" s="1"/>
  <c r="BK185" i="28"/>
  <c r="BI185" i="28"/>
  <c r="BH185" i="28"/>
  <c r="BG185" i="28"/>
  <c r="T185" i="28"/>
  <c r="R185" i="28"/>
  <c r="P185" i="28"/>
  <c r="J185" i="28"/>
  <c r="BE185" i="28" s="1"/>
  <c r="BK183" i="28"/>
  <c r="BI183" i="28"/>
  <c r="BH183" i="28"/>
  <c r="BG183" i="28"/>
  <c r="BE183" i="28"/>
  <c r="T183" i="28"/>
  <c r="R183" i="28"/>
  <c r="P183" i="28"/>
  <c r="J183" i="28"/>
  <c r="BF183" i="28" s="1"/>
  <c r="BK181" i="28"/>
  <c r="BI181" i="28"/>
  <c r="BH181" i="28"/>
  <c r="BG181" i="28"/>
  <c r="T181" i="28"/>
  <c r="R181" i="28"/>
  <c r="P181" i="28"/>
  <c r="J181" i="28"/>
  <c r="BE181" i="28" s="1"/>
  <c r="BK179" i="28"/>
  <c r="BI179" i="28"/>
  <c r="BH179" i="28"/>
  <c r="BG179" i="28"/>
  <c r="BE179" i="28"/>
  <c r="T179" i="28"/>
  <c r="R179" i="28"/>
  <c r="P179" i="28"/>
  <c r="J179" i="28"/>
  <c r="BF179" i="28" s="1"/>
  <c r="BK176" i="28"/>
  <c r="BK175" i="28" s="1"/>
  <c r="J175" i="28" s="1"/>
  <c r="J64" i="28" s="1"/>
  <c r="BI176" i="28"/>
  <c r="BH176" i="28"/>
  <c r="BG176" i="28"/>
  <c r="T176" i="28"/>
  <c r="T175" i="28" s="1"/>
  <c r="R176" i="28"/>
  <c r="R175" i="28" s="1"/>
  <c r="P176" i="28"/>
  <c r="P175" i="28" s="1"/>
  <c r="J176" i="28"/>
  <c r="BE176" i="28" s="1"/>
  <c r="BK173" i="28"/>
  <c r="BI173" i="28"/>
  <c r="BH173" i="28"/>
  <c r="BG173" i="28"/>
  <c r="BE173" i="28"/>
  <c r="T173" i="28"/>
  <c r="R173" i="28"/>
  <c r="P173" i="28"/>
  <c r="J173" i="28"/>
  <c r="BF173" i="28" s="1"/>
  <c r="BK171" i="28"/>
  <c r="BI171" i="28"/>
  <c r="BH171" i="28"/>
  <c r="BG171" i="28"/>
  <c r="T171" i="28"/>
  <c r="R171" i="28"/>
  <c r="P171" i="28"/>
  <c r="J171" i="28"/>
  <c r="BE171" i="28" s="1"/>
  <c r="BK169" i="28"/>
  <c r="BI169" i="28"/>
  <c r="BH169" i="28"/>
  <c r="BG169" i="28"/>
  <c r="T169" i="28"/>
  <c r="R169" i="28"/>
  <c r="P169" i="28"/>
  <c r="J169" i="28"/>
  <c r="BE169" i="28" s="1"/>
  <c r="BK163" i="28"/>
  <c r="BI163" i="28"/>
  <c r="BH163" i="28"/>
  <c r="BG163" i="28"/>
  <c r="BE163" i="28"/>
  <c r="T163" i="28"/>
  <c r="R163" i="28"/>
  <c r="P163" i="28"/>
  <c r="J163" i="28"/>
  <c r="BF163" i="28" s="1"/>
  <c r="BK160" i="28"/>
  <c r="BK159" i="28" s="1"/>
  <c r="J159" i="28" s="1"/>
  <c r="J62" i="28" s="1"/>
  <c r="BI160" i="28"/>
  <c r="BH160" i="28"/>
  <c r="BG160" i="28"/>
  <c r="BE160" i="28"/>
  <c r="T160" i="28"/>
  <c r="T159" i="28" s="1"/>
  <c r="R160" i="28"/>
  <c r="R159" i="28" s="1"/>
  <c r="P160" i="28"/>
  <c r="P159" i="28" s="1"/>
  <c r="J160" i="28"/>
  <c r="BF160" i="28" s="1"/>
  <c r="BK157" i="28"/>
  <c r="BI157" i="28"/>
  <c r="BH157" i="28"/>
  <c r="BG157" i="28"/>
  <c r="BE157" i="28"/>
  <c r="T157" i="28"/>
  <c r="R157" i="28"/>
  <c r="P157" i="28"/>
  <c r="J157" i="28"/>
  <c r="BF157" i="28" s="1"/>
  <c r="BK154" i="28"/>
  <c r="BI154" i="28"/>
  <c r="BH154" i="28"/>
  <c r="BG154" i="28"/>
  <c r="T154" i="28"/>
  <c r="R154" i="28"/>
  <c r="P154" i="28"/>
  <c r="J154" i="28"/>
  <c r="BE154" i="28" s="1"/>
  <c r="BK148" i="28"/>
  <c r="BI148" i="28"/>
  <c r="BH148" i="28"/>
  <c r="BG148" i="28"/>
  <c r="BE148" i="28"/>
  <c r="T148" i="28"/>
  <c r="R148" i="28"/>
  <c r="P148" i="28"/>
  <c r="J148" i="28"/>
  <c r="BF148" i="28" s="1"/>
  <c r="BK146" i="28"/>
  <c r="BI146" i="28"/>
  <c r="BH146" i="28"/>
  <c r="BG146" i="28"/>
  <c r="T146" i="28"/>
  <c r="R146" i="28"/>
  <c r="P146" i="28"/>
  <c r="J146" i="28"/>
  <c r="BE146" i="28" s="1"/>
  <c r="BK144" i="28"/>
  <c r="BI144" i="28"/>
  <c r="BH144" i="28"/>
  <c r="BG144" i="28"/>
  <c r="T144" i="28"/>
  <c r="R144" i="28"/>
  <c r="P144" i="28"/>
  <c r="J144" i="28"/>
  <c r="BE144" i="28" s="1"/>
  <c r="BK141" i="28"/>
  <c r="BI141" i="28"/>
  <c r="BH141" i="28"/>
  <c r="BG141" i="28"/>
  <c r="BE141" i="28"/>
  <c r="T141" i="28"/>
  <c r="R141" i="28"/>
  <c r="P141" i="28"/>
  <c r="J141" i="28"/>
  <c r="BF141" i="28" s="1"/>
  <c r="BK139" i="28"/>
  <c r="BI139" i="28"/>
  <c r="BH139" i="28"/>
  <c r="BG139" i="28"/>
  <c r="T139" i="28"/>
  <c r="R139" i="28"/>
  <c r="P139" i="28"/>
  <c r="J139" i="28"/>
  <c r="BE139" i="28" s="1"/>
  <c r="BK136" i="28"/>
  <c r="BI136" i="28"/>
  <c r="BH136" i="28"/>
  <c r="BG136" i="28"/>
  <c r="BE136" i="28"/>
  <c r="T136" i="28"/>
  <c r="R136" i="28"/>
  <c r="P136" i="28"/>
  <c r="J136" i="28"/>
  <c r="BF136" i="28" s="1"/>
  <c r="BK131" i="28"/>
  <c r="BI131" i="28"/>
  <c r="BH131" i="28"/>
  <c r="BG131" i="28"/>
  <c r="BE131" i="28"/>
  <c r="T131" i="28"/>
  <c r="R131" i="28"/>
  <c r="P131" i="28"/>
  <c r="J131" i="28"/>
  <c r="BF131" i="28" s="1"/>
  <c r="BK129" i="28"/>
  <c r="BI129" i="28"/>
  <c r="BH129" i="28"/>
  <c r="BG129" i="28"/>
  <c r="T129" i="28"/>
  <c r="R129" i="28"/>
  <c r="P129" i="28"/>
  <c r="J129" i="28"/>
  <c r="BE129" i="28" s="1"/>
  <c r="BK127" i="28"/>
  <c r="BI127" i="28"/>
  <c r="BH127" i="28"/>
  <c r="BG127" i="28"/>
  <c r="BE127" i="28"/>
  <c r="T127" i="28"/>
  <c r="R127" i="28"/>
  <c r="P127" i="28"/>
  <c r="J127" i="28"/>
  <c r="BF127" i="28" s="1"/>
  <c r="BK125" i="28"/>
  <c r="BI125" i="28"/>
  <c r="BH125" i="28"/>
  <c r="BG125" i="28"/>
  <c r="T125" i="28"/>
  <c r="R125" i="28"/>
  <c r="P125" i="28"/>
  <c r="J125" i="28"/>
  <c r="BE125" i="28" s="1"/>
  <c r="BK123" i="28"/>
  <c r="BI123" i="28"/>
  <c r="BH123" i="28"/>
  <c r="BG123" i="28"/>
  <c r="T123" i="28"/>
  <c r="R123" i="28"/>
  <c r="P123" i="28"/>
  <c r="J123" i="28"/>
  <c r="BE123" i="28" s="1"/>
  <c r="BK121" i="28"/>
  <c r="BI121" i="28"/>
  <c r="BH121" i="28"/>
  <c r="BG121" i="28"/>
  <c r="BE121" i="28"/>
  <c r="T121" i="28"/>
  <c r="R121" i="28"/>
  <c r="P121" i="28"/>
  <c r="J121" i="28"/>
  <c r="BF121" i="28" s="1"/>
  <c r="BK119" i="28"/>
  <c r="BI119" i="28"/>
  <c r="BH119" i="28"/>
  <c r="BG119" i="28"/>
  <c r="T119" i="28"/>
  <c r="R119" i="28"/>
  <c r="P119" i="28"/>
  <c r="J119" i="28"/>
  <c r="BE119" i="28" s="1"/>
  <c r="BK117" i="28"/>
  <c r="BI117" i="28"/>
  <c r="BH117" i="28"/>
  <c r="BG117" i="28"/>
  <c r="BE117" i="28"/>
  <c r="T117" i="28"/>
  <c r="R117" i="28"/>
  <c r="P117" i="28"/>
  <c r="J117" i="28"/>
  <c r="BF117" i="28" s="1"/>
  <c r="BK113" i="28"/>
  <c r="BI113" i="28"/>
  <c r="BH113" i="28"/>
  <c r="BG113" i="28"/>
  <c r="BE113" i="28"/>
  <c r="T113" i="28"/>
  <c r="R113" i="28"/>
  <c r="P113" i="28"/>
  <c r="J113" i="28"/>
  <c r="BF113" i="28" s="1"/>
  <c r="BK107" i="28"/>
  <c r="BI107" i="28"/>
  <c r="BH107" i="28"/>
  <c r="BG107" i="28"/>
  <c r="T107" i="28"/>
  <c r="R107" i="28"/>
  <c r="P107" i="28"/>
  <c r="J107" i="28"/>
  <c r="BE107" i="28" s="1"/>
  <c r="BK105" i="28"/>
  <c r="BI105" i="28"/>
  <c r="BH105" i="28"/>
  <c r="BG105" i="28"/>
  <c r="BE105" i="28"/>
  <c r="T105" i="28"/>
  <c r="R105" i="28"/>
  <c r="P105" i="28"/>
  <c r="J105" i="28"/>
  <c r="BF105" i="28" s="1"/>
  <c r="BK103" i="28"/>
  <c r="BI103" i="28"/>
  <c r="BH103" i="28"/>
  <c r="BG103" i="28"/>
  <c r="T103" i="28"/>
  <c r="R103" i="28"/>
  <c r="P103" i="28"/>
  <c r="J103" i="28"/>
  <c r="BE103" i="28" s="1"/>
  <c r="BK101" i="28"/>
  <c r="BI101" i="28"/>
  <c r="BH101" i="28"/>
  <c r="BG101" i="28"/>
  <c r="T101" i="28"/>
  <c r="R101" i="28"/>
  <c r="P101" i="28"/>
  <c r="J101" i="28"/>
  <c r="BE101" i="28" s="1"/>
  <c r="BK99" i="28"/>
  <c r="BI99" i="28"/>
  <c r="BH99" i="28"/>
  <c r="BG99" i="28"/>
  <c r="BE99" i="28"/>
  <c r="T99" i="28"/>
  <c r="R99" i="28"/>
  <c r="P99" i="28"/>
  <c r="J99" i="28"/>
  <c r="BF99" i="28" s="1"/>
  <c r="F90" i="28"/>
  <c r="E88" i="28"/>
  <c r="F52" i="28"/>
  <c r="E50" i="28"/>
  <c r="J37" i="28"/>
  <c r="J36" i="28"/>
  <c r="J35" i="28"/>
  <c r="J24" i="28"/>
  <c r="E24" i="28"/>
  <c r="J93" i="28" s="1"/>
  <c r="J23" i="28"/>
  <c r="J92" i="28"/>
  <c r="F93" i="28"/>
  <c r="F92" i="28"/>
  <c r="J52" i="28"/>
  <c r="E7" i="28"/>
  <c r="E86" i="28" s="1"/>
  <c r="AG116" i="1" l="1"/>
  <c r="AN116" i="1" s="1"/>
  <c r="AG120" i="1"/>
  <c r="T255" i="28"/>
  <c r="AW120" i="1"/>
  <c r="AT120" i="1" s="1"/>
  <c r="BF404" i="28"/>
  <c r="BF538" i="28"/>
  <c r="BF574" i="28"/>
  <c r="BF340" i="28"/>
  <c r="BF316" i="28"/>
  <c r="BF327" i="28"/>
  <c r="BF103" i="28"/>
  <c r="BF169" i="28"/>
  <c r="BF123" i="28"/>
  <c r="BF144" i="28"/>
  <c r="R255" i="28"/>
  <c r="BK335" i="28"/>
  <c r="J335" i="28" s="1"/>
  <c r="J71" i="28" s="1"/>
  <c r="BF525" i="28"/>
  <c r="R604" i="28"/>
  <c r="BF258" i="28"/>
  <c r="BF207" i="28"/>
  <c r="BF229" i="28"/>
  <c r="BF436" i="28"/>
  <c r="BF388" i="28"/>
  <c r="BF221" i="28"/>
  <c r="BF296" i="28"/>
  <c r="BF322" i="28"/>
  <c r="BF586" i="28"/>
  <c r="BF262" i="28"/>
  <c r="BF368" i="28"/>
  <c r="BF537" i="28"/>
  <c r="BF442" i="28"/>
  <c r="BK255" i="28"/>
  <c r="J255" i="28" s="1"/>
  <c r="J68" i="28" s="1"/>
  <c r="BF526" i="28"/>
  <c r="BF239" i="28"/>
  <c r="BF330" i="28"/>
  <c r="BF543" i="28"/>
  <c r="BF529" i="28"/>
  <c r="BF493" i="28"/>
  <c r="BF300" i="28"/>
  <c r="BF472" i="28"/>
  <c r="BF569" i="28"/>
  <c r="BF218" i="28"/>
  <c r="BF278" i="28"/>
  <c r="BF203" i="28"/>
  <c r="BF456" i="28"/>
  <c r="BF511" i="28"/>
  <c r="R483" i="28"/>
  <c r="P245" i="28"/>
  <c r="BF362" i="28"/>
  <c r="BF426" i="28"/>
  <c r="BF559" i="28"/>
  <c r="BF237" i="28"/>
  <c r="BF264" i="28"/>
  <c r="BF286" i="28"/>
  <c r="BF394" i="28"/>
  <c r="BF241" i="28"/>
  <c r="BF290" i="28"/>
  <c r="BF324" i="28"/>
  <c r="BF384" i="28"/>
  <c r="BF517" i="28"/>
  <c r="BF531" i="28"/>
  <c r="BF544" i="28"/>
  <c r="BF602" i="28"/>
  <c r="BF107" i="28"/>
  <c r="BF458" i="28"/>
  <c r="BF272" i="28"/>
  <c r="BF312" i="28"/>
  <c r="BF366" i="28"/>
  <c r="BF398" i="28"/>
  <c r="BF584" i="28"/>
  <c r="BF304" i="28"/>
  <c r="BF181" i="28"/>
  <c r="BF213" i="28"/>
  <c r="BF356" i="28"/>
  <c r="BF508" i="28"/>
  <c r="BF551" i="28"/>
  <c r="T590" i="28"/>
  <c r="BF611" i="28"/>
  <c r="BF475" i="28"/>
  <c r="T230" i="28"/>
  <c r="BF593" i="28"/>
  <c r="BF129" i="28"/>
  <c r="BF498" i="28"/>
  <c r="BK230" i="28"/>
  <c r="J230" i="28" s="1"/>
  <c r="J66" i="28" s="1"/>
  <c r="BF288" i="28"/>
  <c r="BF332" i="28"/>
  <c r="BF481" i="28"/>
  <c r="BF270" i="28"/>
  <c r="BF465" i="28"/>
  <c r="P469" i="28"/>
  <c r="BF119" i="28"/>
  <c r="P255" i="28"/>
  <c r="BF350" i="28"/>
  <c r="BF414" i="28"/>
  <c r="BF432" i="28"/>
  <c r="R469" i="28"/>
  <c r="BF490" i="28"/>
  <c r="BF248" i="28"/>
  <c r="P335" i="28"/>
  <c r="T469" i="28"/>
  <c r="P604" i="28"/>
  <c r="BF187" i="28"/>
  <c r="BF197" i="28"/>
  <c r="BK261" i="28"/>
  <c r="BF268" i="28"/>
  <c r="BF294" i="28"/>
  <c r="BF320" i="28"/>
  <c r="T335" i="28"/>
  <c r="BF448" i="28"/>
  <c r="BF479" i="28"/>
  <c r="BF522" i="28"/>
  <c r="BF549" i="28"/>
  <c r="BF565" i="28"/>
  <c r="BF591" i="28"/>
  <c r="BF609" i="28"/>
  <c r="T245" i="28"/>
  <c r="BK162" i="28"/>
  <c r="J162" i="28" s="1"/>
  <c r="J63" i="28" s="1"/>
  <c r="R162" i="28"/>
  <c r="BF176" i="28"/>
  <c r="BF302" i="28"/>
  <c r="BF325" i="28"/>
  <c r="BF336" i="28"/>
  <c r="BF346" i="28"/>
  <c r="BF420" i="28"/>
  <c r="BF430" i="28"/>
  <c r="BF496" i="28"/>
  <c r="BF513" i="28"/>
  <c r="BF556" i="28"/>
  <c r="BF572" i="28"/>
  <c r="BF599" i="28"/>
  <c r="T604" i="28"/>
  <c r="R98" i="28"/>
  <c r="BF101" i="28"/>
  <c r="BF154" i="28"/>
  <c r="BF235" i="28"/>
  <c r="BF256" i="28"/>
  <c r="P261" i="28"/>
  <c r="BF284" i="28"/>
  <c r="BF310" i="28"/>
  <c r="BF329" i="28"/>
  <c r="BF354" i="28"/>
  <c r="BF372" i="28"/>
  <c r="BF382" i="28"/>
  <c r="BF455" i="28"/>
  <c r="BF470" i="28"/>
  <c r="BF488" i="28"/>
  <c r="BF504" i="28"/>
  <c r="BF541" i="28"/>
  <c r="BF580" i="28"/>
  <c r="BF139" i="28"/>
  <c r="BF171" i="28"/>
  <c r="BK178" i="28"/>
  <c r="J178" i="28" s="1"/>
  <c r="J65" i="28" s="1"/>
  <c r="BF185" i="28"/>
  <c r="BF225" i="28"/>
  <c r="R261" i="28"/>
  <c r="BF274" i="28"/>
  <c r="BF318" i="28"/>
  <c r="BF333" i="28"/>
  <c r="BF400" i="28"/>
  <c r="BF410" i="28"/>
  <c r="BF446" i="28"/>
  <c r="BF459" i="28"/>
  <c r="BF477" i="28"/>
  <c r="T483" i="28"/>
  <c r="BF534" i="28"/>
  <c r="BF563" i="28"/>
  <c r="BF588" i="28"/>
  <c r="BK98" i="28"/>
  <c r="P230" i="28"/>
  <c r="T261" i="28"/>
  <c r="P483" i="28"/>
  <c r="BF554" i="28"/>
  <c r="BF570" i="28"/>
  <c r="BK590" i="28"/>
  <c r="J590" i="28" s="1"/>
  <c r="J74" i="28" s="1"/>
  <c r="BF597" i="28"/>
  <c r="BK604" i="28"/>
  <c r="J604" i="28" s="1"/>
  <c r="J75" i="28" s="1"/>
  <c r="BF615" i="28"/>
  <c r="P98" i="28"/>
  <c r="BF125" i="28"/>
  <c r="P162" i="28"/>
  <c r="P178" i="28"/>
  <c r="R230" i="28"/>
  <c r="BK245" i="28"/>
  <c r="J245" i="28" s="1"/>
  <c r="J67" i="28" s="1"/>
  <c r="R245" i="28"/>
  <c r="BF328" i="28"/>
  <c r="BF352" i="28"/>
  <c r="BF370" i="28"/>
  <c r="BF467" i="28"/>
  <c r="BF502" i="28"/>
  <c r="BF519" i="28"/>
  <c r="BF546" i="28"/>
  <c r="BF578" i="28"/>
  <c r="BF605" i="28"/>
  <c r="BK469" i="28"/>
  <c r="J469" i="28" s="1"/>
  <c r="J72" i="28" s="1"/>
  <c r="BK483" i="28"/>
  <c r="J483" i="28" s="1"/>
  <c r="J73" i="28" s="1"/>
  <c r="P590" i="28"/>
  <c r="BF618" i="28"/>
  <c r="R335" i="28"/>
  <c r="T98" i="28"/>
  <c r="R178" i="28"/>
  <c r="BF146" i="28"/>
  <c r="T162" i="28"/>
  <c r="T178" i="28"/>
  <c r="BF191" i="28"/>
  <c r="BF201" i="28"/>
  <c r="BF231" i="28"/>
  <c r="BF250" i="28"/>
  <c r="BF280" i="28"/>
  <c r="BF306" i="28"/>
  <c r="BF378" i="28"/>
  <c r="BF416" i="28"/>
  <c r="BF434" i="28"/>
  <c r="BF452" i="28"/>
  <c r="BF484" i="28"/>
  <c r="R590" i="28"/>
  <c r="F36" i="28"/>
  <c r="F35" i="28"/>
  <c r="F37" i="28"/>
  <c r="F54" i="28"/>
  <c r="J54" i="28"/>
  <c r="F55" i="28"/>
  <c r="J55" i="28"/>
  <c r="J33" i="28"/>
  <c r="AV103" i="1" s="1"/>
  <c r="F33" i="28"/>
  <c r="AZ103" i="1" s="1"/>
  <c r="J90" i="28"/>
  <c r="E48" i="28"/>
  <c r="G130" i="27"/>
  <c r="G110" i="27"/>
  <c r="H110" i="27" s="1"/>
  <c r="G109" i="27"/>
  <c r="H109" i="27" s="1"/>
  <c r="G108" i="27"/>
  <c r="H108" i="27" s="1"/>
  <c r="G106" i="27"/>
  <c r="H106" i="27" s="1"/>
  <c r="G104" i="27"/>
  <c r="H104" i="27" s="1"/>
  <c r="G103" i="27"/>
  <c r="H103" i="27" s="1"/>
  <c r="G102" i="27"/>
  <c r="H102" i="27" s="1"/>
  <c r="G101" i="27"/>
  <c r="H101" i="27" s="1"/>
  <c r="G100" i="27"/>
  <c r="H100" i="27" s="1"/>
  <c r="G99" i="27"/>
  <c r="H99" i="27" s="1"/>
  <c r="G98" i="27"/>
  <c r="H98" i="27" s="1"/>
  <c r="G97" i="27"/>
  <c r="H97" i="27" s="1"/>
  <c r="G96" i="27"/>
  <c r="G95" i="27"/>
  <c r="H95" i="27" s="1"/>
  <c r="G90" i="27"/>
  <c r="H90" i="27" s="1"/>
  <c r="G89" i="27"/>
  <c r="H89" i="27" s="1"/>
  <c r="G88" i="27"/>
  <c r="H88" i="27" s="1"/>
  <c r="G87" i="27"/>
  <c r="H87" i="27" s="1"/>
  <c r="G86" i="27"/>
  <c r="H86" i="27" s="1"/>
  <c r="G85" i="27"/>
  <c r="H85" i="27" s="1"/>
  <c r="G84" i="27"/>
  <c r="H84" i="27" s="1"/>
  <c r="G83" i="27"/>
  <c r="H83" i="27" s="1"/>
  <c r="G82" i="27"/>
  <c r="H82" i="27" s="1"/>
  <c r="G81" i="27"/>
  <c r="H81" i="27" s="1"/>
  <c r="G80" i="27"/>
  <c r="H80" i="27" s="1"/>
  <c r="G79" i="27"/>
  <c r="H79" i="27" s="1"/>
  <c r="G78" i="27"/>
  <c r="H78" i="27" s="1"/>
  <c r="G77" i="27"/>
  <c r="H77" i="27" s="1"/>
  <c r="G76" i="27"/>
  <c r="H76" i="27" s="1"/>
  <c r="G75" i="27"/>
  <c r="G74" i="27"/>
  <c r="G72" i="27"/>
  <c r="G71" i="27"/>
  <c r="H71" i="27" s="1"/>
  <c r="G70" i="27"/>
  <c r="H70" i="27" s="1"/>
  <c r="G69" i="27"/>
  <c r="H69" i="27" s="1"/>
  <c r="G68" i="27"/>
  <c r="E67" i="27"/>
  <c r="G67" i="27" s="1"/>
  <c r="H67" i="27" s="1"/>
  <c r="G66" i="27"/>
  <c r="H66" i="27" s="1"/>
  <c r="G65" i="27"/>
  <c r="H65" i="27" s="1"/>
  <c r="G64" i="27"/>
  <c r="H64" i="27" s="1"/>
  <c r="G63" i="27"/>
  <c r="H63" i="27" s="1"/>
  <c r="G62" i="27"/>
  <c r="H62" i="27" s="1"/>
  <c r="G61" i="27"/>
  <c r="H61" i="27" s="1"/>
  <c r="G60" i="27"/>
  <c r="H60" i="27" s="1"/>
  <c r="G59" i="27"/>
  <c r="H59" i="27" s="1"/>
  <c r="G58" i="27"/>
  <c r="H58" i="27" s="1"/>
  <c r="G57" i="27"/>
  <c r="H57" i="27" s="1"/>
  <c r="G56" i="27"/>
  <c r="H56" i="27" s="1"/>
  <c r="G55" i="27"/>
  <c r="H55" i="27" s="1"/>
  <c r="G54" i="27"/>
  <c r="G47" i="27"/>
  <c r="H47" i="27" s="1"/>
  <c r="G46" i="27"/>
  <c r="G45" i="27"/>
  <c r="H45" i="27" s="1"/>
  <c r="G44" i="27"/>
  <c r="H44" i="27" s="1"/>
  <c r="G43" i="27"/>
  <c r="H43" i="27" s="1"/>
  <c r="G42" i="27"/>
  <c r="H42" i="27" s="1"/>
  <c r="G41" i="27"/>
  <c r="H41" i="27" s="1"/>
  <c r="G40" i="27"/>
  <c r="H40" i="27" s="1"/>
  <c r="G39" i="27"/>
  <c r="H39" i="27" s="1"/>
  <c r="G38" i="27"/>
  <c r="H38" i="27" s="1"/>
  <c r="G37" i="27"/>
  <c r="G36" i="27"/>
  <c r="G35" i="27"/>
  <c r="H35" i="27" s="1"/>
  <c r="G34" i="27"/>
  <c r="H34" i="27" s="1"/>
  <c r="G33" i="27"/>
  <c r="H33" i="27" s="1"/>
  <c r="G32" i="27"/>
  <c r="H32" i="27" s="1"/>
  <c r="G31" i="27"/>
  <c r="H31" i="27" s="1"/>
  <c r="G30" i="27"/>
  <c r="H30" i="27" s="1"/>
  <c r="G29" i="27"/>
  <c r="H29" i="27" s="1"/>
  <c r="G28" i="27"/>
  <c r="H28" i="27" s="1"/>
  <c r="G27" i="27"/>
  <c r="H27" i="27" s="1"/>
  <c r="G26" i="27"/>
  <c r="H26" i="27" s="1"/>
  <c r="G25" i="27"/>
  <c r="H25" i="27" s="1"/>
  <c r="G24" i="27"/>
  <c r="H24" i="27" s="1"/>
  <c r="G23" i="27"/>
  <c r="H23" i="27" s="1"/>
  <c r="G22" i="27"/>
  <c r="H22" i="27" s="1"/>
  <c r="G21" i="27"/>
  <c r="G20" i="27"/>
  <c r="G19" i="27"/>
  <c r="G18" i="27"/>
  <c r="G17" i="27"/>
  <c r="G16" i="27"/>
  <c r="G15" i="27"/>
  <c r="G14" i="27"/>
  <c r="G13" i="27"/>
  <c r="G12" i="27"/>
  <c r="G11" i="27"/>
  <c r="G10" i="27"/>
  <c r="BD102" i="1"/>
  <c r="BC102" i="1"/>
  <c r="AY102" i="1" s="1"/>
  <c r="BB102" i="1"/>
  <c r="AX102" i="1" s="1"/>
  <c r="AS102" i="1"/>
  <c r="AS96" i="1" s="1"/>
  <c r="BK241" i="26"/>
  <c r="BI241" i="26"/>
  <c r="BH241" i="26"/>
  <c r="BG241" i="26"/>
  <c r="T241" i="26"/>
  <c r="R241" i="26"/>
  <c r="P241" i="26"/>
  <c r="J241" i="26"/>
  <c r="BE241" i="26" s="1"/>
  <c r="BK240" i="26"/>
  <c r="BI240" i="26"/>
  <c r="BH240" i="26"/>
  <c r="BG240" i="26"/>
  <c r="BE240" i="26"/>
  <c r="T240" i="26"/>
  <c r="R240" i="26"/>
  <c r="P240" i="26"/>
  <c r="J240" i="26"/>
  <c r="BF240" i="26" s="1"/>
  <c r="BK239" i="26"/>
  <c r="BI239" i="26"/>
  <c r="BH239" i="26"/>
  <c r="BG239" i="26"/>
  <c r="T239" i="26"/>
  <c r="R239" i="26"/>
  <c r="P239" i="26"/>
  <c r="J239" i="26"/>
  <c r="BE239" i="26" s="1"/>
  <c r="BK237" i="26"/>
  <c r="BK236" i="26" s="1"/>
  <c r="J236" i="26" s="1"/>
  <c r="J109" i="26" s="1"/>
  <c r="BI237" i="26"/>
  <c r="BH237" i="26"/>
  <c r="BG237" i="26"/>
  <c r="T237" i="26"/>
  <c r="T236" i="26" s="1"/>
  <c r="R237" i="26"/>
  <c r="R236" i="26" s="1"/>
  <c r="P237" i="26"/>
  <c r="P236" i="26" s="1"/>
  <c r="J237" i="26"/>
  <c r="BE237" i="26" s="1"/>
  <c r="BK235" i="26"/>
  <c r="BI235" i="26"/>
  <c r="BH235" i="26"/>
  <c r="BG235" i="26"/>
  <c r="T235" i="26"/>
  <c r="R235" i="26"/>
  <c r="P235" i="26"/>
  <c r="J235" i="26"/>
  <c r="BE235" i="26" s="1"/>
  <c r="BK234" i="26"/>
  <c r="BI234" i="26"/>
  <c r="BH234" i="26"/>
  <c r="BG234" i="26"/>
  <c r="T234" i="26"/>
  <c r="R234" i="26"/>
  <c r="P234" i="26"/>
  <c r="J234" i="26"/>
  <c r="BE234" i="26" s="1"/>
  <c r="BK233" i="26"/>
  <c r="BI233" i="26"/>
  <c r="BH233" i="26"/>
  <c r="BG233" i="26"/>
  <c r="T233" i="26"/>
  <c r="R233" i="26"/>
  <c r="P233" i="26"/>
  <c r="J233" i="26"/>
  <c r="BE233" i="26" s="1"/>
  <c r="BK232" i="26"/>
  <c r="BI232" i="26"/>
  <c r="BH232" i="26"/>
  <c r="BG232" i="26"/>
  <c r="T232" i="26"/>
  <c r="R232" i="26"/>
  <c r="P232" i="26"/>
  <c r="J232" i="26"/>
  <c r="BE232" i="26" s="1"/>
  <c r="BK231" i="26"/>
  <c r="BI231" i="26"/>
  <c r="BH231" i="26"/>
  <c r="BG231" i="26"/>
  <c r="T231" i="26"/>
  <c r="R231" i="26"/>
  <c r="P231" i="26"/>
  <c r="J231" i="26"/>
  <c r="BE231" i="26" s="1"/>
  <c r="BK230" i="26"/>
  <c r="BI230" i="26"/>
  <c r="BH230" i="26"/>
  <c r="BG230" i="26"/>
  <c r="T230" i="26"/>
  <c r="R230" i="26"/>
  <c r="P230" i="26"/>
  <c r="J230" i="26"/>
  <c r="BE230" i="26" s="1"/>
  <c r="BK229" i="26"/>
  <c r="BI229" i="26"/>
  <c r="BH229" i="26"/>
  <c r="BG229" i="26"/>
  <c r="T229" i="26"/>
  <c r="R229" i="26"/>
  <c r="P229" i="26"/>
  <c r="J229" i="26"/>
  <c r="BE229" i="26" s="1"/>
  <c r="BK228" i="26"/>
  <c r="BI228" i="26"/>
  <c r="BH228" i="26"/>
  <c r="BG228" i="26"/>
  <c r="T228" i="26"/>
  <c r="R228" i="26"/>
  <c r="P228" i="26"/>
  <c r="J228" i="26"/>
  <c r="BE228" i="26" s="1"/>
  <c r="BK227" i="26"/>
  <c r="BI227" i="26"/>
  <c r="BH227" i="26"/>
  <c r="BG227" i="26"/>
  <c r="T227" i="26"/>
  <c r="R227" i="26"/>
  <c r="P227" i="26"/>
  <c r="J227" i="26"/>
  <c r="BE227" i="26" s="1"/>
  <c r="BK226" i="26"/>
  <c r="BI226" i="26"/>
  <c r="BH226" i="26"/>
  <c r="BG226" i="26"/>
  <c r="T226" i="26"/>
  <c r="R226" i="26"/>
  <c r="P226" i="26"/>
  <c r="J226" i="26"/>
  <c r="BE226" i="26" s="1"/>
  <c r="BK225" i="26"/>
  <c r="BI225" i="26"/>
  <c r="BH225" i="26"/>
  <c r="BG225" i="26"/>
  <c r="T225" i="26"/>
  <c r="R225" i="26"/>
  <c r="P225" i="26"/>
  <c r="J225" i="26"/>
  <c r="BE225" i="26" s="1"/>
  <c r="BK224" i="26"/>
  <c r="BI224" i="26"/>
  <c r="BH224" i="26"/>
  <c r="BG224" i="26"/>
  <c r="T224" i="26"/>
  <c r="R224" i="26"/>
  <c r="P224" i="26"/>
  <c r="J224" i="26"/>
  <c r="BE224" i="26" s="1"/>
  <c r="BK223" i="26"/>
  <c r="BI223" i="26"/>
  <c r="BH223" i="26"/>
  <c r="BG223" i="26"/>
  <c r="T223" i="26"/>
  <c r="R223" i="26"/>
  <c r="P223" i="26"/>
  <c r="J223" i="26"/>
  <c r="BE223" i="26" s="1"/>
  <c r="BK222" i="26"/>
  <c r="BI222" i="26"/>
  <c r="BH222" i="26"/>
  <c r="BG222" i="26"/>
  <c r="T222" i="26"/>
  <c r="R222" i="26"/>
  <c r="P222" i="26"/>
  <c r="J222" i="26"/>
  <c r="BE222" i="26" s="1"/>
  <c r="BK219" i="26"/>
  <c r="BK218" i="26" s="1"/>
  <c r="J218" i="26" s="1"/>
  <c r="J106" i="26" s="1"/>
  <c r="BI219" i="26"/>
  <c r="BH219" i="26"/>
  <c r="BG219" i="26"/>
  <c r="T219" i="26"/>
  <c r="T218" i="26" s="1"/>
  <c r="R219" i="26"/>
  <c r="R218" i="26" s="1"/>
  <c r="P219" i="26"/>
  <c r="P218" i="26" s="1"/>
  <c r="J219" i="26"/>
  <c r="BE219" i="26" s="1"/>
  <c r="BK217" i="26"/>
  <c r="BI217" i="26"/>
  <c r="BH217" i="26"/>
  <c r="BG217" i="26"/>
  <c r="T217" i="26"/>
  <c r="R217" i="26"/>
  <c r="P217" i="26"/>
  <c r="J217" i="26"/>
  <c r="BE217" i="26" s="1"/>
  <c r="BK216" i="26"/>
  <c r="BI216" i="26"/>
  <c r="BH216" i="26"/>
  <c r="BG216" i="26"/>
  <c r="T216" i="26"/>
  <c r="R216" i="26"/>
  <c r="P216" i="26"/>
  <c r="J216" i="26"/>
  <c r="BE216" i="26" s="1"/>
  <c r="BK215" i="26"/>
  <c r="BI215" i="26"/>
  <c r="BH215" i="26"/>
  <c r="BG215" i="26"/>
  <c r="T215" i="26"/>
  <c r="R215" i="26"/>
  <c r="P215" i="26"/>
  <c r="J215" i="26"/>
  <c r="BE215" i="26" s="1"/>
  <c r="BK214" i="26"/>
  <c r="BI214" i="26"/>
  <c r="BH214" i="26"/>
  <c r="BG214" i="26"/>
  <c r="T214" i="26"/>
  <c r="R214" i="26"/>
  <c r="P214" i="26"/>
  <c r="J214" i="26"/>
  <c r="BE214" i="26" s="1"/>
  <c r="BK213" i="26"/>
  <c r="BI213" i="26"/>
  <c r="BH213" i="26"/>
  <c r="BG213" i="26"/>
  <c r="T213" i="26"/>
  <c r="R213" i="26"/>
  <c r="P213" i="26"/>
  <c r="J213" i="26"/>
  <c r="BE213" i="26" s="1"/>
  <c r="BK212" i="26"/>
  <c r="BI212" i="26"/>
  <c r="BH212" i="26"/>
  <c r="BG212" i="26"/>
  <c r="T212" i="26"/>
  <c r="R212" i="26"/>
  <c r="P212" i="26"/>
  <c r="J212" i="26"/>
  <c r="BE212" i="26" s="1"/>
  <c r="BK211" i="26"/>
  <c r="BI211" i="26"/>
  <c r="BH211" i="26"/>
  <c r="BG211" i="26"/>
  <c r="T211" i="26"/>
  <c r="R211" i="26"/>
  <c r="P211" i="26"/>
  <c r="J211" i="26"/>
  <c r="BE211" i="26" s="1"/>
  <c r="BK210" i="26"/>
  <c r="BI210" i="26"/>
  <c r="BH210" i="26"/>
  <c r="BG210" i="26"/>
  <c r="T210" i="26"/>
  <c r="R210" i="26"/>
  <c r="P210" i="26"/>
  <c r="J210" i="26"/>
  <c r="BE210" i="26" s="1"/>
  <c r="BK209" i="26"/>
  <c r="BI209" i="26"/>
  <c r="BH209" i="26"/>
  <c r="BG209" i="26"/>
  <c r="T209" i="26"/>
  <c r="R209" i="26"/>
  <c r="P209" i="26"/>
  <c r="J209" i="26"/>
  <c r="BE209" i="26" s="1"/>
  <c r="BK208" i="26"/>
  <c r="BI208" i="26"/>
  <c r="BH208" i="26"/>
  <c r="BG208" i="26"/>
  <c r="T208" i="26"/>
  <c r="R208" i="26"/>
  <c r="P208" i="26"/>
  <c r="J208" i="26"/>
  <c r="BE208" i="26" s="1"/>
  <c r="BK207" i="26"/>
  <c r="BI207" i="26"/>
  <c r="BH207" i="26"/>
  <c r="BG207" i="26"/>
  <c r="T207" i="26"/>
  <c r="R207" i="26"/>
  <c r="P207" i="26"/>
  <c r="J207" i="26"/>
  <c r="BE207" i="26" s="1"/>
  <c r="BK206" i="26"/>
  <c r="BI206" i="26"/>
  <c r="BH206" i="26"/>
  <c r="BG206" i="26"/>
  <c r="T206" i="26"/>
  <c r="R206" i="26"/>
  <c r="P206" i="26"/>
  <c r="J206" i="26"/>
  <c r="BE206" i="26" s="1"/>
  <c r="BK205" i="26"/>
  <c r="BI205" i="26"/>
  <c r="BH205" i="26"/>
  <c r="BG205" i="26"/>
  <c r="T205" i="26"/>
  <c r="R205" i="26"/>
  <c r="P205" i="26"/>
  <c r="J205" i="26"/>
  <c r="BE205" i="26" s="1"/>
  <c r="BK204" i="26"/>
  <c r="BI204" i="26"/>
  <c r="BH204" i="26"/>
  <c r="BG204" i="26"/>
  <c r="T204" i="26"/>
  <c r="R204" i="26"/>
  <c r="P204" i="26"/>
  <c r="J204" i="26"/>
  <c r="BE204" i="26" s="1"/>
  <c r="BK203" i="26"/>
  <c r="BI203" i="26"/>
  <c r="BH203" i="26"/>
  <c r="BG203" i="26"/>
  <c r="T203" i="26"/>
  <c r="R203" i="26"/>
  <c r="P203" i="26"/>
  <c r="J203" i="26"/>
  <c r="BE203" i="26" s="1"/>
  <c r="BK202" i="26"/>
  <c r="BI202" i="26"/>
  <c r="BH202" i="26"/>
  <c r="BG202" i="26"/>
  <c r="T202" i="26"/>
  <c r="R202" i="26"/>
  <c r="P202" i="26"/>
  <c r="J202" i="26"/>
  <c r="BE202" i="26" s="1"/>
  <c r="BK201" i="26"/>
  <c r="BI201" i="26"/>
  <c r="BH201" i="26"/>
  <c r="BG201" i="26"/>
  <c r="T201" i="26"/>
  <c r="R201" i="26"/>
  <c r="P201" i="26"/>
  <c r="J201" i="26"/>
  <c r="BE201" i="26" s="1"/>
  <c r="BK200" i="26"/>
  <c r="BI200" i="26"/>
  <c r="BH200" i="26"/>
  <c r="BG200" i="26"/>
  <c r="T200" i="26"/>
  <c r="R200" i="26"/>
  <c r="P200" i="26"/>
  <c r="J200" i="26"/>
  <c r="BE200" i="26" s="1"/>
  <c r="BK199" i="26"/>
  <c r="BI199" i="26"/>
  <c r="BH199" i="26"/>
  <c r="BG199" i="26"/>
  <c r="T199" i="26"/>
  <c r="R199" i="26"/>
  <c r="P199" i="26"/>
  <c r="J199" i="26"/>
  <c r="BE199" i="26" s="1"/>
  <c r="BK198" i="26"/>
  <c r="BI198" i="26"/>
  <c r="BH198" i="26"/>
  <c r="BG198" i="26"/>
  <c r="T198" i="26"/>
  <c r="R198" i="26"/>
  <c r="P198" i="26"/>
  <c r="J198" i="26"/>
  <c r="BE198" i="26" s="1"/>
  <c r="BK195" i="26"/>
  <c r="BI195" i="26"/>
  <c r="BH195" i="26"/>
  <c r="BG195" i="26"/>
  <c r="T195" i="26"/>
  <c r="R195" i="26"/>
  <c r="P195" i="26"/>
  <c r="J195" i="26"/>
  <c r="BE195" i="26" s="1"/>
  <c r="BK194" i="26"/>
  <c r="BI194" i="26"/>
  <c r="BH194" i="26"/>
  <c r="BG194" i="26"/>
  <c r="T194" i="26"/>
  <c r="R194" i="26"/>
  <c r="P194" i="26"/>
  <c r="J194" i="26"/>
  <c r="BE194" i="26" s="1"/>
  <c r="BK192" i="26"/>
  <c r="BI192" i="26"/>
  <c r="BH192" i="26"/>
  <c r="BG192" i="26"/>
  <c r="T192" i="26"/>
  <c r="R192" i="26"/>
  <c r="P192" i="26"/>
  <c r="J192" i="26"/>
  <c r="BE192" i="26" s="1"/>
  <c r="BK191" i="26"/>
  <c r="BI191" i="26"/>
  <c r="BH191" i="26"/>
  <c r="BG191" i="26"/>
  <c r="T191" i="26"/>
  <c r="R191" i="26"/>
  <c r="P191" i="26"/>
  <c r="J191" i="26"/>
  <c r="BE191" i="26" s="1"/>
  <c r="BK187" i="26"/>
  <c r="BI187" i="26"/>
  <c r="BH187" i="26"/>
  <c r="BG187" i="26"/>
  <c r="T187" i="26"/>
  <c r="R187" i="26"/>
  <c r="P187" i="26"/>
  <c r="J187" i="26"/>
  <c r="BE187" i="26" s="1"/>
  <c r="BK184" i="26"/>
  <c r="BI184" i="26"/>
  <c r="BH184" i="26"/>
  <c r="BG184" i="26"/>
  <c r="T184" i="26"/>
  <c r="R184" i="26"/>
  <c r="P184" i="26"/>
  <c r="J184" i="26"/>
  <c r="BE184" i="26" s="1"/>
  <c r="BK182" i="26"/>
  <c r="BI182" i="26"/>
  <c r="BH182" i="26"/>
  <c r="BG182" i="26"/>
  <c r="T182" i="26"/>
  <c r="R182" i="26"/>
  <c r="P182" i="26"/>
  <c r="J182" i="26"/>
  <c r="BE182" i="26" s="1"/>
  <c r="BK180" i="26"/>
  <c r="BI180" i="26"/>
  <c r="BH180" i="26"/>
  <c r="BG180" i="26"/>
  <c r="T180" i="26"/>
  <c r="R180" i="26"/>
  <c r="P180" i="26"/>
  <c r="J180" i="26"/>
  <c r="BE180" i="26" s="1"/>
  <c r="BK179" i="26"/>
  <c r="BI179" i="26"/>
  <c r="BH179" i="26"/>
  <c r="BG179" i="26"/>
  <c r="T179" i="26"/>
  <c r="R179" i="26"/>
  <c r="P179" i="26"/>
  <c r="J179" i="26"/>
  <c r="BE179" i="26" s="1"/>
  <c r="BK176" i="26"/>
  <c r="BI176" i="26"/>
  <c r="BH176" i="26"/>
  <c r="BG176" i="26"/>
  <c r="T176" i="26"/>
  <c r="R176" i="26"/>
  <c r="P176" i="26"/>
  <c r="J176" i="26"/>
  <c r="BE176" i="26" s="1"/>
  <c r="BK174" i="26"/>
  <c r="BI174" i="26"/>
  <c r="BH174" i="26"/>
  <c r="BG174" i="26"/>
  <c r="T174" i="26"/>
  <c r="R174" i="26"/>
  <c r="P174" i="26"/>
  <c r="J174" i="26"/>
  <c r="BE174" i="26" s="1"/>
  <c r="BK171" i="26"/>
  <c r="BI171" i="26"/>
  <c r="BH171" i="26"/>
  <c r="BG171" i="26"/>
  <c r="T171" i="26"/>
  <c r="R171" i="26"/>
  <c r="P171" i="26"/>
  <c r="J171" i="26"/>
  <c r="BE171" i="26" s="1"/>
  <c r="BK168" i="26"/>
  <c r="BI168" i="26"/>
  <c r="BH168" i="26"/>
  <c r="BG168" i="26"/>
  <c r="T168" i="26"/>
  <c r="R168" i="26"/>
  <c r="P168" i="26"/>
  <c r="J168" i="26"/>
  <c r="BE168" i="26" s="1"/>
  <c r="BK165" i="26"/>
  <c r="BK164" i="26" s="1"/>
  <c r="J164" i="26" s="1"/>
  <c r="J98" i="26" s="1"/>
  <c r="BI165" i="26"/>
  <c r="BH165" i="26"/>
  <c r="BG165" i="26"/>
  <c r="T165" i="26"/>
  <c r="T164" i="26" s="1"/>
  <c r="R165" i="26"/>
  <c r="R164" i="26" s="1"/>
  <c r="P165" i="26"/>
  <c r="P164" i="26" s="1"/>
  <c r="J165" i="26"/>
  <c r="BE165" i="26" s="1"/>
  <c r="BK152" i="26"/>
  <c r="BI152" i="26"/>
  <c r="BH152" i="26"/>
  <c r="BG152" i="26"/>
  <c r="T152" i="26"/>
  <c r="R152" i="26"/>
  <c r="P152" i="26"/>
  <c r="J152" i="26"/>
  <c r="BE152" i="26" s="1"/>
  <c r="BK149" i="26"/>
  <c r="BI149" i="26"/>
  <c r="BH149" i="26"/>
  <c r="BG149" i="26"/>
  <c r="T149" i="26"/>
  <c r="R149" i="26"/>
  <c r="P149" i="26"/>
  <c r="J149" i="26"/>
  <c r="BE149" i="26" s="1"/>
  <c r="BK147" i="26"/>
  <c r="BI147" i="26"/>
  <c r="BH147" i="26"/>
  <c r="BG147" i="26"/>
  <c r="T147" i="26"/>
  <c r="R147" i="26"/>
  <c r="P147" i="26"/>
  <c r="J147" i="26"/>
  <c r="BE147" i="26" s="1"/>
  <c r="BK145" i="26"/>
  <c r="BI145" i="26"/>
  <c r="BH145" i="26"/>
  <c r="BG145" i="26"/>
  <c r="T145" i="26"/>
  <c r="R145" i="26"/>
  <c r="P145" i="26"/>
  <c r="J145" i="26"/>
  <c r="BE145" i="26" s="1"/>
  <c r="BK142" i="26"/>
  <c r="BI142" i="26"/>
  <c r="BH142" i="26"/>
  <c r="BG142" i="26"/>
  <c r="T142" i="26"/>
  <c r="R142" i="26"/>
  <c r="P142" i="26"/>
  <c r="J142" i="26"/>
  <c r="BE142" i="26" s="1"/>
  <c r="BK137" i="26"/>
  <c r="BI137" i="26"/>
  <c r="BH137" i="26"/>
  <c r="BG137" i="26"/>
  <c r="T137" i="26"/>
  <c r="R137" i="26"/>
  <c r="P137" i="26"/>
  <c r="J137" i="26"/>
  <c r="BE137" i="26" s="1"/>
  <c r="BK136" i="26"/>
  <c r="BI136" i="26"/>
  <c r="BH136" i="26"/>
  <c r="BG136" i="26"/>
  <c r="T136" i="26"/>
  <c r="R136" i="26"/>
  <c r="P136" i="26"/>
  <c r="J136" i="26"/>
  <c r="BE136" i="26" s="1"/>
  <c r="J130" i="26"/>
  <c r="J129" i="26"/>
  <c r="F127" i="26"/>
  <c r="E125" i="26"/>
  <c r="J91" i="26"/>
  <c r="J90" i="26"/>
  <c r="F88" i="26"/>
  <c r="E86" i="26"/>
  <c r="J38" i="26"/>
  <c r="J37" i="26"/>
  <c r="J36" i="26"/>
  <c r="F130" i="26"/>
  <c r="F129" i="26"/>
  <c r="J88" i="26"/>
  <c r="E7" i="26"/>
  <c r="E84" i="26" s="1"/>
  <c r="AN120" i="1" l="1"/>
  <c r="BF211" i="26"/>
  <c r="BF192" i="26"/>
  <c r="BF137" i="26"/>
  <c r="BF219" i="26"/>
  <c r="BF230" i="26"/>
  <c r="BF206" i="26"/>
  <c r="BF226" i="26"/>
  <c r="BF182" i="26"/>
  <c r="BF239" i="26"/>
  <c r="BF210" i="26"/>
  <c r="BF171" i="26"/>
  <c r="BF203" i="26"/>
  <c r="BF214" i="26"/>
  <c r="BF180" i="26"/>
  <c r="BF207" i="26"/>
  <c r="BF136" i="26"/>
  <c r="BF191" i="26"/>
  <c r="BF229" i="26"/>
  <c r="BF225" i="26"/>
  <c r="BF198" i="26"/>
  <c r="BF233" i="26"/>
  <c r="BF145" i="26"/>
  <c r="BF199" i="26"/>
  <c r="BF234" i="26"/>
  <c r="BF147" i="26"/>
  <c r="BF215" i="26"/>
  <c r="BF149" i="26"/>
  <c r="BF202" i="26"/>
  <c r="BF222" i="26"/>
  <c r="BK97" i="28"/>
  <c r="J97" i="28" s="1"/>
  <c r="J60" i="28" s="1"/>
  <c r="BK260" i="28"/>
  <c r="J260" i="28" s="1"/>
  <c r="J69" i="28" s="1"/>
  <c r="P260" i="28"/>
  <c r="T260" i="28"/>
  <c r="R260" i="28"/>
  <c r="F34" i="28"/>
  <c r="BA103" i="1" s="1"/>
  <c r="R97" i="28"/>
  <c r="P97" i="28"/>
  <c r="T97" i="28"/>
  <c r="J261" i="28"/>
  <c r="J70" i="28" s="1"/>
  <c r="R193" i="26"/>
  <c r="BK238" i="26"/>
  <c r="J238" i="26" s="1"/>
  <c r="J110" i="26" s="1"/>
  <c r="BF179" i="26"/>
  <c r="BF187" i="26"/>
  <c r="BF195" i="26"/>
  <c r="BF201" i="26"/>
  <c r="BF205" i="26"/>
  <c r="BF209" i="26"/>
  <c r="BF213" i="26"/>
  <c r="BF217" i="26"/>
  <c r="BF224" i="26"/>
  <c r="BF228" i="26"/>
  <c r="BF232" i="26"/>
  <c r="BF237" i="26"/>
  <c r="J34" i="28"/>
  <c r="AW103" i="1" s="1"/>
  <c r="G112" i="27"/>
  <c r="J98" i="28"/>
  <c r="J61" i="28" s="1"/>
  <c r="BF165" i="26"/>
  <c r="BF176" i="26"/>
  <c r="BF184" i="26"/>
  <c r="BF194" i="26"/>
  <c r="BF200" i="26"/>
  <c r="BF204" i="26"/>
  <c r="BF208" i="26"/>
  <c r="BF212" i="26"/>
  <c r="BF216" i="26"/>
  <c r="BF223" i="26"/>
  <c r="BF227" i="26"/>
  <c r="BF231" i="26"/>
  <c r="BF235" i="26"/>
  <c r="G51" i="27"/>
  <c r="BF241" i="26"/>
  <c r="BF152" i="26"/>
  <c r="T238" i="26"/>
  <c r="BF174" i="26"/>
  <c r="BF168" i="26"/>
  <c r="BF142" i="26"/>
  <c r="H51" i="27"/>
  <c r="G92" i="27"/>
  <c r="H96" i="27"/>
  <c r="H112" i="27" s="1"/>
  <c r="H54" i="27"/>
  <c r="H92" i="27" s="1"/>
  <c r="T193" i="26"/>
  <c r="P181" i="26"/>
  <c r="R167" i="26"/>
  <c r="R181" i="26"/>
  <c r="T167" i="26"/>
  <c r="T181" i="26"/>
  <c r="P178" i="26"/>
  <c r="BK193" i="26"/>
  <c r="J193" i="26" s="1"/>
  <c r="J103" i="26" s="1"/>
  <c r="P238" i="26"/>
  <c r="R238" i="26"/>
  <c r="BK221" i="26"/>
  <c r="J221" i="26" s="1"/>
  <c r="J108" i="26" s="1"/>
  <c r="F90" i="26"/>
  <c r="BK167" i="26"/>
  <c r="J167" i="26" s="1"/>
  <c r="J99" i="26" s="1"/>
  <c r="T221" i="26"/>
  <c r="T220" i="26" s="1"/>
  <c r="F91" i="26"/>
  <c r="BK181" i="26"/>
  <c r="J181" i="26" s="1"/>
  <c r="J101" i="26" s="1"/>
  <c r="BK197" i="26"/>
  <c r="J197" i="26" s="1"/>
  <c r="J105" i="26" s="1"/>
  <c r="P193" i="26"/>
  <c r="BK135" i="26"/>
  <c r="J135" i="26" s="1"/>
  <c r="J97" i="26" s="1"/>
  <c r="F38" i="26"/>
  <c r="R178" i="26"/>
  <c r="T178" i="26"/>
  <c r="P135" i="26"/>
  <c r="BK190" i="26"/>
  <c r="J190" i="26" s="1"/>
  <c r="J102" i="26" s="1"/>
  <c r="J127" i="26"/>
  <c r="R135" i="26"/>
  <c r="P197" i="26"/>
  <c r="P196" i="26" s="1"/>
  <c r="R221" i="26"/>
  <c r="R220" i="26" s="1"/>
  <c r="F37" i="26"/>
  <c r="T135" i="26"/>
  <c r="BK178" i="26"/>
  <c r="J178" i="26" s="1"/>
  <c r="J100" i="26" s="1"/>
  <c r="P190" i="26"/>
  <c r="R197" i="26"/>
  <c r="R196" i="26" s="1"/>
  <c r="F36" i="26"/>
  <c r="E123" i="26"/>
  <c r="R190" i="26"/>
  <c r="T197" i="26"/>
  <c r="T196" i="26" s="1"/>
  <c r="P221" i="26"/>
  <c r="P220" i="26" s="1"/>
  <c r="P167" i="26"/>
  <c r="T190" i="26"/>
  <c r="J34" i="26"/>
  <c r="AV105" i="1" s="1"/>
  <c r="F34" i="26"/>
  <c r="AZ105" i="1" s="1"/>
  <c r="T96" i="28" l="1"/>
  <c r="R96" i="28"/>
  <c r="P96" i="28"/>
  <c r="AU103" i="1" s="1"/>
  <c r="J35" i="26"/>
  <c r="AW105" i="1" s="1"/>
  <c r="G113" i="27"/>
  <c r="G52" i="27"/>
  <c r="BK96" i="28"/>
  <c r="J96" i="28" s="1"/>
  <c r="F35" i="26"/>
  <c r="BA105" i="1" s="1"/>
  <c r="BK220" i="26"/>
  <c r="J220" i="26" s="1"/>
  <c r="J107" i="26" s="1"/>
  <c r="J30" i="28"/>
  <c r="J59" i="28"/>
  <c r="BK196" i="26"/>
  <c r="J196" i="26" s="1"/>
  <c r="J104" i="26" s="1"/>
  <c r="P134" i="26"/>
  <c r="P133" i="26" s="1"/>
  <c r="AU105" i="1" s="1"/>
  <c r="T134" i="26"/>
  <c r="T133" i="26" s="1"/>
  <c r="R134" i="26"/>
  <c r="R133" i="26" s="1"/>
  <c r="BK134" i="26"/>
  <c r="J134" i="26" s="1"/>
  <c r="J96" i="26" s="1"/>
  <c r="AU102" i="1" l="1"/>
  <c r="G132" i="27"/>
  <c r="AG104" i="1" s="1"/>
  <c r="J39" i="28"/>
  <c r="AG103" i="1"/>
  <c r="BK133" i="26"/>
  <c r="J133" i="26" s="1"/>
  <c r="J95" i="26" s="1"/>
  <c r="J114" i="26" s="1"/>
  <c r="AW104" i="1" l="1"/>
  <c r="BA104" i="1"/>
  <c r="J30" i="26"/>
  <c r="J31" i="26" s="1"/>
  <c r="J40" i="26" s="1"/>
  <c r="AG105" i="1" l="1"/>
  <c r="G130" i="25"/>
  <c r="G112" i="25"/>
  <c r="H112" i="25" s="1"/>
  <c r="G111" i="25"/>
  <c r="H111" i="25" s="1"/>
  <c r="G110" i="25"/>
  <c r="H110" i="25" s="1"/>
  <c r="G109" i="25"/>
  <c r="H109" i="25" s="1"/>
  <c r="G108" i="25"/>
  <c r="H108" i="25" s="1"/>
  <c r="G103" i="25"/>
  <c r="H103" i="25" s="1"/>
  <c r="G101" i="25"/>
  <c r="H101" i="25" s="1"/>
  <c r="G100" i="25"/>
  <c r="H100" i="25" s="1"/>
  <c r="G99" i="25"/>
  <c r="H99" i="25" s="1"/>
  <c r="G98" i="25"/>
  <c r="H98" i="25" s="1"/>
  <c r="G97" i="25"/>
  <c r="H97" i="25" s="1"/>
  <c r="G96" i="25"/>
  <c r="H96" i="25" s="1"/>
  <c r="G95" i="25"/>
  <c r="H95" i="25" s="1"/>
  <c r="G90" i="25"/>
  <c r="H90" i="25" s="1"/>
  <c r="G89" i="25"/>
  <c r="H89" i="25" s="1"/>
  <c r="G88" i="25"/>
  <c r="H88" i="25" s="1"/>
  <c r="G87" i="25"/>
  <c r="H87" i="25" s="1"/>
  <c r="G86" i="25"/>
  <c r="H86" i="25" s="1"/>
  <c r="G85" i="25"/>
  <c r="H85" i="25" s="1"/>
  <c r="G84" i="25"/>
  <c r="H84" i="25" s="1"/>
  <c r="G83" i="25"/>
  <c r="H83" i="25" s="1"/>
  <c r="G82" i="25"/>
  <c r="H82" i="25" s="1"/>
  <c r="G81" i="25"/>
  <c r="G80" i="25"/>
  <c r="G75" i="25"/>
  <c r="H75" i="25" s="1"/>
  <c r="G74" i="25"/>
  <c r="H74" i="25" s="1"/>
  <c r="G73" i="25"/>
  <c r="H73" i="25" s="1"/>
  <c r="G72" i="25"/>
  <c r="H72" i="25" s="1"/>
  <c r="G71" i="25"/>
  <c r="H71" i="25" s="1"/>
  <c r="G70" i="25"/>
  <c r="H70" i="25" s="1"/>
  <c r="G69" i="25"/>
  <c r="H69" i="25" s="1"/>
  <c r="G68" i="25"/>
  <c r="H68" i="25" s="1"/>
  <c r="G67" i="25"/>
  <c r="H67" i="25" s="1"/>
  <c r="G66" i="25"/>
  <c r="G65" i="25"/>
  <c r="H65" i="25" s="1"/>
  <c r="G64" i="25"/>
  <c r="G63" i="25"/>
  <c r="G62" i="25"/>
  <c r="G61" i="25"/>
  <c r="G60" i="25"/>
  <c r="G55" i="25"/>
  <c r="H55" i="25" s="1"/>
  <c r="G54" i="25"/>
  <c r="H54" i="25" s="1"/>
  <c r="G53" i="25"/>
  <c r="H53" i="25" s="1"/>
  <c r="G52" i="25"/>
  <c r="H52" i="25" s="1"/>
  <c r="G51" i="25"/>
  <c r="H51" i="25" s="1"/>
  <c r="G50" i="25"/>
  <c r="H50" i="25" s="1"/>
  <c r="G49" i="25"/>
  <c r="H49" i="25" s="1"/>
  <c r="G48" i="25"/>
  <c r="H48" i="25" s="1"/>
  <c r="G47" i="25"/>
  <c r="H47" i="25" s="1"/>
  <c r="G46" i="25"/>
  <c r="H46" i="25" s="1"/>
  <c r="G45" i="25"/>
  <c r="H45" i="25" s="1"/>
  <c r="G44" i="25"/>
  <c r="H44" i="25" s="1"/>
  <c r="G43" i="25"/>
  <c r="H43" i="25" s="1"/>
  <c r="G42" i="25"/>
  <c r="H42" i="25" s="1"/>
  <c r="G41" i="25"/>
  <c r="H41" i="25" s="1"/>
  <c r="G40" i="25"/>
  <c r="H40" i="25" s="1"/>
  <c r="G39" i="25"/>
  <c r="H39" i="25" s="1"/>
  <c r="G38" i="25"/>
  <c r="H38" i="25" s="1"/>
  <c r="G37" i="25"/>
  <c r="G36" i="25"/>
  <c r="H36" i="25" s="1"/>
  <c r="H35" i="25"/>
  <c r="G33" i="25"/>
  <c r="G27" i="25"/>
  <c r="H27" i="25" s="1"/>
  <c r="G26" i="25"/>
  <c r="H26" i="25" s="1"/>
  <c r="G25" i="25"/>
  <c r="H25" i="25" s="1"/>
  <c r="G24" i="25"/>
  <c r="H24" i="25" s="1"/>
  <c r="G23" i="25"/>
  <c r="H23" i="25" s="1"/>
  <c r="G22" i="25"/>
  <c r="H22" i="25" s="1"/>
  <c r="G21" i="25"/>
  <c r="H21" i="25" s="1"/>
  <c r="G20" i="25"/>
  <c r="H20" i="25" s="1"/>
  <c r="G19" i="25"/>
  <c r="H19" i="25" s="1"/>
  <c r="G18" i="25"/>
  <c r="H18" i="25" s="1"/>
  <c r="G17" i="25"/>
  <c r="H17" i="25" s="1"/>
  <c r="G16" i="25"/>
  <c r="H16" i="25" s="1"/>
  <c r="G15" i="25"/>
  <c r="H15" i="25" s="1"/>
  <c r="G14" i="25"/>
  <c r="H14" i="25" s="1"/>
  <c r="G13" i="25"/>
  <c r="H13" i="25" s="1"/>
  <c r="G12" i="25"/>
  <c r="H12" i="25" s="1"/>
  <c r="G11" i="25"/>
  <c r="H11" i="25" s="1"/>
  <c r="G10" i="25"/>
  <c r="H10" i="25" s="1"/>
  <c r="F235" i="24"/>
  <c r="F236" i="24" s="1"/>
  <c r="F12" i="24" s="1"/>
  <c r="F231" i="24"/>
  <c r="F232" i="24" s="1"/>
  <c r="F11" i="24" s="1"/>
  <c r="F227" i="24"/>
  <c r="F226" i="24"/>
  <c r="F225" i="24"/>
  <c r="F224" i="24"/>
  <c r="F223" i="24"/>
  <c r="F222" i="24"/>
  <c r="F221" i="24"/>
  <c r="F217" i="24"/>
  <c r="F216" i="24"/>
  <c r="F215" i="24"/>
  <c r="F214" i="24"/>
  <c r="F213" i="24"/>
  <c r="F212" i="24"/>
  <c r="F211" i="24"/>
  <c r="F210" i="24"/>
  <c r="F209" i="24"/>
  <c r="F208" i="24"/>
  <c r="F207" i="24"/>
  <c r="F206" i="24"/>
  <c r="F205" i="24"/>
  <c r="F204" i="24"/>
  <c r="F203" i="24"/>
  <c r="F202" i="24"/>
  <c r="F201" i="24"/>
  <c r="F200" i="24"/>
  <c r="F199" i="24"/>
  <c r="F198" i="24"/>
  <c r="F197" i="24"/>
  <c r="F196" i="24"/>
  <c r="F195" i="24"/>
  <c r="F188" i="24"/>
  <c r="F187" i="24"/>
  <c r="F186" i="24"/>
  <c r="F185" i="24"/>
  <c r="F184" i="24"/>
  <c r="F183" i="24"/>
  <c r="F182" i="24"/>
  <c r="F181" i="24"/>
  <c r="F180" i="24"/>
  <c r="F179" i="24"/>
  <c r="F178" i="24"/>
  <c r="F177" i="24"/>
  <c r="F176" i="24"/>
  <c r="F175" i="24"/>
  <c r="F174" i="24"/>
  <c r="F173" i="24"/>
  <c r="F172" i="24"/>
  <c r="F171" i="24"/>
  <c r="F170" i="24"/>
  <c r="F169" i="24"/>
  <c r="F168" i="24"/>
  <c r="F167" i="24"/>
  <c r="F166" i="24"/>
  <c r="F165" i="24"/>
  <c r="F164" i="24"/>
  <c r="F163" i="24"/>
  <c r="F162" i="24"/>
  <c r="F161" i="24"/>
  <c r="F160" i="24"/>
  <c r="F159" i="24"/>
  <c r="F158" i="24"/>
  <c r="F157" i="24"/>
  <c r="F156" i="24"/>
  <c r="F155" i="24"/>
  <c r="F154" i="24"/>
  <c r="F153" i="24"/>
  <c r="F152" i="24"/>
  <c r="F151" i="24"/>
  <c r="F150" i="24"/>
  <c r="F149" i="24"/>
  <c r="F143" i="24"/>
  <c r="F142" i="24"/>
  <c r="F141" i="24"/>
  <c r="F140" i="24"/>
  <c r="F139" i="24"/>
  <c r="F138" i="24"/>
  <c r="F137" i="24"/>
  <c r="F136" i="24"/>
  <c r="F135" i="24"/>
  <c r="F134" i="24"/>
  <c r="F133" i="24"/>
  <c r="F132" i="24"/>
  <c r="F131" i="24"/>
  <c r="F130" i="24"/>
  <c r="F129" i="24"/>
  <c r="F128" i="24"/>
  <c r="F127" i="24"/>
  <c r="F126" i="24"/>
  <c r="F125" i="24"/>
  <c r="F124" i="24"/>
  <c r="F123" i="24"/>
  <c r="F122" i="24"/>
  <c r="F121" i="24"/>
  <c r="F120" i="24"/>
  <c r="F119" i="24"/>
  <c r="F118" i="24"/>
  <c r="F117" i="24"/>
  <c r="F116" i="24"/>
  <c r="F115" i="24"/>
  <c r="F114" i="24"/>
  <c r="F113" i="24"/>
  <c r="F112" i="24"/>
  <c r="F111" i="24"/>
  <c r="F110" i="24"/>
  <c r="F109" i="24"/>
  <c r="F108" i="24"/>
  <c r="F107" i="24"/>
  <c r="F106" i="24"/>
  <c r="F105" i="24"/>
  <c r="F104" i="24"/>
  <c r="F103" i="24"/>
  <c r="F102" i="24"/>
  <c r="F101" i="24"/>
  <c r="F100" i="24"/>
  <c r="F99" i="24"/>
  <c r="F98" i="24"/>
  <c r="F97" i="24"/>
  <c r="F96" i="24"/>
  <c r="F92" i="24"/>
  <c r="F91" i="24"/>
  <c r="F90" i="24"/>
  <c r="F89" i="24"/>
  <c r="F88" i="24"/>
  <c r="F87" i="24"/>
  <c r="F86" i="24"/>
  <c r="F85" i="24"/>
  <c r="F84" i="24"/>
  <c r="F83" i="24"/>
  <c r="F82" i="24"/>
  <c r="F81" i="24"/>
  <c r="F80" i="24"/>
  <c r="F79" i="24"/>
  <c r="F78" i="24"/>
  <c r="F77" i="24"/>
  <c r="F76" i="24"/>
  <c r="F75" i="24"/>
  <c r="F73" i="24"/>
  <c r="F72" i="24"/>
  <c r="F71" i="24"/>
  <c r="F70" i="24"/>
  <c r="F69" i="24"/>
  <c r="F68" i="24"/>
  <c r="F67" i="24"/>
  <c r="F66" i="24"/>
  <c r="F65" i="24"/>
  <c r="F64" i="24"/>
  <c r="F63" i="24"/>
  <c r="F62" i="24"/>
  <c r="F61" i="24"/>
  <c r="F60" i="24"/>
  <c r="F59" i="24"/>
  <c r="F58" i="24"/>
  <c r="F56" i="24"/>
  <c r="F55" i="24"/>
  <c r="F54" i="24"/>
  <c r="F53" i="24"/>
  <c r="F52" i="24"/>
  <c r="F51" i="24"/>
  <c r="F50" i="24"/>
  <c r="F49" i="24"/>
  <c r="F48" i="24"/>
  <c r="F47" i="24"/>
  <c r="F46" i="24"/>
  <c r="F45" i="24"/>
  <c r="F44" i="24"/>
  <c r="F43" i="24"/>
  <c r="F42" i="24"/>
  <c r="F41" i="24"/>
  <c r="F40" i="24"/>
  <c r="F38" i="24"/>
  <c r="F37" i="24"/>
  <c r="F36" i="24"/>
  <c r="F35" i="24"/>
  <c r="F34" i="24"/>
  <c r="F33" i="24"/>
  <c r="F32" i="24"/>
  <c r="F31" i="24"/>
  <c r="F30" i="24"/>
  <c r="F29" i="24"/>
  <c r="F28" i="24"/>
  <c r="F27" i="24"/>
  <c r="F26" i="24"/>
  <c r="F24" i="24"/>
  <c r="F23" i="24"/>
  <c r="F22" i="24"/>
  <c r="F21" i="24"/>
  <c r="F20" i="24"/>
  <c r="F19" i="24"/>
  <c r="F18" i="24"/>
  <c r="F17" i="24"/>
  <c r="B12" i="24"/>
  <c r="B11" i="24"/>
  <c r="B10" i="24"/>
  <c r="B9" i="24"/>
  <c r="B8" i="24"/>
  <c r="B7" i="24"/>
  <c r="B6" i="24"/>
  <c r="F228" i="24" l="1"/>
  <c r="F10" i="24" s="1"/>
  <c r="G57" i="25"/>
  <c r="H114" i="25"/>
  <c r="G77" i="25"/>
  <c r="G92" i="25"/>
  <c r="H105" i="25"/>
  <c r="F189" i="24"/>
  <c r="F190" i="24" s="1"/>
  <c r="F191" i="24" s="1"/>
  <c r="F8" i="24" s="1"/>
  <c r="F144" i="24"/>
  <c r="F145" i="24" s="1"/>
  <c r="F146" i="24" s="1"/>
  <c r="F7" i="24" s="1"/>
  <c r="G30" i="25"/>
  <c r="H92" i="25"/>
  <c r="F93" i="24"/>
  <c r="F6" i="24" s="1"/>
  <c r="F218" i="24"/>
  <c r="F9" i="24" s="1"/>
  <c r="H77" i="25"/>
  <c r="H30" i="25"/>
  <c r="G114" i="25"/>
  <c r="H37" i="25"/>
  <c r="H57" i="25" s="1"/>
  <c r="G105" i="25"/>
  <c r="G115" i="25" l="1"/>
  <c r="G106" i="25"/>
  <c r="G78" i="25"/>
  <c r="G58" i="25"/>
  <c r="G93" i="25"/>
  <c r="G31" i="25"/>
  <c r="F13" i="24"/>
  <c r="G132" i="25" l="1"/>
  <c r="BA106" i="1" s="1"/>
  <c r="F238" i="24"/>
  <c r="BA107" i="1"/>
  <c r="AW107" i="1"/>
  <c r="AG107" i="1"/>
  <c r="AZ102" i="1"/>
  <c r="AV102" i="1" s="1"/>
  <c r="AT107" i="1"/>
  <c r="AN107" i="1" s="1"/>
  <c r="AT105" i="1"/>
  <c r="AN105" i="1" s="1"/>
  <c r="AT104" i="1"/>
  <c r="AN104" i="1" s="1"/>
  <c r="AT103" i="1"/>
  <c r="AN103" i="1" s="1"/>
  <c r="G82" i="23"/>
  <c r="G81" i="23"/>
  <c r="G80" i="23"/>
  <c r="D69" i="23"/>
  <c r="F69" i="23" s="1"/>
  <c r="F10" i="23"/>
  <c r="G10" i="23" s="1"/>
  <c r="AG106" i="1" l="1"/>
  <c r="G133" i="25"/>
  <c r="AW106" i="1"/>
  <c r="AT106" i="1" s="1"/>
  <c r="F62" i="23"/>
  <c r="G62" i="23" s="1"/>
  <c r="F78" i="23"/>
  <c r="G78" i="23" s="1"/>
  <c r="F33" i="23"/>
  <c r="G33" i="23" s="1"/>
  <c r="AN106" i="1" l="1"/>
  <c r="G84" i="23"/>
  <c r="F84" i="23" s="1"/>
  <c r="AW108" i="1" s="1"/>
  <c r="AT108" i="1" s="1"/>
  <c r="AG125" i="1"/>
  <c r="AN125" i="1" s="1"/>
  <c r="AG115" i="1"/>
  <c r="AN115" i="1" s="1"/>
  <c r="AG108" i="1" l="1"/>
  <c r="AG102" i="1" s="1"/>
  <c r="BA108" i="1"/>
  <c r="BA102" i="1" s="1"/>
  <c r="AW102" i="1" s="1"/>
  <c r="AT102" i="1" s="1"/>
  <c r="AN108" i="1"/>
  <c r="K238" i="22"/>
  <c r="K237" i="22" s="1"/>
  <c r="G26" i="21" s="1"/>
  <c r="I238" i="22"/>
  <c r="I237" i="22" s="1"/>
  <c r="H17" i="21" s="1"/>
  <c r="K236" i="22"/>
  <c r="I236" i="22"/>
  <c r="G235" i="22"/>
  <c r="K235" i="22" s="1"/>
  <c r="G234" i="22"/>
  <c r="K234" i="22" s="1"/>
  <c r="K233" i="22"/>
  <c r="I233" i="22"/>
  <c r="K232" i="22"/>
  <c r="I232" i="22"/>
  <c r="K230" i="22"/>
  <c r="I230" i="22"/>
  <c r="K229" i="22"/>
  <c r="I229" i="22"/>
  <c r="K228" i="22"/>
  <c r="I228" i="22"/>
  <c r="K227" i="22"/>
  <c r="I227" i="22"/>
  <c r="K226" i="22"/>
  <c r="I226" i="22"/>
  <c r="K224" i="22"/>
  <c r="I224" i="22"/>
  <c r="K223" i="22"/>
  <c r="I223" i="22"/>
  <c r="K222" i="22"/>
  <c r="I222" i="22"/>
  <c r="K221" i="22"/>
  <c r="I221" i="22"/>
  <c r="K220" i="22"/>
  <c r="I220" i="22"/>
  <c r="K219" i="22"/>
  <c r="I219" i="22"/>
  <c r="K218" i="22"/>
  <c r="I218" i="22"/>
  <c r="K217" i="22"/>
  <c r="I217" i="22"/>
  <c r="K216" i="22"/>
  <c r="I216" i="22"/>
  <c r="K215" i="22"/>
  <c r="I215" i="22"/>
  <c r="K214" i="22"/>
  <c r="I214" i="22"/>
  <c r="K213" i="22"/>
  <c r="I213" i="22"/>
  <c r="K212" i="22"/>
  <c r="I212" i="22"/>
  <c r="K211" i="22"/>
  <c r="I211" i="22"/>
  <c r="K210" i="22"/>
  <c r="I210" i="22"/>
  <c r="K209" i="22"/>
  <c r="I209" i="22"/>
  <c r="K208" i="22"/>
  <c r="I208" i="22"/>
  <c r="G207" i="22"/>
  <c r="K207" i="22" s="1"/>
  <c r="G206" i="22"/>
  <c r="I206" i="22" s="1"/>
  <c r="G205" i="22"/>
  <c r="G204" i="22"/>
  <c r="K204" i="22" s="1"/>
  <c r="G203" i="22"/>
  <c r="K203" i="22" s="1"/>
  <c r="K202" i="22"/>
  <c r="I202" i="22"/>
  <c r="K200" i="22"/>
  <c r="I200" i="22"/>
  <c r="K199" i="22"/>
  <c r="I199" i="22"/>
  <c r="K198" i="22"/>
  <c r="I198" i="22"/>
  <c r="K195" i="22"/>
  <c r="I195" i="22"/>
  <c r="K194" i="22"/>
  <c r="I194" i="22"/>
  <c r="K193" i="22"/>
  <c r="I193" i="22"/>
  <c r="K192" i="22"/>
  <c r="I192" i="22"/>
  <c r="K191" i="22"/>
  <c r="I191" i="22"/>
  <c r="K190" i="22"/>
  <c r="I190" i="22"/>
  <c r="K189" i="22"/>
  <c r="I189" i="22"/>
  <c r="K188" i="22"/>
  <c r="I188" i="22"/>
  <c r="K187" i="22"/>
  <c r="I187" i="22"/>
  <c r="K186" i="22"/>
  <c r="I186" i="22"/>
  <c r="K185" i="22"/>
  <c r="I185" i="22"/>
  <c r="K184" i="22"/>
  <c r="I184" i="22"/>
  <c r="K183" i="22"/>
  <c r="I183" i="22"/>
  <c r="K182" i="22"/>
  <c r="I182" i="22"/>
  <c r="K180" i="22"/>
  <c r="I180" i="22"/>
  <c r="K179" i="22"/>
  <c r="I179" i="22"/>
  <c r="K178" i="22"/>
  <c r="I178" i="22"/>
  <c r="K177" i="22"/>
  <c r="I177" i="22"/>
  <c r="K176" i="22"/>
  <c r="I176" i="22"/>
  <c r="K175" i="22"/>
  <c r="I175" i="22"/>
  <c r="K174" i="22"/>
  <c r="I174" i="22"/>
  <c r="K173" i="22"/>
  <c r="I173" i="22"/>
  <c r="K172" i="22"/>
  <c r="I172" i="22"/>
  <c r="K171" i="22"/>
  <c r="I171" i="22"/>
  <c r="K170" i="22"/>
  <c r="I170" i="22"/>
  <c r="K169" i="22"/>
  <c r="I169" i="22"/>
  <c r="K168" i="22"/>
  <c r="I168" i="22"/>
  <c r="K167" i="22"/>
  <c r="I167" i="22"/>
  <c r="K166" i="22"/>
  <c r="I166" i="22"/>
  <c r="K165" i="22"/>
  <c r="I165" i="22"/>
  <c r="K164" i="22"/>
  <c r="I164" i="22"/>
  <c r="K162" i="22"/>
  <c r="I162" i="22"/>
  <c r="K161" i="22"/>
  <c r="I161" i="22"/>
  <c r="K160" i="22"/>
  <c r="I160" i="22"/>
  <c r="K159" i="22"/>
  <c r="I159" i="22"/>
  <c r="K158" i="22"/>
  <c r="I158" i="22"/>
  <c r="K157" i="22"/>
  <c r="I157" i="22"/>
  <c r="K156" i="22"/>
  <c r="I156" i="22"/>
  <c r="K155" i="22"/>
  <c r="I155" i="22"/>
  <c r="K154" i="22"/>
  <c r="I154" i="22"/>
  <c r="K153" i="22"/>
  <c r="I153" i="22"/>
  <c r="K152" i="22"/>
  <c r="I152" i="22"/>
  <c r="K151" i="22"/>
  <c r="I151" i="22"/>
  <c r="K150" i="22"/>
  <c r="I150" i="22"/>
  <c r="K149" i="22"/>
  <c r="I149" i="22"/>
  <c r="K148" i="22"/>
  <c r="I148" i="22"/>
  <c r="K147" i="22"/>
  <c r="I147" i="22"/>
  <c r="K146" i="22"/>
  <c r="I146" i="22"/>
  <c r="K145" i="22"/>
  <c r="I145" i="22"/>
  <c r="K144" i="22"/>
  <c r="I144" i="22"/>
  <c r="K143" i="22"/>
  <c r="I143" i="22"/>
  <c r="K142" i="22"/>
  <c r="I142" i="22"/>
  <c r="K141" i="22"/>
  <c r="I141" i="22"/>
  <c r="K140" i="22"/>
  <c r="I140" i="22"/>
  <c r="K139" i="22"/>
  <c r="I139" i="22"/>
  <c r="K137" i="22"/>
  <c r="I137" i="22"/>
  <c r="K136" i="22"/>
  <c r="I136" i="22"/>
  <c r="K135" i="22"/>
  <c r="I135" i="22"/>
  <c r="K134" i="22"/>
  <c r="I134" i="22"/>
  <c r="K133" i="22"/>
  <c r="I133" i="22"/>
  <c r="K132" i="22"/>
  <c r="I132" i="22"/>
  <c r="K131" i="22"/>
  <c r="I131" i="22"/>
  <c r="K130" i="22"/>
  <c r="I130" i="22"/>
  <c r="K129" i="22"/>
  <c r="I129" i="22"/>
  <c r="K128" i="22"/>
  <c r="I128" i="22"/>
  <c r="K127" i="22"/>
  <c r="I127" i="22"/>
  <c r="K126" i="22"/>
  <c r="I126" i="22"/>
  <c r="K125" i="22"/>
  <c r="I125" i="22"/>
  <c r="G124" i="22"/>
  <c r="I124" i="22" s="1"/>
  <c r="K123" i="22"/>
  <c r="I123" i="22"/>
  <c r="K122" i="22"/>
  <c r="I122" i="22"/>
  <c r="K121" i="22"/>
  <c r="I121" i="22"/>
  <c r="K120" i="22"/>
  <c r="I120" i="22"/>
  <c r="K119" i="22"/>
  <c r="I119" i="22"/>
  <c r="K118" i="22"/>
  <c r="I118" i="22"/>
  <c r="K117" i="22"/>
  <c r="I117" i="22"/>
  <c r="K116" i="22"/>
  <c r="I116" i="22"/>
  <c r="K115" i="22"/>
  <c r="I115" i="22"/>
  <c r="K114" i="22"/>
  <c r="I114" i="22"/>
  <c r="K113" i="22"/>
  <c r="I113" i="22"/>
  <c r="K112" i="22"/>
  <c r="I112" i="22"/>
  <c r="K111" i="22"/>
  <c r="I111" i="22"/>
  <c r="K110" i="22"/>
  <c r="I110" i="22"/>
  <c r="K109" i="22"/>
  <c r="I109" i="22"/>
  <c r="K108" i="22"/>
  <c r="I108" i="22"/>
  <c r="K107" i="22"/>
  <c r="I107" i="22"/>
  <c r="K106" i="22"/>
  <c r="I106" i="22"/>
  <c r="K104" i="22"/>
  <c r="I104" i="22"/>
  <c r="K103" i="22"/>
  <c r="I103" i="22"/>
  <c r="K102" i="22"/>
  <c r="I102" i="22"/>
  <c r="K101" i="22"/>
  <c r="I101" i="22"/>
  <c r="K100" i="22"/>
  <c r="I100" i="22"/>
  <c r="K99" i="22"/>
  <c r="I99" i="22"/>
  <c r="K97" i="22"/>
  <c r="I97" i="22"/>
  <c r="K96" i="22"/>
  <c r="I96" i="22"/>
  <c r="K95" i="22"/>
  <c r="I95" i="22"/>
  <c r="K94" i="22"/>
  <c r="I94" i="22"/>
  <c r="K93" i="22"/>
  <c r="I93" i="22"/>
  <c r="K91" i="22"/>
  <c r="I91" i="22"/>
  <c r="K90" i="22"/>
  <c r="I90" i="22"/>
  <c r="K89" i="22"/>
  <c r="I89" i="22"/>
  <c r="K88" i="22"/>
  <c r="I88" i="22"/>
  <c r="K87" i="22"/>
  <c r="I87" i="22"/>
  <c r="K86" i="22"/>
  <c r="I86" i="22"/>
  <c r="K85" i="22"/>
  <c r="I85" i="22"/>
  <c r="K84" i="22"/>
  <c r="I84" i="22"/>
  <c r="K83" i="22"/>
  <c r="I83" i="22"/>
  <c r="K82" i="22"/>
  <c r="I82" i="22"/>
  <c r="K81" i="22"/>
  <c r="I81" i="22"/>
  <c r="K80" i="22"/>
  <c r="I80" i="22"/>
  <c r="K79" i="22"/>
  <c r="I79" i="22"/>
  <c r="K78" i="22"/>
  <c r="I78" i="22"/>
  <c r="K77" i="22"/>
  <c r="I77" i="22"/>
  <c r="G75" i="22"/>
  <c r="K75" i="22" s="1"/>
  <c r="G74" i="22"/>
  <c r="K74" i="22" s="1"/>
  <c r="K73" i="22"/>
  <c r="I73" i="22"/>
  <c r="K72" i="22"/>
  <c r="I72" i="22"/>
  <c r="K71" i="22"/>
  <c r="I71" i="22"/>
  <c r="K70" i="22"/>
  <c r="I70" i="22"/>
  <c r="K69" i="22"/>
  <c r="I69" i="22"/>
  <c r="K68" i="22"/>
  <c r="I68" i="22"/>
  <c r="K67" i="22"/>
  <c r="I67" i="22"/>
  <c r="K66" i="22"/>
  <c r="I66" i="22"/>
  <c r="K65" i="22"/>
  <c r="I65" i="22"/>
  <c r="K64" i="22"/>
  <c r="I64" i="22"/>
  <c r="K63" i="22"/>
  <c r="I63" i="22"/>
  <c r="K62" i="22"/>
  <c r="I62" i="22"/>
  <c r="K61" i="22"/>
  <c r="I61" i="22"/>
  <c r="K60" i="22"/>
  <c r="I60" i="22"/>
  <c r="K59" i="22"/>
  <c r="I59" i="22"/>
  <c r="K58" i="22"/>
  <c r="I58" i="22"/>
  <c r="K57" i="22"/>
  <c r="I57" i="22"/>
  <c r="K56" i="22"/>
  <c r="I56" i="22"/>
  <c r="K55" i="22"/>
  <c r="I55" i="22"/>
  <c r="K54" i="22"/>
  <c r="I54" i="22"/>
  <c r="K53" i="22"/>
  <c r="I53" i="22"/>
  <c r="K52" i="22"/>
  <c r="I52" i="22"/>
  <c r="K51" i="22"/>
  <c r="I51" i="22"/>
  <c r="K50" i="22"/>
  <c r="I50" i="22"/>
  <c r="K49" i="22"/>
  <c r="I49" i="22"/>
  <c r="K48" i="22"/>
  <c r="I48" i="22"/>
  <c r="G46" i="22"/>
  <c r="I46" i="22" s="1"/>
  <c r="G45" i="22"/>
  <c r="K45" i="22" s="1"/>
  <c r="K44" i="22"/>
  <c r="I44" i="22"/>
  <c r="K43" i="22"/>
  <c r="I43" i="22"/>
  <c r="K42" i="22"/>
  <c r="I42" i="22"/>
  <c r="K41" i="22"/>
  <c r="I41" i="22"/>
  <c r="K40" i="22"/>
  <c r="I40" i="22"/>
  <c r="K39" i="22"/>
  <c r="I39" i="22"/>
  <c r="K38" i="22"/>
  <c r="I38" i="22"/>
  <c r="K37" i="22"/>
  <c r="I37" i="22"/>
  <c r="K36" i="22"/>
  <c r="I36" i="22"/>
  <c r="K35" i="22"/>
  <c r="I35" i="22"/>
  <c r="K34" i="22"/>
  <c r="I34" i="22"/>
  <c r="K33" i="22"/>
  <c r="I33" i="22"/>
  <c r="K32" i="22"/>
  <c r="I32" i="22"/>
  <c r="K31" i="22"/>
  <c r="I31" i="22"/>
  <c r="K30" i="22"/>
  <c r="I30" i="22"/>
  <c r="K29" i="22"/>
  <c r="I29" i="22"/>
  <c r="K28" i="22"/>
  <c r="I28" i="22"/>
  <c r="K27" i="22"/>
  <c r="I27" i="22"/>
  <c r="K26" i="22"/>
  <c r="I26" i="22"/>
  <c r="K25" i="22"/>
  <c r="I25" i="22"/>
  <c r="K24" i="22"/>
  <c r="I24" i="22"/>
  <c r="G23" i="22"/>
  <c r="K23" i="22" s="1"/>
  <c r="G22" i="22"/>
  <c r="K22" i="22" s="1"/>
  <c r="K21" i="22"/>
  <c r="I21" i="22"/>
  <c r="K20" i="22"/>
  <c r="I20" i="22"/>
  <c r="K19" i="22"/>
  <c r="I19" i="22"/>
  <c r="K18" i="22"/>
  <c r="I18" i="22"/>
  <c r="K17" i="22"/>
  <c r="I17" i="22"/>
  <c r="K16" i="22"/>
  <c r="I16" i="22"/>
  <c r="K15" i="22"/>
  <c r="I15" i="22"/>
  <c r="K14" i="22"/>
  <c r="I14" i="22"/>
  <c r="K13" i="22"/>
  <c r="I13" i="22"/>
  <c r="K12" i="22"/>
  <c r="I12" i="22"/>
  <c r="K11" i="22"/>
  <c r="I11" i="22"/>
  <c r="K10" i="22"/>
  <c r="I10" i="22"/>
  <c r="K9" i="22"/>
  <c r="I9" i="22"/>
  <c r="D9" i="22"/>
  <c r="D10" i="22" s="1"/>
  <c r="D11" i="22" s="1"/>
  <c r="D12" i="22" s="1"/>
  <c r="D13" i="22" s="1"/>
  <c r="D14" i="22" s="1"/>
  <c r="D15" i="22" s="1"/>
  <c r="D16" i="22" s="1"/>
  <c r="D17" i="22" s="1"/>
  <c r="D18" i="22" s="1"/>
  <c r="D19" i="22" s="1"/>
  <c r="D20" i="22" s="1"/>
  <c r="D21" i="22" s="1"/>
  <c r="D22" i="22" s="1"/>
  <c r="D23" i="22" s="1"/>
  <c r="D24" i="22" s="1"/>
  <c r="D25" i="22" s="1"/>
  <c r="D26" i="22" s="1"/>
  <c r="D27" i="22" s="1"/>
  <c r="D28" i="22" s="1"/>
  <c r="D29" i="22" s="1"/>
  <c r="D30" i="22" s="1"/>
  <c r="D31" i="22" s="1"/>
  <c r="D32" i="22" s="1"/>
  <c r="D33" i="22" s="1"/>
  <c r="D34" i="22" s="1"/>
  <c r="D35" i="22" s="1"/>
  <c r="D36" i="22" s="1"/>
  <c r="D37" i="22" s="1"/>
  <c r="D38" i="22" s="1"/>
  <c r="D39" i="22" s="1"/>
  <c r="D40" i="22" s="1"/>
  <c r="D41" i="22" s="1"/>
  <c r="D42" i="22" s="1"/>
  <c r="D43" i="22" s="1"/>
  <c r="D44" i="22" s="1"/>
  <c r="D45" i="22" s="1"/>
  <c r="D46" i="22" s="1"/>
  <c r="D47" i="22" s="1"/>
  <c r="D48" i="22" s="1"/>
  <c r="D49" i="22" s="1"/>
  <c r="D50" i="22" s="1"/>
  <c r="D51" i="22" s="1"/>
  <c r="D52" i="22" s="1"/>
  <c r="D53" i="22" s="1"/>
  <c r="D54" i="22" s="1"/>
  <c r="D55" i="22" s="1"/>
  <c r="D56" i="22" s="1"/>
  <c r="D57" i="22" s="1"/>
  <c r="D58" i="22" s="1"/>
  <c r="D59" i="22" s="1"/>
  <c r="D60" i="22" s="1"/>
  <c r="D61" i="22" s="1"/>
  <c r="D62" i="22" s="1"/>
  <c r="D63" i="22" s="1"/>
  <c r="D64" i="22" s="1"/>
  <c r="D65" i="22" s="1"/>
  <c r="D66" i="22" s="1"/>
  <c r="D67" i="22" s="1"/>
  <c r="D68" i="22" s="1"/>
  <c r="D69" i="22" s="1"/>
  <c r="D70" i="22" s="1"/>
  <c r="D71" i="22" s="1"/>
  <c r="D72" i="22" s="1"/>
  <c r="D73" i="22" s="1"/>
  <c r="D74" i="22" s="1"/>
  <c r="D75" i="22" s="1"/>
  <c r="D76" i="22" s="1"/>
  <c r="D77" i="22" s="1"/>
  <c r="D78" i="22" s="1"/>
  <c r="D79" i="22" s="1"/>
  <c r="D80" i="22" s="1"/>
  <c r="D81" i="22" s="1"/>
  <c r="D82" i="22" s="1"/>
  <c r="D83" i="22" s="1"/>
  <c r="D84" i="22" s="1"/>
  <c r="D85" i="22" s="1"/>
  <c r="D86" i="22" s="1"/>
  <c r="D87" i="22" s="1"/>
  <c r="D88" i="22" s="1"/>
  <c r="D89" i="22" s="1"/>
  <c r="D90" i="22" s="1"/>
  <c r="D91" i="22" s="1"/>
  <c r="D92" i="22" s="1"/>
  <c r="D93" i="22" s="1"/>
  <c r="D94" i="22" s="1"/>
  <c r="D95" i="22" s="1"/>
  <c r="D96" i="22" s="1"/>
  <c r="D97" i="22" s="1"/>
  <c r="D98" i="22" s="1"/>
  <c r="D99" i="22" s="1"/>
  <c r="D100" i="22" s="1"/>
  <c r="D101" i="22" s="1"/>
  <c r="D102" i="22" s="1"/>
  <c r="D103" i="22" s="1"/>
  <c r="D104" i="22" s="1"/>
  <c r="D105" i="22" s="1"/>
  <c r="D106" i="22" s="1"/>
  <c r="D107" i="22" s="1"/>
  <c r="D108" i="22" s="1"/>
  <c r="D109" i="22" s="1"/>
  <c r="D110" i="22" s="1"/>
  <c r="D111" i="22" s="1"/>
  <c r="D112" i="22" s="1"/>
  <c r="D113" i="22" s="1"/>
  <c r="D114" i="22" s="1"/>
  <c r="D115" i="22" s="1"/>
  <c r="D116" i="22" s="1"/>
  <c r="D117" i="22" s="1"/>
  <c r="D118" i="22" s="1"/>
  <c r="D119" i="22" s="1"/>
  <c r="D120" i="22" s="1"/>
  <c r="D121" i="22" s="1"/>
  <c r="D122" i="22" s="1"/>
  <c r="D123" i="22" s="1"/>
  <c r="D124" i="22" s="1"/>
  <c r="D125" i="22" s="1"/>
  <c r="D126" i="22" s="1"/>
  <c r="D127" i="22" s="1"/>
  <c r="D128" i="22" s="1"/>
  <c r="D129" i="22" s="1"/>
  <c r="D130" i="22" s="1"/>
  <c r="D131" i="22" s="1"/>
  <c r="D132" i="22" s="1"/>
  <c r="D133" i="22" s="1"/>
  <c r="D134" i="22" s="1"/>
  <c r="D135" i="22" s="1"/>
  <c r="D136" i="22" s="1"/>
  <c r="D137" i="22" s="1"/>
  <c r="D139" i="22" s="1"/>
  <c r="D140" i="22" s="1"/>
  <c r="D141" i="22" s="1"/>
  <c r="D142" i="22" s="1"/>
  <c r="D143" i="22" s="1"/>
  <c r="D144" i="22" s="1"/>
  <c r="D145" i="22" s="1"/>
  <c r="D146" i="22" s="1"/>
  <c r="D147" i="22" s="1"/>
  <c r="D148" i="22" s="1"/>
  <c r="D149" i="22" s="1"/>
  <c r="D150" i="22" s="1"/>
  <c r="D151" i="22" s="1"/>
  <c r="D152" i="22" s="1"/>
  <c r="D153" i="22" s="1"/>
  <c r="D154" i="22" s="1"/>
  <c r="D155" i="22" s="1"/>
  <c r="D156" i="22" s="1"/>
  <c r="D157" i="22" s="1"/>
  <c r="D158" i="22" s="1"/>
  <c r="D159" i="22" s="1"/>
  <c r="D160" i="22" s="1"/>
  <c r="D161" i="22" s="1"/>
  <c r="D162" i="22" s="1"/>
  <c r="D163" i="22" s="1"/>
  <c r="D164" i="22" s="1"/>
  <c r="D165" i="22" s="1"/>
  <c r="D166" i="22" s="1"/>
  <c r="D167" i="22" s="1"/>
  <c r="D168" i="22" s="1"/>
  <c r="D169" i="22" s="1"/>
  <c r="D170" i="22" s="1"/>
  <c r="D171" i="22" s="1"/>
  <c r="D172" i="22" s="1"/>
  <c r="D173" i="22" s="1"/>
  <c r="D174" i="22" s="1"/>
  <c r="D175" i="22" s="1"/>
  <c r="D176" i="22" s="1"/>
  <c r="D177" i="22" s="1"/>
  <c r="D178" i="22" s="1"/>
  <c r="D179" i="22" s="1"/>
  <c r="B9" i="22"/>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K8" i="22"/>
  <c r="I8" i="22"/>
  <c r="G6" i="21"/>
  <c r="C5" i="21"/>
  <c r="C4" i="21"/>
  <c r="I203" i="22" l="1"/>
  <c r="I22" i="22"/>
  <c r="K206" i="22"/>
  <c r="I225" i="22"/>
  <c r="H15" i="21" s="1"/>
  <c r="K231" i="22"/>
  <c r="G25" i="21" s="1"/>
  <c r="K225" i="22"/>
  <c r="G24" i="21" s="1"/>
  <c r="I138" i="22"/>
  <c r="H13" i="21" s="1"/>
  <c r="D182" i="22"/>
  <c r="D183" i="22" s="1"/>
  <c r="D184" i="22" s="1"/>
  <c r="D185" i="22" s="1"/>
  <c r="D186" i="22" s="1"/>
  <c r="D187" i="22" s="1"/>
  <c r="D188" i="22" s="1"/>
  <c r="D189" i="22" s="1"/>
  <c r="D190" i="22" s="1"/>
  <c r="D191" i="22" s="1"/>
  <c r="D192" i="22" s="1"/>
  <c r="D193" i="22" s="1"/>
  <c r="D194" i="22" s="1"/>
  <c r="D195" i="22" s="1"/>
  <c r="D196" i="22" s="1"/>
  <c r="D197" i="22" s="1"/>
  <c r="D198" i="22" s="1"/>
  <c r="D199" i="22" s="1"/>
  <c r="D200" i="22" s="1"/>
  <c r="D201" i="22" s="1"/>
  <c r="D202" i="22" s="1"/>
  <c r="D203" i="22" s="1"/>
  <c r="D204" i="22" s="1"/>
  <c r="D205" i="22" s="1"/>
  <c r="D206" i="22" s="1"/>
  <c r="D207" i="22" s="1"/>
  <c r="D208" i="22" s="1"/>
  <c r="D209" i="22" s="1"/>
  <c r="D210" i="22" s="1"/>
  <c r="D211" i="22" s="1"/>
  <c r="D212" i="22" s="1"/>
  <c r="D213" i="22" s="1"/>
  <c r="D214" i="22" s="1"/>
  <c r="D215" i="22" s="1"/>
  <c r="D216" i="22" s="1"/>
  <c r="D217" i="22" s="1"/>
  <c r="D218" i="22" s="1"/>
  <c r="D219" i="22" s="1"/>
  <c r="D220" i="22" s="1"/>
  <c r="D221" i="22" s="1"/>
  <c r="D222" i="22" s="1"/>
  <c r="D223" i="22" s="1"/>
  <c r="D180" i="22"/>
  <c r="K138" i="22"/>
  <c r="G22" i="21" s="1"/>
  <c r="K205" i="22"/>
  <c r="K181" i="22" s="1"/>
  <c r="G23" i="21" s="1"/>
  <c r="I205" i="22"/>
  <c r="I207" i="22"/>
  <c r="I235" i="22"/>
  <c r="I204" i="22"/>
  <c r="I45" i="22"/>
  <c r="I74" i="22"/>
  <c r="K46" i="22"/>
  <c r="I23" i="22"/>
  <c r="K124" i="22"/>
  <c r="I234" i="22"/>
  <c r="I75" i="22"/>
  <c r="BK90" i="19"/>
  <c r="BI90" i="19"/>
  <c r="BH90" i="19"/>
  <c r="BG90" i="19"/>
  <c r="BE90" i="19"/>
  <c r="T90" i="19"/>
  <c r="R90" i="19"/>
  <c r="P90" i="19"/>
  <c r="J90" i="19"/>
  <c r="BF90" i="19" s="1"/>
  <c r="BK88" i="19"/>
  <c r="BI88" i="19"/>
  <c r="BH88" i="19"/>
  <c r="BG88" i="19"/>
  <c r="BE88" i="19"/>
  <c r="T88" i="19"/>
  <c r="R88" i="19"/>
  <c r="P88" i="19"/>
  <c r="J88" i="19"/>
  <c r="BF88" i="19" s="1"/>
  <c r="BK86" i="19"/>
  <c r="BI86" i="19"/>
  <c r="BH86" i="19"/>
  <c r="BG86" i="19"/>
  <c r="BE86" i="19"/>
  <c r="T86" i="19"/>
  <c r="R86" i="19"/>
  <c r="P86" i="19"/>
  <c r="J86" i="19"/>
  <c r="BF86" i="19" s="1"/>
  <c r="BK84" i="19"/>
  <c r="BI84" i="19"/>
  <c r="BH84" i="19"/>
  <c r="BG84" i="19"/>
  <c r="BE84" i="19"/>
  <c r="T84" i="19"/>
  <c r="R84" i="19"/>
  <c r="P84" i="19"/>
  <c r="P81" i="19" s="1"/>
  <c r="P80" i="19" s="1"/>
  <c r="AU101" i="1" s="1"/>
  <c r="J84" i="19"/>
  <c r="BF84" i="19" s="1"/>
  <c r="BK82" i="19"/>
  <c r="BI82" i="19"/>
  <c r="BH82" i="19"/>
  <c r="BG82" i="19"/>
  <c r="BE82" i="19"/>
  <c r="T82" i="19"/>
  <c r="R82" i="19"/>
  <c r="P82" i="19"/>
  <c r="J82" i="19"/>
  <c r="BF82" i="19" s="1"/>
  <c r="J77" i="19"/>
  <c r="J76" i="19"/>
  <c r="F76" i="19"/>
  <c r="F74" i="19"/>
  <c r="E72" i="19"/>
  <c r="J55" i="19"/>
  <c r="F55" i="19"/>
  <c r="J54" i="19"/>
  <c r="F54" i="19"/>
  <c r="F52" i="19"/>
  <c r="E50" i="19"/>
  <c r="J37" i="19"/>
  <c r="J36" i="19"/>
  <c r="J35" i="19"/>
  <c r="F77" i="19"/>
  <c r="E7" i="19"/>
  <c r="E70" i="19" s="1"/>
  <c r="BK4653" i="18"/>
  <c r="BK4652" i="18" s="1"/>
  <c r="J4652" i="18" s="1"/>
  <c r="J85" i="18" s="1"/>
  <c r="BI4653" i="18"/>
  <c r="BH4653" i="18"/>
  <c r="BG4653" i="18"/>
  <c r="BE4653" i="18"/>
  <c r="T4653" i="18"/>
  <c r="T4652" i="18" s="1"/>
  <c r="R4653" i="18"/>
  <c r="R4652" i="18" s="1"/>
  <c r="P4653" i="18"/>
  <c r="P4652" i="18" s="1"/>
  <c r="J4653" i="18"/>
  <c r="BF4653" i="18" s="1"/>
  <c r="BK4648" i="18"/>
  <c r="BI4648" i="18"/>
  <c r="BH4648" i="18"/>
  <c r="BG4648" i="18"/>
  <c r="BE4648" i="18"/>
  <c r="T4648" i="18"/>
  <c r="R4648" i="18"/>
  <c r="P4648" i="18"/>
  <c r="J4648" i="18"/>
  <c r="BF4648" i="18" s="1"/>
  <c r="BK4644" i="18"/>
  <c r="BI4644" i="18"/>
  <c r="BH4644" i="18"/>
  <c r="BG4644" i="18"/>
  <c r="BE4644" i="18"/>
  <c r="T4644" i="18"/>
  <c r="R4644" i="18"/>
  <c r="P4644" i="18"/>
  <c r="J4644" i="18"/>
  <c r="BF4644" i="18" s="1"/>
  <c r="BK4638" i="18"/>
  <c r="BK4637" i="18" s="1"/>
  <c r="BI4638" i="18"/>
  <c r="BH4638" i="18"/>
  <c r="BG4638" i="18"/>
  <c r="BE4638" i="18"/>
  <c r="T4638" i="18"/>
  <c r="T4637" i="18" s="1"/>
  <c r="T4636" i="18" s="1"/>
  <c r="R4638" i="18"/>
  <c r="R4637" i="18" s="1"/>
  <c r="R4636" i="18" s="1"/>
  <c r="P4638" i="18"/>
  <c r="P4637" i="18" s="1"/>
  <c r="P4636" i="18" s="1"/>
  <c r="J4638" i="18"/>
  <c r="BF4638" i="18" s="1"/>
  <c r="BK4634" i="18"/>
  <c r="BI4634" i="18"/>
  <c r="BH4634" i="18"/>
  <c r="BG4634" i="18"/>
  <c r="BE4634" i="18"/>
  <c r="T4634" i="18"/>
  <c r="R4634" i="18"/>
  <c r="P4634" i="18"/>
  <c r="J4634" i="18"/>
  <c r="BF4634" i="18" s="1"/>
  <c r="BK4622" i="18"/>
  <c r="BI4622" i="18"/>
  <c r="BH4622" i="18"/>
  <c r="BG4622" i="18"/>
  <c r="BE4622" i="18"/>
  <c r="T4622" i="18"/>
  <c r="R4622" i="18"/>
  <c r="P4622" i="18"/>
  <c r="J4622" i="18"/>
  <c r="BF4622" i="18" s="1"/>
  <c r="BK4609" i="18"/>
  <c r="BI4609" i="18"/>
  <c r="BH4609" i="18"/>
  <c r="BG4609" i="18"/>
  <c r="BE4609" i="18"/>
  <c r="T4609" i="18"/>
  <c r="R4609" i="18"/>
  <c r="P4609" i="18"/>
  <c r="J4609" i="18"/>
  <c r="BF4609" i="18" s="1"/>
  <c r="BK4529" i="18"/>
  <c r="BI4529" i="18"/>
  <c r="BH4529" i="18"/>
  <c r="BG4529" i="18"/>
  <c r="BE4529" i="18"/>
  <c r="T4529" i="18"/>
  <c r="R4529" i="18"/>
  <c r="P4529" i="18"/>
  <c r="J4529" i="18"/>
  <c r="BF4529" i="18" s="1"/>
  <c r="BK4450" i="18"/>
  <c r="BI4450" i="18"/>
  <c r="BH4450" i="18"/>
  <c r="BG4450" i="18"/>
  <c r="BE4450" i="18"/>
  <c r="T4450" i="18"/>
  <c r="R4450" i="18"/>
  <c r="P4450" i="18"/>
  <c r="J4450" i="18"/>
  <c r="BF4450" i="18" s="1"/>
  <c r="BK4391" i="18"/>
  <c r="BI4391" i="18"/>
  <c r="BH4391" i="18"/>
  <c r="BG4391" i="18"/>
  <c r="BE4391" i="18"/>
  <c r="T4391" i="18"/>
  <c r="R4391" i="18"/>
  <c r="P4391" i="18"/>
  <c r="J4391" i="18"/>
  <c r="BF4391" i="18" s="1"/>
  <c r="BK4332" i="18"/>
  <c r="BI4332" i="18"/>
  <c r="BH4332" i="18"/>
  <c r="BG4332" i="18"/>
  <c r="BE4332" i="18"/>
  <c r="T4332" i="18"/>
  <c r="R4332" i="18"/>
  <c r="P4332" i="18"/>
  <c r="J4332" i="18"/>
  <c r="BF4332" i="18" s="1"/>
  <c r="BK4257" i="18"/>
  <c r="BI4257" i="18"/>
  <c r="BH4257" i="18"/>
  <c r="BG4257" i="18"/>
  <c r="BE4257" i="18"/>
  <c r="T4257" i="18"/>
  <c r="R4257" i="18"/>
  <c r="P4257" i="18"/>
  <c r="J4257" i="18"/>
  <c r="BF4257" i="18" s="1"/>
  <c r="BK4183" i="18"/>
  <c r="BI4183" i="18"/>
  <c r="BH4183" i="18"/>
  <c r="BG4183" i="18"/>
  <c r="BE4183" i="18"/>
  <c r="T4183" i="18"/>
  <c r="R4183" i="18"/>
  <c r="P4183" i="18"/>
  <c r="J4183" i="18"/>
  <c r="BF4183" i="18" s="1"/>
  <c r="BK4180" i="18"/>
  <c r="BI4180" i="18"/>
  <c r="BH4180" i="18"/>
  <c r="BG4180" i="18"/>
  <c r="BE4180" i="18"/>
  <c r="T4180" i="18"/>
  <c r="R4180" i="18"/>
  <c r="P4180" i="18"/>
  <c r="J4180" i="18"/>
  <c r="BF4180" i="18" s="1"/>
  <c r="BK4176" i="18"/>
  <c r="BI4176" i="18"/>
  <c r="BH4176" i="18"/>
  <c r="BG4176" i="18"/>
  <c r="BE4176" i="18"/>
  <c r="T4176" i="18"/>
  <c r="R4176" i="18"/>
  <c r="P4176" i="18"/>
  <c r="J4176" i="18"/>
  <c r="BF4176" i="18" s="1"/>
  <c r="BK4173" i="18"/>
  <c r="BI4173" i="18"/>
  <c r="BH4173" i="18"/>
  <c r="BG4173" i="18"/>
  <c r="BE4173" i="18"/>
  <c r="T4173" i="18"/>
  <c r="R4173" i="18"/>
  <c r="P4173" i="18"/>
  <c r="J4173" i="18"/>
  <c r="BF4173" i="18" s="1"/>
  <c r="BK4142" i="18"/>
  <c r="BI4142" i="18"/>
  <c r="BH4142" i="18"/>
  <c r="BG4142" i="18"/>
  <c r="BE4142" i="18"/>
  <c r="T4142" i="18"/>
  <c r="R4142" i="18"/>
  <c r="P4142" i="18"/>
  <c r="J4142" i="18"/>
  <c r="BF4142" i="18" s="1"/>
  <c r="BK4112" i="18"/>
  <c r="BI4112" i="18"/>
  <c r="BH4112" i="18"/>
  <c r="BG4112" i="18"/>
  <c r="BE4112" i="18"/>
  <c r="T4112" i="18"/>
  <c r="R4112" i="18"/>
  <c r="P4112" i="18"/>
  <c r="J4112" i="18"/>
  <c r="BF4112" i="18" s="1"/>
  <c r="BK4082" i="18"/>
  <c r="BI4082" i="18"/>
  <c r="BH4082" i="18"/>
  <c r="BG4082" i="18"/>
  <c r="BE4082" i="18"/>
  <c r="T4082" i="18"/>
  <c r="R4082" i="18"/>
  <c r="P4082" i="18"/>
  <c r="J4082" i="18"/>
  <c r="BF4082" i="18" s="1"/>
  <c r="BK4052" i="18"/>
  <c r="BI4052" i="18"/>
  <c r="BH4052" i="18"/>
  <c r="BG4052" i="18"/>
  <c r="BE4052" i="18"/>
  <c r="T4052" i="18"/>
  <c r="R4052" i="18"/>
  <c r="P4052" i="18"/>
  <c r="J4052" i="18"/>
  <c r="BF4052" i="18" s="1"/>
  <c r="BK4023" i="18"/>
  <c r="BI4023" i="18"/>
  <c r="BH4023" i="18"/>
  <c r="BG4023" i="18"/>
  <c r="BE4023" i="18"/>
  <c r="T4023" i="18"/>
  <c r="R4023" i="18"/>
  <c r="P4023" i="18"/>
  <c r="J4023" i="18"/>
  <c r="BF4023" i="18" s="1"/>
  <c r="BK3994" i="18"/>
  <c r="BI3994" i="18"/>
  <c r="BH3994" i="18"/>
  <c r="BG3994" i="18"/>
  <c r="BE3994" i="18"/>
  <c r="T3994" i="18"/>
  <c r="R3994" i="18"/>
  <c r="P3994" i="18"/>
  <c r="J3994" i="18"/>
  <c r="BF3994" i="18" s="1"/>
  <c r="BK3964" i="18"/>
  <c r="BI3964" i="18"/>
  <c r="BH3964" i="18"/>
  <c r="BG3964" i="18"/>
  <c r="BE3964" i="18"/>
  <c r="T3964" i="18"/>
  <c r="R3964" i="18"/>
  <c r="P3964" i="18"/>
  <c r="J3964" i="18"/>
  <c r="BF3964" i="18" s="1"/>
  <c r="BK3961" i="18"/>
  <c r="BI3961" i="18"/>
  <c r="BH3961" i="18"/>
  <c r="BG3961" i="18"/>
  <c r="BE3961" i="18"/>
  <c r="T3961" i="18"/>
  <c r="R3961" i="18"/>
  <c r="P3961" i="18"/>
  <c r="J3961" i="18"/>
  <c r="BF3961" i="18" s="1"/>
  <c r="BK3948" i="18"/>
  <c r="BI3948" i="18"/>
  <c r="BH3948" i="18"/>
  <c r="BG3948" i="18"/>
  <c r="BE3948" i="18"/>
  <c r="T3948" i="18"/>
  <c r="R3948" i="18"/>
  <c r="P3948" i="18"/>
  <c r="J3948" i="18"/>
  <c r="BF3948" i="18" s="1"/>
  <c r="BK3935" i="18"/>
  <c r="BI3935" i="18"/>
  <c r="BH3935" i="18"/>
  <c r="BG3935" i="18"/>
  <c r="BE3935" i="18"/>
  <c r="T3935" i="18"/>
  <c r="R3935" i="18"/>
  <c r="P3935" i="18"/>
  <c r="J3935" i="18"/>
  <c r="BF3935" i="18" s="1"/>
  <c r="BK3903" i="18"/>
  <c r="BI3903" i="18"/>
  <c r="BH3903" i="18"/>
  <c r="BG3903" i="18"/>
  <c r="BE3903" i="18"/>
  <c r="T3903" i="18"/>
  <c r="R3903" i="18"/>
  <c r="P3903" i="18"/>
  <c r="J3903" i="18"/>
  <c r="BF3903" i="18" s="1"/>
  <c r="BK3871" i="18"/>
  <c r="BI3871" i="18"/>
  <c r="BH3871" i="18"/>
  <c r="BG3871" i="18"/>
  <c r="BE3871" i="18"/>
  <c r="T3871" i="18"/>
  <c r="R3871" i="18"/>
  <c r="P3871" i="18"/>
  <c r="J3871" i="18"/>
  <c r="BF3871" i="18" s="1"/>
  <c r="BK3841" i="18"/>
  <c r="BI3841" i="18"/>
  <c r="BH3841" i="18"/>
  <c r="BG3841" i="18"/>
  <c r="BE3841" i="18"/>
  <c r="T3841" i="18"/>
  <c r="R3841" i="18"/>
  <c r="P3841" i="18"/>
  <c r="J3841" i="18"/>
  <c r="BF3841" i="18" s="1"/>
  <c r="BK3811" i="18"/>
  <c r="BI3811" i="18"/>
  <c r="BH3811" i="18"/>
  <c r="BG3811" i="18"/>
  <c r="BE3811" i="18"/>
  <c r="T3811" i="18"/>
  <c r="R3811" i="18"/>
  <c r="P3811" i="18"/>
  <c r="J3811" i="18"/>
  <c r="BF3811" i="18" s="1"/>
  <c r="BK3798" i="18"/>
  <c r="BI3798" i="18"/>
  <c r="BH3798" i="18"/>
  <c r="BG3798" i="18"/>
  <c r="BE3798" i="18"/>
  <c r="T3798" i="18"/>
  <c r="R3798" i="18"/>
  <c r="P3798" i="18"/>
  <c r="J3798" i="18"/>
  <c r="BF3798" i="18" s="1"/>
  <c r="BK3785" i="18"/>
  <c r="BI3785" i="18"/>
  <c r="BH3785" i="18"/>
  <c r="BG3785" i="18"/>
  <c r="BE3785" i="18"/>
  <c r="T3785" i="18"/>
  <c r="R3785" i="18"/>
  <c r="P3785" i="18"/>
  <c r="J3785" i="18"/>
  <c r="BF3785" i="18" s="1"/>
  <c r="BK3747" i="18"/>
  <c r="BI3747" i="18"/>
  <c r="BH3747" i="18"/>
  <c r="BG3747" i="18"/>
  <c r="BE3747" i="18"/>
  <c r="T3747" i="18"/>
  <c r="R3747" i="18"/>
  <c r="P3747" i="18"/>
  <c r="J3747" i="18"/>
  <c r="BF3747" i="18" s="1"/>
  <c r="BK3709" i="18"/>
  <c r="BI3709" i="18"/>
  <c r="BH3709" i="18"/>
  <c r="BG3709" i="18"/>
  <c r="BE3709" i="18"/>
  <c r="T3709" i="18"/>
  <c r="R3709" i="18"/>
  <c r="P3709" i="18"/>
  <c r="J3709" i="18"/>
  <c r="BF3709" i="18" s="1"/>
  <c r="BK3671" i="18"/>
  <c r="BI3671" i="18"/>
  <c r="BH3671" i="18"/>
  <c r="BG3671" i="18"/>
  <c r="BE3671" i="18"/>
  <c r="T3671" i="18"/>
  <c r="R3671" i="18"/>
  <c r="P3671" i="18"/>
  <c r="J3671" i="18"/>
  <c r="BF3671" i="18" s="1"/>
  <c r="BK3668" i="18"/>
  <c r="BI3668" i="18"/>
  <c r="BH3668" i="18"/>
  <c r="BG3668" i="18"/>
  <c r="BE3668" i="18"/>
  <c r="T3668" i="18"/>
  <c r="R3668" i="18"/>
  <c r="P3668" i="18"/>
  <c r="J3668" i="18"/>
  <c r="BF3668" i="18" s="1"/>
  <c r="BK3618" i="18"/>
  <c r="BI3618" i="18"/>
  <c r="BH3618" i="18"/>
  <c r="BG3618" i="18"/>
  <c r="BE3618" i="18"/>
  <c r="T3618" i="18"/>
  <c r="R3618" i="18"/>
  <c r="P3618" i="18"/>
  <c r="J3618" i="18"/>
  <c r="BF3618" i="18" s="1"/>
  <c r="BK3607" i="18"/>
  <c r="BI3607" i="18"/>
  <c r="BH3607" i="18"/>
  <c r="BG3607" i="18"/>
  <c r="BE3607" i="18"/>
  <c r="T3607" i="18"/>
  <c r="R3607" i="18"/>
  <c r="P3607" i="18"/>
  <c r="J3607" i="18"/>
  <c r="BF3607" i="18" s="1"/>
  <c r="BK3555" i="18"/>
  <c r="BI3555" i="18"/>
  <c r="BH3555" i="18"/>
  <c r="BG3555" i="18"/>
  <c r="BE3555" i="18"/>
  <c r="T3555" i="18"/>
  <c r="R3555" i="18"/>
  <c r="P3555" i="18"/>
  <c r="J3555" i="18"/>
  <c r="BF3555" i="18" s="1"/>
  <c r="BK3504" i="18"/>
  <c r="BI3504" i="18"/>
  <c r="BH3504" i="18"/>
  <c r="BG3504" i="18"/>
  <c r="BE3504" i="18"/>
  <c r="T3504" i="18"/>
  <c r="R3504" i="18"/>
  <c r="P3504" i="18"/>
  <c r="J3504" i="18"/>
  <c r="BF3504" i="18" s="1"/>
  <c r="BK3469" i="18"/>
  <c r="BI3469" i="18"/>
  <c r="BH3469" i="18"/>
  <c r="BG3469" i="18"/>
  <c r="BE3469" i="18"/>
  <c r="T3469" i="18"/>
  <c r="R3469" i="18"/>
  <c r="P3469" i="18"/>
  <c r="J3469" i="18"/>
  <c r="BF3469" i="18" s="1"/>
  <c r="BK3434" i="18"/>
  <c r="BI3434" i="18"/>
  <c r="BH3434" i="18"/>
  <c r="BG3434" i="18"/>
  <c r="BE3434" i="18"/>
  <c r="T3434" i="18"/>
  <c r="R3434" i="18"/>
  <c r="P3434" i="18"/>
  <c r="J3434" i="18"/>
  <c r="BF3434" i="18" s="1"/>
  <c r="BK3422" i="18"/>
  <c r="BI3422" i="18"/>
  <c r="BH3422" i="18"/>
  <c r="BG3422" i="18"/>
  <c r="BE3422" i="18"/>
  <c r="T3422" i="18"/>
  <c r="R3422" i="18"/>
  <c r="P3422" i="18"/>
  <c r="J3422" i="18"/>
  <c r="BF3422" i="18" s="1"/>
  <c r="BK3411" i="18"/>
  <c r="BI3411" i="18"/>
  <c r="BH3411" i="18"/>
  <c r="BG3411" i="18"/>
  <c r="BE3411" i="18"/>
  <c r="T3411" i="18"/>
  <c r="R3411" i="18"/>
  <c r="P3411" i="18"/>
  <c r="J3411" i="18"/>
  <c r="BF3411" i="18" s="1"/>
  <c r="BK3400" i="18"/>
  <c r="BI3400" i="18"/>
  <c r="BH3400" i="18"/>
  <c r="BG3400" i="18"/>
  <c r="BE3400" i="18"/>
  <c r="T3400" i="18"/>
  <c r="R3400" i="18"/>
  <c r="P3400" i="18"/>
  <c r="J3400" i="18"/>
  <c r="BF3400" i="18" s="1"/>
  <c r="BK3389" i="18"/>
  <c r="BI3389" i="18"/>
  <c r="BH3389" i="18"/>
  <c r="BG3389" i="18"/>
  <c r="BE3389" i="18"/>
  <c r="T3389" i="18"/>
  <c r="R3389" i="18"/>
  <c r="P3389" i="18"/>
  <c r="J3389" i="18"/>
  <c r="BF3389" i="18" s="1"/>
  <c r="BK3338" i="18"/>
  <c r="BI3338" i="18"/>
  <c r="BH3338" i="18"/>
  <c r="BG3338" i="18"/>
  <c r="BE3338" i="18"/>
  <c r="T3338" i="18"/>
  <c r="R3338" i="18"/>
  <c r="P3338" i="18"/>
  <c r="J3338" i="18"/>
  <c r="BF3338" i="18" s="1"/>
  <c r="BK3288" i="18"/>
  <c r="BI3288" i="18"/>
  <c r="BH3288" i="18"/>
  <c r="BG3288" i="18"/>
  <c r="BE3288" i="18"/>
  <c r="T3288" i="18"/>
  <c r="R3288" i="18"/>
  <c r="P3288" i="18"/>
  <c r="J3288" i="18"/>
  <c r="BF3288" i="18" s="1"/>
  <c r="BK3238" i="18"/>
  <c r="BI3238" i="18"/>
  <c r="BH3238" i="18"/>
  <c r="BG3238" i="18"/>
  <c r="BE3238" i="18"/>
  <c r="T3238" i="18"/>
  <c r="R3238" i="18"/>
  <c r="P3238" i="18"/>
  <c r="J3238" i="18"/>
  <c r="BF3238" i="18" s="1"/>
  <c r="BK3235" i="18"/>
  <c r="BI3235" i="18"/>
  <c r="BH3235" i="18"/>
  <c r="BG3235" i="18"/>
  <c r="BE3235" i="18"/>
  <c r="T3235" i="18"/>
  <c r="R3235" i="18"/>
  <c r="P3235" i="18"/>
  <c r="J3235" i="18"/>
  <c r="BF3235" i="18" s="1"/>
  <c r="BK3226" i="18"/>
  <c r="BI3226" i="18"/>
  <c r="BH3226" i="18"/>
  <c r="BG3226" i="18"/>
  <c r="BE3226" i="18"/>
  <c r="T3226" i="18"/>
  <c r="R3226" i="18"/>
  <c r="P3226" i="18"/>
  <c r="J3226" i="18"/>
  <c r="BF3226" i="18" s="1"/>
  <c r="BK3218" i="18"/>
  <c r="BI3218" i="18"/>
  <c r="BH3218" i="18"/>
  <c r="BG3218" i="18"/>
  <c r="BE3218" i="18"/>
  <c r="T3218" i="18"/>
  <c r="R3218" i="18"/>
  <c r="P3218" i="18"/>
  <c r="J3218" i="18"/>
  <c r="BF3218" i="18" s="1"/>
  <c r="BK3212" i="18"/>
  <c r="BI3212" i="18"/>
  <c r="BH3212" i="18"/>
  <c r="BG3212" i="18"/>
  <c r="BE3212" i="18"/>
  <c r="T3212" i="18"/>
  <c r="R3212" i="18"/>
  <c r="P3212" i="18"/>
  <c r="J3212" i="18"/>
  <c r="BF3212" i="18" s="1"/>
  <c r="BK3206" i="18"/>
  <c r="BI3206" i="18"/>
  <c r="BH3206" i="18"/>
  <c r="BG3206" i="18"/>
  <c r="BE3206" i="18"/>
  <c r="T3206" i="18"/>
  <c r="R3206" i="18"/>
  <c r="P3206" i="18"/>
  <c r="J3206" i="18"/>
  <c r="BF3206" i="18" s="1"/>
  <c r="BK3199" i="18"/>
  <c r="BI3199" i="18"/>
  <c r="BH3199" i="18"/>
  <c r="BG3199" i="18"/>
  <c r="BE3199" i="18"/>
  <c r="T3199" i="18"/>
  <c r="R3199" i="18"/>
  <c r="P3199" i="18"/>
  <c r="J3199" i="18"/>
  <c r="BF3199" i="18" s="1"/>
  <c r="BK3192" i="18"/>
  <c r="BI3192" i="18"/>
  <c r="BH3192" i="18"/>
  <c r="BG3192" i="18"/>
  <c r="BE3192" i="18"/>
  <c r="T3192" i="18"/>
  <c r="R3192" i="18"/>
  <c r="P3192" i="18"/>
  <c r="J3192" i="18"/>
  <c r="BF3192" i="18" s="1"/>
  <c r="BK3184" i="18"/>
  <c r="BI3184" i="18"/>
  <c r="BH3184" i="18"/>
  <c r="BG3184" i="18"/>
  <c r="BE3184" i="18"/>
  <c r="T3184" i="18"/>
  <c r="R3184" i="18"/>
  <c r="P3184" i="18"/>
  <c r="J3184" i="18"/>
  <c r="BF3184" i="18" s="1"/>
  <c r="BK3175" i="18"/>
  <c r="BI3175" i="18"/>
  <c r="BH3175" i="18"/>
  <c r="BG3175" i="18"/>
  <c r="BE3175" i="18"/>
  <c r="T3175" i="18"/>
  <c r="R3175" i="18"/>
  <c r="P3175" i="18"/>
  <c r="J3175" i="18"/>
  <c r="BF3175" i="18" s="1"/>
  <c r="BK3168" i="18"/>
  <c r="BI3168" i="18"/>
  <c r="BH3168" i="18"/>
  <c r="BG3168" i="18"/>
  <c r="BE3168" i="18"/>
  <c r="T3168" i="18"/>
  <c r="R3168" i="18"/>
  <c r="P3168" i="18"/>
  <c r="J3168" i="18"/>
  <c r="BF3168" i="18" s="1"/>
  <c r="BK3161" i="18"/>
  <c r="BI3161" i="18"/>
  <c r="BH3161" i="18"/>
  <c r="BG3161" i="18"/>
  <c r="BE3161" i="18"/>
  <c r="T3161" i="18"/>
  <c r="R3161" i="18"/>
  <c r="P3161" i="18"/>
  <c r="J3161" i="18"/>
  <c r="BF3161" i="18" s="1"/>
  <c r="BK3154" i="18"/>
  <c r="BI3154" i="18"/>
  <c r="BH3154" i="18"/>
  <c r="BG3154" i="18"/>
  <c r="BE3154" i="18"/>
  <c r="T3154" i="18"/>
  <c r="R3154" i="18"/>
  <c r="P3154" i="18"/>
  <c r="J3154" i="18"/>
  <c r="BF3154" i="18" s="1"/>
  <c r="BK3147" i="18"/>
  <c r="BI3147" i="18"/>
  <c r="BH3147" i="18"/>
  <c r="BG3147" i="18"/>
  <c r="BE3147" i="18"/>
  <c r="T3147" i="18"/>
  <c r="R3147" i="18"/>
  <c r="P3147" i="18"/>
  <c r="J3147" i="18"/>
  <c r="BF3147" i="18" s="1"/>
  <c r="BK3140" i="18"/>
  <c r="BI3140" i="18"/>
  <c r="BH3140" i="18"/>
  <c r="BG3140" i="18"/>
  <c r="BE3140" i="18"/>
  <c r="T3140" i="18"/>
  <c r="R3140" i="18"/>
  <c r="P3140" i="18"/>
  <c r="J3140" i="18"/>
  <c r="BF3140" i="18" s="1"/>
  <c r="BK3133" i="18"/>
  <c r="BI3133" i="18"/>
  <c r="BH3133" i="18"/>
  <c r="BG3133" i="18"/>
  <c r="BE3133" i="18"/>
  <c r="T3133" i="18"/>
  <c r="R3133" i="18"/>
  <c r="P3133" i="18"/>
  <c r="J3133" i="18"/>
  <c r="BF3133" i="18" s="1"/>
  <c r="BK3126" i="18"/>
  <c r="BI3126" i="18"/>
  <c r="BH3126" i="18"/>
  <c r="BG3126" i="18"/>
  <c r="BE3126" i="18"/>
  <c r="T3126" i="18"/>
  <c r="R3126" i="18"/>
  <c r="P3126" i="18"/>
  <c r="J3126" i="18"/>
  <c r="BF3126" i="18" s="1"/>
  <c r="BK3119" i="18"/>
  <c r="BI3119" i="18"/>
  <c r="BH3119" i="18"/>
  <c r="BG3119" i="18"/>
  <c r="BE3119" i="18"/>
  <c r="T3119" i="18"/>
  <c r="R3119" i="18"/>
  <c r="P3119" i="18"/>
  <c r="J3119" i="18"/>
  <c r="BF3119" i="18" s="1"/>
  <c r="BK3112" i="18"/>
  <c r="BI3112" i="18"/>
  <c r="BH3112" i="18"/>
  <c r="BG3112" i="18"/>
  <c r="BE3112" i="18"/>
  <c r="T3112" i="18"/>
  <c r="R3112" i="18"/>
  <c r="P3112" i="18"/>
  <c r="J3112" i="18"/>
  <c r="BF3112" i="18" s="1"/>
  <c r="BK3105" i="18"/>
  <c r="BI3105" i="18"/>
  <c r="BH3105" i="18"/>
  <c r="BG3105" i="18"/>
  <c r="BE3105" i="18"/>
  <c r="T3105" i="18"/>
  <c r="R3105" i="18"/>
  <c r="P3105" i="18"/>
  <c r="J3105" i="18"/>
  <c r="BF3105" i="18" s="1"/>
  <c r="BK3098" i="18"/>
  <c r="BI3098" i="18"/>
  <c r="BH3098" i="18"/>
  <c r="BG3098" i="18"/>
  <c r="BE3098" i="18"/>
  <c r="T3098" i="18"/>
  <c r="R3098" i="18"/>
  <c r="P3098" i="18"/>
  <c r="J3098" i="18"/>
  <c r="BF3098" i="18" s="1"/>
  <c r="BK3091" i="18"/>
  <c r="BI3091" i="18"/>
  <c r="BH3091" i="18"/>
  <c r="BG3091" i="18"/>
  <c r="BE3091" i="18"/>
  <c r="T3091" i="18"/>
  <c r="R3091" i="18"/>
  <c r="P3091" i="18"/>
  <c r="J3091" i="18"/>
  <c r="BF3091" i="18" s="1"/>
  <c r="BK3084" i="18"/>
  <c r="BI3084" i="18"/>
  <c r="BH3084" i="18"/>
  <c r="BG3084" i="18"/>
  <c r="BE3084" i="18"/>
  <c r="T3084" i="18"/>
  <c r="R3084" i="18"/>
  <c r="P3084" i="18"/>
  <c r="J3084" i="18"/>
  <c r="BF3084" i="18" s="1"/>
  <c r="BK3077" i="18"/>
  <c r="BI3077" i="18"/>
  <c r="BH3077" i="18"/>
  <c r="BG3077" i="18"/>
  <c r="BE3077" i="18"/>
  <c r="T3077" i="18"/>
  <c r="R3077" i="18"/>
  <c r="P3077" i="18"/>
  <c r="J3077" i="18"/>
  <c r="BF3077" i="18" s="1"/>
  <c r="BK3069" i="18"/>
  <c r="BI3069" i="18"/>
  <c r="BH3069" i="18"/>
  <c r="BG3069" i="18"/>
  <c r="BE3069" i="18"/>
  <c r="T3069" i="18"/>
  <c r="R3069" i="18"/>
  <c r="P3069" i="18"/>
  <c r="J3069" i="18"/>
  <c r="BF3069" i="18" s="1"/>
  <c r="BK3063" i="18"/>
  <c r="BI3063" i="18"/>
  <c r="BH3063" i="18"/>
  <c r="BG3063" i="18"/>
  <c r="BE3063" i="18"/>
  <c r="T3063" i="18"/>
  <c r="R3063" i="18"/>
  <c r="P3063" i="18"/>
  <c r="J3063" i="18"/>
  <c r="BF3063" i="18" s="1"/>
  <c r="BK3056" i="18"/>
  <c r="BI3056" i="18"/>
  <c r="BH3056" i="18"/>
  <c r="BG3056" i="18"/>
  <c r="BE3056" i="18"/>
  <c r="T3056" i="18"/>
  <c r="R3056" i="18"/>
  <c r="P3056" i="18"/>
  <c r="J3056" i="18"/>
  <c r="BF3056" i="18" s="1"/>
  <c r="BK3049" i="18"/>
  <c r="BI3049" i="18"/>
  <c r="BH3049" i="18"/>
  <c r="BG3049" i="18"/>
  <c r="BE3049" i="18"/>
  <c r="T3049" i="18"/>
  <c r="R3049" i="18"/>
  <c r="P3049" i="18"/>
  <c r="J3049" i="18"/>
  <c r="BF3049" i="18" s="1"/>
  <c r="BK3042" i="18"/>
  <c r="BI3042" i="18"/>
  <c r="BH3042" i="18"/>
  <c r="BG3042" i="18"/>
  <c r="BE3042" i="18"/>
  <c r="T3042" i="18"/>
  <c r="R3042" i="18"/>
  <c r="P3042" i="18"/>
  <c r="J3042" i="18"/>
  <c r="BF3042" i="18" s="1"/>
  <c r="BK3035" i="18"/>
  <c r="BI3035" i="18"/>
  <c r="BH3035" i="18"/>
  <c r="BG3035" i="18"/>
  <c r="BE3035" i="18"/>
  <c r="T3035" i="18"/>
  <c r="R3035" i="18"/>
  <c r="P3035" i="18"/>
  <c r="J3035" i="18"/>
  <c r="BF3035" i="18" s="1"/>
  <c r="BK3028" i="18"/>
  <c r="BI3028" i="18"/>
  <c r="BH3028" i="18"/>
  <c r="BG3028" i="18"/>
  <c r="BE3028" i="18"/>
  <c r="T3028" i="18"/>
  <c r="R3028" i="18"/>
  <c r="P3028" i="18"/>
  <c r="J3028" i="18"/>
  <c r="BF3028" i="18" s="1"/>
  <c r="BK3020" i="18"/>
  <c r="BI3020" i="18"/>
  <c r="BH3020" i="18"/>
  <c r="BG3020" i="18"/>
  <c r="BE3020" i="18"/>
  <c r="T3020" i="18"/>
  <c r="R3020" i="18"/>
  <c r="P3020" i="18"/>
  <c r="J3020" i="18"/>
  <c r="BF3020" i="18" s="1"/>
  <c r="BK3013" i="18"/>
  <c r="BI3013" i="18"/>
  <c r="BH3013" i="18"/>
  <c r="BG3013" i="18"/>
  <c r="BE3013" i="18"/>
  <c r="T3013" i="18"/>
  <c r="R3013" i="18"/>
  <c r="P3013" i="18"/>
  <c r="J3013" i="18"/>
  <c r="BF3013" i="18" s="1"/>
  <c r="BK3006" i="18"/>
  <c r="BI3006" i="18"/>
  <c r="BH3006" i="18"/>
  <c r="BG3006" i="18"/>
  <c r="BE3006" i="18"/>
  <c r="T3006" i="18"/>
  <c r="R3006" i="18"/>
  <c r="P3006" i="18"/>
  <c r="J3006" i="18"/>
  <c r="BF3006" i="18" s="1"/>
  <c r="BK2999" i="18"/>
  <c r="BI2999" i="18"/>
  <c r="BH2999" i="18"/>
  <c r="BG2999" i="18"/>
  <c r="BE2999" i="18"/>
  <c r="T2999" i="18"/>
  <c r="R2999" i="18"/>
  <c r="P2999" i="18"/>
  <c r="J2999" i="18"/>
  <c r="BF2999" i="18" s="1"/>
  <c r="BK2992" i="18"/>
  <c r="BI2992" i="18"/>
  <c r="BH2992" i="18"/>
  <c r="BG2992" i="18"/>
  <c r="BE2992" i="18"/>
  <c r="T2992" i="18"/>
  <c r="R2992" i="18"/>
  <c r="P2992" i="18"/>
  <c r="J2992" i="18"/>
  <c r="BF2992" i="18" s="1"/>
  <c r="BK2985" i="18"/>
  <c r="BI2985" i="18"/>
  <c r="BH2985" i="18"/>
  <c r="BG2985" i="18"/>
  <c r="BE2985" i="18"/>
  <c r="T2985" i="18"/>
  <c r="R2985" i="18"/>
  <c r="P2985" i="18"/>
  <c r="J2985" i="18"/>
  <c r="BF2985" i="18" s="1"/>
  <c r="BK2978" i="18"/>
  <c r="BI2978" i="18"/>
  <c r="BH2978" i="18"/>
  <c r="BG2978" i="18"/>
  <c r="BE2978" i="18"/>
  <c r="T2978" i="18"/>
  <c r="R2978" i="18"/>
  <c r="P2978" i="18"/>
  <c r="J2978" i="18"/>
  <c r="BF2978" i="18" s="1"/>
  <c r="BK2971" i="18"/>
  <c r="BI2971" i="18"/>
  <c r="BH2971" i="18"/>
  <c r="BG2971" i="18"/>
  <c r="BE2971" i="18"/>
  <c r="T2971" i="18"/>
  <c r="R2971" i="18"/>
  <c r="P2971" i="18"/>
  <c r="J2971" i="18"/>
  <c r="BF2971" i="18" s="1"/>
  <c r="BK2963" i="18"/>
  <c r="BI2963" i="18"/>
  <c r="BH2963" i="18"/>
  <c r="BG2963" i="18"/>
  <c r="BE2963" i="18"/>
  <c r="T2963" i="18"/>
  <c r="R2963" i="18"/>
  <c r="P2963" i="18"/>
  <c r="J2963" i="18"/>
  <c r="BF2963" i="18" s="1"/>
  <c r="BK2955" i="18"/>
  <c r="BI2955" i="18"/>
  <c r="BH2955" i="18"/>
  <c r="BG2955" i="18"/>
  <c r="BE2955" i="18"/>
  <c r="T2955" i="18"/>
  <c r="R2955" i="18"/>
  <c r="P2955" i="18"/>
  <c r="J2955" i="18"/>
  <c r="BF2955" i="18" s="1"/>
  <c r="BK2946" i="18"/>
  <c r="BI2946" i="18"/>
  <c r="BH2946" i="18"/>
  <c r="BG2946" i="18"/>
  <c r="BE2946" i="18"/>
  <c r="T2946" i="18"/>
  <c r="R2946" i="18"/>
  <c r="P2946" i="18"/>
  <c r="J2946" i="18"/>
  <c r="BF2946" i="18" s="1"/>
  <c r="BK2937" i="18"/>
  <c r="BI2937" i="18"/>
  <c r="BH2937" i="18"/>
  <c r="BG2937" i="18"/>
  <c r="BE2937" i="18"/>
  <c r="T2937" i="18"/>
  <c r="R2937" i="18"/>
  <c r="P2937" i="18"/>
  <c r="J2937" i="18"/>
  <c r="BF2937" i="18" s="1"/>
  <c r="BK2930" i="18"/>
  <c r="BI2930" i="18"/>
  <c r="BH2930" i="18"/>
  <c r="BG2930" i="18"/>
  <c r="BE2930" i="18"/>
  <c r="T2930" i="18"/>
  <c r="R2930" i="18"/>
  <c r="P2930" i="18"/>
  <c r="J2930" i="18"/>
  <c r="BF2930" i="18" s="1"/>
  <c r="BK2922" i="18"/>
  <c r="BI2922" i="18"/>
  <c r="BH2922" i="18"/>
  <c r="BG2922" i="18"/>
  <c r="BE2922" i="18"/>
  <c r="T2922" i="18"/>
  <c r="R2922" i="18"/>
  <c r="P2922" i="18"/>
  <c r="J2922" i="18"/>
  <c r="BF2922" i="18" s="1"/>
  <c r="BK2919" i="18"/>
  <c r="BI2919" i="18"/>
  <c r="BH2919" i="18"/>
  <c r="BG2919" i="18"/>
  <c r="BE2919" i="18"/>
  <c r="T2919" i="18"/>
  <c r="R2919" i="18"/>
  <c r="P2919" i="18"/>
  <c r="J2919" i="18"/>
  <c r="BF2919" i="18" s="1"/>
  <c r="BK2907" i="18"/>
  <c r="BI2907" i="18"/>
  <c r="BH2907" i="18"/>
  <c r="BG2907" i="18"/>
  <c r="BE2907" i="18"/>
  <c r="T2907" i="18"/>
  <c r="R2907" i="18"/>
  <c r="P2907" i="18"/>
  <c r="J2907" i="18"/>
  <c r="BF2907" i="18" s="1"/>
  <c r="BK2896" i="18"/>
  <c r="BI2896" i="18"/>
  <c r="BH2896" i="18"/>
  <c r="BG2896" i="18"/>
  <c r="BE2896" i="18"/>
  <c r="T2896" i="18"/>
  <c r="R2896" i="18"/>
  <c r="P2896" i="18"/>
  <c r="J2896" i="18"/>
  <c r="BF2896" i="18" s="1"/>
  <c r="BK2884" i="18"/>
  <c r="BI2884" i="18"/>
  <c r="BH2884" i="18"/>
  <c r="BG2884" i="18"/>
  <c r="BE2884" i="18"/>
  <c r="T2884" i="18"/>
  <c r="R2884" i="18"/>
  <c r="P2884" i="18"/>
  <c r="J2884" i="18"/>
  <c r="BF2884" i="18" s="1"/>
  <c r="BK2872" i="18"/>
  <c r="BI2872" i="18"/>
  <c r="BH2872" i="18"/>
  <c r="BG2872" i="18"/>
  <c r="BE2872" i="18"/>
  <c r="T2872" i="18"/>
  <c r="R2872" i="18"/>
  <c r="P2872" i="18"/>
  <c r="J2872" i="18"/>
  <c r="BF2872" i="18" s="1"/>
  <c r="BK2865" i="18"/>
  <c r="BI2865" i="18"/>
  <c r="BH2865" i="18"/>
  <c r="BG2865" i="18"/>
  <c r="BE2865" i="18"/>
  <c r="T2865" i="18"/>
  <c r="R2865" i="18"/>
  <c r="P2865" i="18"/>
  <c r="J2865" i="18"/>
  <c r="BF2865" i="18" s="1"/>
  <c r="BK2853" i="18"/>
  <c r="BI2853" i="18"/>
  <c r="BH2853" i="18"/>
  <c r="BG2853" i="18"/>
  <c r="BE2853" i="18"/>
  <c r="T2853" i="18"/>
  <c r="R2853" i="18"/>
  <c r="P2853" i="18"/>
  <c r="J2853" i="18"/>
  <c r="BF2853" i="18" s="1"/>
  <c r="BK2846" i="18"/>
  <c r="BI2846" i="18"/>
  <c r="BH2846" i="18"/>
  <c r="BG2846" i="18"/>
  <c r="BE2846" i="18"/>
  <c r="T2846" i="18"/>
  <c r="R2846" i="18"/>
  <c r="P2846" i="18"/>
  <c r="J2846" i="18"/>
  <c r="BF2846" i="18" s="1"/>
  <c r="BK2839" i="18"/>
  <c r="BI2839" i="18"/>
  <c r="BH2839" i="18"/>
  <c r="BG2839" i="18"/>
  <c r="BE2839" i="18"/>
  <c r="T2839" i="18"/>
  <c r="R2839" i="18"/>
  <c r="P2839" i="18"/>
  <c r="J2839" i="18"/>
  <c r="BF2839" i="18" s="1"/>
  <c r="BK2832" i="18"/>
  <c r="BI2832" i="18"/>
  <c r="BH2832" i="18"/>
  <c r="BG2832" i="18"/>
  <c r="BE2832" i="18"/>
  <c r="T2832" i="18"/>
  <c r="R2832" i="18"/>
  <c r="P2832" i="18"/>
  <c r="J2832" i="18"/>
  <c r="BF2832" i="18" s="1"/>
  <c r="BK2825" i="18"/>
  <c r="BI2825" i="18"/>
  <c r="BH2825" i="18"/>
  <c r="BG2825" i="18"/>
  <c r="BE2825" i="18"/>
  <c r="T2825" i="18"/>
  <c r="R2825" i="18"/>
  <c r="P2825" i="18"/>
  <c r="J2825" i="18"/>
  <c r="BF2825" i="18" s="1"/>
  <c r="BK2814" i="18"/>
  <c r="BI2814" i="18"/>
  <c r="BH2814" i="18"/>
  <c r="BG2814" i="18"/>
  <c r="BE2814" i="18"/>
  <c r="T2814" i="18"/>
  <c r="R2814" i="18"/>
  <c r="P2814" i="18"/>
  <c r="J2814" i="18"/>
  <c r="BF2814" i="18" s="1"/>
  <c r="BK2807" i="18"/>
  <c r="BI2807" i="18"/>
  <c r="BH2807" i="18"/>
  <c r="BG2807" i="18"/>
  <c r="BE2807" i="18"/>
  <c r="T2807" i="18"/>
  <c r="R2807" i="18"/>
  <c r="P2807" i="18"/>
  <c r="J2807" i="18"/>
  <c r="BF2807" i="18" s="1"/>
  <c r="BK2800" i="18"/>
  <c r="BI2800" i="18"/>
  <c r="BH2800" i="18"/>
  <c r="BG2800" i="18"/>
  <c r="BE2800" i="18"/>
  <c r="T2800" i="18"/>
  <c r="R2800" i="18"/>
  <c r="P2800" i="18"/>
  <c r="J2800" i="18"/>
  <c r="BF2800" i="18" s="1"/>
  <c r="BK2793" i="18"/>
  <c r="BI2793" i="18"/>
  <c r="BH2793" i="18"/>
  <c r="BG2793" i="18"/>
  <c r="BE2793" i="18"/>
  <c r="T2793" i="18"/>
  <c r="R2793" i="18"/>
  <c r="P2793" i="18"/>
  <c r="J2793" i="18"/>
  <c r="BF2793" i="18" s="1"/>
  <c r="BK2782" i="18"/>
  <c r="BI2782" i="18"/>
  <c r="BH2782" i="18"/>
  <c r="BG2782" i="18"/>
  <c r="BE2782" i="18"/>
  <c r="T2782" i="18"/>
  <c r="R2782" i="18"/>
  <c r="P2782" i="18"/>
  <c r="J2782" i="18"/>
  <c r="BF2782" i="18" s="1"/>
  <c r="BK2775" i="18"/>
  <c r="BI2775" i="18"/>
  <c r="BH2775" i="18"/>
  <c r="BG2775" i="18"/>
  <c r="BE2775" i="18"/>
  <c r="T2775" i="18"/>
  <c r="R2775" i="18"/>
  <c r="P2775" i="18"/>
  <c r="J2775" i="18"/>
  <c r="BF2775" i="18" s="1"/>
  <c r="BK2767" i="18"/>
  <c r="BI2767" i="18"/>
  <c r="BH2767" i="18"/>
  <c r="BG2767" i="18"/>
  <c r="BE2767" i="18"/>
  <c r="T2767" i="18"/>
  <c r="R2767" i="18"/>
  <c r="P2767" i="18"/>
  <c r="J2767" i="18"/>
  <c r="BF2767" i="18" s="1"/>
  <c r="BK2761" i="18"/>
  <c r="BI2761" i="18"/>
  <c r="BH2761" i="18"/>
  <c r="BG2761" i="18"/>
  <c r="BE2761" i="18"/>
  <c r="T2761" i="18"/>
  <c r="R2761" i="18"/>
  <c r="P2761" i="18"/>
  <c r="J2761" i="18"/>
  <c r="BF2761" i="18" s="1"/>
  <c r="BK2755" i="18"/>
  <c r="BI2755" i="18"/>
  <c r="BH2755" i="18"/>
  <c r="BG2755" i="18"/>
  <c r="BE2755" i="18"/>
  <c r="T2755" i="18"/>
  <c r="R2755" i="18"/>
  <c r="P2755" i="18"/>
  <c r="J2755" i="18"/>
  <c r="BF2755" i="18" s="1"/>
  <c r="BK2749" i="18"/>
  <c r="BI2749" i="18"/>
  <c r="BH2749" i="18"/>
  <c r="BG2749" i="18"/>
  <c r="BE2749" i="18"/>
  <c r="T2749" i="18"/>
  <c r="R2749" i="18"/>
  <c r="P2749" i="18"/>
  <c r="J2749" i="18"/>
  <c r="BF2749" i="18" s="1"/>
  <c r="BK2739" i="18"/>
  <c r="BI2739" i="18"/>
  <c r="BH2739" i="18"/>
  <c r="BG2739" i="18"/>
  <c r="BE2739" i="18"/>
  <c r="T2739" i="18"/>
  <c r="R2739" i="18"/>
  <c r="P2739" i="18"/>
  <c r="J2739" i="18"/>
  <c r="BF2739" i="18" s="1"/>
  <c r="BK2722" i="18"/>
  <c r="BI2722" i="18"/>
  <c r="BH2722" i="18"/>
  <c r="BG2722" i="18"/>
  <c r="BE2722" i="18"/>
  <c r="T2722" i="18"/>
  <c r="R2722" i="18"/>
  <c r="P2722" i="18"/>
  <c r="J2722" i="18"/>
  <c r="BF2722" i="18" s="1"/>
  <c r="BK2714" i="18"/>
  <c r="BI2714" i="18"/>
  <c r="BH2714" i="18"/>
  <c r="BG2714" i="18"/>
  <c r="BE2714" i="18"/>
  <c r="T2714" i="18"/>
  <c r="R2714" i="18"/>
  <c r="P2714" i="18"/>
  <c r="J2714" i="18"/>
  <c r="BF2714" i="18" s="1"/>
  <c r="BK2708" i="18"/>
  <c r="BI2708" i="18"/>
  <c r="BH2708" i="18"/>
  <c r="BG2708" i="18"/>
  <c r="BE2708" i="18"/>
  <c r="T2708" i="18"/>
  <c r="R2708" i="18"/>
  <c r="P2708" i="18"/>
  <c r="J2708" i="18"/>
  <c r="BF2708" i="18" s="1"/>
  <c r="BK2702" i="18"/>
  <c r="BI2702" i="18"/>
  <c r="BH2702" i="18"/>
  <c r="BG2702" i="18"/>
  <c r="BE2702" i="18"/>
  <c r="T2702" i="18"/>
  <c r="R2702" i="18"/>
  <c r="P2702" i="18"/>
  <c r="J2702" i="18"/>
  <c r="BF2702" i="18" s="1"/>
  <c r="BK2690" i="18"/>
  <c r="BI2690" i="18"/>
  <c r="BH2690" i="18"/>
  <c r="BG2690" i="18"/>
  <c r="BE2690" i="18"/>
  <c r="T2690" i="18"/>
  <c r="R2690" i="18"/>
  <c r="P2690" i="18"/>
  <c r="J2690" i="18"/>
  <c r="BF2690" i="18" s="1"/>
  <c r="BK2684" i="18"/>
  <c r="BI2684" i="18"/>
  <c r="BH2684" i="18"/>
  <c r="BG2684" i="18"/>
  <c r="BE2684" i="18"/>
  <c r="T2684" i="18"/>
  <c r="R2684" i="18"/>
  <c r="P2684" i="18"/>
  <c r="J2684" i="18"/>
  <c r="BF2684" i="18" s="1"/>
  <c r="BK2677" i="18"/>
  <c r="BI2677" i="18"/>
  <c r="BH2677" i="18"/>
  <c r="BG2677" i="18"/>
  <c r="BE2677" i="18"/>
  <c r="T2677" i="18"/>
  <c r="R2677" i="18"/>
  <c r="P2677" i="18"/>
  <c r="J2677" i="18"/>
  <c r="BF2677" i="18" s="1"/>
  <c r="BK2671" i="18"/>
  <c r="BI2671" i="18"/>
  <c r="BH2671" i="18"/>
  <c r="BG2671" i="18"/>
  <c r="BE2671" i="18"/>
  <c r="T2671" i="18"/>
  <c r="R2671" i="18"/>
  <c r="P2671" i="18"/>
  <c r="J2671" i="18"/>
  <c r="BF2671" i="18" s="1"/>
  <c r="BK2664" i="18"/>
  <c r="BI2664" i="18"/>
  <c r="BH2664" i="18"/>
  <c r="BG2664" i="18"/>
  <c r="BE2664" i="18"/>
  <c r="T2664" i="18"/>
  <c r="R2664" i="18"/>
  <c r="P2664" i="18"/>
  <c r="J2664" i="18"/>
  <c r="BF2664" i="18" s="1"/>
  <c r="BK2656" i="18"/>
  <c r="BI2656" i="18"/>
  <c r="BH2656" i="18"/>
  <c r="BG2656" i="18"/>
  <c r="BE2656" i="18"/>
  <c r="T2656" i="18"/>
  <c r="R2656" i="18"/>
  <c r="P2656" i="18"/>
  <c r="J2656" i="18"/>
  <c r="BF2656" i="18" s="1"/>
  <c r="BK2647" i="18"/>
  <c r="BI2647" i="18"/>
  <c r="BH2647" i="18"/>
  <c r="BG2647" i="18"/>
  <c r="BE2647" i="18"/>
  <c r="T2647" i="18"/>
  <c r="R2647" i="18"/>
  <c r="P2647" i="18"/>
  <c r="J2647" i="18"/>
  <c r="BF2647" i="18" s="1"/>
  <c r="BK2642" i="18"/>
  <c r="BI2642" i="18"/>
  <c r="BH2642" i="18"/>
  <c r="BG2642" i="18"/>
  <c r="BE2642" i="18"/>
  <c r="T2642" i="18"/>
  <c r="R2642" i="18"/>
  <c r="P2642" i="18"/>
  <c r="J2642" i="18"/>
  <c r="BF2642" i="18" s="1"/>
  <c r="BK2629" i="18"/>
  <c r="BI2629" i="18"/>
  <c r="BH2629" i="18"/>
  <c r="BG2629" i="18"/>
  <c r="BE2629" i="18"/>
  <c r="T2629" i="18"/>
  <c r="R2629" i="18"/>
  <c r="P2629" i="18"/>
  <c r="J2629" i="18"/>
  <c r="BF2629" i="18" s="1"/>
  <c r="BK2615" i="18"/>
  <c r="BI2615" i="18"/>
  <c r="BH2615" i="18"/>
  <c r="BG2615" i="18"/>
  <c r="BE2615" i="18"/>
  <c r="T2615" i="18"/>
  <c r="R2615" i="18"/>
  <c r="P2615" i="18"/>
  <c r="J2615" i="18"/>
  <c r="BF2615" i="18" s="1"/>
  <c r="BK2610" i="18"/>
  <c r="BI2610" i="18"/>
  <c r="BH2610" i="18"/>
  <c r="BG2610" i="18"/>
  <c r="BE2610" i="18"/>
  <c r="T2610" i="18"/>
  <c r="R2610" i="18"/>
  <c r="P2610" i="18"/>
  <c r="J2610" i="18"/>
  <c r="BF2610" i="18" s="1"/>
  <c r="BK2605" i="18"/>
  <c r="BI2605" i="18"/>
  <c r="BH2605" i="18"/>
  <c r="BG2605" i="18"/>
  <c r="BE2605" i="18"/>
  <c r="T2605" i="18"/>
  <c r="R2605" i="18"/>
  <c r="P2605" i="18"/>
  <c r="J2605" i="18"/>
  <c r="BF2605" i="18" s="1"/>
  <c r="BK2600" i="18"/>
  <c r="BI2600" i="18"/>
  <c r="BH2600" i="18"/>
  <c r="BG2600" i="18"/>
  <c r="BE2600" i="18"/>
  <c r="T2600" i="18"/>
  <c r="R2600" i="18"/>
  <c r="P2600" i="18"/>
  <c r="J2600" i="18"/>
  <c r="BF2600" i="18" s="1"/>
  <c r="BK2586" i="18"/>
  <c r="BI2586" i="18"/>
  <c r="BH2586" i="18"/>
  <c r="BG2586" i="18"/>
  <c r="BE2586" i="18"/>
  <c r="T2586" i="18"/>
  <c r="R2586" i="18"/>
  <c r="P2586" i="18"/>
  <c r="J2586" i="18"/>
  <c r="BF2586" i="18" s="1"/>
  <c r="BK2572" i="18"/>
  <c r="BI2572" i="18"/>
  <c r="BH2572" i="18"/>
  <c r="BG2572" i="18"/>
  <c r="BE2572" i="18"/>
  <c r="T2572" i="18"/>
  <c r="R2572" i="18"/>
  <c r="P2572" i="18"/>
  <c r="J2572" i="18"/>
  <c r="BF2572" i="18" s="1"/>
  <c r="BK2556" i="18"/>
  <c r="BI2556" i="18"/>
  <c r="BH2556" i="18"/>
  <c r="BG2556" i="18"/>
  <c r="BE2556" i="18"/>
  <c r="T2556" i="18"/>
  <c r="R2556" i="18"/>
  <c r="P2556" i="18"/>
  <c r="J2556" i="18"/>
  <c r="BF2556" i="18" s="1"/>
  <c r="BK2548" i="18"/>
  <c r="BI2548" i="18"/>
  <c r="BH2548" i="18"/>
  <c r="BG2548" i="18"/>
  <c r="BE2548" i="18"/>
  <c r="T2548" i="18"/>
  <c r="R2548" i="18"/>
  <c r="P2548" i="18"/>
  <c r="J2548" i="18"/>
  <c r="BF2548" i="18" s="1"/>
  <c r="BK2539" i="18"/>
  <c r="BI2539" i="18"/>
  <c r="BH2539" i="18"/>
  <c r="BG2539" i="18"/>
  <c r="BE2539" i="18"/>
  <c r="T2539" i="18"/>
  <c r="R2539" i="18"/>
  <c r="P2539" i="18"/>
  <c r="J2539" i="18"/>
  <c r="BF2539" i="18" s="1"/>
  <c r="BK2531" i="18"/>
  <c r="BI2531" i="18"/>
  <c r="BH2531" i="18"/>
  <c r="BG2531" i="18"/>
  <c r="BE2531" i="18"/>
  <c r="T2531" i="18"/>
  <c r="R2531" i="18"/>
  <c r="P2531" i="18"/>
  <c r="J2531" i="18"/>
  <c r="BF2531" i="18" s="1"/>
  <c r="BK2525" i="18"/>
  <c r="BI2525" i="18"/>
  <c r="BH2525" i="18"/>
  <c r="BG2525" i="18"/>
  <c r="BE2525" i="18"/>
  <c r="T2525" i="18"/>
  <c r="R2525" i="18"/>
  <c r="P2525" i="18"/>
  <c r="J2525" i="18"/>
  <c r="BF2525" i="18" s="1"/>
  <c r="BK2514" i="18"/>
  <c r="BI2514" i="18"/>
  <c r="BH2514" i="18"/>
  <c r="BG2514" i="18"/>
  <c r="BE2514" i="18"/>
  <c r="T2514" i="18"/>
  <c r="R2514" i="18"/>
  <c r="P2514" i="18"/>
  <c r="J2514" i="18"/>
  <c r="BF2514" i="18" s="1"/>
  <c r="BK2508" i="18"/>
  <c r="BI2508" i="18"/>
  <c r="BH2508" i="18"/>
  <c r="BG2508" i="18"/>
  <c r="BE2508" i="18"/>
  <c r="T2508" i="18"/>
  <c r="R2508" i="18"/>
  <c r="P2508" i="18"/>
  <c r="J2508" i="18"/>
  <c r="BF2508" i="18" s="1"/>
  <c r="BK2501" i="18"/>
  <c r="BI2501" i="18"/>
  <c r="BH2501" i="18"/>
  <c r="BG2501" i="18"/>
  <c r="BF2501" i="18"/>
  <c r="BE2501" i="18"/>
  <c r="T2501" i="18"/>
  <c r="R2501" i="18"/>
  <c r="P2501" i="18"/>
  <c r="J2501" i="18"/>
  <c r="BK2495" i="18"/>
  <c r="BI2495" i="18"/>
  <c r="BH2495" i="18"/>
  <c r="BG2495" i="18"/>
  <c r="BE2495" i="18"/>
  <c r="T2495" i="18"/>
  <c r="R2495" i="18"/>
  <c r="P2495" i="18"/>
  <c r="J2495" i="18"/>
  <c r="BF2495" i="18" s="1"/>
  <c r="BK2489" i="18"/>
  <c r="BI2489" i="18"/>
  <c r="BH2489" i="18"/>
  <c r="BG2489" i="18"/>
  <c r="BE2489" i="18"/>
  <c r="T2489" i="18"/>
  <c r="R2489" i="18"/>
  <c r="P2489" i="18"/>
  <c r="J2489" i="18"/>
  <c r="BF2489" i="18" s="1"/>
  <c r="BK2479" i="18"/>
  <c r="BI2479" i="18"/>
  <c r="BH2479" i="18"/>
  <c r="BG2479" i="18"/>
  <c r="BE2479" i="18"/>
  <c r="T2479" i="18"/>
  <c r="R2479" i="18"/>
  <c r="P2479" i="18"/>
  <c r="J2479" i="18"/>
  <c r="BF2479" i="18" s="1"/>
  <c r="BK2473" i="18"/>
  <c r="BI2473" i="18"/>
  <c r="BH2473" i="18"/>
  <c r="BG2473" i="18"/>
  <c r="BE2473" i="18"/>
  <c r="T2473" i="18"/>
  <c r="R2473" i="18"/>
  <c r="P2473" i="18"/>
  <c r="J2473" i="18"/>
  <c r="BF2473" i="18" s="1"/>
  <c r="BK2466" i="18"/>
  <c r="BI2466" i="18"/>
  <c r="BH2466" i="18"/>
  <c r="BG2466" i="18"/>
  <c r="BE2466" i="18"/>
  <c r="T2466" i="18"/>
  <c r="R2466" i="18"/>
  <c r="P2466" i="18"/>
  <c r="J2466" i="18"/>
  <c r="BF2466" i="18" s="1"/>
  <c r="BK2458" i="18"/>
  <c r="BI2458" i="18"/>
  <c r="BH2458" i="18"/>
  <c r="BG2458" i="18"/>
  <c r="BE2458" i="18"/>
  <c r="T2458" i="18"/>
  <c r="R2458" i="18"/>
  <c r="P2458" i="18"/>
  <c r="J2458" i="18"/>
  <c r="BF2458" i="18" s="1"/>
  <c r="BK2449" i="18"/>
  <c r="BI2449" i="18"/>
  <c r="BH2449" i="18"/>
  <c r="BG2449" i="18"/>
  <c r="BE2449" i="18"/>
  <c r="T2449" i="18"/>
  <c r="R2449" i="18"/>
  <c r="P2449" i="18"/>
  <c r="J2449" i="18"/>
  <c r="BF2449" i="18" s="1"/>
  <c r="BK2441" i="18"/>
  <c r="BI2441" i="18"/>
  <c r="BH2441" i="18"/>
  <c r="BG2441" i="18"/>
  <c r="BE2441" i="18"/>
  <c r="T2441" i="18"/>
  <c r="R2441" i="18"/>
  <c r="P2441" i="18"/>
  <c r="J2441" i="18"/>
  <c r="BF2441" i="18" s="1"/>
  <c r="BK2432" i="18"/>
  <c r="BI2432" i="18"/>
  <c r="BH2432" i="18"/>
  <c r="BG2432" i="18"/>
  <c r="BE2432" i="18"/>
  <c r="T2432" i="18"/>
  <c r="R2432" i="18"/>
  <c r="P2432" i="18"/>
  <c r="J2432" i="18"/>
  <c r="BF2432" i="18" s="1"/>
  <c r="BK2426" i="18"/>
  <c r="BI2426" i="18"/>
  <c r="BH2426" i="18"/>
  <c r="BG2426" i="18"/>
  <c r="BE2426" i="18"/>
  <c r="T2426" i="18"/>
  <c r="R2426" i="18"/>
  <c r="P2426" i="18"/>
  <c r="J2426" i="18"/>
  <c r="BF2426" i="18" s="1"/>
  <c r="BK2420" i="18"/>
  <c r="BI2420" i="18"/>
  <c r="BH2420" i="18"/>
  <c r="BG2420" i="18"/>
  <c r="BE2420" i="18"/>
  <c r="T2420" i="18"/>
  <c r="R2420" i="18"/>
  <c r="P2420" i="18"/>
  <c r="J2420" i="18"/>
  <c r="BF2420" i="18" s="1"/>
  <c r="BK2408" i="18"/>
  <c r="BI2408" i="18"/>
  <c r="BH2408" i="18"/>
  <c r="BG2408" i="18"/>
  <c r="BE2408" i="18"/>
  <c r="T2408" i="18"/>
  <c r="R2408" i="18"/>
  <c r="P2408" i="18"/>
  <c r="J2408" i="18"/>
  <c r="BF2408" i="18" s="1"/>
  <c r="BK2393" i="18"/>
  <c r="BI2393" i="18"/>
  <c r="BH2393" i="18"/>
  <c r="BG2393" i="18"/>
  <c r="BE2393" i="18"/>
  <c r="T2393" i="18"/>
  <c r="R2393" i="18"/>
  <c r="P2393" i="18"/>
  <c r="J2393" i="18"/>
  <c r="BF2393" i="18" s="1"/>
  <c r="BK2383" i="18"/>
  <c r="BI2383" i="18"/>
  <c r="BH2383" i="18"/>
  <c r="BG2383" i="18"/>
  <c r="BE2383" i="18"/>
  <c r="T2383" i="18"/>
  <c r="R2383" i="18"/>
  <c r="P2383" i="18"/>
  <c r="J2383" i="18"/>
  <c r="BF2383" i="18" s="1"/>
  <c r="BK2377" i="18"/>
  <c r="BI2377" i="18"/>
  <c r="BH2377" i="18"/>
  <c r="BG2377" i="18"/>
  <c r="BE2377" i="18"/>
  <c r="T2377" i="18"/>
  <c r="R2377" i="18"/>
  <c r="P2377" i="18"/>
  <c r="J2377" i="18"/>
  <c r="BF2377" i="18" s="1"/>
  <c r="BK2366" i="18"/>
  <c r="BI2366" i="18"/>
  <c r="BH2366" i="18"/>
  <c r="BG2366" i="18"/>
  <c r="BF2366" i="18"/>
  <c r="BE2366" i="18"/>
  <c r="T2366" i="18"/>
  <c r="R2366" i="18"/>
  <c r="P2366" i="18"/>
  <c r="J2366" i="18"/>
  <c r="BK2350" i="18"/>
  <c r="BI2350" i="18"/>
  <c r="BH2350" i="18"/>
  <c r="BG2350" i="18"/>
  <c r="BE2350" i="18"/>
  <c r="T2350" i="18"/>
  <c r="R2350" i="18"/>
  <c r="P2350" i="18"/>
  <c r="J2350" i="18"/>
  <c r="BF2350" i="18" s="1"/>
  <c r="BK2326" i="18"/>
  <c r="BI2326" i="18"/>
  <c r="BH2326" i="18"/>
  <c r="BG2326" i="18"/>
  <c r="BE2326" i="18"/>
  <c r="T2326" i="18"/>
  <c r="R2326" i="18"/>
  <c r="P2326" i="18"/>
  <c r="J2326" i="18"/>
  <c r="BF2326" i="18" s="1"/>
  <c r="BK2318" i="18"/>
  <c r="BI2318" i="18"/>
  <c r="BH2318" i="18"/>
  <c r="BG2318" i="18"/>
  <c r="BE2318" i="18"/>
  <c r="T2318" i="18"/>
  <c r="R2318" i="18"/>
  <c r="P2318" i="18"/>
  <c r="J2318" i="18"/>
  <c r="BF2318" i="18" s="1"/>
  <c r="BK2310" i="18"/>
  <c r="BI2310" i="18"/>
  <c r="BH2310" i="18"/>
  <c r="BG2310" i="18"/>
  <c r="BE2310" i="18"/>
  <c r="T2310" i="18"/>
  <c r="R2310" i="18"/>
  <c r="P2310" i="18"/>
  <c r="J2310" i="18"/>
  <c r="BF2310" i="18" s="1"/>
  <c r="BK2303" i="18"/>
  <c r="BI2303" i="18"/>
  <c r="BH2303" i="18"/>
  <c r="BG2303" i="18"/>
  <c r="BE2303" i="18"/>
  <c r="T2303" i="18"/>
  <c r="R2303" i="18"/>
  <c r="P2303" i="18"/>
  <c r="J2303" i="18"/>
  <c r="BF2303" i="18" s="1"/>
  <c r="BK2297" i="18"/>
  <c r="BI2297" i="18"/>
  <c r="BH2297" i="18"/>
  <c r="BG2297" i="18"/>
  <c r="BE2297" i="18"/>
  <c r="T2297" i="18"/>
  <c r="R2297" i="18"/>
  <c r="P2297" i="18"/>
  <c r="J2297" i="18"/>
  <c r="BF2297" i="18" s="1"/>
  <c r="BK2290" i="18"/>
  <c r="BI2290" i="18"/>
  <c r="BH2290" i="18"/>
  <c r="BG2290" i="18"/>
  <c r="BE2290" i="18"/>
  <c r="T2290" i="18"/>
  <c r="R2290" i="18"/>
  <c r="P2290" i="18"/>
  <c r="J2290" i="18"/>
  <c r="BF2290" i="18" s="1"/>
  <c r="BK2283" i="18"/>
  <c r="BI2283" i="18"/>
  <c r="BH2283" i="18"/>
  <c r="BG2283" i="18"/>
  <c r="BE2283" i="18"/>
  <c r="T2283" i="18"/>
  <c r="R2283" i="18"/>
  <c r="P2283" i="18"/>
  <c r="J2283" i="18"/>
  <c r="BF2283" i="18" s="1"/>
  <c r="BK2273" i="18"/>
  <c r="BI2273" i="18"/>
  <c r="BH2273" i="18"/>
  <c r="BG2273" i="18"/>
  <c r="BE2273" i="18"/>
  <c r="T2273" i="18"/>
  <c r="R2273" i="18"/>
  <c r="P2273" i="18"/>
  <c r="J2273" i="18"/>
  <c r="BF2273" i="18" s="1"/>
  <c r="BK2266" i="18"/>
  <c r="BI2266" i="18"/>
  <c r="BH2266" i="18"/>
  <c r="BG2266" i="18"/>
  <c r="BE2266" i="18"/>
  <c r="T2266" i="18"/>
  <c r="R2266" i="18"/>
  <c r="P2266" i="18"/>
  <c r="J2266" i="18"/>
  <c r="BF2266" i="18" s="1"/>
  <c r="BK2259" i="18"/>
  <c r="BI2259" i="18"/>
  <c r="BH2259" i="18"/>
  <c r="BG2259" i="18"/>
  <c r="BE2259" i="18"/>
  <c r="T2259" i="18"/>
  <c r="R2259" i="18"/>
  <c r="P2259" i="18"/>
  <c r="J2259" i="18"/>
  <c r="BF2259" i="18" s="1"/>
  <c r="BK2252" i="18"/>
  <c r="BI2252" i="18"/>
  <c r="BH2252" i="18"/>
  <c r="BG2252" i="18"/>
  <c r="BE2252" i="18"/>
  <c r="T2252" i="18"/>
  <c r="R2252" i="18"/>
  <c r="P2252" i="18"/>
  <c r="J2252" i="18"/>
  <c r="BF2252" i="18" s="1"/>
  <c r="BK2245" i="18"/>
  <c r="BI2245" i="18"/>
  <c r="BH2245" i="18"/>
  <c r="BG2245" i="18"/>
  <c r="BE2245" i="18"/>
  <c r="T2245" i="18"/>
  <c r="R2245" i="18"/>
  <c r="P2245" i="18"/>
  <c r="J2245" i="18"/>
  <c r="BF2245" i="18" s="1"/>
  <c r="BK2238" i="18"/>
  <c r="BI2238" i="18"/>
  <c r="BH2238" i="18"/>
  <c r="BG2238" i="18"/>
  <c r="BE2238" i="18"/>
  <c r="T2238" i="18"/>
  <c r="R2238" i="18"/>
  <c r="P2238" i="18"/>
  <c r="J2238" i="18"/>
  <c r="BF2238" i="18" s="1"/>
  <c r="BK2231" i="18"/>
  <c r="BI2231" i="18"/>
  <c r="BH2231" i="18"/>
  <c r="BG2231" i="18"/>
  <c r="BE2231" i="18"/>
  <c r="T2231" i="18"/>
  <c r="R2231" i="18"/>
  <c r="P2231" i="18"/>
  <c r="J2231" i="18"/>
  <c r="BF2231" i="18" s="1"/>
  <c r="BK2224" i="18"/>
  <c r="BI2224" i="18"/>
  <c r="BH2224" i="18"/>
  <c r="BG2224" i="18"/>
  <c r="BE2224" i="18"/>
  <c r="T2224" i="18"/>
  <c r="R2224" i="18"/>
  <c r="P2224" i="18"/>
  <c r="J2224" i="18"/>
  <c r="BF2224" i="18" s="1"/>
  <c r="BK2210" i="18"/>
  <c r="BI2210" i="18"/>
  <c r="BH2210" i="18"/>
  <c r="BG2210" i="18"/>
  <c r="BE2210" i="18"/>
  <c r="T2210" i="18"/>
  <c r="R2210" i="18"/>
  <c r="P2210" i="18"/>
  <c r="J2210" i="18"/>
  <c r="BF2210" i="18" s="1"/>
  <c r="BK2203" i="18"/>
  <c r="BI2203" i="18"/>
  <c r="BH2203" i="18"/>
  <c r="BG2203" i="18"/>
  <c r="BE2203" i="18"/>
  <c r="T2203" i="18"/>
  <c r="R2203" i="18"/>
  <c r="P2203" i="18"/>
  <c r="J2203" i="18"/>
  <c r="BF2203" i="18" s="1"/>
  <c r="BK2196" i="18"/>
  <c r="BI2196" i="18"/>
  <c r="BH2196" i="18"/>
  <c r="BG2196" i="18"/>
  <c r="BE2196" i="18"/>
  <c r="T2196" i="18"/>
  <c r="R2196" i="18"/>
  <c r="P2196" i="18"/>
  <c r="J2196" i="18"/>
  <c r="BF2196" i="18" s="1"/>
  <c r="BK2193" i="18"/>
  <c r="BI2193" i="18"/>
  <c r="BH2193" i="18"/>
  <c r="BG2193" i="18"/>
  <c r="BE2193" i="18"/>
  <c r="T2193" i="18"/>
  <c r="R2193" i="18"/>
  <c r="P2193" i="18"/>
  <c r="J2193" i="18"/>
  <c r="BF2193" i="18" s="1"/>
  <c r="BK2186" i="18"/>
  <c r="BI2186" i="18"/>
  <c r="BH2186" i="18"/>
  <c r="BG2186" i="18"/>
  <c r="BE2186" i="18"/>
  <c r="T2186" i="18"/>
  <c r="R2186" i="18"/>
  <c r="P2186" i="18"/>
  <c r="J2186" i="18"/>
  <c r="BF2186" i="18" s="1"/>
  <c r="BK2180" i="18"/>
  <c r="BI2180" i="18"/>
  <c r="BH2180" i="18"/>
  <c r="BG2180" i="18"/>
  <c r="BE2180" i="18"/>
  <c r="T2180" i="18"/>
  <c r="R2180" i="18"/>
  <c r="P2180" i="18"/>
  <c r="J2180" i="18"/>
  <c r="BF2180" i="18" s="1"/>
  <c r="BK2174" i="18"/>
  <c r="BI2174" i="18"/>
  <c r="BH2174" i="18"/>
  <c r="BG2174" i="18"/>
  <c r="BE2174" i="18"/>
  <c r="T2174" i="18"/>
  <c r="R2174" i="18"/>
  <c r="P2174" i="18"/>
  <c r="J2174" i="18"/>
  <c r="BF2174" i="18" s="1"/>
  <c r="BK2162" i="18"/>
  <c r="BI2162" i="18"/>
  <c r="BH2162" i="18"/>
  <c r="BG2162" i="18"/>
  <c r="BE2162" i="18"/>
  <c r="T2162" i="18"/>
  <c r="R2162" i="18"/>
  <c r="P2162" i="18"/>
  <c r="J2162" i="18"/>
  <c r="BF2162" i="18" s="1"/>
  <c r="BK2155" i="18"/>
  <c r="BI2155" i="18"/>
  <c r="BH2155" i="18"/>
  <c r="BG2155" i="18"/>
  <c r="BE2155" i="18"/>
  <c r="T2155" i="18"/>
  <c r="R2155" i="18"/>
  <c r="P2155" i="18"/>
  <c r="J2155" i="18"/>
  <c r="BF2155" i="18" s="1"/>
  <c r="BK2148" i="18"/>
  <c r="BI2148" i="18"/>
  <c r="BH2148" i="18"/>
  <c r="BG2148" i="18"/>
  <c r="BE2148" i="18"/>
  <c r="T2148" i="18"/>
  <c r="R2148" i="18"/>
  <c r="P2148" i="18"/>
  <c r="J2148" i="18"/>
  <c r="BF2148" i="18" s="1"/>
  <c r="BK2134" i="18"/>
  <c r="BI2134" i="18"/>
  <c r="BH2134" i="18"/>
  <c r="BG2134" i="18"/>
  <c r="BE2134" i="18"/>
  <c r="T2134" i="18"/>
  <c r="R2134" i="18"/>
  <c r="P2134" i="18"/>
  <c r="J2134" i="18"/>
  <c r="BF2134" i="18" s="1"/>
  <c r="BK2120" i="18"/>
  <c r="BI2120" i="18"/>
  <c r="BH2120" i="18"/>
  <c r="BG2120" i="18"/>
  <c r="BE2120" i="18"/>
  <c r="T2120" i="18"/>
  <c r="R2120" i="18"/>
  <c r="P2120" i="18"/>
  <c r="J2120" i="18"/>
  <c r="BF2120" i="18" s="1"/>
  <c r="BK2097" i="18"/>
  <c r="BI2097" i="18"/>
  <c r="BH2097" i="18"/>
  <c r="BG2097" i="18"/>
  <c r="BE2097" i="18"/>
  <c r="T2097" i="18"/>
  <c r="R2097" i="18"/>
  <c r="P2097" i="18"/>
  <c r="J2097" i="18"/>
  <c r="BF2097" i="18" s="1"/>
  <c r="BK2066" i="18"/>
  <c r="BI2066" i="18"/>
  <c r="BH2066" i="18"/>
  <c r="BG2066" i="18"/>
  <c r="BE2066" i="18"/>
  <c r="T2066" i="18"/>
  <c r="R2066" i="18"/>
  <c r="P2066" i="18"/>
  <c r="J2066" i="18"/>
  <c r="BF2066" i="18" s="1"/>
  <c r="BK2043" i="18"/>
  <c r="BI2043" i="18"/>
  <c r="BH2043" i="18"/>
  <c r="BG2043" i="18"/>
  <c r="BE2043" i="18"/>
  <c r="T2043" i="18"/>
  <c r="R2043" i="18"/>
  <c r="P2043" i="18"/>
  <c r="J2043" i="18"/>
  <c r="BF2043" i="18" s="1"/>
  <c r="BK2036" i="18"/>
  <c r="BI2036" i="18"/>
  <c r="BH2036" i="18"/>
  <c r="BG2036" i="18"/>
  <c r="BE2036" i="18"/>
  <c r="T2036" i="18"/>
  <c r="R2036" i="18"/>
  <c r="P2036" i="18"/>
  <c r="J2036" i="18"/>
  <c r="BF2036" i="18" s="1"/>
  <c r="BK2029" i="18"/>
  <c r="BI2029" i="18"/>
  <c r="BH2029" i="18"/>
  <c r="BG2029" i="18"/>
  <c r="BE2029" i="18"/>
  <c r="T2029" i="18"/>
  <c r="R2029" i="18"/>
  <c r="P2029" i="18"/>
  <c r="J2029" i="18"/>
  <c r="BF2029" i="18" s="1"/>
  <c r="BK2023" i="18"/>
  <c r="BI2023" i="18"/>
  <c r="BH2023" i="18"/>
  <c r="BG2023" i="18"/>
  <c r="BE2023" i="18"/>
  <c r="T2023" i="18"/>
  <c r="R2023" i="18"/>
  <c r="P2023" i="18"/>
  <c r="J2023" i="18"/>
  <c r="BF2023" i="18" s="1"/>
  <c r="BK2013" i="18"/>
  <c r="BI2013" i="18"/>
  <c r="BH2013" i="18"/>
  <c r="BG2013" i="18"/>
  <c r="BE2013" i="18"/>
  <c r="T2013" i="18"/>
  <c r="R2013" i="18"/>
  <c r="P2013" i="18"/>
  <c r="J2013" i="18"/>
  <c r="BF2013" i="18" s="1"/>
  <c r="BK2005" i="18"/>
  <c r="BI2005" i="18"/>
  <c r="BH2005" i="18"/>
  <c r="BG2005" i="18"/>
  <c r="BE2005" i="18"/>
  <c r="T2005" i="18"/>
  <c r="R2005" i="18"/>
  <c r="P2005" i="18"/>
  <c r="J2005" i="18"/>
  <c r="BF2005" i="18" s="1"/>
  <c r="BK2002" i="18"/>
  <c r="BI2002" i="18"/>
  <c r="BH2002" i="18"/>
  <c r="BG2002" i="18"/>
  <c r="BE2002" i="18"/>
  <c r="T2002" i="18"/>
  <c r="R2002" i="18"/>
  <c r="P2002" i="18"/>
  <c r="J2002" i="18"/>
  <c r="BF2002" i="18" s="1"/>
  <c r="BK1995" i="18"/>
  <c r="BI1995" i="18"/>
  <c r="BH1995" i="18"/>
  <c r="BG1995" i="18"/>
  <c r="BE1995" i="18"/>
  <c r="T1995" i="18"/>
  <c r="R1995" i="18"/>
  <c r="P1995" i="18"/>
  <c r="J1995" i="18"/>
  <c r="BF1995" i="18" s="1"/>
  <c r="BK1987" i="18"/>
  <c r="BI1987" i="18"/>
  <c r="BH1987" i="18"/>
  <c r="BG1987" i="18"/>
  <c r="BE1987" i="18"/>
  <c r="T1987" i="18"/>
  <c r="R1987" i="18"/>
  <c r="P1987" i="18"/>
  <c r="J1987" i="18"/>
  <c r="BF1987" i="18" s="1"/>
  <c r="BK1980" i="18"/>
  <c r="BI1980" i="18"/>
  <c r="BH1980" i="18"/>
  <c r="BG1980" i="18"/>
  <c r="BE1980" i="18"/>
  <c r="T1980" i="18"/>
  <c r="R1980" i="18"/>
  <c r="P1980" i="18"/>
  <c r="J1980" i="18"/>
  <c r="BF1980" i="18" s="1"/>
  <c r="BK1972" i="18"/>
  <c r="BI1972" i="18"/>
  <c r="BH1972" i="18"/>
  <c r="BG1972" i="18"/>
  <c r="BE1972" i="18"/>
  <c r="T1972" i="18"/>
  <c r="R1972" i="18"/>
  <c r="P1972" i="18"/>
  <c r="J1972" i="18"/>
  <c r="BF1972" i="18" s="1"/>
  <c r="BK1965" i="18"/>
  <c r="BI1965" i="18"/>
  <c r="BH1965" i="18"/>
  <c r="BG1965" i="18"/>
  <c r="BE1965" i="18"/>
  <c r="T1965" i="18"/>
  <c r="R1965" i="18"/>
  <c r="P1965" i="18"/>
  <c r="J1965" i="18"/>
  <c r="BF1965" i="18" s="1"/>
  <c r="BK1957" i="18"/>
  <c r="BI1957" i="18"/>
  <c r="BH1957" i="18"/>
  <c r="BG1957" i="18"/>
  <c r="BE1957" i="18"/>
  <c r="T1957" i="18"/>
  <c r="R1957" i="18"/>
  <c r="P1957" i="18"/>
  <c r="J1957" i="18"/>
  <c r="BF1957" i="18" s="1"/>
  <c r="BK1954" i="18"/>
  <c r="BI1954" i="18"/>
  <c r="BH1954" i="18"/>
  <c r="BG1954" i="18"/>
  <c r="BE1954" i="18"/>
  <c r="T1954" i="18"/>
  <c r="R1954" i="18"/>
  <c r="P1954" i="18"/>
  <c r="J1954" i="18"/>
  <c r="BF1954" i="18" s="1"/>
  <c r="BK1944" i="18"/>
  <c r="BI1944" i="18"/>
  <c r="BH1944" i="18"/>
  <c r="BG1944" i="18"/>
  <c r="BE1944" i="18"/>
  <c r="T1944" i="18"/>
  <c r="R1944" i="18"/>
  <c r="P1944" i="18"/>
  <c r="J1944" i="18"/>
  <c r="BF1944" i="18" s="1"/>
  <c r="BK1934" i="18"/>
  <c r="BI1934" i="18"/>
  <c r="BH1934" i="18"/>
  <c r="BG1934" i="18"/>
  <c r="BE1934" i="18"/>
  <c r="T1934" i="18"/>
  <c r="R1934" i="18"/>
  <c r="P1934" i="18"/>
  <c r="J1934" i="18"/>
  <c r="BF1934" i="18" s="1"/>
  <c r="BK1927" i="18"/>
  <c r="BI1927" i="18"/>
  <c r="BH1927" i="18"/>
  <c r="BG1927" i="18"/>
  <c r="BE1927" i="18"/>
  <c r="T1927" i="18"/>
  <c r="R1927" i="18"/>
  <c r="P1927" i="18"/>
  <c r="J1927" i="18"/>
  <c r="BF1927" i="18" s="1"/>
  <c r="BK1920" i="18"/>
  <c r="BI1920" i="18"/>
  <c r="BH1920" i="18"/>
  <c r="BG1920" i="18"/>
  <c r="BE1920" i="18"/>
  <c r="T1920" i="18"/>
  <c r="R1920" i="18"/>
  <c r="P1920" i="18"/>
  <c r="J1920" i="18"/>
  <c r="BF1920" i="18" s="1"/>
  <c r="BK1910" i="18"/>
  <c r="BI1910" i="18"/>
  <c r="BH1910" i="18"/>
  <c r="BG1910" i="18"/>
  <c r="BE1910" i="18"/>
  <c r="T1910" i="18"/>
  <c r="R1910" i="18"/>
  <c r="P1910" i="18"/>
  <c r="J1910" i="18"/>
  <c r="BF1910" i="18" s="1"/>
  <c r="BK1900" i="18"/>
  <c r="BI1900" i="18"/>
  <c r="BH1900" i="18"/>
  <c r="BG1900" i="18"/>
  <c r="BE1900" i="18"/>
  <c r="T1900" i="18"/>
  <c r="R1900" i="18"/>
  <c r="P1900" i="18"/>
  <c r="J1900" i="18"/>
  <c r="BF1900" i="18" s="1"/>
  <c r="BK1889" i="18"/>
  <c r="BI1889" i="18"/>
  <c r="BH1889" i="18"/>
  <c r="BG1889" i="18"/>
  <c r="BE1889" i="18"/>
  <c r="T1889" i="18"/>
  <c r="R1889" i="18"/>
  <c r="P1889" i="18"/>
  <c r="J1889" i="18"/>
  <c r="BF1889" i="18" s="1"/>
  <c r="BK1880" i="18"/>
  <c r="BI1880" i="18"/>
  <c r="BH1880" i="18"/>
  <c r="BG1880" i="18"/>
  <c r="BE1880" i="18"/>
  <c r="T1880" i="18"/>
  <c r="R1880" i="18"/>
  <c r="P1880" i="18"/>
  <c r="J1880" i="18"/>
  <c r="BF1880" i="18" s="1"/>
  <c r="BK1871" i="18"/>
  <c r="BI1871" i="18"/>
  <c r="BH1871" i="18"/>
  <c r="BG1871" i="18"/>
  <c r="BE1871" i="18"/>
  <c r="T1871" i="18"/>
  <c r="R1871" i="18"/>
  <c r="P1871" i="18"/>
  <c r="J1871" i="18"/>
  <c r="BF1871" i="18" s="1"/>
  <c r="BK1851" i="18"/>
  <c r="BI1851" i="18"/>
  <c r="BH1851" i="18"/>
  <c r="BG1851" i="18"/>
  <c r="BE1851" i="18"/>
  <c r="T1851" i="18"/>
  <c r="R1851" i="18"/>
  <c r="P1851" i="18"/>
  <c r="J1851" i="18"/>
  <c r="BF1851" i="18" s="1"/>
  <c r="BK1831" i="18"/>
  <c r="BI1831" i="18"/>
  <c r="BH1831" i="18"/>
  <c r="BG1831" i="18"/>
  <c r="BE1831" i="18"/>
  <c r="T1831" i="18"/>
  <c r="R1831" i="18"/>
  <c r="P1831" i="18"/>
  <c r="J1831" i="18"/>
  <c r="BF1831" i="18" s="1"/>
  <c r="BK1768" i="18"/>
  <c r="BI1768" i="18"/>
  <c r="BH1768" i="18"/>
  <c r="BG1768" i="18"/>
  <c r="BE1768" i="18"/>
  <c r="T1768" i="18"/>
  <c r="R1768" i="18"/>
  <c r="P1768" i="18"/>
  <c r="J1768" i="18"/>
  <c r="BF1768" i="18" s="1"/>
  <c r="BK1705" i="18"/>
  <c r="BI1705" i="18"/>
  <c r="BH1705" i="18"/>
  <c r="BG1705" i="18"/>
  <c r="BE1705" i="18"/>
  <c r="T1705" i="18"/>
  <c r="R1705" i="18"/>
  <c r="P1705" i="18"/>
  <c r="J1705" i="18"/>
  <c r="BF1705" i="18" s="1"/>
  <c r="BK1698" i="18"/>
  <c r="BI1698" i="18"/>
  <c r="BH1698" i="18"/>
  <c r="BG1698" i="18"/>
  <c r="BE1698" i="18"/>
  <c r="T1698" i="18"/>
  <c r="R1698" i="18"/>
  <c r="P1698" i="18"/>
  <c r="J1698" i="18"/>
  <c r="BF1698" i="18" s="1"/>
  <c r="BK1686" i="18"/>
  <c r="BI1686" i="18"/>
  <c r="BH1686" i="18"/>
  <c r="BG1686" i="18"/>
  <c r="BE1686" i="18"/>
  <c r="T1686" i="18"/>
  <c r="R1686" i="18"/>
  <c r="P1686" i="18"/>
  <c r="J1686" i="18"/>
  <c r="BF1686" i="18" s="1"/>
  <c r="BK1681" i="18"/>
  <c r="BI1681" i="18"/>
  <c r="BH1681" i="18"/>
  <c r="BG1681" i="18"/>
  <c r="BE1681" i="18"/>
  <c r="T1681" i="18"/>
  <c r="R1681" i="18"/>
  <c r="P1681" i="18"/>
  <c r="J1681" i="18"/>
  <c r="BF1681" i="18" s="1"/>
  <c r="BK1657" i="18"/>
  <c r="BI1657" i="18"/>
  <c r="BH1657" i="18"/>
  <c r="BG1657" i="18"/>
  <c r="BE1657" i="18"/>
  <c r="T1657" i="18"/>
  <c r="R1657" i="18"/>
  <c r="P1657" i="18"/>
  <c r="J1657" i="18"/>
  <c r="BF1657" i="18" s="1"/>
  <c r="BK1616" i="18"/>
  <c r="BI1616" i="18"/>
  <c r="BH1616" i="18"/>
  <c r="BG1616" i="18"/>
  <c r="BE1616" i="18"/>
  <c r="T1616" i="18"/>
  <c r="R1616" i="18"/>
  <c r="P1616" i="18"/>
  <c r="J1616" i="18"/>
  <c r="BF1616" i="18" s="1"/>
  <c r="BK1612" i="18"/>
  <c r="BK1611" i="18" s="1"/>
  <c r="J1611" i="18" s="1"/>
  <c r="J68" i="18" s="1"/>
  <c r="BI1612" i="18"/>
  <c r="BH1612" i="18"/>
  <c r="BG1612" i="18"/>
  <c r="BE1612" i="18"/>
  <c r="T1612" i="18"/>
  <c r="T1611" i="18" s="1"/>
  <c r="R1612" i="18"/>
  <c r="R1611" i="18" s="1"/>
  <c r="P1612" i="18"/>
  <c r="P1611" i="18" s="1"/>
  <c r="J1612" i="18"/>
  <c r="BF1612" i="18" s="1"/>
  <c r="BK1606" i="18"/>
  <c r="BI1606" i="18"/>
  <c r="BH1606" i="18"/>
  <c r="BG1606" i="18"/>
  <c r="BE1606" i="18"/>
  <c r="T1606" i="18"/>
  <c r="R1606" i="18"/>
  <c r="P1606" i="18"/>
  <c r="J1606" i="18"/>
  <c r="BF1606" i="18" s="1"/>
  <c r="BK1601" i="18"/>
  <c r="BI1601" i="18"/>
  <c r="BH1601" i="18"/>
  <c r="BG1601" i="18"/>
  <c r="BE1601" i="18"/>
  <c r="T1601" i="18"/>
  <c r="R1601" i="18"/>
  <c r="P1601" i="18"/>
  <c r="J1601" i="18"/>
  <c r="BF1601" i="18" s="1"/>
  <c r="BK1596" i="18"/>
  <c r="BI1596" i="18"/>
  <c r="BH1596" i="18"/>
  <c r="BG1596" i="18"/>
  <c r="BE1596" i="18"/>
  <c r="T1596" i="18"/>
  <c r="R1596" i="18"/>
  <c r="P1596" i="18"/>
  <c r="J1596" i="18"/>
  <c r="BF1596" i="18" s="1"/>
  <c r="BK1514" i="18"/>
  <c r="BI1514" i="18"/>
  <c r="BH1514" i="18"/>
  <c r="BG1514" i="18"/>
  <c r="BE1514" i="18"/>
  <c r="T1514" i="18"/>
  <c r="R1514" i="18"/>
  <c r="P1514" i="18"/>
  <c r="J1514" i="18"/>
  <c r="BF1514" i="18" s="1"/>
  <c r="BK1502" i="18"/>
  <c r="BI1502" i="18"/>
  <c r="BH1502" i="18"/>
  <c r="BG1502" i="18"/>
  <c r="BE1502" i="18"/>
  <c r="T1502" i="18"/>
  <c r="R1502" i="18"/>
  <c r="P1502" i="18"/>
  <c r="J1502" i="18"/>
  <c r="BF1502" i="18" s="1"/>
  <c r="BK1489" i="18"/>
  <c r="BI1489" i="18"/>
  <c r="BH1489" i="18"/>
  <c r="BG1489" i="18"/>
  <c r="BE1489" i="18"/>
  <c r="T1489" i="18"/>
  <c r="R1489" i="18"/>
  <c r="P1489" i="18"/>
  <c r="J1489" i="18"/>
  <c r="BF1489" i="18" s="1"/>
  <c r="BK1477" i="18"/>
  <c r="BI1477" i="18"/>
  <c r="BH1477" i="18"/>
  <c r="BG1477" i="18"/>
  <c r="BE1477" i="18"/>
  <c r="T1477" i="18"/>
  <c r="R1477" i="18"/>
  <c r="P1477" i="18"/>
  <c r="J1477" i="18"/>
  <c r="BF1477" i="18" s="1"/>
  <c r="BK1465" i="18"/>
  <c r="BI1465" i="18"/>
  <c r="BH1465" i="18"/>
  <c r="BG1465" i="18"/>
  <c r="BE1465" i="18"/>
  <c r="T1465" i="18"/>
  <c r="R1465" i="18"/>
  <c r="P1465" i="18"/>
  <c r="J1465" i="18"/>
  <c r="BF1465" i="18" s="1"/>
  <c r="BK1453" i="18"/>
  <c r="BI1453" i="18"/>
  <c r="BH1453" i="18"/>
  <c r="BG1453" i="18"/>
  <c r="BE1453" i="18"/>
  <c r="T1453" i="18"/>
  <c r="R1453" i="18"/>
  <c r="P1453" i="18"/>
  <c r="J1453" i="18"/>
  <c r="BF1453" i="18" s="1"/>
  <c r="BK1440" i="18"/>
  <c r="BI1440" i="18"/>
  <c r="BH1440" i="18"/>
  <c r="BG1440" i="18"/>
  <c r="BE1440" i="18"/>
  <c r="T1440" i="18"/>
  <c r="R1440" i="18"/>
  <c r="P1440" i="18"/>
  <c r="J1440" i="18"/>
  <c r="BF1440" i="18" s="1"/>
  <c r="BK1428" i="18"/>
  <c r="BI1428" i="18"/>
  <c r="BH1428" i="18"/>
  <c r="BG1428" i="18"/>
  <c r="BE1428" i="18"/>
  <c r="T1428" i="18"/>
  <c r="R1428" i="18"/>
  <c r="P1428" i="18"/>
  <c r="J1428" i="18"/>
  <c r="BF1428" i="18" s="1"/>
  <c r="BK1420" i="18"/>
  <c r="BI1420" i="18"/>
  <c r="BH1420" i="18"/>
  <c r="BG1420" i="18"/>
  <c r="BE1420" i="18"/>
  <c r="T1420" i="18"/>
  <c r="R1420" i="18"/>
  <c r="P1420" i="18"/>
  <c r="J1420" i="18"/>
  <c r="BF1420" i="18" s="1"/>
  <c r="BK1414" i="18"/>
  <c r="BI1414" i="18"/>
  <c r="BH1414" i="18"/>
  <c r="BG1414" i="18"/>
  <c r="BE1414" i="18"/>
  <c r="T1414" i="18"/>
  <c r="R1414" i="18"/>
  <c r="P1414" i="18"/>
  <c r="J1414" i="18"/>
  <c r="BF1414" i="18" s="1"/>
  <c r="BK1408" i="18"/>
  <c r="BI1408" i="18"/>
  <c r="BH1408" i="18"/>
  <c r="BG1408" i="18"/>
  <c r="BE1408" i="18"/>
  <c r="T1408" i="18"/>
  <c r="R1408" i="18"/>
  <c r="P1408" i="18"/>
  <c r="J1408" i="18"/>
  <c r="BF1408" i="18" s="1"/>
  <c r="BK1403" i="18"/>
  <c r="BI1403" i="18"/>
  <c r="BH1403" i="18"/>
  <c r="BG1403" i="18"/>
  <c r="BE1403" i="18"/>
  <c r="T1403" i="18"/>
  <c r="R1403" i="18"/>
  <c r="P1403" i="18"/>
  <c r="J1403" i="18"/>
  <c r="BF1403" i="18" s="1"/>
  <c r="BK1398" i="18"/>
  <c r="BI1398" i="18"/>
  <c r="BH1398" i="18"/>
  <c r="BG1398" i="18"/>
  <c r="BE1398" i="18"/>
  <c r="T1398" i="18"/>
  <c r="R1398" i="18"/>
  <c r="P1398" i="18"/>
  <c r="J1398" i="18"/>
  <c r="BF1398" i="18" s="1"/>
  <c r="BK1386" i="18"/>
  <c r="BI1386" i="18"/>
  <c r="BH1386" i="18"/>
  <c r="BG1386" i="18"/>
  <c r="BE1386" i="18"/>
  <c r="T1386" i="18"/>
  <c r="R1386" i="18"/>
  <c r="P1386" i="18"/>
  <c r="J1386" i="18"/>
  <c r="BF1386" i="18" s="1"/>
  <c r="BK1373" i="18"/>
  <c r="BI1373" i="18"/>
  <c r="BH1373" i="18"/>
  <c r="BG1373" i="18"/>
  <c r="BE1373" i="18"/>
  <c r="T1373" i="18"/>
  <c r="R1373" i="18"/>
  <c r="P1373" i="18"/>
  <c r="J1373" i="18"/>
  <c r="BF1373" i="18" s="1"/>
  <c r="BK1366" i="18"/>
  <c r="BI1366" i="18"/>
  <c r="BH1366" i="18"/>
  <c r="BG1366" i="18"/>
  <c r="BE1366" i="18"/>
  <c r="T1366" i="18"/>
  <c r="R1366" i="18"/>
  <c r="P1366" i="18"/>
  <c r="J1366" i="18"/>
  <c r="BF1366" i="18" s="1"/>
  <c r="BK1359" i="18"/>
  <c r="BI1359" i="18"/>
  <c r="BH1359" i="18"/>
  <c r="BG1359" i="18"/>
  <c r="BE1359" i="18"/>
  <c r="T1359" i="18"/>
  <c r="R1359" i="18"/>
  <c r="P1359" i="18"/>
  <c r="J1359" i="18"/>
  <c r="BF1359" i="18" s="1"/>
  <c r="BK1354" i="18"/>
  <c r="BI1354" i="18"/>
  <c r="BH1354" i="18"/>
  <c r="BG1354" i="18"/>
  <c r="BE1354" i="18"/>
  <c r="T1354" i="18"/>
  <c r="R1354" i="18"/>
  <c r="P1354" i="18"/>
  <c r="J1354" i="18"/>
  <c r="BF1354" i="18" s="1"/>
  <c r="BK1347" i="18"/>
  <c r="BI1347" i="18"/>
  <c r="BH1347" i="18"/>
  <c r="BG1347" i="18"/>
  <c r="BE1347" i="18"/>
  <c r="T1347" i="18"/>
  <c r="R1347" i="18"/>
  <c r="P1347" i="18"/>
  <c r="J1347" i="18"/>
  <c r="BF1347" i="18" s="1"/>
  <c r="BK1333" i="18"/>
  <c r="BI1333" i="18"/>
  <c r="BH1333" i="18"/>
  <c r="BG1333" i="18"/>
  <c r="BE1333" i="18"/>
  <c r="T1333" i="18"/>
  <c r="R1333" i="18"/>
  <c r="P1333" i="18"/>
  <c r="J1333" i="18"/>
  <c r="BF1333" i="18" s="1"/>
  <c r="BK1298" i="18"/>
  <c r="BI1298" i="18"/>
  <c r="BH1298" i="18"/>
  <c r="BG1298" i="18"/>
  <c r="BE1298" i="18"/>
  <c r="T1298" i="18"/>
  <c r="R1298" i="18"/>
  <c r="P1298" i="18"/>
  <c r="J1298" i="18"/>
  <c r="BF1298" i="18" s="1"/>
  <c r="BK1278" i="18"/>
  <c r="BI1278" i="18"/>
  <c r="BH1278" i="18"/>
  <c r="BG1278" i="18"/>
  <c r="BE1278" i="18"/>
  <c r="T1278" i="18"/>
  <c r="R1278" i="18"/>
  <c r="P1278" i="18"/>
  <c r="J1278" i="18"/>
  <c r="BF1278" i="18" s="1"/>
  <c r="BK1214" i="18"/>
  <c r="BI1214" i="18"/>
  <c r="BH1214" i="18"/>
  <c r="BG1214" i="18"/>
  <c r="BE1214" i="18"/>
  <c r="T1214" i="18"/>
  <c r="R1214" i="18"/>
  <c r="P1214" i="18"/>
  <c r="J1214" i="18"/>
  <c r="BF1214" i="18" s="1"/>
  <c r="BK1157" i="18"/>
  <c r="BI1157" i="18"/>
  <c r="BH1157" i="18"/>
  <c r="BG1157" i="18"/>
  <c r="BE1157" i="18"/>
  <c r="T1157" i="18"/>
  <c r="R1157" i="18"/>
  <c r="P1157" i="18"/>
  <c r="J1157" i="18"/>
  <c r="BF1157" i="18" s="1"/>
  <c r="BK1097" i="18"/>
  <c r="BI1097" i="18"/>
  <c r="BH1097" i="18"/>
  <c r="BG1097" i="18"/>
  <c r="BE1097" i="18"/>
  <c r="T1097" i="18"/>
  <c r="R1097" i="18"/>
  <c r="P1097" i="18"/>
  <c r="J1097" i="18"/>
  <c r="BF1097" i="18" s="1"/>
  <c r="BK1063" i="18"/>
  <c r="BI1063" i="18"/>
  <c r="BH1063" i="18"/>
  <c r="BG1063" i="18"/>
  <c r="BE1063" i="18"/>
  <c r="T1063" i="18"/>
  <c r="R1063" i="18"/>
  <c r="P1063" i="18"/>
  <c r="J1063" i="18"/>
  <c r="BF1063" i="18" s="1"/>
  <c r="BK1038" i="18"/>
  <c r="BI1038" i="18"/>
  <c r="BH1038" i="18"/>
  <c r="BG1038" i="18"/>
  <c r="BE1038" i="18"/>
  <c r="T1038" i="18"/>
  <c r="R1038" i="18"/>
  <c r="P1038" i="18"/>
  <c r="J1038" i="18"/>
  <c r="BF1038" i="18" s="1"/>
  <c r="BK1013" i="18"/>
  <c r="BI1013" i="18"/>
  <c r="BH1013" i="18"/>
  <c r="BG1013" i="18"/>
  <c r="BE1013" i="18"/>
  <c r="T1013" i="18"/>
  <c r="R1013" i="18"/>
  <c r="P1013" i="18"/>
  <c r="J1013" i="18"/>
  <c r="BF1013" i="18" s="1"/>
  <c r="BK988" i="18"/>
  <c r="BI988" i="18"/>
  <c r="BH988" i="18"/>
  <c r="BG988" i="18"/>
  <c r="BE988" i="18"/>
  <c r="T988" i="18"/>
  <c r="R988" i="18"/>
  <c r="P988" i="18"/>
  <c r="J988" i="18"/>
  <c r="BF988" i="18" s="1"/>
  <c r="BK963" i="18"/>
  <c r="BI963" i="18"/>
  <c r="BH963" i="18"/>
  <c r="BG963" i="18"/>
  <c r="BE963" i="18"/>
  <c r="T963" i="18"/>
  <c r="R963" i="18"/>
  <c r="P963" i="18"/>
  <c r="J963" i="18"/>
  <c r="BF963" i="18" s="1"/>
  <c r="BK956" i="18"/>
  <c r="BI956" i="18"/>
  <c r="BH956" i="18"/>
  <c r="BG956" i="18"/>
  <c r="BE956" i="18"/>
  <c r="T956" i="18"/>
  <c r="R956" i="18"/>
  <c r="P956" i="18"/>
  <c r="J956" i="18"/>
  <c r="BF956" i="18" s="1"/>
  <c r="BK857" i="18"/>
  <c r="BI857" i="18"/>
  <c r="BH857" i="18"/>
  <c r="BG857" i="18"/>
  <c r="BE857" i="18"/>
  <c r="T857" i="18"/>
  <c r="R857" i="18"/>
  <c r="P857" i="18"/>
  <c r="J857" i="18"/>
  <c r="BF857" i="18" s="1"/>
  <c r="BK850" i="18"/>
  <c r="BI850" i="18"/>
  <c r="BH850" i="18"/>
  <c r="BG850" i="18"/>
  <c r="BE850" i="18"/>
  <c r="T850" i="18"/>
  <c r="R850" i="18"/>
  <c r="P850" i="18"/>
  <c r="J850" i="18"/>
  <c r="BF850" i="18" s="1"/>
  <c r="BK843" i="18"/>
  <c r="BI843" i="18"/>
  <c r="BH843" i="18"/>
  <c r="BG843" i="18"/>
  <c r="BE843" i="18"/>
  <c r="T843" i="18"/>
  <c r="R843" i="18"/>
  <c r="P843" i="18"/>
  <c r="J843" i="18"/>
  <c r="BF843" i="18" s="1"/>
  <c r="BK836" i="18"/>
  <c r="BI836" i="18"/>
  <c r="BH836" i="18"/>
  <c r="BG836" i="18"/>
  <c r="BE836" i="18"/>
  <c r="T836" i="18"/>
  <c r="R836" i="18"/>
  <c r="P836" i="18"/>
  <c r="J836" i="18"/>
  <c r="BF836" i="18" s="1"/>
  <c r="BK830" i="18"/>
  <c r="BI830" i="18"/>
  <c r="BH830" i="18"/>
  <c r="BG830" i="18"/>
  <c r="BE830" i="18"/>
  <c r="T830" i="18"/>
  <c r="R830" i="18"/>
  <c r="P830" i="18"/>
  <c r="J830" i="18"/>
  <c r="BF830" i="18" s="1"/>
  <c r="BK821" i="18"/>
  <c r="BI821" i="18"/>
  <c r="BH821" i="18"/>
  <c r="BG821" i="18"/>
  <c r="BE821" i="18"/>
  <c r="T821" i="18"/>
  <c r="R821" i="18"/>
  <c r="P821" i="18"/>
  <c r="J821" i="18"/>
  <c r="BF821" i="18" s="1"/>
  <c r="BK760" i="18"/>
  <c r="BI760" i="18"/>
  <c r="BH760" i="18"/>
  <c r="BG760" i="18"/>
  <c r="BE760" i="18"/>
  <c r="T760" i="18"/>
  <c r="R760" i="18"/>
  <c r="P760" i="18"/>
  <c r="J760" i="18"/>
  <c r="BF760" i="18" s="1"/>
  <c r="BK693" i="18"/>
  <c r="BI693" i="18"/>
  <c r="BH693" i="18"/>
  <c r="BG693" i="18"/>
  <c r="BE693" i="18"/>
  <c r="T693" i="18"/>
  <c r="R693" i="18"/>
  <c r="P693" i="18"/>
  <c r="J693" i="18"/>
  <c r="BF693" i="18" s="1"/>
  <c r="BK683" i="18"/>
  <c r="BI683" i="18"/>
  <c r="BH683" i="18"/>
  <c r="BG683" i="18"/>
  <c r="BE683" i="18"/>
  <c r="T683" i="18"/>
  <c r="R683" i="18"/>
  <c r="P683" i="18"/>
  <c r="J683" i="18"/>
  <c r="BF683" i="18" s="1"/>
  <c r="BK674" i="18"/>
  <c r="BI674" i="18"/>
  <c r="BH674" i="18"/>
  <c r="BG674" i="18"/>
  <c r="BE674" i="18"/>
  <c r="T674" i="18"/>
  <c r="R674" i="18"/>
  <c r="P674" i="18"/>
  <c r="J674" i="18"/>
  <c r="BF674" i="18" s="1"/>
  <c r="BK665" i="18"/>
  <c r="BI665" i="18"/>
  <c r="BH665" i="18"/>
  <c r="BG665" i="18"/>
  <c r="BE665" i="18"/>
  <c r="T665" i="18"/>
  <c r="R665" i="18"/>
  <c r="P665" i="18"/>
  <c r="J665" i="18"/>
  <c r="BF665" i="18" s="1"/>
  <c r="BK656" i="18"/>
  <c r="BI656" i="18"/>
  <c r="BH656" i="18"/>
  <c r="BG656" i="18"/>
  <c r="BE656" i="18"/>
  <c r="T656" i="18"/>
  <c r="R656" i="18"/>
  <c r="P656" i="18"/>
  <c r="J656" i="18"/>
  <c r="BF656" i="18" s="1"/>
  <c r="BK647" i="18"/>
  <c r="BI647" i="18"/>
  <c r="BH647" i="18"/>
  <c r="BG647" i="18"/>
  <c r="BE647" i="18"/>
  <c r="T647" i="18"/>
  <c r="R647" i="18"/>
  <c r="P647" i="18"/>
  <c r="J647" i="18"/>
  <c r="BF647" i="18" s="1"/>
  <c r="BK638" i="18"/>
  <c r="BI638" i="18"/>
  <c r="BH638" i="18"/>
  <c r="BG638" i="18"/>
  <c r="BE638" i="18"/>
  <c r="T638" i="18"/>
  <c r="R638" i="18"/>
  <c r="P638" i="18"/>
  <c r="J638" i="18"/>
  <c r="BF638" i="18" s="1"/>
  <c r="BK623" i="18"/>
  <c r="BI623" i="18"/>
  <c r="BH623" i="18"/>
  <c r="BG623" i="18"/>
  <c r="BE623" i="18"/>
  <c r="T623" i="18"/>
  <c r="R623" i="18"/>
  <c r="P623" i="18"/>
  <c r="J623" i="18"/>
  <c r="BF623" i="18" s="1"/>
  <c r="BK608" i="18"/>
  <c r="BI608" i="18"/>
  <c r="BH608" i="18"/>
  <c r="BG608" i="18"/>
  <c r="BE608" i="18"/>
  <c r="T608" i="18"/>
  <c r="R608" i="18"/>
  <c r="P608" i="18"/>
  <c r="J608" i="18"/>
  <c r="BF608" i="18" s="1"/>
  <c r="BK599" i="18"/>
  <c r="BI599" i="18"/>
  <c r="BH599" i="18"/>
  <c r="BG599" i="18"/>
  <c r="BE599" i="18"/>
  <c r="T599" i="18"/>
  <c r="R599" i="18"/>
  <c r="P599" i="18"/>
  <c r="J599" i="18"/>
  <c r="BF599" i="18" s="1"/>
  <c r="BK590" i="18"/>
  <c r="BI590" i="18"/>
  <c r="BH590" i="18"/>
  <c r="BG590" i="18"/>
  <c r="BE590" i="18"/>
  <c r="T590" i="18"/>
  <c r="R590" i="18"/>
  <c r="P590" i="18"/>
  <c r="J590" i="18"/>
  <c r="BF590" i="18" s="1"/>
  <c r="BK575" i="18"/>
  <c r="BI575" i="18"/>
  <c r="BH575" i="18"/>
  <c r="BG575" i="18"/>
  <c r="BE575" i="18"/>
  <c r="T575" i="18"/>
  <c r="R575" i="18"/>
  <c r="P575" i="18"/>
  <c r="J575" i="18"/>
  <c r="BF575" i="18" s="1"/>
  <c r="BK560" i="18"/>
  <c r="BI560" i="18"/>
  <c r="BH560" i="18"/>
  <c r="BG560" i="18"/>
  <c r="BE560" i="18"/>
  <c r="T560" i="18"/>
  <c r="R560" i="18"/>
  <c r="P560" i="18"/>
  <c r="J560" i="18"/>
  <c r="BF560" i="18" s="1"/>
  <c r="BK544" i="18"/>
  <c r="BI544" i="18"/>
  <c r="BH544" i="18"/>
  <c r="BG544" i="18"/>
  <c r="BE544" i="18"/>
  <c r="T544" i="18"/>
  <c r="R544" i="18"/>
  <c r="P544" i="18"/>
  <c r="J544" i="18"/>
  <c r="BF544" i="18" s="1"/>
  <c r="BK526" i="18"/>
  <c r="BI526" i="18"/>
  <c r="BH526" i="18"/>
  <c r="BG526" i="18"/>
  <c r="BE526" i="18"/>
  <c r="T526" i="18"/>
  <c r="R526" i="18"/>
  <c r="P526" i="18"/>
  <c r="J526" i="18"/>
  <c r="BF526" i="18" s="1"/>
  <c r="BK498" i="18"/>
  <c r="BI498" i="18"/>
  <c r="BH498" i="18"/>
  <c r="BG498" i="18"/>
  <c r="BE498" i="18"/>
  <c r="T498" i="18"/>
  <c r="R498" i="18"/>
  <c r="P498" i="18"/>
  <c r="J498" i="18"/>
  <c r="BF498" i="18" s="1"/>
  <c r="BK456" i="18"/>
  <c r="BI456" i="18"/>
  <c r="BH456" i="18"/>
  <c r="BG456" i="18"/>
  <c r="BE456" i="18"/>
  <c r="T456" i="18"/>
  <c r="R456" i="18"/>
  <c r="P456" i="18"/>
  <c r="J456" i="18"/>
  <c r="BF456" i="18" s="1"/>
  <c r="BK446" i="18"/>
  <c r="BI446" i="18"/>
  <c r="BH446" i="18"/>
  <c r="BG446" i="18"/>
  <c r="BE446" i="18"/>
  <c r="T446" i="18"/>
  <c r="R446" i="18"/>
  <c r="P446" i="18"/>
  <c r="J446" i="18"/>
  <c r="BF446" i="18" s="1"/>
  <c r="BK439" i="18"/>
  <c r="BI439" i="18"/>
  <c r="BH439" i="18"/>
  <c r="BG439" i="18"/>
  <c r="BE439" i="18"/>
  <c r="T439" i="18"/>
  <c r="R439" i="18"/>
  <c r="P439" i="18"/>
  <c r="J439" i="18"/>
  <c r="BF439" i="18" s="1"/>
  <c r="BK432" i="18"/>
  <c r="BI432" i="18"/>
  <c r="BH432" i="18"/>
  <c r="BG432" i="18"/>
  <c r="BE432" i="18"/>
  <c r="T432" i="18"/>
  <c r="R432" i="18"/>
  <c r="P432" i="18"/>
  <c r="J432" i="18"/>
  <c r="BF432" i="18" s="1"/>
  <c r="BK421" i="18"/>
  <c r="BI421" i="18"/>
  <c r="BH421" i="18"/>
  <c r="BG421" i="18"/>
  <c r="BE421" i="18"/>
  <c r="T421" i="18"/>
  <c r="R421" i="18"/>
  <c r="P421" i="18"/>
  <c r="J421" i="18"/>
  <c r="BF421" i="18" s="1"/>
  <c r="BK410" i="18"/>
  <c r="BI410" i="18"/>
  <c r="BH410" i="18"/>
  <c r="BG410" i="18"/>
  <c r="BE410" i="18"/>
  <c r="T410" i="18"/>
  <c r="R410" i="18"/>
  <c r="P410" i="18"/>
  <c r="J410" i="18"/>
  <c r="BF410" i="18" s="1"/>
  <c r="BK377" i="18"/>
  <c r="BI377" i="18"/>
  <c r="BH377" i="18"/>
  <c r="BG377" i="18"/>
  <c r="BE377" i="18"/>
  <c r="T377" i="18"/>
  <c r="R377" i="18"/>
  <c r="P377" i="18"/>
  <c r="J377" i="18"/>
  <c r="BF377" i="18" s="1"/>
  <c r="BK344" i="18"/>
  <c r="BI344" i="18"/>
  <c r="BH344" i="18"/>
  <c r="BG344" i="18"/>
  <c r="BE344" i="18"/>
  <c r="T344" i="18"/>
  <c r="R344" i="18"/>
  <c r="P344" i="18"/>
  <c r="J344" i="18"/>
  <c r="BF344" i="18" s="1"/>
  <c r="BK333" i="18"/>
  <c r="BI333" i="18"/>
  <c r="BH333" i="18"/>
  <c r="BG333" i="18"/>
  <c r="BE333" i="18"/>
  <c r="T333" i="18"/>
  <c r="R333" i="18"/>
  <c r="P333" i="18"/>
  <c r="J333" i="18"/>
  <c r="BF333" i="18" s="1"/>
  <c r="BK306" i="18"/>
  <c r="BI306" i="18"/>
  <c r="BH306" i="18"/>
  <c r="BG306" i="18"/>
  <c r="BE306" i="18"/>
  <c r="T306" i="18"/>
  <c r="R306" i="18"/>
  <c r="P306" i="18"/>
  <c r="J306" i="18"/>
  <c r="BF306" i="18" s="1"/>
  <c r="BK277" i="18"/>
  <c r="BI277" i="18"/>
  <c r="BH277" i="18"/>
  <c r="BG277" i="18"/>
  <c r="BE277" i="18"/>
  <c r="T277" i="18"/>
  <c r="R277" i="18"/>
  <c r="P277" i="18"/>
  <c r="J277" i="18"/>
  <c r="BF277" i="18" s="1"/>
  <c r="BK269" i="18"/>
  <c r="BI269" i="18"/>
  <c r="BH269" i="18"/>
  <c r="BG269" i="18"/>
  <c r="BE269" i="18"/>
  <c r="T269" i="18"/>
  <c r="R269" i="18"/>
  <c r="P269" i="18"/>
  <c r="J269" i="18"/>
  <c r="BF269" i="18" s="1"/>
  <c r="BK259" i="18"/>
  <c r="BI259" i="18"/>
  <c r="BH259" i="18"/>
  <c r="BG259" i="18"/>
  <c r="BE259" i="18"/>
  <c r="T259" i="18"/>
  <c r="R259" i="18"/>
  <c r="P259" i="18"/>
  <c r="J259" i="18"/>
  <c r="BF259" i="18" s="1"/>
  <c r="BK246" i="18"/>
  <c r="BI246" i="18"/>
  <c r="BH246" i="18"/>
  <c r="BG246" i="18"/>
  <c r="BE246" i="18"/>
  <c r="T246" i="18"/>
  <c r="R246" i="18"/>
  <c r="P246" i="18"/>
  <c r="J246" i="18"/>
  <c r="BF246" i="18" s="1"/>
  <c r="BK228" i="18"/>
  <c r="BI228" i="18"/>
  <c r="BH228" i="18"/>
  <c r="BG228" i="18"/>
  <c r="BE228" i="18"/>
  <c r="T228" i="18"/>
  <c r="R228" i="18"/>
  <c r="P228" i="18"/>
  <c r="J228" i="18"/>
  <c r="BF228" i="18" s="1"/>
  <c r="BK212" i="18"/>
  <c r="BI212" i="18"/>
  <c r="BH212" i="18"/>
  <c r="BG212" i="18"/>
  <c r="BE212" i="18"/>
  <c r="T212" i="18"/>
  <c r="R212" i="18"/>
  <c r="P212" i="18"/>
  <c r="J212" i="18"/>
  <c r="BF212" i="18" s="1"/>
  <c r="BK203" i="18"/>
  <c r="BI203" i="18"/>
  <c r="BH203" i="18"/>
  <c r="BG203" i="18"/>
  <c r="BE203" i="18"/>
  <c r="T203" i="18"/>
  <c r="R203" i="18"/>
  <c r="P203" i="18"/>
  <c r="J203" i="18"/>
  <c r="BF203" i="18" s="1"/>
  <c r="BK197" i="18"/>
  <c r="BI197" i="18"/>
  <c r="BH197" i="18"/>
  <c r="BG197" i="18"/>
  <c r="BE197" i="18"/>
  <c r="T197" i="18"/>
  <c r="R197" i="18"/>
  <c r="P197" i="18"/>
  <c r="J197" i="18"/>
  <c r="BF197" i="18" s="1"/>
  <c r="BK189" i="18"/>
  <c r="BI189" i="18"/>
  <c r="BH189" i="18"/>
  <c r="BG189" i="18"/>
  <c r="BE189" i="18"/>
  <c r="T189" i="18"/>
  <c r="R189" i="18"/>
  <c r="P189" i="18"/>
  <c r="J189" i="18"/>
  <c r="BF189" i="18" s="1"/>
  <c r="BK182" i="18"/>
  <c r="BI182" i="18"/>
  <c r="BH182" i="18"/>
  <c r="BG182" i="18"/>
  <c r="BE182" i="18"/>
  <c r="T182" i="18"/>
  <c r="R182" i="18"/>
  <c r="P182" i="18"/>
  <c r="J182" i="18"/>
  <c r="BF182" i="18" s="1"/>
  <c r="BK175" i="18"/>
  <c r="BI175" i="18"/>
  <c r="BH175" i="18"/>
  <c r="BG175" i="18"/>
  <c r="BE175" i="18"/>
  <c r="T175" i="18"/>
  <c r="R175" i="18"/>
  <c r="P175" i="18"/>
  <c r="J175" i="18"/>
  <c r="BF175" i="18" s="1"/>
  <c r="BK168" i="18"/>
  <c r="BI168" i="18"/>
  <c r="BH168" i="18"/>
  <c r="BG168" i="18"/>
  <c r="BE168" i="18"/>
  <c r="T168" i="18"/>
  <c r="R168" i="18"/>
  <c r="P168" i="18"/>
  <c r="J168" i="18"/>
  <c r="BF168" i="18" s="1"/>
  <c r="BK162" i="18"/>
  <c r="BI162" i="18"/>
  <c r="BH162" i="18"/>
  <c r="BG162" i="18"/>
  <c r="BE162" i="18"/>
  <c r="T162" i="18"/>
  <c r="R162" i="18"/>
  <c r="P162" i="18"/>
  <c r="J162" i="18"/>
  <c r="BF162" i="18" s="1"/>
  <c r="BK156" i="18"/>
  <c r="BI156" i="18"/>
  <c r="BH156" i="18"/>
  <c r="BG156" i="18"/>
  <c r="BE156" i="18"/>
  <c r="T156" i="18"/>
  <c r="R156" i="18"/>
  <c r="P156" i="18"/>
  <c r="J156" i="18"/>
  <c r="BF156" i="18" s="1"/>
  <c r="BK149" i="18"/>
  <c r="BI149" i="18"/>
  <c r="BH149" i="18"/>
  <c r="BG149" i="18"/>
  <c r="BE149" i="18"/>
  <c r="T149" i="18"/>
  <c r="R149" i="18"/>
  <c r="P149" i="18"/>
  <c r="J149" i="18"/>
  <c r="BF149" i="18" s="1"/>
  <c r="BK143" i="18"/>
  <c r="BI143" i="18"/>
  <c r="BH143" i="18"/>
  <c r="BG143" i="18"/>
  <c r="BE143" i="18"/>
  <c r="T143" i="18"/>
  <c r="R143" i="18"/>
  <c r="P143" i="18"/>
  <c r="J143" i="18"/>
  <c r="BF143" i="18" s="1"/>
  <c r="BK138" i="18"/>
  <c r="BI138" i="18"/>
  <c r="BH138" i="18"/>
  <c r="BG138" i="18"/>
  <c r="BE138" i="18"/>
  <c r="T138" i="18"/>
  <c r="R138" i="18"/>
  <c r="P138" i="18"/>
  <c r="J138" i="18"/>
  <c r="BF138" i="18" s="1"/>
  <c r="BK132" i="18"/>
  <c r="BI132" i="18"/>
  <c r="BH132" i="18"/>
  <c r="BG132" i="18"/>
  <c r="BE132" i="18"/>
  <c r="T132" i="18"/>
  <c r="R132" i="18"/>
  <c r="P132" i="18"/>
  <c r="J132" i="18"/>
  <c r="BF132" i="18" s="1"/>
  <c r="BK126" i="18"/>
  <c r="BI126" i="18"/>
  <c r="BH126" i="18"/>
  <c r="BG126" i="18"/>
  <c r="BE126" i="18"/>
  <c r="T126" i="18"/>
  <c r="R126" i="18"/>
  <c r="P126" i="18"/>
  <c r="J126" i="18"/>
  <c r="BF126" i="18" s="1"/>
  <c r="BK120" i="18"/>
  <c r="BI120" i="18"/>
  <c r="BH120" i="18"/>
  <c r="BG120" i="18"/>
  <c r="BE120" i="18"/>
  <c r="T120" i="18"/>
  <c r="R120" i="18"/>
  <c r="P120" i="18"/>
  <c r="J120" i="18"/>
  <c r="BF120" i="18" s="1"/>
  <c r="BK114" i="18"/>
  <c r="BI114" i="18"/>
  <c r="BH114" i="18"/>
  <c r="BG114" i="18"/>
  <c r="BE114" i="18"/>
  <c r="T114" i="18"/>
  <c r="R114" i="18"/>
  <c r="P114" i="18"/>
  <c r="J114" i="18"/>
  <c r="BF114" i="18" s="1"/>
  <c r="BK108" i="18"/>
  <c r="BI108" i="18"/>
  <c r="BH108" i="18"/>
  <c r="BG108" i="18"/>
  <c r="BE108" i="18"/>
  <c r="T108" i="18"/>
  <c r="R108" i="18"/>
  <c r="P108" i="18"/>
  <c r="J108" i="18"/>
  <c r="BF108" i="18" s="1"/>
  <c r="J102" i="18"/>
  <c r="J101" i="18"/>
  <c r="F101" i="18"/>
  <c r="F99" i="18"/>
  <c r="E97" i="18"/>
  <c r="J55" i="18"/>
  <c r="J54" i="18"/>
  <c r="F54" i="18"/>
  <c r="F52" i="18"/>
  <c r="E50" i="18"/>
  <c r="J37" i="18"/>
  <c r="J36" i="18"/>
  <c r="J35" i="18"/>
  <c r="F55" i="18"/>
  <c r="J52" i="18"/>
  <c r="E7" i="18"/>
  <c r="E95" i="18" s="1"/>
  <c r="BK520" i="17"/>
  <c r="BI520" i="17"/>
  <c r="BH520" i="17"/>
  <c r="BG520" i="17"/>
  <c r="BE520" i="17"/>
  <c r="T520" i="17"/>
  <c r="R520" i="17"/>
  <c r="P520" i="17"/>
  <c r="J520" i="17"/>
  <c r="BF520" i="17" s="1"/>
  <c r="BK514" i="17"/>
  <c r="BI514" i="17"/>
  <c r="BH514" i="17"/>
  <c r="BG514" i="17"/>
  <c r="BE514" i="17"/>
  <c r="T514" i="17"/>
  <c r="R514" i="17"/>
  <c r="P514" i="17"/>
  <c r="J514" i="17"/>
  <c r="BF514" i="17" s="1"/>
  <c r="BK503" i="17"/>
  <c r="BI503" i="17"/>
  <c r="BH503" i="17"/>
  <c r="BG503" i="17"/>
  <c r="BE503" i="17"/>
  <c r="T503" i="17"/>
  <c r="R503" i="17"/>
  <c r="P503" i="17"/>
  <c r="J503" i="17"/>
  <c r="BF503" i="17" s="1"/>
  <c r="BK492" i="17"/>
  <c r="BI492" i="17"/>
  <c r="BH492" i="17"/>
  <c r="BG492" i="17"/>
  <c r="BE492" i="17"/>
  <c r="T492" i="17"/>
  <c r="R492" i="17"/>
  <c r="P492" i="17"/>
  <c r="J492" i="17"/>
  <c r="BF492" i="17" s="1"/>
  <c r="BK483" i="17"/>
  <c r="BI483" i="17"/>
  <c r="BH483" i="17"/>
  <c r="BG483" i="17"/>
  <c r="BE483" i="17"/>
  <c r="T483" i="17"/>
  <c r="R483" i="17"/>
  <c r="P483" i="17"/>
  <c r="J483" i="17"/>
  <c r="BF483" i="17" s="1"/>
  <c r="BK474" i="17"/>
  <c r="BI474" i="17"/>
  <c r="BH474" i="17"/>
  <c r="BG474" i="17"/>
  <c r="BE474" i="17"/>
  <c r="T474" i="17"/>
  <c r="R474" i="17"/>
  <c r="P474" i="17"/>
  <c r="J474" i="17"/>
  <c r="BF474" i="17" s="1"/>
  <c r="BK469" i="17"/>
  <c r="BI469" i="17"/>
  <c r="BH469" i="17"/>
  <c r="BG469" i="17"/>
  <c r="BE469" i="17"/>
  <c r="T469" i="17"/>
  <c r="R469" i="17"/>
  <c r="P469" i="17"/>
  <c r="J469" i="17"/>
  <c r="BF469" i="17" s="1"/>
  <c r="BK463" i="17"/>
  <c r="BI463" i="17"/>
  <c r="BH463" i="17"/>
  <c r="BG463" i="17"/>
  <c r="BE463" i="17"/>
  <c r="T463" i="17"/>
  <c r="R463" i="17"/>
  <c r="P463" i="17"/>
  <c r="J463" i="17"/>
  <c r="BF463" i="17" s="1"/>
  <c r="BK458" i="17"/>
  <c r="BI458" i="17"/>
  <c r="BH458" i="17"/>
  <c r="BG458" i="17"/>
  <c r="BE458" i="17"/>
  <c r="T458" i="17"/>
  <c r="R458" i="17"/>
  <c r="P458" i="17"/>
  <c r="J458" i="17"/>
  <c r="BF458" i="17" s="1"/>
  <c r="BK452" i="17"/>
  <c r="BI452" i="17"/>
  <c r="BH452" i="17"/>
  <c r="BG452" i="17"/>
  <c r="BE452" i="17"/>
  <c r="T452" i="17"/>
  <c r="R452" i="17"/>
  <c r="P452" i="17"/>
  <c r="J452" i="17"/>
  <c r="BF452" i="17" s="1"/>
  <c r="BK449" i="17"/>
  <c r="BI449" i="17"/>
  <c r="BH449" i="17"/>
  <c r="BG449" i="17"/>
  <c r="BE449" i="17"/>
  <c r="T449" i="17"/>
  <c r="R449" i="17"/>
  <c r="P449" i="17"/>
  <c r="J449" i="17"/>
  <c r="BF449" i="17" s="1"/>
  <c r="BK441" i="17"/>
  <c r="BI441" i="17"/>
  <c r="BH441" i="17"/>
  <c r="BG441" i="17"/>
  <c r="BE441" i="17"/>
  <c r="T441" i="17"/>
  <c r="R441" i="17"/>
  <c r="P441" i="17"/>
  <c r="J441" i="17"/>
  <c r="BF441" i="17" s="1"/>
  <c r="BK434" i="17"/>
  <c r="BI434" i="17"/>
  <c r="BH434" i="17"/>
  <c r="BG434" i="17"/>
  <c r="BE434" i="17"/>
  <c r="T434" i="17"/>
  <c r="R434" i="17"/>
  <c r="P434" i="17"/>
  <c r="J434" i="17"/>
  <c r="BF434" i="17" s="1"/>
  <c r="BK427" i="17"/>
  <c r="BI427" i="17"/>
  <c r="BH427" i="17"/>
  <c r="BG427" i="17"/>
  <c r="BE427" i="17"/>
  <c r="T427" i="17"/>
  <c r="R427" i="17"/>
  <c r="P427" i="17"/>
  <c r="J427" i="17"/>
  <c r="BF427" i="17" s="1"/>
  <c r="BK421" i="17"/>
  <c r="BI421" i="17"/>
  <c r="BH421" i="17"/>
  <c r="BG421" i="17"/>
  <c r="BE421" i="17"/>
  <c r="T421" i="17"/>
  <c r="R421" i="17"/>
  <c r="P421" i="17"/>
  <c r="J421" i="17"/>
  <c r="BF421" i="17" s="1"/>
  <c r="BK414" i="17"/>
  <c r="BI414" i="17"/>
  <c r="BH414" i="17"/>
  <c r="BG414" i="17"/>
  <c r="BE414" i="17"/>
  <c r="T414" i="17"/>
  <c r="R414" i="17"/>
  <c r="P414" i="17"/>
  <c r="J414" i="17"/>
  <c r="BF414" i="17" s="1"/>
  <c r="BK408" i="17"/>
  <c r="BI408" i="17"/>
  <c r="BH408" i="17"/>
  <c r="BG408" i="17"/>
  <c r="BE408" i="17"/>
  <c r="T408" i="17"/>
  <c r="R408" i="17"/>
  <c r="P408" i="17"/>
  <c r="J408" i="17"/>
  <c r="BF408" i="17" s="1"/>
  <c r="BK402" i="17"/>
  <c r="BI402" i="17"/>
  <c r="BH402" i="17"/>
  <c r="BG402" i="17"/>
  <c r="BE402" i="17"/>
  <c r="T402" i="17"/>
  <c r="R402" i="17"/>
  <c r="P402" i="17"/>
  <c r="J402" i="17"/>
  <c r="BF402" i="17" s="1"/>
  <c r="BK396" i="17"/>
  <c r="BI396" i="17"/>
  <c r="BH396" i="17"/>
  <c r="BG396" i="17"/>
  <c r="BE396" i="17"/>
  <c r="T396" i="17"/>
  <c r="R396" i="17"/>
  <c r="P396" i="17"/>
  <c r="J396" i="17"/>
  <c r="BF396" i="17" s="1"/>
  <c r="BK388" i="17"/>
  <c r="BI388" i="17"/>
  <c r="BH388" i="17"/>
  <c r="BG388" i="17"/>
  <c r="BE388" i="17"/>
  <c r="T388" i="17"/>
  <c r="R388" i="17"/>
  <c r="P388" i="17"/>
  <c r="J388" i="17"/>
  <c r="BF388" i="17" s="1"/>
  <c r="BK380" i="17"/>
  <c r="BI380" i="17"/>
  <c r="BH380" i="17"/>
  <c r="BG380" i="17"/>
  <c r="BE380" i="17"/>
  <c r="T380" i="17"/>
  <c r="R380" i="17"/>
  <c r="P380" i="17"/>
  <c r="J380" i="17"/>
  <c r="BF380" i="17" s="1"/>
  <c r="BK370" i="17"/>
  <c r="BI370" i="17"/>
  <c r="BH370" i="17"/>
  <c r="BG370" i="17"/>
  <c r="BE370" i="17"/>
  <c r="T370" i="17"/>
  <c r="R370" i="17"/>
  <c r="P370" i="17"/>
  <c r="J370" i="17"/>
  <c r="BF370" i="17" s="1"/>
  <c r="BK362" i="17"/>
  <c r="BI362" i="17"/>
  <c r="BH362" i="17"/>
  <c r="BG362" i="17"/>
  <c r="BE362" i="17"/>
  <c r="T362" i="17"/>
  <c r="R362" i="17"/>
  <c r="P362" i="17"/>
  <c r="J362" i="17"/>
  <c r="BF362" i="17" s="1"/>
  <c r="BK352" i="17"/>
  <c r="BI352" i="17"/>
  <c r="BH352" i="17"/>
  <c r="BG352" i="17"/>
  <c r="BE352" i="17"/>
  <c r="T352" i="17"/>
  <c r="R352" i="17"/>
  <c r="P352" i="17"/>
  <c r="J352" i="17"/>
  <c r="BF352" i="17" s="1"/>
  <c r="BK340" i="17"/>
  <c r="BI340" i="17"/>
  <c r="BH340" i="17"/>
  <c r="BG340" i="17"/>
  <c r="BE340" i="17"/>
  <c r="T340" i="17"/>
  <c r="R340" i="17"/>
  <c r="P340" i="17"/>
  <c r="J340" i="17"/>
  <c r="BF340" i="17" s="1"/>
  <c r="BK329" i="17"/>
  <c r="BI329" i="17"/>
  <c r="BH329" i="17"/>
  <c r="BG329" i="17"/>
  <c r="BE329" i="17"/>
  <c r="T329" i="17"/>
  <c r="R329" i="17"/>
  <c r="P329" i="17"/>
  <c r="J329" i="17"/>
  <c r="BF329" i="17" s="1"/>
  <c r="BK323" i="17"/>
  <c r="BI323" i="17"/>
  <c r="BH323" i="17"/>
  <c r="BG323" i="17"/>
  <c r="BE323" i="17"/>
  <c r="T323" i="17"/>
  <c r="R323" i="17"/>
  <c r="P323" i="17"/>
  <c r="J323" i="17"/>
  <c r="BF323" i="17" s="1"/>
  <c r="BK317" i="17"/>
  <c r="BI317" i="17"/>
  <c r="BH317" i="17"/>
  <c r="BG317" i="17"/>
  <c r="BE317" i="17"/>
  <c r="T317" i="17"/>
  <c r="R317" i="17"/>
  <c r="P317" i="17"/>
  <c r="J317" i="17"/>
  <c r="BF317" i="17" s="1"/>
  <c r="BK314" i="17"/>
  <c r="BI314" i="17"/>
  <c r="BH314" i="17"/>
  <c r="BG314" i="17"/>
  <c r="BE314" i="17"/>
  <c r="T314" i="17"/>
  <c r="R314" i="17"/>
  <c r="P314" i="17"/>
  <c r="J314" i="17"/>
  <c r="BF314" i="17" s="1"/>
  <c r="BK305" i="17"/>
  <c r="BI305" i="17"/>
  <c r="BH305" i="17"/>
  <c r="BG305" i="17"/>
  <c r="BE305" i="17"/>
  <c r="T305" i="17"/>
  <c r="R305" i="17"/>
  <c r="P305" i="17"/>
  <c r="J305" i="17"/>
  <c r="BF305" i="17" s="1"/>
  <c r="BK302" i="17"/>
  <c r="BI302" i="17"/>
  <c r="BH302" i="17"/>
  <c r="BG302" i="17"/>
  <c r="BE302" i="17"/>
  <c r="T302" i="17"/>
  <c r="R302" i="17"/>
  <c r="P302" i="17"/>
  <c r="J302" i="17"/>
  <c r="BF302" i="17" s="1"/>
  <c r="BK294" i="17"/>
  <c r="BI294" i="17"/>
  <c r="BH294" i="17"/>
  <c r="BG294" i="17"/>
  <c r="BE294" i="17"/>
  <c r="T294" i="17"/>
  <c r="R294" i="17"/>
  <c r="P294" i="17"/>
  <c r="J294" i="17"/>
  <c r="BF294" i="17" s="1"/>
  <c r="BK283" i="17"/>
  <c r="BI283" i="17"/>
  <c r="BH283" i="17"/>
  <c r="BG283" i="17"/>
  <c r="BE283" i="17"/>
  <c r="T283" i="17"/>
  <c r="R283" i="17"/>
  <c r="P283" i="17"/>
  <c r="J283" i="17"/>
  <c r="BF283" i="17" s="1"/>
  <c r="BK272" i="17"/>
  <c r="BI272" i="17"/>
  <c r="BH272" i="17"/>
  <c r="BG272" i="17"/>
  <c r="BE272" i="17"/>
  <c r="T272" i="17"/>
  <c r="R272" i="17"/>
  <c r="P272" i="17"/>
  <c r="J272" i="17"/>
  <c r="BF272" i="17" s="1"/>
  <c r="BK261" i="17"/>
  <c r="BI261" i="17"/>
  <c r="BH261" i="17"/>
  <c r="BG261" i="17"/>
  <c r="BE261" i="17"/>
  <c r="T261" i="17"/>
  <c r="R261" i="17"/>
  <c r="P261" i="17"/>
  <c r="J261" i="17"/>
  <c r="BF261" i="17" s="1"/>
  <c r="BK250" i="17"/>
  <c r="BI250" i="17"/>
  <c r="BH250" i="17"/>
  <c r="BG250" i="17"/>
  <c r="BE250" i="17"/>
  <c r="T250" i="17"/>
  <c r="R250" i="17"/>
  <c r="P250" i="17"/>
  <c r="J250" i="17"/>
  <c r="BF250" i="17" s="1"/>
  <c r="BK244" i="17"/>
  <c r="BI244" i="17"/>
  <c r="BH244" i="17"/>
  <c r="BG244" i="17"/>
  <c r="BE244" i="17"/>
  <c r="T244" i="17"/>
  <c r="R244" i="17"/>
  <c r="P244" i="17"/>
  <c r="J244" i="17"/>
  <c r="BF244" i="17" s="1"/>
  <c r="BK236" i="17"/>
  <c r="BI236" i="17"/>
  <c r="BH236" i="17"/>
  <c r="BG236" i="17"/>
  <c r="BE236" i="17"/>
  <c r="T236" i="17"/>
  <c r="R236" i="17"/>
  <c r="P236" i="17"/>
  <c r="J236" i="17"/>
  <c r="BF236" i="17" s="1"/>
  <c r="BK224" i="17"/>
  <c r="BI224" i="17"/>
  <c r="BH224" i="17"/>
  <c r="BG224" i="17"/>
  <c r="BE224" i="17"/>
  <c r="T224" i="17"/>
  <c r="R224" i="17"/>
  <c r="P224" i="17"/>
  <c r="J224" i="17"/>
  <c r="BF224" i="17" s="1"/>
  <c r="BK218" i="17"/>
  <c r="BI218" i="17"/>
  <c r="BH218" i="17"/>
  <c r="BG218" i="17"/>
  <c r="BE218" i="17"/>
  <c r="T218" i="17"/>
  <c r="R218" i="17"/>
  <c r="P218" i="17"/>
  <c r="J218" i="17"/>
  <c r="BF218" i="17" s="1"/>
  <c r="BK211" i="17"/>
  <c r="BI211" i="17"/>
  <c r="BH211" i="17"/>
  <c r="BG211" i="17"/>
  <c r="BE211" i="17"/>
  <c r="T211" i="17"/>
  <c r="R211" i="17"/>
  <c r="P211" i="17"/>
  <c r="J211" i="17"/>
  <c r="BF211" i="17" s="1"/>
  <c r="BK204" i="17"/>
  <c r="BI204" i="17"/>
  <c r="BH204" i="17"/>
  <c r="BG204" i="17"/>
  <c r="BE204" i="17"/>
  <c r="T204" i="17"/>
  <c r="R204" i="17"/>
  <c r="P204" i="17"/>
  <c r="J204" i="17"/>
  <c r="BF204" i="17" s="1"/>
  <c r="BK199" i="17"/>
  <c r="BI199" i="17"/>
  <c r="BH199" i="17"/>
  <c r="BG199" i="17"/>
  <c r="BE199" i="17"/>
  <c r="T199" i="17"/>
  <c r="R199" i="17"/>
  <c r="P199" i="17"/>
  <c r="J199" i="17"/>
  <c r="BF199" i="17" s="1"/>
  <c r="BK189" i="17"/>
  <c r="BI189" i="17"/>
  <c r="BH189" i="17"/>
  <c r="BG189" i="17"/>
  <c r="BE189" i="17"/>
  <c r="T189" i="17"/>
  <c r="R189" i="17"/>
  <c r="P189" i="17"/>
  <c r="J189" i="17"/>
  <c r="BF189" i="17" s="1"/>
  <c r="BK174" i="17"/>
  <c r="BI174" i="17"/>
  <c r="BH174" i="17"/>
  <c r="BG174" i="17"/>
  <c r="BE174" i="17"/>
  <c r="T174" i="17"/>
  <c r="R174" i="17"/>
  <c r="P174" i="17"/>
  <c r="J174" i="17"/>
  <c r="BF174" i="17" s="1"/>
  <c r="BK146" i="17"/>
  <c r="BI146" i="17"/>
  <c r="BH146" i="17"/>
  <c r="BG146" i="17"/>
  <c r="BE146" i="17"/>
  <c r="T146" i="17"/>
  <c r="R146" i="17"/>
  <c r="P146" i="17"/>
  <c r="J146" i="17"/>
  <c r="BF146" i="17" s="1"/>
  <c r="BK143" i="17"/>
  <c r="BI143" i="17"/>
  <c r="BH143" i="17"/>
  <c r="BG143" i="17"/>
  <c r="BE143" i="17"/>
  <c r="T143" i="17"/>
  <c r="R143" i="17"/>
  <c r="P143" i="17"/>
  <c r="J143" i="17"/>
  <c r="BF143" i="17" s="1"/>
  <c r="BK132" i="17"/>
  <c r="BI132" i="17"/>
  <c r="BH132" i="17"/>
  <c r="BG132" i="17"/>
  <c r="BE132" i="17"/>
  <c r="T132" i="17"/>
  <c r="R132" i="17"/>
  <c r="P132" i="17"/>
  <c r="J132" i="17"/>
  <c r="BF132" i="17" s="1"/>
  <c r="BK121" i="17"/>
  <c r="BI121" i="17"/>
  <c r="BH121" i="17"/>
  <c r="BG121" i="17"/>
  <c r="BE121" i="17"/>
  <c r="T121" i="17"/>
  <c r="R121" i="17"/>
  <c r="P121" i="17"/>
  <c r="J121" i="17"/>
  <c r="BF121" i="17" s="1"/>
  <c r="BK110" i="17"/>
  <c r="BI110" i="17"/>
  <c r="BH110" i="17"/>
  <c r="BG110" i="17"/>
  <c r="BE110" i="17"/>
  <c r="T110" i="17"/>
  <c r="R110" i="17"/>
  <c r="P110" i="17"/>
  <c r="J110" i="17"/>
  <c r="BF110" i="17" s="1"/>
  <c r="BK99" i="17"/>
  <c r="BI99" i="17"/>
  <c r="BH99" i="17"/>
  <c r="BG99" i="17"/>
  <c r="BE99" i="17"/>
  <c r="T99" i="17"/>
  <c r="R99" i="17"/>
  <c r="P99" i="17"/>
  <c r="J99" i="17"/>
  <c r="BF99" i="17" s="1"/>
  <c r="BK88" i="17"/>
  <c r="BI88" i="17"/>
  <c r="BH88" i="17"/>
  <c r="BG88" i="17"/>
  <c r="BE88" i="17"/>
  <c r="T88" i="17"/>
  <c r="R88" i="17"/>
  <c r="P88" i="17"/>
  <c r="J88" i="17"/>
  <c r="BF88" i="17" s="1"/>
  <c r="J82" i="17"/>
  <c r="F82" i="17"/>
  <c r="J81" i="17"/>
  <c r="F81" i="17"/>
  <c r="F79" i="17"/>
  <c r="E77" i="17"/>
  <c r="J55" i="17"/>
  <c r="J54" i="17"/>
  <c r="F54" i="17"/>
  <c r="F52" i="17"/>
  <c r="E50" i="17"/>
  <c r="J37" i="17"/>
  <c r="J36" i="17"/>
  <c r="J35" i="17"/>
  <c r="F55" i="17"/>
  <c r="J52" i="17"/>
  <c r="E7" i="17"/>
  <c r="E48" i="17" s="1"/>
  <c r="BK514" i="16"/>
  <c r="BI514" i="16"/>
  <c r="BH514" i="16"/>
  <c r="BG514" i="16"/>
  <c r="BE514" i="16"/>
  <c r="T514" i="16"/>
  <c r="R514" i="16"/>
  <c r="P514" i="16"/>
  <c r="J514" i="16"/>
  <c r="BF514" i="16" s="1"/>
  <c r="BK494" i="16"/>
  <c r="BI494" i="16"/>
  <c r="BH494" i="16"/>
  <c r="BG494" i="16"/>
  <c r="BE494" i="16"/>
  <c r="T494" i="16"/>
  <c r="R494" i="16"/>
  <c r="P494" i="16"/>
  <c r="J494" i="16"/>
  <c r="BF494" i="16" s="1"/>
  <c r="BK474" i="16"/>
  <c r="BI474" i="16"/>
  <c r="BH474" i="16"/>
  <c r="BG474" i="16"/>
  <c r="BE474" i="16"/>
  <c r="T474" i="16"/>
  <c r="R474" i="16"/>
  <c r="P474" i="16"/>
  <c r="J474" i="16"/>
  <c r="BF474" i="16" s="1"/>
  <c r="BK454" i="16"/>
  <c r="BI454" i="16"/>
  <c r="BH454" i="16"/>
  <c r="BG454" i="16"/>
  <c r="BE454" i="16"/>
  <c r="T454" i="16"/>
  <c r="R454" i="16"/>
  <c r="P454" i="16"/>
  <c r="J454" i="16"/>
  <c r="BF454" i="16" s="1"/>
  <c r="BK434" i="16"/>
  <c r="BI434" i="16"/>
  <c r="BH434" i="16"/>
  <c r="BG434" i="16"/>
  <c r="BE434" i="16"/>
  <c r="T434" i="16"/>
  <c r="R434" i="16"/>
  <c r="P434" i="16"/>
  <c r="J434" i="16"/>
  <c r="BF434" i="16" s="1"/>
  <c r="BK419" i="16"/>
  <c r="BI419" i="16"/>
  <c r="BH419" i="16"/>
  <c r="BG419" i="16"/>
  <c r="BE419" i="16"/>
  <c r="T419" i="16"/>
  <c r="R419" i="16"/>
  <c r="P419" i="16"/>
  <c r="J419" i="16"/>
  <c r="BF419" i="16" s="1"/>
  <c r="BK413" i="16"/>
  <c r="BI413" i="16"/>
  <c r="BH413" i="16"/>
  <c r="BG413" i="16"/>
  <c r="BE413" i="16"/>
  <c r="T413" i="16"/>
  <c r="R413" i="16"/>
  <c r="P413" i="16"/>
  <c r="J413" i="16"/>
  <c r="BF413" i="16" s="1"/>
  <c r="BK399" i="16"/>
  <c r="BI399" i="16"/>
  <c r="BH399" i="16"/>
  <c r="BG399" i="16"/>
  <c r="BE399" i="16"/>
  <c r="T399" i="16"/>
  <c r="R399" i="16"/>
  <c r="P399" i="16"/>
  <c r="J399" i="16"/>
  <c r="BF399" i="16" s="1"/>
  <c r="BK363" i="16"/>
  <c r="BI363" i="16"/>
  <c r="BH363" i="16"/>
  <c r="BG363" i="16"/>
  <c r="BE363" i="16"/>
  <c r="T363" i="16"/>
  <c r="R363" i="16"/>
  <c r="P363" i="16"/>
  <c r="J363" i="16"/>
  <c r="BF363" i="16" s="1"/>
  <c r="BK343" i="16"/>
  <c r="BI343" i="16"/>
  <c r="BH343" i="16"/>
  <c r="BG343" i="16"/>
  <c r="BE343" i="16"/>
  <c r="T343" i="16"/>
  <c r="R343" i="16"/>
  <c r="P343" i="16"/>
  <c r="J343" i="16"/>
  <c r="BF343" i="16" s="1"/>
  <c r="BK323" i="16"/>
  <c r="BI323" i="16"/>
  <c r="BH323" i="16"/>
  <c r="BG323" i="16"/>
  <c r="BE323" i="16"/>
  <c r="T323" i="16"/>
  <c r="R323" i="16"/>
  <c r="P323" i="16"/>
  <c r="J323" i="16"/>
  <c r="BF323" i="16" s="1"/>
  <c r="BK319" i="16"/>
  <c r="BK318" i="16" s="1"/>
  <c r="J318" i="16" s="1"/>
  <c r="J64" i="16" s="1"/>
  <c r="BI319" i="16"/>
  <c r="BH319" i="16"/>
  <c r="BG319" i="16"/>
  <c r="BE319" i="16"/>
  <c r="T319" i="16"/>
  <c r="T318" i="16" s="1"/>
  <c r="R319" i="16"/>
  <c r="R318" i="16" s="1"/>
  <c r="P319" i="16"/>
  <c r="P318" i="16" s="1"/>
  <c r="J319" i="16"/>
  <c r="BF319" i="16" s="1"/>
  <c r="BK312" i="16"/>
  <c r="BI312" i="16"/>
  <c r="BH312" i="16"/>
  <c r="BG312" i="16"/>
  <c r="BE312" i="16"/>
  <c r="T312" i="16"/>
  <c r="R312" i="16"/>
  <c r="P312" i="16"/>
  <c r="J312" i="16"/>
  <c r="BF312" i="16" s="1"/>
  <c r="BK305" i="16"/>
  <c r="BI305" i="16"/>
  <c r="BH305" i="16"/>
  <c r="BG305" i="16"/>
  <c r="BE305" i="16"/>
  <c r="T305" i="16"/>
  <c r="R305" i="16"/>
  <c r="P305" i="16"/>
  <c r="J305" i="16"/>
  <c r="BF305" i="16" s="1"/>
  <c r="BK299" i="16"/>
  <c r="BI299" i="16"/>
  <c r="BH299" i="16"/>
  <c r="BG299" i="16"/>
  <c r="BE299" i="16"/>
  <c r="T299" i="16"/>
  <c r="R299" i="16"/>
  <c r="P299" i="16"/>
  <c r="J299" i="16"/>
  <c r="BF299" i="16" s="1"/>
  <c r="BK264" i="16"/>
  <c r="BI264" i="16"/>
  <c r="BH264" i="16"/>
  <c r="BG264" i="16"/>
  <c r="BE264" i="16"/>
  <c r="T264" i="16"/>
  <c r="R264" i="16"/>
  <c r="P264" i="16"/>
  <c r="J264" i="16"/>
  <c r="BF264" i="16" s="1"/>
  <c r="BK229" i="16"/>
  <c r="BI229" i="16"/>
  <c r="BH229" i="16"/>
  <c r="BG229" i="16"/>
  <c r="BE229" i="16"/>
  <c r="T229" i="16"/>
  <c r="R229" i="16"/>
  <c r="P229" i="16"/>
  <c r="J229" i="16"/>
  <c r="BF229" i="16" s="1"/>
  <c r="BK208" i="16"/>
  <c r="BI208" i="16"/>
  <c r="BH208" i="16"/>
  <c r="BG208" i="16"/>
  <c r="BE208" i="16"/>
  <c r="T208" i="16"/>
  <c r="R208" i="16"/>
  <c r="P208" i="16"/>
  <c r="J208" i="16"/>
  <c r="BF208" i="16" s="1"/>
  <c r="BK188" i="16"/>
  <c r="BI188" i="16"/>
  <c r="BH188" i="16"/>
  <c r="BG188" i="16"/>
  <c r="BE188" i="16"/>
  <c r="T188" i="16"/>
  <c r="R188" i="16"/>
  <c r="P188" i="16"/>
  <c r="J188" i="16"/>
  <c r="BF188" i="16" s="1"/>
  <c r="BK168" i="16"/>
  <c r="BI168" i="16"/>
  <c r="BH168" i="16"/>
  <c r="BG168" i="16"/>
  <c r="BE168" i="16"/>
  <c r="T168" i="16"/>
  <c r="R168" i="16"/>
  <c r="P168" i="16"/>
  <c r="J168" i="16"/>
  <c r="BF168" i="16" s="1"/>
  <c r="BK162" i="16"/>
  <c r="BI162" i="16"/>
  <c r="BH162" i="16"/>
  <c r="BG162" i="16"/>
  <c r="BE162" i="16"/>
  <c r="T162" i="16"/>
  <c r="R162" i="16"/>
  <c r="P162" i="16"/>
  <c r="J162" i="16"/>
  <c r="BF162" i="16" s="1"/>
  <c r="BK142" i="16"/>
  <c r="BI142" i="16"/>
  <c r="BH142" i="16"/>
  <c r="BG142" i="16"/>
  <c r="BE142" i="16"/>
  <c r="T142" i="16"/>
  <c r="R142" i="16"/>
  <c r="P142" i="16"/>
  <c r="J142" i="16"/>
  <c r="BF142" i="16" s="1"/>
  <c r="BK122" i="16"/>
  <c r="BI122" i="16"/>
  <c r="BH122" i="16"/>
  <c r="BG122" i="16"/>
  <c r="BE122" i="16"/>
  <c r="T122" i="16"/>
  <c r="R122" i="16"/>
  <c r="P122" i="16"/>
  <c r="J122" i="16"/>
  <c r="BF122" i="16" s="1"/>
  <c r="BK113" i="16"/>
  <c r="BI113" i="16"/>
  <c r="BH113" i="16"/>
  <c r="BG113" i="16"/>
  <c r="BE113" i="16"/>
  <c r="T113" i="16"/>
  <c r="R113" i="16"/>
  <c r="P113" i="16"/>
  <c r="J113" i="16"/>
  <c r="BF113" i="16" s="1"/>
  <c r="BK105" i="16"/>
  <c r="BI105" i="16"/>
  <c r="BH105" i="16"/>
  <c r="BG105" i="16"/>
  <c r="BE105" i="16"/>
  <c r="T105" i="16"/>
  <c r="R105" i="16"/>
  <c r="P105" i="16"/>
  <c r="J105" i="16"/>
  <c r="BF105" i="16" s="1"/>
  <c r="BK97" i="16"/>
  <c r="BI97" i="16"/>
  <c r="BH97" i="16"/>
  <c r="BG97" i="16"/>
  <c r="BE97" i="16"/>
  <c r="T97" i="16"/>
  <c r="R97" i="16"/>
  <c r="P97" i="16"/>
  <c r="J97" i="16"/>
  <c r="BF97" i="16" s="1"/>
  <c r="BK89" i="16"/>
  <c r="BI89" i="16"/>
  <c r="BH89" i="16"/>
  <c r="BG89" i="16"/>
  <c r="BE89" i="16"/>
  <c r="T89" i="16"/>
  <c r="R89" i="16"/>
  <c r="P89" i="16"/>
  <c r="J89" i="16"/>
  <c r="BF89" i="16" s="1"/>
  <c r="J83" i="16"/>
  <c r="J82" i="16"/>
  <c r="F82" i="16"/>
  <c r="F80" i="16"/>
  <c r="E78" i="16"/>
  <c r="J55" i="16"/>
  <c r="J54" i="16"/>
  <c r="F54" i="16"/>
  <c r="J52" i="16"/>
  <c r="F52" i="16"/>
  <c r="E50" i="16"/>
  <c r="J37" i="16"/>
  <c r="J36" i="16"/>
  <c r="J35" i="16"/>
  <c r="F55" i="16"/>
  <c r="J80" i="16"/>
  <c r="E7" i="16"/>
  <c r="E76" i="16" s="1"/>
  <c r="BK1413" i="15"/>
  <c r="BK1412" i="15" s="1"/>
  <c r="J1412" i="15" s="1"/>
  <c r="J74" i="15" s="1"/>
  <c r="BI1413" i="15"/>
  <c r="BH1413" i="15"/>
  <c r="BG1413" i="15"/>
  <c r="BE1413" i="15"/>
  <c r="T1413" i="15"/>
  <c r="T1412" i="15" s="1"/>
  <c r="R1413" i="15"/>
  <c r="R1412" i="15" s="1"/>
  <c r="P1413" i="15"/>
  <c r="P1412" i="15" s="1"/>
  <c r="J1413" i="15"/>
  <c r="BF1413" i="15" s="1"/>
  <c r="BK1380" i="15"/>
  <c r="BK1379" i="15" s="1"/>
  <c r="J1379" i="15" s="1"/>
  <c r="J73" i="15" s="1"/>
  <c r="BI1380" i="15"/>
  <c r="BH1380" i="15"/>
  <c r="BG1380" i="15"/>
  <c r="BE1380" i="15"/>
  <c r="T1380" i="15"/>
  <c r="T1379" i="15" s="1"/>
  <c r="R1380" i="15"/>
  <c r="R1379" i="15" s="1"/>
  <c r="P1380" i="15"/>
  <c r="P1379" i="15" s="1"/>
  <c r="J1380" i="15"/>
  <c r="BF1380" i="15" s="1"/>
  <c r="BK1370" i="15"/>
  <c r="BI1370" i="15"/>
  <c r="BH1370" i="15"/>
  <c r="BG1370" i="15"/>
  <c r="BE1370" i="15"/>
  <c r="T1370" i="15"/>
  <c r="R1370" i="15"/>
  <c r="P1370" i="15"/>
  <c r="J1370" i="15"/>
  <c r="BF1370" i="15" s="1"/>
  <c r="BK1323" i="15"/>
  <c r="BI1323" i="15"/>
  <c r="BH1323" i="15"/>
  <c r="BG1323" i="15"/>
  <c r="BE1323" i="15"/>
  <c r="T1323" i="15"/>
  <c r="R1323" i="15"/>
  <c r="P1323" i="15"/>
  <c r="J1323" i="15"/>
  <c r="BF1323" i="15" s="1"/>
  <c r="BK1276" i="15"/>
  <c r="BI1276" i="15"/>
  <c r="BH1276" i="15"/>
  <c r="BG1276" i="15"/>
  <c r="BE1276" i="15"/>
  <c r="T1276" i="15"/>
  <c r="R1276" i="15"/>
  <c r="P1276" i="15"/>
  <c r="J1276" i="15"/>
  <c r="BF1276" i="15" s="1"/>
  <c r="BK1243" i="15"/>
  <c r="BI1243" i="15"/>
  <c r="BH1243" i="15"/>
  <c r="BG1243" i="15"/>
  <c r="BE1243" i="15"/>
  <c r="T1243" i="15"/>
  <c r="R1243" i="15"/>
  <c r="P1243" i="15"/>
  <c r="J1243" i="15"/>
  <c r="BF1243" i="15" s="1"/>
  <c r="BK1226" i="15"/>
  <c r="BI1226" i="15"/>
  <c r="BH1226" i="15"/>
  <c r="BG1226" i="15"/>
  <c r="BE1226" i="15"/>
  <c r="T1226" i="15"/>
  <c r="R1226" i="15"/>
  <c r="P1226" i="15"/>
  <c r="J1226" i="15"/>
  <c r="BF1226" i="15" s="1"/>
  <c r="BK1216" i="15"/>
  <c r="BI1216" i="15"/>
  <c r="BH1216" i="15"/>
  <c r="BG1216" i="15"/>
  <c r="BE1216" i="15"/>
  <c r="T1216" i="15"/>
  <c r="R1216" i="15"/>
  <c r="P1216" i="15"/>
  <c r="J1216" i="15"/>
  <c r="BF1216" i="15" s="1"/>
  <c r="BK1206" i="15"/>
  <c r="BI1206" i="15"/>
  <c r="BH1206" i="15"/>
  <c r="BG1206" i="15"/>
  <c r="BE1206" i="15"/>
  <c r="T1206" i="15"/>
  <c r="R1206" i="15"/>
  <c r="P1206" i="15"/>
  <c r="J1206" i="15"/>
  <c r="BF1206" i="15" s="1"/>
  <c r="BK1198" i="15"/>
  <c r="BI1198" i="15"/>
  <c r="BH1198" i="15"/>
  <c r="BG1198" i="15"/>
  <c r="BE1198" i="15"/>
  <c r="T1198" i="15"/>
  <c r="R1198" i="15"/>
  <c r="P1198" i="15"/>
  <c r="J1198" i="15"/>
  <c r="BF1198" i="15" s="1"/>
  <c r="BK1187" i="15"/>
  <c r="BI1187" i="15"/>
  <c r="BH1187" i="15"/>
  <c r="BG1187" i="15"/>
  <c r="BE1187" i="15"/>
  <c r="T1187" i="15"/>
  <c r="R1187" i="15"/>
  <c r="P1187" i="15"/>
  <c r="J1187" i="15"/>
  <c r="BF1187" i="15" s="1"/>
  <c r="BK1142" i="15"/>
  <c r="BI1142" i="15"/>
  <c r="BH1142" i="15"/>
  <c r="BG1142" i="15"/>
  <c r="BE1142" i="15"/>
  <c r="T1142" i="15"/>
  <c r="R1142" i="15"/>
  <c r="P1142" i="15"/>
  <c r="J1142" i="15"/>
  <c r="BF1142" i="15" s="1"/>
  <c r="BK1122" i="15"/>
  <c r="BI1122" i="15"/>
  <c r="BH1122" i="15"/>
  <c r="BG1122" i="15"/>
  <c r="BE1122" i="15"/>
  <c r="T1122" i="15"/>
  <c r="R1122" i="15"/>
  <c r="P1122" i="15"/>
  <c r="J1122" i="15"/>
  <c r="BF1122" i="15" s="1"/>
  <c r="BK1116" i="15"/>
  <c r="BI1116" i="15"/>
  <c r="BH1116" i="15"/>
  <c r="BG1116" i="15"/>
  <c r="BE1116" i="15"/>
  <c r="T1116" i="15"/>
  <c r="R1116" i="15"/>
  <c r="P1116" i="15"/>
  <c r="J1116" i="15"/>
  <c r="BF1116" i="15" s="1"/>
  <c r="BK1109" i="15"/>
  <c r="BI1109" i="15"/>
  <c r="BH1109" i="15"/>
  <c r="BG1109" i="15"/>
  <c r="BE1109" i="15"/>
  <c r="T1109" i="15"/>
  <c r="R1109" i="15"/>
  <c r="P1109" i="15"/>
  <c r="J1109" i="15"/>
  <c r="BF1109" i="15" s="1"/>
  <c r="BK1104" i="15"/>
  <c r="BI1104" i="15"/>
  <c r="BH1104" i="15"/>
  <c r="BG1104" i="15"/>
  <c r="BE1104" i="15"/>
  <c r="T1104" i="15"/>
  <c r="R1104" i="15"/>
  <c r="P1104" i="15"/>
  <c r="J1104" i="15"/>
  <c r="BF1104" i="15" s="1"/>
  <c r="BK1097" i="15"/>
  <c r="BI1097" i="15"/>
  <c r="BH1097" i="15"/>
  <c r="BG1097" i="15"/>
  <c r="BE1097" i="15"/>
  <c r="T1097" i="15"/>
  <c r="R1097" i="15"/>
  <c r="P1097" i="15"/>
  <c r="J1097" i="15"/>
  <c r="BF1097" i="15" s="1"/>
  <c r="BK1074" i="15"/>
  <c r="BI1074" i="15"/>
  <c r="BH1074" i="15"/>
  <c r="BG1074" i="15"/>
  <c r="BE1074" i="15"/>
  <c r="T1074" i="15"/>
  <c r="R1074" i="15"/>
  <c r="P1074" i="15"/>
  <c r="J1074" i="15"/>
  <c r="BF1074" i="15" s="1"/>
  <c r="BK1063" i="15"/>
  <c r="BI1063" i="15"/>
  <c r="BH1063" i="15"/>
  <c r="BG1063" i="15"/>
  <c r="BE1063" i="15"/>
  <c r="T1063" i="15"/>
  <c r="R1063" i="15"/>
  <c r="P1063" i="15"/>
  <c r="J1063" i="15"/>
  <c r="BF1063" i="15" s="1"/>
  <c r="BK1053" i="15"/>
  <c r="BI1053" i="15"/>
  <c r="BH1053" i="15"/>
  <c r="BG1053" i="15"/>
  <c r="BE1053" i="15"/>
  <c r="T1053" i="15"/>
  <c r="R1053" i="15"/>
  <c r="P1053" i="15"/>
  <c r="J1053" i="15"/>
  <c r="BF1053" i="15" s="1"/>
  <c r="BK1047" i="15"/>
  <c r="BI1047" i="15"/>
  <c r="BH1047" i="15"/>
  <c r="BG1047" i="15"/>
  <c r="BE1047" i="15"/>
  <c r="T1047" i="15"/>
  <c r="R1047" i="15"/>
  <c r="P1047" i="15"/>
  <c r="J1047" i="15"/>
  <c r="BF1047" i="15" s="1"/>
  <c r="BK1035" i="15"/>
  <c r="BI1035" i="15"/>
  <c r="BH1035" i="15"/>
  <c r="BG1035" i="15"/>
  <c r="BE1035" i="15"/>
  <c r="T1035" i="15"/>
  <c r="R1035" i="15"/>
  <c r="P1035" i="15"/>
  <c r="J1035" i="15"/>
  <c r="BF1035" i="15" s="1"/>
  <c r="BK1029" i="15"/>
  <c r="BI1029" i="15"/>
  <c r="BH1029" i="15"/>
  <c r="BG1029" i="15"/>
  <c r="BE1029" i="15"/>
  <c r="T1029" i="15"/>
  <c r="R1029" i="15"/>
  <c r="P1029" i="15"/>
  <c r="J1029" i="15"/>
  <c r="BF1029" i="15" s="1"/>
  <c r="BK1024" i="15"/>
  <c r="BI1024" i="15"/>
  <c r="BH1024" i="15"/>
  <c r="BG1024" i="15"/>
  <c r="BE1024" i="15"/>
  <c r="T1024" i="15"/>
  <c r="R1024" i="15"/>
  <c r="P1024" i="15"/>
  <c r="J1024" i="15"/>
  <c r="BF1024" i="15" s="1"/>
  <c r="BK1022" i="15"/>
  <c r="BI1022" i="15"/>
  <c r="BH1022" i="15"/>
  <c r="BG1022" i="15"/>
  <c r="BE1022" i="15"/>
  <c r="T1022" i="15"/>
  <c r="R1022" i="15"/>
  <c r="P1022" i="15"/>
  <c r="J1022" i="15"/>
  <c r="BF1022" i="15" s="1"/>
  <c r="BK999" i="15"/>
  <c r="BI999" i="15"/>
  <c r="BH999" i="15"/>
  <c r="BG999" i="15"/>
  <c r="BE999" i="15"/>
  <c r="T999" i="15"/>
  <c r="R999" i="15"/>
  <c r="P999" i="15"/>
  <c r="J999" i="15"/>
  <c r="BF999" i="15" s="1"/>
  <c r="BK994" i="15"/>
  <c r="BI994" i="15"/>
  <c r="BH994" i="15"/>
  <c r="BG994" i="15"/>
  <c r="BE994" i="15"/>
  <c r="T994" i="15"/>
  <c r="R994" i="15"/>
  <c r="P994" i="15"/>
  <c r="J994" i="15"/>
  <c r="BF994" i="15" s="1"/>
  <c r="BK989" i="15"/>
  <c r="BI989" i="15"/>
  <c r="BH989" i="15"/>
  <c r="BG989" i="15"/>
  <c r="BE989" i="15"/>
  <c r="T989" i="15"/>
  <c r="R989" i="15"/>
  <c r="P989" i="15"/>
  <c r="J989" i="15"/>
  <c r="BF989" i="15" s="1"/>
  <c r="BK984" i="15"/>
  <c r="BI984" i="15"/>
  <c r="BH984" i="15"/>
  <c r="BG984" i="15"/>
  <c r="BE984" i="15"/>
  <c r="T984" i="15"/>
  <c r="R984" i="15"/>
  <c r="P984" i="15"/>
  <c r="J984" i="15"/>
  <c r="BF984" i="15" s="1"/>
  <c r="BK979" i="15"/>
  <c r="BI979" i="15"/>
  <c r="BH979" i="15"/>
  <c r="BG979" i="15"/>
  <c r="BE979" i="15"/>
  <c r="T979" i="15"/>
  <c r="R979" i="15"/>
  <c r="P979" i="15"/>
  <c r="J979" i="15"/>
  <c r="BF979" i="15" s="1"/>
  <c r="BK974" i="15"/>
  <c r="BI974" i="15"/>
  <c r="BH974" i="15"/>
  <c r="BG974" i="15"/>
  <c r="BE974" i="15"/>
  <c r="T974" i="15"/>
  <c r="R974" i="15"/>
  <c r="P974" i="15"/>
  <c r="J974" i="15"/>
  <c r="BF974" i="15" s="1"/>
  <c r="BK969" i="15"/>
  <c r="BI969" i="15"/>
  <c r="BH969" i="15"/>
  <c r="BG969" i="15"/>
  <c r="BE969" i="15"/>
  <c r="T969" i="15"/>
  <c r="R969" i="15"/>
  <c r="P969" i="15"/>
  <c r="J969" i="15"/>
  <c r="BF969" i="15" s="1"/>
  <c r="BK964" i="15"/>
  <c r="BI964" i="15"/>
  <c r="BH964" i="15"/>
  <c r="BG964" i="15"/>
  <c r="BE964" i="15"/>
  <c r="T964" i="15"/>
  <c r="R964" i="15"/>
  <c r="P964" i="15"/>
  <c r="J964" i="15"/>
  <c r="BF964" i="15" s="1"/>
  <c r="BK959" i="15"/>
  <c r="BI959" i="15"/>
  <c r="BH959" i="15"/>
  <c r="BG959" i="15"/>
  <c r="BE959" i="15"/>
  <c r="T959" i="15"/>
  <c r="R959" i="15"/>
  <c r="P959" i="15"/>
  <c r="J959" i="15"/>
  <c r="BF959" i="15" s="1"/>
  <c r="BK950" i="15"/>
  <c r="BI950" i="15"/>
  <c r="BH950" i="15"/>
  <c r="BG950" i="15"/>
  <c r="BE950" i="15"/>
  <c r="T950" i="15"/>
  <c r="R950" i="15"/>
  <c r="P950" i="15"/>
  <c r="J950" i="15"/>
  <c r="BF950" i="15" s="1"/>
  <c r="BK935" i="15"/>
  <c r="BI935" i="15"/>
  <c r="BH935" i="15"/>
  <c r="BG935" i="15"/>
  <c r="BE935" i="15"/>
  <c r="T935" i="15"/>
  <c r="R935" i="15"/>
  <c r="P935" i="15"/>
  <c r="J935" i="15"/>
  <c r="BF935" i="15" s="1"/>
  <c r="BK927" i="15"/>
  <c r="BI927" i="15"/>
  <c r="BH927" i="15"/>
  <c r="BG927" i="15"/>
  <c r="BE927" i="15"/>
  <c r="T927" i="15"/>
  <c r="R927" i="15"/>
  <c r="P927" i="15"/>
  <c r="J927" i="15"/>
  <c r="BF927" i="15" s="1"/>
  <c r="BK920" i="15"/>
  <c r="BI920" i="15"/>
  <c r="BH920" i="15"/>
  <c r="BG920" i="15"/>
  <c r="BE920" i="15"/>
  <c r="T920" i="15"/>
  <c r="R920" i="15"/>
  <c r="P920" i="15"/>
  <c r="J920" i="15"/>
  <c r="BF920" i="15" s="1"/>
  <c r="BK914" i="15"/>
  <c r="BI914" i="15"/>
  <c r="BH914" i="15"/>
  <c r="BG914" i="15"/>
  <c r="BE914" i="15"/>
  <c r="T914" i="15"/>
  <c r="R914" i="15"/>
  <c r="P914" i="15"/>
  <c r="J914" i="15"/>
  <c r="BF914" i="15" s="1"/>
  <c r="BK906" i="15"/>
  <c r="BI906" i="15"/>
  <c r="BH906" i="15"/>
  <c r="BG906" i="15"/>
  <c r="BE906" i="15"/>
  <c r="T906" i="15"/>
  <c r="R906" i="15"/>
  <c r="P906" i="15"/>
  <c r="J906" i="15"/>
  <c r="BF906" i="15" s="1"/>
  <c r="BK899" i="15"/>
  <c r="BI899" i="15"/>
  <c r="BH899" i="15"/>
  <c r="BG899" i="15"/>
  <c r="BE899" i="15"/>
  <c r="T899" i="15"/>
  <c r="R899" i="15"/>
  <c r="P899" i="15"/>
  <c r="J899" i="15"/>
  <c r="BF899" i="15" s="1"/>
  <c r="BK890" i="15"/>
  <c r="BI890" i="15"/>
  <c r="BH890" i="15"/>
  <c r="BG890" i="15"/>
  <c r="BE890" i="15"/>
  <c r="T890" i="15"/>
  <c r="R890" i="15"/>
  <c r="P890" i="15"/>
  <c r="J890" i="15"/>
  <c r="BF890" i="15" s="1"/>
  <c r="BK885" i="15"/>
  <c r="BI885" i="15"/>
  <c r="BH885" i="15"/>
  <c r="BG885" i="15"/>
  <c r="BE885" i="15"/>
  <c r="T885" i="15"/>
  <c r="R885" i="15"/>
  <c r="P885" i="15"/>
  <c r="J885" i="15"/>
  <c r="BF885" i="15" s="1"/>
  <c r="BK880" i="15"/>
  <c r="BI880" i="15"/>
  <c r="BH880" i="15"/>
  <c r="BG880" i="15"/>
  <c r="BE880" i="15"/>
  <c r="T880" i="15"/>
  <c r="R880" i="15"/>
  <c r="P880" i="15"/>
  <c r="J880" i="15"/>
  <c r="BF880" i="15" s="1"/>
  <c r="BK875" i="15"/>
  <c r="BI875" i="15"/>
  <c r="BH875" i="15"/>
  <c r="BG875" i="15"/>
  <c r="BE875" i="15"/>
  <c r="T875" i="15"/>
  <c r="R875" i="15"/>
  <c r="P875" i="15"/>
  <c r="J875" i="15"/>
  <c r="BF875" i="15" s="1"/>
  <c r="BK869" i="15"/>
  <c r="BI869" i="15"/>
  <c r="BH869" i="15"/>
  <c r="BG869" i="15"/>
  <c r="BE869" i="15"/>
  <c r="T869" i="15"/>
  <c r="R869" i="15"/>
  <c r="P869" i="15"/>
  <c r="J869" i="15"/>
  <c r="BF869" i="15" s="1"/>
  <c r="BK862" i="15"/>
  <c r="BI862" i="15"/>
  <c r="BH862" i="15"/>
  <c r="BG862" i="15"/>
  <c r="BE862" i="15"/>
  <c r="T862" i="15"/>
  <c r="R862" i="15"/>
  <c r="P862" i="15"/>
  <c r="J862" i="15"/>
  <c r="BF862" i="15" s="1"/>
  <c r="BK855" i="15"/>
  <c r="BI855" i="15"/>
  <c r="BH855" i="15"/>
  <c r="BG855" i="15"/>
  <c r="BE855" i="15"/>
  <c r="T855" i="15"/>
  <c r="R855" i="15"/>
  <c r="P855" i="15"/>
  <c r="J855" i="15"/>
  <c r="BF855" i="15" s="1"/>
  <c r="BK847" i="15"/>
  <c r="BI847" i="15"/>
  <c r="BH847" i="15"/>
  <c r="BG847" i="15"/>
  <c r="BE847" i="15"/>
  <c r="T847" i="15"/>
  <c r="R847" i="15"/>
  <c r="P847" i="15"/>
  <c r="J847" i="15"/>
  <c r="BF847" i="15" s="1"/>
  <c r="BK841" i="15"/>
  <c r="BI841" i="15"/>
  <c r="BH841" i="15"/>
  <c r="BG841" i="15"/>
  <c r="BE841" i="15"/>
  <c r="T841" i="15"/>
  <c r="R841" i="15"/>
  <c r="P841" i="15"/>
  <c r="J841" i="15"/>
  <c r="BF841" i="15" s="1"/>
  <c r="BK833" i="15"/>
  <c r="BI833" i="15"/>
  <c r="BH833" i="15"/>
  <c r="BG833" i="15"/>
  <c r="BE833" i="15"/>
  <c r="T833" i="15"/>
  <c r="R833" i="15"/>
  <c r="P833" i="15"/>
  <c r="J833" i="15"/>
  <c r="BF833" i="15" s="1"/>
  <c r="BK827" i="15"/>
  <c r="BI827" i="15"/>
  <c r="BH827" i="15"/>
  <c r="BG827" i="15"/>
  <c r="BE827" i="15"/>
  <c r="T827" i="15"/>
  <c r="R827" i="15"/>
  <c r="P827" i="15"/>
  <c r="J827" i="15"/>
  <c r="BF827" i="15" s="1"/>
  <c r="BK815" i="15"/>
  <c r="BI815" i="15"/>
  <c r="BH815" i="15"/>
  <c r="BG815" i="15"/>
  <c r="BE815" i="15"/>
  <c r="T815" i="15"/>
  <c r="R815" i="15"/>
  <c r="P815" i="15"/>
  <c r="J815" i="15"/>
  <c r="BF815" i="15" s="1"/>
  <c r="BK805" i="15"/>
  <c r="BI805" i="15"/>
  <c r="BH805" i="15"/>
  <c r="BG805" i="15"/>
  <c r="BE805" i="15"/>
  <c r="T805" i="15"/>
  <c r="R805" i="15"/>
  <c r="P805" i="15"/>
  <c r="J805" i="15"/>
  <c r="BF805" i="15" s="1"/>
  <c r="BK797" i="15"/>
  <c r="BI797" i="15"/>
  <c r="BH797" i="15"/>
  <c r="BG797" i="15"/>
  <c r="BE797" i="15"/>
  <c r="T797" i="15"/>
  <c r="R797" i="15"/>
  <c r="P797" i="15"/>
  <c r="J797" i="15"/>
  <c r="BF797" i="15" s="1"/>
  <c r="BK789" i="15"/>
  <c r="BI789" i="15"/>
  <c r="BH789" i="15"/>
  <c r="BG789" i="15"/>
  <c r="BE789" i="15"/>
  <c r="T789" i="15"/>
  <c r="R789" i="15"/>
  <c r="P789" i="15"/>
  <c r="J789" i="15"/>
  <c r="BF789" i="15" s="1"/>
  <c r="BK783" i="15"/>
  <c r="BI783" i="15"/>
  <c r="BH783" i="15"/>
  <c r="BG783" i="15"/>
  <c r="BE783" i="15"/>
  <c r="T783" i="15"/>
  <c r="R783" i="15"/>
  <c r="P783" i="15"/>
  <c r="J783" i="15"/>
  <c r="BF783" i="15" s="1"/>
  <c r="BK777" i="15"/>
  <c r="BI777" i="15"/>
  <c r="BH777" i="15"/>
  <c r="BG777" i="15"/>
  <c r="BE777" i="15"/>
  <c r="T777" i="15"/>
  <c r="R777" i="15"/>
  <c r="P777" i="15"/>
  <c r="J777" i="15"/>
  <c r="BF777" i="15" s="1"/>
  <c r="BK773" i="15"/>
  <c r="BI773" i="15"/>
  <c r="BH773" i="15"/>
  <c r="BG773" i="15"/>
  <c r="BE773" i="15"/>
  <c r="T773" i="15"/>
  <c r="R773" i="15"/>
  <c r="P773" i="15"/>
  <c r="J773" i="15"/>
  <c r="BF773" i="15" s="1"/>
  <c r="BK769" i="15"/>
  <c r="BI769" i="15"/>
  <c r="BH769" i="15"/>
  <c r="BG769" i="15"/>
  <c r="BE769" i="15"/>
  <c r="T769" i="15"/>
  <c r="R769" i="15"/>
  <c r="P769" i="15"/>
  <c r="J769" i="15"/>
  <c r="BF769" i="15" s="1"/>
  <c r="BK765" i="15"/>
  <c r="BI765" i="15"/>
  <c r="BH765" i="15"/>
  <c r="BG765" i="15"/>
  <c r="BE765" i="15"/>
  <c r="T765" i="15"/>
  <c r="R765" i="15"/>
  <c r="P765" i="15"/>
  <c r="J765" i="15"/>
  <c r="BF765" i="15" s="1"/>
  <c r="BK762" i="15"/>
  <c r="BI762" i="15"/>
  <c r="BH762" i="15"/>
  <c r="BG762" i="15"/>
  <c r="BE762" i="15"/>
  <c r="T762" i="15"/>
  <c r="R762" i="15"/>
  <c r="P762" i="15"/>
  <c r="J762" i="15"/>
  <c r="BF762" i="15" s="1"/>
  <c r="BK758" i="15"/>
  <c r="BI758" i="15"/>
  <c r="BH758" i="15"/>
  <c r="BG758" i="15"/>
  <c r="BE758" i="15"/>
  <c r="T758" i="15"/>
  <c r="R758" i="15"/>
  <c r="P758" i="15"/>
  <c r="J758" i="15"/>
  <c r="BF758" i="15" s="1"/>
  <c r="BK754" i="15"/>
  <c r="BI754" i="15"/>
  <c r="BH754" i="15"/>
  <c r="BG754" i="15"/>
  <c r="BE754" i="15"/>
  <c r="T754" i="15"/>
  <c r="R754" i="15"/>
  <c r="P754" i="15"/>
  <c r="J754" i="15"/>
  <c r="BF754" i="15" s="1"/>
  <c r="BK752" i="15"/>
  <c r="BI752" i="15"/>
  <c r="BH752" i="15"/>
  <c r="BG752" i="15"/>
  <c r="BE752" i="15"/>
  <c r="T752" i="15"/>
  <c r="R752" i="15"/>
  <c r="P752" i="15"/>
  <c r="J752" i="15"/>
  <c r="BF752" i="15" s="1"/>
  <c r="BK750" i="15"/>
  <c r="BI750" i="15"/>
  <c r="BH750" i="15"/>
  <c r="BG750" i="15"/>
  <c r="BE750" i="15"/>
  <c r="T750" i="15"/>
  <c r="R750" i="15"/>
  <c r="P750" i="15"/>
  <c r="J750" i="15"/>
  <c r="BF750" i="15" s="1"/>
  <c r="BK748" i="15"/>
  <c r="BI748" i="15"/>
  <c r="BH748" i="15"/>
  <c r="BG748" i="15"/>
  <c r="BE748" i="15"/>
  <c r="T748" i="15"/>
  <c r="R748" i="15"/>
  <c r="P748" i="15"/>
  <c r="J748" i="15"/>
  <c r="BF748" i="15" s="1"/>
  <c r="BK746" i="15"/>
  <c r="BI746" i="15"/>
  <c r="BH746" i="15"/>
  <c r="BG746" i="15"/>
  <c r="BE746" i="15"/>
  <c r="T746" i="15"/>
  <c r="R746" i="15"/>
  <c r="P746" i="15"/>
  <c r="J746" i="15"/>
  <c r="BF746" i="15" s="1"/>
  <c r="BK744" i="15"/>
  <c r="BI744" i="15"/>
  <c r="BH744" i="15"/>
  <c r="BG744" i="15"/>
  <c r="BE744" i="15"/>
  <c r="T744" i="15"/>
  <c r="R744" i="15"/>
  <c r="P744" i="15"/>
  <c r="J744" i="15"/>
  <c r="BF744" i="15" s="1"/>
  <c r="BK742" i="15"/>
  <c r="BI742" i="15"/>
  <c r="BH742" i="15"/>
  <c r="BG742" i="15"/>
  <c r="BE742" i="15"/>
  <c r="T742" i="15"/>
  <c r="R742" i="15"/>
  <c r="P742" i="15"/>
  <c r="J742" i="15"/>
  <c r="BF742" i="15" s="1"/>
  <c r="BK734" i="15"/>
  <c r="BI734" i="15"/>
  <c r="BH734" i="15"/>
  <c r="BG734" i="15"/>
  <c r="BE734" i="15"/>
  <c r="T734" i="15"/>
  <c r="R734" i="15"/>
  <c r="P734" i="15"/>
  <c r="J734" i="15"/>
  <c r="BF734" i="15" s="1"/>
  <c r="BK729" i="15"/>
  <c r="BI729" i="15"/>
  <c r="BH729" i="15"/>
  <c r="BG729" i="15"/>
  <c r="BE729" i="15"/>
  <c r="T729" i="15"/>
  <c r="R729" i="15"/>
  <c r="P729" i="15"/>
  <c r="J729" i="15"/>
  <c r="BF729" i="15" s="1"/>
  <c r="BK720" i="15"/>
  <c r="BI720" i="15"/>
  <c r="BH720" i="15"/>
  <c r="BG720" i="15"/>
  <c r="BE720" i="15"/>
  <c r="T720" i="15"/>
  <c r="R720" i="15"/>
  <c r="P720" i="15"/>
  <c r="J720" i="15"/>
  <c r="BF720" i="15" s="1"/>
  <c r="BK711" i="15"/>
  <c r="BI711" i="15"/>
  <c r="BH711" i="15"/>
  <c r="BG711" i="15"/>
  <c r="BE711" i="15"/>
  <c r="T711" i="15"/>
  <c r="R711" i="15"/>
  <c r="P711" i="15"/>
  <c r="J711" i="15"/>
  <c r="BF711" i="15" s="1"/>
  <c r="BK702" i="15"/>
  <c r="BI702" i="15"/>
  <c r="BH702" i="15"/>
  <c r="BG702" i="15"/>
  <c r="BE702" i="15"/>
  <c r="T702" i="15"/>
  <c r="R702" i="15"/>
  <c r="P702" i="15"/>
  <c r="J702" i="15"/>
  <c r="BF702" i="15" s="1"/>
  <c r="BK693" i="15"/>
  <c r="BI693" i="15"/>
  <c r="BH693" i="15"/>
  <c r="BG693" i="15"/>
  <c r="BE693" i="15"/>
  <c r="T693" i="15"/>
  <c r="R693" i="15"/>
  <c r="P693" i="15"/>
  <c r="J693" i="15"/>
  <c r="BF693" i="15" s="1"/>
  <c r="BK684" i="15"/>
  <c r="BI684" i="15"/>
  <c r="BH684" i="15"/>
  <c r="BG684" i="15"/>
  <c r="BE684" i="15"/>
  <c r="T684" i="15"/>
  <c r="R684" i="15"/>
  <c r="P684" i="15"/>
  <c r="J684" i="15"/>
  <c r="BF684" i="15" s="1"/>
  <c r="BK675" i="15"/>
  <c r="BI675" i="15"/>
  <c r="BH675" i="15"/>
  <c r="BG675" i="15"/>
  <c r="BE675" i="15"/>
  <c r="T675" i="15"/>
  <c r="R675" i="15"/>
  <c r="P675" i="15"/>
  <c r="J675" i="15"/>
  <c r="BF675" i="15" s="1"/>
  <c r="BK630" i="15"/>
  <c r="BI630" i="15"/>
  <c r="BH630" i="15"/>
  <c r="BG630" i="15"/>
  <c r="BE630" i="15"/>
  <c r="T630" i="15"/>
  <c r="R630" i="15"/>
  <c r="P630" i="15"/>
  <c r="J630" i="15"/>
  <c r="BF630" i="15" s="1"/>
  <c r="BK622" i="15"/>
  <c r="BI622" i="15"/>
  <c r="BH622" i="15"/>
  <c r="BG622" i="15"/>
  <c r="BE622" i="15"/>
  <c r="T622" i="15"/>
  <c r="R622" i="15"/>
  <c r="P622" i="15"/>
  <c r="J622" i="15"/>
  <c r="BF622" i="15" s="1"/>
  <c r="BK589" i="15"/>
  <c r="BI589" i="15"/>
  <c r="BH589" i="15"/>
  <c r="BG589" i="15"/>
  <c r="BE589" i="15"/>
  <c r="T589" i="15"/>
  <c r="R589" i="15"/>
  <c r="P589" i="15"/>
  <c r="J589" i="15"/>
  <c r="BF589" i="15" s="1"/>
  <c r="BK515" i="15"/>
  <c r="BI515" i="15"/>
  <c r="BH515" i="15"/>
  <c r="BG515" i="15"/>
  <c r="BE515" i="15"/>
  <c r="T515" i="15"/>
  <c r="R515" i="15"/>
  <c r="P515" i="15"/>
  <c r="J515" i="15"/>
  <c r="BF515" i="15" s="1"/>
  <c r="BK508" i="15"/>
  <c r="BI508" i="15"/>
  <c r="BH508" i="15"/>
  <c r="BG508" i="15"/>
  <c r="BE508" i="15"/>
  <c r="T508" i="15"/>
  <c r="R508" i="15"/>
  <c r="P508" i="15"/>
  <c r="J508" i="15"/>
  <c r="BF508" i="15" s="1"/>
  <c r="BK500" i="15"/>
  <c r="BI500" i="15"/>
  <c r="BH500" i="15"/>
  <c r="BG500" i="15"/>
  <c r="BE500" i="15"/>
  <c r="T500" i="15"/>
  <c r="R500" i="15"/>
  <c r="P500" i="15"/>
  <c r="J500" i="15"/>
  <c r="BF500" i="15" s="1"/>
  <c r="BK491" i="15"/>
  <c r="BI491" i="15"/>
  <c r="BH491" i="15"/>
  <c r="BG491" i="15"/>
  <c r="BE491" i="15"/>
  <c r="T491" i="15"/>
  <c r="R491" i="15"/>
  <c r="P491" i="15"/>
  <c r="J491" i="15"/>
  <c r="BF491" i="15" s="1"/>
  <c r="BK472" i="15"/>
  <c r="BI472" i="15"/>
  <c r="BH472" i="15"/>
  <c r="BG472" i="15"/>
  <c r="BE472" i="15"/>
  <c r="T472" i="15"/>
  <c r="R472" i="15"/>
  <c r="P472" i="15"/>
  <c r="J472" i="15"/>
  <c r="BF472" i="15" s="1"/>
  <c r="BK452" i="15"/>
  <c r="BI452" i="15"/>
  <c r="BH452" i="15"/>
  <c r="BG452" i="15"/>
  <c r="BE452" i="15"/>
  <c r="T452" i="15"/>
  <c r="R452" i="15"/>
  <c r="P452" i="15"/>
  <c r="J452" i="15"/>
  <c r="BF452" i="15" s="1"/>
  <c r="BK443" i="15"/>
  <c r="BI443" i="15"/>
  <c r="BH443" i="15"/>
  <c r="BG443" i="15"/>
  <c r="BE443" i="15"/>
  <c r="T443" i="15"/>
  <c r="R443" i="15"/>
  <c r="P443" i="15"/>
  <c r="J443" i="15"/>
  <c r="BF443" i="15" s="1"/>
  <c r="BK434" i="15"/>
  <c r="BI434" i="15"/>
  <c r="BH434" i="15"/>
  <c r="BG434" i="15"/>
  <c r="BE434" i="15"/>
  <c r="T434" i="15"/>
  <c r="R434" i="15"/>
  <c r="P434" i="15"/>
  <c r="J434" i="15"/>
  <c r="BF434" i="15" s="1"/>
  <c r="BK429" i="15"/>
  <c r="BI429" i="15"/>
  <c r="BH429" i="15"/>
  <c r="BG429" i="15"/>
  <c r="BE429" i="15"/>
  <c r="T429" i="15"/>
  <c r="R429" i="15"/>
  <c r="P429" i="15"/>
  <c r="J429" i="15"/>
  <c r="BF429" i="15" s="1"/>
  <c r="BK422" i="15"/>
  <c r="BI422" i="15"/>
  <c r="BH422" i="15"/>
  <c r="BG422" i="15"/>
  <c r="BE422" i="15"/>
  <c r="T422" i="15"/>
  <c r="R422" i="15"/>
  <c r="P422" i="15"/>
  <c r="J422" i="15"/>
  <c r="BF422" i="15" s="1"/>
  <c r="BK412" i="15"/>
  <c r="BI412" i="15"/>
  <c r="BH412" i="15"/>
  <c r="BG412" i="15"/>
  <c r="BE412" i="15"/>
  <c r="T412" i="15"/>
  <c r="R412" i="15"/>
  <c r="P412" i="15"/>
  <c r="J412" i="15"/>
  <c r="BF412" i="15" s="1"/>
  <c r="BK396" i="15"/>
  <c r="BI396" i="15"/>
  <c r="BH396" i="15"/>
  <c r="BG396" i="15"/>
  <c r="BE396" i="15"/>
  <c r="T396" i="15"/>
  <c r="R396" i="15"/>
  <c r="P396" i="15"/>
  <c r="J396" i="15"/>
  <c r="BF396" i="15" s="1"/>
  <c r="BK362" i="15"/>
  <c r="BI362" i="15"/>
  <c r="BH362" i="15"/>
  <c r="BG362" i="15"/>
  <c r="BE362" i="15"/>
  <c r="T362" i="15"/>
  <c r="R362" i="15"/>
  <c r="P362" i="15"/>
  <c r="J362" i="15"/>
  <c r="BF362" i="15" s="1"/>
  <c r="BK331" i="15"/>
  <c r="BI331" i="15"/>
  <c r="BH331" i="15"/>
  <c r="BG331" i="15"/>
  <c r="BE331" i="15"/>
  <c r="T331" i="15"/>
  <c r="R331" i="15"/>
  <c r="P331" i="15"/>
  <c r="J331" i="15"/>
  <c r="BF331" i="15" s="1"/>
  <c r="BK299" i="15"/>
  <c r="BI299" i="15"/>
  <c r="BH299" i="15"/>
  <c r="BG299" i="15"/>
  <c r="BE299" i="15"/>
  <c r="T299" i="15"/>
  <c r="R299" i="15"/>
  <c r="P299" i="15"/>
  <c r="J299" i="15"/>
  <c r="BF299" i="15" s="1"/>
  <c r="BK270" i="15"/>
  <c r="BI270" i="15"/>
  <c r="BH270" i="15"/>
  <c r="BG270" i="15"/>
  <c r="BE270" i="15"/>
  <c r="T270" i="15"/>
  <c r="R270" i="15"/>
  <c r="P270" i="15"/>
  <c r="J270" i="15"/>
  <c r="BF270" i="15" s="1"/>
  <c r="BK261" i="15"/>
  <c r="BI261" i="15"/>
  <c r="BH261" i="15"/>
  <c r="BG261" i="15"/>
  <c r="BE261" i="15"/>
  <c r="T261" i="15"/>
  <c r="R261" i="15"/>
  <c r="P261" i="15"/>
  <c r="J261" i="15"/>
  <c r="BF261" i="15" s="1"/>
  <c r="BK233" i="15"/>
  <c r="BI233" i="15"/>
  <c r="BH233" i="15"/>
  <c r="BG233" i="15"/>
  <c r="BE233" i="15"/>
  <c r="T233" i="15"/>
  <c r="R233" i="15"/>
  <c r="P233" i="15"/>
  <c r="J233" i="15"/>
  <c r="BF233" i="15" s="1"/>
  <c r="BK213" i="15"/>
  <c r="BI213" i="15"/>
  <c r="BH213" i="15"/>
  <c r="BG213" i="15"/>
  <c r="BE213" i="15"/>
  <c r="T213" i="15"/>
  <c r="R213" i="15"/>
  <c r="P213" i="15"/>
  <c r="J213" i="15"/>
  <c r="BF213" i="15" s="1"/>
  <c r="BK193" i="15"/>
  <c r="BI193" i="15"/>
  <c r="BH193" i="15"/>
  <c r="BG193" i="15"/>
  <c r="BE193" i="15"/>
  <c r="T193" i="15"/>
  <c r="R193" i="15"/>
  <c r="P193" i="15"/>
  <c r="J193" i="15"/>
  <c r="BF193" i="15" s="1"/>
  <c r="BK174" i="15"/>
  <c r="BI174" i="15"/>
  <c r="BH174" i="15"/>
  <c r="BG174" i="15"/>
  <c r="BE174" i="15"/>
  <c r="T174" i="15"/>
  <c r="R174" i="15"/>
  <c r="P174" i="15"/>
  <c r="J174" i="15"/>
  <c r="BF174" i="15" s="1"/>
  <c r="BK155" i="15"/>
  <c r="BI155" i="15"/>
  <c r="BH155" i="15"/>
  <c r="BG155" i="15"/>
  <c r="BE155" i="15"/>
  <c r="T155" i="15"/>
  <c r="R155" i="15"/>
  <c r="P155" i="15"/>
  <c r="J155" i="15"/>
  <c r="BF155" i="15" s="1"/>
  <c r="BK136" i="15"/>
  <c r="BI136" i="15"/>
  <c r="BH136" i="15"/>
  <c r="BG136" i="15"/>
  <c r="BE136" i="15"/>
  <c r="T136" i="15"/>
  <c r="R136" i="15"/>
  <c r="P136" i="15"/>
  <c r="J136" i="15"/>
  <c r="BF136" i="15" s="1"/>
  <c r="BK116" i="15"/>
  <c r="BI116" i="15"/>
  <c r="BH116" i="15"/>
  <c r="BG116" i="15"/>
  <c r="BE116" i="15"/>
  <c r="T116" i="15"/>
  <c r="R116" i="15"/>
  <c r="P116" i="15"/>
  <c r="J116" i="15"/>
  <c r="BF116" i="15" s="1"/>
  <c r="BK97" i="15"/>
  <c r="BI97" i="15"/>
  <c r="BH97" i="15"/>
  <c r="BG97" i="15"/>
  <c r="BE97" i="15"/>
  <c r="T97" i="15"/>
  <c r="R97" i="15"/>
  <c r="P97" i="15"/>
  <c r="J97" i="15"/>
  <c r="BF97" i="15" s="1"/>
  <c r="J91" i="15"/>
  <c r="J90" i="15"/>
  <c r="F90" i="15"/>
  <c r="F88" i="15"/>
  <c r="E86" i="15"/>
  <c r="J55" i="15"/>
  <c r="J54" i="15"/>
  <c r="F54" i="15"/>
  <c r="F52" i="15"/>
  <c r="E50" i="15"/>
  <c r="J37" i="15"/>
  <c r="J36" i="15"/>
  <c r="J35" i="15"/>
  <c r="F91" i="15"/>
  <c r="E7" i="15"/>
  <c r="E84" i="15" s="1"/>
  <c r="P4643" i="18" l="1"/>
  <c r="K6" i="22"/>
  <c r="G21" i="21" s="1"/>
  <c r="P4175" i="18"/>
  <c r="T4175" i="18"/>
  <c r="P4182" i="18"/>
  <c r="BK4175" i="18"/>
  <c r="J4175" i="18" s="1"/>
  <c r="J78" i="18" s="1"/>
  <c r="R4182" i="18"/>
  <c r="BK1615" i="18"/>
  <c r="P4608" i="18"/>
  <c r="P155" i="18"/>
  <c r="T1615" i="18"/>
  <c r="R1956" i="18"/>
  <c r="P1427" i="18"/>
  <c r="BK4608" i="18"/>
  <c r="J4608" i="18" s="1"/>
  <c r="J81" i="18" s="1"/>
  <c r="T3963" i="18"/>
  <c r="R692" i="18"/>
  <c r="P2004" i="18"/>
  <c r="P4331" i="18"/>
  <c r="P1956" i="18"/>
  <c r="BK4182" i="18"/>
  <c r="J4182" i="18" s="1"/>
  <c r="J79" i="18" s="1"/>
  <c r="BK155" i="18"/>
  <c r="J155" i="18" s="1"/>
  <c r="J62" i="18" s="1"/>
  <c r="BK525" i="18"/>
  <c r="J525" i="18" s="1"/>
  <c r="J64" i="18" s="1"/>
  <c r="T3670" i="18"/>
  <c r="P1615" i="18"/>
  <c r="R2921" i="18"/>
  <c r="R1427" i="18"/>
  <c r="R2004" i="18"/>
  <c r="T2921" i="18"/>
  <c r="BK1407" i="18"/>
  <c r="J1407" i="18" s="1"/>
  <c r="J66" i="18" s="1"/>
  <c r="T2004" i="18"/>
  <c r="BK3237" i="18"/>
  <c r="J3237" i="18" s="1"/>
  <c r="J75" i="18" s="1"/>
  <c r="BK4643" i="18"/>
  <c r="J4643" i="18" s="1"/>
  <c r="J84" i="18" s="1"/>
  <c r="R196" i="18"/>
  <c r="T4608" i="18"/>
  <c r="R3963" i="18"/>
  <c r="R81" i="19"/>
  <c r="R80" i="19" s="1"/>
  <c r="T525" i="18"/>
  <c r="R3670" i="18"/>
  <c r="R4608" i="18"/>
  <c r="T81" i="19"/>
  <c r="T80" i="19" s="1"/>
  <c r="T155" i="18"/>
  <c r="F27" i="21"/>
  <c r="P1407" i="18"/>
  <c r="BK1427" i="18"/>
  <c r="J1427" i="18" s="1"/>
  <c r="J67" i="18" s="1"/>
  <c r="BK2004" i="18"/>
  <c r="J2004" i="18" s="1"/>
  <c r="J72" i="18" s="1"/>
  <c r="T4182" i="18"/>
  <c r="R4643" i="18"/>
  <c r="R525" i="18"/>
  <c r="R1407" i="18"/>
  <c r="R4175" i="18"/>
  <c r="T4643" i="18"/>
  <c r="I6" i="22"/>
  <c r="H12" i="21" s="1"/>
  <c r="BK107" i="18"/>
  <c r="J107" i="18" s="1"/>
  <c r="J61" i="18" s="1"/>
  <c r="T1407" i="18"/>
  <c r="BK3963" i="18"/>
  <c r="J3963" i="18" s="1"/>
  <c r="J77" i="18" s="1"/>
  <c r="R4331" i="18"/>
  <c r="I181" i="22"/>
  <c r="H14" i="21" s="1"/>
  <c r="P2921" i="18"/>
  <c r="T4331" i="18"/>
  <c r="BK3670" i="18"/>
  <c r="J3670" i="18" s="1"/>
  <c r="J76" i="18" s="1"/>
  <c r="F36" i="19"/>
  <c r="BC101" i="1" s="1"/>
  <c r="AY101" i="1" s="1"/>
  <c r="F36" i="18"/>
  <c r="BC100" i="1" s="1"/>
  <c r="AY100" i="1" s="1"/>
  <c r="E48" i="18"/>
  <c r="F35" i="18"/>
  <c r="BB100" i="1" s="1"/>
  <c r="AX100" i="1" s="1"/>
  <c r="J99" i="18"/>
  <c r="I231" i="22"/>
  <c r="D226" i="22"/>
  <c r="D227" i="22" s="1"/>
  <c r="D228" i="22" s="1"/>
  <c r="D229" i="22" s="1"/>
  <c r="D224" i="22"/>
  <c r="F55" i="15"/>
  <c r="BK934" i="15"/>
  <c r="J934" i="15" s="1"/>
  <c r="J67" i="15" s="1"/>
  <c r="BK304" i="17"/>
  <c r="J304" i="17" s="1"/>
  <c r="J63" i="17" s="1"/>
  <c r="BK451" i="17"/>
  <c r="J451" i="17" s="1"/>
  <c r="J65" i="17" s="1"/>
  <c r="F33" i="17"/>
  <c r="AZ99" i="1" s="1"/>
  <c r="T451" i="17"/>
  <c r="F35" i="17"/>
  <c r="BB99" i="1" s="1"/>
  <c r="AX99" i="1" s="1"/>
  <c r="BK87" i="17"/>
  <c r="J87" i="17" s="1"/>
  <c r="J61" i="17" s="1"/>
  <c r="F36" i="17"/>
  <c r="BC99" i="1" s="1"/>
  <c r="AY99" i="1" s="1"/>
  <c r="T87" i="17"/>
  <c r="T145" i="17"/>
  <c r="R145" i="17"/>
  <c r="P304" i="17"/>
  <c r="F37" i="17"/>
  <c r="BD99" i="1" s="1"/>
  <c r="R304" i="17"/>
  <c r="BK316" i="17"/>
  <c r="J316" i="17" s="1"/>
  <c r="J64" i="17" s="1"/>
  <c r="T304" i="17"/>
  <c r="P451" i="17"/>
  <c r="T228" i="16"/>
  <c r="T88" i="16"/>
  <c r="F83" i="16"/>
  <c r="BK228" i="16"/>
  <c r="J228" i="16" s="1"/>
  <c r="J63" i="16" s="1"/>
  <c r="BK88" i="16"/>
  <c r="J88" i="16" s="1"/>
  <c r="J61" i="16" s="1"/>
  <c r="R88" i="16"/>
  <c r="F37" i="16"/>
  <c r="BD98" i="1" s="1"/>
  <c r="P322" i="16"/>
  <c r="P321" i="16" s="1"/>
  <c r="R322" i="16"/>
  <c r="R321" i="16" s="1"/>
  <c r="R121" i="16"/>
  <c r="T121" i="16"/>
  <c r="BK121" i="16"/>
  <c r="J121" i="16" s="1"/>
  <c r="J62" i="16" s="1"/>
  <c r="F36" i="16"/>
  <c r="BC98" i="1" s="1"/>
  <c r="AY98" i="1" s="1"/>
  <c r="P88" i="16"/>
  <c r="P1275" i="15"/>
  <c r="E48" i="15"/>
  <c r="R1275" i="15"/>
  <c r="T1275" i="15"/>
  <c r="R782" i="15"/>
  <c r="P934" i="15"/>
  <c r="R934" i="15"/>
  <c r="R733" i="15"/>
  <c r="BK232" i="15"/>
  <c r="J232" i="15" s="1"/>
  <c r="J62" i="15" s="1"/>
  <c r="T934" i="15"/>
  <c r="P1197" i="15"/>
  <c r="T958" i="15"/>
  <c r="BK1225" i="15"/>
  <c r="J1225" i="15" s="1"/>
  <c r="J71" i="15" s="1"/>
  <c r="P232" i="15"/>
  <c r="P96" i="15"/>
  <c r="R232" i="15"/>
  <c r="BK958" i="15"/>
  <c r="J958" i="15" s="1"/>
  <c r="J68" i="15" s="1"/>
  <c r="T96" i="15"/>
  <c r="BK1034" i="15"/>
  <c r="J1034" i="15" s="1"/>
  <c r="J69" i="15" s="1"/>
  <c r="BK96" i="15"/>
  <c r="J96" i="15" s="1"/>
  <c r="J61" i="15" s="1"/>
  <c r="F35" i="15"/>
  <c r="BB97" i="1" s="1"/>
  <c r="AX97" i="1" s="1"/>
  <c r="BK1275" i="15"/>
  <c r="J1275" i="15" s="1"/>
  <c r="J72" i="15" s="1"/>
  <c r="R1197" i="15"/>
  <c r="BK1197" i="15"/>
  <c r="J1197" i="15" s="1"/>
  <c r="J70" i="15" s="1"/>
  <c r="T814" i="15"/>
  <c r="BK782" i="15"/>
  <c r="J782" i="15" s="1"/>
  <c r="J65" i="15" s="1"/>
  <c r="P1225" i="15"/>
  <c r="BK814" i="15"/>
  <c r="J814" i="15" s="1"/>
  <c r="J66" i="15" s="1"/>
  <c r="BK733" i="15"/>
  <c r="J733" i="15" s="1"/>
  <c r="J63" i="15" s="1"/>
  <c r="R1225" i="15"/>
  <c r="T1225" i="15"/>
  <c r="T733" i="15"/>
  <c r="F34" i="15"/>
  <c r="BA97" i="1" s="1"/>
  <c r="BK322" i="16"/>
  <c r="R1615" i="18"/>
  <c r="F37" i="15"/>
  <c r="BD97" i="1" s="1"/>
  <c r="T1427" i="18"/>
  <c r="R2195" i="18"/>
  <c r="BK4331" i="18"/>
  <c r="J4331" i="18" s="1"/>
  <c r="J80" i="18" s="1"/>
  <c r="F33" i="19"/>
  <c r="AZ101" i="1" s="1"/>
  <c r="J33" i="16"/>
  <c r="AV98" i="1" s="1"/>
  <c r="F33" i="16"/>
  <c r="AZ98" i="1" s="1"/>
  <c r="P228" i="16"/>
  <c r="F102" i="18"/>
  <c r="T2195" i="18"/>
  <c r="J34" i="19"/>
  <c r="AW101" i="1" s="1"/>
  <c r="F36" i="15"/>
  <c r="BC97" i="1" s="1"/>
  <c r="AY97" i="1" s="1"/>
  <c r="P958" i="15"/>
  <c r="T322" i="16"/>
  <c r="T321" i="16" s="1"/>
  <c r="P2195" i="18"/>
  <c r="F33" i="15"/>
  <c r="AZ97" i="1" s="1"/>
  <c r="R958" i="15"/>
  <c r="T232" i="15"/>
  <c r="P1034" i="15"/>
  <c r="J34" i="16"/>
  <c r="AW98" i="1" s="1"/>
  <c r="F34" i="16"/>
  <c r="BA98" i="1" s="1"/>
  <c r="R228" i="16"/>
  <c r="T692" i="18"/>
  <c r="R1034" i="15"/>
  <c r="F35" i="16"/>
  <c r="BB98" i="1" s="1"/>
  <c r="AX98" i="1" s="1"/>
  <c r="P145" i="17"/>
  <c r="P316" i="17"/>
  <c r="P196" i="18"/>
  <c r="J33" i="18"/>
  <c r="AV100" i="1" s="1"/>
  <c r="F33" i="18"/>
  <c r="AZ100" i="1" s="1"/>
  <c r="R814" i="15"/>
  <c r="P692" i="18"/>
  <c r="T3237" i="18"/>
  <c r="J1615" i="18"/>
  <c r="J70" i="18" s="1"/>
  <c r="F37" i="18"/>
  <c r="BD100" i="1" s="1"/>
  <c r="P525" i="18"/>
  <c r="F35" i="19"/>
  <c r="BB101" i="1" s="1"/>
  <c r="AX101" i="1" s="1"/>
  <c r="F34" i="17"/>
  <c r="BA99" i="1" s="1"/>
  <c r="J34" i="17"/>
  <c r="AW99" i="1" s="1"/>
  <c r="R451" i="17"/>
  <c r="T196" i="18"/>
  <c r="P3963" i="18"/>
  <c r="P87" i="17"/>
  <c r="J34" i="18"/>
  <c r="AW100" i="1" s="1"/>
  <c r="F34" i="18"/>
  <c r="BA100" i="1" s="1"/>
  <c r="BK2195" i="18"/>
  <c r="J2195" i="18" s="1"/>
  <c r="J73" i="18" s="1"/>
  <c r="BK2921" i="18"/>
  <c r="J2921" i="18" s="1"/>
  <c r="J74" i="18" s="1"/>
  <c r="P3237" i="18"/>
  <c r="F37" i="19"/>
  <c r="BD101" i="1" s="1"/>
  <c r="T316" i="17"/>
  <c r="R3237" i="18"/>
  <c r="J4637" i="18"/>
  <c r="J83" i="18" s="1"/>
  <c r="BK4636" i="18"/>
  <c r="J4636" i="18" s="1"/>
  <c r="J82" i="18" s="1"/>
  <c r="BK81" i="19"/>
  <c r="J33" i="15"/>
  <c r="AV97" i="1" s="1"/>
  <c r="R87" i="17"/>
  <c r="P107" i="18"/>
  <c r="BK692" i="18"/>
  <c r="J692" i="18" s="1"/>
  <c r="J65" i="18" s="1"/>
  <c r="E48" i="19"/>
  <c r="J88" i="15"/>
  <c r="J52" i="15"/>
  <c r="R316" i="17"/>
  <c r="J74" i="19"/>
  <c r="J52" i="19"/>
  <c r="J34" i="15"/>
  <c r="AW97" i="1" s="1"/>
  <c r="P782" i="15"/>
  <c r="R107" i="18"/>
  <c r="R155" i="18"/>
  <c r="J33" i="19"/>
  <c r="AV101" i="1" s="1"/>
  <c r="AT101" i="1" s="1"/>
  <c r="J33" i="17"/>
  <c r="AV99" i="1" s="1"/>
  <c r="T107" i="18"/>
  <c r="T1956" i="18"/>
  <c r="BK1956" i="18"/>
  <c r="J1956" i="18" s="1"/>
  <c r="J71" i="18" s="1"/>
  <c r="T1034" i="15"/>
  <c r="P814" i="15"/>
  <c r="P121" i="16"/>
  <c r="R96" i="15"/>
  <c r="P733" i="15"/>
  <c r="T782" i="15"/>
  <c r="T1197" i="15"/>
  <c r="BK145" i="17"/>
  <c r="J145" i="17" s="1"/>
  <c r="J62" i="17" s="1"/>
  <c r="BK196" i="18"/>
  <c r="J196" i="18" s="1"/>
  <c r="J63" i="18" s="1"/>
  <c r="P3670" i="18"/>
  <c r="E75" i="17"/>
  <c r="E48" i="16"/>
  <c r="J79" i="17"/>
  <c r="F34" i="19"/>
  <c r="BA101" i="1" s="1"/>
  <c r="D7" i="14"/>
  <c r="J39" i="13"/>
  <c r="J38" i="13"/>
  <c r="AY135" i="1" s="1"/>
  <c r="J37" i="13"/>
  <c r="AX135" i="1" s="1"/>
  <c r="BI279" i="13"/>
  <c r="BH279" i="13"/>
  <c r="BG279" i="13"/>
  <c r="T279" i="13"/>
  <c r="R279" i="13"/>
  <c r="P279" i="13"/>
  <c r="BI277" i="13"/>
  <c r="BH277" i="13"/>
  <c r="BG277" i="13"/>
  <c r="T277" i="13"/>
  <c r="R277" i="13"/>
  <c r="P277" i="13"/>
  <c r="BI273" i="13"/>
  <c r="BH273" i="13"/>
  <c r="BG273" i="13"/>
  <c r="T273" i="13"/>
  <c r="R273" i="13"/>
  <c r="P273" i="13"/>
  <c r="BI270" i="13"/>
  <c r="BH270" i="13"/>
  <c r="BG270" i="13"/>
  <c r="T270" i="13"/>
  <c r="R270" i="13"/>
  <c r="P270" i="13"/>
  <c r="BI269" i="13"/>
  <c r="BH269" i="13"/>
  <c r="BG269" i="13"/>
  <c r="T269" i="13"/>
  <c r="R269" i="13"/>
  <c r="P269" i="13"/>
  <c r="BI268" i="13"/>
  <c r="BH268" i="13"/>
  <c r="BG268" i="13"/>
  <c r="T268" i="13"/>
  <c r="R268" i="13"/>
  <c r="P268" i="13"/>
  <c r="BI266" i="13"/>
  <c r="BH266" i="13"/>
  <c r="BG266" i="13"/>
  <c r="T266" i="13"/>
  <c r="R266" i="13"/>
  <c r="P266" i="13"/>
  <c r="BI263" i="13"/>
  <c r="BH263" i="13"/>
  <c r="BG263" i="13"/>
  <c r="T263" i="13"/>
  <c r="R263" i="13"/>
  <c r="P263" i="13"/>
  <c r="BI259" i="13"/>
  <c r="BH259" i="13"/>
  <c r="BG259" i="13"/>
  <c r="T259" i="13"/>
  <c r="R259" i="13"/>
  <c r="P259" i="13"/>
  <c r="BI256" i="13"/>
  <c r="BH256" i="13"/>
  <c r="BG256" i="13"/>
  <c r="T256" i="13"/>
  <c r="R256" i="13"/>
  <c r="P256" i="13"/>
  <c r="BI254" i="13"/>
  <c r="BH254" i="13"/>
  <c r="BG254" i="13"/>
  <c r="T254" i="13"/>
  <c r="R254" i="13"/>
  <c r="P254" i="13"/>
  <c r="BI251" i="13"/>
  <c r="BH251" i="13"/>
  <c r="BG251" i="13"/>
  <c r="T251" i="13"/>
  <c r="R251" i="13"/>
  <c r="P251" i="13"/>
  <c r="BI250" i="13"/>
  <c r="BH250" i="13"/>
  <c r="BG250" i="13"/>
  <c r="T250" i="13"/>
  <c r="R250" i="13"/>
  <c r="P250" i="13"/>
  <c r="BI247" i="13"/>
  <c r="BH247" i="13"/>
  <c r="BG247" i="13"/>
  <c r="T247" i="13"/>
  <c r="R247" i="13"/>
  <c r="P247" i="13"/>
  <c r="BI245" i="13"/>
  <c r="BH245" i="13"/>
  <c r="BG245" i="13"/>
  <c r="T245" i="13"/>
  <c r="R245" i="13"/>
  <c r="P245" i="13"/>
  <c r="BI241" i="13"/>
  <c r="BH241" i="13"/>
  <c r="BG241" i="13"/>
  <c r="T241" i="13"/>
  <c r="R241" i="13"/>
  <c r="P241" i="13"/>
  <c r="BI237" i="13"/>
  <c r="BH237" i="13"/>
  <c r="BG237" i="13"/>
  <c r="T237" i="13"/>
  <c r="T236" i="13" s="1"/>
  <c r="R237" i="13"/>
  <c r="R236" i="13" s="1"/>
  <c r="P237" i="13"/>
  <c r="P236" i="13" s="1"/>
  <c r="BI235" i="13"/>
  <c r="BH235" i="13"/>
  <c r="BG235" i="13"/>
  <c r="T235" i="13"/>
  <c r="R235" i="13"/>
  <c r="P235" i="13"/>
  <c r="BI231" i="13"/>
  <c r="BH231" i="13"/>
  <c r="BG231" i="13"/>
  <c r="T231" i="13"/>
  <c r="R231" i="13"/>
  <c r="P231" i="13"/>
  <c r="BI229" i="13"/>
  <c r="BH229" i="13"/>
  <c r="BG229" i="13"/>
  <c r="T229" i="13"/>
  <c r="R229" i="13"/>
  <c r="P229" i="13"/>
  <c r="BI225" i="13"/>
  <c r="BH225" i="13"/>
  <c r="BG225" i="13"/>
  <c r="T225" i="13"/>
  <c r="R225" i="13"/>
  <c r="P225" i="13"/>
  <c r="BI222" i="13"/>
  <c r="BH222" i="13"/>
  <c r="BG222" i="13"/>
  <c r="T222" i="13"/>
  <c r="R222" i="13"/>
  <c r="P222" i="13"/>
  <c r="BI220" i="13"/>
  <c r="BH220" i="13"/>
  <c r="BG220" i="13"/>
  <c r="T220" i="13"/>
  <c r="R220" i="13"/>
  <c r="P220" i="13"/>
  <c r="BI216" i="13"/>
  <c r="BH216" i="13"/>
  <c r="BG216" i="13"/>
  <c r="T216" i="13"/>
  <c r="R216" i="13"/>
  <c r="P216" i="13"/>
  <c r="BI213" i="13"/>
  <c r="BH213" i="13"/>
  <c r="BG213" i="13"/>
  <c r="T213" i="13"/>
  <c r="R213" i="13"/>
  <c r="P213" i="13"/>
  <c r="BI209" i="13"/>
  <c r="BH209" i="13"/>
  <c r="BG209" i="13"/>
  <c r="T209" i="13"/>
  <c r="R209" i="13"/>
  <c r="P209" i="13"/>
  <c r="BI204" i="13"/>
  <c r="BH204" i="13"/>
  <c r="BG204" i="13"/>
  <c r="T204" i="13"/>
  <c r="R204" i="13"/>
  <c r="P204" i="13"/>
  <c r="BI200" i="13"/>
  <c r="BH200" i="13"/>
  <c r="BG200" i="13"/>
  <c r="T200" i="13"/>
  <c r="R200" i="13"/>
  <c r="P200" i="13"/>
  <c r="BI197" i="13"/>
  <c r="BH197" i="13"/>
  <c r="BG197" i="13"/>
  <c r="T197" i="13"/>
  <c r="R197" i="13"/>
  <c r="P197" i="13"/>
  <c r="BI195" i="13"/>
  <c r="BH195" i="13"/>
  <c r="BG195" i="13"/>
  <c r="T195" i="13"/>
  <c r="R195" i="13"/>
  <c r="P195" i="13"/>
  <c r="BI190" i="13"/>
  <c r="BH190" i="13"/>
  <c r="BG190" i="13"/>
  <c r="T190" i="13"/>
  <c r="R190" i="13"/>
  <c r="P190" i="13"/>
  <c r="BI186" i="13"/>
  <c r="BH186" i="13"/>
  <c r="BG186" i="13"/>
  <c r="T186" i="13"/>
  <c r="R186" i="13"/>
  <c r="P186" i="13"/>
  <c r="BI182" i="13"/>
  <c r="BH182" i="13"/>
  <c r="BG182" i="13"/>
  <c r="T182" i="13"/>
  <c r="R182" i="13"/>
  <c r="P182" i="13"/>
  <c r="BI178" i="13"/>
  <c r="BH178" i="13"/>
  <c r="BG178" i="13"/>
  <c r="T178" i="13"/>
  <c r="R178" i="13"/>
  <c r="P178" i="13"/>
  <c r="BI176" i="13"/>
  <c r="BH176" i="13"/>
  <c r="BG176" i="13"/>
  <c r="T176" i="13"/>
  <c r="R176" i="13"/>
  <c r="P176" i="13"/>
  <c r="BI172" i="13"/>
  <c r="BH172" i="13"/>
  <c r="BG172" i="13"/>
  <c r="T172" i="13"/>
  <c r="R172" i="13"/>
  <c r="P172" i="13"/>
  <c r="BI168" i="13"/>
  <c r="BH168" i="13"/>
  <c r="BG168" i="13"/>
  <c r="T168" i="13"/>
  <c r="R168" i="13"/>
  <c r="P168" i="13"/>
  <c r="BI164" i="13"/>
  <c r="BH164" i="13"/>
  <c r="BG164" i="13"/>
  <c r="T164" i="13"/>
  <c r="R164" i="13"/>
  <c r="P164" i="13"/>
  <c r="BI162" i="13"/>
  <c r="BH162" i="13"/>
  <c r="BG162" i="13"/>
  <c r="T162" i="13"/>
  <c r="R162" i="13"/>
  <c r="P162" i="13"/>
  <c r="BI157" i="13"/>
  <c r="BH157" i="13"/>
  <c r="BG157" i="13"/>
  <c r="T157" i="13"/>
  <c r="R157" i="13"/>
  <c r="P157" i="13"/>
  <c r="BI154" i="13"/>
  <c r="BH154" i="13"/>
  <c r="BG154" i="13"/>
  <c r="T154" i="13"/>
  <c r="R154" i="13"/>
  <c r="P154" i="13"/>
  <c r="BI151" i="13"/>
  <c r="BH151" i="13"/>
  <c r="BG151" i="13"/>
  <c r="T151" i="13"/>
  <c r="R151" i="13"/>
  <c r="P151" i="13"/>
  <c r="BI148" i="13"/>
  <c r="BH148" i="13"/>
  <c r="BG148" i="13"/>
  <c r="T148" i="13"/>
  <c r="R148" i="13"/>
  <c r="P148" i="13"/>
  <c r="BI144" i="13"/>
  <c r="BH144" i="13"/>
  <c r="BG144" i="13"/>
  <c r="T144" i="13"/>
  <c r="R144" i="13"/>
  <c r="P144" i="13"/>
  <c r="BI139" i="13"/>
  <c r="BH139" i="13"/>
  <c r="BG139" i="13"/>
  <c r="T139" i="13"/>
  <c r="R139" i="13"/>
  <c r="P139" i="13"/>
  <c r="BI135" i="13"/>
  <c r="BH135" i="13"/>
  <c r="BG135" i="13"/>
  <c r="T135" i="13"/>
  <c r="R135" i="13"/>
  <c r="P135" i="13"/>
  <c r="J129" i="13"/>
  <c r="F129" i="13"/>
  <c r="J128" i="13"/>
  <c r="F128" i="13"/>
  <c r="F126" i="13"/>
  <c r="E124" i="13"/>
  <c r="J94" i="13"/>
  <c r="F94" i="13"/>
  <c r="J93" i="13"/>
  <c r="F93" i="13"/>
  <c r="F91" i="13"/>
  <c r="E89" i="13"/>
  <c r="J91" i="13"/>
  <c r="E7" i="13"/>
  <c r="E120" i="13" s="1"/>
  <c r="J39" i="12"/>
  <c r="J38" i="12"/>
  <c r="AY134" i="1" s="1"/>
  <c r="J37" i="12"/>
  <c r="AX134" i="1" s="1"/>
  <c r="BI216" i="12"/>
  <c r="BH216" i="12"/>
  <c r="BG216" i="12"/>
  <c r="T216" i="12"/>
  <c r="T215" i="12" s="1"/>
  <c r="R216" i="12"/>
  <c r="R215" i="12" s="1"/>
  <c r="P216" i="12"/>
  <c r="P215" i="12" s="1"/>
  <c r="BI212" i="12"/>
  <c r="BH212" i="12"/>
  <c r="BG212" i="12"/>
  <c r="T212" i="12"/>
  <c r="R212" i="12"/>
  <c r="P212" i="12"/>
  <c r="BI210" i="12"/>
  <c r="BH210" i="12"/>
  <c r="BG210" i="12"/>
  <c r="T210" i="12"/>
  <c r="R210" i="12"/>
  <c r="P210" i="12"/>
  <c r="BI206" i="12"/>
  <c r="BH206" i="12"/>
  <c r="BG206" i="12"/>
  <c r="T206" i="12"/>
  <c r="R206" i="12"/>
  <c r="P206" i="12"/>
  <c r="BI201" i="12"/>
  <c r="BH201" i="12"/>
  <c r="BG201" i="12"/>
  <c r="T201" i="12"/>
  <c r="T200" i="12" s="1"/>
  <c r="R201" i="12"/>
  <c r="R200" i="12" s="1"/>
  <c r="P201" i="12"/>
  <c r="P200" i="12" s="1"/>
  <c r="BI198" i="12"/>
  <c r="BH198" i="12"/>
  <c r="BG198" i="12"/>
  <c r="T198" i="12"/>
  <c r="R198" i="12"/>
  <c r="P198" i="12"/>
  <c r="BI194" i="12"/>
  <c r="BH194" i="12"/>
  <c r="BG194" i="12"/>
  <c r="T194" i="12"/>
  <c r="R194" i="12"/>
  <c r="P194" i="12"/>
  <c r="BI192" i="12"/>
  <c r="BH192" i="12"/>
  <c r="BG192" i="12"/>
  <c r="T192" i="12"/>
  <c r="R192" i="12"/>
  <c r="P192" i="12"/>
  <c r="BI188" i="12"/>
  <c r="BH188" i="12"/>
  <c r="BG188" i="12"/>
  <c r="T188" i="12"/>
  <c r="R188" i="12"/>
  <c r="P188" i="12"/>
  <c r="BI186" i="12"/>
  <c r="BH186" i="12"/>
  <c r="BG186" i="12"/>
  <c r="T186" i="12"/>
  <c r="R186" i="12"/>
  <c r="P186" i="12"/>
  <c r="BI182" i="12"/>
  <c r="BH182" i="12"/>
  <c r="BG182" i="12"/>
  <c r="T182" i="12"/>
  <c r="R182" i="12"/>
  <c r="P182" i="12"/>
  <c r="BI179" i="12"/>
  <c r="BH179" i="12"/>
  <c r="BG179" i="12"/>
  <c r="T179" i="12"/>
  <c r="R179" i="12"/>
  <c r="P179" i="12"/>
  <c r="BI176" i="12"/>
  <c r="BH176" i="12"/>
  <c r="BG176" i="12"/>
  <c r="T176" i="12"/>
  <c r="R176" i="12"/>
  <c r="P176" i="12"/>
  <c r="BI173" i="12"/>
  <c r="BH173" i="12"/>
  <c r="BG173" i="12"/>
  <c r="T173" i="12"/>
  <c r="R173" i="12"/>
  <c r="P173" i="12"/>
  <c r="BI170" i="12"/>
  <c r="BH170" i="12"/>
  <c r="BG170" i="12"/>
  <c r="T170" i="12"/>
  <c r="R170" i="12"/>
  <c r="P170" i="12"/>
  <c r="BI166" i="12"/>
  <c r="BH166" i="12"/>
  <c r="BG166" i="12"/>
  <c r="T166" i="12"/>
  <c r="R166" i="12"/>
  <c r="P166" i="12"/>
  <c r="BI164" i="12"/>
  <c r="BH164" i="12"/>
  <c r="BG164" i="12"/>
  <c r="T164" i="12"/>
  <c r="R164" i="12"/>
  <c r="P164" i="12"/>
  <c r="BI161" i="12"/>
  <c r="BH161" i="12"/>
  <c r="BG161" i="12"/>
  <c r="T161" i="12"/>
  <c r="R161" i="12"/>
  <c r="P161" i="12"/>
  <c r="BI158" i="12"/>
  <c r="BH158" i="12"/>
  <c r="BG158" i="12"/>
  <c r="T158" i="12"/>
  <c r="R158" i="12"/>
  <c r="P158" i="12"/>
  <c r="BI155" i="12"/>
  <c r="BH155" i="12"/>
  <c r="BG155" i="12"/>
  <c r="T155" i="12"/>
  <c r="R155" i="12"/>
  <c r="P155" i="12"/>
  <c r="BI152" i="12"/>
  <c r="BH152" i="12"/>
  <c r="BG152" i="12"/>
  <c r="T152" i="12"/>
  <c r="R152" i="12"/>
  <c r="P152" i="12"/>
  <c r="BI149" i="12"/>
  <c r="BH149" i="12"/>
  <c r="BG149" i="12"/>
  <c r="T149" i="12"/>
  <c r="R149" i="12"/>
  <c r="P149" i="12"/>
  <c r="BI146" i="12"/>
  <c r="BH146" i="12"/>
  <c r="BG146" i="12"/>
  <c r="T146" i="12"/>
  <c r="R146" i="12"/>
  <c r="P146" i="12"/>
  <c r="BI143" i="12"/>
  <c r="BH143" i="12"/>
  <c r="BG143" i="12"/>
  <c r="T143" i="12"/>
  <c r="R143" i="12"/>
  <c r="P143" i="12"/>
  <c r="BI139" i="12"/>
  <c r="BH139" i="12"/>
  <c r="BG139" i="12"/>
  <c r="T139" i="12"/>
  <c r="R139" i="12"/>
  <c r="P139" i="12"/>
  <c r="BI135" i="12"/>
  <c r="BH135" i="12"/>
  <c r="BG135" i="12"/>
  <c r="T135" i="12"/>
  <c r="R135" i="12"/>
  <c r="P135" i="12"/>
  <c r="BI129" i="12"/>
  <c r="BH129" i="12"/>
  <c r="BG129" i="12"/>
  <c r="T129" i="12"/>
  <c r="R129" i="12"/>
  <c r="P129" i="12"/>
  <c r="J123" i="12"/>
  <c r="F123" i="12"/>
  <c r="J122" i="12"/>
  <c r="F122" i="12"/>
  <c r="F120" i="12"/>
  <c r="E118" i="12"/>
  <c r="J94" i="12"/>
  <c r="F94" i="12"/>
  <c r="J93" i="12"/>
  <c r="F93" i="12"/>
  <c r="F91" i="12"/>
  <c r="E89" i="12"/>
  <c r="J91" i="12"/>
  <c r="E7" i="12"/>
  <c r="E114" i="12" s="1"/>
  <c r="J39" i="11"/>
  <c r="J38" i="11"/>
  <c r="AY133" i="1" s="1"/>
  <c r="J37" i="11"/>
  <c r="AX133" i="1"/>
  <c r="BI183" i="11"/>
  <c r="BH183" i="11"/>
  <c r="BG183" i="11"/>
  <c r="T183" i="11"/>
  <c r="R183" i="11"/>
  <c r="P183" i="11"/>
  <c r="BI180" i="11"/>
  <c r="BH180" i="11"/>
  <c r="BG180" i="11"/>
  <c r="T180" i="11"/>
  <c r="R180" i="11"/>
  <c r="P180" i="11"/>
  <c r="BI177" i="11"/>
  <c r="BH177" i="11"/>
  <c r="BG177" i="11"/>
  <c r="T177" i="11"/>
  <c r="R177" i="11"/>
  <c r="P177" i="11"/>
  <c r="BI173" i="11"/>
  <c r="BH173" i="11"/>
  <c r="BG173" i="11"/>
  <c r="T173" i="11"/>
  <c r="R173" i="11"/>
  <c r="P173" i="11"/>
  <c r="BI166" i="11"/>
  <c r="BH166" i="11"/>
  <c r="BG166" i="11"/>
  <c r="T166" i="11"/>
  <c r="R166" i="11"/>
  <c r="P166" i="11"/>
  <c r="BI160" i="11"/>
  <c r="BH160" i="11"/>
  <c r="BG160" i="11"/>
  <c r="T160" i="11"/>
  <c r="R160" i="11"/>
  <c r="P160" i="11"/>
  <c r="BI156" i="11"/>
  <c r="BH156" i="11"/>
  <c r="BG156" i="11"/>
  <c r="T156" i="11"/>
  <c r="R156" i="11"/>
  <c r="P156" i="11"/>
  <c r="BI153" i="11"/>
  <c r="BH153" i="11"/>
  <c r="BG153" i="11"/>
  <c r="T153" i="11"/>
  <c r="R153" i="11"/>
  <c r="P153" i="11"/>
  <c r="BI149" i="11"/>
  <c r="BH149" i="11"/>
  <c r="BG149" i="11"/>
  <c r="T149" i="11"/>
  <c r="R149" i="11"/>
  <c r="P149" i="11"/>
  <c r="BI147" i="11"/>
  <c r="BH147" i="11"/>
  <c r="BG147" i="11"/>
  <c r="T147" i="11"/>
  <c r="R147" i="11"/>
  <c r="P147" i="11"/>
  <c r="BI145" i="11"/>
  <c r="BH145" i="11"/>
  <c r="BG145" i="11"/>
  <c r="T145" i="11"/>
  <c r="R145" i="11"/>
  <c r="P145" i="11"/>
  <c r="BI143" i="11"/>
  <c r="BH143" i="11"/>
  <c r="BG143" i="11"/>
  <c r="T143" i="11"/>
  <c r="R143" i="11"/>
  <c r="P143" i="11"/>
  <c r="BI140" i="11"/>
  <c r="BH140" i="11"/>
  <c r="BG140" i="11"/>
  <c r="T140" i="11"/>
  <c r="R140" i="11"/>
  <c r="P140" i="11"/>
  <c r="BI138" i="11"/>
  <c r="BH138" i="11"/>
  <c r="BG138" i="11"/>
  <c r="T138" i="11"/>
  <c r="R138" i="11"/>
  <c r="P138" i="11"/>
  <c r="BI135" i="11"/>
  <c r="BH135" i="11"/>
  <c r="BG135" i="11"/>
  <c r="T135" i="11"/>
  <c r="R135" i="11"/>
  <c r="P135" i="11"/>
  <c r="BI132" i="11"/>
  <c r="BH132" i="11"/>
  <c r="BG132" i="11"/>
  <c r="T132" i="11"/>
  <c r="R132" i="11"/>
  <c r="P132" i="11"/>
  <c r="BI129" i="11"/>
  <c r="BH129" i="11"/>
  <c r="BG129" i="11"/>
  <c r="T129" i="11"/>
  <c r="R129" i="11"/>
  <c r="P129" i="11"/>
  <c r="BI126" i="11"/>
  <c r="BH126" i="11"/>
  <c r="BG126" i="11"/>
  <c r="T126" i="11"/>
  <c r="R126" i="11"/>
  <c r="P126" i="11"/>
  <c r="J120" i="11"/>
  <c r="F120" i="11"/>
  <c r="J119" i="11"/>
  <c r="F119" i="11"/>
  <c r="F117" i="11"/>
  <c r="E115" i="11"/>
  <c r="J94" i="11"/>
  <c r="F94" i="11"/>
  <c r="J93" i="11"/>
  <c r="F93" i="11"/>
  <c r="F91" i="11"/>
  <c r="E89" i="11"/>
  <c r="J117" i="11"/>
  <c r="E7" i="11"/>
  <c r="E111" i="11" s="1"/>
  <c r="J39" i="10"/>
  <c r="J38" i="10"/>
  <c r="AY132" i="1" s="1"/>
  <c r="J37" i="10"/>
  <c r="AX132" i="1" s="1"/>
  <c r="BI123" i="10"/>
  <c r="F39" i="10" s="1"/>
  <c r="BD132" i="1" s="1"/>
  <c r="BH123" i="10"/>
  <c r="F38" i="10" s="1"/>
  <c r="BC132" i="1" s="1"/>
  <c r="BG123" i="10"/>
  <c r="F37" i="10" s="1"/>
  <c r="BB132" i="1" s="1"/>
  <c r="T123" i="10"/>
  <c r="T122" i="10" s="1"/>
  <c r="T121" i="10" s="1"/>
  <c r="R123" i="10"/>
  <c r="R122" i="10" s="1"/>
  <c r="R121" i="10" s="1"/>
  <c r="P123" i="10"/>
  <c r="P122" i="10" s="1"/>
  <c r="P121" i="10" s="1"/>
  <c r="AU132" i="1" s="1"/>
  <c r="J118" i="10"/>
  <c r="F118" i="10"/>
  <c r="J117" i="10"/>
  <c r="F117" i="10"/>
  <c r="F115" i="10"/>
  <c r="E113" i="10"/>
  <c r="J94" i="10"/>
  <c r="F94" i="10"/>
  <c r="J93" i="10"/>
  <c r="F93" i="10"/>
  <c r="F91" i="10"/>
  <c r="E89" i="10"/>
  <c r="J115" i="10"/>
  <c r="E7" i="10"/>
  <c r="E109" i="10" s="1"/>
  <c r="J39" i="9"/>
  <c r="J38" i="9"/>
  <c r="AY124" i="1" s="1"/>
  <c r="J37" i="9"/>
  <c r="AX124" i="1" s="1"/>
  <c r="BI348" i="9"/>
  <c r="BH348" i="9"/>
  <c r="BG348" i="9"/>
  <c r="BE348" i="9"/>
  <c r="T348" i="9"/>
  <c r="R348" i="9"/>
  <c r="P348" i="9"/>
  <c r="BI343" i="9"/>
  <c r="BH343" i="9"/>
  <c r="BG343" i="9"/>
  <c r="BE343" i="9"/>
  <c r="T343" i="9"/>
  <c r="R343" i="9"/>
  <c r="P343" i="9"/>
  <c r="BI340" i="9"/>
  <c r="BH340" i="9"/>
  <c r="BG340" i="9"/>
  <c r="BE340" i="9"/>
  <c r="T340" i="9"/>
  <c r="R340" i="9"/>
  <c r="P340" i="9"/>
  <c r="BI336" i="9"/>
  <c r="BH336" i="9"/>
  <c r="BG336" i="9"/>
  <c r="BE336" i="9"/>
  <c r="T336" i="9"/>
  <c r="R336" i="9"/>
  <c r="P336" i="9"/>
  <c r="BI332" i="9"/>
  <c r="BH332" i="9"/>
  <c r="BG332" i="9"/>
  <c r="BE332" i="9"/>
  <c r="T332" i="9"/>
  <c r="R332" i="9"/>
  <c r="P332" i="9"/>
  <c r="BI329" i="9"/>
  <c r="BH329" i="9"/>
  <c r="BG329" i="9"/>
  <c r="BE329" i="9"/>
  <c r="T329" i="9"/>
  <c r="R329" i="9"/>
  <c r="P329" i="9"/>
  <c r="BI326" i="9"/>
  <c r="BH326" i="9"/>
  <c r="BG326" i="9"/>
  <c r="BE326" i="9"/>
  <c r="T326" i="9"/>
  <c r="R326" i="9"/>
  <c r="P326" i="9"/>
  <c r="BI323" i="9"/>
  <c r="BH323" i="9"/>
  <c r="BG323" i="9"/>
  <c r="BE323" i="9"/>
  <c r="T323" i="9"/>
  <c r="R323" i="9"/>
  <c r="P323" i="9"/>
  <c r="BI320" i="9"/>
  <c r="BH320" i="9"/>
  <c r="BG320" i="9"/>
  <c r="BE320" i="9"/>
  <c r="T320" i="9"/>
  <c r="R320" i="9"/>
  <c r="P320" i="9"/>
  <c r="BI315" i="9"/>
  <c r="BH315" i="9"/>
  <c r="BG315" i="9"/>
  <c r="BE315" i="9"/>
  <c r="T315" i="9"/>
  <c r="R315" i="9"/>
  <c r="P315" i="9"/>
  <c r="BI313" i="9"/>
  <c r="BH313" i="9"/>
  <c r="BG313" i="9"/>
  <c r="BE313" i="9"/>
  <c r="T313" i="9"/>
  <c r="R313" i="9"/>
  <c r="P313" i="9"/>
  <c r="BI310" i="9"/>
  <c r="BH310" i="9"/>
  <c r="BG310" i="9"/>
  <c r="BE310" i="9"/>
  <c r="T310" i="9"/>
  <c r="R310" i="9"/>
  <c r="P310" i="9"/>
  <c r="BI307" i="9"/>
  <c r="BH307" i="9"/>
  <c r="BG307" i="9"/>
  <c r="BE307" i="9"/>
  <c r="T307" i="9"/>
  <c r="R307" i="9"/>
  <c r="P307" i="9"/>
  <c r="BI304" i="9"/>
  <c r="BH304" i="9"/>
  <c r="BG304" i="9"/>
  <c r="BE304" i="9"/>
  <c r="T304" i="9"/>
  <c r="R304" i="9"/>
  <c r="P304" i="9"/>
  <c r="BI301" i="9"/>
  <c r="BH301" i="9"/>
  <c r="BG301" i="9"/>
  <c r="BE301" i="9"/>
  <c r="T301" i="9"/>
  <c r="R301" i="9"/>
  <c r="P301" i="9"/>
  <c r="BI298" i="9"/>
  <c r="BH298" i="9"/>
  <c r="BG298" i="9"/>
  <c r="BE298" i="9"/>
  <c r="T298" i="9"/>
  <c r="R298" i="9"/>
  <c r="P298" i="9"/>
  <c r="BI296" i="9"/>
  <c r="BH296" i="9"/>
  <c r="BG296" i="9"/>
  <c r="BE296" i="9"/>
  <c r="T296" i="9"/>
  <c r="R296" i="9"/>
  <c r="P296" i="9"/>
  <c r="BI293" i="9"/>
  <c r="BH293" i="9"/>
  <c r="BG293" i="9"/>
  <c r="BE293" i="9"/>
  <c r="T293" i="9"/>
  <c r="R293" i="9"/>
  <c r="P293" i="9"/>
  <c r="BI291" i="9"/>
  <c r="BH291" i="9"/>
  <c r="BG291" i="9"/>
  <c r="BE291" i="9"/>
  <c r="T291" i="9"/>
  <c r="R291" i="9"/>
  <c r="P291" i="9"/>
  <c r="BI289" i="9"/>
  <c r="BH289" i="9"/>
  <c r="BG289" i="9"/>
  <c r="BE289" i="9"/>
  <c r="T289" i="9"/>
  <c r="R289" i="9"/>
  <c r="P289" i="9"/>
  <c r="BI287" i="9"/>
  <c r="BH287" i="9"/>
  <c r="BG287" i="9"/>
  <c r="BE287" i="9"/>
  <c r="T287" i="9"/>
  <c r="R287" i="9"/>
  <c r="P287" i="9"/>
  <c r="BI279" i="9"/>
  <c r="BH279" i="9"/>
  <c r="BG279" i="9"/>
  <c r="BE279" i="9"/>
  <c r="T279" i="9"/>
  <c r="R279" i="9"/>
  <c r="P279" i="9"/>
  <c r="BI276" i="9"/>
  <c r="BH276" i="9"/>
  <c r="BG276" i="9"/>
  <c r="BE276" i="9"/>
  <c r="T276" i="9"/>
  <c r="R276" i="9"/>
  <c r="P276" i="9"/>
  <c r="BI273" i="9"/>
  <c r="BH273" i="9"/>
  <c r="BG273" i="9"/>
  <c r="BE273" i="9"/>
  <c r="T273" i="9"/>
  <c r="R273" i="9"/>
  <c r="P273" i="9"/>
  <c r="BI266" i="9"/>
  <c r="BH266" i="9"/>
  <c r="BG266" i="9"/>
  <c r="BE266" i="9"/>
  <c r="T266" i="9"/>
  <c r="R266" i="9"/>
  <c r="P266" i="9"/>
  <c r="BI263" i="9"/>
  <c r="BH263" i="9"/>
  <c r="BG263" i="9"/>
  <c r="BE263" i="9"/>
  <c r="T263" i="9"/>
  <c r="R263" i="9"/>
  <c r="P263" i="9"/>
  <c r="BI260" i="9"/>
  <c r="BH260" i="9"/>
  <c r="BG260" i="9"/>
  <c r="BE260" i="9"/>
  <c r="T260" i="9"/>
  <c r="R260" i="9"/>
  <c r="P260" i="9"/>
  <c r="BI257" i="9"/>
  <c r="BH257" i="9"/>
  <c r="BG257" i="9"/>
  <c r="BE257" i="9"/>
  <c r="T257" i="9"/>
  <c r="R257" i="9"/>
  <c r="P257" i="9"/>
  <c r="BI254" i="9"/>
  <c r="BH254" i="9"/>
  <c r="BG254" i="9"/>
  <c r="BE254" i="9"/>
  <c r="T254" i="9"/>
  <c r="R254" i="9"/>
  <c r="P254" i="9"/>
  <c r="BI251" i="9"/>
  <c r="BH251" i="9"/>
  <c r="BG251" i="9"/>
  <c r="BE251" i="9"/>
  <c r="T251" i="9"/>
  <c r="R251" i="9"/>
  <c r="P251" i="9"/>
  <c r="BI248" i="9"/>
  <c r="BH248" i="9"/>
  <c r="BG248" i="9"/>
  <c r="BE248" i="9"/>
  <c r="T248" i="9"/>
  <c r="R248" i="9"/>
  <c r="P248" i="9"/>
  <c r="BI246" i="9"/>
  <c r="BH246" i="9"/>
  <c r="BG246" i="9"/>
  <c r="BE246" i="9"/>
  <c r="T246" i="9"/>
  <c r="R246" i="9"/>
  <c r="P246" i="9"/>
  <c r="BI241" i="9"/>
  <c r="BH241" i="9"/>
  <c r="BG241" i="9"/>
  <c r="BE241" i="9"/>
  <c r="T241" i="9"/>
  <c r="R241" i="9"/>
  <c r="P241" i="9"/>
  <c r="BI238" i="9"/>
  <c r="BH238" i="9"/>
  <c r="BG238" i="9"/>
  <c r="BE238" i="9"/>
  <c r="T238" i="9"/>
  <c r="R238" i="9"/>
  <c r="P238" i="9"/>
  <c r="BI235" i="9"/>
  <c r="BH235" i="9"/>
  <c r="BG235" i="9"/>
  <c r="BE235" i="9"/>
  <c r="T235" i="9"/>
  <c r="R235" i="9"/>
  <c r="P235" i="9"/>
  <c r="BI234" i="9"/>
  <c r="BH234" i="9"/>
  <c r="BG234" i="9"/>
  <c r="BE234" i="9"/>
  <c r="T234" i="9"/>
  <c r="R234" i="9"/>
  <c r="P234" i="9"/>
  <c r="BI231" i="9"/>
  <c r="BH231" i="9"/>
  <c r="BG231" i="9"/>
  <c r="BE231" i="9"/>
  <c r="T231" i="9"/>
  <c r="R231" i="9"/>
  <c r="P231" i="9"/>
  <c r="BI230" i="9"/>
  <c r="BH230" i="9"/>
  <c r="BG230" i="9"/>
  <c r="BE230" i="9"/>
  <c r="T230" i="9"/>
  <c r="R230" i="9"/>
  <c r="P230" i="9"/>
  <c r="BI225" i="9"/>
  <c r="BH225" i="9"/>
  <c r="BG225" i="9"/>
  <c r="BE225" i="9"/>
  <c r="T225" i="9"/>
  <c r="R225" i="9"/>
  <c r="P225" i="9"/>
  <c r="BI222" i="9"/>
  <c r="BH222" i="9"/>
  <c r="BG222" i="9"/>
  <c r="BE222" i="9"/>
  <c r="T222" i="9"/>
  <c r="R222" i="9"/>
  <c r="P222" i="9"/>
  <c r="BI219" i="9"/>
  <c r="BH219" i="9"/>
  <c r="BG219" i="9"/>
  <c r="BE219" i="9"/>
  <c r="T219" i="9"/>
  <c r="R219" i="9"/>
  <c r="P219" i="9"/>
  <c r="BI216" i="9"/>
  <c r="BH216" i="9"/>
  <c r="BG216" i="9"/>
  <c r="BE216" i="9"/>
  <c r="T216" i="9"/>
  <c r="R216" i="9"/>
  <c r="P216" i="9"/>
  <c r="BI214" i="9"/>
  <c r="BH214" i="9"/>
  <c r="BG214" i="9"/>
  <c r="BE214" i="9"/>
  <c r="T214" i="9"/>
  <c r="R214" i="9"/>
  <c r="P214" i="9"/>
  <c r="BI211" i="9"/>
  <c r="BH211" i="9"/>
  <c r="BG211" i="9"/>
  <c r="BE211" i="9"/>
  <c r="T211" i="9"/>
  <c r="R211" i="9"/>
  <c r="P211" i="9"/>
  <c r="BI207" i="9"/>
  <c r="BH207" i="9"/>
  <c r="BG207" i="9"/>
  <c r="BE207" i="9"/>
  <c r="T207" i="9"/>
  <c r="R207" i="9"/>
  <c r="P207" i="9"/>
  <c r="BI203" i="9"/>
  <c r="BH203" i="9"/>
  <c r="BG203" i="9"/>
  <c r="BE203" i="9"/>
  <c r="T203" i="9"/>
  <c r="R203" i="9"/>
  <c r="P203" i="9"/>
  <c r="BI199" i="9"/>
  <c r="BH199" i="9"/>
  <c r="BG199" i="9"/>
  <c r="BE199" i="9"/>
  <c r="T199" i="9"/>
  <c r="T198" i="9" s="1"/>
  <c r="R199" i="9"/>
  <c r="R198" i="9" s="1"/>
  <c r="P199" i="9"/>
  <c r="P198" i="9" s="1"/>
  <c r="BI196" i="9"/>
  <c r="BH196" i="9"/>
  <c r="BG196" i="9"/>
  <c r="BE196" i="9"/>
  <c r="T196" i="9"/>
  <c r="R196" i="9"/>
  <c r="P196" i="9"/>
  <c r="BI192" i="9"/>
  <c r="BH192" i="9"/>
  <c r="BG192" i="9"/>
  <c r="BE192" i="9"/>
  <c r="T192" i="9"/>
  <c r="R192" i="9"/>
  <c r="P192" i="9"/>
  <c r="BI190" i="9"/>
  <c r="BH190" i="9"/>
  <c r="BG190" i="9"/>
  <c r="BE190" i="9"/>
  <c r="T190" i="9"/>
  <c r="R190" i="9"/>
  <c r="P190" i="9"/>
  <c r="BI188" i="9"/>
  <c r="BH188" i="9"/>
  <c r="BG188" i="9"/>
  <c r="BE188" i="9"/>
  <c r="T188" i="9"/>
  <c r="R188" i="9"/>
  <c r="P188" i="9"/>
  <c r="BI187" i="9"/>
  <c r="BH187" i="9"/>
  <c r="BG187" i="9"/>
  <c r="BE187" i="9"/>
  <c r="T187" i="9"/>
  <c r="R187" i="9"/>
  <c r="P187" i="9"/>
  <c r="BI185" i="9"/>
  <c r="BH185" i="9"/>
  <c r="BG185" i="9"/>
  <c r="BE185" i="9"/>
  <c r="T185" i="9"/>
  <c r="R185" i="9"/>
  <c r="P185" i="9"/>
  <c r="BI178" i="9"/>
  <c r="BH178" i="9"/>
  <c r="BG178" i="9"/>
  <c r="BE178" i="9"/>
  <c r="T178" i="9"/>
  <c r="R178" i="9"/>
  <c r="P178" i="9"/>
  <c r="BI175" i="9"/>
  <c r="BH175" i="9"/>
  <c r="BG175" i="9"/>
  <c r="BE175" i="9"/>
  <c r="T175" i="9"/>
  <c r="R175" i="9"/>
  <c r="P175" i="9"/>
  <c r="BI172" i="9"/>
  <c r="BH172" i="9"/>
  <c r="BG172" i="9"/>
  <c r="BE172" i="9"/>
  <c r="T172" i="9"/>
  <c r="R172" i="9"/>
  <c r="P172" i="9"/>
  <c r="BI170" i="9"/>
  <c r="BH170" i="9"/>
  <c r="BG170" i="9"/>
  <c r="BE170" i="9"/>
  <c r="T170" i="9"/>
  <c r="R170" i="9"/>
  <c r="P170" i="9"/>
  <c r="BI160" i="9"/>
  <c r="BH160" i="9"/>
  <c r="BG160" i="9"/>
  <c r="BE160" i="9"/>
  <c r="T160" i="9"/>
  <c r="R160" i="9"/>
  <c r="P160" i="9"/>
  <c r="BI157" i="9"/>
  <c r="BH157" i="9"/>
  <c r="BG157" i="9"/>
  <c r="BE157" i="9"/>
  <c r="T157" i="9"/>
  <c r="R157" i="9"/>
  <c r="P157" i="9"/>
  <c r="BI155" i="9"/>
  <c r="BH155" i="9"/>
  <c r="BG155" i="9"/>
  <c r="BE155" i="9"/>
  <c r="T155" i="9"/>
  <c r="R155" i="9"/>
  <c r="P155" i="9"/>
  <c r="BI151" i="9"/>
  <c r="BH151" i="9"/>
  <c r="BG151" i="9"/>
  <c r="BE151" i="9"/>
  <c r="T151" i="9"/>
  <c r="R151" i="9"/>
  <c r="P151" i="9"/>
  <c r="BI145" i="9"/>
  <c r="BH145" i="9"/>
  <c r="BG145" i="9"/>
  <c r="BE145" i="9"/>
  <c r="T145" i="9"/>
  <c r="R145" i="9"/>
  <c r="P145" i="9"/>
  <c r="BI139" i="9"/>
  <c r="BH139" i="9"/>
  <c r="BG139" i="9"/>
  <c r="BE139" i="9"/>
  <c r="T139" i="9"/>
  <c r="R139" i="9"/>
  <c r="P139" i="9"/>
  <c r="BI136" i="9"/>
  <c r="BH136" i="9"/>
  <c r="BG136" i="9"/>
  <c r="BE136" i="9"/>
  <c r="T136" i="9"/>
  <c r="R136" i="9"/>
  <c r="P136" i="9"/>
  <c r="J130" i="9"/>
  <c r="F130" i="9"/>
  <c r="J129" i="9"/>
  <c r="F129" i="9"/>
  <c r="F127" i="9"/>
  <c r="E125" i="9"/>
  <c r="J94" i="9"/>
  <c r="F94" i="9"/>
  <c r="J93" i="9"/>
  <c r="F93" i="9"/>
  <c r="F91" i="9"/>
  <c r="E89" i="9"/>
  <c r="J91" i="9"/>
  <c r="E7" i="9"/>
  <c r="E121" i="9" s="1"/>
  <c r="J39" i="8"/>
  <c r="J38" i="8"/>
  <c r="AY123" i="1" s="1"/>
  <c r="J37" i="8"/>
  <c r="AX123" i="1" s="1"/>
  <c r="BI226" i="8"/>
  <c r="BH226" i="8"/>
  <c r="BG226" i="8"/>
  <c r="BE226" i="8"/>
  <c r="T226" i="8"/>
  <c r="T225" i="8" s="1"/>
  <c r="R226" i="8"/>
  <c r="R225" i="8" s="1"/>
  <c r="P226" i="8"/>
  <c r="P225" i="8" s="1"/>
  <c r="BI219" i="8"/>
  <c r="BH219" i="8"/>
  <c r="BG219" i="8"/>
  <c r="BE219" i="8"/>
  <c r="T219" i="8"/>
  <c r="R219" i="8"/>
  <c r="P219" i="8"/>
  <c r="BI215" i="8"/>
  <c r="BH215" i="8"/>
  <c r="BG215" i="8"/>
  <c r="BE215" i="8"/>
  <c r="T215" i="8"/>
  <c r="R215" i="8"/>
  <c r="P215" i="8"/>
  <c r="P214" i="8" s="1"/>
  <c r="BI210" i="8"/>
  <c r="BH210" i="8"/>
  <c r="BG210" i="8"/>
  <c r="BE210" i="8"/>
  <c r="T210" i="8"/>
  <c r="T209" i="8" s="1"/>
  <c r="R210" i="8"/>
  <c r="R209" i="8" s="1"/>
  <c r="P210" i="8"/>
  <c r="P209" i="8" s="1"/>
  <c r="BI206" i="8"/>
  <c r="BH206" i="8"/>
  <c r="BG206" i="8"/>
  <c r="BE206" i="8"/>
  <c r="T206" i="8"/>
  <c r="T205" i="8" s="1"/>
  <c r="R206" i="8"/>
  <c r="R205" i="8" s="1"/>
  <c r="P206" i="8"/>
  <c r="P205" i="8" s="1"/>
  <c r="BI202" i="8"/>
  <c r="BH202" i="8"/>
  <c r="BG202" i="8"/>
  <c r="BE202" i="8"/>
  <c r="T202" i="8"/>
  <c r="T201" i="8" s="1"/>
  <c r="R202" i="8"/>
  <c r="R201" i="8" s="1"/>
  <c r="P202" i="8"/>
  <c r="P201" i="8" s="1"/>
  <c r="BI199" i="8"/>
  <c r="BH199" i="8"/>
  <c r="BG199" i="8"/>
  <c r="BE199" i="8"/>
  <c r="T199" i="8"/>
  <c r="R199" i="8"/>
  <c r="P199" i="8"/>
  <c r="BI196" i="8"/>
  <c r="BH196" i="8"/>
  <c r="BG196" i="8"/>
  <c r="BE196" i="8"/>
  <c r="T196" i="8"/>
  <c r="R196" i="8"/>
  <c r="P196" i="8"/>
  <c r="BI194" i="8"/>
  <c r="BH194" i="8"/>
  <c r="BG194" i="8"/>
  <c r="BE194" i="8"/>
  <c r="T194" i="8"/>
  <c r="R194" i="8"/>
  <c r="P194" i="8"/>
  <c r="BI192" i="8"/>
  <c r="BH192" i="8"/>
  <c r="BG192" i="8"/>
  <c r="BE192" i="8"/>
  <c r="T192" i="8"/>
  <c r="R192" i="8"/>
  <c r="P192" i="8"/>
  <c r="BI184" i="8"/>
  <c r="BH184" i="8"/>
  <c r="BG184" i="8"/>
  <c r="BE184" i="8"/>
  <c r="T184" i="8"/>
  <c r="R184" i="8"/>
  <c r="P184" i="8"/>
  <c r="BI182" i="8"/>
  <c r="BH182" i="8"/>
  <c r="BG182" i="8"/>
  <c r="BE182" i="8"/>
  <c r="T182" i="8"/>
  <c r="R182" i="8"/>
  <c r="P182" i="8"/>
  <c r="BI180" i="8"/>
  <c r="BH180" i="8"/>
  <c r="BG180" i="8"/>
  <c r="BE180" i="8"/>
  <c r="T180" i="8"/>
  <c r="R180" i="8"/>
  <c r="P180" i="8"/>
  <c r="BI178" i="8"/>
  <c r="BH178" i="8"/>
  <c r="BG178" i="8"/>
  <c r="BE178" i="8"/>
  <c r="T178" i="8"/>
  <c r="R178" i="8"/>
  <c r="P178" i="8"/>
  <c r="BI176" i="8"/>
  <c r="BH176" i="8"/>
  <c r="BG176" i="8"/>
  <c r="BE176" i="8"/>
  <c r="T176" i="8"/>
  <c r="R176" i="8"/>
  <c r="P176" i="8"/>
  <c r="BI173" i="8"/>
  <c r="BH173" i="8"/>
  <c r="BG173" i="8"/>
  <c r="BE173" i="8"/>
  <c r="T173" i="8"/>
  <c r="R173" i="8"/>
  <c r="P173" i="8"/>
  <c r="BI171" i="8"/>
  <c r="BH171" i="8"/>
  <c r="BG171" i="8"/>
  <c r="BE171" i="8"/>
  <c r="T171" i="8"/>
  <c r="R171" i="8"/>
  <c r="P171" i="8"/>
  <c r="BI169" i="8"/>
  <c r="BH169" i="8"/>
  <c r="BG169" i="8"/>
  <c r="BE169" i="8"/>
  <c r="T169" i="8"/>
  <c r="R169" i="8"/>
  <c r="P169" i="8"/>
  <c r="BI167" i="8"/>
  <c r="BH167" i="8"/>
  <c r="BG167" i="8"/>
  <c r="BE167" i="8"/>
  <c r="T167" i="8"/>
  <c r="R167" i="8"/>
  <c r="P167" i="8"/>
  <c r="BI164" i="8"/>
  <c r="BH164" i="8"/>
  <c r="BG164" i="8"/>
  <c r="BE164" i="8"/>
  <c r="T164" i="8"/>
  <c r="R164" i="8"/>
  <c r="P164" i="8"/>
  <c r="BI162" i="8"/>
  <c r="BH162" i="8"/>
  <c r="BG162" i="8"/>
  <c r="BE162" i="8"/>
  <c r="T162" i="8"/>
  <c r="R162" i="8"/>
  <c r="P162" i="8"/>
  <c r="BI159" i="8"/>
  <c r="BH159" i="8"/>
  <c r="BG159" i="8"/>
  <c r="BE159" i="8"/>
  <c r="T159" i="8"/>
  <c r="R159" i="8"/>
  <c r="P159" i="8"/>
  <c r="BI155" i="8"/>
  <c r="BH155" i="8"/>
  <c r="BG155" i="8"/>
  <c r="BE155" i="8"/>
  <c r="T155" i="8"/>
  <c r="R155" i="8"/>
  <c r="P155" i="8"/>
  <c r="BI151" i="8"/>
  <c r="BH151" i="8"/>
  <c r="BG151" i="8"/>
  <c r="BE151" i="8"/>
  <c r="T151" i="8"/>
  <c r="R151" i="8"/>
  <c r="P151" i="8"/>
  <c r="BI147" i="8"/>
  <c r="BH147" i="8"/>
  <c r="BG147" i="8"/>
  <c r="BE147" i="8"/>
  <c r="T147" i="8"/>
  <c r="R147" i="8"/>
  <c r="P147" i="8"/>
  <c r="BI143" i="8"/>
  <c r="BH143" i="8"/>
  <c r="BG143" i="8"/>
  <c r="BE143" i="8"/>
  <c r="T143" i="8"/>
  <c r="R143" i="8"/>
  <c r="P143" i="8"/>
  <c r="BI138" i="8"/>
  <c r="BH138" i="8"/>
  <c r="BG138" i="8"/>
  <c r="BE138" i="8"/>
  <c r="T138" i="8"/>
  <c r="R138" i="8"/>
  <c r="P138" i="8"/>
  <c r="BI133" i="8"/>
  <c r="BH133" i="8"/>
  <c r="BG133" i="8"/>
  <c r="BE133" i="8"/>
  <c r="T133" i="8"/>
  <c r="T132" i="8" s="1"/>
  <c r="R133" i="8"/>
  <c r="R132" i="8" s="1"/>
  <c r="P133" i="8"/>
  <c r="P132" i="8" s="1"/>
  <c r="J127" i="8"/>
  <c r="F127" i="8"/>
  <c r="J126" i="8"/>
  <c r="F126" i="8"/>
  <c r="F124" i="8"/>
  <c r="E122" i="8"/>
  <c r="J94" i="8"/>
  <c r="F94" i="8"/>
  <c r="J93" i="8"/>
  <c r="F93" i="8"/>
  <c r="F91" i="8"/>
  <c r="E89" i="8"/>
  <c r="J124" i="8"/>
  <c r="E7" i="8"/>
  <c r="E118" i="8" s="1"/>
  <c r="J39" i="7"/>
  <c r="J38" i="7"/>
  <c r="AY122" i="1" s="1"/>
  <c r="J37" i="7"/>
  <c r="AX122" i="1" s="1"/>
  <c r="BI125" i="7"/>
  <c r="BH125" i="7"/>
  <c r="BG125" i="7"/>
  <c r="BE125" i="7"/>
  <c r="T125" i="7"/>
  <c r="R125" i="7"/>
  <c r="P125" i="7"/>
  <c r="BI124" i="7"/>
  <c r="BH124" i="7"/>
  <c r="BG124" i="7"/>
  <c r="BE124" i="7"/>
  <c r="T124" i="7"/>
  <c r="R124" i="7"/>
  <c r="P124" i="7"/>
  <c r="BI123" i="7"/>
  <c r="BH123" i="7"/>
  <c r="BG123" i="7"/>
  <c r="BE123" i="7"/>
  <c r="T123" i="7"/>
  <c r="R123" i="7"/>
  <c r="P123" i="7"/>
  <c r="J118" i="7"/>
  <c r="F118" i="7"/>
  <c r="J117" i="7"/>
  <c r="F117" i="7"/>
  <c r="F115" i="7"/>
  <c r="E113" i="7"/>
  <c r="J94" i="7"/>
  <c r="F94" i="7"/>
  <c r="J93" i="7"/>
  <c r="F93" i="7"/>
  <c r="F91" i="7"/>
  <c r="E89" i="7"/>
  <c r="J115" i="7"/>
  <c r="E7" i="7"/>
  <c r="E85" i="7" s="1"/>
  <c r="J39" i="6"/>
  <c r="J38" i="6"/>
  <c r="AY114" i="1" s="1"/>
  <c r="J37" i="6"/>
  <c r="AX114" i="1" s="1"/>
  <c r="BI976" i="6"/>
  <c r="BH976" i="6"/>
  <c r="BG976" i="6"/>
  <c r="BE976" i="6"/>
  <c r="T976" i="6"/>
  <c r="T975" i="6" s="1"/>
  <c r="R976" i="6"/>
  <c r="R975" i="6" s="1"/>
  <c r="P976" i="6"/>
  <c r="P975" i="6" s="1"/>
  <c r="BI974" i="6"/>
  <c r="BH974" i="6"/>
  <c r="BG974" i="6"/>
  <c r="BE974" i="6"/>
  <c r="T974" i="6"/>
  <c r="T973" i="6" s="1"/>
  <c r="R974" i="6"/>
  <c r="R973" i="6" s="1"/>
  <c r="P974" i="6"/>
  <c r="P973" i="6" s="1"/>
  <c r="BI971" i="6"/>
  <c r="BH971" i="6"/>
  <c r="BG971" i="6"/>
  <c r="BE971" i="6"/>
  <c r="T971" i="6"/>
  <c r="T970" i="6" s="1"/>
  <c r="T969" i="6" s="1"/>
  <c r="R971" i="6"/>
  <c r="R970" i="6" s="1"/>
  <c r="R969" i="6" s="1"/>
  <c r="P971" i="6"/>
  <c r="P970" i="6" s="1"/>
  <c r="P969" i="6" s="1"/>
  <c r="BI966" i="6"/>
  <c r="BH966" i="6"/>
  <c r="BG966" i="6"/>
  <c r="BE966" i="6"/>
  <c r="T966" i="6"/>
  <c r="R966" i="6"/>
  <c r="P966" i="6"/>
  <c r="BI963" i="6"/>
  <c r="BH963" i="6"/>
  <c r="BG963" i="6"/>
  <c r="BE963" i="6"/>
  <c r="T963" i="6"/>
  <c r="R963" i="6"/>
  <c r="P963" i="6"/>
  <c r="BI959" i="6"/>
  <c r="BH959" i="6"/>
  <c r="BG959" i="6"/>
  <c r="BE959" i="6"/>
  <c r="T959" i="6"/>
  <c r="R959" i="6"/>
  <c r="P959" i="6"/>
  <c r="BI951" i="6"/>
  <c r="BH951" i="6"/>
  <c r="BG951" i="6"/>
  <c r="BE951" i="6"/>
  <c r="T951" i="6"/>
  <c r="R951" i="6"/>
  <c r="P951" i="6"/>
  <c r="BI948" i="6"/>
  <c r="BH948" i="6"/>
  <c r="BG948" i="6"/>
  <c r="BE948" i="6"/>
  <c r="T948" i="6"/>
  <c r="R948" i="6"/>
  <c r="P948" i="6"/>
  <c r="BI945" i="6"/>
  <c r="BH945" i="6"/>
  <c r="BG945" i="6"/>
  <c r="BE945" i="6"/>
  <c r="T945" i="6"/>
  <c r="R945" i="6"/>
  <c r="P945" i="6"/>
  <c r="BI942" i="6"/>
  <c r="BH942" i="6"/>
  <c r="BG942" i="6"/>
  <c r="BE942" i="6"/>
  <c r="T942" i="6"/>
  <c r="R942" i="6"/>
  <c r="P942" i="6"/>
  <c r="BI937" i="6"/>
  <c r="BH937" i="6"/>
  <c r="BG937" i="6"/>
  <c r="BE937" i="6"/>
  <c r="T937" i="6"/>
  <c r="R937" i="6"/>
  <c r="P937" i="6"/>
  <c r="BI933" i="6"/>
  <c r="BH933" i="6"/>
  <c r="BG933" i="6"/>
  <c r="BE933" i="6"/>
  <c r="T933" i="6"/>
  <c r="R933" i="6"/>
  <c r="P933" i="6"/>
  <c r="BI931" i="6"/>
  <c r="BH931" i="6"/>
  <c r="BG931" i="6"/>
  <c r="BE931" i="6"/>
  <c r="T931" i="6"/>
  <c r="R931" i="6"/>
  <c r="P931" i="6"/>
  <c r="BI929" i="6"/>
  <c r="BH929" i="6"/>
  <c r="BG929" i="6"/>
  <c r="BE929" i="6"/>
  <c r="T929" i="6"/>
  <c r="R929" i="6"/>
  <c r="P929" i="6"/>
  <c r="BI927" i="6"/>
  <c r="BH927" i="6"/>
  <c r="BG927" i="6"/>
  <c r="BE927" i="6"/>
  <c r="T927" i="6"/>
  <c r="R927" i="6"/>
  <c r="P927" i="6"/>
  <c r="BI924" i="6"/>
  <c r="BH924" i="6"/>
  <c r="BG924" i="6"/>
  <c r="BE924" i="6"/>
  <c r="T924" i="6"/>
  <c r="R924" i="6"/>
  <c r="P924" i="6"/>
  <c r="BI920" i="6"/>
  <c r="BH920" i="6"/>
  <c r="BG920" i="6"/>
  <c r="BE920" i="6"/>
  <c r="T920" i="6"/>
  <c r="R920" i="6"/>
  <c r="P920" i="6"/>
  <c r="BI917" i="6"/>
  <c r="BH917" i="6"/>
  <c r="BG917" i="6"/>
  <c r="BE917" i="6"/>
  <c r="T917" i="6"/>
  <c r="R917" i="6"/>
  <c r="P917" i="6"/>
  <c r="BI914" i="6"/>
  <c r="BH914" i="6"/>
  <c r="BG914" i="6"/>
  <c r="BE914" i="6"/>
  <c r="T914" i="6"/>
  <c r="R914" i="6"/>
  <c r="P914" i="6"/>
  <c r="BI911" i="6"/>
  <c r="BH911" i="6"/>
  <c r="BG911" i="6"/>
  <c r="BE911" i="6"/>
  <c r="T911" i="6"/>
  <c r="R911" i="6"/>
  <c r="P911" i="6"/>
  <c r="BI908" i="6"/>
  <c r="BH908" i="6"/>
  <c r="BG908" i="6"/>
  <c r="BE908" i="6"/>
  <c r="T908" i="6"/>
  <c r="R908" i="6"/>
  <c r="P908" i="6"/>
  <c r="BI895" i="6"/>
  <c r="BH895" i="6"/>
  <c r="BG895" i="6"/>
  <c r="BE895" i="6"/>
  <c r="T895" i="6"/>
  <c r="R895" i="6"/>
  <c r="P895" i="6"/>
  <c r="BI893" i="6"/>
  <c r="BH893" i="6"/>
  <c r="BG893" i="6"/>
  <c r="BE893" i="6"/>
  <c r="T893" i="6"/>
  <c r="R893" i="6"/>
  <c r="P893" i="6"/>
  <c r="BI882" i="6"/>
  <c r="BH882" i="6"/>
  <c r="BG882" i="6"/>
  <c r="BE882" i="6"/>
  <c r="T882" i="6"/>
  <c r="R882" i="6"/>
  <c r="P882" i="6"/>
  <c r="BI879" i="6"/>
  <c r="BH879" i="6"/>
  <c r="BG879" i="6"/>
  <c r="BE879" i="6"/>
  <c r="T879" i="6"/>
  <c r="R879" i="6"/>
  <c r="P879" i="6"/>
  <c r="BI876" i="6"/>
  <c r="BH876" i="6"/>
  <c r="BG876" i="6"/>
  <c r="BE876" i="6"/>
  <c r="T876" i="6"/>
  <c r="R876" i="6"/>
  <c r="P876" i="6"/>
  <c r="BI873" i="6"/>
  <c r="BH873" i="6"/>
  <c r="BG873" i="6"/>
  <c r="BE873" i="6"/>
  <c r="T873" i="6"/>
  <c r="R873" i="6"/>
  <c r="P873" i="6"/>
  <c r="BI870" i="6"/>
  <c r="BH870" i="6"/>
  <c r="BG870" i="6"/>
  <c r="BE870" i="6"/>
  <c r="T870" i="6"/>
  <c r="R870" i="6"/>
  <c r="P870" i="6"/>
  <c r="BI868" i="6"/>
  <c r="BH868" i="6"/>
  <c r="BG868" i="6"/>
  <c r="BE868" i="6"/>
  <c r="T868" i="6"/>
  <c r="R868" i="6"/>
  <c r="P868" i="6"/>
  <c r="BI866" i="6"/>
  <c r="BH866" i="6"/>
  <c r="BG866" i="6"/>
  <c r="BE866" i="6"/>
  <c r="T866" i="6"/>
  <c r="R866" i="6"/>
  <c r="P866" i="6"/>
  <c r="BI864" i="6"/>
  <c r="BH864" i="6"/>
  <c r="BG864" i="6"/>
  <c r="BE864" i="6"/>
  <c r="T864" i="6"/>
  <c r="R864" i="6"/>
  <c r="P864" i="6"/>
  <c r="BI860" i="6"/>
  <c r="BH860" i="6"/>
  <c r="BG860" i="6"/>
  <c r="BE860" i="6"/>
  <c r="T860" i="6"/>
  <c r="R860" i="6"/>
  <c r="P860" i="6"/>
  <c r="BI854" i="6"/>
  <c r="BH854" i="6"/>
  <c r="BG854" i="6"/>
  <c r="BE854" i="6"/>
  <c r="T854" i="6"/>
  <c r="R854" i="6"/>
  <c r="P854" i="6"/>
  <c r="BI852" i="6"/>
  <c r="BH852" i="6"/>
  <c r="BG852" i="6"/>
  <c r="BE852" i="6"/>
  <c r="T852" i="6"/>
  <c r="R852" i="6"/>
  <c r="P852" i="6"/>
  <c r="BI850" i="6"/>
  <c r="BH850" i="6"/>
  <c r="BG850" i="6"/>
  <c r="BE850" i="6"/>
  <c r="T850" i="6"/>
  <c r="R850" i="6"/>
  <c r="P850" i="6"/>
  <c r="BI845" i="6"/>
  <c r="BH845" i="6"/>
  <c r="BG845" i="6"/>
  <c r="BE845" i="6"/>
  <c r="T845" i="6"/>
  <c r="R845" i="6"/>
  <c r="P845" i="6"/>
  <c r="BI840" i="6"/>
  <c r="BH840" i="6"/>
  <c r="BG840" i="6"/>
  <c r="BE840" i="6"/>
  <c r="T840" i="6"/>
  <c r="R840" i="6"/>
  <c r="P840" i="6"/>
  <c r="BI835" i="6"/>
  <c r="BH835" i="6"/>
  <c r="BG835" i="6"/>
  <c r="BE835" i="6"/>
  <c r="T835" i="6"/>
  <c r="R835" i="6"/>
  <c r="P835" i="6"/>
  <c r="BI834" i="6"/>
  <c r="BH834" i="6"/>
  <c r="BG834" i="6"/>
  <c r="BE834" i="6"/>
  <c r="T834" i="6"/>
  <c r="R834" i="6"/>
  <c r="P834" i="6"/>
  <c r="BI832" i="6"/>
  <c r="BH832" i="6"/>
  <c r="BG832" i="6"/>
  <c r="BE832" i="6"/>
  <c r="T832" i="6"/>
  <c r="R832" i="6"/>
  <c r="P832" i="6"/>
  <c r="BI830" i="6"/>
  <c r="BH830" i="6"/>
  <c r="BG830" i="6"/>
  <c r="BE830" i="6"/>
  <c r="T830" i="6"/>
  <c r="R830" i="6"/>
  <c r="P830" i="6"/>
  <c r="BI825" i="6"/>
  <c r="BH825" i="6"/>
  <c r="BG825" i="6"/>
  <c r="BE825" i="6"/>
  <c r="T825" i="6"/>
  <c r="R825" i="6"/>
  <c r="P825" i="6"/>
  <c r="BI823" i="6"/>
  <c r="BH823" i="6"/>
  <c r="BG823" i="6"/>
  <c r="BE823" i="6"/>
  <c r="T823" i="6"/>
  <c r="R823" i="6"/>
  <c r="P823" i="6"/>
  <c r="BI820" i="6"/>
  <c r="BH820" i="6"/>
  <c r="BG820" i="6"/>
  <c r="BE820" i="6"/>
  <c r="T820" i="6"/>
  <c r="R820" i="6"/>
  <c r="P820" i="6"/>
  <c r="BI818" i="6"/>
  <c r="BH818" i="6"/>
  <c r="BG818" i="6"/>
  <c r="BE818" i="6"/>
  <c r="T818" i="6"/>
  <c r="R818" i="6"/>
  <c r="P818" i="6"/>
  <c r="BI813" i="6"/>
  <c r="BH813" i="6"/>
  <c r="BG813" i="6"/>
  <c r="BE813" i="6"/>
  <c r="T813" i="6"/>
  <c r="R813" i="6"/>
  <c r="P813" i="6"/>
  <c r="BI810" i="6"/>
  <c r="BH810" i="6"/>
  <c r="BG810" i="6"/>
  <c r="BE810" i="6"/>
  <c r="T810" i="6"/>
  <c r="R810" i="6"/>
  <c r="P810" i="6"/>
  <c r="BI804" i="6"/>
  <c r="BH804" i="6"/>
  <c r="BG804" i="6"/>
  <c r="BE804" i="6"/>
  <c r="T804" i="6"/>
  <c r="R804" i="6"/>
  <c r="P804" i="6"/>
  <c r="BI802" i="6"/>
  <c r="BH802" i="6"/>
  <c r="BG802" i="6"/>
  <c r="BE802" i="6"/>
  <c r="T802" i="6"/>
  <c r="P802" i="6"/>
  <c r="BI797" i="6"/>
  <c r="BH797" i="6"/>
  <c r="BG797" i="6"/>
  <c r="BE797" i="6"/>
  <c r="T797" i="6"/>
  <c r="R797" i="6"/>
  <c r="P797" i="6"/>
  <c r="BI795" i="6"/>
  <c r="BH795" i="6"/>
  <c r="BG795" i="6"/>
  <c r="BE795" i="6"/>
  <c r="T795" i="6"/>
  <c r="R795" i="6"/>
  <c r="P795" i="6"/>
  <c r="BI790" i="6"/>
  <c r="BH790" i="6"/>
  <c r="BG790" i="6"/>
  <c r="BE790" i="6"/>
  <c r="T790" i="6"/>
  <c r="R790" i="6"/>
  <c r="P790" i="6"/>
  <c r="BI788" i="6"/>
  <c r="BH788" i="6"/>
  <c r="BG788" i="6"/>
  <c r="BE788" i="6"/>
  <c r="T788" i="6"/>
  <c r="R788" i="6"/>
  <c r="P788" i="6"/>
  <c r="BI779" i="6"/>
  <c r="BH779" i="6"/>
  <c r="BG779" i="6"/>
  <c r="BE779" i="6"/>
  <c r="T779" i="6"/>
  <c r="R779" i="6"/>
  <c r="P779" i="6"/>
  <c r="BI776" i="6"/>
  <c r="BH776" i="6"/>
  <c r="BG776" i="6"/>
  <c r="BE776" i="6"/>
  <c r="T776" i="6"/>
  <c r="R776" i="6"/>
  <c r="P776" i="6"/>
  <c r="BI775" i="6"/>
  <c r="BH775" i="6"/>
  <c r="BG775" i="6"/>
  <c r="BE775" i="6"/>
  <c r="T775" i="6"/>
  <c r="R775" i="6"/>
  <c r="P775" i="6"/>
  <c r="BI770" i="6"/>
  <c r="BH770" i="6"/>
  <c r="BG770" i="6"/>
  <c r="BE770" i="6"/>
  <c r="T770" i="6"/>
  <c r="R770" i="6"/>
  <c r="P770" i="6"/>
  <c r="BI769" i="6"/>
  <c r="BH769" i="6"/>
  <c r="BG769" i="6"/>
  <c r="BE769" i="6"/>
  <c r="T769" i="6"/>
  <c r="R769" i="6"/>
  <c r="P769" i="6"/>
  <c r="BI767" i="6"/>
  <c r="BH767" i="6"/>
  <c r="BG767" i="6"/>
  <c r="BE767" i="6"/>
  <c r="T767" i="6"/>
  <c r="R767" i="6"/>
  <c r="P767" i="6"/>
  <c r="BI766" i="6"/>
  <c r="BH766" i="6"/>
  <c r="BG766" i="6"/>
  <c r="BE766" i="6"/>
  <c r="T766" i="6"/>
  <c r="R766" i="6"/>
  <c r="P766" i="6"/>
  <c r="BI764" i="6"/>
  <c r="BH764" i="6"/>
  <c r="BG764" i="6"/>
  <c r="BE764" i="6"/>
  <c r="T764" i="6"/>
  <c r="R764" i="6"/>
  <c r="P764" i="6"/>
  <c r="BI763" i="6"/>
  <c r="BH763" i="6"/>
  <c r="BG763" i="6"/>
  <c r="BE763" i="6"/>
  <c r="T763" i="6"/>
  <c r="R763" i="6"/>
  <c r="P763" i="6"/>
  <c r="BI761" i="6"/>
  <c r="BH761" i="6"/>
  <c r="BG761" i="6"/>
  <c r="BE761" i="6"/>
  <c r="T761" i="6"/>
  <c r="R761" i="6"/>
  <c r="P761" i="6"/>
  <c r="BI760" i="6"/>
  <c r="BH760" i="6"/>
  <c r="BG760" i="6"/>
  <c r="BE760" i="6"/>
  <c r="T760" i="6"/>
  <c r="R760" i="6"/>
  <c r="P760" i="6"/>
  <c r="BI757" i="6"/>
  <c r="BH757" i="6"/>
  <c r="BG757" i="6"/>
  <c r="BE757" i="6"/>
  <c r="T757" i="6"/>
  <c r="R757" i="6"/>
  <c r="P757" i="6"/>
  <c r="BI754" i="6"/>
  <c r="BH754" i="6"/>
  <c r="BG754" i="6"/>
  <c r="BE754" i="6"/>
  <c r="T754" i="6"/>
  <c r="R754" i="6"/>
  <c r="P754" i="6"/>
  <c r="BI751" i="6"/>
  <c r="BH751" i="6"/>
  <c r="BG751" i="6"/>
  <c r="BE751" i="6"/>
  <c r="T751" i="6"/>
  <c r="R751" i="6"/>
  <c r="P751" i="6"/>
  <c r="BI748" i="6"/>
  <c r="BH748" i="6"/>
  <c r="BG748" i="6"/>
  <c r="BE748" i="6"/>
  <c r="T748" i="6"/>
  <c r="R748" i="6"/>
  <c r="P748" i="6"/>
  <c r="BI746" i="6"/>
  <c r="BH746" i="6"/>
  <c r="BG746" i="6"/>
  <c r="BE746" i="6"/>
  <c r="T746" i="6"/>
  <c r="R746" i="6"/>
  <c r="P746" i="6"/>
  <c r="BI744" i="6"/>
  <c r="BH744" i="6"/>
  <c r="BG744" i="6"/>
  <c r="BE744" i="6"/>
  <c r="T744" i="6"/>
  <c r="R744" i="6"/>
  <c r="P744" i="6"/>
  <c r="BI741" i="6"/>
  <c r="BH741" i="6"/>
  <c r="BG741" i="6"/>
  <c r="BE741" i="6"/>
  <c r="T741" i="6"/>
  <c r="R741" i="6"/>
  <c r="P741" i="6"/>
  <c r="BI739" i="6"/>
  <c r="BH739" i="6"/>
  <c r="BG739" i="6"/>
  <c r="BE739" i="6"/>
  <c r="T739" i="6"/>
  <c r="R739" i="6"/>
  <c r="P739" i="6"/>
  <c r="BI737" i="6"/>
  <c r="BH737" i="6"/>
  <c r="BG737" i="6"/>
  <c r="BE737" i="6"/>
  <c r="T737" i="6"/>
  <c r="R737" i="6"/>
  <c r="P737" i="6"/>
  <c r="BI735" i="6"/>
  <c r="BH735" i="6"/>
  <c r="BG735" i="6"/>
  <c r="BE735" i="6"/>
  <c r="T735" i="6"/>
  <c r="R735" i="6"/>
  <c r="P735" i="6"/>
  <c r="BI732" i="6"/>
  <c r="BH732" i="6"/>
  <c r="BG732" i="6"/>
  <c r="BE732" i="6"/>
  <c r="T732" i="6"/>
  <c r="R732" i="6"/>
  <c r="P732" i="6"/>
  <c r="BI729" i="6"/>
  <c r="BH729" i="6"/>
  <c r="BG729" i="6"/>
  <c r="BE729" i="6"/>
  <c r="T729" i="6"/>
  <c r="R729" i="6"/>
  <c r="P729" i="6"/>
  <c r="BI727" i="6"/>
  <c r="BH727" i="6"/>
  <c r="BG727" i="6"/>
  <c r="BE727" i="6"/>
  <c r="T727" i="6"/>
  <c r="R727" i="6"/>
  <c r="P727" i="6"/>
  <c r="BI725" i="6"/>
  <c r="BH725" i="6"/>
  <c r="BG725" i="6"/>
  <c r="BE725" i="6"/>
  <c r="T725" i="6"/>
  <c r="R725" i="6"/>
  <c r="P725" i="6"/>
  <c r="BI722" i="6"/>
  <c r="BH722" i="6"/>
  <c r="BG722" i="6"/>
  <c r="BE722" i="6"/>
  <c r="T722" i="6"/>
  <c r="R722" i="6"/>
  <c r="P722" i="6"/>
  <c r="BI721" i="6"/>
  <c r="BH721" i="6"/>
  <c r="BG721" i="6"/>
  <c r="BE721" i="6"/>
  <c r="T721" i="6"/>
  <c r="R721" i="6"/>
  <c r="P721" i="6"/>
  <c r="BI716" i="6"/>
  <c r="BH716" i="6"/>
  <c r="BG716" i="6"/>
  <c r="BE716" i="6"/>
  <c r="T716" i="6"/>
  <c r="R716" i="6"/>
  <c r="P716" i="6"/>
  <c r="BI710" i="6"/>
  <c r="BH710" i="6"/>
  <c r="BG710" i="6"/>
  <c r="BE710" i="6"/>
  <c r="T710" i="6"/>
  <c r="T709" i="6" s="1"/>
  <c r="R710" i="6"/>
  <c r="R709" i="6" s="1"/>
  <c r="P710" i="6"/>
  <c r="P709" i="6" s="1"/>
  <c r="BI707" i="6"/>
  <c r="BH707" i="6"/>
  <c r="BG707" i="6"/>
  <c r="BE707" i="6"/>
  <c r="T707" i="6"/>
  <c r="R707" i="6"/>
  <c r="P707" i="6"/>
  <c r="BI705" i="6"/>
  <c r="BH705" i="6"/>
  <c r="BG705" i="6"/>
  <c r="BE705" i="6"/>
  <c r="T705" i="6"/>
  <c r="R705" i="6"/>
  <c r="P705" i="6"/>
  <c r="BI702" i="6"/>
  <c r="BH702" i="6"/>
  <c r="BG702" i="6"/>
  <c r="BE702" i="6"/>
  <c r="T702" i="6"/>
  <c r="R702" i="6"/>
  <c r="P702" i="6"/>
  <c r="BI700" i="6"/>
  <c r="BH700" i="6"/>
  <c r="BG700" i="6"/>
  <c r="BE700" i="6"/>
  <c r="T700" i="6"/>
  <c r="R700" i="6"/>
  <c r="P700" i="6"/>
  <c r="BI697" i="6"/>
  <c r="BH697" i="6"/>
  <c r="BG697" i="6"/>
  <c r="BE697" i="6"/>
  <c r="T697" i="6"/>
  <c r="R697" i="6"/>
  <c r="P697" i="6"/>
  <c r="BI694" i="6"/>
  <c r="BH694" i="6"/>
  <c r="BG694" i="6"/>
  <c r="BE694" i="6"/>
  <c r="T694" i="6"/>
  <c r="R694" i="6"/>
  <c r="P694" i="6"/>
  <c r="BI691" i="6"/>
  <c r="BH691" i="6"/>
  <c r="BG691" i="6"/>
  <c r="BE691" i="6"/>
  <c r="T691" i="6"/>
  <c r="R691" i="6"/>
  <c r="P691" i="6"/>
  <c r="BI689" i="6"/>
  <c r="BH689" i="6"/>
  <c r="BG689" i="6"/>
  <c r="BE689" i="6"/>
  <c r="T689" i="6"/>
  <c r="R689" i="6"/>
  <c r="P689" i="6"/>
  <c r="BI687" i="6"/>
  <c r="BH687" i="6"/>
  <c r="BG687" i="6"/>
  <c r="BE687" i="6"/>
  <c r="T687" i="6"/>
  <c r="R687" i="6"/>
  <c r="P687" i="6"/>
  <c r="BI685" i="6"/>
  <c r="BH685" i="6"/>
  <c r="BG685" i="6"/>
  <c r="BE685" i="6"/>
  <c r="T685" i="6"/>
  <c r="R685" i="6"/>
  <c r="P685" i="6"/>
  <c r="BI683" i="6"/>
  <c r="BH683" i="6"/>
  <c r="BG683" i="6"/>
  <c r="BE683" i="6"/>
  <c r="T683" i="6"/>
  <c r="R683" i="6"/>
  <c r="P683" i="6"/>
  <c r="BI681" i="6"/>
  <c r="BH681" i="6"/>
  <c r="BG681" i="6"/>
  <c r="BE681" i="6"/>
  <c r="T681" i="6"/>
  <c r="R681" i="6"/>
  <c r="P681" i="6"/>
  <c r="BI679" i="6"/>
  <c r="BH679" i="6"/>
  <c r="BG679" i="6"/>
  <c r="BE679" i="6"/>
  <c r="T679" i="6"/>
  <c r="R679" i="6"/>
  <c r="P679" i="6"/>
  <c r="BI675" i="6"/>
  <c r="BH675" i="6"/>
  <c r="BG675" i="6"/>
  <c r="BE675" i="6"/>
  <c r="T675" i="6"/>
  <c r="R675" i="6"/>
  <c r="P675" i="6"/>
  <c r="BI673" i="6"/>
  <c r="BH673" i="6"/>
  <c r="BG673" i="6"/>
  <c r="BE673" i="6"/>
  <c r="T673" i="6"/>
  <c r="R673" i="6"/>
  <c r="P673" i="6"/>
  <c r="BI670" i="6"/>
  <c r="BH670" i="6"/>
  <c r="BG670" i="6"/>
  <c r="BE670" i="6"/>
  <c r="T670" i="6"/>
  <c r="R670" i="6"/>
  <c r="P670" i="6"/>
  <c r="BI668" i="6"/>
  <c r="BH668" i="6"/>
  <c r="BG668" i="6"/>
  <c r="BE668" i="6"/>
  <c r="T668" i="6"/>
  <c r="R668" i="6"/>
  <c r="P668" i="6"/>
  <c r="BI665" i="6"/>
  <c r="BH665" i="6"/>
  <c r="BG665" i="6"/>
  <c r="BE665" i="6"/>
  <c r="T665" i="6"/>
  <c r="R665" i="6"/>
  <c r="P665" i="6"/>
  <c r="BI662" i="6"/>
  <c r="BH662" i="6"/>
  <c r="BG662" i="6"/>
  <c r="BE662" i="6"/>
  <c r="T662" i="6"/>
  <c r="R662" i="6"/>
  <c r="P662" i="6"/>
  <c r="BI660" i="6"/>
  <c r="BH660" i="6"/>
  <c r="BG660" i="6"/>
  <c r="BE660" i="6"/>
  <c r="T660" i="6"/>
  <c r="R660" i="6"/>
  <c r="P660" i="6"/>
  <c r="BI654" i="6"/>
  <c r="BH654" i="6"/>
  <c r="BG654" i="6"/>
  <c r="BE654" i="6"/>
  <c r="T654" i="6"/>
  <c r="R654" i="6"/>
  <c r="P654" i="6"/>
  <c r="BI652" i="6"/>
  <c r="BH652" i="6"/>
  <c r="BG652" i="6"/>
  <c r="BE652" i="6"/>
  <c r="T652" i="6"/>
  <c r="R652" i="6"/>
  <c r="P652" i="6"/>
  <c r="BI649" i="6"/>
  <c r="BH649" i="6"/>
  <c r="BG649" i="6"/>
  <c r="BE649" i="6"/>
  <c r="T649" i="6"/>
  <c r="R649" i="6"/>
  <c r="P649" i="6"/>
  <c r="BI644" i="6"/>
  <c r="BH644" i="6"/>
  <c r="BG644" i="6"/>
  <c r="BE644" i="6"/>
  <c r="T644" i="6"/>
  <c r="R644" i="6"/>
  <c r="P644" i="6"/>
  <c r="BI640" i="6"/>
  <c r="BH640" i="6"/>
  <c r="BG640" i="6"/>
  <c r="BE640" i="6"/>
  <c r="T640" i="6"/>
  <c r="R640" i="6"/>
  <c r="P640" i="6"/>
  <c r="BI637" i="6"/>
  <c r="BH637" i="6"/>
  <c r="BG637" i="6"/>
  <c r="BE637" i="6"/>
  <c r="T637" i="6"/>
  <c r="R637" i="6"/>
  <c r="P637" i="6"/>
  <c r="BI635" i="6"/>
  <c r="BH635" i="6"/>
  <c r="BG635" i="6"/>
  <c r="BE635" i="6"/>
  <c r="T635" i="6"/>
  <c r="R635" i="6"/>
  <c r="P635" i="6"/>
  <c r="BI625" i="6"/>
  <c r="BH625" i="6"/>
  <c r="BG625" i="6"/>
  <c r="BE625" i="6"/>
  <c r="T625" i="6"/>
  <c r="R625" i="6"/>
  <c r="P625" i="6"/>
  <c r="BI623" i="6"/>
  <c r="BH623" i="6"/>
  <c r="BG623" i="6"/>
  <c r="BE623" i="6"/>
  <c r="T623" i="6"/>
  <c r="R623" i="6"/>
  <c r="P623" i="6"/>
  <c r="BI620" i="6"/>
  <c r="BH620" i="6"/>
  <c r="BG620" i="6"/>
  <c r="BE620" i="6"/>
  <c r="T620" i="6"/>
  <c r="R620" i="6"/>
  <c r="P620" i="6"/>
  <c r="BI617" i="6"/>
  <c r="BH617" i="6"/>
  <c r="BG617" i="6"/>
  <c r="BE617" i="6"/>
  <c r="T617" i="6"/>
  <c r="R617" i="6"/>
  <c r="P617" i="6"/>
  <c r="BI615" i="6"/>
  <c r="BH615" i="6"/>
  <c r="BG615" i="6"/>
  <c r="BE615" i="6"/>
  <c r="T615" i="6"/>
  <c r="R615" i="6"/>
  <c r="P615" i="6"/>
  <c r="BI609" i="6"/>
  <c r="BH609" i="6"/>
  <c r="BG609" i="6"/>
  <c r="BE609" i="6"/>
  <c r="T609" i="6"/>
  <c r="R609" i="6"/>
  <c r="P609" i="6"/>
  <c r="BI607" i="6"/>
  <c r="BH607" i="6"/>
  <c r="BG607" i="6"/>
  <c r="BE607" i="6"/>
  <c r="T607" i="6"/>
  <c r="R607" i="6"/>
  <c r="P607" i="6"/>
  <c r="BI604" i="6"/>
  <c r="BH604" i="6"/>
  <c r="BG604" i="6"/>
  <c r="BE604" i="6"/>
  <c r="T604" i="6"/>
  <c r="R604" i="6"/>
  <c r="P604" i="6"/>
  <c r="BI602" i="6"/>
  <c r="BH602" i="6"/>
  <c r="BG602" i="6"/>
  <c r="BE602" i="6"/>
  <c r="T602" i="6"/>
  <c r="R602" i="6"/>
  <c r="P602" i="6"/>
  <c r="BI595" i="6"/>
  <c r="BH595" i="6"/>
  <c r="BG595" i="6"/>
  <c r="BE595" i="6"/>
  <c r="T595" i="6"/>
  <c r="R595" i="6"/>
  <c r="P595" i="6"/>
  <c r="BI591" i="6"/>
  <c r="BH591" i="6"/>
  <c r="BG591" i="6"/>
  <c r="BE591" i="6"/>
  <c r="T591" i="6"/>
  <c r="T590" i="6" s="1"/>
  <c r="R591" i="6"/>
  <c r="R590" i="6" s="1"/>
  <c r="P591" i="6"/>
  <c r="P590" i="6" s="1"/>
  <c r="BI587" i="6"/>
  <c r="BH587" i="6"/>
  <c r="BG587" i="6"/>
  <c r="BE587" i="6"/>
  <c r="T587" i="6"/>
  <c r="R587" i="6"/>
  <c r="P587" i="6"/>
  <c r="BI584" i="6"/>
  <c r="BH584" i="6"/>
  <c r="BG584" i="6"/>
  <c r="BE584" i="6"/>
  <c r="T584" i="6"/>
  <c r="R584" i="6"/>
  <c r="P584" i="6"/>
  <c r="BI582" i="6"/>
  <c r="BH582" i="6"/>
  <c r="BG582" i="6"/>
  <c r="BE582" i="6"/>
  <c r="T582" i="6"/>
  <c r="R582" i="6"/>
  <c r="P582" i="6"/>
  <c r="BI579" i="6"/>
  <c r="BH579" i="6"/>
  <c r="BG579" i="6"/>
  <c r="BE579" i="6"/>
  <c r="T579" i="6"/>
  <c r="R579" i="6"/>
  <c r="P579" i="6"/>
  <c r="BI577" i="6"/>
  <c r="BH577" i="6"/>
  <c r="BG577" i="6"/>
  <c r="BE577" i="6"/>
  <c r="T577" i="6"/>
  <c r="R577" i="6"/>
  <c r="P577" i="6"/>
  <c r="BI574" i="6"/>
  <c r="BH574" i="6"/>
  <c r="BG574" i="6"/>
  <c r="BE574" i="6"/>
  <c r="T574" i="6"/>
  <c r="R574" i="6"/>
  <c r="P574" i="6"/>
  <c r="BI572" i="6"/>
  <c r="BH572" i="6"/>
  <c r="BG572" i="6"/>
  <c r="BE572" i="6"/>
  <c r="T572" i="6"/>
  <c r="R572" i="6"/>
  <c r="P572" i="6"/>
  <c r="BI571" i="6"/>
  <c r="BH571" i="6"/>
  <c r="BG571" i="6"/>
  <c r="BE571" i="6"/>
  <c r="T571" i="6"/>
  <c r="R571" i="6"/>
  <c r="P571" i="6"/>
  <c r="BI569" i="6"/>
  <c r="BH569" i="6"/>
  <c r="BG569" i="6"/>
  <c r="BE569" i="6"/>
  <c r="T569" i="6"/>
  <c r="R569" i="6"/>
  <c r="P569" i="6"/>
  <c r="BI561" i="6"/>
  <c r="BH561" i="6"/>
  <c r="BG561" i="6"/>
  <c r="BE561" i="6"/>
  <c r="T561" i="6"/>
  <c r="R561" i="6"/>
  <c r="P561" i="6"/>
  <c r="BI558" i="6"/>
  <c r="BH558" i="6"/>
  <c r="BG558" i="6"/>
  <c r="BE558" i="6"/>
  <c r="T558" i="6"/>
  <c r="R558" i="6"/>
  <c r="P558" i="6"/>
  <c r="BI553" i="6"/>
  <c r="BH553" i="6"/>
  <c r="BG553" i="6"/>
  <c r="BE553" i="6"/>
  <c r="T553" i="6"/>
  <c r="R553" i="6"/>
  <c r="P553" i="6"/>
  <c r="BI550" i="6"/>
  <c r="BH550" i="6"/>
  <c r="BG550" i="6"/>
  <c r="BE550" i="6"/>
  <c r="T550" i="6"/>
  <c r="R550" i="6"/>
  <c r="P550" i="6"/>
  <c r="BI547" i="6"/>
  <c r="BH547" i="6"/>
  <c r="BG547" i="6"/>
  <c r="BE547" i="6"/>
  <c r="T547" i="6"/>
  <c r="R547" i="6"/>
  <c r="P547" i="6"/>
  <c r="BI544" i="6"/>
  <c r="BH544" i="6"/>
  <c r="BG544" i="6"/>
  <c r="BE544" i="6"/>
  <c r="T544" i="6"/>
  <c r="R544" i="6"/>
  <c r="P544" i="6"/>
  <c r="BI541" i="6"/>
  <c r="BH541" i="6"/>
  <c r="BG541" i="6"/>
  <c r="BE541" i="6"/>
  <c r="T541" i="6"/>
  <c r="R541" i="6"/>
  <c r="P541" i="6"/>
  <c r="BI538" i="6"/>
  <c r="BH538" i="6"/>
  <c r="BG538" i="6"/>
  <c r="BE538" i="6"/>
  <c r="T538" i="6"/>
  <c r="R538" i="6"/>
  <c r="P538" i="6"/>
  <c r="BI534" i="6"/>
  <c r="BH534" i="6"/>
  <c r="BG534" i="6"/>
  <c r="BE534" i="6"/>
  <c r="T534" i="6"/>
  <c r="R534" i="6"/>
  <c r="P534" i="6"/>
  <c r="BI529" i="6"/>
  <c r="BH529" i="6"/>
  <c r="BG529" i="6"/>
  <c r="BE529" i="6"/>
  <c r="T529" i="6"/>
  <c r="R529" i="6"/>
  <c r="P529" i="6"/>
  <c r="BI526" i="6"/>
  <c r="BH526" i="6"/>
  <c r="BG526" i="6"/>
  <c r="BE526" i="6"/>
  <c r="T526" i="6"/>
  <c r="R526" i="6"/>
  <c r="P526" i="6"/>
  <c r="BI523" i="6"/>
  <c r="BH523" i="6"/>
  <c r="BG523" i="6"/>
  <c r="BE523" i="6"/>
  <c r="T523" i="6"/>
  <c r="R523" i="6"/>
  <c r="P523" i="6"/>
  <c r="BI520" i="6"/>
  <c r="BH520" i="6"/>
  <c r="BG520" i="6"/>
  <c r="BE520" i="6"/>
  <c r="T520" i="6"/>
  <c r="R520" i="6"/>
  <c r="P520" i="6"/>
  <c r="BI514" i="6"/>
  <c r="BH514" i="6"/>
  <c r="BG514" i="6"/>
  <c r="BE514" i="6"/>
  <c r="T514" i="6"/>
  <c r="R514" i="6"/>
  <c r="P514" i="6"/>
  <c r="BI512" i="6"/>
  <c r="BH512" i="6"/>
  <c r="BG512" i="6"/>
  <c r="BE512" i="6"/>
  <c r="T512" i="6"/>
  <c r="R512" i="6"/>
  <c r="P512" i="6"/>
  <c r="BI506" i="6"/>
  <c r="BH506" i="6"/>
  <c r="BG506" i="6"/>
  <c r="BE506" i="6"/>
  <c r="T506" i="6"/>
  <c r="R506" i="6"/>
  <c r="P506" i="6"/>
  <c r="BI503" i="6"/>
  <c r="BH503" i="6"/>
  <c r="BG503" i="6"/>
  <c r="BE503" i="6"/>
  <c r="T503" i="6"/>
  <c r="R503" i="6"/>
  <c r="P503" i="6"/>
  <c r="BI498" i="6"/>
  <c r="BH498" i="6"/>
  <c r="BG498" i="6"/>
  <c r="BE498" i="6"/>
  <c r="T498" i="6"/>
  <c r="R498" i="6"/>
  <c r="P498" i="6"/>
  <c r="BI491" i="6"/>
  <c r="BH491" i="6"/>
  <c r="BG491" i="6"/>
  <c r="BE491" i="6"/>
  <c r="T491" i="6"/>
  <c r="R491" i="6"/>
  <c r="P491" i="6"/>
  <c r="BI488" i="6"/>
  <c r="BH488" i="6"/>
  <c r="BG488" i="6"/>
  <c r="BE488" i="6"/>
  <c r="T488" i="6"/>
  <c r="R488" i="6"/>
  <c r="P488" i="6"/>
  <c r="BI480" i="6"/>
  <c r="BH480" i="6"/>
  <c r="BG480" i="6"/>
  <c r="BE480" i="6"/>
  <c r="T480" i="6"/>
  <c r="R480" i="6"/>
  <c r="P480" i="6"/>
  <c r="BI476" i="6"/>
  <c r="BH476" i="6"/>
  <c r="BG476" i="6"/>
  <c r="BE476" i="6"/>
  <c r="T476" i="6"/>
  <c r="R476" i="6"/>
  <c r="P476" i="6"/>
  <c r="BI470" i="6"/>
  <c r="BH470" i="6"/>
  <c r="BG470" i="6"/>
  <c r="BE470" i="6"/>
  <c r="T470" i="6"/>
  <c r="R470" i="6"/>
  <c r="P470" i="6"/>
  <c r="BI464" i="6"/>
  <c r="BH464" i="6"/>
  <c r="BG464" i="6"/>
  <c r="BE464" i="6"/>
  <c r="T464" i="6"/>
  <c r="R464" i="6"/>
  <c r="P464" i="6"/>
  <c r="BI458" i="6"/>
  <c r="BH458" i="6"/>
  <c r="BG458" i="6"/>
  <c r="BE458" i="6"/>
  <c r="T458" i="6"/>
  <c r="R458" i="6"/>
  <c r="P458" i="6"/>
  <c r="BI456" i="6"/>
  <c r="BH456" i="6"/>
  <c r="BG456" i="6"/>
  <c r="BE456" i="6"/>
  <c r="T456" i="6"/>
  <c r="R456" i="6"/>
  <c r="P456" i="6"/>
  <c r="BI454" i="6"/>
  <c r="BH454" i="6"/>
  <c r="BG454" i="6"/>
  <c r="BE454" i="6"/>
  <c r="T454" i="6"/>
  <c r="R454" i="6"/>
  <c r="P454" i="6"/>
  <c r="BI446" i="6"/>
  <c r="BH446" i="6"/>
  <c r="BG446" i="6"/>
  <c r="BE446" i="6"/>
  <c r="T446" i="6"/>
  <c r="R446" i="6"/>
  <c r="P446" i="6"/>
  <c r="BI444" i="6"/>
  <c r="BH444" i="6"/>
  <c r="BG444" i="6"/>
  <c r="BE444" i="6"/>
  <c r="T444" i="6"/>
  <c r="R444" i="6"/>
  <c r="P444" i="6"/>
  <c r="BI442" i="6"/>
  <c r="BH442" i="6"/>
  <c r="BG442" i="6"/>
  <c r="BE442" i="6"/>
  <c r="T442" i="6"/>
  <c r="R442" i="6"/>
  <c r="P442" i="6"/>
  <c r="BI438" i="6"/>
  <c r="BH438" i="6"/>
  <c r="BG438" i="6"/>
  <c r="BE438" i="6"/>
  <c r="T438" i="6"/>
  <c r="R438" i="6"/>
  <c r="P438" i="6"/>
  <c r="BI436" i="6"/>
  <c r="BH436" i="6"/>
  <c r="BG436" i="6"/>
  <c r="BE436" i="6"/>
  <c r="T436" i="6"/>
  <c r="R436" i="6"/>
  <c r="P436" i="6"/>
  <c r="BI434" i="6"/>
  <c r="BH434" i="6"/>
  <c r="BG434" i="6"/>
  <c r="BE434" i="6"/>
  <c r="T434" i="6"/>
  <c r="R434" i="6"/>
  <c r="P434" i="6"/>
  <c r="BI419" i="6"/>
  <c r="BH419" i="6"/>
  <c r="BG419" i="6"/>
  <c r="BE419" i="6"/>
  <c r="T419" i="6"/>
  <c r="R419" i="6"/>
  <c r="P419" i="6"/>
  <c r="BI411" i="6"/>
  <c r="BH411" i="6"/>
  <c r="BG411" i="6"/>
  <c r="BE411" i="6"/>
  <c r="T411" i="6"/>
  <c r="R411" i="6"/>
  <c r="P411" i="6"/>
  <c r="BI409" i="6"/>
  <c r="BH409" i="6"/>
  <c r="BG409" i="6"/>
  <c r="BE409" i="6"/>
  <c r="T409" i="6"/>
  <c r="R409" i="6"/>
  <c r="P409" i="6"/>
  <c r="BI406" i="6"/>
  <c r="BH406" i="6"/>
  <c r="BG406" i="6"/>
  <c r="BE406" i="6"/>
  <c r="T406" i="6"/>
  <c r="R406" i="6"/>
  <c r="P406" i="6"/>
  <c r="BI404" i="6"/>
  <c r="BH404" i="6"/>
  <c r="BG404" i="6"/>
  <c r="BE404" i="6"/>
  <c r="T404" i="6"/>
  <c r="R404" i="6"/>
  <c r="P404" i="6"/>
  <c r="BI402" i="6"/>
  <c r="BH402" i="6"/>
  <c r="BG402" i="6"/>
  <c r="BE402" i="6"/>
  <c r="T402" i="6"/>
  <c r="R402" i="6"/>
  <c r="P402" i="6"/>
  <c r="BI398" i="6"/>
  <c r="BH398" i="6"/>
  <c r="BG398" i="6"/>
  <c r="BE398" i="6"/>
  <c r="T398" i="6"/>
  <c r="R398" i="6"/>
  <c r="P398" i="6"/>
  <c r="BI395" i="6"/>
  <c r="BH395" i="6"/>
  <c r="BG395" i="6"/>
  <c r="BE395" i="6"/>
  <c r="T395" i="6"/>
  <c r="R395" i="6"/>
  <c r="P395" i="6"/>
  <c r="BI389" i="6"/>
  <c r="BH389" i="6"/>
  <c r="BG389" i="6"/>
  <c r="BE389" i="6"/>
  <c r="T389" i="6"/>
  <c r="R389" i="6"/>
  <c r="P389" i="6"/>
  <c r="BI384" i="6"/>
  <c r="BH384" i="6"/>
  <c r="BG384" i="6"/>
  <c r="BE384" i="6"/>
  <c r="T384" i="6"/>
  <c r="R384" i="6"/>
  <c r="P384" i="6"/>
  <c r="BI382" i="6"/>
  <c r="BH382" i="6"/>
  <c r="BG382" i="6"/>
  <c r="BE382" i="6"/>
  <c r="T382" i="6"/>
  <c r="R382" i="6"/>
  <c r="P382" i="6"/>
  <c r="BI378" i="6"/>
  <c r="BH378" i="6"/>
  <c r="BG378" i="6"/>
  <c r="BE378" i="6"/>
  <c r="T378" i="6"/>
  <c r="R378" i="6"/>
  <c r="P378" i="6"/>
  <c r="BI376" i="6"/>
  <c r="BH376" i="6"/>
  <c r="BG376" i="6"/>
  <c r="BE376" i="6"/>
  <c r="T376" i="6"/>
  <c r="R376" i="6"/>
  <c r="P376" i="6"/>
  <c r="BI373" i="6"/>
  <c r="BH373" i="6"/>
  <c r="BG373" i="6"/>
  <c r="BE373" i="6"/>
  <c r="T373" i="6"/>
  <c r="R373" i="6"/>
  <c r="P373" i="6"/>
  <c r="BI370" i="6"/>
  <c r="BH370" i="6"/>
  <c r="BG370" i="6"/>
  <c r="BE370" i="6"/>
  <c r="T370" i="6"/>
  <c r="R370" i="6"/>
  <c r="P370" i="6"/>
  <c r="BI368" i="6"/>
  <c r="BH368" i="6"/>
  <c r="BG368" i="6"/>
  <c r="BE368" i="6"/>
  <c r="T368" i="6"/>
  <c r="R368" i="6"/>
  <c r="P368" i="6"/>
  <c r="BI362" i="6"/>
  <c r="BH362" i="6"/>
  <c r="BG362" i="6"/>
  <c r="BE362" i="6"/>
  <c r="T362" i="6"/>
  <c r="R362" i="6"/>
  <c r="P362" i="6"/>
  <c r="BI359" i="6"/>
  <c r="BH359" i="6"/>
  <c r="BG359" i="6"/>
  <c r="BE359" i="6"/>
  <c r="T359" i="6"/>
  <c r="R359" i="6"/>
  <c r="P359" i="6"/>
  <c r="BI355" i="6"/>
  <c r="BH355" i="6"/>
  <c r="BG355" i="6"/>
  <c r="BE355" i="6"/>
  <c r="T355" i="6"/>
  <c r="R355" i="6"/>
  <c r="P355" i="6"/>
  <c r="BI343" i="6"/>
  <c r="BH343" i="6"/>
  <c r="BG343" i="6"/>
  <c r="BE343" i="6"/>
  <c r="T343" i="6"/>
  <c r="R343" i="6"/>
  <c r="P343" i="6"/>
  <c r="BI341" i="6"/>
  <c r="BH341" i="6"/>
  <c r="BG341" i="6"/>
  <c r="BE341" i="6"/>
  <c r="T341" i="6"/>
  <c r="R341" i="6"/>
  <c r="P341" i="6"/>
  <c r="BI336" i="6"/>
  <c r="BH336" i="6"/>
  <c r="BG336" i="6"/>
  <c r="BE336" i="6"/>
  <c r="T336" i="6"/>
  <c r="R336" i="6"/>
  <c r="P336" i="6"/>
  <c r="BI334" i="6"/>
  <c r="BH334" i="6"/>
  <c r="BG334" i="6"/>
  <c r="BE334" i="6"/>
  <c r="T334" i="6"/>
  <c r="R334" i="6"/>
  <c r="P334" i="6"/>
  <c r="BI325" i="6"/>
  <c r="BH325" i="6"/>
  <c r="BG325" i="6"/>
  <c r="BE325" i="6"/>
  <c r="T325" i="6"/>
  <c r="R325" i="6"/>
  <c r="P325" i="6"/>
  <c r="BI315" i="6"/>
  <c r="BH315" i="6"/>
  <c r="BG315" i="6"/>
  <c r="BE315" i="6"/>
  <c r="T315" i="6"/>
  <c r="R315" i="6"/>
  <c r="P315" i="6"/>
  <c r="BI312" i="6"/>
  <c r="BH312" i="6"/>
  <c r="BG312" i="6"/>
  <c r="BE312" i="6"/>
  <c r="T312" i="6"/>
  <c r="R312" i="6"/>
  <c r="P312" i="6"/>
  <c r="BI310" i="6"/>
  <c r="BH310" i="6"/>
  <c r="BG310" i="6"/>
  <c r="BE310" i="6"/>
  <c r="T310" i="6"/>
  <c r="R310" i="6"/>
  <c r="P310" i="6"/>
  <c r="BI307" i="6"/>
  <c r="BH307" i="6"/>
  <c r="BG307" i="6"/>
  <c r="BE307" i="6"/>
  <c r="T307" i="6"/>
  <c r="R307" i="6"/>
  <c r="P307" i="6"/>
  <c r="BI303" i="6"/>
  <c r="BH303" i="6"/>
  <c r="BG303" i="6"/>
  <c r="BE303" i="6"/>
  <c r="T303" i="6"/>
  <c r="R303" i="6"/>
  <c r="P303" i="6"/>
  <c r="BI299" i="6"/>
  <c r="BH299" i="6"/>
  <c r="BG299" i="6"/>
  <c r="BE299" i="6"/>
  <c r="T299" i="6"/>
  <c r="R299" i="6"/>
  <c r="P299" i="6"/>
  <c r="BI295" i="6"/>
  <c r="BH295" i="6"/>
  <c r="BG295" i="6"/>
  <c r="BE295" i="6"/>
  <c r="T295" i="6"/>
  <c r="R295" i="6"/>
  <c r="P295" i="6"/>
  <c r="BI292" i="6"/>
  <c r="BH292" i="6"/>
  <c r="BG292" i="6"/>
  <c r="BE292" i="6"/>
  <c r="T292" i="6"/>
  <c r="R292" i="6"/>
  <c r="P292" i="6"/>
  <c r="BI288" i="6"/>
  <c r="BH288" i="6"/>
  <c r="BG288" i="6"/>
  <c r="BE288" i="6"/>
  <c r="T288" i="6"/>
  <c r="R288" i="6"/>
  <c r="P288" i="6"/>
  <c r="BI285" i="6"/>
  <c r="BH285" i="6"/>
  <c r="BG285" i="6"/>
  <c r="BE285" i="6"/>
  <c r="T285" i="6"/>
  <c r="R285" i="6"/>
  <c r="P285" i="6"/>
  <c r="BI283" i="6"/>
  <c r="BH283" i="6"/>
  <c r="BG283" i="6"/>
  <c r="BE283" i="6"/>
  <c r="T283" i="6"/>
  <c r="R283" i="6"/>
  <c r="P283" i="6"/>
  <c r="BI280" i="6"/>
  <c r="BH280" i="6"/>
  <c r="BG280" i="6"/>
  <c r="BE280" i="6"/>
  <c r="T280" i="6"/>
  <c r="R280" i="6"/>
  <c r="P280" i="6"/>
  <c r="BI278" i="6"/>
  <c r="BH278" i="6"/>
  <c r="BG278" i="6"/>
  <c r="BE278" i="6"/>
  <c r="T278" i="6"/>
  <c r="R278" i="6"/>
  <c r="P278" i="6"/>
  <c r="BI275" i="6"/>
  <c r="BH275" i="6"/>
  <c r="BG275" i="6"/>
  <c r="BE275" i="6"/>
  <c r="T275" i="6"/>
  <c r="R275" i="6"/>
  <c r="P275" i="6"/>
  <c r="BI271" i="6"/>
  <c r="BH271" i="6"/>
  <c r="BG271" i="6"/>
  <c r="BE271" i="6"/>
  <c r="T271" i="6"/>
  <c r="R271" i="6"/>
  <c r="P271" i="6"/>
  <c r="BI268" i="6"/>
  <c r="BH268" i="6"/>
  <c r="BG268" i="6"/>
  <c r="BE268" i="6"/>
  <c r="T268" i="6"/>
  <c r="R268" i="6"/>
  <c r="P268" i="6"/>
  <c r="BI262" i="6"/>
  <c r="BH262" i="6"/>
  <c r="BG262" i="6"/>
  <c r="BE262" i="6"/>
  <c r="T262" i="6"/>
  <c r="R262" i="6"/>
  <c r="P262" i="6"/>
  <c r="BI246" i="6"/>
  <c r="BH246" i="6"/>
  <c r="BG246" i="6"/>
  <c r="BE246" i="6"/>
  <c r="T246" i="6"/>
  <c r="R246" i="6"/>
  <c r="P246" i="6"/>
  <c r="BI243" i="6"/>
  <c r="BH243" i="6"/>
  <c r="BG243" i="6"/>
  <c r="BE243" i="6"/>
  <c r="T243" i="6"/>
  <c r="R243" i="6"/>
  <c r="P243" i="6"/>
  <c r="BI241" i="6"/>
  <c r="BH241" i="6"/>
  <c r="BG241" i="6"/>
  <c r="BE241" i="6"/>
  <c r="T241" i="6"/>
  <c r="R241" i="6"/>
  <c r="P241" i="6"/>
  <c r="BI237" i="6"/>
  <c r="BH237" i="6"/>
  <c r="BG237" i="6"/>
  <c r="BE237" i="6"/>
  <c r="T237" i="6"/>
  <c r="R237" i="6"/>
  <c r="P237" i="6"/>
  <c r="BI232" i="6"/>
  <c r="BH232" i="6"/>
  <c r="BG232" i="6"/>
  <c r="BE232" i="6"/>
  <c r="T232" i="6"/>
  <c r="R232" i="6"/>
  <c r="P232" i="6"/>
  <c r="BI230" i="6"/>
  <c r="BH230" i="6"/>
  <c r="BG230" i="6"/>
  <c r="BE230" i="6"/>
  <c r="T230" i="6"/>
  <c r="R230" i="6"/>
  <c r="P230" i="6"/>
  <c r="BI225" i="6"/>
  <c r="BH225" i="6"/>
  <c r="BG225" i="6"/>
  <c r="BE225" i="6"/>
  <c r="T225" i="6"/>
  <c r="R225" i="6"/>
  <c r="P225" i="6"/>
  <c r="BI223" i="6"/>
  <c r="BH223" i="6"/>
  <c r="BG223" i="6"/>
  <c r="BE223" i="6"/>
  <c r="T223" i="6"/>
  <c r="R223" i="6"/>
  <c r="P223" i="6"/>
  <c r="BI220" i="6"/>
  <c r="BH220" i="6"/>
  <c r="BG220" i="6"/>
  <c r="BE220" i="6"/>
  <c r="T220" i="6"/>
  <c r="R220" i="6"/>
  <c r="P220" i="6"/>
  <c r="BI217" i="6"/>
  <c r="BH217" i="6"/>
  <c r="BG217" i="6"/>
  <c r="BE217" i="6"/>
  <c r="T217" i="6"/>
  <c r="R217" i="6"/>
  <c r="P217" i="6"/>
  <c r="BI213" i="6"/>
  <c r="BH213" i="6"/>
  <c r="BG213" i="6"/>
  <c r="BE213" i="6"/>
  <c r="T213" i="6"/>
  <c r="R213" i="6"/>
  <c r="P213" i="6"/>
  <c r="BI209" i="6"/>
  <c r="BH209" i="6"/>
  <c r="BG209" i="6"/>
  <c r="BE209" i="6"/>
  <c r="T209" i="6"/>
  <c r="R209" i="6"/>
  <c r="P209" i="6"/>
  <c r="BI206" i="6"/>
  <c r="BH206" i="6"/>
  <c r="BG206" i="6"/>
  <c r="BE206" i="6"/>
  <c r="T206" i="6"/>
  <c r="R206" i="6"/>
  <c r="P206" i="6"/>
  <c r="BI204" i="6"/>
  <c r="BH204" i="6"/>
  <c r="BG204" i="6"/>
  <c r="BE204" i="6"/>
  <c r="T204" i="6"/>
  <c r="R204" i="6"/>
  <c r="P204" i="6"/>
  <c r="BI202" i="6"/>
  <c r="BH202" i="6"/>
  <c r="BG202" i="6"/>
  <c r="BE202" i="6"/>
  <c r="T202" i="6"/>
  <c r="R202" i="6"/>
  <c r="P202" i="6"/>
  <c r="BI201" i="6"/>
  <c r="BH201" i="6"/>
  <c r="BG201" i="6"/>
  <c r="BE201" i="6"/>
  <c r="T201" i="6"/>
  <c r="R201" i="6"/>
  <c r="P201" i="6"/>
  <c r="BI198" i="6"/>
  <c r="BH198" i="6"/>
  <c r="BG198" i="6"/>
  <c r="BE198" i="6"/>
  <c r="T198" i="6"/>
  <c r="R198" i="6"/>
  <c r="P198" i="6"/>
  <c r="BI195" i="6"/>
  <c r="BH195" i="6"/>
  <c r="BG195" i="6"/>
  <c r="BE195" i="6"/>
  <c r="T195" i="6"/>
  <c r="R195" i="6"/>
  <c r="P195" i="6"/>
  <c r="BI193" i="6"/>
  <c r="BH193" i="6"/>
  <c r="BG193" i="6"/>
  <c r="BE193" i="6"/>
  <c r="T193" i="6"/>
  <c r="R193" i="6"/>
  <c r="P193" i="6"/>
  <c r="BI191" i="6"/>
  <c r="BH191" i="6"/>
  <c r="BG191" i="6"/>
  <c r="BE191" i="6"/>
  <c r="T191" i="6"/>
  <c r="R191" i="6"/>
  <c r="P191" i="6"/>
  <c r="BI189" i="6"/>
  <c r="BH189" i="6"/>
  <c r="BG189" i="6"/>
  <c r="BE189" i="6"/>
  <c r="T189" i="6"/>
  <c r="R189" i="6"/>
  <c r="P189" i="6"/>
  <c r="BI186" i="6"/>
  <c r="BH186" i="6"/>
  <c r="BG186" i="6"/>
  <c r="BE186" i="6"/>
  <c r="T186" i="6"/>
  <c r="R186" i="6"/>
  <c r="P186" i="6"/>
  <c r="BI183" i="6"/>
  <c r="BH183" i="6"/>
  <c r="BG183" i="6"/>
  <c r="BE183" i="6"/>
  <c r="T183" i="6"/>
  <c r="R183" i="6"/>
  <c r="P183" i="6"/>
  <c r="BI178" i="6"/>
  <c r="BH178" i="6"/>
  <c r="BG178" i="6"/>
  <c r="BE178" i="6"/>
  <c r="T178" i="6"/>
  <c r="R178" i="6"/>
  <c r="P178" i="6"/>
  <c r="BI158" i="6"/>
  <c r="BH158" i="6"/>
  <c r="BG158" i="6"/>
  <c r="BE158" i="6"/>
  <c r="T158" i="6"/>
  <c r="R158" i="6"/>
  <c r="P158" i="6"/>
  <c r="BI154" i="6"/>
  <c r="BH154" i="6"/>
  <c r="BG154" i="6"/>
  <c r="BE154" i="6"/>
  <c r="T154" i="6"/>
  <c r="R154" i="6"/>
  <c r="P154" i="6"/>
  <c r="BI149" i="6"/>
  <c r="BH149" i="6"/>
  <c r="BG149" i="6"/>
  <c r="BE149" i="6"/>
  <c r="T149" i="6"/>
  <c r="R149" i="6"/>
  <c r="P149" i="6"/>
  <c r="J143" i="6"/>
  <c r="F143" i="6"/>
  <c r="J142" i="6"/>
  <c r="F142" i="6"/>
  <c r="F140" i="6"/>
  <c r="E138" i="6"/>
  <c r="J94" i="6"/>
  <c r="F94" i="6"/>
  <c r="J93" i="6"/>
  <c r="F93" i="6"/>
  <c r="F91" i="6"/>
  <c r="E89" i="6"/>
  <c r="J140" i="6"/>
  <c r="E7" i="6"/>
  <c r="E134" i="6" s="1"/>
  <c r="J41" i="5"/>
  <c r="J40" i="5"/>
  <c r="AY113" i="1"/>
  <c r="J39" i="5"/>
  <c r="AX113" i="1" s="1"/>
  <c r="BI287" i="5"/>
  <c r="BH287" i="5"/>
  <c r="BG287" i="5"/>
  <c r="BE287" i="5"/>
  <c r="T287" i="5"/>
  <c r="T286" i="5" s="1"/>
  <c r="R287" i="5"/>
  <c r="R286" i="5" s="1"/>
  <c r="P287" i="5"/>
  <c r="P286" i="5" s="1"/>
  <c r="BI283" i="5"/>
  <c r="BH283" i="5"/>
  <c r="BG283" i="5"/>
  <c r="BE283" i="5"/>
  <c r="T283" i="5"/>
  <c r="T282" i="5" s="1"/>
  <c r="R283" i="5"/>
  <c r="R282" i="5"/>
  <c r="P283" i="5"/>
  <c r="P282" i="5" s="1"/>
  <c r="BI279" i="5"/>
  <c r="BH279" i="5"/>
  <c r="BG279" i="5"/>
  <c r="BE279" i="5"/>
  <c r="T279" i="5"/>
  <c r="R279" i="5"/>
  <c r="P279" i="5"/>
  <c r="BI276" i="5"/>
  <c r="BH276" i="5"/>
  <c r="BG276" i="5"/>
  <c r="BE276" i="5"/>
  <c r="T276" i="5"/>
  <c r="R276" i="5"/>
  <c r="P276" i="5"/>
  <c r="BI274" i="5"/>
  <c r="BH274" i="5"/>
  <c r="BG274" i="5"/>
  <c r="BE274" i="5"/>
  <c r="T274" i="5"/>
  <c r="R274" i="5"/>
  <c r="P274" i="5"/>
  <c r="BI272" i="5"/>
  <c r="BH272" i="5"/>
  <c r="BG272" i="5"/>
  <c r="BE272" i="5"/>
  <c r="T272" i="5"/>
  <c r="R272" i="5"/>
  <c r="P272" i="5"/>
  <c r="BI269" i="5"/>
  <c r="BH269" i="5"/>
  <c r="BG269" i="5"/>
  <c r="BE269" i="5"/>
  <c r="T269" i="5"/>
  <c r="R269" i="5"/>
  <c r="P269" i="5"/>
  <c r="BI266" i="5"/>
  <c r="BH266" i="5"/>
  <c r="BG266" i="5"/>
  <c r="BE266" i="5"/>
  <c r="T266" i="5"/>
  <c r="R266" i="5"/>
  <c r="P266" i="5"/>
  <c r="BI260" i="5"/>
  <c r="BH260" i="5"/>
  <c r="BG260" i="5"/>
  <c r="BE260" i="5"/>
  <c r="T260" i="5"/>
  <c r="T259" i="5" s="1"/>
  <c r="R260" i="5"/>
  <c r="R259" i="5" s="1"/>
  <c r="P260" i="5"/>
  <c r="P259" i="5" s="1"/>
  <c r="BI256" i="5"/>
  <c r="BH256" i="5"/>
  <c r="BG256" i="5"/>
  <c r="BE256" i="5"/>
  <c r="T256" i="5"/>
  <c r="T255" i="5" s="1"/>
  <c r="R256" i="5"/>
  <c r="R255" i="5" s="1"/>
  <c r="P256" i="5"/>
  <c r="P255" i="5" s="1"/>
  <c r="BI249" i="5"/>
  <c r="BH249" i="5"/>
  <c r="BG249" i="5"/>
  <c r="BE249" i="5"/>
  <c r="T249" i="5"/>
  <c r="T248" i="5" s="1"/>
  <c r="R249" i="5"/>
  <c r="R248" i="5" s="1"/>
  <c r="P249" i="5"/>
  <c r="P248" i="5" s="1"/>
  <c r="BI245" i="5"/>
  <c r="BH245" i="5"/>
  <c r="BG245" i="5"/>
  <c r="BE245" i="5"/>
  <c r="T245" i="5"/>
  <c r="T244" i="5" s="1"/>
  <c r="R245" i="5"/>
  <c r="R244" i="5" s="1"/>
  <c r="P245" i="5"/>
  <c r="P244" i="5" s="1"/>
  <c r="BI242" i="5"/>
  <c r="BH242" i="5"/>
  <c r="BG242" i="5"/>
  <c r="BE242" i="5"/>
  <c r="T242" i="5"/>
  <c r="R242" i="5"/>
  <c r="P242" i="5"/>
  <c r="BI239" i="5"/>
  <c r="BH239" i="5"/>
  <c r="BG239" i="5"/>
  <c r="BE239" i="5"/>
  <c r="T239" i="5"/>
  <c r="R239" i="5"/>
  <c r="P239" i="5"/>
  <c r="BI237" i="5"/>
  <c r="BH237" i="5"/>
  <c r="BG237" i="5"/>
  <c r="BE237" i="5"/>
  <c r="T237" i="5"/>
  <c r="R237" i="5"/>
  <c r="P237" i="5"/>
  <c r="BI235" i="5"/>
  <c r="BH235" i="5"/>
  <c r="BG235" i="5"/>
  <c r="BE235" i="5"/>
  <c r="T235" i="5"/>
  <c r="R235" i="5"/>
  <c r="P235" i="5"/>
  <c r="BI231" i="5"/>
  <c r="BH231" i="5"/>
  <c r="BG231" i="5"/>
  <c r="BE231" i="5"/>
  <c r="T231" i="5"/>
  <c r="R231" i="5"/>
  <c r="P231" i="5"/>
  <c r="BI223" i="5"/>
  <c r="BH223" i="5"/>
  <c r="BG223" i="5"/>
  <c r="BE223" i="5"/>
  <c r="T223" i="5"/>
  <c r="R223" i="5"/>
  <c r="P223" i="5"/>
  <c r="BI220" i="5"/>
  <c r="BH220" i="5"/>
  <c r="BG220" i="5"/>
  <c r="BE220" i="5"/>
  <c r="T220" i="5"/>
  <c r="R220" i="5"/>
  <c r="P220" i="5"/>
  <c r="BI213" i="5"/>
  <c r="BH213" i="5"/>
  <c r="BG213" i="5"/>
  <c r="BE213" i="5"/>
  <c r="T213" i="5"/>
  <c r="R213" i="5"/>
  <c r="P213" i="5"/>
  <c r="BI207" i="5"/>
  <c r="BH207" i="5"/>
  <c r="BG207" i="5"/>
  <c r="BE207" i="5"/>
  <c r="T207" i="5"/>
  <c r="R207" i="5"/>
  <c r="P207" i="5"/>
  <c r="BI204" i="5"/>
  <c r="BH204" i="5"/>
  <c r="BG204" i="5"/>
  <c r="BE204" i="5"/>
  <c r="T204" i="5"/>
  <c r="R204" i="5"/>
  <c r="P204" i="5"/>
  <c r="BI202" i="5"/>
  <c r="BH202" i="5"/>
  <c r="BG202" i="5"/>
  <c r="BE202" i="5"/>
  <c r="T202" i="5"/>
  <c r="R202" i="5"/>
  <c r="P202" i="5"/>
  <c r="BI195" i="5"/>
  <c r="BH195" i="5"/>
  <c r="BG195" i="5"/>
  <c r="BE195" i="5"/>
  <c r="T195" i="5"/>
  <c r="R195" i="5"/>
  <c r="P195" i="5"/>
  <c r="BI190" i="5"/>
  <c r="BH190" i="5"/>
  <c r="BG190" i="5"/>
  <c r="BE190" i="5"/>
  <c r="T190" i="5"/>
  <c r="R190" i="5"/>
  <c r="P190" i="5"/>
  <c r="BI184" i="5"/>
  <c r="BH184" i="5"/>
  <c r="BG184" i="5"/>
  <c r="BE184" i="5"/>
  <c r="T184" i="5"/>
  <c r="R184" i="5"/>
  <c r="P184" i="5"/>
  <c r="BI178" i="5"/>
  <c r="BH178" i="5"/>
  <c r="BG178" i="5"/>
  <c r="BE178" i="5"/>
  <c r="T178" i="5"/>
  <c r="R178" i="5"/>
  <c r="P178" i="5"/>
  <c r="BI164" i="5"/>
  <c r="BH164" i="5"/>
  <c r="BG164" i="5"/>
  <c r="BE164" i="5"/>
  <c r="T164" i="5"/>
  <c r="R164" i="5"/>
  <c r="P164" i="5"/>
  <c r="BI152" i="5"/>
  <c r="BH152" i="5"/>
  <c r="BG152" i="5"/>
  <c r="BE152" i="5"/>
  <c r="T152" i="5"/>
  <c r="R152" i="5"/>
  <c r="P152" i="5"/>
  <c r="BI146" i="5"/>
  <c r="BH146" i="5"/>
  <c r="BG146" i="5"/>
  <c r="BE146" i="5"/>
  <c r="T146" i="5"/>
  <c r="T145" i="5" s="1"/>
  <c r="R146" i="5"/>
  <c r="R145" i="5" s="1"/>
  <c r="P146" i="5"/>
  <c r="P145" i="5" s="1"/>
  <c r="BI140" i="5"/>
  <c r="BH140" i="5"/>
  <c r="BG140" i="5"/>
  <c r="BE140" i="5"/>
  <c r="T140" i="5"/>
  <c r="T139" i="5" s="1"/>
  <c r="R140" i="5"/>
  <c r="R139" i="5" s="1"/>
  <c r="P140" i="5"/>
  <c r="P139" i="5" s="1"/>
  <c r="J134" i="5"/>
  <c r="F134" i="5"/>
  <c r="J133" i="5"/>
  <c r="F133" i="5"/>
  <c r="F131" i="5"/>
  <c r="E129" i="5"/>
  <c r="J96" i="5"/>
  <c r="F96" i="5"/>
  <c r="J95" i="5"/>
  <c r="F95" i="5"/>
  <c r="F93" i="5"/>
  <c r="E91" i="5"/>
  <c r="J131" i="5"/>
  <c r="E7" i="5"/>
  <c r="E123" i="5" s="1"/>
  <c r="J41" i="4"/>
  <c r="J40" i="4"/>
  <c r="AY112" i="1" s="1"/>
  <c r="J39" i="4"/>
  <c r="AX112" i="1" s="1"/>
  <c r="BI151" i="4"/>
  <c r="BH151" i="4"/>
  <c r="BG151" i="4"/>
  <c r="BE151" i="4"/>
  <c r="T151" i="4"/>
  <c r="R151" i="4"/>
  <c r="P151" i="4"/>
  <c r="BI149" i="4"/>
  <c r="BH149" i="4"/>
  <c r="BG149" i="4"/>
  <c r="BE149" i="4"/>
  <c r="T149" i="4"/>
  <c r="R149" i="4"/>
  <c r="P149" i="4"/>
  <c r="BI146" i="4"/>
  <c r="BH146" i="4"/>
  <c r="BG146" i="4"/>
  <c r="BE146" i="4"/>
  <c r="T146" i="4"/>
  <c r="R146" i="4"/>
  <c r="P146" i="4"/>
  <c r="BI144" i="4"/>
  <c r="BH144" i="4"/>
  <c r="BG144" i="4"/>
  <c r="BE144" i="4"/>
  <c r="T144" i="4"/>
  <c r="R144" i="4"/>
  <c r="P144" i="4"/>
  <c r="BI138" i="4"/>
  <c r="BH138" i="4"/>
  <c r="BG138" i="4"/>
  <c r="BE138" i="4"/>
  <c r="T138" i="4"/>
  <c r="R138" i="4"/>
  <c r="P138" i="4"/>
  <c r="BI130" i="4"/>
  <c r="BH130" i="4"/>
  <c r="BG130" i="4"/>
  <c r="BE130" i="4"/>
  <c r="T130" i="4"/>
  <c r="R130" i="4"/>
  <c r="P130" i="4"/>
  <c r="J124" i="4"/>
  <c r="F124" i="4"/>
  <c r="J123" i="4"/>
  <c r="F123" i="4"/>
  <c r="F121" i="4"/>
  <c r="E119" i="4"/>
  <c r="J96" i="4"/>
  <c r="F96" i="4"/>
  <c r="J95" i="4"/>
  <c r="F95" i="4"/>
  <c r="F93" i="4"/>
  <c r="E91" i="4"/>
  <c r="J93" i="4"/>
  <c r="E7" i="4"/>
  <c r="E113" i="4" s="1"/>
  <c r="J39" i="3"/>
  <c r="J38" i="3"/>
  <c r="AY110" i="1" s="1"/>
  <c r="J37" i="3"/>
  <c r="AX110" i="1" s="1"/>
  <c r="BI134" i="3"/>
  <c r="BH134" i="3"/>
  <c r="BG134" i="3"/>
  <c r="BE134" i="3"/>
  <c r="T134" i="3"/>
  <c r="R134" i="3"/>
  <c r="P134" i="3"/>
  <c r="BI133" i="3"/>
  <c r="BH133" i="3"/>
  <c r="BG133" i="3"/>
  <c r="BE133" i="3"/>
  <c r="T133" i="3"/>
  <c r="R133" i="3"/>
  <c r="P133" i="3"/>
  <c r="BI132" i="3"/>
  <c r="BH132" i="3"/>
  <c r="BG132" i="3"/>
  <c r="BE132" i="3"/>
  <c r="T132" i="3"/>
  <c r="R132" i="3"/>
  <c r="P132" i="3"/>
  <c r="BI131" i="3"/>
  <c r="BH131" i="3"/>
  <c r="BG131" i="3"/>
  <c r="BE131" i="3"/>
  <c r="T131" i="3"/>
  <c r="R131" i="3"/>
  <c r="P131" i="3"/>
  <c r="BI130" i="3"/>
  <c r="BH130" i="3"/>
  <c r="BG130" i="3"/>
  <c r="BE130" i="3"/>
  <c r="T130" i="3"/>
  <c r="R130" i="3"/>
  <c r="P130" i="3"/>
  <c r="BI129" i="3"/>
  <c r="BH129" i="3"/>
  <c r="BG129" i="3"/>
  <c r="BE129" i="3"/>
  <c r="T129" i="3"/>
  <c r="R129" i="3"/>
  <c r="P129" i="3"/>
  <c r="BI128" i="3"/>
  <c r="BH128" i="3"/>
  <c r="BG128" i="3"/>
  <c r="BE128" i="3"/>
  <c r="T128" i="3"/>
  <c r="R128" i="3"/>
  <c r="P128" i="3"/>
  <c r="BI127" i="3"/>
  <c r="BH127" i="3"/>
  <c r="BG127" i="3"/>
  <c r="BE127" i="3"/>
  <c r="T127" i="3"/>
  <c r="R127" i="3"/>
  <c r="P127" i="3"/>
  <c r="BI124" i="3"/>
  <c r="BH124" i="3"/>
  <c r="BG124" i="3"/>
  <c r="BE124" i="3"/>
  <c r="T124" i="3"/>
  <c r="T123" i="3" s="1"/>
  <c r="R124" i="3"/>
  <c r="R123" i="3" s="1"/>
  <c r="P124" i="3"/>
  <c r="P123" i="3" s="1"/>
  <c r="J119" i="3"/>
  <c r="F119" i="3"/>
  <c r="J118" i="3"/>
  <c r="F118" i="3"/>
  <c r="F116" i="3"/>
  <c r="E114" i="3"/>
  <c r="J94" i="3"/>
  <c r="F94" i="3"/>
  <c r="J93" i="3"/>
  <c r="F93" i="3"/>
  <c r="F91" i="3"/>
  <c r="E89" i="3"/>
  <c r="J116" i="3"/>
  <c r="E7" i="3"/>
  <c r="E85" i="3" s="1"/>
  <c r="J37" i="2"/>
  <c r="J36" i="2"/>
  <c r="AY95" i="1" s="1"/>
  <c r="J35" i="2"/>
  <c r="AX95" i="1" s="1"/>
  <c r="BI139" i="2"/>
  <c r="BH139" i="2"/>
  <c r="BG139" i="2"/>
  <c r="BE139" i="2"/>
  <c r="T139" i="2"/>
  <c r="T138" i="2" s="1"/>
  <c r="R139" i="2"/>
  <c r="R138" i="2" s="1"/>
  <c r="P139" i="2"/>
  <c r="P138" i="2" s="1"/>
  <c r="BI137" i="2"/>
  <c r="BH137" i="2"/>
  <c r="BG137" i="2"/>
  <c r="BE137" i="2"/>
  <c r="T137" i="2"/>
  <c r="R137" i="2"/>
  <c r="P137" i="2"/>
  <c r="BI136" i="2"/>
  <c r="BH136" i="2"/>
  <c r="BG136" i="2"/>
  <c r="BE136" i="2"/>
  <c r="T136" i="2"/>
  <c r="R136" i="2"/>
  <c r="P136" i="2"/>
  <c r="BI134" i="2"/>
  <c r="BH134" i="2"/>
  <c r="BG134" i="2"/>
  <c r="BE134" i="2"/>
  <c r="T134" i="2"/>
  <c r="R134" i="2"/>
  <c r="P134" i="2"/>
  <c r="BI133" i="2"/>
  <c r="BH133" i="2"/>
  <c r="BG133" i="2"/>
  <c r="BE133" i="2"/>
  <c r="T133" i="2"/>
  <c r="R133" i="2"/>
  <c r="P133" i="2"/>
  <c r="BI131" i="2"/>
  <c r="BH131" i="2"/>
  <c r="BG131" i="2"/>
  <c r="BE131" i="2"/>
  <c r="T131" i="2"/>
  <c r="R131" i="2"/>
  <c r="P131" i="2"/>
  <c r="BI130" i="2"/>
  <c r="BH130" i="2"/>
  <c r="BG130" i="2"/>
  <c r="BE130" i="2"/>
  <c r="T130" i="2"/>
  <c r="R130" i="2"/>
  <c r="P130" i="2"/>
  <c r="BI128" i="2"/>
  <c r="BH128" i="2"/>
  <c r="BG128" i="2"/>
  <c r="BE128" i="2"/>
  <c r="T128" i="2"/>
  <c r="R128" i="2"/>
  <c r="P128" i="2"/>
  <c r="BI127" i="2"/>
  <c r="BH127" i="2"/>
  <c r="BG127" i="2"/>
  <c r="BE127" i="2"/>
  <c r="T127" i="2"/>
  <c r="R127" i="2"/>
  <c r="P127" i="2"/>
  <c r="BI126" i="2"/>
  <c r="BH126" i="2"/>
  <c r="BG126" i="2"/>
  <c r="BE126" i="2"/>
  <c r="T126" i="2"/>
  <c r="R126" i="2"/>
  <c r="P126" i="2"/>
  <c r="BI125" i="2"/>
  <c r="BH125" i="2"/>
  <c r="BG125" i="2"/>
  <c r="BE125" i="2"/>
  <c r="T125" i="2"/>
  <c r="R125" i="2"/>
  <c r="P125" i="2"/>
  <c r="J119" i="2"/>
  <c r="F119" i="2"/>
  <c r="J118" i="2"/>
  <c r="F118" i="2"/>
  <c r="F116" i="2"/>
  <c r="E114" i="2"/>
  <c r="J92" i="2"/>
  <c r="F92" i="2"/>
  <c r="J91" i="2"/>
  <c r="F91" i="2"/>
  <c r="F89" i="2"/>
  <c r="E87" i="2"/>
  <c r="J12" i="2"/>
  <c r="J116" i="2" s="1"/>
  <c r="E7" i="2"/>
  <c r="E85" i="2" s="1"/>
  <c r="L90" i="1"/>
  <c r="AM90" i="1"/>
  <c r="AM89" i="1"/>
  <c r="L89" i="1"/>
  <c r="AM87" i="1"/>
  <c r="L87" i="1"/>
  <c r="L85" i="1"/>
  <c r="L84" i="1"/>
  <c r="J133" i="2"/>
  <c r="AS111" i="1"/>
  <c r="AS109" i="1" s="1"/>
  <c r="BK137" i="2"/>
  <c r="J130" i="3"/>
  <c r="BK124" i="3"/>
  <c r="BK146" i="4"/>
  <c r="BK287" i="5"/>
  <c r="BK237" i="5"/>
  <c r="J266" i="5"/>
  <c r="J279" i="5"/>
  <c r="J274" i="5"/>
  <c r="J220" i="5"/>
  <c r="J245" i="5"/>
  <c r="J146" i="5"/>
  <c r="J767" i="6"/>
  <c r="BK727" i="6"/>
  <c r="J675" i="6"/>
  <c r="J579" i="6"/>
  <c r="J436" i="6"/>
  <c r="J376" i="6"/>
  <c r="BK213" i="6"/>
  <c r="J870" i="6"/>
  <c r="BK766" i="6"/>
  <c r="BK687" i="6"/>
  <c r="J523" i="6"/>
  <c r="BK398" i="6"/>
  <c r="J334" i="6"/>
  <c r="J241" i="6"/>
  <c r="BK850" i="6"/>
  <c r="J813" i="6"/>
  <c r="J732" i="6"/>
  <c r="BK625" i="6"/>
  <c r="BK550" i="6"/>
  <c r="J384" i="6"/>
  <c r="BK278" i="6"/>
  <c r="BK931" i="6"/>
  <c r="BK895" i="6"/>
  <c r="J832" i="6"/>
  <c r="J748" i="6"/>
  <c r="BK679" i="6"/>
  <c r="J456" i="6"/>
  <c r="J382" i="6"/>
  <c r="J232" i="6"/>
  <c r="BK893" i="6"/>
  <c r="J741" i="6"/>
  <c r="J587" i="6"/>
  <c r="J470" i="6"/>
  <c r="J285" i="6"/>
  <c r="BK225" i="6"/>
  <c r="BK914" i="6"/>
  <c r="BK804" i="6"/>
  <c r="BK683" i="6"/>
  <c r="BK609" i="6"/>
  <c r="BK547" i="6"/>
  <c r="BK384" i="6"/>
  <c r="BK275" i="6"/>
  <c r="BK876" i="6"/>
  <c r="BK744" i="6"/>
  <c r="BK654" i="6"/>
  <c r="BK526" i="6"/>
  <c r="BK434" i="6"/>
  <c r="J315" i="6"/>
  <c r="BK976" i="6"/>
  <c r="BK963" i="6"/>
  <c r="BK908" i="6"/>
  <c r="BK832" i="6"/>
  <c r="J766" i="6"/>
  <c r="J649" i="6"/>
  <c r="J526" i="6"/>
  <c r="J395" i="6"/>
  <c r="BK237" i="6"/>
  <c r="J191" i="6"/>
  <c r="BK124" i="7"/>
  <c r="BK151" i="8"/>
  <c r="J176" i="8"/>
  <c r="J133" i="8"/>
  <c r="J180" i="8"/>
  <c r="J169" i="8"/>
  <c r="BK206" i="8"/>
  <c r="J147" i="8"/>
  <c r="J155" i="8"/>
  <c r="BK343" i="9"/>
  <c r="J301" i="9"/>
  <c r="J241" i="9"/>
  <c r="BK196" i="9"/>
  <c r="J343" i="9"/>
  <c r="BK248" i="9"/>
  <c r="J157" i="9"/>
  <c r="J260" i="9"/>
  <c r="J185" i="9"/>
  <c r="BK257" i="9"/>
  <c r="J199" i="9"/>
  <c r="BK298" i="9"/>
  <c r="BK234" i="9"/>
  <c r="J175" i="9"/>
  <c r="BK287" i="9"/>
  <c r="J207" i="9"/>
  <c r="BK155" i="9"/>
  <c r="BK147" i="11"/>
  <c r="J147" i="11"/>
  <c r="BF147" i="11" s="1"/>
  <c r="J183" i="11"/>
  <c r="BF183" i="11" s="1"/>
  <c r="J140" i="11"/>
  <c r="BF140" i="11" s="1"/>
  <c r="BK198" i="12"/>
  <c r="J143" i="12"/>
  <c r="BF143" i="12" s="1"/>
  <c r="BK179" i="12"/>
  <c r="J182" i="12"/>
  <c r="BF182" i="12" s="1"/>
  <c r="J146" i="12"/>
  <c r="BF146" i="12" s="1"/>
  <c r="BK149" i="12"/>
  <c r="J204" i="13"/>
  <c r="BF204" i="13" s="1"/>
  <c r="BK266" i="13"/>
  <c r="BK139" i="13"/>
  <c r="BK229" i="13"/>
  <c r="J256" i="13"/>
  <c r="BF256" i="13" s="1"/>
  <c r="BK162" i="13"/>
  <c r="J190" i="13"/>
  <c r="BF190" i="13" s="1"/>
  <c r="J229" i="13"/>
  <c r="BF229" i="13" s="1"/>
  <c r="J172" i="13"/>
  <c r="BF172" i="13" s="1"/>
  <c r="J176" i="13"/>
  <c r="BF176" i="13" s="1"/>
  <c r="J237" i="13"/>
  <c r="BF237" i="13" s="1"/>
  <c r="AS131" i="1"/>
  <c r="J126" i="2"/>
  <c r="BK130" i="3"/>
  <c r="BK129" i="3"/>
  <c r="BK149" i="4"/>
  <c r="J151" i="4"/>
  <c r="BK266" i="5"/>
  <c r="BK178" i="5"/>
  <c r="BK239" i="5"/>
  <c r="J283" i="5"/>
  <c r="BK269" i="5"/>
  <c r="J178" i="5"/>
  <c r="BK204" i="5"/>
  <c r="J937" i="6"/>
  <c r="BK795" i="6"/>
  <c r="J729" i="6"/>
  <c r="J679" i="6"/>
  <c r="J595" i="6"/>
  <c r="BK470" i="6"/>
  <c r="BK336" i="6"/>
  <c r="BK209" i="6"/>
  <c r="J924" i="6"/>
  <c r="J864" i="6"/>
  <c r="BK741" i="6"/>
  <c r="BK665" i="6"/>
  <c r="J491" i="6"/>
  <c r="J370" i="6"/>
  <c r="J186" i="6"/>
  <c r="J820" i="6"/>
  <c r="BK739" i="6"/>
  <c r="J668" i="6"/>
  <c r="J561" i="6"/>
  <c r="BK409" i="6"/>
  <c r="BK292" i="6"/>
  <c r="BK191" i="6"/>
  <c r="J914" i="6"/>
  <c r="J810" i="6"/>
  <c r="J721" i="6"/>
  <c r="BK571" i="6"/>
  <c r="BK442" i="6"/>
  <c r="BK299" i="6"/>
  <c r="BK195" i="6"/>
  <c r="J873" i="6"/>
  <c r="BK670" i="6"/>
  <c r="BK637" i="6"/>
  <c r="J538" i="6"/>
  <c r="J442" i="6"/>
  <c r="J275" i="6"/>
  <c r="BK937" i="6"/>
  <c r="BK830" i="6"/>
  <c r="BK735" i="6"/>
  <c r="BK685" i="6"/>
  <c r="BK602" i="6"/>
  <c r="J514" i="6"/>
  <c r="BK370" i="6"/>
  <c r="BK271" i="6"/>
  <c r="BK882" i="6"/>
  <c r="J763" i="6"/>
  <c r="J716" i="6"/>
  <c r="J591" i="6"/>
  <c r="BK458" i="6"/>
  <c r="BK325" i="6"/>
  <c r="J201" i="6"/>
  <c r="BK966" i="6"/>
  <c r="J951" i="6"/>
  <c r="J840" i="6"/>
  <c r="J764" i="6"/>
  <c r="J681" i="6"/>
  <c r="BK584" i="6"/>
  <c r="BK491" i="6"/>
  <c r="BK355" i="6"/>
  <c r="BK193" i="6"/>
  <c r="J125" i="7"/>
  <c r="BK219" i="8"/>
  <c r="J182" i="8"/>
  <c r="BK155" i="8"/>
  <c r="J184" i="8"/>
  <c r="BK171" i="8"/>
  <c r="BK138" i="8"/>
  <c r="BK180" i="8"/>
  <c r="J206" i="8"/>
  <c r="BK147" i="8"/>
  <c r="BK329" i="9"/>
  <c r="BK304" i="9"/>
  <c r="BK266" i="9"/>
  <c r="BK207" i="9"/>
  <c r="J287" i="9"/>
  <c r="J246" i="9"/>
  <c r="J304" i="9"/>
  <c r="BK235" i="9"/>
  <c r="BK313" i="9"/>
  <c r="J251" i="9"/>
  <c r="J178" i="9"/>
  <c r="BK323" i="9"/>
  <c r="BK241" i="9"/>
  <c r="BK172" i="9"/>
  <c r="BK291" i="9"/>
  <c r="J211" i="9"/>
  <c r="BK157" i="9"/>
  <c r="BK123" i="10"/>
  <c r="BK140" i="11"/>
  <c r="BK183" i="11"/>
  <c r="BK145" i="11"/>
  <c r="J129" i="11"/>
  <c r="BF129" i="11" s="1"/>
  <c r="BK177" i="11"/>
  <c r="J145" i="11"/>
  <c r="BF145" i="11" s="1"/>
  <c r="BK186" i="12"/>
  <c r="J179" i="12"/>
  <c r="BF179" i="12" s="1"/>
  <c r="J135" i="12"/>
  <c r="BF135" i="12" s="1"/>
  <c r="BK135" i="12"/>
  <c r="BK155" i="12"/>
  <c r="J206" i="12"/>
  <c r="BF206" i="12" s="1"/>
  <c r="J129" i="12"/>
  <c r="BF129" i="12" s="1"/>
  <c r="BK222" i="13"/>
  <c r="BK209" i="13"/>
  <c r="J266" i="13"/>
  <c r="BF266" i="13" s="1"/>
  <c r="BK200" i="13"/>
  <c r="BK259" i="13"/>
  <c r="J182" i="13"/>
  <c r="BF182" i="13" s="1"/>
  <c r="J216" i="13"/>
  <c r="BF216" i="13" s="1"/>
  <c r="BK279" i="13"/>
  <c r="J235" i="13"/>
  <c r="BF235" i="13" s="1"/>
  <c r="AS121" i="1"/>
  <c r="J125" i="2"/>
  <c r="J133" i="3"/>
  <c r="J131" i="3"/>
  <c r="J146" i="4"/>
  <c r="BK272" i="5"/>
  <c r="J239" i="5"/>
  <c r="BK249" i="5"/>
  <c r="J204" i="5"/>
  <c r="J231" i="5"/>
  <c r="J256" i="5"/>
  <c r="BK146" i="5"/>
  <c r="BK220" i="5"/>
  <c r="J164" i="5"/>
  <c r="BK840" i="6"/>
  <c r="BK748" i="6"/>
  <c r="BK694" i="6"/>
  <c r="J620" i="6"/>
  <c r="J520" i="6"/>
  <c r="J299" i="6"/>
  <c r="J927" i="6"/>
  <c r="BK834" i="6"/>
  <c r="J737" i="6"/>
  <c r="J604" i="6"/>
  <c r="BK503" i="6"/>
  <c r="J378" i="6"/>
  <c r="BK268" i="6"/>
  <c r="J945" i="6"/>
  <c r="J834" i="6"/>
  <c r="J775" i="6"/>
  <c r="BK721" i="6"/>
  <c r="BK604" i="6"/>
  <c r="J488" i="6"/>
  <c r="BK341" i="6"/>
  <c r="J223" i="6"/>
  <c r="J158" i="6"/>
  <c r="J860" i="6"/>
  <c r="J779" i="6"/>
  <c r="J652" i="6"/>
  <c r="J547" i="6"/>
  <c r="BK404" i="6"/>
  <c r="J283" i="6"/>
  <c r="BK945" i="6"/>
  <c r="J761" i="6"/>
  <c r="J662" i="6"/>
  <c r="BK577" i="6"/>
  <c r="BK436" i="6"/>
  <c r="J271" i="6"/>
  <c r="BK183" i="6"/>
  <c r="BK864" i="6"/>
  <c r="BK775" i="6"/>
  <c r="BK702" i="6"/>
  <c r="BK673" i="6"/>
  <c r="J584" i="6"/>
  <c r="J512" i="6"/>
  <c r="BK362" i="6"/>
  <c r="BK223" i="6"/>
  <c r="J852" i="6"/>
  <c r="BK757" i="6"/>
  <c r="BK705" i="6"/>
  <c r="J572" i="6"/>
  <c r="J409" i="6"/>
  <c r="J307" i="6"/>
  <c r="BK974" i="6"/>
  <c r="J963" i="6"/>
  <c r="J854" i="6"/>
  <c r="J769" i="6"/>
  <c r="J702" i="6"/>
  <c r="J602" i="6"/>
  <c r="J506" i="6"/>
  <c r="BK280" i="6"/>
  <c r="BK202" i="6"/>
  <c r="J124" i="7"/>
  <c r="J143" i="8"/>
  <c r="BK184" i="8"/>
  <c r="J164" i="8"/>
  <c r="BK196" i="8"/>
  <c r="BK164" i="8"/>
  <c r="BK215" i="8"/>
  <c r="BK169" i="8"/>
  <c r="BK178" i="8"/>
  <c r="BK143" i="8"/>
  <c r="BK320" i="9"/>
  <c r="J298" i="9"/>
  <c r="J216" i="9"/>
  <c r="J139" i="9"/>
  <c r="J276" i="9"/>
  <c r="J188" i="9"/>
  <c r="J326" i="9"/>
  <c r="J263" i="9"/>
  <c r="J323" i="9"/>
  <c r="BK273" i="9"/>
  <c r="BK170" i="9"/>
  <c r="BK301" i="9"/>
  <c r="BK225" i="9"/>
  <c r="J190" i="9"/>
  <c r="J296" i="9"/>
  <c r="BK238" i="9"/>
  <c r="BK136" i="9"/>
  <c r="J166" i="11"/>
  <c r="BF166" i="11" s="1"/>
  <c r="BK143" i="11"/>
  <c r="BK173" i="11"/>
  <c r="J188" i="12"/>
  <c r="BF188" i="12" s="1"/>
  <c r="J201" i="12"/>
  <c r="BF201" i="12" s="1"/>
  <c r="BK176" i="12"/>
  <c r="BK210" i="12"/>
  <c r="BK194" i="12"/>
  <c r="J176" i="12"/>
  <c r="BF176" i="12" s="1"/>
  <c r="BK161" i="12"/>
  <c r="BK158" i="12"/>
  <c r="J155" i="12"/>
  <c r="BF155" i="12" s="1"/>
  <c r="BK139" i="12"/>
  <c r="J158" i="12"/>
  <c r="BF158" i="12" s="1"/>
  <c r="BK235" i="13"/>
  <c r="BK172" i="13"/>
  <c r="J241" i="13"/>
  <c r="BF241" i="13" s="1"/>
  <c r="J162" i="13"/>
  <c r="BF162" i="13" s="1"/>
  <c r="BK250" i="13"/>
  <c r="J279" i="13"/>
  <c r="BF279" i="13" s="1"/>
  <c r="BK168" i="13"/>
  <c r="J245" i="13"/>
  <c r="BF245" i="13" s="1"/>
  <c r="BK269" i="13"/>
  <c r="J200" i="13"/>
  <c r="BF200" i="13" s="1"/>
  <c r="J164" i="13"/>
  <c r="BF164" i="13" s="1"/>
  <c r="BK190" i="13"/>
  <c r="J136" i="2"/>
  <c r="BK139" i="2"/>
  <c r="J130" i="2"/>
  <c r="BK125" i="2"/>
  <c r="BK133" i="3"/>
  <c r="J129" i="3"/>
  <c r="BK127" i="3"/>
  <c r="J144" i="4"/>
  <c r="BK144" i="4"/>
  <c r="BK242" i="5"/>
  <c r="J269" i="5"/>
  <c r="J207" i="5"/>
  <c r="J237" i="5"/>
  <c r="J190" i="5"/>
  <c r="BK256" i="5"/>
  <c r="BK190" i="5"/>
  <c r="J929" i="6"/>
  <c r="J850" i="6"/>
  <c r="J746" i="6"/>
  <c r="BK681" i="6"/>
  <c r="BK553" i="6"/>
  <c r="BK456" i="6"/>
  <c r="BK295" i="6"/>
  <c r="BK948" i="6"/>
  <c r="BK854" i="6"/>
  <c r="BK732" i="6"/>
  <c r="BK582" i="6"/>
  <c r="J464" i="6"/>
  <c r="J368" i="6"/>
  <c r="J325" i="6"/>
  <c r="BK243" i="6"/>
  <c r="BK835" i="6"/>
  <c r="BK770" i="6"/>
  <c r="BK689" i="6"/>
  <c r="BK587" i="6"/>
  <c r="BK498" i="6"/>
  <c r="BK310" i="6"/>
  <c r="J217" i="6"/>
  <c r="J920" i="6"/>
  <c r="J835" i="6"/>
  <c r="BK761" i="6"/>
  <c r="BK617" i="6"/>
  <c r="J434" i="6"/>
  <c r="BK376" i="6"/>
  <c r="BK198" i="6"/>
  <c r="J818" i="6"/>
  <c r="J644" i="6"/>
  <c r="BK561" i="6"/>
  <c r="BK373" i="6"/>
  <c r="BK206" i="6"/>
  <c r="BK929" i="6"/>
  <c r="BK722" i="6"/>
  <c r="BK675" i="6"/>
  <c r="BK607" i="6"/>
  <c r="BK541" i="6"/>
  <c r="J458" i="6"/>
  <c r="BK343" i="6"/>
  <c r="J204" i="6"/>
  <c r="J797" i="6"/>
  <c r="J697" i="6"/>
  <c r="BK623" i="6"/>
  <c r="BK512" i="6"/>
  <c r="J362" i="6"/>
  <c r="J195" i="6"/>
  <c r="J966" i="6"/>
  <c r="BK917" i="6"/>
  <c r="J830" i="6"/>
  <c r="BK760" i="6"/>
  <c r="BK595" i="6"/>
  <c r="J534" i="6"/>
  <c r="BK368" i="6"/>
  <c r="BK232" i="6"/>
  <c r="J202" i="8"/>
  <c r="BK167" i="8"/>
  <c r="J192" i="8"/>
  <c r="BK226" i="8"/>
  <c r="J162" i="8"/>
  <c r="BK173" i="8"/>
  <c r="BK133" i="8"/>
  <c r="BK310" i="9"/>
  <c r="BK289" i="9"/>
  <c r="J230" i="9"/>
  <c r="J187" i="9"/>
  <c r="BK326" i="9"/>
  <c r="J170" i="9"/>
  <c r="BK276" i="9"/>
  <c r="J214" i="9"/>
  <c r="BK279" i="9"/>
  <c r="BK222" i="9"/>
  <c r="BK307" i="9"/>
  <c r="J222" i="9"/>
  <c r="BK332" i="9"/>
  <c r="J266" i="9"/>
  <c r="BK188" i="9"/>
  <c r="BK139" i="9"/>
  <c r="BK156" i="11"/>
  <c r="J149" i="11"/>
  <c r="BF149" i="11" s="1"/>
  <c r="J160" i="11"/>
  <c r="BF160" i="11" s="1"/>
  <c r="J126" i="11"/>
  <c r="BF126" i="11" s="1"/>
  <c r="BK216" i="12"/>
  <c r="BK212" i="12"/>
  <c r="J192" i="12"/>
  <c r="BF192" i="12" s="1"/>
  <c r="BK201" i="12"/>
  <c r="BK164" i="12"/>
  <c r="BK143" i="12"/>
  <c r="J225" i="13"/>
  <c r="BF225" i="13" s="1"/>
  <c r="J144" i="13"/>
  <c r="BF144" i="13" s="1"/>
  <c r="BK204" i="13"/>
  <c r="BK157" i="13"/>
  <c r="J213" i="13"/>
  <c r="BF213" i="13" s="1"/>
  <c r="BK176" i="13"/>
  <c r="BK254" i="13"/>
  <c r="BK270" i="13"/>
  <c r="BK216" i="13"/>
  <c r="BK151" i="13"/>
  <c r="BK213" i="13"/>
  <c r="BK251" i="13"/>
  <c r="BK144" i="13"/>
  <c r="BK133" i="2"/>
  <c r="BK127" i="2"/>
  <c r="BK130" i="2"/>
  <c r="BK126" i="2"/>
  <c r="BK132" i="3"/>
  <c r="J127" i="3"/>
  <c r="J138" i="4"/>
  <c r="J223" i="5"/>
  <c r="BK231" i="5"/>
  <c r="J249" i="5"/>
  <c r="BK260" i="5"/>
  <c r="J152" i="5"/>
  <c r="J195" i="5"/>
  <c r="BK802" i="6"/>
  <c r="BK697" i="6"/>
  <c r="BK662" i="6"/>
  <c r="BK529" i="6"/>
  <c r="J402" i="6"/>
  <c r="J193" i="6"/>
  <c r="J893" i="6"/>
  <c r="J691" i="6"/>
  <c r="J480" i="6"/>
  <c r="J355" i="6"/>
  <c r="BK307" i="6"/>
  <c r="J220" i="6"/>
  <c r="J825" i="6"/>
  <c r="BK729" i="6"/>
  <c r="BK635" i="6"/>
  <c r="J541" i="6"/>
  <c r="BK382" i="6"/>
  <c r="J288" i="6"/>
  <c r="BK186" i="6"/>
  <c r="BK911" i="6"/>
  <c r="J770" i="6"/>
  <c r="J705" i="6"/>
  <c r="BK574" i="6"/>
  <c r="J444" i="6"/>
  <c r="J310" i="6"/>
  <c r="BK951" i="6"/>
  <c r="BK866" i="6"/>
  <c r="J735" i="6"/>
  <c r="BK640" i="6"/>
  <c r="BK506" i="6"/>
  <c r="BK303" i="6"/>
  <c r="J198" i="6"/>
  <c r="BK873" i="6"/>
  <c r="BK779" i="6"/>
  <c r="BK700" i="6"/>
  <c r="BK615" i="6"/>
  <c r="BK523" i="6"/>
  <c r="BK378" i="6"/>
  <c r="BK241" i="6"/>
  <c r="J178" i="6"/>
  <c r="BK769" i="6"/>
  <c r="J727" i="6"/>
  <c r="BK649" i="6"/>
  <c r="BK514" i="6"/>
  <c r="BK419" i="6"/>
  <c r="J312" i="6"/>
  <c r="J976" i="6"/>
  <c r="BK959" i="6"/>
  <c r="J795" i="6"/>
  <c r="BK691" i="6"/>
  <c r="BK591" i="6"/>
  <c r="J404" i="6"/>
  <c r="J213" i="6"/>
  <c r="J149" i="6"/>
  <c r="J123" i="7"/>
  <c r="J167" i="8"/>
  <c r="J194" i="8"/>
  <c r="J173" i="8"/>
  <c r="BK199" i="8"/>
  <c r="J178" i="8"/>
  <c r="J219" i="8"/>
  <c r="J171" i="8"/>
  <c r="BK192" i="8"/>
  <c r="BK159" i="8"/>
  <c r="J332" i="9"/>
  <c r="J238" i="9"/>
  <c r="BK203" i="9"/>
  <c r="J155" i="9"/>
  <c r="BK260" i="9"/>
  <c r="J172" i="9"/>
  <c r="J273" i="9"/>
  <c r="J219" i="9"/>
  <c r="J310" i="9"/>
  <c r="J248" i="9"/>
  <c r="BK340" i="9"/>
  <c r="J279" i="9"/>
  <c r="BK211" i="9"/>
  <c r="J313" i="9"/>
  <c r="BK185" i="9"/>
  <c r="J160" i="9"/>
  <c r="J123" i="10"/>
  <c r="BE123" i="10" s="1"/>
  <c r="F35" i="10" s="1"/>
  <c r="AZ132" i="1" s="1"/>
  <c r="BK149" i="11"/>
  <c r="J132" i="11"/>
  <c r="BF132" i="11" s="1"/>
  <c r="BK129" i="11"/>
  <c r="J153" i="11"/>
  <c r="BF153" i="11" s="1"/>
  <c r="BK153" i="11"/>
  <c r="BK132" i="11"/>
  <c r="BK188" i="12"/>
  <c r="BK182" i="12"/>
  <c r="J170" i="12"/>
  <c r="BF170" i="12" s="1"/>
  <c r="J164" i="12"/>
  <c r="BF164" i="12" s="1"/>
  <c r="BK129" i="12"/>
  <c r="J139" i="12"/>
  <c r="BF139" i="12" s="1"/>
  <c r="J152" i="12"/>
  <c r="BF152" i="12" s="1"/>
  <c r="J231" i="13"/>
  <c r="BF231" i="13" s="1"/>
  <c r="BK273" i="13"/>
  <c r="BK195" i="13"/>
  <c r="BK154" i="13"/>
  <c r="BK231" i="13"/>
  <c r="J250" i="13"/>
  <c r="BF250" i="13" s="1"/>
  <c r="J135" i="13"/>
  <c r="BF135" i="13" s="1"/>
  <c r="J273" i="13"/>
  <c r="BF273" i="13" s="1"/>
  <c r="J222" i="13"/>
  <c r="BF222" i="13" s="1"/>
  <c r="J148" i="13"/>
  <c r="BF148" i="13" s="1"/>
  <c r="BK148" i="13"/>
  <c r="BK136" i="2"/>
  <c r="J131" i="2"/>
  <c r="J127" i="2"/>
  <c r="J137" i="2"/>
  <c r="BK134" i="3"/>
  <c r="J124" i="3"/>
  <c r="BK138" i="4"/>
  <c r="J130" i="4"/>
  <c r="J184" i="5"/>
  <c r="BK245" i="5"/>
  <c r="J202" i="5"/>
  <c r="BK283" i="5"/>
  <c r="BK184" i="5"/>
  <c r="BK235" i="5"/>
  <c r="BK213" i="5"/>
  <c r="J942" i="6"/>
  <c r="J866" i="6"/>
  <c r="J776" i="6"/>
  <c r="BK707" i="6"/>
  <c r="BK668" i="6"/>
  <c r="BK538" i="6"/>
  <c r="BK411" i="6"/>
  <c r="J230" i="6"/>
  <c r="J931" i="6"/>
  <c r="BK825" i="6"/>
  <c r="BK710" i="6"/>
  <c r="J577" i="6"/>
  <c r="BK402" i="6"/>
  <c r="BK359" i="6"/>
  <c r="BK312" i="6"/>
  <c r="BK230" i="6"/>
  <c r="BK924" i="6"/>
  <c r="J802" i="6"/>
  <c r="J710" i="6"/>
  <c r="J623" i="6"/>
  <c r="BK534" i="6"/>
  <c r="J359" i="6"/>
  <c r="J246" i="6"/>
  <c r="BK154" i="6"/>
  <c r="BK870" i="6"/>
  <c r="BK790" i="6"/>
  <c r="BK737" i="6"/>
  <c r="BK660" i="6"/>
  <c r="BK454" i="6"/>
  <c r="J389" i="6"/>
  <c r="BK246" i="6"/>
  <c r="J895" i="6"/>
  <c r="J760" i="6"/>
  <c r="J625" i="6"/>
  <c r="BK520" i="6"/>
  <c r="J419" i="6"/>
  <c r="BK158" i="6"/>
  <c r="J911" i="6"/>
  <c r="J739" i="6"/>
  <c r="J665" i="6"/>
  <c r="J574" i="6"/>
  <c r="J503" i="6"/>
  <c r="BK285" i="6"/>
  <c r="BK220" i="6"/>
  <c r="BK820" i="6"/>
  <c r="BK751" i="6"/>
  <c r="J670" i="6"/>
  <c r="J529" i="6"/>
  <c r="BK406" i="6"/>
  <c r="J202" i="6"/>
  <c r="J974" i="6"/>
  <c r="J959" i="6"/>
  <c r="BK788" i="6"/>
  <c r="J685" i="6"/>
  <c r="J607" i="6"/>
  <c r="J553" i="6"/>
  <c r="J454" i="6"/>
  <c r="J225" i="6"/>
  <c r="J154" i="6"/>
  <c r="BK125" i="7"/>
  <c r="BK202" i="8"/>
  <c r="J196" i="8"/>
  <c r="BK194" i="8"/>
  <c r="J192" i="9"/>
  <c r="J329" i="9"/>
  <c r="BK199" i="9"/>
  <c r="J307" i="9"/>
  <c r="BK190" i="9"/>
  <c r="J293" i="9"/>
  <c r="J231" i="9"/>
  <c r="BK160" i="9"/>
  <c r="J254" i="9"/>
  <c r="BK219" i="9"/>
  <c r="J348" i="9"/>
  <c r="BK254" i="9"/>
  <c r="J203" i="9"/>
  <c r="J177" i="11"/>
  <c r="BF177" i="11" s="1"/>
  <c r="BK166" i="11"/>
  <c r="BK138" i="11"/>
  <c r="BK126" i="11"/>
  <c r="J138" i="11"/>
  <c r="BF138" i="11" s="1"/>
  <c r="BK206" i="12"/>
  <c r="BK146" i="12"/>
  <c r="J212" i="12"/>
  <c r="BF212" i="12" s="1"/>
  <c r="J210" i="12"/>
  <c r="BF210" i="12" s="1"/>
  <c r="BK192" i="12"/>
  <c r="J198" i="12"/>
  <c r="BF198" i="12" s="1"/>
  <c r="BK263" i="13"/>
  <c r="J195" i="13"/>
  <c r="BF195" i="13" s="1"/>
  <c r="BK220" i="13"/>
  <c r="J268" i="13"/>
  <c r="BF268" i="13" s="1"/>
  <c r="J269" i="13"/>
  <c r="BF269" i="13" s="1"/>
  <c r="J259" i="13"/>
  <c r="BF259" i="13" s="1"/>
  <c r="J151" i="13"/>
  <c r="BF151" i="13" s="1"/>
  <c r="J254" i="13"/>
  <c r="BF254" i="13" s="1"/>
  <c r="BK164" i="13"/>
  <c r="J220" i="13"/>
  <c r="BF220" i="13" s="1"/>
  <c r="J277" i="13"/>
  <c r="BF277" i="13" s="1"/>
  <c r="J186" i="13"/>
  <c r="BF186" i="13" s="1"/>
  <c r="J134" i="2"/>
  <c r="BK131" i="2"/>
  <c r="BK128" i="2"/>
  <c r="BK128" i="3"/>
  <c r="J132" i="3"/>
  <c r="J128" i="3"/>
  <c r="BK130" i="4"/>
  <c r="BK276" i="5"/>
  <c r="BK164" i="5"/>
  <c r="J235" i="5"/>
  <c r="J287" i="5"/>
  <c r="BK195" i="5"/>
  <c r="J242" i="5"/>
  <c r="BK274" i="5"/>
  <c r="BK202" i="5"/>
  <c r="BK207" i="5"/>
  <c r="J908" i="6"/>
  <c r="J804" i="6"/>
  <c r="J744" i="6"/>
  <c r="J673" i="6"/>
  <c r="J544" i="6"/>
  <c r="J303" i="6"/>
  <c r="J206" i="6"/>
  <c r="BK920" i="6"/>
  <c r="BK845" i="6"/>
  <c r="J689" i="6"/>
  <c r="BK544" i="6"/>
  <c r="BK389" i="6"/>
  <c r="J343" i="6"/>
  <c r="BK262" i="6"/>
  <c r="BK927" i="6"/>
  <c r="J823" i="6"/>
  <c r="BK767" i="6"/>
  <c r="J700" i="6"/>
  <c r="J582" i="6"/>
  <c r="BK480" i="6"/>
  <c r="J336" i="6"/>
  <c r="J189" i="6"/>
  <c r="J917" i="6"/>
  <c r="J845" i="6"/>
  <c r="BK797" i="6"/>
  <c r="J707" i="6"/>
  <c r="J569" i="6"/>
  <c r="J411" i="6"/>
  <c r="J268" i="6"/>
  <c r="J948" i="6"/>
  <c r="J788" i="6"/>
  <c r="J654" i="6"/>
  <c r="J571" i="6"/>
  <c r="BK444" i="6"/>
  <c r="J278" i="6"/>
  <c r="BK189" i="6"/>
  <c r="BK933" i="6"/>
  <c r="BK818" i="6"/>
  <c r="BK716" i="6"/>
  <c r="J617" i="6"/>
  <c r="J550" i="6"/>
  <c r="BK464" i="6"/>
  <c r="J292" i="6"/>
  <c r="J237" i="6"/>
  <c r="BK860" i="6"/>
  <c r="BK754" i="6"/>
  <c r="J660" i="6"/>
  <c r="BK488" i="6"/>
  <c r="BK288" i="6"/>
  <c r="BK971" i="6"/>
  <c r="J868" i="6"/>
  <c r="BK810" i="6"/>
  <c r="J722" i="6"/>
  <c r="BK644" i="6"/>
  <c r="BK572" i="6"/>
  <c r="BK476" i="6"/>
  <c r="J295" i="6"/>
  <c r="BK204" i="6"/>
  <c r="J226" i="8"/>
  <c r="J138" i="8"/>
  <c r="BK178" i="9"/>
  <c r="BK315" i="9"/>
  <c r="J235" i="9"/>
  <c r="J340" i="9"/>
  <c r="BK251" i="9"/>
  <c r="BK151" i="9"/>
  <c r="J291" i="9"/>
  <c r="J225" i="9"/>
  <c r="J336" i="9"/>
  <c r="BK246" i="9"/>
  <c r="BK192" i="9"/>
  <c r="J320" i="9"/>
  <c r="J234" i="9"/>
  <c r="BK145" i="9"/>
  <c r="J136" i="9"/>
  <c r="BK180" i="11"/>
  <c r="J180" i="11"/>
  <c r="BF180" i="11" s="1"/>
  <c r="BK160" i="11"/>
  <c r="J156" i="11"/>
  <c r="BF156" i="11" s="1"/>
  <c r="J135" i="11"/>
  <c r="BF135" i="11" s="1"/>
  <c r="BK170" i="12"/>
  <c r="BK152" i="12"/>
  <c r="J166" i="12"/>
  <c r="BF166" i="12" s="1"/>
  <c r="J149" i="12"/>
  <c r="BF149" i="12" s="1"/>
  <c r="BK166" i="12"/>
  <c r="BK173" i="12"/>
  <c r="BK247" i="13"/>
  <c r="J197" i="13"/>
  <c r="BF197" i="13" s="1"/>
  <c r="J247" i="13"/>
  <c r="BF247" i="13" s="1"/>
  <c r="J251" i="13"/>
  <c r="BF251" i="13" s="1"/>
  <c r="J270" i="13"/>
  <c r="BF270" i="13" s="1"/>
  <c r="J157" i="13"/>
  <c r="BF157" i="13" s="1"/>
  <c r="BK237" i="13"/>
  <c r="BK268" i="13"/>
  <c r="BK197" i="13"/>
  <c r="J139" i="13"/>
  <c r="BF139" i="13" s="1"/>
  <c r="J154" i="13"/>
  <c r="BF154" i="13" s="1"/>
  <c r="J209" i="13"/>
  <c r="BF209" i="13" s="1"/>
  <c r="BK134" i="2"/>
  <c r="J139" i="2"/>
  <c r="J128" i="2"/>
  <c r="J134" i="3"/>
  <c r="BK131" i="3"/>
  <c r="BK151" i="4"/>
  <c r="J149" i="4"/>
  <c r="J260" i="5"/>
  <c r="J140" i="5"/>
  <c r="J213" i="5"/>
  <c r="J276" i="5"/>
  <c r="BK279" i="5"/>
  <c r="BK223" i="5"/>
  <c r="J272" i="5"/>
  <c r="BK152" i="5"/>
  <c r="BK140" i="5"/>
  <c r="J879" i="6"/>
  <c r="BK764" i="6"/>
  <c r="J687" i="6"/>
  <c r="J635" i="6"/>
  <c r="J476" i="6"/>
  <c r="BK395" i="6"/>
  <c r="BK201" i="6"/>
  <c r="BK868" i="6"/>
  <c r="J751" i="6"/>
  <c r="J609" i="6"/>
  <c r="J406" i="6"/>
  <c r="J373" i="6"/>
  <c r="BK315" i="6"/>
  <c r="BK217" i="6"/>
  <c r="J876" i="6"/>
  <c r="BK776" i="6"/>
  <c r="BK725" i="6"/>
  <c r="BK652" i="6"/>
  <c r="BK579" i="6"/>
  <c r="BK438" i="6"/>
  <c r="BK283" i="6"/>
  <c r="BK149" i="6"/>
  <c r="J882" i="6"/>
  <c r="BK823" i="6"/>
  <c r="J757" i="6"/>
  <c r="J683" i="6"/>
  <c r="J558" i="6"/>
  <c r="J398" i="6"/>
  <c r="J209" i="6"/>
  <c r="BK879" i="6"/>
  <c r="J754" i="6"/>
  <c r="J615" i="6"/>
  <c r="J498" i="6"/>
  <c r="J341" i="6"/>
  <c r="J262" i="6"/>
  <c r="BK942" i="6"/>
  <c r="BK852" i="6"/>
  <c r="BK746" i="6"/>
  <c r="J694" i="6"/>
  <c r="J637" i="6"/>
  <c r="BK558" i="6"/>
  <c r="BK446" i="6"/>
  <c r="J280" i="6"/>
  <c r="J183" i="6"/>
  <c r="BK813" i="6"/>
  <c r="J725" i="6"/>
  <c r="J640" i="6"/>
  <c r="J446" i="6"/>
  <c r="BK334" i="6"/>
  <c r="BK178" i="6"/>
  <c r="J971" i="6"/>
  <c r="J933" i="6"/>
  <c r="J790" i="6"/>
  <c r="BK763" i="6"/>
  <c r="BK620" i="6"/>
  <c r="BK569" i="6"/>
  <c r="J438" i="6"/>
  <c r="J243" i="6"/>
  <c r="BK123" i="7"/>
  <c r="BK210" i="8"/>
  <c r="J210" i="8"/>
  <c r="J199" i="8"/>
  <c r="J215" i="8"/>
  <c r="BK176" i="8"/>
  <c r="J151" i="8"/>
  <c r="BK182" i="8"/>
  <c r="J159" i="8"/>
  <c r="BK162" i="8"/>
  <c r="J315" i="9"/>
  <c r="BK263" i="9"/>
  <c r="BK231" i="9"/>
  <c r="BK348" i="9"/>
  <c r="J257" i="9"/>
  <c r="BK187" i="9"/>
  <c r="BK296" i="9"/>
  <c r="J196" i="9"/>
  <c r="J289" i="9"/>
  <c r="BK230" i="9"/>
  <c r="J151" i="9"/>
  <c r="BK293" i="9"/>
  <c r="BK216" i="9"/>
  <c r="BK336" i="9"/>
  <c r="BK214" i="9"/>
  <c r="BK175" i="9"/>
  <c r="J145" i="9"/>
  <c r="J173" i="11"/>
  <c r="BF173" i="11" s="1"/>
  <c r="BK135" i="11"/>
  <c r="J143" i="11"/>
  <c r="BF143" i="11" s="1"/>
  <c r="J161" i="12"/>
  <c r="BF161" i="12" s="1"/>
  <c r="J194" i="12"/>
  <c r="BF194" i="12" s="1"/>
  <c r="J186" i="12"/>
  <c r="BF186" i="12" s="1"/>
  <c r="J173" i="12"/>
  <c r="BF173" i="12" s="1"/>
  <c r="J216" i="12"/>
  <c r="BF216" i="12" s="1"/>
  <c r="BK256" i="13"/>
  <c r="J168" i="13"/>
  <c r="BF168" i="13" s="1"/>
  <c r="BK241" i="13"/>
  <c r="BK182" i="13"/>
  <c r="BK225" i="13"/>
  <c r="BK277" i="13"/>
  <c r="BK186" i="13"/>
  <c r="BK245" i="13"/>
  <c r="J178" i="13"/>
  <c r="BF178" i="13" s="1"/>
  <c r="BK178" i="13"/>
  <c r="J263" i="13"/>
  <c r="BF263" i="13" s="1"/>
  <c r="BK135" i="13"/>
  <c r="T339" i="9" l="1"/>
  <c r="K239" i="22"/>
  <c r="F9" i="20" s="1"/>
  <c r="T214" i="8"/>
  <c r="T204" i="8" s="1"/>
  <c r="P1614" i="18"/>
  <c r="R1614" i="18"/>
  <c r="AT97" i="1"/>
  <c r="T106" i="18"/>
  <c r="F37" i="8"/>
  <c r="T1614" i="18"/>
  <c r="F38" i="8"/>
  <c r="R214" i="8"/>
  <c r="R204" i="8" s="1"/>
  <c r="T87" i="16"/>
  <c r="T86" i="16" s="1"/>
  <c r="P339" i="9"/>
  <c r="R339" i="9"/>
  <c r="AT99" i="1"/>
  <c r="BA96" i="1"/>
  <c r="AW96" i="1" s="1"/>
  <c r="AZ96" i="1"/>
  <c r="AV96" i="1" s="1"/>
  <c r="AT98" i="1"/>
  <c r="BC96" i="1"/>
  <c r="AY96" i="1" s="1"/>
  <c r="BD96" i="1"/>
  <c r="AT100" i="1"/>
  <c r="BB96" i="1"/>
  <c r="AX96" i="1" s="1"/>
  <c r="D230" i="22"/>
  <c r="D232" i="22"/>
  <c r="D233" i="22" s="1"/>
  <c r="D234" i="22" s="1"/>
  <c r="D235" i="22" s="1"/>
  <c r="D238" i="22" s="1"/>
  <c r="H16" i="21"/>
  <c r="F18" i="21" s="1"/>
  <c r="F30" i="21" s="1"/>
  <c r="I239" i="22"/>
  <c r="F8" i="20" s="1"/>
  <c r="F13" i="20" s="1"/>
  <c r="BK87" i="16"/>
  <c r="J87" i="16" s="1"/>
  <c r="J60" i="16" s="1"/>
  <c r="P86" i="17"/>
  <c r="P85" i="17" s="1"/>
  <c r="AU99" i="1" s="1"/>
  <c r="T86" i="17"/>
  <c r="T85" i="17" s="1"/>
  <c r="R87" i="16"/>
  <c r="R86" i="16" s="1"/>
  <c r="P87" i="16"/>
  <c r="P86" i="16" s="1"/>
  <c r="AU98" i="1" s="1"/>
  <c r="P95" i="15"/>
  <c r="T95" i="15"/>
  <c r="R95" i="15"/>
  <c r="BK781" i="15"/>
  <c r="J781" i="15" s="1"/>
  <c r="J64" i="15" s="1"/>
  <c r="BK95" i="15"/>
  <c r="J95" i="15" s="1"/>
  <c r="J60" i="15" s="1"/>
  <c r="BK321" i="16"/>
  <c r="J321" i="16" s="1"/>
  <c r="J65" i="16" s="1"/>
  <c r="J322" i="16"/>
  <c r="J66" i="16" s="1"/>
  <c r="P106" i="18"/>
  <c r="R86" i="17"/>
  <c r="R85" i="17" s="1"/>
  <c r="BK86" i="17"/>
  <c r="R106" i="18"/>
  <c r="J81" i="19"/>
  <c r="J60" i="19" s="1"/>
  <c r="BK80" i="19"/>
  <c r="J80" i="19" s="1"/>
  <c r="T781" i="15"/>
  <c r="BK106" i="18"/>
  <c r="P781" i="15"/>
  <c r="R781" i="15"/>
  <c r="BK1614" i="18"/>
  <c r="J1614" i="18" s="1"/>
  <c r="J69" i="18" s="1"/>
  <c r="P204" i="8"/>
  <c r="P124" i="2"/>
  <c r="P132" i="2"/>
  <c r="T135" i="2"/>
  <c r="T129" i="4"/>
  <c r="T234" i="5"/>
  <c r="BK148" i="6"/>
  <c r="J148" i="6" s="1"/>
  <c r="J100" i="6" s="1"/>
  <c r="P229" i="6"/>
  <c r="BK394" i="6"/>
  <c r="J394" i="6" s="1"/>
  <c r="J104" i="6" s="1"/>
  <c r="R594" i="6"/>
  <c r="P619" i="6"/>
  <c r="T778" i="6"/>
  <c r="T913" i="6"/>
  <c r="P944" i="6"/>
  <c r="R122" i="7"/>
  <c r="R121" i="7" s="1"/>
  <c r="BK137" i="8"/>
  <c r="J137" i="8" s="1"/>
  <c r="J101" i="8" s="1"/>
  <c r="P154" i="9"/>
  <c r="T224" i="9"/>
  <c r="BK300" i="9"/>
  <c r="J300" i="9" s="1"/>
  <c r="J109" i="9" s="1"/>
  <c r="T325" i="9"/>
  <c r="P134" i="13"/>
  <c r="T161" i="13"/>
  <c r="BK132" i="2"/>
  <c r="T126" i="3"/>
  <c r="T122" i="3" s="1"/>
  <c r="P129" i="4"/>
  <c r="BK234" i="5"/>
  <c r="J234" i="5"/>
  <c r="J105" i="5" s="1"/>
  <c r="R148" i="6"/>
  <c r="R287" i="6"/>
  <c r="BK354" i="6"/>
  <c r="J354" i="6" s="1"/>
  <c r="J103" i="6" s="1"/>
  <c r="BK533" i="6"/>
  <c r="J533" i="6" s="1"/>
  <c r="J105" i="6" s="1"/>
  <c r="T594" i="6"/>
  <c r="T619" i="6"/>
  <c r="BK724" i="6"/>
  <c r="J724" i="6" s="1"/>
  <c r="J113" i="6" s="1"/>
  <c r="BK756" i="6"/>
  <c r="J756" i="6" s="1"/>
  <c r="J114" i="6" s="1"/>
  <c r="P875" i="6"/>
  <c r="T926" i="6"/>
  <c r="R962" i="6"/>
  <c r="P137" i="8"/>
  <c r="R154" i="9"/>
  <c r="R224" i="9"/>
  <c r="R300" i="9"/>
  <c r="T125" i="11"/>
  <c r="R128" i="12"/>
  <c r="P205" i="12"/>
  <c r="T134" i="13"/>
  <c r="R181" i="13"/>
  <c r="BK129" i="2"/>
  <c r="J129" i="2" s="1"/>
  <c r="J99" i="2" s="1"/>
  <c r="P135" i="2"/>
  <c r="T143" i="4"/>
  <c r="P151" i="5"/>
  <c r="T229" i="6"/>
  <c r="R394" i="6"/>
  <c r="P594" i="6"/>
  <c r="BK619" i="6"/>
  <c r="J619" i="6" s="1"/>
  <c r="J109" i="6" s="1"/>
  <c r="T715" i="6"/>
  <c r="R724" i="6"/>
  <c r="P756" i="6"/>
  <c r="R875" i="6"/>
  <c r="BK944" i="6"/>
  <c r="J944" i="6" s="1"/>
  <c r="J119" i="6" s="1"/>
  <c r="T962" i="6"/>
  <c r="P191" i="8"/>
  <c r="P135" i="9"/>
  <c r="T191" i="9"/>
  <c r="T202" i="9"/>
  <c r="R250" i="9"/>
  <c r="P325" i="9"/>
  <c r="T152" i="11"/>
  <c r="T128" i="12"/>
  <c r="P161" i="13"/>
  <c r="R208" i="13"/>
  <c r="P129" i="2"/>
  <c r="P126" i="3"/>
  <c r="P122" i="3" s="1"/>
  <c r="AU110" i="1" s="1"/>
  <c r="R143" i="4"/>
  <c r="P234" i="5"/>
  <c r="BK265" i="5"/>
  <c r="J265" i="5" s="1"/>
  <c r="J111" i="5" s="1"/>
  <c r="R229" i="6"/>
  <c r="T394" i="6"/>
  <c r="BK664" i="6"/>
  <c r="J664" i="6" s="1"/>
  <c r="J110" i="6" s="1"/>
  <c r="P778" i="6"/>
  <c r="R913" i="6"/>
  <c r="P926" i="6"/>
  <c r="BK962" i="6"/>
  <c r="J962" i="6" s="1"/>
  <c r="J120" i="6" s="1"/>
  <c r="T191" i="8"/>
  <c r="BK154" i="9"/>
  <c r="J154" i="9" s="1"/>
  <c r="J101" i="9" s="1"/>
  <c r="BK224" i="9"/>
  <c r="J224" i="9" s="1"/>
  <c r="J106" i="9" s="1"/>
  <c r="R240" i="9"/>
  <c r="P125" i="11"/>
  <c r="P152" i="11"/>
  <c r="P221" i="13"/>
  <c r="R228" i="13"/>
  <c r="T240" i="13"/>
  <c r="R124" i="2"/>
  <c r="R132" i="2"/>
  <c r="BK126" i="3"/>
  <c r="J126" i="3" s="1"/>
  <c r="J100" i="3" s="1"/>
  <c r="BK129" i="4"/>
  <c r="J129" i="4" s="1"/>
  <c r="J102" i="4" s="1"/>
  <c r="T151" i="5"/>
  <c r="T138" i="5" s="1"/>
  <c r="P265" i="5"/>
  <c r="P247" i="5" s="1"/>
  <c r="T148" i="6"/>
  <c r="P287" i="6"/>
  <c r="T354" i="6"/>
  <c r="T533" i="6"/>
  <c r="R619" i="6"/>
  <c r="R715" i="6"/>
  <c r="T724" i="6"/>
  <c r="T756" i="6"/>
  <c r="T875" i="6"/>
  <c r="R944" i="6"/>
  <c r="BK122" i="7"/>
  <c r="J122" i="7" s="1"/>
  <c r="J99" i="7" s="1"/>
  <c r="R191" i="8"/>
  <c r="T154" i="9"/>
  <c r="P202" i="9"/>
  <c r="P240" i="9"/>
  <c r="T250" i="9"/>
  <c r="P128" i="12"/>
  <c r="R172" i="12"/>
  <c r="R205" i="12"/>
  <c r="BK161" i="13"/>
  <c r="J161" i="13" s="1"/>
  <c r="J101" i="13" s="1"/>
  <c r="T181" i="13"/>
  <c r="BK221" i="13"/>
  <c r="J221" i="13" s="1"/>
  <c r="J104" i="13" s="1"/>
  <c r="P228" i="13"/>
  <c r="BK258" i="13"/>
  <c r="J258" i="13" s="1"/>
  <c r="J109" i="13" s="1"/>
  <c r="T258" i="13"/>
  <c r="BK124" i="2"/>
  <c r="J124" i="2" s="1"/>
  <c r="J98" i="2" s="1"/>
  <c r="R129" i="2"/>
  <c r="T132" i="2"/>
  <c r="BK143" i="4"/>
  <c r="J143" i="4" s="1"/>
  <c r="J103" i="4" s="1"/>
  <c r="R234" i="5"/>
  <c r="R265" i="5"/>
  <c r="R247" i="5" s="1"/>
  <c r="BK287" i="6"/>
  <c r="J287" i="6" s="1"/>
  <c r="J102" i="6" s="1"/>
  <c r="R354" i="6"/>
  <c r="P533" i="6"/>
  <c r="P664" i="6"/>
  <c r="BK778" i="6"/>
  <c r="J778" i="6" s="1"/>
  <c r="J115" i="6" s="1"/>
  <c r="BK913" i="6"/>
  <c r="J913" i="6" s="1"/>
  <c r="J117" i="6" s="1"/>
  <c r="R926" i="6"/>
  <c r="P962" i="6"/>
  <c r="R137" i="8"/>
  <c r="R131" i="8" s="1"/>
  <c r="BK135" i="9"/>
  <c r="J135" i="9" s="1"/>
  <c r="J100" i="9" s="1"/>
  <c r="BK191" i="9"/>
  <c r="J191" i="9" s="1"/>
  <c r="J102" i="9" s="1"/>
  <c r="P224" i="9"/>
  <c r="P250" i="9"/>
  <c r="BK325" i="9"/>
  <c r="J325" i="9" s="1"/>
  <c r="J110" i="9" s="1"/>
  <c r="R325" i="9"/>
  <c r="BK128" i="12"/>
  <c r="J128" i="12" s="1"/>
  <c r="J100" i="12" s="1"/>
  <c r="T172" i="12"/>
  <c r="BK205" i="12"/>
  <c r="J205" i="12" s="1"/>
  <c r="J103" i="12" s="1"/>
  <c r="R134" i="13"/>
  <c r="BK181" i="13"/>
  <c r="J181" i="13" s="1"/>
  <c r="J102" i="13" s="1"/>
  <c r="BK208" i="13"/>
  <c r="J208" i="13" s="1"/>
  <c r="J103" i="13" s="1"/>
  <c r="BK228" i="13"/>
  <c r="J228" i="13" s="1"/>
  <c r="J105" i="13" s="1"/>
  <c r="R240" i="13"/>
  <c r="R258" i="13"/>
  <c r="P272" i="13"/>
  <c r="T129" i="2"/>
  <c r="R135" i="2"/>
  <c r="R126" i="3"/>
  <c r="R122" i="3" s="1"/>
  <c r="R129" i="4"/>
  <c r="R151" i="5"/>
  <c r="R138" i="5" s="1"/>
  <c r="T265" i="5"/>
  <c r="T247" i="5" s="1"/>
  <c r="P148" i="6"/>
  <c r="T287" i="6"/>
  <c r="P354" i="6"/>
  <c r="R533" i="6"/>
  <c r="R664" i="6"/>
  <c r="BK715" i="6"/>
  <c r="J715" i="6" s="1"/>
  <c r="J112" i="6" s="1"/>
  <c r="P724" i="6"/>
  <c r="R756" i="6"/>
  <c r="BK875" i="6"/>
  <c r="J875" i="6" s="1"/>
  <c r="J116" i="6" s="1"/>
  <c r="BK926" i="6"/>
  <c r="J926" i="6" s="1"/>
  <c r="J118" i="6" s="1"/>
  <c r="T122" i="7"/>
  <c r="T121" i="7" s="1"/>
  <c r="BK191" i="8"/>
  <c r="J191" i="8" s="1"/>
  <c r="J102" i="8" s="1"/>
  <c r="R135" i="9"/>
  <c r="R191" i="9"/>
  <c r="BK202" i="9"/>
  <c r="J202" i="9" s="1"/>
  <c r="J105" i="9" s="1"/>
  <c r="BK250" i="9"/>
  <c r="J250" i="9" s="1"/>
  <c r="J108" i="9" s="1"/>
  <c r="P300" i="9"/>
  <c r="BK125" i="11"/>
  <c r="J125" i="11" s="1"/>
  <c r="J100" i="11" s="1"/>
  <c r="R152" i="11"/>
  <c r="BK172" i="12"/>
  <c r="J172" i="12" s="1"/>
  <c r="J101" i="12" s="1"/>
  <c r="T205" i="12"/>
  <c r="BK134" i="13"/>
  <c r="J134" i="13" s="1"/>
  <c r="J100" i="13" s="1"/>
  <c r="P181" i="13"/>
  <c r="T208" i="13"/>
  <c r="R221" i="13"/>
  <c r="T228" i="13"/>
  <c r="BK240" i="13"/>
  <c r="J240" i="13" s="1"/>
  <c r="J108" i="13" s="1"/>
  <c r="P258" i="13"/>
  <c r="R272" i="13"/>
  <c r="T124" i="2"/>
  <c r="BK135" i="2"/>
  <c r="J135" i="2" s="1"/>
  <c r="J101" i="2" s="1"/>
  <c r="P143" i="4"/>
  <c r="BK151" i="5"/>
  <c r="J151" i="5" s="1"/>
  <c r="J104" i="5" s="1"/>
  <c r="BK229" i="6"/>
  <c r="P394" i="6"/>
  <c r="BK594" i="6"/>
  <c r="J594" i="6" s="1"/>
  <c r="J108" i="6" s="1"/>
  <c r="T664" i="6"/>
  <c r="P715" i="6"/>
  <c r="R778" i="6"/>
  <c r="P913" i="6"/>
  <c r="T944" i="6"/>
  <c r="P122" i="7"/>
  <c r="P121" i="7" s="1"/>
  <c r="AU122" i="1" s="1"/>
  <c r="T137" i="8"/>
  <c r="T135" i="9"/>
  <c r="P191" i="9"/>
  <c r="R202" i="9"/>
  <c r="BK240" i="9"/>
  <c r="J240" i="9" s="1"/>
  <c r="J107" i="9" s="1"/>
  <c r="T240" i="9"/>
  <c r="T300" i="9"/>
  <c r="R125" i="11"/>
  <c r="BK152" i="11"/>
  <c r="J152" i="11" s="1"/>
  <c r="J101" i="11" s="1"/>
  <c r="P172" i="12"/>
  <c r="R161" i="13"/>
  <c r="P208" i="13"/>
  <c r="T221" i="13"/>
  <c r="P240" i="13"/>
  <c r="BK272" i="13"/>
  <c r="J272" i="13" s="1"/>
  <c r="J110" i="13" s="1"/>
  <c r="T272" i="13"/>
  <c r="BK123" i="3"/>
  <c r="J123" i="3" s="1"/>
  <c r="J99" i="3" s="1"/>
  <c r="BK255" i="5"/>
  <c r="J255" i="5" s="1"/>
  <c r="J109" i="5" s="1"/>
  <c r="BK286" i="5"/>
  <c r="J286" i="5"/>
  <c r="J113" i="5" s="1"/>
  <c r="BK214" i="8"/>
  <c r="J214" i="8" s="1"/>
  <c r="J107" i="8" s="1"/>
  <c r="BK198" i="9"/>
  <c r="J198" i="9"/>
  <c r="J103" i="9" s="1"/>
  <c r="BK139" i="5"/>
  <c r="J139" i="5" s="1"/>
  <c r="J102" i="5" s="1"/>
  <c r="BK145" i="5"/>
  <c r="J145" i="5" s="1"/>
  <c r="J103" i="5" s="1"/>
  <c r="BK205" i="8"/>
  <c r="J205" i="8" s="1"/>
  <c r="J105" i="8" s="1"/>
  <c r="BK244" i="5"/>
  <c r="J244" i="5" s="1"/>
  <c r="J106" i="5" s="1"/>
  <c r="BK709" i="6"/>
  <c r="J709" i="6" s="1"/>
  <c r="J111" i="6" s="1"/>
  <c r="BK215" i="12"/>
  <c r="J215" i="12" s="1"/>
  <c r="J104" i="12" s="1"/>
  <c r="BK236" i="13"/>
  <c r="J236" i="13" s="1"/>
  <c r="J106" i="13" s="1"/>
  <c r="BK282" i="5"/>
  <c r="J282" i="5" s="1"/>
  <c r="J112" i="5" s="1"/>
  <c r="BK138" i="2"/>
  <c r="J138" i="2" s="1"/>
  <c r="J102" i="2" s="1"/>
  <c r="BK248" i="5"/>
  <c r="J248" i="5" s="1"/>
  <c r="J108" i="5" s="1"/>
  <c r="BK590" i="6"/>
  <c r="J590" i="6" s="1"/>
  <c r="J106" i="6" s="1"/>
  <c r="BK122" i="10"/>
  <c r="J122" i="10" s="1"/>
  <c r="J99" i="10" s="1"/>
  <c r="BK975" i="6"/>
  <c r="J975" i="6"/>
  <c r="J124" i="6" s="1"/>
  <c r="BK209" i="8"/>
  <c r="J209" i="8" s="1"/>
  <c r="J106" i="8" s="1"/>
  <c r="BK225" i="8"/>
  <c r="J225" i="8" s="1"/>
  <c r="J108" i="8" s="1"/>
  <c r="BK973" i="6"/>
  <c r="J973" i="6" s="1"/>
  <c r="J123" i="6" s="1"/>
  <c r="BK132" i="8"/>
  <c r="J132" i="8" s="1"/>
  <c r="J100" i="8" s="1"/>
  <c r="BK339" i="9"/>
  <c r="BK200" i="12"/>
  <c r="J200" i="12" s="1"/>
  <c r="J102" i="12" s="1"/>
  <c r="BK259" i="5"/>
  <c r="J259" i="5" s="1"/>
  <c r="J110" i="5" s="1"/>
  <c r="BK970" i="6"/>
  <c r="BK969" i="6" s="1"/>
  <c r="J969" i="6" s="1"/>
  <c r="J121" i="6" s="1"/>
  <c r="BK201" i="8"/>
  <c r="J201" i="8" s="1"/>
  <c r="J103" i="8" s="1"/>
  <c r="BE148" i="13"/>
  <c r="BE200" i="13"/>
  <c r="BE216" i="13"/>
  <c r="BE259" i="13"/>
  <c r="BE151" i="13"/>
  <c r="BE168" i="13"/>
  <c r="BE190" i="13"/>
  <c r="BE144" i="13"/>
  <c r="BE250" i="13"/>
  <c r="BE251" i="13"/>
  <c r="BE256" i="13"/>
  <c r="BE266" i="13"/>
  <c r="J126" i="13"/>
  <c r="BE135" i="13"/>
  <c r="BE162" i="13"/>
  <c r="BE164" i="13"/>
  <c r="BE172" i="13"/>
  <c r="BE195" i="13"/>
  <c r="BE220" i="13"/>
  <c r="BE222" i="13"/>
  <c r="BE229" i="13"/>
  <c r="BE231" i="13"/>
  <c r="BE247" i="13"/>
  <c r="BE279" i="13"/>
  <c r="BE213" i="13"/>
  <c r="BE241" i="13"/>
  <c r="BE254" i="13"/>
  <c r="BE273" i="13"/>
  <c r="BE277" i="13"/>
  <c r="BE139" i="13"/>
  <c r="BE176" i="13"/>
  <c r="BE204" i="13"/>
  <c r="BE237" i="13"/>
  <c r="BE197" i="13"/>
  <c r="BE225" i="13"/>
  <c r="BE235" i="13"/>
  <c r="BE245" i="13"/>
  <c r="BE263" i="13"/>
  <c r="BE268" i="13"/>
  <c r="BE269" i="13"/>
  <c r="BE270" i="13"/>
  <c r="E85" i="13"/>
  <c r="BE154" i="13"/>
  <c r="BE157" i="13"/>
  <c r="BE178" i="13"/>
  <c r="BE182" i="13"/>
  <c r="BE186" i="13"/>
  <c r="BE209" i="13"/>
  <c r="E85" i="12"/>
  <c r="BE129" i="12"/>
  <c r="BE161" i="12"/>
  <c r="BE201" i="12"/>
  <c r="BE210" i="12"/>
  <c r="J120" i="12"/>
  <c r="BE149" i="12"/>
  <c r="BE170" i="12"/>
  <c r="BE186" i="12"/>
  <c r="BE188" i="12"/>
  <c r="BE176" i="12"/>
  <c r="BE179" i="12"/>
  <c r="BE182" i="12"/>
  <c r="BE198" i="12"/>
  <c r="BE146" i="12"/>
  <c r="BE216" i="12"/>
  <c r="BE135" i="12"/>
  <c r="BE139" i="12"/>
  <c r="BE143" i="12"/>
  <c r="BE152" i="12"/>
  <c r="BE158" i="12"/>
  <c r="BE164" i="12"/>
  <c r="BE192" i="12"/>
  <c r="BE155" i="12"/>
  <c r="BE166" i="12"/>
  <c r="BE173" i="12"/>
  <c r="BE194" i="12"/>
  <c r="BE206" i="12"/>
  <c r="BE212" i="12"/>
  <c r="J91" i="11"/>
  <c r="BE129" i="11"/>
  <c r="BE132" i="11"/>
  <c r="BE149" i="11"/>
  <c r="BE180" i="11"/>
  <c r="E85" i="11"/>
  <c r="BE166" i="11"/>
  <c r="BE183" i="11"/>
  <c r="BE145" i="11"/>
  <c r="BE156" i="11"/>
  <c r="BE177" i="11"/>
  <c r="BE126" i="11"/>
  <c r="BE140" i="11"/>
  <c r="BE143" i="11"/>
  <c r="BE153" i="11"/>
  <c r="BE160" i="11"/>
  <c r="BE173" i="11"/>
  <c r="BE135" i="11"/>
  <c r="BE138" i="11"/>
  <c r="BE147" i="11"/>
  <c r="E85" i="10"/>
  <c r="J91" i="10"/>
  <c r="BF123" i="10"/>
  <c r="J36" i="10" s="1"/>
  <c r="AW132" i="1" s="1"/>
  <c r="BF160" i="9"/>
  <c r="E85" i="9"/>
  <c r="J127" i="9"/>
  <c r="BF139" i="9"/>
  <c r="BF175" i="9"/>
  <c r="BF190" i="9"/>
  <c r="BF207" i="9"/>
  <c r="BF222" i="9"/>
  <c r="BF225" i="9"/>
  <c r="BF257" i="9"/>
  <c r="BF260" i="9"/>
  <c r="BF276" i="9"/>
  <c r="BF279" i="9"/>
  <c r="BF301" i="9"/>
  <c r="BF304" i="9"/>
  <c r="BF307" i="9"/>
  <c r="BF343" i="9"/>
  <c r="BF151" i="9"/>
  <c r="BF155" i="9"/>
  <c r="BF157" i="9"/>
  <c r="BF185" i="9"/>
  <c r="BF187" i="9"/>
  <c r="BF216" i="9"/>
  <c r="BF230" i="9"/>
  <c r="BF231" i="9"/>
  <c r="BF248" i="9"/>
  <c r="BF263" i="9"/>
  <c r="BF313" i="9"/>
  <c r="BF332" i="9"/>
  <c r="BF336" i="9"/>
  <c r="BF348" i="9"/>
  <c r="BF172" i="9"/>
  <c r="BF196" i="9"/>
  <c r="BF235" i="9"/>
  <c r="BF238" i="9"/>
  <c r="BF251" i="9"/>
  <c r="BF293" i="9"/>
  <c r="BF296" i="9"/>
  <c r="BF298" i="9"/>
  <c r="BF188" i="9"/>
  <c r="BF192" i="9"/>
  <c r="BF211" i="9"/>
  <c r="BF214" i="9"/>
  <c r="BF219" i="9"/>
  <c r="BF254" i="9"/>
  <c r="BF287" i="9"/>
  <c r="BF289" i="9"/>
  <c r="BF310" i="9"/>
  <c r="BF315" i="9"/>
  <c r="BF320" i="9"/>
  <c r="BF136" i="9"/>
  <c r="BF178" i="9"/>
  <c r="BF199" i="9"/>
  <c r="BF203" i="9"/>
  <c r="BF266" i="9"/>
  <c r="BF340" i="9"/>
  <c r="BF145" i="9"/>
  <c r="BF170" i="9"/>
  <c r="BF234" i="9"/>
  <c r="BF241" i="9"/>
  <c r="BF246" i="9"/>
  <c r="BF273" i="9"/>
  <c r="BF291" i="9"/>
  <c r="BF323" i="9"/>
  <c r="BF326" i="9"/>
  <c r="BF329" i="9"/>
  <c r="BF167" i="8"/>
  <c r="BF138" i="8"/>
  <c r="BF151" i="8"/>
  <c r="BF192" i="8"/>
  <c r="BF194" i="8"/>
  <c r="BF196" i="8"/>
  <c r="BF199" i="8"/>
  <c r="BF202" i="8"/>
  <c r="J91" i="8"/>
  <c r="BF133" i="8"/>
  <c r="BF215" i="8"/>
  <c r="BF219" i="8"/>
  <c r="BF226" i="8"/>
  <c r="E85" i="8"/>
  <c r="BF171" i="8"/>
  <c r="BF182" i="8"/>
  <c r="BF184" i="8"/>
  <c r="BF206" i="8"/>
  <c r="BF210" i="8"/>
  <c r="BF147" i="8"/>
  <c r="BF159" i="8"/>
  <c r="BF162" i="8"/>
  <c r="BF164" i="8"/>
  <c r="BF169" i="8"/>
  <c r="BF173" i="8"/>
  <c r="BF176" i="8"/>
  <c r="BF178" i="8"/>
  <c r="BC123" i="1"/>
  <c r="BF143" i="8"/>
  <c r="BF155" i="8"/>
  <c r="BF180" i="8"/>
  <c r="BB123" i="1"/>
  <c r="J91" i="7"/>
  <c r="E109" i="7"/>
  <c r="BF123" i="7"/>
  <c r="BF125" i="7"/>
  <c r="BF124" i="7"/>
  <c r="BF206" i="6"/>
  <c r="BF262" i="6"/>
  <c r="BF275" i="6"/>
  <c r="BF288" i="6"/>
  <c r="BF307" i="6"/>
  <c r="BF382" i="6"/>
  <c r="BF384" i="6"/>
  <c r="BF411" i="6"/>
  <c r="BF456" i="6"/>
  <c r="BF458" i="6"/>
  <c r="BF544" i="6"/>
  <c r="BF577" i="6"/>
  <c r="BF579" i="6"/>
  <c r="BF615" i="6"/>
  <c r="BF623" i="6"/>
  <c r="BF635" i="6"/>
  <c r="BF652" i="6"/>
  <c r="BF660" i="6"/>
  <c r="BF670" i="6"/>
  <c r="BF673" i="6"/>
  <c r="BF675" i="6"/>
  <c r="BF687" i="6"/>
  <c r="BF697" i="6"/>
  <c r="BF710" i="6"/>
  <c r="BF725" i="6"/>
  <c r="BF732" i="6"/>
  <c r="BF735" i="6"/>
  <c r="BF737" i="6"/>
  <c r="BF741" i="6"/>
  <c r="BF776" i="6"/>
  <c r="BF818" i="6"/>
  <c r="BF820" i="6"/>
  <c r="BF823" i="6"/>
  <c r="BF850" i="6"/>
  <c r="BF860" i="6"/>
  <c r="BF864" i="6"/>
  <c r="BF868" i="6"/>
  <c r="BF873" i="6"/>
  <c r="BF948" i="6"/>
  <c r="BF951" i="6"/>
  <c r="BF959" i="6"/>
  <c r="BF963" i="6"/>
  <c r="BF966" i="6"/>
  <c r="BF971" i="6"/>
  <c r="BF974" i="6"/>
  <c r="BF976" i="6"/>
  <c r="BF154" i="6"/>
  <c r="BF186" i="6"/>
  <c r="BF189" i="6"/>
  <c r="BF209" i="6"/>
  <c r="BF217" i="6"/>
  <c r="BF232" i="6"/>
  <c r="BF237" i="6"/>
  <c r="BF246" i="6"/>
  <c r="BF312" i="6"/>
  <c r="BF341" i="6"/>
  <c r="BF376" i="6"/>
  <c r="BF378" i="6"/>
  <c r="BF398" i="6"/>
  <c r="BF436" i="6"/>
  <c r="BF498" i="6"/>
  <c r="BF534" i="6"/>
  <c r="BF541" i="6"/>
  <c r="BF547" i="6"/>
  <c r="BF550" i="6"/>
  <c r="BF558" i="6"/>
  <c r="BF569" i="6"/>
  <c r="BF662" i="6"/>
  <c r="BF679" i="6"/>
  <c r="BF683" i="6"/>
  <c r="BF689" i="6"/>
  <c r="BF739" i="6"/>
  <c r="BF775" i="6"/>
  <c r="BF830" i="6"/>
  <c r="BF893" i="6"/>
  <c r="E85" i="6"/>
  <c r="BF193" i="6"/>
  <c r="BF198" i="6"/>
  <c r="BF243" i="6"/>
  <c r="BF268" i="6"/>
  <c r="BF278" i="6"/>
  <c r="BF402" i="6"/>
  <c r="BF409" i="6"/>
  <c r="BF419" i="6"/>
  <c r="BF480" i="6"/>
  <c r="BF571" i="6"/>
  <c r="BF654" i="6"/>
  <c r="BF707" i="6"/>
  <c r="BF748" i="6"/>
  <c r="BF795" i="6"/>
  <c r="BF835" i="6"/>
  <c r="BF845" i="6"/>
  <c r="BF866" i="6"/>
  <c r="BF879" i="6"/>
  <c r="BF882" i="6"/>
  <c r="BF920" i="6"/>
  <c r="BF924" i="6"/>
  <c r="BF931" i="6"/>
  <c r="J91" i="6"/>
  <c r="BF213" i="6"/>
  <c r="BF241" i="6"/>
  <c r="BF271" i="6"/>
  <c r="BF280" i="6"/>
  <c r="BF283" i="6"/>
  <c r="BF295" i="6"/>
  <c r="BF359" i="6"/>
  <c r="BF389" i="6"/>
  <c r="BF395" i="6"/>
  <c r="BF454" i="6"/>
  <c r="BF476" i="6"/>
  <c r="BF553" i="6"/>
  <c r="BF602" i="6"/>
  <c r="BF607" i="6"/>
  <c r="BF665" i="6"/>
  <c r="BF685" i="6"/>
  <c r="BF691" i="6"/>
  <c r="BF694" i="6"/>
  <c r="BF702" i="6"/>
  <c r="BF721" i="6"/>
  <c r="BF727" i="6"/>
  <c r="BF729" i="6"/>
  <c r="BF746" i="6"/>
  <c r="BF763" i="6"/>
  <c r="BF766" i="6"/>
  <c r="BF834" i="6"/>
  <c r="BF852" i="6"/>
  <c r="BF911" i="6"/>
  <c r="BF927" i="6"/>
  <c r="BF158" i="6"/>
  <c r="BF183" i="6"/>
  <c r="BF191" i="6"/>
  <c r="BF202" i="6"/>
  <c r="BF220" i="6"/>
  <c r="BF225" i="6"/>
  <c r="BF285" i="6"/>
  <c r="BF334" i="6"/>
  <c r="BF406" i="6"/>
  <c r="BF491" i="6"/>
  <c r="BF520" i="6"/>
  <c r="BF529" i="6"/>
  <c r="BF582" i="6"/>
  <c r="BF584" i="6"/>
  <c r="BF591" i="6"/>
  <c r="BF604" i="6"/>
  <c r="BF609" i="6"/>
  <c r="BF640" i="6"/>
  <c r="BF668" i="6"/>
  <c r="BF767" i="6"/>
  <c r="BF802" i="6"/>
  <c r="BF876" i="6"/>
  <c r="BF230" i="6"/>
  <c r="BF303" i="6"/>
  <c r="BF370" i="6"/>
  <c r="BF373" i="6"/>
  <c r="BF404" i="6"/>
  <c r="BF434" i="6"/>
  <c r="BF444" i="6"/>
  <c r="BF464" i="6"/>
  <c r="BF506" i="6"/>
  <c r="BF514" i="6"/>
  <c r="BF523" i="6"/>
  <c r="BF572" i="6"/>
  <c r="BF574" i="6"/>
  <c r="BF617" i="6"/>
  <c r="BF644" i="6"/>
  <c r="BF681" i="6"/>
  <c r="BF744" i="6"/>
  <c r="BF751" i="6"/>
  <c r="BF754" i="6"/>
  <c r="BF760" i="6"/>
  <c r="BF764" i="6"/>
  <c r="BF779" i="6"/>
  <c r="BF804" i="6"/>
  <c r="BF840" i="6"/>
  <c r="BF854" i="6"/>
  <c r="BF895" i="6"/>
  <c r="BF914" i="6"/>
  <c r="BF929" i="6"/>
  <c r="BF149" i="6"/>
  <c r="BF178" i="6"/>
  <c r="BF201" i="6"/>
  <c r="BF204" i="6"/>
  <c r="BF292" i="6"/>
  <c r="BF299" i="6"/>
  <c r="BF315" i="6"/>
  <c r="BF325" i="6"/>
  <c r="BF336" i="6"/>
  <c r="BF438" i="6"/>
  <c r="BF470" i="6"/>
  <c r="BF526" i="6"/>
  <c r="BF538" i="6"/>
  <c r="BF595" i="6"/>
  <c r="BF620" i="6"/>
  <c r="BF625" i="6"/>
  <c r="BF637" i="6"/>
  <c r="BF649" i="6"/>
  <c r="BF705" i="6"/>
  <c r="BF716" i="6"/>
  <c r="BF757" i="6"/>
  <c r="BF761" i="6"/>
  <c r="BF770" i="6"/>
  <c r="BF788" i="6"/>
  <c r="BF790" i="6"/>
  <c r="BF810" i="6"/>
  <c r="BF908" i="6"/>
  <c r="BF917" i="6"/>
  <c r="BF195" i="6"/>
  <c r="BF223" i="6"/>
  <c r="BF310" i="6"/>
  <c r="BF343" i="6"/>
  <c r="BF355" i="6"/>
  <c r="BF362" i="6"/>
  <c r="BF368" i="6"/>
  <c r="BF442" i="6"/>
  <c r="BF446" i="6"/>
  <c r="BF488" i="6"/>
  <c r="BF503" i="6"/>
  <c r="BF512" i="6"/>
  <c r="BF561" i="6"/>
  <c r="BF587" i="6"/>
  <c r="BF700" i="6"/>
  <c r="BF722" i="6"/>
  <c r="BF769" i="6"/>
  <c r="BF797" i="6"/>
  <c r="BF813" i="6"/>
  <c r="BF825" i="6"/>
  <c r="BF832" i="6"/>
  <c r="BF870" i="6"/>
  <c r="BF933" i="6"/>
  <c r="BF937" i="6"/>
  <c r="BF942" i="6"/>
  <c r="BF945" i="6"/>
  <c r="E85" i="5"/>
  <c r="J93" i="5"/>
  <c r="BF164" i="5"/>
  <c r="BF202" i="5"/>
  <c r="BF231" i="5"/>
  <c r="BF269" i="5"/>
  <c r="BF204" i="5"/>
  <c r="BF235" i="5"/>
  <c r="BF237" i="5"/>
  <c r="BF242" i="5"/>
  <c r="BF266" i="5"/>
  <c r="BF272" i="5"/>
  <c r="BF274" i="5"/>
  <c r="BF276" i="5"/>
  <c r="BF279" i="5"/>
  <c r="BF287" i="5"/>
  <c r="BF140" i="5"/>
  <c r="BF178" i="5"/>
  <c r="BF184" i="5"/>
  <c r="BF220" i="5"/>
  <c r="BF239" i="5"/>
  <c r="BF260" i="5"/>
  <c r="BF152" i="5"/>
  <c r="BF190" i="5"/>
  <c r="BF223" i="5"/>
  <c r="BF256" i="5"/>
  <c r="BF146" i="5"/>
  <c r="BF195" i="5"/>
  <c r="BF245" i="5"/>
  <c r="BF207" i="5"/>
  <c r="BF213" i="5"/>
  <c r="BF249" i="5"/>
  <c r="BF283" i="5"/>
  <c r="BF138" i="4"/>
  <c r="J121" i="4"/>
  <c r="BF146" i="4"/>
  <c r="E85" i="4"/>
  <c r="BF144" i="4"/>
  <c r="BF149" i="4"/>
  <c r="BF151" i="4"/>
  <c r="BF130" i="4"/>
  <c r="E110" i="3"/>
  <c r="BF124" i="3"/>
  <c r="BF128" i="3"/>
  <c r="BF130" i="3"/>
  <c r="BF127" i="3"/>
  <c r="BF129" i="3"/>
  <c r="BF131" i="3"/>
  <c r="J91" i="3"/>
  <c r="BF132" i="3"/>
  <c r="BF133" i="3"/>
  <c r="BF134" i="3"/>
  <c r="BF136" i="2"/>
  <c r="J89" i="2"/>
  <c r="E112" i="2"/>
  <c r="BF125" i="2"/>
  <c r="BF126" i="2"/>
  <c r="BF127" i="2"/>
  <c r="BF128" i="2"/>
  <c r="BF130" i="2"/>
  <c r="BF137" i="2"/>
  <c r="BF139" i="2"/>
  <c r="BF133" i="2"/>
  <c r="BF134" i="2"/>
  <c r="BF131" i="2"/>
  <c r="F37" i="2"/>
  <c r="BD95" i="1" s="1"/>
  <c r="F40" i="4"/>
  <c r="BC112" i="1" s="1"/>
  <c r="F37" i="5"/>
  <c r="AZ113" i="1" s="1"/>
  <c r="F39" i="6"/>
  <c r="BD114" i="1" s="1"/>
  <c r="F39" i="13"/>
  <c r="BD135" i="1" s="1"/>
  <c r="F33" i="2"/>
  <c r="AZ95" i="1" s="1"/>
  <c r="J37" i="4"/>
  <c r="AV112" i="1" s="1"/>
  <c r="F40" i="5"/>
  <c r="BC113" i="1" s="1"/>
  <c r="F35" i="7"/>
  <c r="AZ122" i="1" s="1"/>
  <c r="F39" i="8"/>
  <c r="BD123" i="1" s="1"/>
  <c r="F37" i="9"/>
  <c r="BB124" i="1" s="1"/>
  <c r="F39" i="9"/>
  <c r="BD124" i="1" s="1"/>
  <c r="J36" i="12"/>
  <c r="AW134" i="1" s="1"/>
  <c r="F39" i="12"/>
  <c r="BD134" i="1" s="1"/>
  <c r="F38" i="3"/>
  <c r="BC110" i="1" s="1"/>
  <c r="F37" i="4"/>
  <c r="AZ112" i="1" s="1"/>
  <c r="J35" i="6"/>
  <c r="AV114" i="1" s="1"/>
  <c r="F36" i="2"/>
  <c r="BC95" i="1" s="1"/>
  <c r="F39" i="4"/>
  <c r="BB112" i="1" s="1"/>
  <c r="F35" i="6"/>
  <c r="AZ114" i="1" s="1"/>
  <c r="J36" i="13"/>
  <c r="AW135" i="1" s="1"/>
  <c r="AS94" i="1"/>
  <c r="F37" i="3"/>
  <c r="BB110" i="1" s="1"/>
  <c r="J37" i="5"/>
  <c r="AV113" i="1" s="1"/>
  <c r="F38" i="6"/>
  <c r="BC114" i="1" s="1"/>
  <c r="F37" i="13"/>
  <c r="BB135" i="1" s="1"/>
  <c r="J33" i="2"/>
  <c r="AV95" i="1" s="1"/>
  <c r="F41" i="4"/>
  <c r="BD112" i="1" s="1"/>
  <c r="F37" i="6"/>
  <c r="BB114" i="1" s="1"/>
  <c r="F38" i="13"/>
  <c r="BC135" i="1" s="1"/>
  <c r="F35" i="2"/>
  <c r="BB95" i="1" s="1"/>
  <c r="F39" i="3"/>
  <c r="BD110" i="1" s="1"/>
  <c r="F41" i="5"/>
  <c r="BD113" i="1" s="1"/>
  <c r="F37" i="7"/>
  <c r="BB122" i="1"/>
  <c r="F38" i="7"/>
  <c r="BC122" i="1" s="1"/>
  <c r="F35" i="8"/>
  <c r="AZ123" i="1" s="1"/>
  <c r="F38" i="9"/>
  <c r="BC124" i="1" s="1"/>
  <c r="J35" i="10"/>
  <c r="AV132" i="1" s="1"/>
  <c r="F38" i="11"/>
  <c r="BC133" i="1" s="1"/>
  <c r="J36" i="11"/>
  <c r="AW133" i="1" s="1"/>
  <c r="F36" i="11"/>
  <c r="BA133" i="1" s="1"/>
  <c r="F37" i="12"/>
  <c r="BB134" i="1" s="1"/>
  <c r="F36" i="13"/>
  <c r="BA135" i="1" s="1"/>
  <c r="J35" i="3"/>
  <c r="AV110" i="1" s="1"/>
  <c r="F35" i="3"/>
  <c r="AZ110" i="1" s="1"/>
  <c r="F39" i="5"/>
  <c r="BB113" i="1" s="1"/>
  <c r="J35" i="7"/>
  <c r="AV122" i="1" s="1"/>
  <c r="F39" i="7"/>
  <c r="BD122" i="1" s="1"/>
  <c r="J35" i="8"/>
  <c r="AV123" i="1" s="1"/>
  <c r="F35" i="9"/>
  <c r="AZ124" i="1" s="1"/>
  <c r="J35" i="9"/>
  <c r="AV124" i="1" s="1"/>
  <c r="F37" i="11"/>
  <c r="BB133" i="1" s="1"/>
  <c r="F39" i="11"/>
  <c r="BD133" i="1" s="1"/>
  <c r="F36" i="12"/>
  <c r="BA134" i="1" s="1"/>
  <c r="F38" i="12"/>
  <c r="BC134" i="1" s="1"/>
  <c r="R124" i="11" l="1"/>
  <c r="R123" i="11" s="1"/>
  <c r="R137" i="5"/>
  <c r="P239" i="13"/>
  <c r="BK124" i="11"/>
  <c r="J124" i="11" s="1"/>
  <c r="J99" i="11" s="1"/>
  <c r="R201" i="9"/>
  <c r="T131" i="8"/>
  <c r="T130" i="8" s="1"/>
  <c r="R130" i="8"/>
  <c r="BK131" i="8"/>
  <c r="J131" i="8" s="1"/>
  <c r="J99" i="8" s="1"/>
  <c r="BD121" i="1"/>
  <c r="BC121" i="1"/>
  <c r="AY121" i="1" s="1"/>
  <c r="J970" i="6"/>
  <c r="J122" i="6" s="1"/>
  <c r="R128" i="4"/>
  <c r="R127" i="4" s="1"/>
  <c r="R105" i="18"/>
  <c r="T105" i="18"/>
  <c r="P105" i="18"/>
  <c r="AU100" i="1" s="1"/>
  <c r="R94" i="15"/>
  <c r="T134" i="9"/>
  <c r="AG130" i="1"/>
  <c r="G13" i="20"/>
  <c r="F15" i="20" s="1"/>
  <c r="AW130" i="1"/>
  <c r="BA130" i="1"/>
  <c r="T123" i="2"/>
  <c r="T122" i="2" s="1"/>
  <c r="AZ121" i="1"/>
  <c r="AV121" i="1" s="1"/>
  <c r="BB121" i="1"/>
  <c r="AX121" i="1" s="1"/>
  <c r="BK147" i="6"/>
  <c r="J147" i="6" s="1"/>
  <c r="J99" i="6" s="1"/>
  <c r="BK122" i="3"/>
  <c r="J122" i="3" s="1"/>
  <c r="J98" i="3" s="1"/>
  <c r="AT96" i="1"/>
  <c r="G12" i="20"/>
  <c r="T94" i="15"/>
  <c r="P94" i="15"/>
  <c r="AU97" i="1" s="1"/>
  <c r="BK86" i="16"/>
  <c r="J86" i="16" s="1"/>
  <c r="J30" i="16" s="1"/>
  <c r="BK94" i="15"/>
  <c r="J94" i="15" s="1"/>
  <c r="J59" i="15" s="1"/>
  <c r="J106" i="18"/>
  <c r="J60" i="18" s="1"/>
  <c r="BK105" i="18"/>
  <c r="J105" i="18" s="1"/>
  <c r="BK85" i="17"/>
  <c r="J85" i="17" s="1"/>
  <c r="J86" i="17"/>
  <c r="J60" i="17" s="1"/>
  <c r="J59" i="19"/>
  <c r="J30" i="19"/>
  <c r="BK123" i="2"/>
  <c r="BK122" i="2" s="1"/>
  <c r="J122" i="2" s="1"/>
  <c r="J30" i="2" s="1"/>
  <c r="AG95" i="1" s="1"/>
  <c r="R134" i="9"/>
  <c r="R133" i="9" s="1"/>
  <c r="BK201" i="9"/>
  <c r="J201" i="9" s="1"/>
  <c r="J104" i="9" s="1"/>
  <c r="BK593" i="6"/>
  <c r="J593" i="6" s="1"/>
  <c r="J107" i="6" s="1"/>
  <c r="J339" i="9"/>
  <c r="J111" i="9" s="1"/>
  <c r="J229" i="6"/>
  <c r="J101" i="6" s="1"/>
  <c r="J132" i="2"/>
  <c r="J100" i="2" s="1"/>
  <c r="T127" i="12"/>
  <c r="T126" i="12"/>
  <c r="P593" i="6"/>
  <c r="BK204" i="8"/>
  <c r="J204" i="8" s="1"/>
  <c r="J104" i="8" s="1"/>
  <c r="R123" i="2"/>
  <c r="R122" i="2" s="1"/>
  <c r="P124" i="11"/>
  <c r="P123" i="11" s="1"/>
  <c r="AU133" i="1" s="1"/>
  <c r="R127" i="12"/>
  <c r="R126" i="12" s="1"/>
  <c r="T201" i="9"/>
  <c r="P131" i="8"/>
  <c r="P130" i="8" s="1"/>
  <c r="AU123" i="1" s="1"/>
  <c r="BK138" i="5"/>
  <c r="T137" i="5"/>
  <c r="T124" i="11"/>
  <c r="T123" i="11" s="1"/>
  <c r="R147" i="6"/>
  <c r="R593" i="6"/>
  <c r="T128" i="4"/>
  <c r="T127" i="4" s="1"/>
  <c r="R239" i="13"/>
  <c r="T133" i="13"/>
  <c r="P133" i="13"/>
  <c r="P132" i="13" s="1"/>
  <c r="AU135" i="1" s="1"/>
  <c r="R133" i="13"/>
  <c r="P201" i="9"/>
  <c r="T147" i="6"/>
  <c r="P147" i="6"/>
  <c r="P127" i="12"/>
  <c r="P126" i="12" s="1"/>
  <c r="AU134" i="1" s="1"/>
  <c r="T239" i="13"/>
  <c r="P128" i="4"/>
  <c r="P127" i="4" s="1"/>
  <c r="AU112" i="1" s="1"/>
  <c r="P134" i="9"/>
  <c r="P138" i="5"/>
  <c r="P137" i="5" s="1"/>
  <c r="AU113" i="1" s="1"/>
  <c r="T593" i="6"/>
  <c r="P123" i="2"/>
  <c r="P122" i="2" s="1"/>
  <c r="AU95" i="1" s="1"/>
  <c r="BK127" i="12"/>
  <c r="J127" i="12" s="1"/>
  <c r="J99" i="12" s="1"/>
  <c r="BK128" i="4"/>
  <c r="BK127" i="4" s="1"/>
  <c r="J127" i="4" s="1"/>
  <c r="J34" i="4" s="1"/>
  <c r="AG112" i="1" s="1"/>
  <c r="BK247" i="5"/>
  <c r="J247" i="5" s="1"/>
  <c r="J107" i="5" s="1"/>
  <c r="BK134" i="9"/>
  <c r="J134" i="9" s="1"/>
  <c r="J99" i="9" s="1"/>
  <c r="BK121" i="7"/>
  <c r="J121" i="7" s="1"/>
  <c r="J32" i="7" s="1"/>
  <c r="AG122" i="1" s="1"/>
  <c r="BK239" i="13"/>
  <c r="J239" i="13" s="1"/>
  <c r="J107" i="13" s="1"/>
  <c r="BK121" i="10"/>
  <c r="J121" i="10" s="1"/>
  <c r="J98" i="10" s="1"/>
  <c r="BK133" i="13"/>
  <c r="J133" i="13" s="1"/>
  <c r="J99" i="13" s="1"/>
  <c r="BK123" i="11"/>
  <c r="J123" i="11" s="1"/>
  <c r="J32" i="11" s="1"/>
  <c r="AG133" i="1" s="1"/>
  <c r="F38" i="4"/>
  <c r="BA112" i="1" s="1"/>
  <c r="J36" i="8"/>
  <c r="AW123" i="1" s="1"/>
  <c r="AT123" i="1" s="1"/>
  <c r="AT132" i="1"/>
  <c r="J35" i="11"/>
  <c r="AV133" i="1" s="1"/>
  <c r="AT133" i="1" s="1"/>
  <c r="BC131" i="1"/>
  <c r="AY131" i="1" s="1"/>
  <c r="J36" i="3"/>
  <c r="AW110" i="1" s="1"/>
  <c r="AT110" i="1" s="1"/>
  <c r="J38" i="5"/>
  <c r="AW113" i="1" s="1"/>
  <c r="AT113" i="1" s="1"/>
  <c r="F35" i="12"/>
  <c r="AZ134" i="1" s="1"/>
  <c r="J34" i="2"/>
  <c r="AW95" i="1" s="1"/>
  <c r="AT95" i="1" s="1"/>
  <c r="F36" i="6"/>
  <c r="BA114" i="1" s="1"/>
  <c r="F36" i="3"/>
  <c r="BA110" i="1" s="1"/>
  <c r="F38" i="5"/>
  <c r="BA113" i="1" s="1"/>
  <c r="F35" i="11"/>
  <c r="AZ133" i="1" s="1"/>
  <c r="BD131" i="1"/>
  <c r="AZ111" i="1"/>
  <c r="AV111" i="1" s="1"/>
  <c r="BD111" i="1"/>
  <c r="BD109" i="1" s="1"/>
  <c r="F36" i="7"/>
  <c r="BA122" i="1" s="1"/>
  <c r="J36" i="9"/>
  <c r="AW124" i="1" s="1"/>
  <c r="AT124" i="1" s="1"/>
  <c r="F35" i="13"/>
  <c r="AZ135" i="1" s="1"/>
  <c r="BC111" i="1"/>
  <c r="AY111" i="1" s="1"/>
  <c r="BB111" i="1"/>
  <c r="AX111" i="1" s="1"/>
  <c r="F36" i="8"/>
  <c r="BA123" i="1" s="1"/>
  <c r="F36" i="10"/>
  <c r="BA132" i="1" s="1"/>
  <c r="J35" i="12"/>
  <c r="AV134" i="1" s="1"/>
  <c r="AT134" i="1" s="1"/>
  <c r="BB131" i="1"/>
  <c r="AX131" i="1" s="1"/>
  <c r="J38" i="4"/>
  <c r="AW112" i="1" s="1"/>
  <c r="AT112" i="1" s="1"/>
  <c r="J36" i="7"/>
  <c r="AW122" i="1" s="1"/>
  <c r="AT122" i="1" s="1"/>
  <c r="F36" i="9"/>
  <c r="BA124" i="1" s="1"/>
  <c r="J35" i="13"/>
  <c r="AV135" i="1" s="1"/>
  <c r="AT135" i="1" s="1"/>
  <c r="F34" i="2"/>
  <c r="BA95" i="1" s="1"/>
  <c r="J36" i="6"/>
  <c r="AW114" i="1" s="1"/>
  <c r="AT114" i="1" s="1"/>
  <c r="P146" i="6" l="1"/>
  <c r="AU114" i="1" s="1"/>
  <c r="BK126" i="12"/>
  <c r="J126" i="12" s="1"/>
  <c r="J98" i="12" s="1"/>
  <c r="T133" i="9"/>
  <c r="BK130" i="8"/>
  <c r="J130" i="8" s="1"/>
  <c r="J32" i="8" s="1"/>
  <c r="AG123" i="1" s="1"/>
  <c r="AU96" i="1"/>
  <c r="J59" i="16"/>
  <c r="P133" i="9"/>
  <c r="AU124" i="1" s="1"/>
  <c r="AU121" i="1" s="1"/>
  <c r="AT130" i="1"/>
  <c r="AN130" i="1" s="1"/>
  <c r="R132" i="13"/>
  <c r="J30" i="15"/>
  <c r="BC109" i="1"/>
  <c r="BC94" i="1" s="1"/>
  <c r="J32" i="3"/>
  <c r="AG110" i="1" s="1"/>
  <c r="AN110" i="1" s="1"/>
  <c r="BA121" i="1"/>
  <c r="AW121" i="1" s="1"/>
  <c r="AT121" i="1" s="1"/>
  <c r="J39" i="19"/>
  <c r="AG101" i="1"/>
  <c r="AN101" i="1" s="1"/>
  <c r="J39" i="16"/>
  <c r="AG98" i="1"/>
  <c r="AN98" i="1" s="1"/>
  <c r="AZ109" i="1"/>
  <c r="BB109" i="1"/>
  <c r="BB94" i="1" s="1"/>
  <c r="AZ131" i="1"/>
  <c r="AV131" i="1" s="1"/>
  <c r="BA131" i="1"/>
  <c r="AW131" i="1" s="1"/>
  <c r="AN112" i="1"/>
  <c r="AN122" i="1"/>
  <c r="J59" i="17"/>
  <c r="J30" i="17"/>
  <c r="J59" i="18"/>
  <c r="J30" i="18"/>
  <c r="J96" i="2"/>
  <c r="AN95" i="1"/>
  <c r="J123" i="2"/>
  <c r="J97" i="2" s="1"/>
  <c r="BK133" i="9"/>
  <c r="J133" i="9" s="1"/>
  <c r="J98" i="9" s="1"/>
  <c r="BK146" i="6"/>
  <c r="J146" i="6" s="1"/>
  <c r="J98" i="6" s="1"/>
  <c r="T132" i="13"/>
  <c r="BK137" i="5"/>
  <c r="J137" i="5" s="1"/>
  <c r="J34" i="5" s="1"/>
  <c r="AG113" i="1" s="1"/>
  <c r="AG111" i="1" s="1"/>
  <c r="T146" i="6"/>
  <c r="R146" i="6"/>
  <c r="J98" i="7"/>
  <c r="J100" i="4"/>
  <c r="BK132" i="13"/>
  <c r="J132" i="13" s="1"/>
  <c r="J98" i="13" s="1"/>
  <c r="J128" i="4"/>
  <c r="J101" i="4" s="1"/>
  <c r="J138" i="5"/>
  <c r="J101" i="5" s="1"/>
  <c r="AN133" i="1"/>
  <c r="J98" i="11"/>
  <c r="J41" i="11"/>
  <c r="AN123" i="1"/>
  <c r="J98" i="8"/>
  <c r="J41" i="8"/>
  <c r="J41" i="7"/>
  <c r="J43" i="4"/>
  <c r="J39" i="2"/>
  <c r="J32" i="10"/>
  <c r="J41" i="10" s="1"/>
  <c r="AU131" i="1"/>
  <c r="J32" i="12"/>
  <c r="AG134" i="1" s="1"/>
  <c r="AN134" i="1" s="1"/>
  <c r="AU111" i="1"/>
  <c r="BD94" i="1"/>
  <c r="BA111" i="1"/>
  <c r="AW111" i="1" s="1"/>
  <c r="AT111" i="1" s="1"/>
  <c r="AU109" i="1" l="1"/>
  <c r="AU94" i="1" s="1"/>
  <c r="J39" i="15"/>
  <c r="AG97" i="1"/>
  <c r="AN97" i="1" s="1"/>
  <c r="J41" i="3"/>
  <c r="J39" i="17"/>
  <c r="AG99" i="1"/>
  <c r="AN99" i="1" s="1"/>
  <c r="J39" i="18"/>
  <c r="AG100" i="1"/>
  <c r="BA109" i="1"/>
  <c r="BA94" i="1" s="1"/>
  <c r="AZ94" i="1"/>
  <c r="AT131" i="1"/>
  <c r="AV109" i="1"/>
  <c r="AX109" i="1"/>
  <c r="W31" i="1"/>
  <c r="AY109" i="1"/>
  <c r="AY94" i="1"/>
  <c r="AN111" i="1"/>
  <c r="J32" i="9"/>
  <c r="AG124" i="1" s="1"/>
  <c r="J32" i="6"/>
  <c r="AG114" i="1" s="1"/>
  <c r="AN102" i="1" s="1"/>
  <c r="J43" i="5"/>
  <c r="AG132" i="1"/>
  <c r="AN132" i="1" s="1"/>
  <c r="J100" i="5"/>
  <c r="J41" i="12"/>
  <c r="AN113" i="1"/>
  <c r="J32" i="13"/>
  <c r="AG135" i="1" s="1"/>
  <c r="W33" i="1"/>
  <c r="AN124" i="1" l="1"/>
  <c r="AG121" i="1"/>
  <c r="AN121" i="1" s="1"/>
  <c r="AV94" i="1"/>
  <c r="AK29" i="1" s="1"/>
  <c r="W29" i="1"/>
  <c r="AG96" i="1"/>
  <c r="AN96" i="1" s="1"/>
  <c r="AN100" i="1"/>
  <c r="AG109" i="1"/>
  <c r="AG131" i="1"/>
  <c r="AN131" i="1" s="1"/>
  <c r="AW109" i="1"/>
  <c r="AT109" i="1" s="1"/>
  <c r="AW94" i="1"/>
  <c r="AK30" i="1" s="1"/>
  <c r="J41" i="9"/>
  <c r="AN114" i="1"/>
  <c r="J41" i="6"/>
  <c r="J41" i="13"/>
  <c r="AN135" i="1"/>
  <c r="AX94" i="1"/>
  <c r="W32" i="1"/>
  <c r="AN109" i="1" l="1"/>
  <c r="AG94" i="1"/>
  <c r="AK26" i="1" s="1"/>
  <c r="AK35" i="1" s="1"/>
  <c r="AT94" i="1"/>
  <c r="W30" i="1"/>
  <c r="AN94" i="1" l="1"/>
</calcChain>
</file>

<file path=xl/sharedStrings.xml><?xml version="1.0" encoding="utf-8"?>
<sst xmlns="http://schemas.openxmlformats.org/spreadsheetml/2006/main" count="94493" uniqueCount="8442">
  <si>
    <t>Export Komplet</t>
  </si>
  <si>
    <t/>
  </si>
  <si>
    <t>2.0</t>
  </si>
  <si>
    <t>False</t>
  </si>
  <si>
    <t>{d43128d8-59a1-4746-990a-ad1b74fa8985}</t>
  </si>
  <si>
    <t>&gt;&gt;  skryté sloupce  &lt;&lt;</t>
  </si>
  <si>
    <t>0,01</t>
  </si>
  <si>
    <t>21</t>
  </si>
  <si>
    <t>12</t>
  </si>
  <si>
    <t>REKAPITULACE STAVBY</t>
  </si>
  <si>
    <t>v ---  níže se nacházejí doplnkové a pomocné údaje k sestavám  --- v</t>
  </si>
  <si>
    <t>0,001</t>
  </si>
  <si>
    <t>Kód:</t>
  </si>
  <si>
    <t>240601</t>
  </si>
  <si>
    <t>Stavba:</t>
  </si>
  <si>
    <t>DOMOV SENIORŮ BOROHRÁDEK PŘÍSTAVBA A STAVEBNÍ ÚPRAVY</t>
  </si>
  <si>
    <t>KSO:</t>
  </si>
  <si>
    <t>CC-CZ:</t>
  </si>
  <si>
    <t>Místo:</t>
  </si>
  <si>
    <t>Datum:</t>
  </si>
  <si>
    <t>10. 6. 2024</t>
  </si>
  <si>
    <t>Zadavatel:</t>
  </si>
  <si>
    <t>IČ:</t>
  </si>
  <si>
    <t>DIČ:</t>
  </si>
  <si>
    <t>Zhotovitel:</t>
  </si>
  <si>
    <t>VZ</t>
  </si>
  <si>
    <t>Projektant:</t>
  </si>
  <si>
    <t>True</t>
  </si>
  <si>
    <t>Zpracovatel:</t>
  </si>
  <si>
    <t>1508765</t>
  </si>
  <si>
    <t>Ivan Mezera</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</si>
  <si>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</si>
  <si>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</si>
  <si>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</si>
  <si>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</si>
  <si>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</si>
  <si>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</si>
  <si>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</si>
  <si>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</si>
  <si>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</si>
  <si>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</si>
  <si>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</si>
  <si>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</si>
  <si>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</si>
  <si>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</si>
  <si>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</si>
  <si>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</si>
  <si>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</si>
  <si>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</si>
  <si>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</si>
  <si>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Zhotovitel</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</si>
  <si>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</si>
  <si>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</si>
  <si>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</si>
  <si>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</si>
  <si>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</si>
  <si>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</si>
  <si>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</si>
  <si>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</si>
  <si>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</si>
  <si>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</si>
  <si>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</si>
  <si>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</si>
  <si>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</si>
  <si>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</si>
  <si>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</si>
  <si>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</si>
  <si>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</si>
  <si>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</si>
  <si>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</si>
  <si>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</si>
  <si>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</si>
  <si>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</si>
  <si>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</si>
  <si>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</si>
  <si>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</si>
  <si>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</si>
  <si>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00</t>
  </si>
  <si>
    <t>Vedlejší a ostatní náklady</t>
  </si>
  <si>
    <t>STA</t>
  </si>
  <si>
    <t>1</t>
  </si>
  <si>
    <t>{b1995f81-ae3d-4bba-aa87-857f41db7d4e}</t>
  </si>
  <si>
    <t>SO 02</t>
  </si>
  <si>
    <t>Spojovací chodba</t>
  </si>
  <si>
    <t>{01eb338b-4bac-4df5-9c63-bb6e42f4bb4d}</t>
  </si>
  <si>
    <t>ON 02.01.</t>
  </si>
  <si>
    <t>Ostatní náklady</t>
  </si>
  <si>
    <t>Soupis</t>
  </si>
  <si>
    <t>2</t>
  </si>
  <si>
    <t>{5379b6ce-ea84-4524-80b6-a71586cd37ad}</t>
  </si>
  <si>
    <t>SO 02.01.</t>
  </si>
  <si>
    <t>Demolice a bourací práce</t>
  </si>
  <si>
    <t>{67db6607-fbee-4f67-ae79-b8c3c16495c1}</t>
  </si>
  <si>
    <t>SO 02.01.01.</t>
  </si>
  <si>
    <t>Demolice</t>
  </si>
  <si>
    <t>3</t>
  </si>
  <si>
    <t>{4bb0307c-dd98-4f1a-8edb-7d5830d2eb48}</t>
  </si>
  <si>
    <t>SO 02.01.02.</t>
  </si>
  <si>
    <t>Bourací práce</t>
  </si>
  <si>
    <t>{ddfcd995-d87a-4180-ab54-c4512b2fce64}</t>
  </si>
  <si>
    <t>SO 02.02.</t>
  </si>
  <si>
    <t>Stavební práce</t>
  </si>
  <si>
    <t>{ca9f0feb-3ed2-4126-88d7-eae496ae4702}</t>
  </si>
  <si>
    <t>SO 03</t>
  </si>
  <si>
    <t>Hlavní budova</t>
  </si>
  <si>
    <t>{ad0c4e56-47e1-46ce-9592-eca022245c4e}</t>
  </si>
  <si>
    <t>ON 03.01.</t>
  </si>
  <si>
    <t>{9f558784-7394-47c3-9271-3ba4f4e13a1f}</t>
  </si>
  <si>
    <t>SO 03.01.</t>
  </si>
  <si>
    <t>{e713b1c8-8ef1-43ee-a1de-83eaa833e1ae}</t>
  </si>
  <si>
    <t>SO 03.02.</t>
  </si>
  <si>
    <t>Stavební část</t>
  </si>
  <si>
    <t>{a528b576-d4e3-44b9-af7d-ed718597d852}</t>
  </si>
  <si>
    <t>SO 04</t>
  </si>
  <si>
    <t>Venkovní úpravy</t>
  </si>
  <si>
    <t>ING</t>
  </si>
  <si>
    <t>{919faf21-7cd5-40b8-93eb-6ec5a5eb9bfb}</t>
  </si>
  <si>
    <t>ON 04.01.</t>
  </si>
  <si>
    <t>{f6cf8923-f47c-468d-bca4-7eee317733ae}</t>
  </si>
  <si>
    <t>SO 04.01.</t>
  </si>
  <si>
    <t>{ceb05965-bdb9-4db2-899a-b00efeb8ba8c}</t>
  </si>
  <si>
    <t>SO 04.02.</t>
  </si>
  <si>
    <t>Zpevněné plochy a sadové úpravy</t>
  </si>
  <si>
    <t>{59021a82-74f4-45b8-b91b-c831c5d97e6c}</t>
  </si>
  <si>
    <t>SO 04.03.</t>
  </si>
  <si>
    <t>Venkovní objekty</t>
  </si>
  <si>
    <t>{5d56d221-7312-4e2e-afd5-2885d6575b94}</t>
  </si>
  <si>
    <t>KRYCÍ LIST SOUPISU PRACÍ</t>
  </si>
  <si>
    <t>Objekt:</t>
  </si>
  <si>
    <t>SO 00 - Vedlejší a ostatní náklady</t>
  </si>
  <si>
    <t>REKAPITULACE ČLENĚNÍ SOUPISU PRACÍ</t>
  </si>
  <si>
    <t>Kód dílu - Popis</t>
  </si>
  <si>
    <t>Cena celkem [CZK]</t>
  </si>
  <si>
    <t>Náklady ze soupisu prací</t>
  </si>
  <si>
    <t>-1</t>
  </si>
  <si>
    <t>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</si>
  <si>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</si>
  <si>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</si>
  <si>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</si>
  <si>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</si>
  <si>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 xml:space="preserve">    VRN7 - Provozní vlivy</t>
  </si>
  <si>
    <t>SOUPIS PRACÍ</t>
  </si>
  <si>
    <t>PČ</t>
  </si>
  <si>
    <t>MJ</t>
  </si>
  <si>
    <t>Množství</t>
  </si>
  <si>
    <t>J.cena [CZK]</t>
  </si>
  <si>
    <t>Cenová soustava</t>
  </si>
  <si>
    <t>J. Nh [h]</t>
  </si>
  <si>
    <t>Nh celkem [h]</t>
  </si>
  <si>
    <t>J. hmotnost [t]</t>
  </si>
  <si>
    <t>Hmotnost celkem [t]</t>
  </si>
  <si>
    <t>J. suť [t]</t>
  </si>
  <si>
    <t>Suť Celkem [t]</t>
  </si>
  <si>
    <t>Náklady soupisu celkem</t>
  </si>
  <si>
    <t>VRN</t>
  </si>
  <si>
    <t>Vedlejší rozpočtové náklady</t>
  </si>
  <si>
    <t>5</t>
  </si>
  <si>
    <t>ROZPOCET</t>
  </si>
  <si>
    <t>VRN1</t>
  </si>
  <si>
    <t>Průzkumné, geodetické a projektové práce</t>
  </si>
  <si>
    <t>K</t>
  </si>
  <si>
    <t>003R</t>
  </si>
  <si>
    <t>Geodetické vytyčení stavby</t>
  </si>
  <si>
    <t>soubor</t>
  </si>
  <si>
    <t>4</t>
  </si>
  <si>
    <t>001R</t>
  </si>
  <si>
    <t>Geometrické zaměření stavby a vyhotovení GP</t>
  </si>
  <si>
    <t>005R</t>
  </si>
  <si>
    <t>Geometrické zaměření technických sítí</t>
  </si>
  <si>
    <t>6</t>
  </si>
  <si>
    <t>013254000</t>
  </si>
  <si>
    <t>Dokumentace skutečného provedení stavby</t>
  </si>
  <si>
    <t>8</t>
  </si>
  <si>
    <t>VRN2</t>
  </si>
  <si>
    <t>Příprava staveniště</t>
  </si>
  <si>
    <t>001R.1</t>
  </si>
  <si>
    <t>Vyhotovení a schválení plánu BOZP</t>
  </si>
  <si>
    <t>10</t>
  </si>
  <si>
    <t>002R.1</t>
  </si>
  <si>
    <t>Vytyčení stávajících technických sítí (vodovod, SEK)</t>
  </si>
  <si>
    <t>VRN3</t>
  </si>
  <si>
    <t>Zařízení staveniště</t>
  </si>
  <si>
    <t>7</t>
  </si>
  <si>
    <t>030001000</t>
  </si>
  <si>
    <t>%</t>
  </si>
  <si>
    <t>14</t>
  </si>
  <si>
    <t>034103000</t>
  </si>
  <si>
    <t>Oplocení staveniště vč. vjezdové 2kř brany</t>
  </si>
  <si>
    <t>16</t>
  </si>
  <si>
    <t>VRN4</t>
  </si>
  <si>
    <t>Inženýrská činnost</t>
  </si>
  <si>
    <t>9</t>
  </si>
  <si>
    <t>049303000</t>
  </si>
  <si>
    <t>18</t>
  </si>
  <si>
    <t>006R</t>
  </si>
  <si>
    <t>Hutnící zkouška zemní pláně vč. vyhodnocení a návrhu případných opatření</t>
  </si>
  <si>
    <t>20</t>
  </si>
  <si>
    <t>VRN7</t>
  </si>
  <si>
    <t>Provozní vlivy</t>
  </si>
  <si>
    <t>11</t>
  </si>
  <si>
    <t>070001000</t>
  </si>
  <si>
    <t>22</t>
  </si>
  <si>
    <t>SO 02 - Spojovací chodba</t>
  </si>
  <si>
    <t>Soupis:</t>
  </si>
  <si>
    <t>ON 02.01. - Ostatní náklady</t>
  </si>
  <si>
    <t>HZS - Hodinové zúčtovací sazby</t>
  </si>
  <si>
    <t>OST - Ostatní</t>
  </si>
  <si>
    <t>HZS</t>
  </si>
  <si>
    <t>Hodinové zúčtovací sazby</t>
  </si>
  <si>
    <t>HZS4131</t>
  </si>
  <si>
    <t>Hodinová zúčtovací sazba jeřábník</t>
  </si>
  <si>
    <t>hod</t>
  </si>
  <si>
    <t>512</t>
  </si>
  <si>
    <t>-2027489353</t>
  </si>
  <si>
    <t>Online PSC</t>
  </si>
  <si>
    <t>https://podminky.urs.cz/item/CS_URS_2024_01/HZS4131</t>
  </si>
  <si>
    <t>OST</t>
  </si>
  <si>
    <t>Ostatní</t>
  </si>
  <si>
    <t>ON-01.R</t>
  </si>
  <si>
    <t>Vyhotovení výrobní dokumentace záporového pažení včetně statického výpočtu</t>
  </si>
  <si>
    <t>kpl</t>
  </si>
  <si>
    <t>262144</t>
  </si>
  <si>
    <t>527324266</t>
  </si>
  <si>
    <t>ON-02.R</t>
  </si>
  <si>
    <t>Vyhotovení dílenské dokumentace výztuže žb. stěn a částí výtahové šachty</t>
  </si>
  <si>
    <t>-374305118</t>
  </si>
  <si>
    <t>ON-03.R</t>
  </si>
  <si>
    <t>Vyhotovení výrobní dokumentace Al výrobků</t>
  </si>
  <si>
    <t>kus</t>
  </si>
  <si>
    <t>1806385487</t>
  </si>
  <si>
    <t>ON-04.R</t>
  </si>
  <si>
    <t>Vyhotovení dílenské dokumentace ocelových konstrukcí včetně statického výpočtu</t>
  </si>
  <si>
    <t>-112201786</t>
  </si>
  <si>
    <t>ON-05.R</t>
  </si>
  <si>
    <t>Vyhotovení výrobní dokumentace sklo-hliníkových fasád</t>
  </si>
  <si>
    <t>892548681</t>
  </si>
  <si>
    <t>ON-06.R</t>
  </si>
  <si>
    <t>Vyhotovení kladečského plánu fasádních HPL desek</t>
  </si>
  <si>
    <t>1424089368</t>
  </si>
  <si>
    <t>ON-07.R</t>
  </si>
  <si>
    <t>Vyhotovení kladečského plánu keramických dlažeb</t>
  </si>
  <si>
    <t>-1136776340</t>
  </si>
  <si>
    <t>ON-08.R</t>
  </si>
  <si>
    <t>D+M pomocné hasící přístroje práškové 6kg, hasební schopností min. 34A</t>
  </si>
  <si>
    <t>1662398339</t>
  </si>
  <si>
    <t>SO 02.01. - Demolice a bourací práce</t>
  </si>
  <si>
    <t>Úroveň 3:</t>
  </si>
  <si>
    <t>SO 02.01.01. - Demolice</t>
  </si>
  <si>
    <t>HSV - Práce a dodávky HSV</t>
  </si>
  <si>
    <t xml:space="preserve">    9 - Ostatní konstrukce a práce, bourání</t>
  </si>
  <si>
    <t xml:space="preserve">    997 - Přesun sutě</t>
  </si>
  <si>
    <t>HSV</t>
  </si>
  <si>
    <t>Práce a dodávky HSV</t>
  </si>
  <si>
    <t>Ostatní konstrukce a práce, bourání</t>
  </si>
  <si>
    <t>981011412</t>
  </si>
  <si>
    <t>Demolice budov zděných na MC nebo z betonu podíl konstrukcí přes 10 do 15 % postupným rozebíráním</t>
  </si>
  <si>
    <t>m3</t>
  </si>
  <si>
    <t>1636147810</t>
  </si>
  <si>
    <t>https://podminky.urs.cz/item/CS_URS_2024_01/981011412</t>
  </si>
  <si>
    <t>VV</t>
  </si>
  <si>
    <t>"1.np márnice"</t>
  </si>
  <si>
    <t>5,14*4,07*3,5</t>
  </si>
  <si>
    <t>"budní k na střeše</t>
  </si>
  <si>
    <t>2,5*5,75*3,1</t>
  </si>
  <si>
    <t>(3,1*3,3)*11,3</t>
  </si>
  <si>
    <t>Součet</t>
  </si>
  <si>
    <t>981011415</t>
  </si>
  <si>
    <t>Demolice budov zděných na MC nebo z betonu podíl konstrukcí přes 25 do 30 % postupným rozebíráním</t>
  </si>
  <si>
    <t>344995709</t>
  </si>
  <si>
    <t>https://podminky.urs.cz/item/CS_URS_2024_01/981011415</t>
  </si>
  <si>
    <t>"jídelní výtah</t>
  </si>
  <si>
    <t>2,3*1,5*8,1</t>
  </si>
  <si>
    <t>997</t>
  </si>
  <si>
    <t>Přesun sutě</t>
  </si>
  <si>
    <t>997006512</t>
  </si>
  <si>
    <t>Vodorovné doprava suti s naložením a složením na skládku přes 100 m do 1 km</t>
  </si>
  <si>
    <t>t</t>
  </si>
  <si>
    <t>694899762</t>
  </si>
  <si>
    <t>https://podminky.urs.cz/item/CS_URS_2024_01/997006512</t>
  </si>
  <si>
    <t>997006519</t>
  </si>
  <si>
    <t>Příplatek k vodorovnému přemístění suti na skládku ZKD 1 km přes 1 km</t>
  </si>
  <si>
    <t>-655824046</t>
  </si>
  <si>
    <t>https://podminky.urs.cz/item/CS_URS_2024_01/997006519</t>
  </si>
  <si>
    <t>76,608*7 'Přepočtené koeficientem množství</t>
  </si>
  <si>
    <t>997006551</t>
  </si>
  <si>
    <t>Hrubé urovnání suti na skládce bez zhutnění</t>
  </si>
  <si>
    <t>-1299501201</t>
  </si>
  <si>
    <t>https://podminky.urs.cz/item/CS_URS_2024_01/997006551</t>
  </si>
  <si>
    <t>997013871</t>
  </si>
  <si>
    <t>Poplatek za uložení stavebního odpadu na recyklační skládce (skládkovné) směsného stavebního a demoličního kód odpadu 17 09 04</t>
  </si>
  <si>
    <t>2077706238</t>
  </si>
  <si>
    <t>https://podminky.urs.cz/item/CS_URS_2024_01/997013871</t>
  </si>
  <si>
    <t>SO 02.01.02. - Bourací práce</t>
  </si>
  <si>
    <t xml:space="preserve">    3 - Svislé a kompletní konstrukce</t>
  </si>
  <si>
    <t xml:space="preserve">    6 - Úpravy povrchů, podlahy a osazování výplní</t>
  </si>
  <si>
    <t xml:space="preserve">    998 - Přesun hmot</t>
  </si>
  <si>
    <t>PSV - Práce a dodávky PSV</t>
  </si>
  <si>
    <t xml:space="preserve">    711 - Izolace proti vodě, vlhkosti a plynům</t>
  </si>
  <si>
    <t xml:space="preserve">    712 - Povlakové krytiny</t>
  </si>
  <si>
    <t xml:space="preserve">    713 - Izolace tepelné</t>
  </si>
  <si>
    <t xml:space="preserve">    764 - Konstrukce klempířské</t>
  </si>
  <si>
    <t xml:space="preserve">    767 - Konstrukce zámečnické</t>
  </si>
  <si>
    <t xml:space="preserve">    771 - Podlahy z dlaždic</t>
  </si>
  <si>
    <t>Svislé a kompletní konstrukce</t>
  </si>
  <si>
    <t>319231214</t>
  </si>
  <si>
    <t>Dodatečná izolace PE fólií zdiva cihelného tl přes 600 do 800 mm podřezáním řetězovou pilou</t>
  </si>
  <si>
    <t>m2</t>
  </si>
  <si>
    <t>-88538376</t>
  </si>
  <si>
    <t>https://podminky.urs.cz/item/CS_URS_2024_01/319231214</t>
  </si>
  <si>
    <t>"m.č.130</t>
  </si>
  <si>
    <t>4,0*0,75</t>
  </si>
  <si>
    <t>Úpravy povrchů, podlahy a osazování výplní</t>
  </si>
  <si>
    <t>619996127</t>
  </si>
  <si>
    <t>Ochrana stěn nebo svislých ploch obedněním z OSB desek</t>
  </si>
  <si>
    <t>1541857337</t>
  </si>
  <si>
    <t>https://podminky.urs.cz/item/CS_URS_2024_01/619996127</t>
  </si>
  <si>
    <t>2,69*2,67*2</t>
  </si>
  <si>
    <t>3,0*3,1</t>
  </si>
  <si>
    <t>961044111</t>
  </si>
  <si>
    <t>Bourání základů z betonu prostého</t>
  </si>
  <si>
    <t>-1241245158</t>
  </si>
  <si>
    <t>https://podminky.urs.cz/item/CS_URS_2024_01/961044111</t>
  </si>
  <si>
    <t>(5,14*2+4,07)*0,6*1,0</t>
  </si>
  <si>
    <t>(2,3+1,5*2)*0,6*0,75</t>
  </si>
  <si>
    <t>(2,2+2,55+3,15+2,4)*1,0*0,6</t>
  </si>
  <si>
    <t>"1np</t>
  </si>
  <si>
    <t>5,25*1,0*0,6</t>
  </si>
  <si>
    <t>9,01*1,0*0,6</t>
  </si>
  <si>
    <t>2,03*1,5*0,6</t>
  </si>
  <si>
    <t>962032231</t>
  </si>
  <si>
    <t>Bourání zdiva z cihel pálených nebo vápenopískových na MV nebo MVC přes 1 m3</t>
  </si>
  <si>
    <t>-1263121102</t>
  </si>
  <si>
    <t>https://podminky.urs.cz/item/CS_URS_2024_01/962032231</t>
  </si>
  <si>
    <t>5,25*3,5*0,58</t>
  </si>
  <si>
    <t>-2,32*2,02*0,58</t>
  </si>
  <si>
    <t>9,01*3,5*0,58</t>
  </si>
  <si>
    <t>-2,69*3,0*0,58</t>
  </si>
  <si>
    <t>2,03*3,5*0,54</t>
  </si>
  <si>
    <t>-1,74*2,02*0,54</t>
  </si>
  <si>
    <t>(2,35+2,64*2+2,62)*0,54*0,6</t>
  </si>
  <si>
    <t>12,33*2,67*0,48</t>
  </si>
  <si>
    <t>-2,34*2,55*0,48</t>
  </si>
  <si>
    <t>-2,65*2,05*0,48*3</t>
  </si>
  <si>
    <t>963051113</t>
  </si>
  <si>
    <t>Bourání ŽB stropů deskových tl přes 80 mm</t>
  </si>
  <si>
    <t>-610233979</t>
  </si>
  <si>
    <t>https://podminky.urs.cz/item/CS_URS_2024_01/963051113</t>
  </si>
  <si>
    <t>9,0*2,9*0,15</t>
  </si>
  <si>
    <t>2,3*2,5*0,15</t>
  </si>
  <si>
    <t>3,71*2,03*0,15</t>
  </si>
  <si>
    <t>965042241</t>
  </si>
  <si>
    <t>Bourání podkladů pod dlažby nebo mazanin betonových nebo z litého asfaltu tl přes 100 mm pl přes 4 m2</t>
  </si>
  <si>
    <t>-900829387</t>
  </si>
  <si>
    <t>https://podminky.urs.cz/item/CS_URS_2024_01/965042241</t>
  </si>
  <si>
    <t>8,5*2,4*0,15</t>
  </si>
  <si>
    <t>2,1*2,69*0,15</t>
  </si>
  <si>
    <t>965043431</t>
  </si>
  <si>
    <t>Bourání podkladů pod dlažby betonových s potěrem nebo teracem tl do 150 mm pl do 4 m2</t>
  </si>
  <si>
    <t>-1533917734</t>
  </si>
  <si>
    <t>https://podminky.urs.cz/item/CS_URS_2024_01/965043431</t>
  </si>
  <si>
    <t>3,5*1,0*0,15</t>
  </si>
  <si>
    <t>965045113</t>
  </si>
  <si>
    <t>Bourání potěrů cementových nebo pískocementových tl do 50 mm pl přes 4 m2</t>
  </si>
  <si>
    <t>1888128287</t>
  </si>
  <si>
    <t>https://podminky.urs.cz/item/CS_URS_2024_01/965045113</t>
  </si>
  <si>
    <t>8,5*2,4</t>
  </si>
  <si>
    <t>2,3*2,5</t>
  </si>
  <si>
    <t>2,1*2,69</t>
  </si>
  <si>
    <t>6,5*2,69*0,15</t>
  </si>
  <si>
    <t>965049112</t>
  </si>
  <si>
    <t>Příplatek k bourání betonových mazanin za bourání mazanin se svařovanou sítí tl přes 100 mm</t>
  </si>
  <si>
    <t>-1653695712</t>
  </si>
  <si>
    <t>https://podminky.urs.cz/item/CS_URS_2024_01/965049112</t>
  </si>
  <si>
    <t>968072356</t>
  </si>
  <si>
    <t>Vybourání kovových rámů oken zdvojených včetně křídel pl do 4 m2</t>
  </si>
  <si>
    <t>-924347957</t>
  </si>
  <si>
    <t>https://podminky.urs.cz/item/CS_URS_2024_01/968072356</t>
  </si>
  <si>
    <t>1,74*2,02</t>
  </si>
  <si>
    <t>968072357</t>
  </si>
  <si>
    <t>Vybourání kovových rámů oken zdvojených včetně křídel pl přes 4 m2</t>
  </si>
  <si>
    <t>-442035031</t>
  </si>
  <si>
    <t>https://podminky.urs.cz/item/CS_URS_2024_01/968072357</t>
  </si>
  <si>
    <t>2,32*2,02</t>
  </si>
  <si>
    <t>2,65*2,05*3</t>
  </si>
  <si>
    <t>(2,35+2,64*2+2,62)*2,02</t>
  </si>
  <si>
    <t>968072456</t>
  </si>
  <si>
    <t>Vybourání kovových dveřních zárubní pl přes 2 m2</t>
  </si>
  <si>
    <t>470023819</t>
  </si>
  <si>
    <t>https://podminky.urs.cz/item/CS_URS_2024_01/968072456</t>
  </si>
  <si>
    <t>"jídelní výtah 1.pp</t>
  </si>
  <si>
    <t>1,3*2,2</t>
  </si>
  <si>
    <t>"1.np</t>
  </si>
  <si>
    <t>2,34*2,55</t>
  </si>
  <si>
    <t>13</t>
  </si>
  <si>
    <t>968072641</t>
  </si>
  <si>
    <t>Vybourání kovových stěn kromě výkladních</t>
  </si>
  <si>
    <t>-423265467</t>
  </si>
  <si>
    <t>https://podminky.urs.cz/item/CS_URS_2024_01/968072641</t>
  </si>
  <si>
    <t>2,69*3,0</t>
  </si>
  <si>
    <t>971033651</t>
  </si>
  <si>
    <t>Vybourání otvorů ve zdivu cihelném pl do 4 m2 na MVC nebo MV tl do 600 mm</t>
  </si>
  <si>
    <t>2034039408</t>
  </si>
  <si>
    <t>https://podminky.urs.cz/item/CS_URS_2024_01/971033651</t>
  </si>
  <si>
    <t>"1pp</t>
  </si>
  <si>
    <t>1,2*2,5*0,4</t>
  </si>
  <si>
    <t>-1,3*2,2*0,4</t>
  </si>
  <si>
    <t>"2.a3.np</t>
  </si>
  <si>
    <t>1,5*2,45*0,45*2</t>
  </si>
  <si>
    <t>15</t>
  </si>
  <si>
    <t>975043111</t>
  </si>
  <si>
    <t>Jednořadové podchycení stropů pro osazení nosníků v do 3,5 m pro zatížení do 750 kg/m</t>
  </si>
  <si>
    <t>m</t>
  </si>
  <si>
    <t>200870414</t>
  </si>
  <si>
    <t>https://podminky.urs.cz/item/CS_URS_2024_01/975043111</t>
  </si>
  <si>
    <t>12,5*3</t>
  </si>
  <si>
    <t>997013157</t>
  </si>
  <si>
    <t>Vnitrostaveništní doprava suti a vybouraných hmot pro budovy v přes 21 do 24 m s omezením mechanizace</t>
  </si>
  <si>
    <t>1242819103</t>
  </si>
  <si>
    <t>https://podminky.urs.cz/item/CS_URS_2024_01/997013157</t>
  </si>
  <si>
    <t>17</t>
  </si>
  <si>
    <t>997013501</t>
  </si>
  <si>
    <t>Odvoz suti a vybouraných hmot na skládku nebo meziskládku do 1 km se složením</t>
  </si>
  <si>
    <t>961913929</t>
  </si>
  <si>
    <t>https://podminky.urs.cz/item/CS_URS_2024_01/997013501</t>
  </si>
  <si>
    <t>997013509</t>
  </si>
  <si>
    <t>Příplatek k odvozu suti a vybouraných hmot na skládku ZKD 1 km přes 1 km</t>
  </si>
  <si>
    <t>-582521952</t>
  </si>
  <si>
    <t>https://podminky.urs.cz/item/CS_URS_2024_01/997013509</t>
  </si>
  <si>
    <t>156,363*7 'Přepočtené koeficientem množství</t>
  </si>
  <si>
    <t>19</t>
  </si>
  <si>
    <t>-273981693</t>
  </si>
  <si>
    <t>998</t>
  </si>
  <si>
    <t>Přesun hmot</t>
  </si>
  <si>
    <t>998011010</t>
  </si>
  <si>
    <t>Přesun hmot pro budovy zděné s omezením mechanizace pro budovy v přes 12 do 24 m</t>
  </si>
  <si>
    <t>994572315</t>
  </si>
  <si>
    <t>https://podminky.urs.cz/item/CS_URS_2024_01/998011010</t>
  </si>
  <si>
    <t>PSV</t>
  </si>
  <si>
    <t>Práce a dodávky PSV</t>
  </si>
  <si>
    <t>711</t>
  </si>
  <si>
    <t>Izolace proti vodě, vlhkosti a plynům</t>
  </si>
  <si>
    <t>711131811</t>
  </si>
  <si>
    <t>Odstranění izolace proti zemní vlhkosti vodorovné</t>
  </si>
  <si>
    <t>661242674</t>
  </si>
  <si>
    <t>https://podminky.urs.cz/item/CS_URS_2024_01/711131811</t>
  </si>
  <si>
    <t>9,0*2,9</t>
  </si>
  <si>
    <t>3,71*2,03</t>
  </si>
  <si>
    <t>712</t>
  </si>
  <si>
    <t>Povlakové krytiny</t>
  </si>
  <si>
    <t>712361803</t>
  </si>
  <si>
    <t>Odstranění povlakové krytiny střech do 10° z fólií přilepených v plné ploše</t>
  </si>
  <si>
    <t>-520601105</t>
  </si>
  <si>
    <t>https://podminky.urs.cz/item/CS_URS_2024_01/712361803</t>
  </si>
  <si>
    <t>31,850*2</t>
  </si>
  <si>
    <t>713</t>
  </si>
  <si>
    <t>Izolace tepelné</t>
  </si>
  <si>
    <t>23</t>
  </si>
  <si>
    <t>713140823</t>
  </si>
  <si>
    <t>Odstranění tepelné izolace střech nadstřešní volně kladené z polystyrenu suchého tl přes 100 mm</t>
  </si>
  <si>
    <t>1777810144</t>
  </si>
  <si>
    <t>https://podminky.urs.cz/item/CS_URS_2024_01/713140823</t>
  </si>
  <si>
    <t>9,0*2,9*2</t>
  </si>
  <si>
    <t>2,3*2,5*2</t>
  </si>
  <si>
    <t>764</t>
  </si>
  <si>
    <t>Konstrukce klempířské</t>
  </si>
  <si>
    <t>24</t>
  </si>
  <si>
    <t>764002801</t>
  </si>
  <si>
    <t>Demontáž závětrné lišty do suti</t>
  </si>
  <si>
    <t>1210339581</t>
  </si>
  <si>
    <t>https://podminky.urs.cz/item/CS_URS_2024_01/764002801</t>
  </si>
  <si>
    <t>25</t>
  </si>
  <si>
    <t>764002851</t>
  </si>
  <si>
    <t>Demontáž oplechování parapetů do suti</t>
  </si>
  <si>
    <t>409507483</t>
  </si>
  <si>
    <t>https://podminky.urs.cz/item/CS_URS_2024_01/764002851</t>
  </si>
  <si>
    <t>1,74+2,32+2,35+2,64*2+2,62+1,0*2+2,65*2+2,64</t>
  </si>
  <si>
    <t>26</t>
  </si>
  <si>
    <t>764002861</t>
  </si>
  <si>
    <t>Demontáž oplechování říms a ozdobných prvků do suti</t>
  </si>
  <si>
    <t>2063407322</t>
  </si>
  <si>
    <t>https://podminky.urs.cz/item/CS_URS_2024_01/764002861</t>
  </si>
  <si>
    <t>27</t>
  </si>
  <si>
    <t>764002871</t>
  </si>
  <si>
    <t>Demontáž lemování zdí do suti</t>
  </si>
  <si>
    <t>-515027874</t>
  </si>
  <si>
    <t>https://podminky.urs.cz/item/CS_URS_2024_01/764002871</t>
  </si>
  <si>
    <t>28</t>
  </si>
  <si>
    <t>764004803</t>
  </si>
  <si>
    <t>Demontáž podokapního žlabu k dalšímu použití</t>
  </si>
  <si>
    <t>1000679262</t>
  </si>
  <si>
    <t>https://podminky.urs.cz/item/CS_URS_2024_01/764004803</t>
  </si>
  <si>
    <t>"K10"9,0</t>
  </si>
  <si>
    <t>29</t>
  </si>
  <si>
    <t>764004863</t>
  </si>
  <si>
    <t>Demontáž svodu k dalšímu použití</t>
  </si>
  <si>
    <t>-1203056794</t>
  </si>
  <si>
    <t>https://podminky.urs.cz/item/CS_URS_2024_01/764004863</t>
  </si>
  <si>
    <t>"K10"3</t>
  </si>
  <si>
    <t>767</t>
  </si>
  <si>
    <t>Konstrukce zámečnické</t>
  </si>
  <si>
    <t>30</t>
  </si>
  <si>
    <t>767531811</t>
  </si>
  <si>
    <t>Demontáž vstupních kovových nebo plastových čisticích rohoží</t>
  </si>
  <si>
    <t>1045362076</t>
  </si>
  <si>
    <t>https://podminky.urs.cz/item/CS_URS_2024_01/767531811</t>
  </si>
  <si>
    <t>4,5*2,69</t>
  </si>
  <si>
    <t>771</t>
  </si>
  <si>
    <t>Podlahy z dlaždic</t>
  </si>
  <si>
    <t>31</t>
  </si>
  <si>
    <t>771573810</t>
  </si>
  <si>
    <t>Demontáž podlah z dlaždic keramických lepených</t>
  </si>
  <si>
    <t>-949451889</t>
  </si>
  <si>
    <t>https://podminky.urs.cz/item/CS_URS_2024_01/771573810</t>
  </si>
  <si>
    <t>6,5*2,69</t>
  </si>
  <si>
    <t>3,5*1,0</t>
  </si>
  <si>
    <t>19,49*2,7</t>
  </si>
  <si>
    <t>4,07*2,7</t>
  </si>
  <si>
    <t>R80</t>
  </si>
  <si>
    <t>výkop rýh do 800 mm</t>
  </si>
  <si>
    <t>18,902</t>
  </si>
  <si>
    <t>JZ</t>
  </si>
  <si>
    <t>výkop jam zapažených</t>
  </si>
  <si>
    <t>288,579</t>
  </si>
  <si>
    <t>VPZ</t>
  </si>
  <si>
    <t>výkop pod základy</t>
  </si>
  <si>
    <t>Z</t>
  </si>
  <si>
    <t>zásyp</t>
  </si>
  <si>
    <t>223,532</t>
  </si>
  <si>
    <t>OI</t>
  </si>
  <si>
    <t>odvoz zeminy</t>
  </si>
  <si>
    <t>84,949</t>
  </si>
  <si>
    <t>IV</t>
  </si>
  <si>
    <t>izolace vodorovná</t>
  </si>
  <si>
    <t>152,748</t>
  </si>
  <si>
    <t>NZ</t>
  </si>
  <si>
    <t>nátěr kdk</t>
  </si>
  <si>
    <t>134,449</t>
  </si>
  <si>
    <t>B</t>
  </si>
  <si>
    <t>skladba B keramická dlažba</t>
  </si>
  <si>
    <t>68,454</t>
  </si>
  <si>
    <t>C</t>
  </si>
  <si>
    <t>skladba C cistící kobrec</t>
  </si>
  <si>
    <t>7,371</t>
  </si>
  <si>
    <t>SO 02.02. - Stavební práce</t>
  </si>
  <si>
    <t>skladba D keramická dlažba</t>
  </si>
  <si>
    <t>14,856</t>
  </si>
  <si>
    <t>E</t>
  </si>
  <si>
    <t>skladba E keramická dlažba</t>
  </si>
  <si>
    <t>120,84</t>
  </si>
  <si>
    <t>F</t>
  </si>
  <si>
    <t>skladba F keramická dlažba</t>
  </si>
  <si>
    <t>12,2</t>
  </si>
  <si>
    <t>folie stávající střwcha</t>
  </si>
  <si>
    <t>152</t>
  </si>
  <si>
    <t>L</t>
  </si>
  <si>
    <t>folie ocelová konstrukce</t>
  </si>
  <si>
    <t>135</t>
  </si>
  <si>
    <t>M</t>
  </si>
  <si>
    <t>folie žb střecha</t>
  </si>
  <si>
    <t>OmS</t>
  </si>
  <si>
    <t>omítka stropů</t>
  </si>
  <si>
    <t>102,41</t>
  </si>
  <si>
    <t>Le</t>
  </si>
  <si>
    <t>lešení</t>
  </si>
  <si>
    <t>147</t>
  </si>
  <si>
    <t xml:space="preserve">    1 - Zemní práce</t>
  </si>
  <si>
    <t xml:space="preserve">    2 - Zakládání</t>
  </si>
  <si>
    <t xml:space="preserve">    4 - Vodorovné konstrukce</t>
  </si>
  <si>
    <t xml:space="preserve">    762 - Konstrukce tesařské</t>
  </si>
  <si>
    <t xml:space="preserve">    763 - Konstrukce suché výstavby</t>
  </si>
  <si>
    <t xml:space="preserve">    766 - Konstrukce truhlářské</t>
  </si>
  <si>
    <t xml:space="preserve">    776 - Podlahy povlakové</t>
  </si>
  <si>
    <t xml:space="preserve">    777 - Podlahy lité</t>
  </si>
  <si>
    <t xml:space="preserve">    783 - Dokončovací práce - nátěry</t>
  </si>
  <si>
    <t xml:space="preserve">    784 - Dokončovací práce - malby a tapety</t>
  </si>
  <si>
    <t>M - Práce a dodávky M</t>
  </si>
  <si>
    <t xml:space="preserve">    33-M - Montáže dopr.zaříz.,sklad. zař. a váh</t>
  </si>
  <si>
    <t>Zemní práce</t>
  </si>
  <si>
    <t>131251204</t>
  </si>
  <si>
    <t>Hloubení jam zapažených v hornině třídy těžitelnosti I skupiny 3 objem do 500 m3 strojně</t>
  </si>
  <si>
    <t>1430217465</t>
  </si>
  <si>
    <t>https://podminky.urs.cz/item/CS_URS_2024_01/131251204</t>
  </si>
  <si>
    <t>8,8*6,8*1,4</t>
  </si>
  <si>
    <t>((8,2*6,8)+(5,3*4,2))*0,5*5,25</t>
  </si>
  <si>
    <t>132211401</t>
  </si>
  <si>
    <t>Hloubená vykopávka pod základy v hornině třídy těžitelnosti I skupiny 3 ručně</t>
  </si>
  <si>
    <t>944064933</t>
  </si>
  <si>
    <t>https://podminky.urs.cz/item/CS_URS_2024_01/132211401</t>
  </si>
  <si>
    <t>4,0*0,5*0,5</t>
  </si>
  <si>
    <t>132251101</t>
  </si>
  <si>
    <t>Hloubení rýh nezapažených š do 800 mm v hornině třídy těžitelnosti I skupiny 3 objem do 20 m3 strojně</t>
  </si>
  <si>
    <t>-1897543803</t>
  </si>
  <si>
    <t>https://podminky.urs.cz/item/CS_URS_2024_01/132251101</t>
  </si>
  <si>
    <t>"respirium</t>
  </si>
  <si>
    <t>"pb</t>
  </si>
  <si>
    <t>(13,17+4,61*2)*0,5*0,77</t>
  </si>
  <si>
    <t>0,3*0,3*0,77*2</t>
  </si>
  <si>
    <t>0,8*0,3*0,77*2</t>
  </si>
  <si>
    <t>0,46*0,3*0,77*2</t>
  </si>
  <si>
    <t>0,8*0,46*0,77*3</t>
  </si>
  <si>
    <t>"jídelna a výtah</t>
  </si>
  <si>
    <t>(6,36+2,49)*0,5*1,05</t>
  </si>
  <si>
    <t>0,3*0,33*1,05</t>
  </si>
  <si>
    <t>0,46*0,3*1,05</t>
  </si>
  <si>
    <t>0,8*0,3*1,05</t>
  </si>
  <si>
    <t>"žb</t>
  </si>
  <si>
    <t>3,29*0,5*1,05</t>
  </si>
  <si>
    <t>1,92*0,5*1,65</t>
  </si>
  <si>
    <t>139711111</t>
  </si>
  <si>
    <t>Vykopávky v uzavřených prostorech v hornině třídy těžitelnosti I skupiny 1 až 3 ručně</t>
  </si>
  <si>
    <t>292235259</t>
  </si>
  <si>
    <t>https://podminky.urs.cz/item/CS_URS_2024_01/139711111</t>
  </si>
  <si>
    <t>3,5*1,0*1,0</t>
  </si>
  <si>
    <t>151711111</t>
  </si>
  <si>
    <t>Osazení zápor ocelových dl do 8 m</t>
  </si>
  <si>
    <t>-178136222</t>
  </si>
  <si>
    <t>https://podminky.urs.cz/item/CS_URS_2024_01/151711111</t>
  </si>
  <si>
    <t>8,0*5</t>
  </si>
  <si>
    <t>13010976</t>
  </si>
  <si>
    <t>ocel profilová jakost S235JR (11 375) průřez HEB 160</t>
  </si>
  <si>
    <t>1639889891</t>
  </si>
  <si>
    <t>40,0*0,0426</t>
  </si>
  <si>
    <t>1,704*1,08 'Přepočtené koeficientem množství</t>
  </si>
  <si>
    <t>151711131</t>
  </si>
  <si>
    <t>Vytažení zápor ocelových dl do 8 m</t>
  </si>
  <si>
    <t>85969759</t>
  </si>
  <si>
    <t>https://podminky.urs.cz/item/CS_URS_2024_01/151711131</t>
  </si>
  <si>
    <t>151712111</t>
  </si>
  <si>
    <t>Převázka ocelová zdvojená pro kotvení záporového pažení</t>
  </si>
  <si>
    <t>2065878276</t>
  </si>
  <si>
    <t>https://podminky.urs.cz/item/CS_URS_2024_01/151712111</t>
  </si>
  <si>
    <t>151712121</t>
  </si>
  <si>
    <t>Odstranění ocelové převázky zdvojené pro kotvení záporového pažení</t>
  </si>
  <si>
    <t>-986473865</t>
  </si>
  <si>
    <t>https://podminky.urs.cz/item/CS_URS_2024_01/151712121</t>
  </si>
  <si>
    <t>151721112</t>
  </si>
  <si>
    <t>Zřízení pažení do ocelových zápor hl výkopu do 10 m s jeho následným odstraněním</t>
  </si>
  <si>
    <t>102461686</t>
  </si>
  <si>
    <t>https://podminky.urs.cz/item/CS_URS_2024_01/151721112</t>
  </si>
  <si>
    <t>6,0*5,0</t>
  </si>
  <si>
    <t>153811112</t>
  </si>
  <si>
    <t>Osazení kotvy tyčové dl přes 5 m D přes 28 do 32 mm</t>
  </si>
  <si>
    <t>-543580096</t>
  </si>
  <si>
    <t>https://podminky.urs.cz/item/CS_URS_2024_01/153811112</t>
  </si>
  <si>
    <t>8,0*2</t>
  </si>
  <si>
    <t>139000001.R</t>
  </si>
  <si>
    <t>kotva tyčová</t>
  </si>
  <si>
    <t>1196991890</t>
  </si>
  <si>
    <t>153811211</t>
  </si>
  <si>
    <t>Napnutí kotev tyčových únosnost kotvy do 0,45 MN</t>
  </si>
  <si>
    <t>-595165341</t>
  </si>
  <si>
    <t>https://podminky.urs.cz/item/CS_URS_2024_01/153811211</t>
  </si>
  <si>
    <t>153811291</t>
  </si>
  <si>
    <t>Příplatek za napnutí tyčových kotev v podzemí</t>
  </si>
  <si>
    <t>-2045781607</t>
  </si>
  <si>
    <t>https://podminky.urs.cz/item/CS_URS_2024_01/153811291</t>
  </si>
  <si>
    <t>161151603</t>
  </si>
  <si>
    <t>Vytažení výkopku těženého z prostoru pod základy z hl přes 3 do 6 m v hornině třídy těžitelnosti I skupiny 1 až 3</t>
  </si>
  <si>
    <t>1928790329</t>
  </si>
  <si>
    <t>https://podminky.urs.cz/item/CS_URS_2024_01/161151603</t>
  </si>
  <si>
    <t>162751117</t>
  </si>
  <si>
    <t>Vodorovné přemístění přes 9 000 do 10000 m výkopku/sypaniny z horniny třídy těžitelnosti I skupiny 1 až 3</t>
  </si>
  <si>
    <t>-213315323</t>
  </si>
  <si>
    <t>https://podminky.urs.cz/item/CS_URS_2024_01/162751117</t>
  </si>
  <si>
    <t>JZ+R80+VPZ-Z</t>
  </si>
  <si>
    <t>162751119</t>
  </si>
  <si>
    <t>Příplatek k vodorovnému přemístění výkopku/sypaniny z horniny třídy těžitelnosti I skupiny 1 až 3 ZKD 1000 m přes 10000 m</t>
  </si>
  <si>
    <t>-843876269</t>
  </si>
  <si>
    <t>https://podminky.urs.cz/item/CS_URS_2024_01/162751119</t>
  </si>
  <si>
    <t>84,949*4 'Přepočtené koeficientem množství</t>
  </si>
  <si>
    <t>171201231</t>
  </si>
  <si>
    <t>Poplatek za uložení zeminy a kamení na recyklační skládce (skládkovné) kód odpadu 17 05 04</t>
  </si>
  <si>
    <t>82514778</t>
  </si>
  <si>
    <t>https://podminky.urs.cz/item/CS_URS_2024_01/171201231</t>
  </si>
  <si>
    <t>OI*1,7</t>
  </si>
  <si>
    <t>171251201</t>
  </si>
  <si>
    <t>Uložení sypaniny na skládky nebo meziskládky</t>
  </si>
  <si>
    <t>-1880778592</t>
  </si>
  <si>
    <t>https://podminky.urs.cz/item/CS_URS_2024_01/171251201</t>
  </si>
  <si>
    <t>174111102</t>
  </si>
  <si>
    <t>Zásyp v uzavřených prostorech sypaninou se zhutněním ručně</t>
  </si>
  <si>
    <t>2030509385</t>
  </si>
  <si>
    <t>https://podminky.urs.cz/item/CS_URS_2024_01/174111102</t>
  </si>
  <si>
    <t>174151102</t>
  </si>
  <si>
    <t>Zásyp v prostoru s omezeným pohybem stroje sypaninou se zhutněním</t>
  </si>
  <si>
    <t>633102367</t>
  </si>
  <si>
    <t>https://podminky.urs.cz/item/CS_URS_2024_01/174151102</t>
  </si>
  <si>
    <t>JZ-(3,54*3,5*5,25)</t>
  </si>
  <si>
    <t>Zakládání</t>
  </si>
  <si>
    <t>222111112</t>
  </si>
  <si>
    <t>Rychlostní diamantové vrtání D do 56 mm úklon do 45° hl do 25 m hor. I a II</t>
  </si>
  <si>
    <t>339937020</t>
  </si>
  <si>
    <t>https://podminky.urs.cz/item/CS_URS_2024_01/222111112</t>
  </si>
  <si>
    <t>273321311</t>
  </si>
  <si>
    <t>Základové desky ze ŽB bez zvýšených nároků na prostředí tř. C 16/20</t>
  </si>
  <si>
    <t>-1243821495</t>
  </si>
  <si>
    <t>https://podminky.urs.cz/item/CS_URS_2024_01/273321311</t>
  </si>
  <si>
    <t>"pod výtah</t>
  </si>
  <si>
    <t>3,58*3,59*0,5</t>
  </si>
  <si>
    <t>273351121</t>
  </si>
  <si>
    <t>Zřízení bednění základových desek</t>
  </si>
  <si>
    <t>1734520904</t>
  </si>
  <si>
    <t>https://podminky.urs.cz/item/CS_URS_2024_01/273351121</t>
  </si>
  <si>
    <t>(3,58*2+3,59)*0,5</t>
  </si>
  <si>
    <t>273351122</t>
  </si>
  <si>
    <t>Odstranění bednění základových desek</t>
  </si>
  <si>
    <t>899672870</t>
  </si>
  <si>
    <t>https://podminky.urs.cz/item/CS_URS_2024_01/273351122</t>
  </si>
  <si>
    <t>273361821</t>
  </si>
  <si>
    <t>Výztuž základových desek betonářskou ocelí 10 505 (R)</t>
  </si>
  <si>
    <t>-879617299</t>
  </si>
  <si>
    <t>https://podminky.urs.cz/item/CS_URS_2024_01/273361821</t>
  </si>
  <si>
    <t>6,426*0,09</t>
  </si>
  <si>
    <t>274313611</t>
  </si>
  <si>
    <t>Základové pásy z betonu tř. C 16/20</t>
  </si>
  <si>
    <t>2021305245</t>
  </si>
  <si>
    <t>https://podminky.urs.cz/item/CS_URS_2024_01/274313611</t>
  </si>
  <si>
    <t>274321511</t>
  </si>
  <si>
    <t>Základové pasy ze ŽB bez zvýšených nároků na prostředí tř. C 25/30</t>
  </si>
  <si>
    <t>1307854498</t>
  </si>
  <si>
    <t>https://podminky.urs.cz/item/CS_URS_2024_01/274321511</t>
  </si>
  <si>
    <t>274361821</t>
  </si>
  <si>
    <t>Výztuž základových pasů betonářskou ocelí 10 505 (R)</t>
  </si>
  <si>
    <t>1887554336</t>
  </si>
  <si>
    <t>https://podminky.urs.cz/item/CS_URS_2024_01/274361821</t>
  </si>
  <si>
    <t>3,563*0,06</t>
  </si>
  <si>
    <t>279311136</t>
  </si>
  <si>
    <t>Postupné podbetonování základového zdiva železovým betonem bez zvláštních nároků na prostředí tř. C 25/30</t>
  </si>
  <si>
    <t>-1160145216</t>
  </si>
  <si>
    <t>https://podminky.urs.cz/item/CS_URS_2024_01/279311136</t>
  </si>
  <si>
    <t>279351411</t>
  </si>
  <si>
    <t>Bednění základového zdiva při podbetonování ploch rovinných zřízení</t>
  </si>
  <si>
    <t>87452093</t>
  </si>
  <si>
    <t>https://podminky.urs.cz/item/CS_URS_2024_01/279351411</t>
  </si>
  <si>
    <t>4,0*0,5</t>
  </si>
  <si>
    <t>32</t>
  </si>
  <si>
    <t>279351412</t>
  </si>
  <si>
    <t>Bednění základového zdiva při podbetonování ploch rovinných odstranění</t>
  </si>
  <si>
    <t>-93873954</t>
  </si>
  <si>
    <t>https://podminky.urs.cz/item/CS_URS_2024_01/279351412</t>
  </si>
  <si>
    <t>33</t>
  </si>
  <si>
    <t>279361113</t>
  </si>
  <si>
    <t>Výztuž základového zdiva při podbetonování z betonářské oceli 10 505</t>
  </si>
  <si>
    <t>1400071289</t>
  </si>
  <si>
    <t>https://podminky.urs.cz/item/CS_URS_2024_01/279361113</t>
  </si>
  <si>
    <t>1,0*0,09</t>
  </si>
  <si>
    <t>34</t>
  </si>
  <si>
    <t>281601111</t>
  </si>
  <si>
    <t>Injektování vrtů nízkotlaké vzestupné s jednoduchým obturátorem tlakem do 0,6 MPa</t>
  </si>
  <si>
    <t>231331855</t>
  </si>
  <si>
    <t>https://podminky.urs.cz/item/CS_URS_2024_01/281601111</t>
  </si>
  <si>
    <t>35</t>
  </si>
  <si>
    <t>58931263</t>
  </si>
  <si>
    <t>beton C-/5 kamenivo frakce 0/8</t>
  </si>
  <si>
    <t>1951043142</t>
  </si>
  <si>
    <t>16,0*3,14*0,03*0,03</t>
  </si>
  <si>
    <t>36</t>
  </si>
  <si>
    <t>310232065</t>
  </si>
  <si>
    <t>Zazdívka otvorů ve zdivu nadzákladovém pl přes 1 do 4 m2 cihlami děrovanými broušenými na tenkovrstvou maltu tl zdiva 380 mm</t>
  </si>
  <si>
    <t>-1752570961</t>
  </si>
  <si>
    <t>https://podminky.urs.cz/item/CS_URS_2024_01/310232065</t>
  </si>
  <si>
    <t>0,8*2,1*2</t>
  </si>
  <si>
    <t>37</t>
  </si>
  <si>
    <t>311235145</t>
  </si>
  <si>
    <t>Zdivo jednovrstvé z cihel broušených přes P10 do P15 na tenkovrstvou maltu tl 250 mm</t>
  </si>
  <si>
    <t>-1003784079</t>
  </si>
  <si>
    <t>https://podminky.urs.cz/item/CS_URS_2024_01/311235145</t>
  </si>
  <si>
    <t>49,0*0,74</t>
  </si>
  <si>
    <t>38</t>
  </si>
  <si>
    <t>319202321</t>
  </si>
  <si>
    <t>Vyrovnání nerovného povrchu zdiva tl přes 30 do 80 mm přizděním</t>
  </si>
  <si>
    <t>-1660905291</t>
  </si>
  <si>
    <t>https://podminky.urs.cz/item/CS_URS_2024_01/319202321</t>
  </si>
  <si>
    <t>0,5*2,1</t>
  </si>
  <si>
    <t>39</t>
  </si>
  <si>
    <t>319202331</t>
  </si>
  <si>
    <t>Vyrovnání nerovného povrchu zdiva tl přes 80 do 150 mm přizděním</t>
  </si>
  <si>
    <t>-1002215348</t>
  </si>
  <si>
    <t>https://podminky.urs.cz/item/CS_URS_2024_01/319202331</t>
  </si>
  <si>
    <t>40</t>
  </si>
  <si>
    <t>330321310</t>
  </si>
  <si>
    <t>Sloupy nebo pilíře ze ŽB tř. C 16/20 bez výztuže</t>
  </si>
  <si>
    <t>-1722144868</t>
  </si>
  <si>
    <t>https://podminky.urs.cz/item/CS_URS_2024_01/330321310</t>
  </si>
  <si>
    <t>0,5*0,5*1,5*2</t>
  </si>
  <si>
    <t>41</t>
  </si>
  <si>
    <t>331351125</t>
  </si>
  <si>
    <t>Zřízení bednění čtyřúhelníkových sloupů v do 4 m průřezu přes 0,16 do 0,36 m2</t>
  </si>
  <si>
    <t>-1233804203</t>
  </si>
  <si>
    <t>https://podminky.urs.cz/item/CS_URS_2024_01/331351125</t>
  </si>
  <si>
    <t>0,5*1,5*4*2</t>
  </si>
  <si>
    <t>42</t>
  </si>
  <si>
    <t>331351126</t>
  </si>
  <si>
    <t>Odstranění bednění čtyřúhelníkových sloupů v do 4 m průřezu přes 0,16 do 0,36 m2</t>
  </si>
  <si>
    <t>1163569862</t>
  </si>
  <si>
    <t>https://podminky.urs.cz/item/CS_URS_2024_01/331351126</t>
  </si>
  <si>
    <t>43</t>
  </si>
  <si>
    <t>331361821</t>
  </si>
  <si>
    <t>Výztuž sloupů hranatých betonářskou ocelí 10 505</t>
  </si>
  <si>
    <t>1006997648</t>
  </si>
  <si>
    <t>https://podminky.urs.cz/item/CS_URS_2024_01/331361821</t>
  </si>
  <si>
    <t>0,75*0,09</t>
  </si>
  <si>
    <t>44</t>
  </si>
  <si>
    <t>341321310</t>
  </si>
  <si>
    <t>Stěny nosné ze ŽB tř. C 16/20</t>
  </si>
  <si>
    <t>-402546810</t>
  </si>
  <si>
    <t>https://podminky.urs.cz/item/CS_URS_2024_01/341321310</t>
  </si>
  <si>
    <t>2,67*15,63*0,25</t>
  </si>
  <si>
    <t>-1,2*2,05*0,25</t>
  </si>
  <si>
    <t>(2,67+2,98*2)*4,65*0,36</t>
  </si>
  <si>
    <t>(2,14+0,3*2)*10,98*0,25</t>
  </si>
  <si>
    <t>0,3*6,48*0,25</t>
  </si>
  <si>
    <t>-0,9*2,0*0,25</t>
  </si>
  <si>
    <t>-1,35*2,0*0,25*2</t>
  </si>
  <si>
    <t>45</t>
  </si>
  <si>
    <t>341351111</t>
  </si>
  <si>
    <t>Zřízení oboustranného bednění nosných stěn</t>
  </si>
  <si>
    <t>-30336740</t>
  </si>
  <si>
    <t>https://podminky.urs.cz/item/CS_URS_2024_01/341351111</t>
  </si>
  <si>
    <t>(2,67+2,98*2)*4,65*2</t>
  </si>
  <si>
    <t>(2,14+0,3*2)*10,98*2</t>
  </si>
  <si>
    <t>0,3*3*6,48</t>
  </si>
  <si>
    <t>-0,9*2,0</t>
  </si>
  <si>
    <t>-1,35*2,0*2</t>
  </si>
  <si>
    <t>(0,9+2,0*2+1,35*2+2,0*2*2)*0,25</t>
  </si>
  <si>
    <t>46</t>
  </si>
  <si>
    <t>341351112</t>
  </si>
  <si>
    <t>Odstranění oboustranného bednění nosných stěn</t>
  </si>
  <si>
    <t>-33794502</t>
  </si>
  <si>
    <t>https://podminky.urs.cz/item/CS_URS_2024_01/341351112</t>
  </si>
  <si>
    <t>47</t>
  </si>
  <si>
    <t>341351311</t>
  </si>
  <si>
    <t>Zřízení jednostranného bednění nosných stěn</t>
  </si>
  <si>
    <t>-1229567001</t>
  </si>
  <si>
    <t>https://podminky.urs.cz/item/CS_URS_2024_01/341351311</t>
  </si>
  <si>
    <t>2,67*15,63</t>
  </si>
  <si>
    <t>-0,9*2,05</t>
  </si>
  <si>
    <t>48</t>
  </si>
  <si>
    <t>341351312</t>
  </si>
  <si>
    <t>Odstranění jednostranného bednění nosných stěn</t>
  </si>
  <si>
    <t>-1675470052</t>
  </si>
  <si>
    <t>https://podminky.urs.cz/item/CS_URS_2024_01/341351312</t>
  </si>
  <si>
    <t>49</t>
  </si>
  <si>
    <t>341351911</t>
  </si>
  <si>
    <t>Příplatek k cenám bednění nosných stěn za pohledový beton</t>
  </si>
  <si>
    <t>1682673193</t>
  </si>
  <si>
    <t>https://podminky.urs.cz/item/CS_URS_2024_01/341351911</t>
  </si>
  <si>
    <t>Vodorovné konstrukce</t>
  </si>
  <si>
    <t>50</t>
  </si>
  <si>
    <t>411321313</t>
  </si>
  <si>
    <t>Stropy deskové ze ŽB tř. C 16/20</t>
  </si>
  <si>
    <t>-2005527413</t>
  </si>
  <si>
    <t>https://podminky.urs.cz/item/CS_URS_2024_01/411321313</t>
  </si>
  <si>
    <t>5,97*3,07*0,16</t>
  </si>
  <si>
    <t>51</t>
  </si>
  <si>
    <t>411321414</t>
  </si>
  <si>
    <t>Stropy deskové ze ŽB tř. C 25/30</t>
  </si>
  <si>
    <t>2062461179</t>
  </si>
  <si>
    <t>https://podminky.urs.cz/item/CS_URS_2024_01/411321414</t>
  </si>
  <si>
    <t>F*0,125</t>
  </si>
  <si>
    <t>52</t>
  </si>
  <si>
    <t>411351011</t>
  </si>
  <si>
    <t>Zřízení bednění stropů deskových tl přes 5 do 25 cm bez podpěrné kce</t>
  </si>
  <si>
    <t>724512704</t>
  </si>
  <si>
    <t>https://podminky.urs.cz/item/CS_URS_2024_01/411351011</t>
  </si>
  <si>
    <t>3,08*3,07</t>
  </si>
  <si>
    <t>(3,08+3,07)*0,16*2</t>
  </si>
  <si>
    <t>(3,0+3,07)*0,125*2</t>
  </si>
  <si>
    <t>53</t>
  </si>
  <si>
    <t>411351012</t>
  </si>
  <si>
    <t>Odstranění bednění stropů deskových tl přes 5 do 25 cm bez podpěrné kce</t>
  </si>
  <si>
    <t>-383955514</t>
  </si>
  <si>
    <t>https://podminky.urs.cz/item/CS_URS_2024_01/411351012</t>
  </si>
  <si>
    <t>54</t>
  </si>
  <si>
    <t>411354209</t>
  </si>
  <si>
    <t>Bednění stropů ztracené z hraněných trapézových vln v 40 mm plech lesklý tl 1,0 mm</t>
  </si>
  <si>
    <t>-1363886541</t>
  </si>
  <si>
    <t>https://podminky.urs.cz/item/CS_URS_2024_01/411354209</t>
  </si>
  <si>
    <t>L+M</t>
  </si>
  <si>
    <t>55</t>
  </si>
  <si>
    <t>411354311</t>
  </si>
  <si>
    <t>Zřízení podpěrné konstrukce stropů výšky do 4 m tl přes 5 do 15 cm</t>
  </si>
  <si>
    <t>333838055</t>
  </si>
  <si>
    <t>https://podminky.urs.cz/item/CS_URS_2024_01/411354311</t>
  </si>
  <si>
    <t>56</t>
  </si>
  <si>
    <t>411354312</t>
  </si>
  <si>
    <t>Odstranění podpěrné konstrukce stropů výšky do 4 m tl přes 5 do 15 cm</t>
  </si>
  <si>
    <t>1907296920</t>
  </si>
  <si>
    <t>https://podminky.urs.cz/item/CS_URS_2024_01/411354312</t>
  </si>
  <si>
    <t>57</t>
  </si>
  <si>
    <t>411354333</t>
  </si>
  <si>
    <t>Zřízení podpěrné konstrukce stropů výšky přes 4 do 6 m tl přes 15 do 25 cm</t>
  </si>
  <si>
    <t>-1418376820</t>
  </si>
  <si>
    <t>https://podminky.urs.cz/item/CS_URS_2024_01/411354333</t>
  </si>
  <si>
    <t>58</t>
  </si>
  <si>
    <t>411354334</t>
  </si>
  <si>
    <t>Odstranění podpěrné konstrukce stropů výšky přes 4 do 6 m tl přes 15 do 25 cm</t>
  </si>
  <si>
    <t>-475014351</t>
  </si>
  <si>
    <t>https://podminky.urs.cz/item/CS_URS_2024_01/411354334</t>
  </si>
  <si>
    <t>59</t>
  </si>
  <si>
    <t>411359111</t>
  </si>
  <si>
    <t>Příplatek k cenám bednění stropů za pohledový beton</t>
  </si>
  <si>
    <t>1610529886</t>
  </si>
  <si>
    <t>https://podminky.urs.cz/item/CS_URS_2024_01/411359111</t>
  </si>
  <si>
    <t>60</t>
  </si>
  <si>
    <t>411362821</t>
  </si>
  <si>
    <t>Výztuž kleneb betonářskou ocelí 10 505</t>
  </si>
  <si>
    <t>-740903153</t>
  </si>
  <si>
    <t>https://podminky.urs.cz/item/CS_URS_2024_01/411362821</t>
  </si>
  <si>
    <t>1,513*0,06</t>
  </si>
  <si>
    <t>F*0,125*0,09</t>
  </si>
  <si>
    <t>61</t>
  </si>
  <si>
    <t>611131121</t>
  </si>
  <si>
    <t>Penetrační disperzní nátěr vnitřních stropů nanášený ručně</t>
  </si>
  <si>
    <t>-711870246</t>
  </si>
  <si>
    <t>https://podminky.urs.cz/item/CS_URS_2024_01/611131121</t>
  </si>
  <si>
    <t>62</t>
  </si>
  <si>
    <t>611321141</t>
  </si>
  <si>
    <t>Vápenocementová omítka štuková dvouvrstvá vnitřních stropů rovných nanášená ručně</t>
  </si>
  <si>
    <t>-264168333</t>
  </si>
  <si>
    <t>https://podminky.urs.cz/item/CS_URS_2024_01/611321141</t>
  </si>
  <si>
    <t>11,11+91,3</t>
  </si>
  <si>
    <t>63</t>
  </si>
  <si>
    <t>611325223</t>
  </si>
  <si>
    <t>Vápenocementová štuková omítka malých ploch přes 0,25 do 1 m2 na stropech</t>
  </si>
  <si>
    <t>324887074</t>
  </si>
  <si>
    <t>https://podminky.urs.cz/item/CS_URS_2024_01/611325223</t>
  </si>
  <si>
    <t>64</t>
  </si>
  <si>
    <t>612325223</t>
  </si>
  <si>
    <t>Vápenocementová štuková omítka malých ploch přes 0,25 do 1 m2 na stěnách</t>
  </si>
  <si>
    <t>-209289585</t>
  </si>
  <si>
    <t>https://podminky.urs.cz/item/CS_URS_2024_01/612325223</t>
  </si>
  <si>
    <t>65</t>
  </si>
  <si>
    <t>612325225</t>
  </si>
  <si>
    <t>Vápenocementová štuková omítka malých ploch přes 1 do 4 m2 na stěnách</t>
  </si>
  <si>
    <t>1967025593</t>
  </si>
  <si>
    <t>https://podminky.urs.cz/item/CS_URS_2024_01/612325225</t>
  </si>
  <si>
    <t>2,0*2</t>
  </si>
  <si>
    <t>66</t>
  </si>
  <si>
    <t>622131121</t>
  </si>
  <si>
    <t>Penetrační nátěr vnějších stěn nanášený ručně</t>
  </si>
  <si>
    <t>-99059991</t>
  </si>
  <si>
    <t>https://podminky.urs.cz/item/CS_URS_2024_01/622131121</t>
  </si>
  <si>
    <t>67</t>
  </si>
  <si>
    <t>622151001</t>
  </si>
  <si>
    <t>Penetrační akrylátový nátěr vnějších pastovitých tenkovrstvých omítek stěn</t>
  </si>
  <si>
    <t>-82403986</t>
  </si>
  <si>
    <t>https://podminky.urs.cz/item/CS_URS_2024_01/622151001</t>
  </si>
  <si>
    <t>(3,07+9,46-2,46)*0,3</t>
  </si>
  <si>
    <t>12,33*0,35</t>
  </si>
  <si>
    <t>-2,62*0,35</t>
  </si>
  <si>
    <t>16,46*0,53</t>
  </si>
  <si>
    <t>(5,98-1,0*2+11,07+5,0*2+13,47-4,38+6,29+6,25+9,26)*0,45</t>
  </si>
  <si>
    <t>68</t>
  </si>
  <si>
    <t>622271001</t>
  </si>
  <si>
    <t>Montáž odvětrávané fasády stěn nýtováním na dřevěný rošt bez tepelné izolace</t>
  </si>
  <si>
    <t>1150393059</t>
  </si>
  <si>
    <t>https://podminky.urs.cz/item/CS_URS_2024_01/622271001</t>
  </si>
  <si>
    <t>(3,07+38,39-12,33+1,01)*0,79</t>
  </si>
  <si>
    <t>(0,3+0,6+0,85*2+0,3)*2,76</t>
  </si>
  <si>
    <t>(2,4*2+2,55)*0,23</t>
  </si>
  <si>
    <t>16,46*3,12</t>
  </si>
  <si>
    <t>-2,6*2,53*3</t>
  </si>
  <si>
    <t>-1,75*2,53*2</t>
  </si>
  <si>
    <t>(5,0+11,07)*2,7</t>
  </si>
  <si>
    <t>-2,3*2,0*2</t>
  </si>
  <si>
    <t>-1,0*2,1*2</t>
  </si>
  <si>
    <t>-0,75*2,0</t>
  </si>
  <si>
    <t>6,29*2,9</t>
  </si>
  <si>
    <t>-2,6*2,0*2</t>
  </si>
  <si>
    <t>69</t>
  </si>
  <si>
    <t>59590766</t>
  </si>
  <si>
    <t>deska cementotřísková fasádní hladká finální vrstva lazura tl 10mm</t>
  </si>
  <si>
    <t>-478953993</t>
  </si>
  <si>
    <t>92,602*1,25 'Přepočtené koeficientem množství</t>
  </si>
  <si>
    <t>70</t>
  </si>
  <si>
    <t>28329233</t>
  </si>
  <si>
    <t>fólie univerzální pro parotěsnou vrstvu s proměnlivou difúzní tloušťkou a UV stabilizací</t>
  </si>
  <si>
    <t>1636346630</t>
  </si>
  <si>
    <t>92,602*1,1 'Přepočtené koeficientem množství</t>
  </si>
  <si>
    <t>71</t>
  </si>
  <si>
    <t>622271041</t>
  </si>
  <si>
    <t>Montáž odvětrávané fasády stěn nýtováním na dřevěný rošt tepelná izolace tl. 120 mm</t>
  </si>
  <si>
    <t>1729521380</t>
  </si>
  <si>
    <t>https://podminky.urs.cz/item/CS_URS_2024_01/622271041</t>
  </si>
  <si>
    <t>5,97*3,0</t>
  </si>
  <si>
    <t>72</t>
  </si>
  <si>
    <t>1759076715</t>
  </si>
  <si>
    <t>17,91*1,25 'Přepočtené koeficientem množství</t>
  </si>
  <si>
    <t>73</t>
  </si>
  <si>
    <t>-177915362</t>
  </si>
  <si>
    <t>17,91*1,1 'Přepočtené koeficientem množství</t>
  </si>
  <si>
    <t>74</t>
  </si>
  <si>
    <t>622271071</t>
  </si>
  <si>
    <t>Montáž odvětrávané fasády stěn nýtováním na dřevěný rošt tepelná izolace tl. 180 mm</t>
  </si>
  <si>
    <t>-649467073</t>
  </si>
  <si>
    <t>https://podminky.urs.cz/item/CS_URS_2024_01/622271071</t>
  </si>
  <si>
    <t>(13,17+5,0*2)*0,74</t>
  </si>
  <si>
    <t>(9,26+6,25)*0,77</t>
  </si>
  <si>
    <t>(6,11+3,56*2)*0,77</t>
  </si>
  <si>
    <t>0,57*11,555</t>
  </si>
  <si>
    <t>0,57*9,23</t>
  </si>
  <si>
    <t>75</t>
  </si>
  <si>
    <t>1823920212</t>
  </si>
  <si>
    <t>51,123*1,25 'Přepočtené koeficientem množství</t>
  </si>
  <si>
    <t>76</t>
  </si>
  <si>
    <t>-1280938299</t>
  </si>
  <si>
    <t>51,123*1,1 'Přepočtené koeficientem množství</t>
  </si>
  <si>
    <t>77</t>
  </si>
  <si>
    <t>622271091</t>
  </si>
  <si>
    <t>Montáž odvětrávané fasády ostění nebo nadpraží nýtováním na dřevěný rošt</t>
  </si>
  <si>
    <t>316689365</t>
  </si>
  <si>
    <t>https://podminky.urs.cz/item/CS_URS_2024_01/622271091</t>
  </si>
  <si>
    <t>12,5+8,3+6,0+3,1*2</t>
  </si>
  <si>
    <t>13,17+5,0*2+12,33+2,2*2+6,25+9,26+2,2*2</t>
  </si>
  <si>
    <t>12,5+8,3+6,0+3,1*2+2,3*2+1,0*2+2,1*2+0,75+2,25*2+2,35*3+2,25*2*3+2,3+2,25*2+2,6*3+2,25*2*3+1,75*2+2,25*2*2+2,7*2+2,25*2*2</t>
  </si>
  <si>
    <t>78</t>
  </si>
  <si>
    <t>2034535455</t>
  </si>
  <si>
    <t>(12,5+8,3+6,0+3,1*2)*0,3</t>
  </si>
  <si>
    <t>(13,17+5,0*2+12,33+2,2*2+6,25+9,26+2,2*2)*0,3</t>
  </si>
  <si>
    <t>(12,5+8,3+6,0+3,1*2+2,3*2+1,0*2+2,1*2+0,75+2,25*2+2,35*3+2,25*2*3+2,3+2,25*2+2,6*3+2,25*2*3+1,75*2+2,25*2*2+2,7*2+2,25*2*2)*0,7</t>
  </si>
  <si>
    <t>115,063*1,25 'Přepočtené koeficientem množství</t>
  </si>
  <si>
    <t>79</t>
  </si>
  <si>
    <t>-944817326</t>
  </si>
  <si>
    <t>115,063*1,1 'Přepočtené koeficientem množství</t>
  </si>
  <si>
    <t>80</t>
  </si>
  <si>
    <t>622323111</t>
  </si>
  <si>
    <t>Vápenocementová omítka hladkých vnějších stěn tloušťky do 5 mm nanášená ručně</t>
  </si>
  <si>
    <t>1673866947</t>
  </si>
  <si>
    <t>https://podminky.urs.cz/item/CS_URS_2024_01/622323111</t>
  </si>
  <si>
    <t>"atiky</t>
  </si>
  <si>
    <t>49,0*0,74*2</t>
  </si>
  <si>
    <t>81</t>
  </si>
  <si>
    <t>622511112</t>
  </si>
  <si>
    <t>Tenkovrstvá akrylátová mozaiková střednězrnná omítka vnějších stěn</t>
  </si>
  <si>
    <t>-1030124724</t>
  </si>
  <si>
    <t>https://podminky.urs.cz/item/CS_URS_2024_01/622511112</t>
  </si>
  <si>
    <t>82</t>
  </si>
  <si>
    <t>631311115</t>
  </si>
  <si>
    <t>Mazanina tl přes 50 do 80 mm z betonu prostého bez zvýšených nároků na prostředí tř. C 20/25</t>
  </si>
  <si>
    <t>-1729700055</t>
  </si>
  <si>
    <t>https://podminky.urs.cz/item/CS_URS_2024_01/631311115</t>
  </si>
  <si>
    <t>D*0,07</t>
  </si>
  <si>
    <t>83</t>
  </si>
  <si>
    <t>631311124</t>
  </si>
  <si>
    <t>Mazanina tl přes 80 do 120 mm z betonu prostého bez zvýšených nároků na prostředí tř. C 16/20</t>
  </si>
  <si>
    <t>-562897305</t>
  </si>
  <si>
    <t>https://podminky.urs.cz/item/CS_URS_2024_01/631311124</t>
  </si>
  <si>
    <t>3,68*3,79*0,1</t>
  </si>
  <si>
    <t>"m.č.130"3,5*1,1*0,1</t>
  </si>
  <si>
    <t>(D+E)*0,1</t>
  </si>
  <si>
    <t>84</t>
  </si>
  <si>
    <t>631319012</t>
  </si>
  <si>
    <t>Příplatek k mazanině tl přes 80 do 120 mm za přehlazení povrchu</t>
  </si>
  <si>
    <t>-1919634133</t>
  </si>
  <si>
    <t>https://podminky.urs.cz/item/CS_URS_2024_01/631319012</t>
  </si>
  <si>
    <t>1,78</t>
  </si>
  <si>
    <t>85</t>
  </si>
  <si>
    <t>631319173</t>
  </si>
  <si>
    <t>Příplatek k mazanině tl přes 80 do 120 mm za stržení povrchu spodní vrstvy před vložením výztuže</t>
  </si>
  <si>
    <t>-2008204915</t>
  </si>
  <si>
    <t>https://podminky.urs.cz/item/CS_URS_2024_01/631319173</t>
  </si>
  <si>
    <t>1,78+(D+E)*0,1</t>
  </si>
  <si>
    <t>86</t>
  </si>
  <si>
    <t>631351101</t>
  </si>
  <si>
    <t>Zřízení bednění rýh a hran v podlahách</t>
  </si>
  <si>
    <t>-184997010</t>
  </si>
  <si>
    <t>https://podminky.urs.cz/item/CS_URS_2024_01/631351101</t>
  </si>
  <si>
    <t>(3,68+3,79)*0,1*2</t>
  </si>
  <si>
    <t>(5,3*2+2,69)*0,17</t>
  </si>
  <si>
    <t>87</t>
  </si>
  <si>
    <t>631351102</t>
  </si>
  <si>
    <t>Odstranění bednění rýh a hran v podlahách</t>
  </si>
  <si>
    <t>-1128112914</t>
  </si>
  <si>
    <t>https://podminky.urs.cz/item/CS_URS_2024_01/631351102</t>
  </si>
  <si>
    <t>88</t>
  </si>
  <si>
    <t>631362021</t>
  </si>
  <si>
    <t>Výztuž mazanin svařovanými sítěmi Kari</t>
  </si>
  <si>
    <t>120350231</t>
  </si>
  <si>
    <t>https://podminky.urs.cz/item/CS_URS_2024_01/631362021</t>
  </si>
  <si>
    <t>(3,68*3,79+3,5*1,1)*1,15*0,00303</t>
  </si>
  <si>
    <t>(D+E)*0,00303</t>
  </si>
  <si>
    <t>89</t>
  </si>
  <si>
    <t>632451214</t>
  </si>
  <si>
    <t>Potěr cementový samonivelační litý C20 tl přes 45 do 50 mm</t>
  </si>
  <si>
    <t>2033189453</t>
  </si>
  <si>
    <t>https://podminky.urs.cz/item/CS_URS_2024_01/632451214</t>
  </si>
  <si>
    <t>D+E</t>
  </si>
  <si>
    <t>90</t>
  </si>
  <si>
    <t>632451291</t>
  </si>
  <si>
    <t>Příplatek k cementovému samonivelačnímu litému potěru C20 ZKD 5 mm tl přes 50 mm</t>
  </si>
  <si>
    <t>1189199217</t>
  </si>
  <si>
    <t>https://podminky.urs.cz/item/CS_URS_2024_01/632451291</t>
  </si>
  <si>
    <t>(D+E)*4</t>
  </si>
  <si>
    <t>91</t>
  </si>
  <si>
    <t>632451425</t>
  </si>
  <si>
    <t>Potěr pískocementový tl přes 10 do 20 mm tř. C 20 běžný</t>
  </si>
  <si>
    <t>156283239</t>
  </si>
  <si>
    <t>https://podminky.urs.cz/item/CS_URS_2024_01/632451425</t>
  </si>
  <si>
    <t>B+C</t>
  </si>
  <si>
    <t>92</t>
  </si>
  <si>
    <t>637211131</t>
  </si>
  <si>
    <t>Okapový chodník z betonových dlaždic tl 40 mm do kameniva</t>
  </si>
  <si>
    <t>-1205359774</t>
  </si>
  <si>
    <t>https://podminky.urs.cz/item/CS_URS_2024_01/637211131</t>
  </si>
  <si>
    <t>(9,66+6,25+6,29+5,0*2+11,07+5,48)*0,4</t>
  </si>
  <si>
    <t>93</t>
  </si>
  <si>
    <t>941321112</t>
  </si>
  <si>
    <t>Montáž lešení řadového modulového těžkého zatížení do 300 kg/m2 š od 0,9 do 1,2 m v přes 10 do 25 m</t>
  </si>
  <si>
    <t>1301193515</t>
  </si>
  <si>
    <t>https://podminky.urs.cz/item/CS_URS_2024_01/941321112</t>
  </si>
  <si>
    <t>(6,0+4,0*2)*10,5</t>
  </si>
  <si>
    <t>94</t>
  </si>
  <si>
    <t>941321212</t>
  </si>
  <si>
    <t>Příplatek k lešení řadovému modulovému těžkému do 300 kg/m2 š od 0,9 do 1,2 m v přes 10 do 25 m za každý den použití</t>
  </si>
  <si>
    <t>-2070157316</t>
  </si>
  <si>
    <t>https://podminky.urs.cz/item/CS_URS_2024_01/941321212</t>
  </si>
  <si>
    <t>Le*90</t>
  </si>
  <si>
    <t>95</t>
  </si>
  <si>
    <t>941321812</t>
  </si>
  <si>
    <t>Demontáž lešení řadového modulového těžkého zatížení do 300 kg/m2 š od 0,9 do 1,2 m v přes 10 do 25 m</t>
  </si>
  <si>
    <t>1454177788</t>
  </si>
  <si>
    <t>https://podminky.urs.cz/item/CS_URS_2024_01/941321812</t>
  </si>
  <si>
    <t>96</t>
  </si>
  <si>
    <t>943211112</t>
  </si>
  <si>
    <t>Montáž lešení prostorového rámového lehkého s podlahami zatížení do 200 kg/m2 v přes 10 do 25 m</t>
  </si>
  <si>
    <t>-1564923687</t>
  </si>
  <si>
    <t>https://podminky.urs.cz/item/CS_URS_2024_01/943211112</t>
  </si>
  <si>
    <t>6,33*15,1</t>
  </si>
  <si>
    <t>97</t>
  </si>
  <si>
    <t>943211212</t>
  </si>
  <si>
    <t>Příplatek k lešení prostorovému rámovému lehkému s podlahami do 200 kg/m2 v přes 10 do 25 m za každý den použití</t>
  </si>
  <si>
    <t>-1278332176</t>
  </si>
  <si>
    <t>https://podminky.urs.cz/item/CS_URS_2024_01/943211212</t>
  </si>
  <si>
    <t>95,583*60</t>
  </si>
  <si>
    <t>98</t>
  </si>
  <si>
    <t>943211812</t>
  </si>
  <si>
    <t>Demontáž lešení prostorového rámového lehkého s podlahami zatížení do 200 kg/m2 v přes 10 do 25 m</t>
  </si>
  <si>
    <t>-391998140</t>
  </si>
  <si>
    <t>https://podminky.urs.cz/item/CS_URS_2024_01/943211812</t>
  </si>
  <si>
    <t>95,583</t>
  </si>
  <si>
    <t>99</t>
  </si>
  <si>
    <t>949101111</t>
  </si>
  <si>
    <t>Lešení pomocné pro objekty pozemních staveb s lešeňovou podlahou v do 1,9 m zatížení do 150 kg/m2</t>
  </si>
  <si>
    <t>1463509607</t>
  </si>
  <si>
    <t>https://podminky.urs.cz/item/CS_URS_2024_01/949101111</t>
  </si>
  <si>
    <t>B+C+D+E+F</t>
  </si>
  <si>
    <t>(12,33*2+5,0*2+15,5+10,26+6,25)*1,0</t>
  </si>
  <si>
    <t>100</t>
  </si>
  <si>
    <t>952901111</t>
  </si>
  <si>
    <t>Vyčištění budov bytové a občanské výstavby při výšce podlaží do 4 m</t>
  </si>
  <si>
    <t>-613244039</t>
  </si>
  <si>
    <t>https://podminky.urs.cz/item/CS_URS_2024_01/952901111</t>
  </si>
  <si>
    <t>101</t>
  </si>
  <si>
    <t>953312124</t>
  </si>
  <si>
    <t>Vložky do svislých dilatačních spár z extrudovaných polystyrénových desek tl. přes 30 do 40 mm</t>
  </si>
  <si>
    <t>1516031184</t>
  </si>
  <si>
    <t>https://podminky.urs.cz/item/CS_URS_2024_01/953312124</t>
  </si>
  <si>
    <t>4,04*16,13</t>
  </si>
  <si>
    <t>-1,15*2,05</t>
  </si>
  <si>
    <t>2,14*8,5</t>
  </si>
  <si>
    <t>102</t>
  </si>
  <si>
    <t>953943125</t>
  </si>
  <si>
    <t>Osazování výrobků přes 30 do 120 kg/kus do betonu</t>
  </si>
  <si>
    <t>-199835755</t>
  </si>
  <si>
    <t>https://podminky.urs.cz/item/CS_URS_2024_01/953943125</t>
  </si>
  <si>
    <t>103</t>
  </si>
  <si>
    <t>953961113.S</t>
  </si>
  <si>
    <t>Kotva chemickým tmelem M 12 hl 200 mm do betonu, ŽB nebo kamene s vyvrtáním otvoru</t>
  </si>
  <si>
    <t>-2073373138</t>
  </si>
  <si>
    <t>104</t>
  </si>
  <si>
    <t>975011351</t>
  </si>
  <si>
    <t>Podpěrné dřevení při podezdívání základů tl přes 450 do 600 mm vyzdívka v do 2 m dl podchycení přes 3 do 5 m</t>
  </si>
  <si>
    <t>-2126520185</t>
  </si>
  <si>
    <t>https://podminky.urs.cz/item/CS_URS_2024_01/975011351</t>
  </si>
  <si>
    <t>105</t>
  </si>
  <si>
    <t>985331111</t>
  </si>
  <si>
    <t>Dodatečné vlepování betonářské výztuže D 8 mm do cementové aktivované malty včetně vyvrtání otvoru</t>
  </si>
  <si>
    <t>-358549445</t>
  </si>
  <si>
    <t>https://podminky.urs.cz/item/CS_URS_2024_01/985331111</t>
  </si>
  <si>
    <t>0,3*32</t>
  </si>
  <si>
    <t>106</t>
  </si>
  <si>
    <t>13021011</t>
  </si>
  <si>
    <t>tyč ocelová kruhová žebírková DIN 488 jakost B500B (10 505) výztuž do betonu D 8mm</t>
  </si>
  <si>
    <t>1190518902</t>
  </si>
  <si>
    <t>9,6*0,00041 'Přepočtené koeficientem množství</t>
  </si>
  <si>
    <t>107</t>
  </si>
  <si>
    <t>985331116</t>
  </si>
  <si>
    <t>Dodatečné vlepování betonářské výztuže D 18 mm do cementové aktivované malty včetně vyvrtání otvoru</t>
  </si>
  <si>
    <t>958005261</t>
  </si>
  <si>
    <t>https://podminky.urs.cz/item/CS_URS_2024_01/985331116</t>
  </si>
  <si>
    <t>0,5*6*8</t>
  </si>
  <si>
    <t>108</t>
  </si>
  <si>
    <t>13021016</t>
  </si>
  <si>
    <t>tyč ocelová kruhová žebírková DIN 488 jakost B500B (10 505) výztuž do betonu D 18mm</t>
  </si>
  <si>
    <t>-872323032</t>
  </si>
  <si>
    <t>24*0,00206 'Přepočtené koeficientem množství</t>
  </si>
  <si>
    <t>109</t>
  </si>
  <si>
    <t>985331911</t>
  </si>
  <si>
    <t>Příplatek k dodatečnému vlepování betonářské výztuže za práci ve stísněném prostoru</t>
  </si>
  <si>
    <t>1738705931</t>
  </si>
  <si>
    <t>https://podminky.urs.cz/item/CS_URS_2024_01/985331911</t>
  </si>
  <si>
    <t>0,5*6</t>
  </si>
  <si>
    <t>110</t>
  </si>
  <si>
    <t>985331912</t>
  </si>
  <si>
    <t>Příplatek k dodatečnému vlepování betonářské výztuže za délku do 1 m jednotlivě</t>
  </si>
  <si>
    <t>-796380227</t>
  </si>
  <si>
    <t>https://podminky.urs.cz/item/CS_URS_2024_01/985331912</t>
  </si>
  <si>
    <t>9,6+21</t>
  </si>
  <si>
    <t>111</t>
  </si>
  <si>
    <t>-784914060</t>
  </si>
  <si>
    <t>112</t>
  </si>
  <si>
    <t>711111001</t>
  </si>
  <si>
    <t>Provedení izolace proti zemní vlhkosti vodorovné za studena nátěrem penetračním</t>
  </si>
  <si>
    <t>1323549171</t>
  </si>
  <si>
    <t>https://podminky.urs.cz/item/CS_URS_2024_01/711111001</t>
  </si>
  <si>
    <t>3,58*3,59</t>
  </si>
  <si>
    <t>"m.č.130"3,5*1,2</t>
  </si>
  <si>
    <t>113</t>
  </si>
  <si>
    <t>11163150</t>
  </si>
  <si>
    <t>lak penetrační asfaltový</t>
  </si>
  <si>
    <t>-650598716</t>
  </si>
  <si>
    <t>152,748*0,0003 'Přepočtené koeficientem množství</t>
  </si>
  <si>
    <t>114</t>
  </si>
  <si>
    <t>711831111</t>
  </si>
  <si>
    <t>Provedení izolace proti radonu a metanu na vodorovné ploše vrchem na sucho spojenými pásy</t>
  </si>
  <si>
    <t>-696917013</t>
  </si>
  <si>
    <t>https://podminky.urs.cz/item/CS_URS_2024_01/711831111</t>
  </si>
  <si>
    <t>115</t>
  </si>
  <si>
    <t>62856010</t>
  </si>
  <si>
    <t>pás asfaltový natavitelný modifikovaný SBS s vložkou z hliníkové fólie s textilií a spalitelnou PE fólií nebo jemnozrnným minerálním posypem na horním povrchu tl 3,5mm</t>
  </si>
  <si>
    <t>124275860</t>
  </si>
  <si>
    <t>152,748*1,15 'Přepočtené koeficientem množství</t>
  </si>
  <si>
    <t>116</t>
  </si>
  <si>
    <t>711831511</t>
  </si>
  <si>
    <t>Provedení izolace proti radonu a metanu na svislé ploše na sucho spojenými pásy</t>
  </si>
  <si>
    <t>-783556756</t>
  </si>
  <si>
    <t>https://podminky.urs.cz/item/CS_URS_2024_01/711831511</t>
  </si>
  <si>
    <t>5,39*4,8</t>
  </si>
  <si>
    <t>(3,5*2+3,54)*4,4</t>
  </si>
  <si>
    <t>IS</t>
  </si>
  <si>
    <t>117</t>
  </si>
  <si>
    <t>-2117166032</t>
  </si>
  <si>
    <t>70,448*1,221 'Přepočtené koeficientem množství</t>
  </si>
  <si>
    <t>118</t>
  </si>
  <si>
    <t>998711113</t>
  </si>
  <si>
    <t>Přesun hmot tonážní pro izolace proti vodě, vlhkosti a plynům s omezením mechanizace v objektech v přes 12 do 60 m</t>
  </si>
  <si>
    <t>1867589640</t>
  </si>
  <si>
    <t>https://podminky.urs.cz/item/CS_URS_2024_01/998711113</t>
  </si>
  <si>
    <t>119</t>
  </si>
  <si>
    <t>712341559</t>
  </si>
  <si>
    <t>Provedení povlakové krytiny střech do 10° pásy NAIP přitavením v plné ploše</t>
  </si>
  <si>
    <t>1065729340</t>
  </si>
  <si>
    <t>https://podminky.urs.cz/item/CS_URS_2024_01/712341559</t>
  </si>
  <si>
    <t>120</t>
  </si>
  <si>
    <t>62832000</t>
  </si>
  <si>
    <t>pás asfaltový natavitelný oxidovaný s vložkou ze skleněné rohože typu V60 s jemnozrnným minerálním posypem tl 3,0mm</t>
  </si>
  <si>
    <t>795344291</t>
  </si>
  <si>
    <t>135*1,1655 'Přepočtené koeficientem množství</t>
  </si>
  <si>
    <t>121</t>
  </si>
  <si>
    <t>712361703</t>
  </si>
  <si>
    <t>Provedení povlakové krytiny střech do 10° fólií přilepenou v plné ploše</t>
  </si>
  <si>
    <t>403808443</t>
  </si>
  <si>
    <t>https://podminky.urs.cz/item/CS_URS_2024_01/712361703</t>
  </si>
  <si>
    <t>"výměry GP</t>
  </si>
  <si>
    <t>152,0</t>
  </si>
  <si>
    <t>Mezisoučet</t>
  </si>
  <si>
    <t>135,0</t>
  </si>
  <si>
    <t>19,0</t>
  </si>
  <si>
    <t>122</t>
  </si>
  <si>
    <t>28322013</t>
  </si>
  <si>
    <t>fólie hydroizolační střešní mPVC mechanicky kotvená barevná tl 1,5mm</t>
  </si>
  <si>
    <t>-651377181</t>
  </si>
  <si>
    <t>306*1,15 'Přepočtené koeficientem množství</t>
  </si>
  <si>
    <t>123</t>
  </si>
  <si>
    <t>712363353</t>
  </si>
  <si>
    <t>Povlakové krytiny střech do 10° z tvarovaných poplastovaných lišt délky 2 m koutová lišta vnější rš 100 mm</t>
  </si>
  <si>
    <t>21033044</t>
  </si>
  <si>
    <t>https://podminky.urs.cz/item/CS_URS_2024_01/712363353</t>
  </si>
  <si>
    <t>"K09"54,0</t>
  </si>
  <si>
    <t>124</t>
  </si>
  <si>
    <t>712363356</t>
  </si>
  <si>
    <t>Povlakové krytiny střech do 10° z tvarovaných poplastovaných lišt délky 2 m okapnice široká rš 200 mm</t>
  </si>
  <si>
    <t>-581201996</t>
  </si>
  <si>
    <t>https://podminky.urs.cz/item/CS_URS_2024_01/712363356</t>
  </si>
  <si>
    <t>"K05"14,0</t>
  </si>
  <si>
    <t>125</t>
  </si>
  <si>
    <t>712363384</t>
  </si>
  <si>
    <t>Povlakové krytiny střech do 10° z tvarovaných poplastovaných lišt pro profily atypické výroby o větší rš</t>
  </si>
  <si>
    <t>1933887110</t>
  </si>
  <si>
    <t>https://podminky.urs.cz/item/CS_URS_2024_01/712363384</t>
  </si>
  <si>
    <t>"K03"42,7*0,46</t>
  </si>
  <si>
    <t>"K04"23,4*0,32</t>
  </si>
  <si>
    <t>126</t>
  </si>
  <si>
    <t>712391171</t>
  </si>
  <si>
    <t>Provedení povlakové krytiny střech do 10° podkladní textilní vrstvy</t>
  </si>
  <si>
    <t>-652397042</t>
  </si>
  <si>
    <t>https://podminky.urs.cz/item/CS_URS_2024_01/712391171</t>
  </si>
  <si>
    <t>K+L</t>
  </si>
  <si>
    <t>127</t>
  </si>
  <si>
    <t>69311172</t>
  </si>
  <si>
    <t>geotextilie PP s ÚV stabilizací 300g/m2</t>
  </si>
  <si>
    <t>-559964934</t>
  </si>
  <si>
    <t>287*1,155 'Přepočtené koeficientem množství</t>
  </si>
  <si>
    <t>128</t>
  </si>
  <si>
    <t>712861703</t>
  </si>
  <si>
    <t>Provedení povlakové krytiny vytažením na konstrukce fólií přilepenou v plné ploše</t>
  </si>
  <si>
    <t>-1748157192</t>
  </si>
  <si>
    <t>https://podminky.urs.cz/item/CS_URS_2024_01/712861703</t>
  </si>
  <si>
    <t>43,0*0,45</t>
  </si>
  <si>
    <t>11,0*0,8</t>
  </si>
  <si>
    <t>49,0*1,1</t>
  </si>
  <si>
    <t>129</t>
  </si>
  <si>
    <t>28322012</t>
  </si>
  <si>
    <t>fólie hydroizolační střešní mPVC mechanicky kotvená šedá tl 1,5mm</t>
  </si>
  <si>
    <t>-526785695</t>
  </si>
  <si>
    <t>82,05*1,2 'Přepočtené koeficientem množství</t>
  </si>
  <si>
    <t>130</t>
  </si>
  <si>
    <t>998712113</t>
  </si>
  <si>
    <t>Přesun hmot tonážní pro krytiny povlakové s omezením mechanizace v objektech v přes 12 do 24 m</t>
  </si>
  <si>
    <t>-232494569</t>
  </si>
  <si>
    <t>https://podminky.urs.cz/item/CS_URS_2024_01/998712113</t>
  </si>
  <si>
    <t>131</t>
  </si>
  <si>
    <t>713121111</t>
  </si>
  <si>
    <t>Montáž izolace tepelné podlah volně kladenými rohožemi, pásy, dílci, deskami 1 vrstva</t>
  </si>
  <si>
    <t>1306508593</t>
  </si>
  <si>
    <t>https://podminky.urs.cz/item/CS_URS_2024_01/713121111</t>
  </si>
  <si>
    <t>132</t>
  </si>
  <si>
    <t>28372319</t>
  </si>
  <si>
    <t>deska EPS 100 pro konstrukce s běžným zatížením λ=0,037 tl 160mm</t>
  </si>
  <si>
    <t>262799483</t>
  </si>
  <si>
    <t>135,696*1,05 'Přepočtené koeficientem množství</t>
  </si>
  <si>
    <t>133</t>
  </si>
  <si>
    <t>713123111</t>
  </si>
  <si>
    <t>Montáž tepelné izolace z XPS tepelně izolačního systému základové desky vodorovně 1 vrstva do 100 mm</t>
  </si>
  <si>
    <t>-271237513</t>
  </si>
  <si>
    <t>https://podminky.urs.cz/item/CS_URS_2024_01/713123111</t>
  </si>
  <si>
    <t>3,04*0,75</t>
  </si>
  <si>
    <t>134</t>
  </si>
  <si>
    <t>28376456</t>
  </si>
  <si>
    <t>deska XPS hrana polodrážková a hladký povrch 500kPA λ=0,035 tl 80mm</t>
  </si>
  <si>
    <t>958482200</t>
  </si>
  <si>
    <t>2,28*1,08 'Přepočtené koeficientem množství</t>
  </si>
  <si>
    <t>713123211</t>
  </si>
  <si>
    <t>Montáž tepelné izolace z XPS tepelně izolačního systému základové desky svisle 1 vrstva do 100 mm</t>
  </si>
  <si>
    <t>1202562541</t>
  </si>
  <si>
    <t>https://podminky.urs.cz/item/CS_URS_2024_01/713123211</t>
  </si>
  <si>
    <t>(3,14*2+3,54)*4,35</t>
  </si>
  <si>
    <t>136</t>
  </si>
  <si>
    <t>1725609998</t>
  </si>
  <si>
    <t>42,717*1,08 'Přepočtené koeficientem množství</t>
  </si>
  <si>
    <t>137</t>
  </si>
  <si>
    <t>713141131</t>
  </si>
  <si>
    <t>Montáž izolace tepelné střech plochých lepené za studena plně 1 vrstva rohoží, pásů, dílců, desek</t>
  </si>
  <si>
    <t>-1064752367</t>
  </si>
  <si>
    <t>https://podminky.urs.cz/item/CS_URS_2024_01/713141131</t>
  </si>
  <si>
    <t>138</t>
  </si>
  <si>
    <t>28375920</t>
  </si>
  <si>
    <t>deska EPS 200 pro konstrukce s velmi vysokým zatížením λ=0,034 tl 40mm</t>
  </si>
  <si>
    <t>-564513509</t>
  </si>
  <si>
    <t>152*1,05 'Přepočtené koeficientem množství</t>
  </si>
  <si>
    <t>139</t>
  </si>
  <si>
    <t>713141133</t>
  </si>
  <si>
    <t>Montáž izolace tepelné střech plochých lepené za studena plně 3 vrstvy rohoží, pásů, dílců, desek</t>
  </si>
  <si>
    <t>1066482684</t>
  </si>
  <si>
    <t>https://podminky.urs.cz/item/CS_URS_2024_01/713141133</t>
  </si>
  <si>
    <t>140</t>
  </si>
  <si>
    <t>28372207</t>
  </si>
  <si>
    <t>deska EPS 100 kašírovaná asfaltovým pásem V60 S35 λ=0,037 tl 160mm</t>
  </si>
  <si>
    <t>1795788864</t>
  </si>
  <si>
    <t>135*1,05 'Přepočtené koeficientem množství</t>
  </si>
  <si>
    <t>141</t>
  </si>
  <si>
    <t>28372200</t>
  </si>
  <si>
    <t>deska EPS 100 kašírovaná asfaltovým pásem V60 S35 λ=0,037 tl 40mm</t>
  </si>
  <si>
    <t>-620110139</t>
  </si>
  <si>
    <t>135*2,1 'Přepočtené koeficientem množství</t>
  </si>
  <si>
    <t>142</t>
  </si>
  <si>
    <t>713141331</t>
  </si>
  <si>
    <t>Montáž izolace tepelné střech plochých lepené za studena zplna, spádová vrstva</t>
  </si>
  <si>
    <t>2020764809</t>
  </si>
  <si>
    <t>https://podminky.urs.cz/item/CS_URS_2024_01/713141331</t>
  </si>
  <si>
    <t>143</t>
  </si>
  <si>
    <t>28376143</t>
  </si>
  <si>
    <t>klín izolační spád do 5% EPS 200</t>
  </si>
  <si>
    <t>1596137351</t>
  </si>
  <si>
    <t>19*0,284 'Přepočtené koeficientem množství</t>
  </si>
  <si>
    <t>144</t>
  </si>
  <si>
    <t>713141391</t>
  </si>
  <si>
    <t>Montáž izolace tepelné stěn v do 1000 mm na atiky a prostupy střechou lepené za studena zplna</t>
  </si>
  <si>
    <t>1122635900</t>
  </si>
  <si>
    <t>https://podminky.urs.cz/item/CS_URS_2024_01/713141391</t>
  </si>
  <si>
    <t>11,0*0,2</t>
  </si>
  <si>
    <t>145</t>
  </si>
  <si>
    <t>28376422</t>
  </si>
  <si>
    <t>deska XPS hrana polodrážková a hladký povrch 300kPA λ=0,035 tl 100mm</t>
  </si>
  <si>
    <t>836402607</t>
  </si>
  <si>
    <t>2,2*1,05 'Přepočtené koeficientem množství</t>
  </si>
  <si>
    <t>146</t>
  </si>
  <si>
    <t>713191132</t>
  </si>
  <si>
    <t>Montáž izolace tepelné podlah, stropů vrchem nebo střech překrytí separační fólií z PE</t>
  </si>
  <si>
    <t>1293601597</t>
  </si>
  <si>
    <t>https://podminky.urs.cz/item/CS_URS_2024_01/713191132</t>
  </si>
  <si>
    <t>28323100</t>
  </si>
  <si>
    <t>fólie LDPE (750 kg/m3) proti zemní vlhkosti nad úrovní terénu tl 0,8mm</t>
  </si>
  <si>
    <t>201375788</t>
  </si>
  <si>
    <t>135,696*1,1655 'Přepočtené koeficientem množství</t>
  </si>
  <si>
    <t>148</t>
  </si>
  <si>
    <t>998713113</t>
  </si>
  <si>
    <t>Přesun hmot tonážní pro izolace tepelné s omezením mechanizace v objektech v přes 12 do 24 m</t>
  </si>
  <si>
    <t>-825847129</t>
  </si>
  <si>
    <t>https://podminky.urs.cz/item/CS_URS_2024_01/998713113</t>
  </si>
  <si>
    <t>762</t>
  </si>
  <si>
    <t>Konstrukce tesařské</t>
  </si>
  <si>
    <t>149</t>
  </si>
  <si>
    <t>762361311</t>
  </si>
  <si>
    <t>Konstrukční a vyrovnávací vrstva pod klempířské prvky (atiky) z desek dřevoštěpkových tl 18 mm</t>
  </si>
  <si>
    <t>-1890943073</t>
  </si>
  <si>
    <t>https://podminky.urs.cz/item/CS_URS_2024_01/762361311</t>
  </si>
  <si>
    <t>11,0*0,4</t>
  </si>
  <si>
    <t>23,0*0,5</t>
  </si>
  <si>
    <t>763</t>
  </si>
  <si>
    <t>Konstrukce suché výstavby</t>
  </si>
  <si>
    <t>150</t>
  </si>
  <si>
    <t>763431011</t>
  </si>
  <si>
    <t>Montáž minerálního podhledu s vyjímatelnými panely vel. do 0,36 m2 na zavěšený polozapuštěný rošt</t>
  </si>
  <si>
    <t>890457910</t>
  </si>
  <si>
    <t>https://podminky.urs.cz/item/CS_URS_2024_01/763431011</t>
  </si>
  <si>
    <t>59,62+61,2</t>
  </si>
  <si>
    <t>6,1+6,1</t>
  </si>
  <si>
    <t>151</t>
  </si>
  <si>
    <t>59036524</t>
  </si>
  <si>
    <t>deska podhledová minerální polodrážka jemně strukturovaná mikroperforovaná zvukově pohltivá bílá 15x600x600mm</t>
  </si>
  <si>
    <t>-275315166</t>
  </si>
  <si>
    <t>998763323</t>
  </si>
  <si>
    <t>Přesun hmot tonážní pro konstrukce montované z desek s omezením mechanizace v objektech v přes 12 do 24 m</t>
  </si>
  <si>
    <t>1354304456</t>
  </si>
  <si>
    <t>https://podminky.urs.cz/item/CS_URS_2024_01/998763323</t>
  </si>
  <si>
    <t>153</t>
  </si>
  <si>
    <t>764216619.R</t>
  </si>
  <si>
    <t>Oplechování rovných parapetů mechanicky kotvené z Pz s povrchovou úpravou rš 440 mm</t>
  </si>
  <si>
    <t>2036130306</t>
  </si>
  <si>
    <t>"K01"21,44</t>
  </si>
  <si>
    <t>154</t>
  </si>
  <si>
    <t>764216620.R</t>
  </si>
  <si>
    <t>Oplechování rovných parapetů mechanicky kotvené z Pz s povrchovou úpravou rš 480 mm</t>
  </si>
  <si>
    <t>163939819</t>
  </si>
  <si>
    <t>"K02"10,5</t>
  </si>
  <si>
    <t>155</t>
  </si>
  <si>
    <t>764311605</t>
  </si>
  <si>
    <t>Lemování rovných zdí střech s krytinou prejzovou nebo vlnitou z Pz s povrchovou úpravou rš 400 mm</t>
  </si>
  <si>
    <t>1829660134</t>
  </si>
  <si>
    <t>https://podminky.urs.cz/item/CS_URS_2024_01/764311605</t>
  </si>
  <si>
    <t>"K08"8,0</t>
  </si>
  <si>
    <t>156</t>
  </si>
  <si>
    <t>764501103</t>
  </si>
  <si>
    <t>Montáž žlabu podokapního půlkulatého</t>
  </si>
  <si>
    <t>748134486</t>
  </si>
  <si>
    <t>https://podminky.urs.cz/item/CS_URS_2024_01/764501103</t>
  </si>
  <si>
    <t>"K10 zpětná montáž"9,0</t>
  </si>
  <si>
    <t>157</t>
  </si>
  <si>
    <t>764501104</t>
  </si>
  <si>
    <t>Montáž čela pro podokapní půlkulatý žlab</t>
  </si>
  <si>
    <t>1709203172</t>
  </si>
  <si>
    <t>https://podminky.urs.cz/item/CS_URS_2024_01/764501104</t>
  </si>
  <si>
    <t>158</t>
  </si>
  <si>
    <t>764501105</t>
  </si>
  <si>
    <t>Montáž háku pro podokapní půlkulatý žlab</t>
  </si>
  <si>
    <t>-1165856575</t>
  </si>
  <si>
    <t>https://podminky.urs.cz/item/CS_URS_2024_01/764501105</t>
  </si>
  <si>
    <t>159</t>
  </si>
  <si>
    <t>764501108</t>
  </si>
  <si>
    <t>Montáž kotlíku oválného (trychtýřového) pro podokapní žlab</t>
  </si>
  <si>
    <t>-372896735</t>
  </si>
  <si>
    <t>https://podminky.urs.cz/item/CS_URS_2024_01/764501108</t>
  </si>
  <si>
    <t>160</t>
  </si>
  <si>
    <t>764508131</t>
  </si>
  <si>
    <t>Montáž kruhového svodu</t>
  </si>
  <si>
    <t>-125868467</t>
  </si>
  <si>
    <t>https://podminky.urs.cz/item/CS_URS_2024_01/764508131</t>
  </si>
  <si>
    <t>"K10 zpětná montáž"3,0</t>
  </si>
  <si>
    <t>161</t>
  </si>
  <si>
    <t>764508132</t>
  </si>
  <si>
    <t>Montáž objímky kruhového svodu</t>
  </si>
  <si>
    <t>1258395041</t>
  </si>
  <si>
    <t>https://podminky.urs.cz/item/CS_URS_2024_01/764508132</t>
  </si>
  <si>
    <t>162</t>
  </si>
  <si>
    <t>764508135</t>
  </si>
  <si>
    <t>Montáž výtokového kolena kruhového svodu</t>
  </si>
  <si>
    <t>1254917064</t>
  </si>
  <si>
    <t>https://podminky.urs.cz/item/CS_URS_2024_01/764508135</t>
  </si>
  <si>
    <t>163</t>
  </si>
  <si>
    <t>764511602</t>
  </si>
  <si>
    <t>Žlab podokapní půlkruhový z Pz s povrchovou úpravou rš 330 mm</t>
  </si>
  <si>
    <t>962384710</t>
  </si>
  <si>
    <t>https://podminky.urs.cz/item/CS_URS_2024_01/764511602</t>
  </si>
  <si>
    <t>"K07"2,8</t>
  </si>
  <si>
    <t>164</t>
  </si>
  <si>
    <t>764518622</t>
  </si>
  <si>
    <t>Svody kruhové včetně objímek, kolen, odskoků z Pz s povrchovou úpravou průměru 100 mm</t>
  </si>
  <si>
    <t>-2118865882</t>
  </si>
  <si>
    <t>https://podminky.urs.cz/item/CS_URS_2024_01/764518622</t>
  </si>
  <si>
    <t>"K06"2,0</t>
  </si>
  <si>
    <t>165</t>
  </si>
  <si>
    <t>998764113</t>
  </si>
  <si>
    <t>Přesun hmot tonážní pro konstrukce klempířské s omezením mechanizace v objektech v přes 12 do 24 m</t>
  </si>
  <si>
    <t>-701948887</t>
  </si>
  <si>
    <t>https://podminky.urs.cz/item/CS_URS_2024_01/998764113</t>
  </si>
  <si>
    <t>766</t>
  </si>
  <si>
    <t>Konstrukce truhlářské</t>
  </si>
  <si>
    <t>166</t>
  </si>
  <si>
    <t>766660022</t>
  </si>
  <si>
    <t>Montáž dveřních křídel otvíravých jednokřídlových š přes 0,8 m požárních do ocelové zárubně</t>
  </si>
  <si>
    <t>-223847740</t>
  </si>
  <si>
    <t>https://podminky.urs.cz/item/CS_URS_2024_01/766660022</t>
  </si>
  <si>
    <t>"1P"1</t>
  </si>
  <si>
    <t>167</t>
  </si>
  <si>
    <t>61165314</t>
  </si>
  <si>
    <t>dveře jednokřídlé dřevotřískové protipožární EI (EW) 30 D3 povrch laminátový plné 900x1970-2100mm</t>
  </si>
  <si>
    <t>-512464029</t>
  </si>
  <si>
    <t>168</t>
  </si>
  <si>
    <t>766660717</t>
  </si>
  <si>
    <t>Montáž samozavírače na ocelovou zárubeň a dveřní křídlo</t>
  </si>
  <si>
    <t>82793514</t>
  </si>
  <si>
    <t>https://podminky.urs.cz/item/CS_URS_2024_01/766660717</t>
  </si>
  <si>
    <t>169</t>
  </si>
  <si>
    <t>54917250</t>
  </si>
  <si>
    <t>samozavírač dveří hydraulický</t>
  </si>
  <si>
    <t>178055163</t>
  </si>
  <si>
    <t>170</t>
  </si>
  <si>
    <t>766660728</t>
  </si>
  <si>
    <t>Montáž dveřního interiérového kování - zámku</t>
  </si>
  <si>
    <t>1982027124</t>
  </si>
  <si>
    <t>https://podminky.urs.cz/item/CS_URS_2024_01/766660728</t>
  </si>
  <si>
    <t>171</t>
  </si>
  <si>
    <t>54924002</t>
  </si>
  <si>
    <t>zámek zadlabací mezipokojový levý s dozickým klíčem rozteč 72x55mm</t>
  </si>
  <si>
    <t>328988139</t>
  </si>
  <si>
    <t>172</t>
  </si>
  <si>
    <t>766660729</t>
  </si>
  <si>
    <t>Montáž dveřního interiérového kování - štítku s klikou</t>
  </si>
  <si>
    <t>100816357</t>
  </si>
  <si>
    <t>https://podminky.urs.cz/item/CS_URS_2024_01/766660729</t>
  </si>
  <si>
    <t>173</t>
  </si>
  <si>
    <t>54914123</t>
  </si>
  <si>
    <t>kování rozetové klika/klika</t>
  </si>
  <si>
    <t>122673588</t>
  </si>
  <si>
    <t>174</t>
  </si>
  <si>
    <t>766694116</t>
  </si>
  <si>
    <t>Montáž parapetních desek dřevěných nebo plastových š do 30 cm</t>
  </si>
  <si>
    <t>165404325</t>
  </si>
  <si>
    <t>https://podminky.urs.cz/item/CS_URS_2024_01/766694116</t>
  </si>
  <si>
    <t>175</t>
  </si>
  <si>
    <t>60794101</t>
  </si>
  <si>
    <t>parapet dřevotřískový vnitřní povrch laminátový š 200mm</t>
  </si>
  <si>
    <t>-662706232</t>
  </si>
  <si>
    <t>176</t>
  </si>
  <si>
    <t>998766123</t>
  </si>
  <si>
    <t>Přesun hmot tonážní pro kce truhlářské ruční v objektech v přes 12 do 24 m</t>
  </si>
  <si>
    <t>-2063997653</t>
  </si>
  <si>
    <t>https://podminky.urs.cz/item/CS_URS_2024_01/998766123</t>
  </si>
  <si>
    <t>177</t>
  </si>
  <si>
    <t>767114215</t>
  </si>
  <si>
    <t>Montáž stěn a příček rámových zasklených vnějších do celostěnových panelů nebo ocelové konstrukce bez požární odolnosti plochy přes 15 m2</t>
  </si>
  <si>
    <t>96099651</t>
  </si>
  <si>
    <t>https://podminky.urs.cz/item/CS_URS_2024_01/767114215</t>
  </si>
  <si>
    <t>"05Z respirium</t>
  </si>
  <si>
    <t>"výměra gp"59,0</t>
  </si>
  <si>
    <t xml:space="preserve">"07Z jídelna" </t>
  </si>
  <si>
    <t>"výměra gp"32,2</t>
  </si>
  <si>
    <t xml:space="preserve">"08Z výtah" </t>
  </si>
  <si>
    <t>178</t>
  </si>
  <si>
    <t>55341360.S</t>
  </si>
  <si>
    <t>stěna rámová prosklená  Al dle RAL  trojsklo exteriér</t>
  </si>
  <si>
    <t>699075666</t>
  </si>
  <si>
    <t>P</t>
  </si>
  <si>
    <t>Poznámka k položce:_x000D_
popis viz.02 ASŘ12</t>
  </si>
  <si>
    <t>179</t>
  </si>
  <si>
    <t>767114225</t>
  </si>
  <si>
    <t>Montáž stěn a příček rámových zasklených vnějších do celostěnových panelů nebo ocelové konstrukce s požární odolností plochy přes 15 m2</t>
  </si>
  <si>
    <t>-1081754932</t>
  </si>
  <si>
    <t>https://podminky.urs.cz/item/CS_URS_2024_01/767114225</t>
  </si>
  <si>
    <t>180</t>
  </si>
  <si>
    <t>55341361</t>
  </si>
  <si>
    <t>stěna rámová prosklená  Al dle RAL  trojsklo exteriér EI 30DP1</t>
  </si>
  <si>
    <t>-630840112</t>
  </si>
  <si>
    <t>181</t>
  </si>
  <si>
    <t>767114235</t>
  </si>
  <si>
    <t>Montáž stěn a příček rámových zasklených vnějších do zdiva bez požární odolnosti plochy přes 15 m2</t>
  </si>
  <si>
    <t>-352643042</t>
  </si>
  <si>
    <t>https://podminky.urs.cz/item/CS_URS_2024_01/767114235</t>
  </si>
  <si>
    <t>182</t>
  </si>
  <si>
    <t>55341360</t>
  </si>
  <si>
    <t>-464483163</t>
  </si>
  <si>
    <t>183</t>
  </si>
  <si>
    <t>767163111</t>
  </si>
  <si>
    <t>Montáž přímého kovového zábradlí z dílců do ocelové konstrukce v rovině</t>
  </si>
  <si>
    <t>-1469966500</t>
  </si>
  <si>
    <t>https://podminky.urs.cz/item/CS_URS_2024_01/767163111</t>
  </si>
  <si>
    <t>"11Z"1,93*</t>
  </si>
  <si>
    <t>"12Z"2,23*2</t>
  </si>
  <si>
    <t>"13Z"2,7*3</t>
  </si>
  <si>
    <t>184</t>
  </si>
  <si>
    <t>55342031.S</t>
  </si>
  <si>
    <t>zábradlí nerezové</t>
  </si>
  <si>
    <t>-733551349</t>
  </si>
  <si>
    <t>12,56</t>
  </si>
  <si>
    <t>185</t>
  </si>
  <si>
    <t>767531121</t>
  </si>
  <si>
    <t>Osazení zapuštěného rámu z L profilů k čisticím rohožím</t>
  </si>
  <si>
    <t>-434242375</t>
  </si>
  <si>
    <t>https://podminky.urs.cz/item/CS_URS_2024_01/767531121</t>
  </si>
  <si>
    <t>(2,74+2,69)*2</t>
  </si>
  <si>
    <t>(2,1*0,58)*2*3</t>
  </si>
  <si>
    <t>186</t>
  </si>
  <si>
    <t>69752160</t>
  </si>
  <si>
    <t>rám pro zapuštění profil L-30/30 25/25 20/30 15/30-Al</t>
  </si>
  <si>
    <t>-1461804440</t>
  </si>
  <si>
    <t>18,168*1,1 'Přepočtené koeficientem množství</t>
  </si>
  <si>
    <t>187</t>
  </si>
  <si>
    <t>767531213</t>
  </si>
  <si>
    <t>Montáž vstupních kovových nebo plastových rohoží čisticích zón plochy přes 1 do 1,5 m2</t>
  </si>
  <si>
    <t>867531535</t>
  </si>
  <si>
    <t>https://podminky.urs.cz/item/CS_URS_2024_01/767531213</t>
  </si>
  <si>
    <t>"10Z"3</t>
  </si>
  <si>
    <t>188</t>
  </si>
  <si>
    <t>69752003</t>
  </si>
  <si>
    <t>rohož vstupní provedení hliník super 27 mm</t>
  </si>
  <si>
    <t>1335310194</t>
  </si>
  <si>
    <t>2,1692573402418*1,34 'Přepočtené koeficientem množství</t>
  </si>
  <si>
    <t>189</t>
  </si>
  <si>
    <t>767531215</t>
  </si>
  <si>
    <t>Montáž vstupních kovových nebo plastových rohoží čisticích zón plochy přes 2 m2</t>
  </si>
  <si>
    <t>-661981261</t>
  </si>
  <si>
    <t>https://podminky.urs.cz/item/CS_URS_2024_01/767531215</t>
  </si>
  <si>
    <t>"09Z"2,74*2,69</t>
  </si>
  <si>
    <t>190</t>
  </si>
  <si>
    <t>69752121</t>
  </si>
  <si>
    <t>koberec čistící zóna, střižená smyčka, vlákno PA Econyl, 920g/m2, zátěž 33, Bfl-S1, záda vinyl</t>
  </si>
  <si>
    <t>-581501596</t>
  </si>
  <si>
    <t>7,371*1,05 'Přepočtené koeficientem množství</t>
  </si>
  <si>
    <t>191</t>
  </si>
  <si>
    <t>767531231</t>
  </si>
  <si>
    <t>Osazení záchytné vany pod vstupní rohož čisticích zón plochy do 0,5 m2</t>
  </si>
  <si>
    <t>-1582798796</t>
  </si>
  <si>
    <t>https://podminky.urs.cz/item/CS_URS_2024_01/767531231</t>
  </si>
  <si>
    <t>192</t>
  </si>
  <si>
    <t>69752163</t>
  </si>
  <si>
    <t>vana záchytná čistících zón z nerezového plechu včetně rámu do 0,5m2</t>
  </si>
  <si>
    <t>373489252</t>
  </si>
  <si>
    <t>193</t>
  </si>
  <si>
    <t>767640322</t>
  </si>
  <si>
    <t>Montáž dveří ocelových nebo hliníkových vnitřních dvoukřídlových</t>
  </si>
  <si>
    <t>1757244096</t>
  </si>
  <si>
    <t>https://podminky.urs.cz/item/CS_URS_2024_01/767640322</t>
  </si>
  <si>
    <t>"03Z"1</t>
  </si>
  <si>
    <t>"04Z"1</t>
  </si>
  <si>
    <t>194</t>
  </si>
  <si>
    <t>55341330.S</t>
  </si>
  <si>
    <t>dveře dvoukřídlé Al prosklené vnitřní</t>
  </si>
  <si>
    <t>2005915638</t>
  </si>
  <si>
    <t>1,7*2,45</t>
  </si>
  <si>
    <t>1,5*2,45</t>
  </si>
  <si>
    <t>195</t>
  </si>
  <si>
    <t>767641114</t>
  </si>
  <si>
    <t>Montáž automatických dveří linerálních v do 2,2 m š přes 1,8 do 3,5 m</t>
  </si>
  <si>
    <t>58575554</t>
  </si>
  <si>
    <t>https://podminky.urs.cz/item/CS_URS_2024_01/767641114</t>
  </si>
  <si>
    <t>"01Z"1</t>
  </si>
  <si>
    <t>"02Z"1</t>
  </si>
  <si>
    <t>196</t>
  </si>
  <si>
    <t>55329135.S</t>
  </si>
  <si>
    <t>dveře automatické vnitřní 2690x2550 mm dveře 1200x2000 mm</t>
  </si>
  <si>
    <t>-958902665</t>
  </si>
  <si>
    <t>197</t>
  </si>
  <si>
    <t>55329136.S</t>
  </si>
  <si>
    <t>dveře automatické vnitřní 2330x2680 mm dveře 1200x2000 mm EI30DP3</t>
  </si>
  <si>
    <t>-613976946</t>
  </si>
  <si>
    <t>198</t>
  </si>
  <si>
    <t>767995117</t>
  </si>
  <si>
    <t>Montáž atypických zámečnických konstrukcí hm přes 250 do 500 kg</t>
  </si>
  <si>
    <t>kg</t>
  </si>
  <si>
    <t>1090562498</t>
  </si>
  <si>
    <t>https://podminky.urs.cz/item/CS_URS_2024_01/767995117</t>
  </si>
  <si>
    <t>"respirium"1559,7</t>
  </si>
  <si>
    <t>"jídelna"1375,8</t>
  </si>
  <si>
    <t>"výtah"2898,8</t>
  </si>
  <si>
    <t>199</t>
  </si>
  <si>
    <t>13414002.R</t>
  </si>
  <si>
    <t>tyč ocelová čtvercová jakost S355J2 (11 503) 160x160x6mm</t>
  </si>
  <si>
    <t>-2076006192</t>
  </si>
  <si>
    <t>0,7716+0,3995+2,614</t>
  </si>
  <si>
    <t>3,785*1,08 'Přepočtené koeficientem množství</t>
  </si>
  <si>
    <t>200</t>
  </si>
  <si>
    <t>13010978</t>
  </si>
  <si>
    <t>ocel profilová jakost S235JR (11 375) průřez HEB 180</t>
  </si>
  <si>
    <t>1563735816</t>
  </si>
  <si>
    <t>0,317*1,08 'Přepočtené koeficientem množství</t>
  </si>
  <si>
    <t>201</t>
  </si>
  <si>
    <t>13010938</t>
  </si>
  <si>
    <t>ocel profilová jakost S235JR (11 375) průřez UPE 200</t>
  </si>
  <si>
    <t>-1081825777</t>
  </si>
  <si>
    <t>0,804+0,317</t>
  </si>
  <si>
    <t>202</t>
  </si>
  <si>
    <t>14550443.R</t>
  </si>
  <si>
    <t>profil ocelový svařovaný jakost S355 průřez obdelníkový 160x80x6mm</t>
  </si>
  <si>
    <t>1555752597</t>
  </si>
  <si>
    <t>0,255*1,08 'Přepočtené koeficientem množství</t>
  </si>
  <si>
    <t>203</t>
  </si>
  <si>
    <t>13611228</t>
  </si>
  <si>
    <t>plech ocelový hladký jakost S235JR tl 10mm tabule</t>
  </si>
  <si>
    <t>1420551032</t>
  </si>
  <si>
    <t>0,0045+0,025+0,03</t>
  </si>
  <si>
    <t>0,06*1,08 'Přepočtené koeficientem množství</t>
  </si>
  <si>
    <t>204</t>
  </si>
  <si>
    <t>998767112</t>
  </si>
  <si>
    <t>Přesun hmot tonážní pro zámečnické konstrukce s omezením mechanizace v objektech v přes 6 do 12 m</t>
  </si>
  <si>
    <t>-230427934</t>
  </si>
  <si>
    <t>https://podminky.urs.cz/item/CS_URS_2024_01/998767112</t>
  </si>
  <si>
    <t>205</t>
  </si>
  <si>
    <t>771111011</t>
  </si>
  <si>
    <t>Vysátí podkladu před pokládkou dlažby</t>
  </si>
  <si>
    <t>1349225797</t>
  </si>
  <si>
    <t>https://podminky.urs.cz/item/CS_URS_2024_01/771111011</t>
  </si>
  <si>
    <t>B+D+E+F</t>
  </si>
  <si>
    <t>206</t>
  </si>
  <si>
    <t>771121011</t>
  </si>
  <si>
    <t>Nátěr penetrační na podlahu</t>
  </si>
  <si>
    <t>-1355325525</t>
  </si>
  <si>
    <t>https://podminky.urs.cz/item/CS_URS_2024_01/771121011</t>
  </si>
  <si>
    <t>207</t>
  </si>
  <si>
    <t>771474112</t>
  </si>
  <si>
    <t>Montáž soklů z dlaždic keramických rovných lepených cementovým flexibilním lepidlem v přes 65 do 90 mm</t>
  </si>
  <si>
    <t>737601362</t>
  </si>
  <si>
    <t>https://podminky.urs.cz/item/CS_URS_2024_01/771474112</t>
  </si>
  <si>
    <t>(3,5+3,0)*2</t>
  </si>
  <si>
    <t>-1,5*2</t>
  </si>
  <si>
    <t>(8,75+9,28)*2</t>
  </si>
  <si>
    <t>-(2,69+1,5)</t>
  </si>
  <si>
    <t>28,81*2+3,07+5,08+2,7+2,69</t>
  </si>
  <si>
    <t>-(2,69+2,62+2,43+2,62+2,33+1,0)</t>
  </si>
  <si>
    <t>(12,67+4,94)*2</t>
  </si>
  <si>
    <t>-(4,32+2,43)</t>
  </si>
  <si>
    <t>208</t>
  </si>
  <si>
    <t>59761184</t>
  </si>
  <si>
    <t>sokl keramický mrazuvzdorný povrch hladký/matný tl do 10mm výšky přes 65 do 90mm</t>
  </si>
  <si>
    <t>1656672712</t>
  </si>
  <si>
    <t>127,81*0,11 'Přepočtené koeficientem množství</t>
  </si>
  <si>
    <t>209</t>
  </si>
  <si>
    <t>771574416</t>
  </si>
  <si>
    <t>Montáž podlah keramických hladkých lepených cementovým flexibilním lepidlem přes 9 do 12 ks/m2</t>
  </si>
  <si>
    <t>412239020</t>
  </si>
  <si>
    <t>https://podminky.urs.cz/item/CS_URS_2024_01/771574416</t>
  </si>
  <si>
    <t>3,5*2,2</t>
  </si>
  <si>
    <t>18,49*2,69</t>
  </si>
  <si>
    <t>4,08*2,7</t>
  </si>
  <si>
    <t>5,3*2,69*1,042</t>
  </si>
  <si>
    <t>59,62+61,22</t>
  </si>
  <si>
    <t>6,1*2</t>
  </si>
  <si>
    <t>210</t>
  </si>
  <si>
    <t>59761166</t>
  </si>
  <si>
    <t>dlažba keramická slinutá mrazuvzdorná R10/A povrch hladký/matný tl do 10mm přes 9 do 12ks/m2</t>
  </si>
  <si>
    <t>-296107389</t>
  </si>
  <si>
    <t>216,35*1,1 'Přepočtené koeficientem množství</t>
  </si>
  <si>
    <t>211</t>
  </si>
  <si>
    <t>998771113</t>
  </si>
  <si>
    <t>Přesun hmot tonážní pro podlahy z dlaždic s omezením mechanizace v objektech v přes 12 do 24 m</t>
  </si>
  <si>
    <t>640025156</t>
  </si>
  <si>
    <t>https://podminky.urs.cz/item/CS_URS_2024_01/998771113</t>
  </si>
  <si>
    <t>776</t>
  </si>
  <si>
    <t>Podlahy povlakové</t>
  </si>
  <si>
    <t>212</t>
  </si>
  <si>
    <t>776111311</t>
  </si>
  <si>
    <t>Vysátí podkladu povlakových podlah</t>
  </si>
  <si>
    <t>-88304430</t>
  </si>
  <si>
    <t>https://podminky.urs.cz/item/CS_URS_2024_01/776111311</t>
  </si>
  <si>
    <t>213</t>
  </si>
  <si>
    <t>776121112</t>
  </si>
  <si>
    <t>Vodou ředitelná penetrace savého podkladu povlakových podlah</t>
  </si>
  <si>
    <t>1731669782</t>
  </si>
  <si>
    <t>https://podminky.urs.cz/item/CS_URS_2024_01/776121112</t>
  </si>
  <si>
    <t>214</t>
  </si>
  <si>
    <t>776421312</t>
  </si>
  <si>
    <t>Montáž přechodových šroubovaných lišt</t>
  </si>
  <si>
    <t>-712647751</t>
  </si>
  <si>
    <t>https://podminky.urs.cz/item/CS_URS_2024_01/776421312</t>
  </si>
  <si>
    <t>2,33+2,69+2,43</t>
  </si>
  <si>
    <t>215</t>
  </si>
  <si>
    <t>55343114</t>
  </si>
  <si>
    <t>profil přechodový Al narážecí 30mm bronz</t>
  </si>
  <si>
    <t>-1627570044</t>
  </si>
  <si>
    <t>7,45*1,02 'Přepočtené koeficientem množství</t>
  </si>
  <si>
    <t>777</t>
  </si>
  <si>
    <t>Podlahy lité</t>
  </si>
  <si>
    <t>216</t>
  </si>
  <si>
    <t>777111101</t>
  </si>
  <si>
    <t>Zametení podkladu před provedením lité podlahy</t>
  </si>
  <si>
    <t>-1857469376</t>
  </si>
  <si>
    <t>https://podminky.urs.cz/item/CS_URS_2024_01/777111101</t>
  </si>
  <si>
    <t>217</t>
  </si>
  <si>
    <t>777111111</t>
  </si>
  <si>
    <t>Vysátí podkladu před provedením lité podlahy</t>
  </si>
  <si>
    <t>1125930346</t>
  </si>
  <si>
    <t>https://podminky.urs.cz/item/CS_URS_2024_01/777111111</t>
  </si>
  <si>
    <t>218</t>
  </si>
  <si>
    <t>777131111</t>
  </si>
  <si>
    <t>Penetrační epoxidový nátěr podlahy plněný pískem</t>
  </si>
  <si>
    <t>291318221</t>
  </si>
  <si>
    <t>https://podminky.urs.cz/item/CS_URS_2024_01/777131111</t>
  </si>
  <si>
    <t>219</t>
  </si>
  <si>
    <t>777611121</t>
  </si>
  <si>
    <t>Krycí epoxidový průmyslový nátěr podlahy</t>
  </si>
  <si>
    <t>1882501223</t>
  </si>
  <si>
    <t>https://podminky.urs.cz/item/CS_URS_2024_01/777611121</t>
  </si>
  <si>
    <t>6,33</t>
  </si>
  <si>
    <t>220</t>
  </si>
  <si>
    <t>777911111</t>
  </si>
  <si>
    <t>Tuhé napojení lité podlahy na stěnu nebo sokl</t>
  </si>
  <si>
    <t>-1354949859</t>
  </si>
  <si>
    <t>https://podminky.urs.cz/item/CS_URS_2024_01/777911111</t>
  </si>
  <si>
    <t>(2,67+2,37+0,25)*2</t>
  </si>
  <si>
    <t>-1,15</t>
  </si>
  <si>
    <t>221</t>
  </si>
  <si>
    <t>998777113</t>
  </si>
  <si>
    <t>Přesun hmot tonážní pro podlahy lité s omezením mechanizace v objektech v přes 12 do 24 m</t>
  </si>
  <si>
    <t>-1614449854</t>
  </si>
  <si>
    <t>https://podminky.urs.cz/item/CS_URS_2024_01/998777113</t>
  </si>
  <si>
    <t>783</t>
  </si>
  <si>
    <t>Dokončovací práce - nátěry</t>
  </si>
  <si>
    <t>222</t>
  </si>
  <si>
    <t>783301311</t>
  </si>
  <si>
    <t>Odmaštění zámečnických konstrukcí vodou ředitelným odmašťovačem</t>
  </si>
  <si>
    <t>-23312790</t>
  </si>
  <si>
    <t>https://podminky.urs.cz/item/CS_URS_2024_01/783301311</t>
  </si>
  <si>
    <t>223</t>
  </si>
  <si>
    <t>783301401</t>
  </si>
  <si>
    <t>Ometení zámečnických konstrukcí</t>
  </si>
  <si>
    <t>974553027</t>
  </si>
  <si>
    <t>https://podminky.urs.cz/item/CS_URS_2024_01/783301401</t>
  </si>
  <si>
    <t>224</t>
  </si>
  <si>
    <t>783314203</t>
  </si>
  <si>
    <t>Základní antikorozní jednonásobný syntetický samozákladující nátěr zámečnických konstrukcí</t>
  </si>
  <si>
    <t>-386014805</t>
  </si>
  <si>
    <t>https://podminky.urs.cz/item/CS_URS_2024_01/783314203</t>
  </si>
  <si>
    <t>(25,92+14,55+95,2)*0,64</t>
  </si>
  <si>
    <t>27,84*0,671</t>
  </si>
  <si>
    <t>12,7*0,48</t>
  </si>
  <si>
    <t>1,26*2</t>
  </si>
  <si>
    <t>27,84*0,73</t>
  </si>
  <si>
    <t>225</t>
  </si>
  <si>
    <t>783317101</t>
  </si>
  <si>
    <t>Krycí jednonásobný syntetický standardní nátěr zámečnických konstrukcí</t>
  </si>
  <si>
    <t>1838735525</t>
  </si>
  <si>
    <t>https://podminky.urs.cz/item/CS_URS_2024_01/783317101</t>
  </si>
  <si>
    <t>784</t>
  </si>
  <si>
    <t>Dokončovací práce - malby a tapety</t>
  </si>
  <si>
    <t>226</t>
  </si>
  <si>
    <t>784181101</t>
  </si>
  <si>
    <t>Základní akrylátová jednonásobná bezbarvá penetrace podkladu v místnostech v do 3,80 m</t>
  </si>
  <si>
    <t>760814103</t>
  </si>
  <si>
    <t>https://podminky.urs.cz/item/CS_URS_2024_01/784181101</t>
  </si>
  <si>
    <t>227</t>
  </si>
  <si>
    <t>784211111</t>
  </si>
  <si>
    <t>Dvojnásobné bílé malby ze směsí za mokra velmi dobře oděruvzdorných v místnostech v do 3,80 m</t>
  </si>
  <si>
    <t>408137660</t>
  </si>
  <si>
    <t>https://podminky.urs.cz/item/CS_URS_2024_01/784211111</t>
  </si>
  <si>
    <t>Práce a dodávky M</t>
  </si>
  <si>
    <t>33-M</t>
  </si>
  <si>
    <t>Montáže dopr.zaříz.,sklad. zař. a váh</t>
  </si>
  <si>
    <t>228</t>
  </si>
  <si>
    <t>330-01.R</t>
  </si>
  <si>
    <t>Výtah</t>
  </si>
  <si>
    <t>-846032439</t>
  </si>
  <si>
    <t>Poznámka k položce:_x000D_
Výtah specifikace odkaz na TZ ASŘ</t>
  </si>
  <si>
    <t>229</t>
  </si>
  <si>
    <t>990-01.R</t>
  </si>
  <si>
    <t>Stavební přípomoce (EI, VZT, UT, ZTI, SLP) 80hod * 400Kč</t>
  </si>
  <si>
    <t>1282134018</t>
  </si>
  <si>
    <t>230</t>
  </si>
  <si>
    <t>O001.R</t>
  </si>
  <si>
    <t>D+M Informačního orientačního systému</t>
  </si>
  <si>
    <t>1984215776</t>
  </si>
  <si>
    <t xml:space="preserve">Poznámka k položce:_x000D_
Plochá cedulka (tabulka) na stěnu z hliníkových profilů s drážkami poskládanými pod sebou v rámci jedné cedulky. Hliníkové bočnice. Vytištěné popisy na proužcích papíru či folii se zasouvají do profilů. Snadná vyměnitelnost popisu na proužku papíru či folii._x000D_
Cedulka šířky 160 mm x 80 mm (1 řádek pro logo a označení místnosti + 2 řádky pro jméno) _x000D_
</t>
  </si>
  <si>
    <t>SO 03 - Hlavní budova</t>
  </si>
  <si>
    <t>ON 03.01. - Ostatní náklady</t>
  </si>
  <si>
    <t>Vyhotovení výrobní dokumentace vnitřních Al výrobků</t>
  </si>
  <si>
    <t>Vyhotovení kladečského plánu keramických obkladů</t>
  </si>
  <si>
    <t>D+M pomocné hasící přístroje práškové 6kg, hasební schopností min. 34A, 183 B</t>
  </si>
  <si>
    <t>724922197</t>
  </si>
  <si>
    <t>SO 03.01. - Bourací práce</t>
  </si>
  <si>
    <t xml:space="preserve">    781 - Dokončovací práce - obklady</t>
  </si>
  <si>
    <t>-1188240676</t>
  </si>
  <si>
    <t>3,0*3,0*2</t>
  </si>
  <si>
    <t>962031132</t>
  </si>
  <si>
    <t>Bourání příček nebo přizdívek z cihel pálených tl do 100 mm</t>
  </si>
  <si>
    <t>1260662859</t>
  </si>
  <si>
    <t>https://podminky.urs.cz/item/CS_URS_2024_01/962031132</t>
  </si>
  <si>
    <t>(3,45+1,8)*2,6*3</t>
  </si>
  <si>
    <t>-0,9*2,0*3</t>
  </si>
  <si>
    <t>965043341</t>
  </si>
  <si>
    <t>Bourání podkladů pod dlažby betonových s potěrem nebo teracem tl do 100 mm pl přes 4 m2</t>
  </si>
  <si>
    <t>-1705538775</t>
  </si>
  <si>
    <t>https://podminky.urs.cz/item/CS_URS_2024_01/965043341</t>
  </si>
  <si>
    <t>60,0*0,6*0,1</t>
  </si>
  <si>
    <t>965043441</t>
  </si>
  <si>
    <t>Bourání podkladů pod dlažby betonových s potěrem nebo teracem tl do 150 mm pl přes 4 m2</t>
  </si>
  <si>
    <t>1340415199</t>
  </si>
  <si>
    <t>https://podminky.urs.cz/item/CS_URS_2024_01/965043441</t>
  </si>
  <si>
    <t>60,0*0,6*0,15</t>
  </si>
  <si>
    <t>968072455</t>
  </si>
  <si>
    <t>Vybourání kovových dveřních zárubní pl do 2 m2</t>
  </si>
  <si>
    <t>1407614362</t>
  </si>
  <si>
    <t>https://podminky.urs.cz/item/CS_URS_2024_01/968072455</t>
  </si>
  <si>
    <t>0,9*2,0*15</t>
  </si>
  <si>
    <t>1050040218</t>
  </si>
  <si>
    <t>0,9*2,0*9</t>
  </si>
  <si>
    <t>713802432</t>
  </si>
  <si>
    <t>1,0*2,1</t>
  </si>
  <si>
    <t>971033331</t>
  </si>
  <si>
    <t>Vybourání otvorů ve zdivu cihelném pl do 0,09 m2 na MVC nebo MV tl do 150 mm</t>
  </si>
  <si>
    <t>-154104336</t>
  </si>
  <si>
    <t>https://podminky.urs.cz/item/CS_URS_2024_01/971033331</t>
  </si>
  <si>
    <t>971033341</t>
  </si>
  <si>
    <t>Vybourání otvorů ve zdivu cihelném pl do 0,09 m2 na MVC nebo MV tl do 300 mm</t>
  </si>
  <si>
    <t>1421484960</t>
  </si>
  <si>
    <t>https://podminky.urs.cz/item/CS_URS_2024_01/971033341</t>
  </si>
  <si>
    <t>4+4</t>
  </si>
  <si>
    <t>971052331</t>
  </si>
  <si>
    <t>Vybourání nebo prorážení otvorů v ŽB příčkách a zdech pl do 0,09 m2 tl do 150 mm</t>
  </si>
  <si>
    <t>-985050928</t>
  </si>
  <si>
    <t>https://podminky.urs.cz/item/CS_URS_2024_01/971052331</t>
  </si>
  <si>
    <t>972054241</t>
  </si>
  <si>
    <t>Vybourání otvorů v ŽB stropech nebo klenbách pl do 0,09 m2 tl do 150 mm</t>
  </si>
  <si>
    <t>-1660282362</t>
  </si>
  <si>
    <t>https://podminky.urs.cz/item/CS_URS_2024_01/972054241</t>
  </si>
  <si>
    <t>974031135</t>
  </si>
  <si>
    <t>Vysekání rýh ve zdivu cihelném hl do 50 mm š do 200 mm</t>
  </si>
  <si>
    <t>-71801960</t>
  </si>
  <si>
    <t>https://podminky.urs.cz/item/CS_URS_2024_01/974031135</t>
  </si>
  <si>
    <t>975032241</t>
  </si>
  <si>
    <t>Podchycení příček tl do 150 mm dřevěnou výztuhou v do 3 m dl podchycení do 3 m</t>
  </si>
  <si>
    <t>-1777491994</t>
  </si>
  <si>
    <t>https://podminky.urs.cz/item/CS_URS_2024_01/975032241</t>
  </si>
  <si>
    <t>1,0*3</t>
  </si>
  <si>
    <t>977151118</t>
  </si>
  <si>
    <t>Jádrové vrty diamantovými korunkami do stavebních materiálů D přes 90 do 100 mm</t>
  </si>
  <si>
    <t>1582719399</t>
  </si>
  <si>
    <t>https://podminky.urs.cz/item/CS_URS_2024_01/977151118</t>
  </si>
  <si>
    <t>977151124</t>
  </si>
  <si>
    <t>Jádrové vrty diamantovými korunkami do stavebních materiálů D přes 150 do 180 mm</t>
  </si>
  <si>
    <t>370788513</t>
  </si>
  <si>
    <t>https://podminky.urs.cz/item/CS_URS_2024_01/977151124</t>
  </si>
  <si>
    <t>977311112</t>
  </si>
  <si>
    <t>Řezání stávajících betonových mazanin nevyztužených hl do 100 mm</t>
  </si>
  <si>
    <t>-1728266626</t>
  </si>
  <si>
    <t>https://podminky.urs.cz/item/CS_URS_2024_01/977311112</t>
  </si>
  <si>
    <t>977311113</t>
  </si>
  <si>
    <t>Řezání stávajících betonových mazanin nevyztužených hl do 150 mm</t>
  </si>
  <si>
    <t>-1485958195</t>
  </si>
  <si>
    <t>https://podminky.urs.cz/item/CS_URS_2024_01/977311113</t>
  </si>
  <si>
    <t>978013121</t>
  </si>
  <si>
    <t>Otlučení (osekání) vnitřní vápenné nebo vápenocementové omítky stěn v rozsahu přes 5 do 10 %</t>
  </si>
  <si>
    <t>358999096</t>
  </si>
  <si>
    <t>https://podminky.urs.cz/item/CS_URS_2024_01/978013121</t>
  </si>
  <si>
    <t>(6,5+3,45)*2,6*2*7</t>
  </si>
  <si>
    <t>-0,9*2,0*6</t>
  </si>
  <si>
    <t>-3,45*2,0</t>
  </si>
  <si>
    <t>-2,1*2,0*7</t>
  </si>
  <si>
    <t>997013211</t>
  </si>
  <si>
    <t>Vnitrostaveništní doprava suti a vybouraných hmot pro budovy v do 6 m ručně</t>
  </si>
  <si>
    <t>-1676859886</t>
  </si>
  <si>
    <t>https://podminky.urs.cz/item/CS_URS_2024_01/997013211</t>
  </si>
  <si>
    <t>2055399408</t>
  </si>
  <si>
    <t>-2026238208</t>
  </si>
  <si>
    <t>35,261*7 'Přepočtené koeficientem množství</t>
  </si>
  <si>
    <t>-1588612171</t>
  </si>
  <si>
    <t>998018001</t>
  </si>
  <si>
    <t>Přesun hmot pro budovy ruční pro budovy v do 6 m</t>
  </si>
  <si>
    <t>-1275372629</t>
  </si>
  <si>
    <t>https://podminky.urs.cz/item/CS_URS_2024_01/998018001</t>
  </si>
  <si>
    <t>763135802</t>
  </si>
  <si>
    <t>Demontáž podhledu sádrokartonového z desek děrovaných se spárami tmelenými</t>
  </si>
  <si>
    <t>-1568430706</t>
  </si>
  <si>
    <t>https://podminky.urs.cz/item/CS_URS_2024_01/763135802</t>
  </si>
  <si>
    <t>40,0</t>
  </si>
  <si>
    <t>-1020309818</t>
  </si>
  <si>
    <t>3,8*3</t>
  </si>
  <si>
    <t>776201812</t>
  </si>
  <si>
    <t>Demontáž lepených povlakových podlah s podložkou ručně</t>
  </si>
  <si>
    <t>-1157952030</t>
  </si>
  <si>
    <t>https://podminky.urs.cz/item/CS_URS_2024_01/776201812</t>
  </si>
  <si>
    <t>18,0*6+3,8*3+22,6</t>
  </si>
  <si>
    <t>776410811</t>
  </si>
  <si>
    <t>Odstranění soklíků a lišt pryžových nebo plastových</t>
  </si>
  <si>
    <t>1325742111</t>
  </si>
  <si>
    <t>https://podminky.urs.cz/item/CS_URS_2024_01/776410811</t>
  </si>
  <si>
    <t>(6,5+3,45)*2*6</t>
  </si>
  <si>
    <t>-0,9*6</t>
  </si>
  <si>
    <t>-0,8*6</t>
  </si>
  <si>
    <t>781</t>
  </si>
  <si>
    <t>Dokončovací práce - obklady</t>
  </si>
  <si>
    <t>781473810</t>
  </si>
  <si>
    <t>Demontáž obkladů z obkladaček keramických lepených</t>
  </si>
  <si>
    <t>-301731180</t>
  </si>
  <si>
    <t>https://podminky.urs.cz/item/CS_URS_2024_01/781473810</t>
  </si>
  <si>
    <t>(2,0+1,7)*2,0*2*3</t>
  </si>
  <si>
    <t>V1</t>
  </si>
  <si>
    <t>vinylová podlaha</t>
  </si>
  <si>
    <t>130,6</t>
  </si>
  <si>
    <t>V2</t>
  </si>
  <si>
    <t>vinylová podlaha protiskluzová</t>
  </si>
  <si>
    <t>22,8</t>
  </si>
  <si>
    <t>V</t>
  </si>
  <si>
    <t>vinyl</t>
  </si>
  <si>
    <t>153,4</t>
  </si>
  <si>
    <t>KO</t>
  </si>
  <si>
    <t>keramický obklad</t>
  </si>
  <si>
    <t>91,2</t>
  </si>
  <si>
    <t>MO</t>
  </si>
  <si>
    <t>malba omyvatelná</t>
  </si>
  <si>
    <t>109,2</t>
  </si>
  <si>
    <t>malba</t>
  </si>
  <si>
    <t>610,87</t>
  </si>
  <si>
    <t>SP</t>
  </si>
  <si>
    <t>sdk podhled</t>
  </si>
  <si>
    <t>130,8</t>
  </si>
  <si>
    <t>SPV</t>
  </si>
  <si>
    <t>sdk podhled voda</t>
  </si>
  <si>
    <t>14,7</t>
  </si>
  <si>
    <t>SO 03.02. - Stavební část</t>
  </si>
  <si>
    <t>317142432</t>
  </si>
  <si>
    <t>Překlad nenosný pórobetonový š 125 mm v do 250 mm na tenkovrstvou maltu dl přes 1000 do 1250 mm</t>
  </si>
  <si>
    <t>-65328568</t>
  </si>
  <si>
    <t>https://podminky.urs.cz/item/CS_URS_2024_01/317142432</t>
  </si>
  <si>
    <t>340271045</t>
  </si>
  <si>
    <t>Zazdívka otvorů v příčkách nebo stěnách pl přes 1 do 4 m2 tvárnicemi pórobetonovými tl 150 mm</t>
  </si>
  <si>
    <t>-1696900270</t>
  </si>
  <si>
    <t>https://podminky.urs.cz/item/CS_URS_2024_01/340271045</t>
  </si>
  <si>
    <t>1,0*2,0*3</t>
  </si>
  <si>
    <t>0,7*2,0</t>
  </si>
  <si>
    <t>0,36*2,6</t>
  </si>
  <si>
    <t>342272235</t>
  </si>
  <si>
    <t>Příčka z pórobetonových hladkých tvárnic na tenkovrstvou maltu tl 125 mm</t>
  </si>
  <si>
    <t>1666057476</t>
  </si>
  <si>
    <t>https://podminky.urs.cz/item/CS_URS_2024_01/342272235</t>
  </si>
  <si>
    <t>(2,13+2,0)*2,6*6</t>
  </si>
  <si>
    <t>-0,8*2,0*6</t>
  </si>
  <si>
    <t>0,7*2,6</t>
  </si>
  <si>
    <t>346272266</t>
  </si>
  <si>
    <t>Přizdívka z pórobetonových tvárnic tl 200 mm</t>
  </si>
  <si>
    <t>1828103174</t>
  </si>
  <si>
    <t>https://podminky.urs.cz/item/CS_URS_2024_01/346272266</t>
  </si>
  <si>
    <t>1,2*1,5*6</t>
  </si>
  <si>
    <t>611325221</t>
  </si>
  <si>
    <t>Vápenocementová štuková omítka malých ploch do 0,09 m2 na stropech</t>
  </si>
  <si>
    <t>1168864844</t>
  </si>
  <si>
    <t>https://podminky.urs.cz/item/CS_URS_2024_01/611325221</t>
  </si>
  <si>
    <t>612135101</t>
  </si>
  <si>
    <t>Hrubá výplň rýh ve stěnách maltou jakékoli šířky rýhy</t>
  </si>
  <si>
    <t>1414999397</t>
  </si>
  <si>
    <t>https://podminky.urs.cz/item/CS_URS_2024_01/612135101</t>
  </si>
  <si>
    <t>36,0*0,25</t>
  </si>
  <si>
    <t>612142001</t>
  </si>
  <si>
    <t>Pletivo sklovláknité vnitřních stěn vtlačené do tmelu</t>
  </si>
  <si>
    <t>733333264</t>
  </si>
  <si>
    <t>https://podminky.urs.cz/item/CS_URS_2024_01/612142001</t>
  </si>
  <si>
    <t>1,0*2,0*3*2</t>
  </si>
  <si>
    <t>(2,13+2,0)*2,6*6*2</t>
  </si>
  <si>
    <t>-0,8*2,0*6*2</t>
  </si>
  <si>
    <t>0,7*2,6*2</t>
  </si>
  <si>
    <t>0,7*2,0*2</t>
  </si>
  <si>
    <t>0,36*2,6*2</t>
  </si>
  <si>
    <t>612321131</t>
  </si>
  <si>
    <t>Vápenocementový štuk vnitřních stěn tloušťky do 3 mm</t>
  </si>
  <si>
    <t>750080944</t>
  </si>
  <si>
    <t>https://podminky.urs.cz/item/CS_URS_2024_01/612321131</t>
  </si>
  <si>
    <t>612325122</t>
  </si>
  <si>
    <t>Vápenocementová štuková omítka rýh ve stěnách š přes 150 do 300 mm</t>
  </si>
  <si>
    <t>-929159284</t>
  </si>
  <si>
    <t>https://podminky.urs.cz/item/CS_URS_2024_01/612325122</t>
  </si>
  <si>
    <t>612325222</t>
  </si>
  <si>
    <t>Vápenocementová štuková omítka malých ploch přes 0,09 do 0,25 m2 na stěnách</t>
  </si>
  <si>
    <t>407083174</t>
  </si>
  <si>
    <t>https://podminky.urs.cz/item/CS_URS_2024_01/612325222</t>
  </si>
  <si>
    <t>20,0*2</t>
  </si>
  <si>
    <t>612325421</t>
  </si>
  <si>
    <t>Oprava vnitřní vápenocementové štukové omítky stěn v rozsahu plochy do 10 %</t>
  </si>
  <si>
    <t>1227060062</t>
  </si>
  <si>
    <t>https://podminky.urs.cz/item/CS_URS_2024_01/612325421</t>
  </si>
  <si>
    <t>Om10</t>
  </si>
  <si>
    <t>642944121</t>
  </si>
  <si>
    <t>Osazování ocelových zárubní dodatečné pl do 2,5 m2</t>
  </si>
  <si>
    <t>507863278</t>
  </si>
  <si>
    <t>https://podminky.urs.cz/item/CS_URS_2024_01/642944121</t>
  </si>
  <si>
    <t>55331438</t>
  </si>
  <si>
    <t>zárubeň jednokřídlá ocelová pro dodatečnou montáž tl stěny 110-150mm rozměru 900/1970, 2100mm</t>
  </si>
  <si>
    <t>-1323535130</t>
  </si>
  <si>
    <t>642946111</t>
  </si>
  <si>
    <t>Osazování pouzdra posuvných dveří s jednou kapsou pro jedno křídlo š do 800 mm do zděné příčky</t>
  </si>
  <si>
    <t>-881548943</t>
  </si>
  <si>
    <t>https://podminky.urs.cz/item/CS_URS_2024_01/642946111</t>
  </si>
  <si>
    <t>55331612</t>
  </si>
  <si>
    <t>pouzdro stavební posuvných dveří jednopouzdrové 800mm standardní rozměr</t>
  </si>
  <si>
    <t>1482220513</t>
  </si>
  <si>
    <t>953966121</t>
  </si>
  <si>
    <t>Montáž ochranného madla a svodidla do zdravotnických zařízení na stěnu pomocí hmoždinek včetně rohových a ukončovacích systémových profilů, antibakteriální</t>
  </si>
  <si>
    <t>-742074884</t>
  </si>
  <si>
    <t>https://podminky.urs.cz/item/CS_URS_2024_01/953966121</t>
  </si>
  <si>
    <t>"Z03"18,85</t>
  </si>
  <si>
    <t>55343059.R</t>
  </si>
  <si>
    <t>madlo ochranné, nerezové vč. kotevních prvků</t>
  </si>
  <si>
    <t>1995820099</t>
  </si>
  <si>
    <t>18,85*1,1 'Přepočtené koeficientem množství</t>
  </si>
  <si>
    <t>93377704</t>
  </si>
  <si>
    <t>763131411</t>
  </si>
  <si>
    <t>SDK podhled desky 1xA 12,5 bez izolace dvouvrstvá spodní kce profil CD+UD</t>
  </si>
  <si>
    <t>1404571139</t>
  </si>
  <si>
    <t>https://podminky.urs.cz/item/CS_URS_2024_01/763131411</t>
  </si>
  <si>
    <t>18,0*6+22,8</t>
  </si>
  <si>
    <t>763131451</t>
  </si>
  <si>
    <t>SDK podhled deska 1xH2 12,5 bez izolace dvouvrstvá spodní kce profil CD+UD</t>
  </si>
  <si>
    <t>1618864472</t>
  </si>
  <si>
    <t>https://podminky.urs.cz/item/CS_URS_2024_01/763131451</t>
  </si>
  <si>
    <t>3,8*6</t>
  </si>
  <si>
    <t>763131714</t>
  </si>
  <si>
    <t>SDK podhled základní penetrační nátěr</t>
  </si>
  <si>
    <t>1283729148</t>
  </si>
  <si>
    <t>https://podminky.urs.cz/item/CS_URS_2024_01/763131714</t>
  </si>
  <si>
    <t>SP+SPV</t>
  </si>
  <si>
    <t>763131771</t>
  </si>
  <si>
    <t>Příplatek k SDK podhledu za rovinnost kvality Q3</t>
  </si>
  <si>
    <t>1656142641</t>
  </si>
  <si>
    <t>https://podminky.urs.cz/item/CS_URS_2024_01/763131771</t>
  </si>
  <si>
    <t>763164531</t>
  </si>
  <si>
    <t>SDK obklad kcí tvaru L š do 0,8 m desky 1xA 12,5</t>
  </si>
  <si>
    <t>-624115188</t>
  </si>
  <si>
    <t>https://podminky.urs.cz/item/CS_URS_2024_01/763164531</t>
  </si>
  <si>
    <t>"výměra GP"63,0</t>
  </si>
  <si>
    <t>763164621</t>
  </si>
  <si>
    <t>SDK obklad kcí tvaru U š do 0,6 m desky 1xH2 12,5</t>
  </si>
  <si>
    <t>-485878362</t>
  </si>
  <si>
    <t>https://podminky.urs.cz/item/CS_URS_2024_01/763164621</t>
  </si>
  <si>
    <t>"výměra GP"38,0</t>
  </si>
  <si>
    <t>998763331</t>
  </si>
  <si>
    <t>Přesun hmot tonážní pro konstrukce montované z desek ruční v objektech v do 6 m</t>
  </si>
  <si>
    <t>-746102819</t>
  </si>
  <si>
    <t>https://podminky.urs.cz/item/CS_URS_2024_01/998763331</t>
  </si>
  <si>
    <t>-1726971514</t>
  </si>
  <si>
    <t>"02T"5</t>
  </si>
  <si>
    <t>"03T"1</t>
  </si>
  <si>
    <t>61165340.S</t>
  </si>
  <si>
    <t>dveře jednokřídlé dřevotřískové protipožární EI (EW) 30 D3 povrch HPL laminát plné 900x1970-2100mm</t>
  </si>
  <si>
    <t>-1475003778</t>
  </si>
  <si>
    <t>766660311</t>
  </si>
  <si>
    <t>Montáž posuvných dveří jednokřídlových průchozí š do 800 mm do pouzdra s jednou kapsou</t>
  </si>
  <si>
    <t>754617346</t>
  </si>
  <si>
    <t>https://podminky.urs.cz/item/CS_URS_2024_01/766660311</t>
  </si>
  <si>
    <t>"01T"6</t>
  </si>
  <si>
    <t>61162086</t>
  </si>
  <si>
    <t>dveře jednokřídlé dřevotřískové povrch laminátový plné 800x1970-2100mm</t>
  </si>
  <si>
    <t>1723105650</t>
  </si>
  <si>
    <t>766811159.R</t>
  </si>
  <si>
    <t>D+M  kuchyňské linky</t>
  </si>
  <si>
    <t>2042239309</t>
  </si>
  <si>
    <t>Poznámka k položce:_x000D_
popis viz.3-ASŘ-3</t>
  </si>
  <si>
    <t>"04T"1</t>
  </si>
  <si>
    <t>998766121</t>
  </si>
  <si>
    <t>Přesun hmot tonážní pro kce truhlářské ruční v objektech v do 6 m</t>
  </si>
  <si>
    <t>1582763032</t>
  </si>
  <si>
    <t>https://podminky.urs.cz/item/CS_URS_2024_01/998766121</t>
  </si>
  <si>
    <t>1160164312</t>
  </si>
  <si>
    <t>"01Z "2,75*2,6</t>
  </si>
  <si>
    <t>"02Z"1,83*2,6*2</t>
  </si>
  <si>
    <t>1415011960</t>
  </si>
  <si>
    <t>Poznámka k položce:_x000D_
popis viz.02 ASŘ4</t>
  </si>
  <si>
    <t>998767121</t>
  </si>
  <si>
    <t>Přesun hmot tonážní pro zámečnické konstrukce ruční v objektech v do 6 m</t>
  </si>
  <si>
    <t>-320710719</t>
  </si>
  <si>
    <t>https://podminky.urs.cz/item/CS_URS_2024_01/998767121</t>
  </si>
  <si>
    <t>776111115</t>
  </si>
  <si>
    <t>Broušení podkladu povlakových podlah před litím stěrky</t>
  </si>
  <si>
    <t>1539040163</t>
  </si>
  <si>
    <t>https://podminky.urs.cz/item/CS_URS_2024_01/776111115</t>
  </si>
  <si>
    <t>385135387</t>
  </si>
  <si>
    <t>-2113635848</t>
  </si>
  <si>
    <t>776141122</t>
  </si>
  <si>
    <t>Stěrka podlahová nivelační pro vyrovnání podkladu povlakových podlah pevnosti 30 MPa tl přes 3 do 5 mm</t>
  </si>
  <si>
    <t>-909324784</t>
  </si>
  <si>
    <t>https://podminky.urs.cz/item/CS_URS_2024_01/776141122</t>
  </si>
  <si>
    <t>776141124</t>
  </si>
  <si>
    <t>Stěrka podlahová nivelační pro vyrovnání podkladu povlakových podlah pevnosti 30 MPa tl přes 8 do 10 mm</t>
  </si>
  <si>
    <t>-711556363</t>
  </si>
  <si>
    <t>https://podminky.urs.cz/item/CS_URS_2024_01/776141124</t>
  </si>
  <si>
    <t>V*0,5</t>
  </si>
  <si>
    <t>776231111</t>
  </si>
  <si>
    <t>Lepení lamel a čtverců z vinylu standardním lepidlem</t>
  </si>
  <si>
    <t>-1990048410</t>
  </si>
  <si>
    <t>https://podminky.urs.cz/item/CS_URS_2024_01/776231111</t>
  </si>
  <si>
    <t>18,0*6+22,6</t>
  </si>
  <si>
    <t>28411050</t>
  </si>
  <si>
    <t>dílce vinylové tl 2,0mm, nášlapná vrstva 0,40mm, úprava PUR, třída zátěže 23/32/41, otlak 0,05mm, R10, třída otěru T, hořlavost Bfl S1, bez ftalátů</t>
  </si>
  <si>
    <t>-1349345736</t>
  </si>
  <si>
    <t>130,6*1,1 'Přepočtené koeficientem množství</t>
  </si>
  <si>
    <t>28411119</t>
  </si>
  <si>
    <t>PVC vinyl LVT dílec zátěžový pro renovaci podlah tl 5mm, nášlapná vrstva 1mm, hořlavost Bfl-s1, smykové tření µ &gt;=0,5, třída zátěže 34/43,rozměrová stálost &lt;=0,25</t>
  </si>
  <si>
    <t>-384611091</t>
  </si>
  <si>
    <t>22,8*1,1 'Přepočtené koeficientem množství</t>
  </si>
  <si>
    <t>776411111</t>
  </si>
  <si>
    <t>Montáž obvodových soklíků výšky do 80 mm</t>
  </si>
  <si>
    <t>-2027629888</t>
  </si>
  <si>
    <t>https://podminky.urs.cz/item/CS_URS_2024_01/776411111</t>
  </si>
  <si>
    <t>(6,5+3,45+2,0+2,125)*6</t>
  </si>
  <si>
    <t>-(0,8+0,9)*6</t>
  </si>
  <si>
    <t>(6,5+3,45)*2</t>
  </si>
  <si>
    <t>-2,75</t>
  </si>
  <si>
    <t>2,0*4*6-0,8*6</t>
  </si>
  <si>
    <t>284110091.R</t>
  </si>
  <si>
    <t>plastová soklová obruba (tzv. požlábek) poloměr 20mm, dl. á 2m</t>
  </si>
  <si>
    <t>1908158438</t>
  </si>
  <si>
    <t>91,4*1,02 'Přepočtené koeficientem množství</t>
  </si>
  <si>
    <t>284110092.R</t>
  </si>
  <si>
    <t xml:space="preserve">soklová lišta - čepcové těsnění pro napojení na stěnu s obkladem </t>
  </si>
  <si>
    <t>-268820575</t>
  </si>
  <si>
    <t>284110093.R</t>
  </si>
  <si>
    <t xml:space="preserve">soklová lišta - čepcové těsnění pro napojení na stěnu </t>
  </si>
  <si>
    <t>4274310</t>
  </si>
  <si>
    <t>43,2*1,02 'Přepočtené koeficientem množství</t>
  </si>
  <si>
    <t>1004372114</t>
  </si>
  <si>
    <t>0,8*6</t>
  </si>
  <si>
    <t>-1807215740</t>
  </si>
  <si>
    <t>4,8*1,02 'Přepočtené koeficientem množství</t>
  </si>
  <si>
    <t>998776121</t>
  </si>
  <si>
    <t>Přesun hmot tonážní pro podlahy povlakové ruční v objektech v do 6 m</t>
  </si>
  <si>
    <t>700541394</t>
  </si>
  <si>
    <t>https://podminky.urs.cz/item/CS_URS_2024_01/998776121</t>
  </si>
  <si>
    <t>781111011</t>
  </si>
  <si>
    <t>Ometení (oprášení) stěny při přípravě podkladu</t>
  </si>
  <si>
    <t>615263529</t>
  </si>
  <si>
    <t>https://podminky.urs.cz/item/CS_URS_2024_01/781111011</t>
  </si>
  <si>
    <t>781121011</t>
  </si>
  <si>
    <t>Nátěr penetrační na stěnu</t>
  </si>
  <si>
    <t>-250364775</t>
  </si>
  <si>
    <t>https://podminky.urs.cz/item/CS_URS_2024_01/781121011</t>
  </si>
  <si>
    <t>781131112</t>
  </si>
  <si>
    <t>Izolace pod obklad nátěrem nebo stěrkou ve dvou vrstvách</t>
  </si>
  <si>
    <t>560276781</t>
  </si>
  <si>
    <t>https://podminky.urs.cz/item/CS_URS_2024_01/781131112</t>
  </si>
  <si>
    <t>1,0*2,1*2*6</t>
  </si>
  <si>
    <t>781161011</t>
  </si>
  <si>
    <t>Montáž profilu dilatační spáry bez izolace v rovině stěny</t>
  </si>
  <si>
    <t>-153952510</t>
  </si>
  <si>
    <t>https://podminky.urs.cz/item/CS_URS_2024_01/781161011</t>
  </si>
  <si>
    <t>8,0*6</t>
  </si>
  <si>
    <t>59054162</t>
  </si>
  <si>
    <t>profil dilatační s bočními díly z PVC/CPE tl 6mm</t>
  </si>
  <si>
    <t>792815203</t>
  </si>
  <si>
    <t>48*1,1 'Přepočtené koeficientem množství</t>
  </si>
  <si>
    <t>781472215</t>
  </si>
  <si>
    <t>Montáž obkladů keramických hladkých lepených cementovým flexibilním lepidlem přes 6 do 9 ks/m2</t>
  </si>
  <si>
    <t>885581160</t>
  </si>
  <si>
    <t>https://podminky.urs.cz/item/CS_URS_2024_01/781472215</t>
  </si>
  <si>
    <t>2,0*2,1*4*6</t>
  </si>
  <si>
    <t>59761718.S</t>
  </si>
  <si>
    <t>obklad keramický nemrazuvzdorný povrch hladký/matný tl do 10mm přes 6 do 9ks/m2</t>
  </si>
  <si>
    <t>1227645221</t>
  </si>
  <si>
    <t>91,2*1,15 'Přepočtené koeficientem množství</t>
  </si>
  <si>
    <t>998781121</t>
  </si>
  <si>
    <t>Přesun hmot tonážní pro obklady keramické ruční v objektech v do 6 m</t>
  </si>
  <si>
    <t>-96136693</t>
  </si>
  <si>
    <t>https://podminky.urs.cz/item/CS_URS_2024_01/998781121</t>
  </si>
  <si>
    <t>1357293307</t>
  </si>
  <si>
    <t>-521643330</t>
  </si>
  <si>
    <t>-1473818683</t>
  </si>
  <si>
    <t>(0,9+2,0*2)*12*0,25</t>
  </si>
  <si>
    <t>-930570168</t>
  </si>
  <si>
    <t>-1085467159</t>
  </si>
  <si>
    <t>M+MO</t>
  </si>
  <si>
    <t>784211101</t>
  </si>
  <si>
    <t>Dvojnásobné bílé malby ze směsí za mokra výborně oděruvzdorných v místnostech v do 3,80 m</t>
  </si>
  <si>
    <t>797494435</t>
  </si>
  <si>
    <t>https://podminky.urs.cz/item/CS_URS_2024_01/784211101</t>
  </si>
  <si>
    <t>(6,5+3,45)*1,0*2*6</t>
  </si>
  <si>
    <t>-(0,9+0,8)*1,0*6</t>
  </si>
  <si>
    <t>784211131</t>
  </si>
  <si>
    <t>Dvojnásobné bílé malby ze směsí za mokra minimálně oděruvzdorných v místnostech do 3,80 m</t>
  </si>
  <si>
    <t>-1437763454</t>
  </si>
  <si>
    <t>https://podminky.urs.cz/item/CS_URS_2024_01/784211131</t>
  </si>
  <si>
    <t>(6,5+3,45)*1,6*2*6</t>
  </si>
  <si>
    <t>(6,5+3,45)*2*2,6</t>
  </si>
  <si>
    <t>-2,1*1,0*7</t>
  </si>
  <si>
    <t>-2,75*2,68</t>
  </si>
  <si>
    <t>2,0*0,25*4*6</t>
  </si>
  <si>
    <t>28,5*2,96</t>
  </si>
  <si>
    <t>(28,5+2,96)*2,6*2</t>
  </si>
  <si>
    <t>1,83*2,6</t>
  </si>
  <si>
    <t>-2,75*2,6</t>
  </si>
  <si>
    <t>SO 04 - Venkovní úpravy</t>
  </si>
  <si>
    <t>ON 04.01. - Ostatní náklady</t>
  </si>
  <si>
    <t>vyhotovení dílenské dokumentace výztuže opěrných stěn</t>
  </si>
  <si>
    <t>SO 04.01. - Bourací práce</t>
  </si>
  <si>
    <t>113106121</t>
  </si>
  <si>
    <t>Rozebrání dlažeb z betonových nebo kamenných dlaždic komunikací pro pěší ručně</t>
  </si>
  <si>
    <t>-247659353</t>
  </si>
  <si>
    <t>https://podminky.urs.cz/item/CS_URS_2024_01/113106121</t>
  </si>
  <si>
    <t>"výměra gp"4,0</t>
  </si>
  <si>
    <t>113106123</t>
  </si>
  <si>
    <t>Rozebrání dlažeb ze zámkových dlaždic komunikací pro pěší ručně</t>
  </si>
  <si>
    <t>346317464</t>
  </si>
  <si>
    <t>https://podminky.urs.cz/item/CS_URS_2024_01/113106123</t>
  </si>
  <si>
    <t>"výměra gp"34,0</t>
  </si>
  <si>
    <t>113106191</t>
  </si>
  <si>
    <t>Rozebrání vozovek ze silničních dílců se spárami zalitými živicí strojně pl do 50 m2</t>
  </si>
  <si>
    <t>-1628700735</t>
  </si>
  <si>
    <t>https://podminky.urs.cz/item/CS_URS_2024_01/113106191</t>
  </si>
  <si>
    <t>"výměra gp"23,0</t>
  </si>
  <si>
    <t>113106241</t>
  </si>
  <si>
    <t>Rozebrání vozovek ze silničních dílců se spárami zalitými živicí strojně pl přes 200 m2</t>
  </si>
  <si>
    <t>579071920</t>
  </si>
  <si>
    <t>https://podminky.urs.cz/item/CS_URS_2024_01/113106241</t>
  </si>
  <si>
    <t>"výměra gp"240,0</t>
  </si>
  <si>
    <t>113107121</t>
  </si>
  <si>
    <t>Odstranění podkladu z kameniva drceného tl do 100 mm ručně</t>
  </si>
  <si>
    <t>1933210771</t>
  </si>
  <si>
    <t>https://podminky.urs.cz/item/CS_URS_2024_01/113107121</t>
  </si>
  <si>
    <t>113107122</t>
  </si>
  <si>
    <t>Odstranění podkladu z kameniva drceného tl přes 100 do 200 mm ručně</t>
  </si>
  <si>
    <t>29283088</t>
  </si>
  <si>
    <t>https://podminky.urs.cz/item/CS_URS_2024_01/113107122</t>
  </si>
  <si>
    <t>34,0</t>
  </si>
  <si>
    <t>113107162</t>
  </si>
  <si>
    <t>Odstranění podkladu z kameniva drceného tl přes 100 do 200 mm strojně pl přes 50 do 200 m2</t>
  </si>
  <si>
    <t>-359295210</t>
  </si>
  <si>
    <t>https://podminky.urs.cz/item/CS_URS_2024_01/113107162</t>
  </si>
  <si>
    <t>113107312</t>
  </si>
  <si>
    <t>Odstranění podkladu z kameniva těženého tl přes 100 do 200 mm strojně pl do 50 m2</t>
  </si>
  <si>
    <t>-1734994476</t>
  </si>
  <si>
    <t>https://podminky.urs.cz/item/CS_URS_2024_01/113107312</t>
  </si>
  <si>
    <t>113107322</t>
  </si>
  <si>
    <t>Odstranění podkladu z kameniva drceného tl přes 100 do 200 mm strojně pl do 50 m2</t>
  </si>
  <si>
    <t>1376390101</t>
  </si>
  <si>
    <t>https://podminky.urs.cz/item/CS_URS_2024_01/113107322</t>
  </si>
  <si>
    <t>113107342</t>
  </si>
  <si>
    <t>Odstranění podkladu živičného tl přes 50 do 100 mm strojně pl do 50 m2</t>
  </si>
  <si>
    <t>230836720</t>
  </si>
  <si>
    <t>https://podminky.urs.cz/item/CS_URS_2024_01/113107342</t>
  </si>
  <si>
    <t>"výměra gp"46,0</t>
  </si>
  <si>
    <t>997221551</t>
  </si>
  <si>
    <t>Vodorovná doprava suti ze sypkých materiálů do 1 km</t>
  </si>
  <si>
    <t>-824405496</t>
  </si>
  <si>
    <t>https://podminky.urs.cz/item/CS_URS_2024_01/997221551</t>
  </si>
  <si>
    <t>0,68+9,86+69,6+6,9+13,34</t>
  </si>
  <si>
    <t>997221559</t>
  </si>
  <si>
    <t>Příplatek ZKD 1 km u vodorovné dopravy suti ze sypkých materiálů</t>
  </si>
  <si>
    <t>568807133</t>
  </si>
  <si>
    <t>https://podminky.urs.cz/item/CS_URS_2024_01/997221559</t>
  </si>
  <si>
    <t>100,38</t>
  </si>
  <si>
    <t>100,38*13 'Přepočtené koeficientem množství</t>
  </si>
  <si>
    <t>997221561</t>
  </si>
  <si>
    <t>Vodorovná doprava suti z kusových materiálů do 1 km</t>
  </si>
  <si>
    <t>1889194729</t>
  </si>
  <si>
    <t>https://podminky.urs.cz/item/CS_URS_2024_01/997221561</t>
  </si>
  <si>
    <t>"beton"1,02+8,84+9,384</t>
  </si>
  <si>
    <t>"železobeton"97,92</t>
  </si>
  <si>
    <t>"asfalt"10,12</t>
  </si>
  <si>
    <t>997221569</t>
  </si>
  <si>
    <t>Příplatek ZKD 1 km u vodorovné dopravy suti z kusových materiálů</t>
  </si>
  <si>
    <t>1113457653</t>
  </si>
  <si>
    <t>https://podminky.urs.cz/item/CS_URS_2024_01/997221569</t>
  </si>
  <si>
    <t>127,284*7 'Přepočtené koeficientem množství</t>
  </si>
  <si>
    <t>997221861</t>
  </si>
  <si>
    <t>Poplatek za uložení na recyklační skládce (skládkovné) stavebního odpadu z prostého betonu pod kódem 17 01 01</t>
  </si>
  <si>
    <t>62537421</t>
  </si>
  <si>
    <t>https://podminky.urs.cz/item/CS_URS_2024_01/997221861</t>
  </si>
  <si>
    <t>997221862</t>
  </si>
  <si>
    <t>Poplatek za uložení na recyklační skládce (skládkovné) stavebního odpadu z armovaného betonu pod kódem 17 01 01</t>
  </si>
  <si>
    <t>1775776752</t>
  </si>
  <si>
    <t>https://podminky.urs.cz/item/CS_URS_2024_01/997221862</t>
  </si>
  <si>
    <t>997221873</t>
  </si>
  <si>
    <t>Poplatek za uložení na recyklační skládce (skládkovné) stavebního odpadu zeminy a kamení zatříděného do Katalogu odpadů pod kódem 17 05 04</t>
  </si>
  <si>
    <t>1201858550</t>
  </si>
  <si>
    <t>https://podminky.urs.cz/item/CS_URS_2024_01/997221873</t>
  </si>
  <si>
    <t>997221875</t>
  </si>
  <si>
    <t>Poplatek za uložení na recyklační skládce (skládkovné) stavebního odpadu asfaltového bez obsahu dehtu zatříděného do Katalogu odpadů pod kódem 17 03 02</t>
  </si>
  <si>
    <t>-1438603010</t>
  </si>
  <si>
    <t>https://podminky.urs.cz/item/CS_URS_2024_01/997221875</t>
  </si>
  <si>
    <t>ZD60</t>
  </si>
  <si>
    <t>zámková dlažba tl 60 mm</t>
  </si>
  <si>
    <t>283</t>
  </si>
  <si>
    <t>LP</t>
  </si>
  <si>
    <t>mlatová cesta</t>
  </si>
  <si>
    <t>ZD80</t>
  </si>
  <si>
    <t>zámková dlažba tl.80 mm</t>
  </si>
  <si>
    <t>OCH</t>
  </si>
  <si>
    <t>okapový chodník</t>
  </si>
  <si>
    <t>19,2</t>
  </si>
  <si>
    <t>Odk</t>
  </si>
  <si>
    <t>odkopávka</t>
  </si>
  <si>
    <t>108,51</t>
  </si>
  <si>
    <t>R</t>
  </si>
  <si>
    <t>výkop rýh</t>
  </si>
  <si>
    <t>132,6</t>
  </si>
  <si>
    <t>237,51</t>
  </si>
  <si>
    <t>T</t>
  </si>
  <si>
    <t>trávník</t>
  </si>
  <si>
    <t>860</t>
  </si>
  <si>
    <t>SO 04.02. - Zpevněné plochy a sadové úpravy</t>
  </si>
  <si>
    <t xml:space="preserve">    5 - Komunikace pozemní</t>
  </si>
  <si>
    <t>122252204</t>
  </si>
  <si>
    <t>Odkopávky a prokopávky nezapažené pro silnice a dálnice v hornině třídy těžitelnosti I objem do 500 m3 strojně</t>
  </si>
  <si>
    <t>1868694496</t>
  </si>
  <si>
    <t>https://podminky.urs.cz/item/CS_URS_2024_01/122252204</t>
  </si>
  <si>
    <t>225,0*0,25</t>
  </si>
  <si>
    <t>200,0*0,19</t>
  </si>
  <si>
    <t>46,0*0,31</t>
  </si>
  <si>
    <t>132251254</t>
  </si>
  <si>
    <t>Hloubení rýh nezapažených š do 2000 mm v hornině třídy těžitelnosti I skupiny 3 objem do 500 m3 strojně</t>
  </si>
  <si>
    <t>362025680</t>
  </si>
  <si>
    <t>https://podminky.urs.cz/item/CS_URS_2024_01/132251254</t>
  </si>
  <si>
    <t>102,0*1,3</t>
  </si>
  <si>
    <t>-1020898309</t>
  </si>
  <si>
    <t>Odk+T*0,15</t>
  </si>
  <si>
    <t>-445494328</t>
  </si>
  <si>
    <t>OI*4</t>
  </si>
  <si>
    <t>167151111</t>
  </si>
  <si>
    <t>Nakládání výkopku z hornin třídy těžitelnosti I skupiny 1 až 3 přes 100 m3</t>
  </si>
  <si>
    <t>-1818139439</t>
  </si>
  <si>
    <t>https://podminky.urs.cz/item/CS_URS_2024_01/167151111</t>
  </si>
  <si>
    <t>T*0,15</t>
  </si>
  <si>
    <t>-1282031602</t>
  </si>
  <si>
    <t>OI*1,6-T*0,15*1,6</t>
  </si>
  <si>
    <t>-433875839</t>
  </si>
  <si>
    <t>174151101</t>
  </si>
  <si>
    <t>Zásyp jam, šachet rýh nebo kolem objektů sypaninou se zhutněním</t>
  </si>
  <si>
    <t>1022317269</t>
  </si>
  <si>
    <t>https://podminky.urs.cz/item/CS_URS_2024_01/174151101</t>
  </si>
  <si>
    <t>181152302</t>
  </si>
  <si>
    <t>Úprava pláně pro silnice a dálnice v zářezech se zhutněním</t>
  </si>
  <si>
    <t>1149358565</t>
  </si>
  <si>
    <t>https://podminky.urs.cz/item/CS_URS_2024_01/181152302</t>
  </si>
  <si>
    <t>ZD60+LP+ZD80+OCH</t>
  </si>
  <si>
    <t>181351113</t>
  </si>
  <si>
    <t>Rozprostření ornice tl vrstvy do 200 mm pl přes 500 m2 v rovině nebo ve svahu do 1:5 strojně</t>
  </si>
  <si>
    <t>-258033474</t>
  </si>
  <si>
    <t>https://podminky.urs.cz/item/CS_URS_2024_01/181351113</t>
  </si>
  <si>
    <t>10364101</t>
  </si>
  <si>
    <t>zemina pro terénní úpravy - ornice</t>
  </si>
  <si>
    <t>-697250366</t>
  </si>
  <si>
    <t>T*0,15*1,6</t>
  </si>
  <si>
    <t>181411131</t>
  </si>
  <si>
    <t>Založení parkového trávníku výsevem pl do 1000 m2 v rovině a ve svahu do 1:5</t>
  </si>
  <si>
    <t>-47501284</t>
  </si>
  <si>
    <t>https://podminky.urs.cz/item/CS_URS_2024_01/181411131</t>
  </si>
  <si>
    <t>860,0</t>
  </si>
  <si>
    <t>00572410</t>
  </si>
  <si>
    <t>osivo směs travní parková</t>
  </si>
  <si>
    <t>1189891555</t>
  </si>
  <si>
    <t>860*0,02 'Přepočtené koeficientem množství</t>
  </si>
  <si>
    <t>Komunikace pozemní</t>
  </si>
  <si>
    <t>564750011</t>
  </si>
  <si>
    <t>Podklad z kameniva hrubého drceného vel. 8-16 mm plochy přes 100 m2 tl 150 mm</t>
  </si>
  <si>
    <t>507482505</t>
  </si>
  <si>
    <t>https://podminky.urs.cz/item/CS_URS_2024_01/564750011</t>
  </si>
  <si>
    <t>564750111</t>
  </si>
  <si>
    <t>Podklad z kameniva hrubého drceného vel. 16-32 mm plochy přes 100 m2 tl 150 mm</t>
  </si>
  <si>
    <t>664381336</t>
  </si>
  <si>
    <t>https://podminky.urs.cz/item/CS_URS_2024_01/564750111</t>
  </si>
  <si>
    <t>564770101</t>
  </si>
  <si>
    <t>Podklad z kameniva hrubého drceného vel. 16-32 mm plochy do 100 m2 tl 250 mm</t>
  </si>
  <si>
    <t>1280889272</t>
  </si>
  <si>
    <t>https://podminky.urs.cz/item/CS_URS_2024_01/564770101</t>
  </si>
  <si>
    <t>564911511</t>
  </si>
  <si>
    <t>Podklad z R-materiálu plochy přes 100 m2 tl 50 mm</t>
  </si>
  <si>
    <t>6044906</t>
  </si>
  <si>
    <t>https://podminky.urs.cz/item/CS_URS_2024_01/564911511</t>
  </si>
  <si>
    <t>"výměra Gp"200,0</t>
  </si>
  <si>
    <t>58380759.R</t>
  </si>
  <si>
    <t>lomová prosývka</t>
  </si>
  <si>
    <t>704078357</t>
  </si>
  <si>
    <t>200*0,08</t>
  </si>
  <si>
    <t>596211112</t>
  </si>
  <si>
    <t>Kladení zámkové dlažby komunikací pro pěší ručně tl 60 mm skupiny A pl přes 100 do 300 m2</t>
  </si>
  <si>
    <t>1097192301</t>
  </si>
  <si>
    <t>https://podminky.urs.cz/item/CS_URS_2024_01/596211112</t>
  </si>
  <si>
    <t>"výměra Gp"225,0+24,0+34,0</t>
  </si>
  <si>
    <t>59245018</t>
  </si>
  <si>
    <t>dlažba skladebná betonová 200x100mm tl 60mm přírodní</t>
  </si>
  <si>
    <t>1129868444</t>
  </si>
  <si>
    <t>225*1,02 'Přepočtené koeficientem množství</t>
  </si>
  <si>
    <t>596212210</t>
  </si>
  <si>
    <t>Kladení zámkové dlažby pozemních komunikací ručně tl 80 mm skupiny A pl do 50 m2</t>
  </si>
  <si>
    <t>-299949939</t>
  </si>
  <si>
    <t>https://podminky.urs.cz/item/CS_URS_2024_01/596212210</t>
  </si>
  <si>
    <t>"výměra Gp"46,0</t>
  </si>
  <si>
    <t>59245020</t>
  </si>
  <si>
    <t>dlažba skladebná betonová 200x100mm tl 80mm přírodní</t>
  </si>
  <si>
    <t>-1337585915</t>
  </si>
  <si>
    <t>46*1,03 'Přepočtené koeficientem množství</t>
  </si>
  <si>
    <t>-1941103342</t>
  </si>
  <si>
    <t>48,0*0,4</t>
  </si>
  <si>
    <t>916331112</t>
  </si>
  <si>
    <t>Osazení zahradního obrubníku betonového do lože z betonu s boční opěrou</t>
  </si>
  <si>
    <t>1759768019</t>
  </si>
  <si>
    <t>https://podminky.urs.cz/item/CS_URS_2024_01/916331112</t>
  </si>
  <si>
    <t>220,0+11,0</t>
  </si>
  <si>
    <t>59217012</t>
  </si>
  <si>
    <t>obrubník zahradní betonový 500x80x250mm</t>
  </si>
  <si>
    <t>-310629639</t>
  </si>
  <si>
    <t>231*1,02 'Přepočtené koeficientem množství</t>
  </si>
  <si>
    <t>916371111</t>
  </si>
  <si>
    <t>Zahradní obrubník z recyklované pryže černý položený do štěrkopískového lože</t>
  </si>
  <si>
    <t>922907520</t>
  </si>
  <si>
    <t>https://podminky.urs.cz/item/CS_URS_2024_01/916371111</t>
  </si>
  <si>
    <t>390,0</t>
  </si>
  <si>
    <t>998223011</t>
  </si>
  <si>
    <t>Přesun hmot pro pozemní komunikace s krytem dlážděným</t>
  </si>
  <si>
    <t>714053567</t>
  </si>
  <si>
    <t>https://podminky.urs.cz/item/CS_URS_2024_01/998223011</t>
  </si>
  <si>
    <t>J</t>
  </si>
  <si>
    <t>výkop jam</t>
  </si>
  <si>
    <t>22,75</t>
  </si>
  <si>
    <t>2,098</t>
  </si>
  <si>
    <t>7,525</t>
  </si>
  <si>
    <t>17,323</t>
  </si>
  <si>
    <t>izolace svislá</t>
  </si>
  <si>
    <t>26,76</t>
  </si>
  <si>
    <t>SO 04.03. - Venkovní objekty</t>
  </si>
  <si>
    <t xml:space="preserve">    782 - Dokončovací práce - obklady z kamene</t>
  </si>
  <si>
    <t>131251102</t>
  </si>
  <si>
    <t>Hloubení jam nezapažených v hornině třídy těžitelnosti I skupiny 3 objem do 50 m3 strojně</t>
  </si>
  <si>
    <t>-302994244</t>
  </si>
  <si>
    <t>https://podminky.urs.cz/item/CS_URS_2024_01/131251102</t>
  </si>
  <si>
    <t>3,5*(2,5+4,0)*0,5*2,0</t>
  </si>
  <si>
    <t>132251102</t>
  </si>
  <si>
    <t>Hloubení rýh nezapažených š do 800 mm v hornině třídy těžitelnosti I skupiny 3 objem do 50 m3 strojně</t>
  </si>
  <si>
    <t>-505667801</t>
  </si>
  <si>
    <t>https://podminky.urs.cz/item/CS_URS_2024_01/132251102</t>
  </si>
  <si>
    <t>(2,77+3,22)*0,4*0,4</t>
  </si>
  <si>
    <t>2,0*0,6*0,95</t>
  </si>
  <si>
    <t>-272813373</t>
  </si>
  <si>
    <t>(J+R)-Z</t>
  </si>
  <si>
    <t>-1142898753</t>
  </si>
  <si>
    <t>-1395444444</t>
  </si>
  <si>
    <t>OI*1,6</t>
  </si>
  <si>
    <t>-416136547</t>
  </si>
  <si>
    <t>1419999693</t>
  </si>
  <si>
    <t>3,5*1,0*2,15</t>
  </si>
  <si>
    <t>212750101</t>
  </si>
  <si>
    <t>Trativod z drenážních trubek PVC-U SN 4 perforace 360° včetně lože otevřený výkop DN 100 pro budovy plocha pro vtékání vody min. 80 cm2/m</t>
  </si>
  <si>
    <t>-345054066</t>
  </si>
  <si>
    <t>https://podminky.urs.cz/item/CS_URS_2024_01/212750101</t>
  </si>
  <si>
    <t>1591910488</t>
  </si>
  <si>
    <t>274321611</t>
  </si>
  <si>
    <t>Základové pasy ze ŽB bez zvýšených nároků na prostředí tř. C 30/37</t>
  </si>
  <si>
    <t>-1504595702</t>
  </si>
  <si>
    <t>https://podminky.urs.cz/item/CS_URS_2024_01/274321611</t>
  </si>
  <si>
    <t>2,0*0,6*1,05</t>
  </si>
  <si>
    <t>274351121</t>
  </si>
  <si>
    <t>Zřízení bednění základových pasů rovného</t>
  </si>
  <si>
    <t>700535341</t>
  </si>
  <si>
    <t>https://podminky.urs.cz/item/CS_URS_2024_01/274351121</t>
  </si>
  <si>
    <t>(2,0+0,6)*0,25*2</t>
  </si>
  <si>
    <t>274351122</t>
  </si>
  <si>
    <t>Odstranění bednění základových pasů rovného</t>
  </si>
  <si>
    <t>-817940792</t>
  </si>
  <si>
    <t>https://podminky.urs.cz/item/CS_URS_2024_01/274351122</t>
  </si>
  <si>
    <t>274362021</t>
  </si>
  <si>
    <t>Výztuž základových pasů svařovanými sítěmi Kari</t>
  </si>
  <si>
    <t>383819794</t>
  </si>
  <si>
    <t>https://podminky.urs.cz/item/CS_URS_2024_01/274362021</t>
  </si>
  <si>
    <t>0,96*0,08</t>
  </si>
  <si>
    <t>311321411</t>
  </si>
  <si>
    <t>Nosná zeď ze ŽB tř. C 25/30 bez výztuže</t>
  </si>
  <si>
    <t>1601525915</t>
  </si>
  <si>
    <t>https://podminky.urs.cz/item/CS_URS_2024_01/311321411</t>
  </si>
  <si>
    <t>(2,82+3,57)*2,15*0,3</t>
  </si>
  <si>
    <t>311321815</t>
  </si>
  <si>
    <t>Nosná zeď ze ŽB pohledového tř. C 30/37 bez výztuže</t>
  </si>
  <si>
    <t>-1275613247</t>
  </si>
  <si>
    <t>https://podminky.urs.cz/item/CS_URS_2024_01/311321815</t>
  </si>
  <si>
    <t>2,0*2,0*0,3</t>
  </si>
  <si>
    <t>311351121</t>
  </si>
  <si>
    <t>Zřízení oboustranného bednění nosných nadzákladových zdí</t>
  </si>
  <si>
    <t>374104897</t>
  </si>
  <si>
    <t>https://podminky.urs.cz/item/CS_URS_2024_01/311351121</t>
  </si>
  <si>
    <t>(2,82+3,57+0,3*2)*2,15*2</t>
  </si>
  <si>
    <t>(2,0+0,3)*2,0*2</t>
  </si>
  <si>
    <t>311351122</t>
  </si>
  <si>
    <t>Odstranění oboustranného bednění nosných nadzákladových zdí</t>
  </si>
  <si>
    <t>-945679604</t>
  </si>
  <si>
    <t>https://podminky.urs.cz/item/CS_URS_2024_01/311351122</t>
  </si>
  <si>
    <t>311351911</t>
  </si>
  <si>
    <t>Příplatek k cenám bednění nosných nadzákladových zdí za pohledový beton</t>
  </si>
  <si>
    <t>509573735</t>
  </si>
  <si>
    <t>https://podminky.urs.cz/item/CS_URS_2024_01/311351911</t>
  </si>
  <si>
    <t>311361821</t>
  </si>
  <si>
    <t>Výztuž nosných zdí betonářskou ocelí 10 505</t>
  </si>
  <si>
    <t>943564276</t>
  </si>
  <si>
    <t>https://podminky.urs.cz/item/CS_URS_2024_01/311361821</t>
  </si>
  <si>
    <t>4,122*0,19</t>
  </si>
  <si>
    <t>311362021</t>
  </si>
  <si>
    <t>Výztuž nosných zdí svařovanými sítěmi Kari</t>
  </si>
  <si>
    <t>423948533</t>
  </si>
  <si>
    <t>https://podminky.urs.cz/item/CS_URS_2024_01/311362021</t>
  </si>
  <si>
    <t>1,2*0,08</t>
  </si>
  <si>
    <t>430321313</t>
  </si>
  <si>
    <t>Schodišťová konstrukce a rampa ze ŽB tř. C 16/20</t>
  </si>
  <si>
    <t>-1871953685</t>
  </si>
  <si>
    <t>https://podminky.urs.cz/item/CS_URS_2024_01/430321313</t>
  </si>
  <si>
    <t>3,5*1,24*0,15</t>
  </si>
  <si>
    <t>430362021</t>
  </si>
  <si>
    <t>Výztuž schodišťové konstrukce a rampy svařovanými sítěmi Kari</t>
  </si>
  <si>
    <t>1682302961</t>
  </si>
  <si>
    <t>https://podminky.urs.cz/item/CS_URS_2024_01/430362021</t>
  </si>
  <si>
    <t>3,5*1,24*0,0044</t>
  </si>
  <si>
    <t>434121426</t>
  </si>
  <si>
    <t>Osazení ŽB schodišťových stupňů na desku drsných</t>
  </si>
  <si>
    <t>-1478179803</t>
  </si>
  <si>
    <t>https://podminky.urs.cz/item/CS_URS_2024_01/434121426</t>
  </si>
  <si>
    <t>1,24*9</t>
  </si>
  <si>
    <t>59373755.S</t>
  </si>
  <si>
    <t>stupeň schodišťový nosný ŽB 135x170x280cm</t>
  </si>
  <si>
    <t>-160401656</t>
  </si>
  <si>
    <t>635111115</t>
  </si>
  <si>
    <t>Násyp pod podlahy ze štěrkopísku s udusáním</t>
  </si>
  <si>
    <t>-1703359782</t>
  </si>
  <si>
    <t>https://podminky.urs.cz/item/CS_URS_2024_01/635111115</t>
  </si>
  <si>
    <t>3,5*1,24*0,25</t>
  </si>
  <si>
    <t>635111242.S</t>
  </si>
  <si>
    <t>Násyp pod podlahy z hrubého kameniva 0-63 se zhutněním</t>
  </si>
  <si>
    <t>-1842657600</t>
  </si>
  <si>
    <t>2,0*0,6*0,15</t>
  </si>
  <si>
    <t>935932214</t>
  </si>
  <si>
    <t>Odvodňovací plastový žlab pro zatížení B125 vnitřní š 150 mm s roštem mřížkovým z Pz oceli</t>
  </si>
  <si>
    <t>-1041504894</t>
  </si>
  <si>
    <t>https://podminky.urs.cz/item/CS_URS_2024_01/935932214</t>
  </si>
  <si>
    <t>953312122</t>
  </si>
  <si>
    <t>Vložky do svislých dilatačních spár z extrudovaných polystyrénových desek tl. přes 10 do 20 mm</t>
  </si>
  <si>
    <t>-2087600046</t>
  </si>
  <si>
    <t>https://podminky.urs.cz/item/CS_URS_2024_01/953312122</t>
  </si>
  <si>
    <t>0,3*2,1</t>
  </si>
  <si>
    <t>549489573</t>
  </si>
  <si>
    <t>998011008</t>
  </si>
  <si>
    <t>Přesun hmot pro budovy zděné s omezením mechanizace pro budovy v do 6 m</t>
  </si>
  <si>
    <t>-904502993</t>
  </si>
  <si>
    <t>https://podminky.urs.cz/item/CS_URS_2024_01/998011008</t>
  </si>
  <si>
    <t>711112001</t>
  </si>
  <si>
    <t>Provedení izolace proti zemní vlhkosti svislé za studena nátěrem penetračním</t>
  </si>
  <si>
    <t>741490986</t>
  </si>
  <si>
    <t>https://podminky.urs.cz/item/CS_URS_2024_01/711112001</t>
  </si>
  <si>
    <t>(2,82+3,57+0,3)*2,0*2</t>
  </si>
  <si>
    <t>-47367115</t>
  </si>
  <si>
    <t>26,76*0,00034 'Přepočtené koeficientem množství</t>
  </si>
  <si>
    <t>711112052</t>
  </si>
  <si>
    <t>Provedení izolace proti zemní vlhkosti svislé za studena 2x nátěr tekutou lepenkou</t>
  </si>
  <si>
    <t>769897919</t>
  </si>
  <si>
    <t>https://podminky.urs.cz/item/CS_URS_2024_01/711112052</t>
  </si>
  <si>
    <t>IS*2</t>
  </si>
  <si>
    <t>24551030</t>
  </si>
  <si>
    <t>stěrka hydroizolační dvousložková cemento-polymerová vlákny vyztužená proti zemní vlhkosti</t>
  </si>
  <si>
    <t>452059484</t>
  </si>
  <si>
    <t>711132101</t>
  </si>
  <si>
    <t>Provedení izolace proti zemní vlhkosti pásy na sucho svislé AIP nebo tkaninou</t>
  </si>
  <si>
    <t>-1629887809</t>
  </si>
  <si>
    <t>https://podminky.urs.cz/item/CS_URS_2024_01/711132101</t>
  </si>
  <si>
    <t>69311081</t>
  </si>
  <si>
    <t>geotextilie netkaná separační, ochranná, filtrační, drenážní PES 300g/m2</t>
  </si>
  <si>
    <t>-1856876478</t>
  </si>
  <si>
    <t>26,76*1,25 'Přepočtené koeficientem množství</t>
  </si>
  <si>
    <t>998711111</t>
  </si>
  <si>
    <t>Přesun hmot tonážní pro izolace proti vodě, vlhkosti a plynům s omezením mechanizace v objektech v do 6 m</t>
  </si>
  <si>
    <t>2016330205</t>
  </si>
  <si>
    <t>https://podminky.urs.cz/item/CS_URS_2024_01/998711111</t>
  </si>
  <si>
    <t>-79076689</t>
  </si>
  <si>
    <t>"11Z"3,5*2</t>
  </si>
  <si>
    <t>2040036555</t>
  </si>
  <si>
    <t>767165111</t>
  </si>
  <si>
    <t>Montáž zábradlí rovného madla z trubek nebo tenkostěnných profilů šroubovaného</t>
  </si>
  <si>
    <t>-210172793</t>
  </si>
  <si>
    <t>https://podminky.urs.cz/item/CS_URS_2024_01/767165111</t>
  </si>
  <si>
    <t>55342038.S</t>
  </si>
  <si>
    <t>madlo zábradlí hranaté nerezové d 40mm</t>
  </si>
  <si>
    <t>1104451214</t>
  </si>
  <si>
    <t>55342040</t>
  </si>
  <si>
    <t>koncovka madla nerezová 40 x 40 mm</t>
  </si>
  <si>
    <t>139719076</t>
  </si>
  <si>
    <t>998767111</t>
  </si>
  <si>
    <t>Přesun hmot tonážní pro zámečnické konstrukce s omezením mechanizace v objektech v do 6 m</t>
  </si>
  <si>
    <t>1002591514</t>
  </si>
  <si>
    <t>https://podminky.urs.cz/item/CS_URS_2024_01/998767111</t>
  </si>
  <si>
    <t>782</t>
  </si>
  <si>
    <t>Dokončovací práce - obklady z kamene</t>
  </si>
  <si>
    <t>782132113</t>
  </si>
  <si>
    <t>Montáž obkladu stěn z pravoúhlých desek z tvrdého kamene do lepidla tl přes 30 do 50 mm</t>
  </si>
  <si>
    <t>-1567564758</t>
  </si>
  <si>
    <t>https://podminky.urs.cz/item/CS_URS_2024_01/782132113</t>
  </si>
  <si>
    <t>2,1*0,4</t>
  </si>
  <si>
    <t>58382713</t>
  </si>
  <si>
    <t>deska obkladová leštěná žula liberecká tl 50mm</t>
  </si>
  <si>
    <t>967647432</t>
  </si>
  <si>
    <t>0,84*1,05 'Přepočtené koeficientem množství</t>
  </si>
  <si>
    <t>998782121</t>
  </si>
  <si>
    <t>Přesun hmot tonážní pro obklady kamenné ruční v objektech v do 6 m</t>
  </si>
  <si>
    <t>660624849</t>
  </si>
  <si>
    <t>https://podminky.urs.cz/item/CS_URS_2024_01/998782121</t>
  </si>
  <si>
    <t>SEZNAM FIGUR</t>
  </si>
  <si>
    <t>Výměra</t>
  </si>
  <si>
    <t xml:space="preserve"> SO 02/ SO 02.02.</t>
  </si>
  <si>
    <t>Použití figury:</t>
  </si>
  <si>
    <t xml:space="preserve"> SO 03/ SO 03.02.</t>
  </si>
  <si>
    <t>oprava omítky do 10%</t>
  </si>
  <si>
    <t xml:space="preserve"> SO 04/ SO 04.02.</t>
  </si>
  <si>
    <t xml:space="preserve"> SO 04/ SO 04.03.</t>
  </si>
  <si>
    <t>{d5ba90ab-bbe8-44be-a0f4-8da4df2a119c}</t>
  </si>
  <si>
    <t>DpS Borohrádek, st.p.č.243,722,p.p.č.187</t>
  </si>
  <si>
    <t>Královehradecký kraj,Pivovarské nám.1245 H.Králové</t>
  </si>
  <si>
    <t>Proxion, Hurdálková 206 547 01 Náchod</t>
  </si>
  <si>
    <t>František Mrázek</t>
  </si>
  <si>
    <t>Náklady stavby celkem</t>
  </si>
  <si>
    <t xml:space="preserve">    725 - Zdravotechnika - zařizovací předměty</t>
  </si>
  <si>
    <t>122311101</t>
  </si>
  <si>
    <t>Odkopávky a prokopávky ručně zapažené i nezapažené v hornině třídy těžitelnosti II skupiny 4</t>
  </si>
  <si>
    <t>CS ÚRS 2024 01</t>
  </si>
  <si>
    <t>893627740</t>
  </si>
  <si>
    <t>https://podminky.urs.cz/item/CS_URS_2024_01/122311101</t>
  </si>
  <si>
    <t>"01-ASŘ-1 Technická zpráva"</t>
  </si>
  <si>
    <t>"01-ASŘ-20 1.PP SS"</t>
  </si>
  <si>
    <t>"m.č.-1.01"17,55*0,1</t>
  </si>
  <si>
    <t>"m.č.-1.02"27,57*0,1</t>
  </si>
  <si>
    <t>"m.č.-1.03"10,61*0,1</t>
  </si>
  <si>
    <t>"m.č.-1.04"16,15*0,1</t>
  </si>
  <si>
    <t>"m.č.-1.05"16,61*0,1</t>
  </si>
  <si>
    <t>"m.č.-1.06"17,30*0,1</t>
  </si>
  <si>
    <t>"m.č.-1.07"16,48*0,1</t>
  </si>
  <si>
    <t>"m.č.-1.08"15,97*0,1</t>
  </si>
  <si>
    <t>"m.č.-1.09"18,27*0,1</t>
  </si>
  <si>
    <t>"m.č.-1.10"20,09*0,1</t>
  </si>
  <si>
    <t>"m.č.-1.11"21,79*0,1</t>
  </si>
  <si>
    <t>"m.č.-1.12"18,19*0,1</t>
  </si>
  <si>
    <t>"m.č.-1.13"26,27*0,1</t>
  </si>
  <si>
    <t>"m.č.-1.14"23,79*0,1</t>
  </si>
  <si>
    <t>161111512</t>
  </si>
  <si>
    <t>Svislé přemístění výkopku nošením bez naložení, avšak s vyprázdněním nádoby na hromady nebo do dopravního prostředku z horniny třídy těžitelnosti II skupiny 4 a 5, při hloubce výkopu přes 3 do 6 m</t>
  </si>
  <si>
    <t>-412245265</t>
  </si>
  <si>
    <t>https://podminky.urs.cz/item/CS_URS_2024_01/161111512</t>
  </si>
  <si>
    <t>"výška 3,55m"</t>
  </si>
  <si>
    <t>162211211</t>
  </si>
  <si>
    <t>Vodorovné přemístění výkopku nebo sypaniny nošením s vyprázdněním nádoby na hromady nebo do dopravního prostředku na vzdálenost do 10 m z horniny třídy těžitelnosti II, skupiny 4 a 5</t>
  </si>
  <si>
    <t>929987343</t>
  </si>
  <si>
    <t>https://podminky.urs.cz/item/CS_URS_2024_01/162211211</t>
  </si>
  <si>
    <t>Vodorovné přemístění výkopku nebo sypaniny po suchu na obvyklém dopravním prostředku, bez naložení výkopku, avšak se složením bez rozhrnutí z horniny třídy těžitelnosti I skupiny 1 až 3 na vzdálenost přes 9 000 do 10 000 m</t>
  </si>
  <si>
    <t>162211219</t>
  </si>
  <si>
    <t>Vodorovné přemístění výkopku nebo sypaniny nošením s vyprázdněním nádoby na hromady nebo do dopravního prostředku na vzdálenost do 10 m Příplatek za každých dalších 10 m k ceně -1211</t>
  </si>
  <si>
    <t>1189719927</t>
  </si>
  <si>
    <t>https://podminky.urs.cz/item/CS_URS_2024_01/162211219</t>
  </si>
  <si>
    <t>Poplatek za uložení stavebního odpadu na recyklační skládce (skládkovné) zeminy a kamení zatříděného do Katalogu odpadů pod kódem 17 05 04</t>
  </si>
  <si>
    <t>-270111038</t>
  </si>
  <si>
    <t>26,664*1,8</t>
  </si>
  <si>
    <t>Uložení sypaniny na skládky nebo meziskládky bez hutnění s upravením uložené sypaniny do předepsaného tvaru</t>
  </si>
  <si>
    <t>-1988162022</t>
  </si>
  <si>
    <t>"01-ASŘ-2 1PP"</t>
  </si>
  <si>
    <t>"01-ASŘ-3 1NP"</t>
  </si>
  <si>
    <t>"01-ASŘ-4 2NP"</t>
  </si>
  <si>
    <t>"01-ASŘ-5 3NP"</t>
  </si>
  <si>
    <t>"01-ASŘ-6 řez A"</t>
  </si>
  <si>
    <t>"01-ASŘ-7 řez D"</t>
  </si>
  <si>
    <t>"01-ASŘ-21 1.NP SS"</t>
  </si>
  <si>
    <t>"01-ASŘ-22 2.NP SS"</t>
  </si>
  <si>
    <t>"01-ASŘ-23 3.NPpodkrí SS"</t>
  </si>
  <si>
    <t>"01-ASŘ-24 Řez A-A SS"</t>
  </si>
  <si>
    <t>"01-ASŘ-25 Řez B-B SS"</t>
  </si>
  <si>
    <t>"01-ASŘ-26 Řez C-C SS"</t>
  </si>
  <si>
    <t>"Pozn.3- přízemní přístavba"</t>
  </si>
  <si>
    <t>(2,6*0,3*1,6*2)+(2,6*1,1*0,15)</t>
  </si>
  <si>
    <t>(3,14*0,6*0,5*2)+(6,5*0,6*0,5)+(6,5*0,35*0,5)</t>
  </si>
  <si>
    <t>"Pozn.1-anglické dvorky"</t>
  </si>
  <si>
    <t>"m.č.014" (0,63*0,23*0,5*2)+(1,52+0,23+0,23)*0,23*0,5+(0,92*1,96*0,22)</t>
  </si>
  <si>
    <t>"m.č.011"(0,69*0,23*0,5*2)+(3,03+0,23+0,23)*0,23*0,5+(0,92*3,5*0,22)</t>
  </si>
  <si>
    <t>"m.č.008"(0,69*0,23*0,5*2)+(3,01+0,23+0,23)*0,23*0,5+(0,92*3,47*0,22)</t>
  </si>
  <si>
    <t>"m.č.006"(0,67*0,23*0,5*2)+(1,22+0,23+0,23)*0,23*0,5+(0,9*1,7*0,22)</t>
  </si>
  <si>
    <t>"m.č.005"(0,67*0,23*0,5*2)+(1,25+0,23+0,23)*0,23*0,5+(0,9*1,71*0,22)</t>
  </si>
  <si>
    <t>"m.č.017"(0,67*0,23*0,5*2)+(1,25+0,23*0,23)*0,23*0,5+(0,9*1,71*0,22)</t>
  </si>
  <si>
    <t>"m.č.018"(0,67*0,23*0,5*2)+(1,25+0,23*0,23)*0,23*0,5+(0,9*1,71*0,22)</t>
  </si>
  <si>
    <t>961055111</t>
  </si>
  <si>
    <t>Bourání základů z betonu železového</t>
  </si>
  <si>
    <t>-1549218049</t>
  </si>
  <si>
    <t>https://podminky.urs.cz/item/CS_URS_2024_01/961055111</t>
  </si>
  <si>
    <t>Bourání příček nebo přizdívek z cihel pálených plných nebo dutých, tl. do 100 mm</t>
  </si>
  <si>
    <t>-482135844</t>
  </si>
  <si>
    <t>"m.č.009"(3,04*2,20)</t>
  </si>
  <si>
    <t>"m.č.112"(4,76*2,75)+(1,73*2,75*3)</t>
  </si>
  <si>
    <t>"m.č.116"(1,23*2,1)</t>
  </si>
  <si>
    <t>"m.č.102"(1,14*3,69)+(5,22*3,69)</t>
  </si>
  <si>
    <t>"m.č.107"(2,92*3,69)+(0,75*3,69)+(0,375*3,69)</t>
  </si>
  <si>
    <t>"m.č.106"(0,45*1,57*2)+(0,8*1,97)</t>
  </si>
  <si>
    <t>"m.č.105"(1,95*2,05)</t>
  </si>
  <si>
    <t>"m.č.215"(1,89+0,61+1,75+0,17+1,94)*2,79</t>
  </si>
  <si>
    <t>"m.č.210"(13,57*2,79)-(0,8*1,97*3)+(0,18*2,79)</t>
  </si>
  <si>
    <t>"m.č.213"(3,33*2,79)</t>
  </si>
  <si>
    <t>"m.č.202-205"(1,83*2,85)+(1,81*2,85)+(1,15*2,85)+(3,45*2,85)</t>
  </si>
  <si>
    <t>"m.č.206"(0,89+0,1+0,9+0,14+0,89+0,1+1,6+1,265)*2,85</t>
  </si>
  <si>
    <t>"m.č.201-209-208"(16,74*2,8)-(0,8*1,97*4)</t>
  </si>
  <si>
    <t>"m.č.209"(3,32*2,8)</t>
  </si>
  <si>
    <t>"m.č.311"(2,76+0,36+2,47+0,17+2,28+0,1)*2,66-(0,8*1,97*3)</t>
  </si>
  <si>
    <t>"m.č.312-313"(4,33*2,66)</t>
  </si>
  <si>
    <t>"m.č.307"(2,59+0,1+0,15+0,955)*2,45+(0,51*2,05)</t>
  </si>
  <si>
    <t>962031133</t>
  </si>
  <si>
    <t>Bourání příček nebo přizdívek z cihel pálených plných nebo dutých, tl. přes 100 do 150 mm</t>
  </si>
  <si>
    <t>-1576356549</t>
  </si>
  <si>
    <t>https://podminky.urs.cz/item/CS_URS_2024_01/962031133</t>
  </si>
  <si>
    <t>"Pozn.3"(5,6*0,15*2,35)</t>
  </si>
  <si>
    <t>"m.č.008"(2,64*2,77)</t>
  </si>
  <si>
    <t>"m.č.009"(1,0*2,05)</t>
  </si>
  <si>
    <t>"m.č.010"(0,8*2,05)</t>
  </si>
  <si>
    <t>"m.č.016"(0,9*2,05)</t>
  </si>
  <si>
    <t>"m.č.112"(1,67*2,75*2)+(1,5+0,1+1,03+0,1)*2,75</t>
  </si>
  <si>
    <t>"m.č.107"(0,65+0,1+0,375)*3,69+(0,55*2,0*2)</t>
  </si>
  <si>
    <t>"m.č.108"(0,8*2,05)</t>
  </si>
  <si>
    <t>"m.č.109"(1,13*2,64)</t>
  </si>
  <si>
    <t>"m.č.105"(3,2*3,3)</t>
  </si>
  <si>
    <t>"m.č.103"(5,06*3,3)</t>
  </si>
  <si>
    <t>"m.č.219"0,8*2,05</t>
  </si>
  <si>
    <t>"m.č.202"(1,91*2,86)</t>
  </si>
  <si>
    <t>"m.č.206"(1,265*2,86)+(0,89+0,1+0,9+0,14+0,89+0,1+1,6)*2,85+(1,84*2,0)</t>
  </si>
  <si>
    <t>"m.č.208"(3,45+0,82+1,8)*2,8-(0,8*1,97)</t>
  </si>
  <si>
    <t>"m.č.311"(2,76+0,36+2,47+0,17+2,28+0,1+0,51)*1,2+(0,93*4,4)</t>
  </si>
  <si>
    <t>"m.č.312-313-314-315"(0,26+2,76+0,435+2,235+0,15+1,0+0,335+3,19+0,305)*1,2</t>
  </si>
  <si>
    <t>"m.č.310"(1,5*2,45)</t>
  </si>
  <si>
    <t>"m.č.307-306"(9,26*1,2)</t>
  </si>
  <si>
    <t>"m.č.303-304-305"(10,75*1,2)</t>
  </si>
  <si>
    <t>962032230</t>
  </si>
  <si>
    <t>Bourání zdiva nadzákladového z cihel pálených plných nebo lícových nebo vápenopískových, na maltu vápennou nebo vápenocementovou, objemu do 1 m3</t>
  </si>
  <si>
    <t>1451172431</t>
  </si>
  <si>
    <t>https://podminky.urs.cz/item/CS_URS_2024_01/962032230</t>
  </si>
  <si>
    <t>"m.č.013"(1,15*2,05*0,35)</t>
  </si>
  <si>
    <t>"m.č.007-006"(1,0*2,1*0,67)-(0,76*2,1*0,3)</t>
  </si>
  <si>
    <t>"m.č.008"(0,35*0,22*2,77)</t>
  </si>
  <si>
    <t>"m.č.124"(0,3*0,3*0,81)</t>
  </si>
  <si>
    <t>"m.č.120"0,3*0,3*0,2</t>
  </si>
  <si>
    <t>"m.č.101"0,65*0,65*0,29</t>
  </si>
  <si>
    <t>"m.č.210"(0,53*0,3*2,45)+(0,53*0,16*2,45)</t>
  </si>
  <si>
    <t>"m.č.216"(0,9*2,1*0,51)</t>
  </si>
  <si>
    <t>"m.č.217"(0,48*2,1*0,51)</t>
  </si>
  <si>
    <t>"m.č.218"(0,8*2,1*0,51)</t>
  </si>
  <si>
    <t>"m.č.213"(0,42*0,43*0,45)</t>
  </si>
  <si>
    <t>"m.č.210"(1,23*0,4*2,79)+(1,0*0,3*2,79)</t>
  </si>
  <si>
    <t>"m.č.201"(0,65*0,65*0,25)</t>
  </si>
  <si>
    <t>"m.č.207-208"(0,5*2,1*0,21)+(0,5*2,1*0,51)</t>
  </si>
  <si>
    <t>"m.č.317"(2,68*2,2*0,17)</t>
  </si>
  <si>
    <t>"m.č.311"(2,64*2,66*0,17)</t>
  </si>
  <si>
    <t>"m.č.309"(0,265*1,75*0,3)+(0,385*1,75*0,3)</t>
  </si>
  <si>
    <t>"m.č.304"(1,0*2,1*0,34)</t>
  </si>
  <si>
    <t>"m.č.302"(1,0*2,1*0,32)</t>
  </si>
  <si>
    <t>Bourání zdiva nadzákladového z cihel pálených plných nebo lícových nebo vápenopískových, na maltu vápennou nebo vápenocementovou, objemu přes 1 m3</t>
  </si>
  <si>
    <t>-1091378372</t>
  </si>
  <si>
    <t>"m.č.013-012"1,1*2,1*1,05</t>
  </si>
  <si>
    <t>"m.č.009"(1,09*1,12*0,1)</t>
  </si>
  <si>
    <t>"m.č.010"(0,52*0,53*0,1)</t>
  </si>
  <si>
    <t>"m.č.008-005"(1,0*2,1*0,73)</t>
  </si>
  <si>
    <t>"m.č.007"(3,95*0,23*2,77)</t>
  </si>
  <si>
    <t>"Pozn.3"(3,14+0,15)*0,45*2,35*2-(0,8*1,97*0,45)+(6,5*0,45*2,35)</t>
  </si>
  <si>
    <t>"m.č.111-101"(1,2*2,2*0,8)</t>
  </si>
  <si>
    <t>"m.č.112"(1,0*2,1*0,5)</t>
  </si>
  <si>
    <t>"m.č.102"(1,8*2,5*0,49)+(0,54*0,54*2,27)</t>
  </si>
  <si>
    <t>"m.č.215"(4,19*2,79*0,17)-(1,1*1,97*0,17)-(0,58*0,68*0,17)</t>
  </si>
  <si>
    <t>"Pozn.9"</t>
  </si>
  <si>
    <t>"m.č.311"(2,64*2,66*0,17)+(2,64*2,66*0,36)</t>
  </si>
  <si>
    <t>"m.č.310"(1,5*2,65*0,435)+(1,5*2,65*0,26)</t>
  </si>
  <si>
    <t>"m.č.316-310-317"(5,12*2,2*0,43)</t>
  </si>
  <si>
    <t>"m.č.316"(2,62+0,18)*2,2*0,17</t>
  </si>
  <si>
    <t>"m.č.310"(1,5*2,45*0,305)</t>
  </si>
  <si>
    <t>"m.č.309"(3,39*0,43*1,72)+(0,75*0,74*4,8)+(9,41*0,49*1,72)</t>
  </si>
  <si>
    <t>"m.č.309"(0,55*0,53*2,37)+(1,75*1,75*0,3)</t>
  </si>
  <si>
    <t>"m.č.309"(5,69*0,93*1,82)+(3,72*1,6*0,3)</t>
  </si>
  <si>
    <t>"m.č.302"(2,11*0,46*4,4)</t>
  </si>
  <si>
    <t>"m.č.305"(8,83*2,45*0,22)</t>
  </si>
  <si>
    <t>"m.č.307"(2,59*2,45*0,2)+(0,46*1,2*0,22)</t>
  </si>
  <si>
    <t>962042320</t>
  </si>
  <si>
    <t>Bourání zdiva z betonu prostého nadzákladového objemu do 1 m3</t>
  </si>
  <si>
    <t>-1535914155</t>
  </si>
  <si>
    <t>https://podminky.urs.cz/item/CS_URS_2024_01/962042320</t>
  </si>
  <si>
    <t>"m.č.014" (0,63*0,23*1,215*2)+(1,52+0,23+0,23)*0,23*1,215</t>
  </si>
  <si>
    <t>"m.č.011"(0,69*0,23*1,215*2)+(3,03+0,23+0,23)*0,23*1,215</t>
  </si>
  <si>
    <t>"m.č.008"(0,69*0,23*1,215*2)+(3,01+0,23+0,23)*0,23*1,215</t>
  </si>
  <si>
    <t>"m.č.006"(0,67*0,23*1,215*2)+(1,22+0,23+0,23)*0,23*1,215</t>
  </si>
  <si>
    <t>"m.č.005"(0,67*0,23*1,215*2)+(1,25+0,23+0,23)*0,23*1,215</t>
  </si>
  <si>
    <t>"m.č.017"(0,67*0,23*1,215*2)+(1,25+0,23*0,23)*0,23*1,215</t>
  </si>
  <si>
    <t>"m.č.018"(0,67*0,23*1,215*2)+(1,25+0,23*0,23)*0,23*1,215</t>
  </si>
  <si>
    <t>"máchací betonová vana"</t>
  </si>
  <si>
    <t>"m.č.2.02"1,1*0,6*0,8*2</t>
  </si>
  <si>
    <t>963012520</t>
  </si>
  <si>
    <t>Bourání stropů z desek nebo panelů železobetonových prefabrikovaných s dutinami z panelů, š. přes 300 mm tl. přes 140 mm</t>
  </si>
  <si>
    <t>794950183</t>
  </si>
  <si>
    <t>https://podminky.urs.cz/item/CS_URS_2024_01/963012520</t>
  </si>
  <si>
    <t>"strop nad přístavkem"</t>
  </si>
  <si>
    <t>6,5*3,75*0,43</t>
  </si>
  <si>
    <t>"m.č.2.02"(2,64*1,48*0,45)+(4,18*1,91*0,45)</t>
  </si>
  <si>
    <t>963013530</t>
  </si>
  <si>
    <t>Bourání stropů s keramickou výplní včetně vybourání nosníků a jejich odklizení jakékoliv tloušťky</t>
  </si>
  <si>
    <t>-2078402315</t>
  </si>
  <si>
    <t>https://podminky.urs.cz/item/CS_URS_2024_01/963013530</t>
  </si>
  <si>
    <t>"m.č.301"4,68*3,05*0,22</t>
  </si>
  <si>
    <t>963022819</t>
  </si>
  <si>
    <t>Bourání kamenných schodišťových stupňů oblých, rovných nebo kosých zhotovených na místě</t>
  </si>
  <si>
    <t>-631221207</t>
  </si>
  <si>
    <t>https://podminky.urs.cz/item/CS_URS_2024_01/963022819</t>
  </si>
  <si>
    <t>"01-SZ-1 Technická zpráva"</t>
  </si>
  <si>
    <t>"1.PP bourání b."1,1*5</t>
  </si>
  <si>
    <t>963023712</t>
  </si>
  <si>
    <t>Vybourání schodišťových stupňů oblých, rovných nebo kosých ze zdi cihelné oboustranně</t>
  </si>
  <si>
    <t>-780458882</t>
  </si>
  <si>
    <t>https://podminky.urs.cz/item/CS_URS_2024_01/963023712</t>
  </si>
  <si>
    <t>"m.č.003"1,28*8</t>
  </si>
  <si>
    <t>"Pozn.3"1,1*5</t>
  </si>
  <si>
    <t>"schodiště 1.PP"(1,97*4)+(1,155*15)</t>
  </si>
  <si>
    <t>963053935</t>
  </si>
  <si>
    <t>Bourání železobetonových monolitických schodišťových ramen zazděných oboustranně</t>
  </si>
  <si>
    <t>-2021900793</t>
  </si>
  <si>
    <t>https://podminky.urs.cz/item/CS_URS_2024_01/963053935</t>
  </si>
  <si>
    <t>"m.č.003"(2,7*1,28)+(0,48*1,09)+(1,29*1,09)</t>
  </si>
  <si>
    <t>"Pozn.6"(1,94*1,1)+(1,94*1,01)</t>
  </si>
  <si>
    <t>965042141</t>
  </si>
  <si>
    <t>Bourání mazanin betonových nebo z litého asfaltu tl. do 100 mm, plochy přes 4 m2</t>
  </si>
  <si>
    <t>1677699303</t>
  </si>
  <si>
    <t>https://podminky.urs.cz/item/CS_URS_2024_01/965042141</t>
  </si>
  <si>
    <t>"m.č.-1.01"17,55</t>
  </si>
  <si>
    <t>"m.č.-1.02"27,57</t>
  </si>
  <si>
    <t>"m.č.-1.03"10,61</t>
  </si>
  <si>
    <t>"m.č.-1.04"16,15</t>
  </si>
  <si>
    <t>"m.č.-1.05"16,61</t>
  </si>
  <si>
    <t>"m.č.-1.06"17,30</t>
  </si>
  <si>
    <t>"m.č.-1.07"16,48</t>
  </si>
  <si>
    <t>"m.č.-1.08"15,97</t>
  </si>
  <si>
    <t>"m.č.-1.09"18,27</t>
  </si>
  <si>
    <t>"m.č.-1.10"20,09</t>
  </si>
  <si>
    <t>"m.č.-1.11"21,79</t>
  </si>
  <si>
    <t>"m.č.-1.12"18,19</t>
  </si>
  <si>
    <t>"m.č.-1.13"26,27</t>
  </si>
  <si>
    <t>"m.č.-1.14"23,79</t>
  </si>
  <si>
    <t>266,64*0,1</t>
  </si>
  <si>
    <t>Bourání mazanin betonových nebo z litého asfaltu tl. přes 100 mm, plochy přes 4 m2</t>
  </si>
  <si>
    <t>-1289797431</t>
  </si>
  <si>
    <t>"m.č.-1.01"17,55*0,15</t>
  </si>
  <si>
    <t>"m.č.-1.02"27,57*0,15</t>
  </si>
  <si>
    <t>"m.č.-1.03"10,61*0,15</t>
  </si>
  <si>
    <t>"m.č.-1.04"16,15*0,15</t>
  </si>
  <si>
    <t>"m.č.-1.05"16,61*0,15</t>
  </si>
  <si>
    <t>"m.č.-1.06"17,30*0,15</t>
  </si>
  <si>
    <t>"m.č.-1.07"16,48*0,15</t>
  </si>
  <si>
    <t>"m.č.-1.08"15,97*0,15</t>
  </si>
  <si>
    <t>"m.č.-1.09"18,27*0,15</t>
  </si>
  <si>
    <t>"m.č.-1.10"20,09*0,15</t>
  </si>
  <si>
    <t>"m.č.-1.11"21,79*0,15</t>
  </si>
  <si>
    <t>"m.č.-1.12"18,19*0,15</t>
  </si>
  <si>
    <t>"m.č.-1.13"26,27*0,15</t>
  </si>
  <si>
    <t>"m.č.-1.14"23,79*0,15</t>
  </si>
  <si>
    <t>965043321</t>
  </si>
  <si>
    <t>Bourání mazanin betonových s potěrem nebo teracem tl. do 100 mm, plochy do 1 m2</t>
  </si>
  <si>
    <t>1244785006</t>
  </si>
  <si>
    <t>https://podminky.urs.cz/item/CS_URS_2024_01/965043321</t>
  </si>
  <si>
    <t>"m.č.001"(1,215*0,54*0,05)</t>
  </si>
  <si>
    <t>Bourání mazanin betonových s potěrem nebo teracem tl. do 100 mm, plochy přes 4 m2</t>
  </si>
  <si>
    <t>561563454</t>
  </si>
  <si>
    <t>"m.č.107-108"(5,22*3,02)*0,07</t>
  </si>
  <si>
    <t>"rýhy pro instalace" 120*0,3*0,15</t>
  </si>
  <si>
    <t>Bourání mazanin betonových s potěrem nebo teracem tl. do 150 mm, plochy do 4 m2</t>
  </si>
  <si>
    <t>-1959476049</t>
  </si>
  <si>
    <t>"m.č.005"(3,04*0,845*0,15)</t>
  </si>
  <si>
    <t>965046111</t>
  </si>
  <si>
    <t>Broušení stávajících betonových podlah úběr do 3 mm</t>
  </si>
  <si>
    <t>734964266</t>
  </si>
  <si>
    <t>https://podminky.urs.cz/item/CS_URS_2024_01/965046111</t>
  </si>
  <si>
    <t>"m.č.1.01"21,3</t>
  </si>
  <si>
    <t>"m.č.1.02"8,01</t>
  </si>
  <si>
    <t>"m.č.1.03"2,54</t>
  </si>
  <si>
    <t>"m.č.1.04"1,63</t>
  </si>
  <si>
    <t>"m.č.1.05"10,95</t>
  </si>
  <si>
    <t>"m.č.1.06"4,98</t>
  </si>
  <si>
    <t>"m.č.1.07"11,19</t>
  </si>
  <si>
    <t>"m.č.1.08"11,57</t>
  </si>
  <si>
    <t>"m.č.1.09"8,75</t>
  </si>
  <si>
    <t>"m.č.1.10"15,87</t>
  </si>
  <si>
    <t>"m.č.1.11"24,3</t>
  </si>
  <si>
    <t>"m.č.1.12"12,65</t>
  </si>
  <si>
    <t>"m.č.1.13"1,50</t>
  </si>
  <si>
    <t>"m.č.1.14"29,35</t>
  </si>
  <si>
    <t>"m.č.1.15"1,74</t>
  </si>
  <si>
    <t>"m.č.1.16"2,54</t>
  </si>
  <si>
    <t>"m.č.1.17"3,42</t>
  </si>
  <si>
    <t>"m.č.1.18"5,32</t>
  </si>
  <si>
    <t>"m.č.1.19"17,06</t>
  </si>
  <si>
    <t>"m.č.1.20"19,57</t>
  </si>
  <si>
    <t>"m.č.1.21"8,03</t>
  </si>
  <si>
    <t>"m.č.1.22"10,26</t>
  </si>
  <si>
    <t>"m.č.1.23"4,85</t>
  </si>
  <si>
    <t>"m.č.1.24"5,63</t>
  </si>
  <si>
    <t>"m.č.1.25"52,5</t>
  </si>
  <si>
    <t>"m.č.1.26"6,12</t>
  </si>
  <si>
    <t>"m.č.1.27"9,17</t>
  </si>
  <si>
    <t>"m.č.1.28"5,02</t>
  </si>
  <si>
    <t>"m.č.2.01"67,02</t>
  </si>
  <si>
    <t>"m.č.2.02"3,49</t>
  </si>
  <si>
    <t>"m.č.2.03"2,17</t>
  </si>
  <si>
    <t>"m.č.2.04"0,95</t>
  </si>
  <si>
    <t>"m.č.2.05"0,97</t>
  </si>
  <si>
    <t>"m.č.2.06"0,93</t>
  </si>
  <si>
    <t>"m.č.2.07"2,23</t>
  </si>
  <si>
    <t>"m.č.2.08"16,11</t>
  </si>
  <si>
    <t>"m.č.2.09"25,91</t>
  </si>
  <si>
    <t>"m.č.2.10"18,48</t>
  </si>
  <si>
    <t>"m.č.2.11"11,72</t>
  </si>
  <si>
    <t>"m.č.2.12"11,54</t>
  </si>
  <si>
    <t>"m.č.2.13"11,58</t>
  </si>
  <si>
    <t>"m.č.2.14"15,07</t>
  </si>
  <si>
    <t>"m.č.2.15"11,23</t>
  </si>
  <si>
    <t>"m.č.2.16"11,89</t>
  </si>
  <si>
    <t>"m.č.2.17"12,11</t>
  </si>
  <si>
    <t>"m.č.2.18"20,17</t>
  </si>
  <si>
    <t>"m.č.2.19"16,65</t>
  </si>
  <si>
    <t>"m.č.2.20"32,25</t>
  </si>
  <si>
    <t>"m.č.2.21"6,57</t>
  </si>
  <si>
    <t>"m.č.2.22"15,26</t>
  </si>
  <si>
    <t>"m.č.2.23"23,15</t>
  </si>
  <si>
    <t>"m.č.3.01"16,2</t>
  </si>
  <si>
    <t>"m.č.3.02"3,12</t>
  </si>
  <si>
    <t>"m.č.3.03"9,56</t>
  </si>
  <si>
    <t>"m.č.3.04"26,34</t>
  </si>
  <si>
    <t>"m.č.3.05"20,32</t>
  </si>
  <si>
    <t>"m.č.3.06"28,70</t>
  </si>
  <si>
    <t>"m.č.3.07"124,61</t>
  </si>
  <si>
    <t>"m.č.3.08"14,33</t>
  </si>
  <si>
    <t>"m.č.3.09"15,09</t>
  </si>
  <si>
    <t>"m.č.3.10"11,9</t>
  </si>
  <si>
    <t>"m.č.3.12"13,37</t>
  </si>
  <si>
    <t>"m.č.3.14"7,26</t>
  </si>
  <si>
    <t>"m.č.3.15"6,52</t>
  </si>
  <si>
    <t>"m.č.3.16"6,02</t>
  </si>
  <si>
    <t>"m.č.3.17"9,92</t>
  </si>
  <si>
    <t>"m.č.3.18"8,77</t>
  </si>
  <si>
    <t>965081223</t>
  </si>
  <si>
    <t>Bourání podlah z dlaždic bez podkladního lože nebo mazaniny, s jakoukoliv výplní spár keramických nebo xylolitových tl. přes 10 mm plochy přes 1 m2</t>
  </si>
  <si>
    <t>1875116169</t>
  </si>
  <si>
    <t>https://podminky.urs.cz/item/CS_URS_2024_01/965081223</t>
  </si>
  <si>
    <t>965082933</t>
  </si>
  <si>
    <t>Odstranění násypu pod podlahami nebo ochranného násypu na střechách tl. do 200 mm, plochy přes 2 m2</t>
  </si>
  <si>
    <t>1555344470</t>
  </si>
  <si>
    <t>https://podminky.urs.cz/item/CS_URS_2024_01/965082933</t>
  </si>
  <si>
    <t>120*0,3*0,15</t>
  </si>
  <si>
    <t>Vybourání kovových rámů oken s křídly, dveřních zárubní, vrat, stěn, ostění nebo obkladů dveřních zárubní, plochy do 2 m2</t>
  </si>
  <si>
    <t>419543701</t>
  </si>
  <si>
    <t>"m.č.1.18"0,7*1,97</t>
  </si>
  <si>
    <t>"m.č.1.17"0,7*1,97</t>
  </si>
  <si>
    <t>"m.č.1.16"0,7*1,97</t>
  </si>
  <si>
    <t>"m.č.1.15"0,7*1,97</t>
  </si>
  <si>
    <t>"m.č.1.04"0,6*1,97</t>
  </si>
  <si>
    <t>"m.č.1.03"0,6*1,97</t>
  </si>
  <si>
    <t>"m.č.1.05"0,8*1,97</t>
  </si>
  <si>
    <t>"m.č.1.06"0,6*1,97</t>
  </si>
  <si>
    <t>"m.č.1.02"0,8*1,97*2</t>
  </si>
  <si>
    <t>"m.č.1.08"0,8*1,97</t>
  </si>
  <si>
    <t>"m.č.1.09"0,8*1,97</t>
  </si>
  <si>
    <t>"m.č.1.10"0,8*1,97</t>
  </si>
  <si>
    <t>"m.č.1.14"0,9*1,97</t>
  </si>
  <si>
    <t>"m.č.2.19"1,1*1,97</t>
  </si>
  <si>
    <t>"m.č.2.20"(1,1*1,97)+(0,8*1,97)</t>
  </si>
  <si>
    <t>"m.č.2.02"0,6*1,97</t>
  </si>
  <si>
    <t>"m.č.2.03"0,6*1,97</t>
  </si>
  <si>
    <t>"m.č.2.01"0,7*1,97</t>
  </si>
  <si>
    <t>"m.č.2.04"0,6*1,97</t>
  </si>
  <si>
    <t>"m.č.2.05"0,6*1,97</t>
  </si>
  <si>
    <t>"m.č.2.06"0,6*1,97</t>
  </si>
  <si>
    <t>"m.č.2.07"0,6*1,97</t>
  </si>
  <si>
    <t>"m.č.2.09"0,8*1,97</t>
  </si>
  <si>
    <t>"m.č.2.10"0,8*1,97</t>
  </si>
  <si>
    <t>"m.č.2.11"0,8*1,97</t>
  </si>
  <si>
    <t>"m.č.2.12"0,8*1,97</t>
  </si>
  <si>
    <t>"m.č.2.13"0,8*1,97</t>
  </si>
  <si>
    <t>"m.č.2.16"0,8*1,97</t>
  </si>
  <si>
    <t>"m.č.2.17"0,8*1,97</t>
  </si>
  <si>
    <t>"m.č.2.18"0,8*1,97</t>
  </si>
  <si>
    <t>"m.č.3.12"0,7*1,95*2</t>
  </si>
  <si>
    <t>"m.č.3.14"0,8*1,97</t>
  </si>
  <si>
    <t>"m.č.3.15"0,8*1,97</t>
  </si>
  <si>
    <t>"m.č.3.16"0,8*1,97</t>
  </si>
  <si>
    <t>"m.č.3.17"0,8*1,97</t>
  </si>
  <si>
    <t>"m.č.3.09"0,8*1,97</t>
  </si>
  <si>
    <t>"m.č.3.02"0,6*1,97</t>
  </si>
  <si>
    <t>"m.č.3.03"0,8*1,97</t>
  </si>
  <si>
    <t>Vybourání otvorů ve zdivu základovém nebo nadzákladovém z cihel, tvárnic, příčkovek z cihel pálených na maltu vápennou nebo vápenocementovou plochy do 0,09 m2, tl. do 150 mm</t>
  </si>
  <si>
    <t>-1194396917</t>
  </si>
  <si>
    <t>Vybourání otvorů ve zdivu základovém nebo nadzákladovém z cihel, tvárnic, příčkovek z cihel pálených na maltu vápennou nebo vápenocementovou plochy do 0,09 m2, tl. do 300 mm</t>
  </si>
  <si>
    <t>-2048845948</t>
  </si>
  <si>
    <t>971033351</t>
  </si>
  <si>
    <t>Vybourání otvorů ve zdivu základovém nebo nadzákladovém z cihel, tvárnic, příčkovek z cihel pálených na maltu vápennou nebo vápenocementovou plochy do 0,09 m2, tl. do 450 mm</t>
  </si>
  <si>
    <t>-1907216294</t>
  </si>
  <si>
    <t>https://podminky.urs.cz/item/CS_URS_2024_01/971033351</t>
  </si>
  <si>
    <t>971033381</t>
  </si>
  <si>
    <t>Vybourání otvorů ve zdivu základovém nebo nadzákladovém z cihel, tvárnic, příčkovek z cihel pálených na maltu vápennou nebo vápenocementovou plochy do 0,09 m2, tl. do 900 mm</t>
  </si>
  <si>
    <t>-1635383587</t>
  </si>
  <si>
    <t>https://podminky.urs.cz/item/CS_URS_2024_01/971033381</t>
  </si>
  <si>
    <t>972033261</t>
  </si>
  <si>
    <t>Vybourání otvorů v klenbách z cihel bez odstranění podlahy a násypu, plochy do 0,09 m2, tl. do 300 mm</t>
  </si>
  <si>
    <t>-397990365</t>
  </si>
  <si>
    <t>https://podminky.urs.cz/item/CS_URS_2024_01/972033261</t>
  </si>
  <si>
    <t>972033271</t>
  </si>
  <si>
    <t>Vybourání otvorů v klenbách z cihel bez odstranění podlahy a násypu, plochy do 0,09 m2, tl. do 450 mm</t>
  </si>
  <si>
    <t>-1803612639</t>
  </si>
  <si>
    <t>https://podminky.urs.cz/item/CS_URS_2024_01/972033271</t>
  </si>
  <si>
    <t>Řezání stávajících betonových mazanin bez vyztužení hloubky přes 100 do 150 mm</t>
  </si>
  <si>
    <t>1424131764</t>
  </si>
  <si>
    <t>"dle pokynů PD"120</t>
  </si>
  <si>
    <t>997013012</t>
  </si>
  <si>
    <t>Vyklizení ulehlé suti na vzdálenost do 3 m od okraje vyklízeného prostoru nebo s naložením na dopravní prostředek z prostorů o půdorysné ploše přes 15 m2 z výšky (hloubky) do 10 m</t>
  </si>
  <si>
    <t>1703824861</t>
  </si>
  <si>
    <t>https://podminky.urs.cz/item/CS_URS_2024_01/997013012</t>
  </si>
  <si>
    <t>541,26</t>
  </si>
  <si>
    <t>997013154</t>
  </si>
  <si>
    <t>Vnitrostaveništní doprava suti a vybouraných hmot vodorovně do 50 m s naložením s omezením mechanizace pro budovy a haly výšky přes 12 do 15 m</t>
  </si>
  <si>
    <t>1534324089</t>
  </si>
  <si>
    <t>https://podminky.urs.cz/item/CS_URS_2024_01/997013154</t>
  </si>
  <si>
    <t>997013214</t>
  </si>
  <si>
    <t>Vnitrostaveništní doprava suti a vybouraných hmot vodorovně do 50 m s naložením ručně pro budovy a haly výšky přes 12 do 15 m</t>
  </si>
  <si>
    <t>1779637528</t>
  </si>
  <si>
    <t>https://podminky.urs.cz/item/CS_URS_2024_01/997013214</t>
  </si>
  <si>
    <t>997013219</t>
  </si>
  <si>
    <t>Vnitrostaveništní doprava suti a vybouraných hmot vodorovně do 50 m s naložením Příplatek k cenám -3111 až -3217 za zvětšenou vodorovnou dopravu přes vymezenou dopravní vzdálenost za každých dalších započatých 10 m</t>
  </si>
  <si>
    <t>1151686327</t>
  </si>
  <si>
    <t>https://podminky.urs.cz/item/CS_URS_2024_01/997013219</t>
  </si>
  <si>
    <t>Odvoz suti a vybouraných hmot na skládku nebo meziskládku se složením, na vzdálenost do 1 km</t>
  </si>
  <si>
    <t>700235668</t>
  </si>
  <si>
    <t>Odvoz suti a vybouraných hmot na skládku nebo meziskládku se složením, na vzdálenost Příplatek k ceně za každý další započatý 1 km přes 1 km</t>
  </si>
  <si>
    <t>-1045454539</t>
  </si>
  <si>
    <t>997013511</t>
  </si>
  <si>
    <t>Odvoz suti a vybouraných hmot z meziskládky na skládku s naložením a se složením, na vzdálenost do 1 km</t>
  </si>
  <si>
    <t>-589986984</t>
  </si>
  <si>
    <t>https://podminky.urs.cz/item/CS_URS_2024_01/997013511</t>
  </si>
  <si>
    <t>997013601</t>
  </si>
  <si>
    <t>Poplatek za uložení stavebního odpadu na skládce (skládkovné) z prostého betonu zatříděného do Katalogu odpadů pod kódem 17 01 01</t>
  </si>
  <si>
    <t>-687365530</t>
  </si>
  <si>
    <t>https://podminky.urs.cz/item/CS_URS_2024_01/997013601</t>
  </si>
  <si>
    <t>27,706</t>
  </si>
  <si>
    <t>997013602</t>
  </si>
  <si>
    <t>Poplatek za uložení stavebního odpadu na skládce (skládkovné) z armovaného betonu zatříděného do Katalogu odpadů pod kódem 17 01 01</t>
  </si>
  <si>
    <t>185535013</t>
  </si>
  <si>
    <t>https://podminky.urs.cz/item/CS_URS_2024_01/997013602</t>
  </si>
  <si>
    <t>18,953</t>
  </si>
  <si>
    <t>997013603</t>
  </si>
  <si>
    <t>Poplatek za uložení stavebního odpadu na skládce (skládkovné) cihelného zatříděného do Katalogu odpadů pod kódem 17 01 02</t>
  </si>
  <si>
    <t>1194235665</t>
  </si>
  <si>
    <t>https://podminky.urs.cz/item/CS_URS_2024_01/997013603</t>
  </si>
  <si>
    <t>541,26-27,706-18,953</t>
  </si>
  <si>
    <t>997013607</t>
  </si>
  <si>
    <t>Poplatek za uložení stavebního odpadu na skládce (skládkovné) z tašek a keramických výrobků zatříděného do Katalogu odpadů pod kódem 17 01 03</t>
  </si>
  <si>
    <t>-1699407050</t>
  </si>
  <si>
    <t>https://podminky.urs.cz/item/CS_URS_2024_01/997013607</t>
  </si>
  <si>
    <t>29,221+27,23+0,906</t>
  </si>
  <si>
    <t>997013631</t>
  </si>
  <si>
    <t>Poplatek za uložení stavebního odpadu na skládce (skládkovné) směsného stavebního a demoličního zatříděného do Katalogu odpadů pod kódem 17 09 04</t>
  </si>
  <si>
    <t>1518749516</t>
  </si>
  <si>
    <t>https://podminky.urs.cz/item/CS_URS_2024_01/997013631</t>
  </si>
  <si>
    <t>101,529</t>
  </si>
  <si>
    <t>997013811</t>
  </si>
  <si>
    <t>Poplatek za uložení stavebního odpadu na skládce (skládkovné) dřevěného zatříděného do Katalogu odpadů pod kódem 17 02 01</t>
  </si>
  <si>
    <t>-1433109191</t>
  </si>
  <si>
    <t>https://podminky.urs.cz/item/CS_URS_2024_01/997013811</t>
  </si>
  <si>
    <t>49,209+1,541</t>
  </si>
  <si>
    <t>997013812</t>
  </si>
  <si>
    <t>Poplatek za uložení stavebního odpadu na skládce (skládkovné) z materiálů na bázi sádry zatříděného do Katalogu odpadů pod kódem 17 08 02</t>
  </si>
  <si>
    <t>1034903727</t>
  </si>
  <si>
    <t>https://podminky.urs.cz/item/CS_URS_2024_01/997013812</t>
  </si>
  <si>
    <t>3,426</t>
  </si>
  <si>
    <t>725</t>
  </si>
  <si>
    <t>Zdravotechnika - zařizovací předměty</t>
  </si>
  <si>
    <t>725110814</t>
  </si>
  <si>
    <t>Demontáž klozetů kombi</t>
  </si>
  <si>
    <t>https://podminky.urs.cz/item/CS_URS_2024_01/725110814</t>
  </si>
  <si>
    <t>"m.č.1.15"1</t>
  </si>
  <si>
    <t>"m.č.1.17"1</t>
  </si>
  <si>
    <t>"m.č.1.04"1</t>
  </si>
  <si>
    <t>"m.č.1.06"1</t>
  </si>
  <si>
    <t>"m.č.2.04"1</t>
  </si>
  <si>
    <t>"m.č.2.05"1</t>
  </si>
  <si>
    <t>"m.č.2.06"1</t>
  </si>
  <si>
    <t>"m.č.3.16"1</t>
  </si>
  <si>
    <t>"m.č.3.02"1</t>
  </si>
  <si>
    <t>725210821</t>
  </si>
  <si>
    <t>Demontáž umyvadel bez výtokových armatur umyvadel</t>
  </si>
  <si>
    <t>https://podminky.urs.cz/item/CS_URS_2024_01/725210821</t>
  </si>
  <si>
    <t>"m.č.1.16"1</t>
  </si>
  <si>
    <t>"m.č.1.03"1</t>
  </si>
  <si>
    <t>"m.č.1.09"1</t>
  </si>
  <si>
    <t>"m.č.1.10"1</t>
  </si>
  <si>
    <t>"m.č.2.19"1</t>
  </si>
  <si>
    <t>"m.č.2.18"1</t>
  </si>
  <si>
    <t>"m.č.2.17"1</t>
  </si>
  <si>
    <t>"m.č.2.22"1</t>
  </si>
  <si>
    <t>"m.č.2.16"1</t>
  </si>
  <si>
    <t>"m.č.2.15"1</t>
  </si>
  <si>
    <t>"m.č.2.13"1</t>
  </si>
  <si>
    <t>"m.č.2.12"1</t>
  </si>
  <si>
    <t>"m.č.2.11"1</t>
  </si>
  <si>
    <t>"m.č.2.10"1</t>
  </si>
  <si>
    <t>"m.č.2.09"1</t>
  </si>
  <si>
    <t>"m.č.2.07"1</t>
  </si>
  <si>
    <t>"m.č.2.03"1</t>
  </si>
  <si>
    <t>"m.č.3.03"1</t>
  </si>
  <si>
    <t>725220842</t>
  </si>
  <si>
    <t>Demontáž van ocelových volně stojících</t>
  </si>
  <si>
    <t>-17670156</t>
  </si>
  <si>
    <t>https://podminky.urs.cz/item/CS_URS_2024_01/725220842</t>
  </si>
  <si>
    <t>725230811</t>
  </si>
  <si>
    <t>Demontáž bidetů diturvitových</t>
  </si>
  <si>
    <t>699674978</t>
  </si>
  <si>
    <t>https://podminky.urs.cz/item/CS_URS_2024_01/725230811</t>
  </si>
  <si>
    <t>"m.č.1.25"1</t>
  </si>
  <si>
    <t>725240812</t>
  </si>
  <si>
    <t>Demontáž sprchových kabin a vaniček bez výtokových armatur vaniček</t>
  </si>
  <si>
    <t>859949571</t>
  </si>
  <si>
    <t>https://podminky.urs.cz/item/CS_URS_2024_01/725240812</t>
  </si>
  <si>
    <t>725310821</t>
  </si>
  <si>
    <t>Demontáž dřezů jednodílných bez výtokových armatur na konzolách</t>
  </si>
  <si>
    <t>-1371306982</t>
  </si>
  <si>
    <t>https://podminky.urs.cz/item/CS_URS_2024_01/725310821</t>
  </si>
  <si>
    <t>"m.č.1.25"2</t>
  </si>
  <si>
    <t>762212811</t>
  </si>
  <si>
    <t>Demontáž schodiště se zábradlím přímočarých nebo křivočarých z prken nebo fošen bez podstupnic, šířky do 1,50 m</t>
  </si>
  <si>
    <t>1129568600</t>
  </si>
  <si>
    <t>https://podminky.urs.cz/item/CS_URS_2024_01/762212811</t>
  </si>
  <si>
    <t>1,29*11</t>
  </si>
  <si>
    <t>1,5*12*2</t>
  </si>
  <si>
    <t>"01-ASŘ-23 3.NP Podkrí SS"</t>
  </si>
  <si>
    <t>762321905</t>
  </si>
  <si>
    <t>Podepření vazníků fošnami a hranoly (materiál v ceně) průřezové plochy přes 100 cm2</t>
  </si>
  <si>
    <t>2132268089</t>
  </si>
  <si>
    <t>https://podminky.urs.cz/item/CS_URS_2024_01/762321905</t>
  </si>
  <si>
    <t>"01-SKŘ-3a stávající nadstrop bourání"</t>
  </si>
  <si>
    <t>"výpočty z CAD"</t>
  </si>
  <si>
    <t>83,8+173+496,9+26+117,7+25,72</t>
  </si>
  <si>
    <t>762331921</t>
  </si>
  <si>
    <t>Vyřezání části střešní vazby vázané konstrukce krovů průřezové plochy řeziva přes 120 do 224 cm2, délky vyřezané části krovového prvku do 3 m</t>
  </si>
  <si>
    <t>1772640625</t>
  </si>
  <si>
    <t>https://podminky.urs.cz/item/CS_URS_2024_01/762331921</t>
  </si>
  <si>
    <t>"sloupky 120x120"(2,7*24)</t>
  </si>
  <si>
    <t>"pásek 140x160"(0,9*10)</t>
  </si>
  <si>
    <t>"vzpěra 140x160"(2,5*4)</t>
  </si>
  <si>
    <t>762331922</t>
  </si>
  <si>
    <t>Vyřezání části střešní vazby vázané konstrukce krovů průřezové plochy řeziva přes 120 do 224 cm2, délky vyřezané části krovového prvku přes 3 do 5 m</t>
  </si>
  <si>
    <t>-2073419089</t>
  </si>
  <si>
    <t>https://podminky.urs.cz/item/CS_URS_2024_01/762331922</t>
  </si>
  <si>
    <t>"hambalek 140x160"(5,3*10)+(6,0*20)</t>
  </si>
  <si>
    <t>762331924</t>
  </si>
  <si>
    <t>Vyřezání části střešní vazby vázané konstrukce krovů průřezové plochy řeziva přes 120 do 224 cm2, délky vyřezané části krovového prvku přes 8 m</t>
  </si>
  <si>
    <t>1558851496</t>
  </si>
  <si>
    <t>https://podminky.urs.cz/item/CS_URS_2024_01/762331924</t>
  </si>
  <si>
    <t>"krokve 100x140"84,6</t>
  </si>
  <si>
    <t>"krokve 140x160"342,3</t>
  </si>
  <si>
    <t>"pozednice 140x100"70</t>
  </si>
  <si>
    <t>762331931</t>
  </si>
  <si>
    <t>Vyřezání části střešní vazby vázané konstrukce krovů průřezové plochy řeziva přes 224 do 288 cm2, délky vyřezané části krovového prvku do 3 m</t>
  </si>
  <si>
    <t>985441991</t>
  </si>
  <si>
    <t>https://podminky.urs.cz/item/CS_URS_2024_01/762331931</t>
  </si>
  <si>
    <t>"sloupky 160x160"(2,5*8)</t>
  </si>
  <si>
    <t>"sloupky 150x160"(2,0*3)</t>
  </si>
  <si>
    <t>762331934</t>
  </si>
  <si>
    <t>Vyřezání části střešní vazby vázané konstrukce krovů průřezové plochy řeziva přes 224 do 288 cm2, délky vyřezané části krovového prvku přes 8 m</t>
  </si>
  <si>
    <t>-1965039877</t>
  </si>
  <si>
    <t>https://podminky.urs.cz/item/CS_URS_2024_01/762331934</t>
  </si>
  <si>
    <t>"nárožní, úžlabní krokve 160x180"(9,9*4)</t>
  </si>
  <si>
    <t>"vaznice 160x180"78,17</t>
  </si>
  <si>
    <t>762331954</t>
  </si>
  <si>
    <t>Vyřezání části střešní vazby vázané konstrukce krovů průřezové plochy řeziva přes 450 cm2, délky vyřezané části krovového prvku přes 8 m</t>
  </si>
  <si>
    <t>-1012885035</t>
  </si>
  <si>
    <t>https://podminky.urs.cz/item/CS_URS_2024_01/762331954</t>
  </si>
  <si>
    <t>"vazný trám 200x280"12,86*2</t>
  </si>
  <si>
    <t>762341811</t>
  </si>
  <si>
    <t>Demontáž bednění a laťování bednění střech rovných, obloukových, sklonu do 60° se všemi nadstřešními konstrukcemi z prken hrubých, hoblovaných tl. do 32 mm</t>
  </si>
  <si>
    <t>709944244</t>
  </si>
  <si>
    <t>https://podminky.urs.cz/item/CS_URS_2024_01/762341811</t>
  </si>
  <si>
    <t>"dřevěné podbití" 123+23+8,9</t>
  </si>
  <si>
    <t>762341821</t>
  </si>
  <si>
    <t>Demontáž bednění a laťování bednění střech rovných, obloukových, sklonu do 60° se všemi nadstřešními konstrukcemi z fošen hrubých, hoblovaných</t>
  </si>
  <si>
    <t>-72625812</t>
  </si>
  <si>
    <t>https://podminky.urs.cz/item/CS_URS_2024_01/762341821</t>
  </si>
  <si>
    <t>"dřevěný prkenný záklop" 123</t>
  </si>
  <si>
    <t>762342811</t>
  </si>
  <si>
    <t>Demontáž bednění a laťování laťování střech sklonu do 60° se všemi nadstřešními konstrukcemi, z latí průřezové plochy do 25 cm2 při osové vzdálenosti do 0,22 m</t>
  </si>
  <si>
    <t>-474732743</t>
  </si>
  <si>
    <t>https://podminky.urs.cz/item/CS_URS_2024_01/762342811</t>
  </si>
  <si>
    <t>"dřevěné latě" 470+26</t>
  </si>
  <si>
    <t>762751820</t>
  </si>
  <si>
    <t>Demontáž prostorových konstrukcí vázaných na hladko z řeziva hraněného nebo polohraněného, průřezové plochy přes 120 do 224 cm2</t>
  </si>
  <si>
    <t>123395574</t>
  </si>
  <si>
    <t>https://podminky.urs.cz/item/CS_URS_2024_01/762751820</t>
  </si>
  <si>
    <t>"krokve 100x140"38,1</t>
  </si>
  <si>
    <t>"krokve 140x160"79,1</t>
  </si>
  <si>
    <t>"pásek 140x160"(0,9*16)</t>
  </si>
  <si>
    <t>"vzpěra 140x160"(2,8*4)</t>
  </si>
  <si>
    <t>762751830</t>
  </si>
  <si>
    <t>Demontáž prostorových konstrukcí vázaných na hladko z řeziva hraněného nebo polohraněného, průřezové plochy přes 224 do 288 cm2</t>
  </si>
  <si>
    <t>235985156</t>
  </si>
  <si>
    <t>https://podminky.urs.cz/item/CS_URS_2024_01/762751830</t>
  </si>
  <si>
    <t>"nárožní, úžlabní krokve 160x180"35,9</t>
  </si>
  <si>
    <t>762751840</t>
  </si>
  <si>
    <t>Demontáž prostorových konstrukcí vázaných na hladko z řeziva hraněného nebo polohraněného, průřezové plochy přes 288 do 450 cm2</t>
  </si>
  <si>
    <t>1249834963</t>
  </si>
  <si>
    <t>https://podminky.urs.cz/item/CS_URS_2024_01/762751840</t>
  </si>
  <si>
    <t>"vaznice 160x200"16,4</t>
  </si>
  <si>
    <t>"sloupky 190x200"(2,0*4)</t>
  </si>
  <si>
    <t>"bačkora 200x200"12,6</t>
  </si>
  <si>
    <t>762751850</t>
  </si>
  <si>
    <t>Demontáž prostorových konstrukcí vázaných na hladko z řeziva hraněného nebo polohraněného, průřezové plochy přes 450 do 540 cm2</t>
  </si>
  <si>
    <t>1309522130</t>
  </si>
  <si>
    <t>https://podminky.urs.cz/item/CS_URS_2024_01/762751850</t>
  </si>
  <si>
    <t>"vazný trám 200x280"49,5</t>
  </si>
  <si>
    <t>762815811</t>
  </si>
  <si>
    <t>Demontáž záklopů stropů vrchních a zapuštěných k dalšímu použití z hrubých prken, tl. do 32 mm</t>
  </si>
  <si>
    <t>1092817291</t>
  </si>
  <si>
    <t>https://podminky.urs.cz/item/CS_URS_2024_01/762815811</t>
  </si>
  <si>
    <t>"01-SKŘ-3 stávající nadstrop bourání"</t>
  </si>
  <si>
    <t>12,86*16,81</t>
  </si>
  <si>
    <t>762841812</t>
  </si>
  <si>
    <t>Demontáž podbíjení obkladů stropů a střech sklonu do 60° z hrubých prken tl. do 35 mm s omítkou</t>
  </si>
  <si>
    <t>665505291</t>
  </si>
  <si>
    <t>https://podminky.urs.cz/item/CS_URS_2024_01/762841812</t>
  </si>
  <si>
    <t>763131821</t>
  </si>
  <si>
    <t>Demontáž podhledu nebo samostatného požárního předělu ze sádrokartonových desek s nosnou konstrukcí dvouvrstvou z ocelových profilů, opláštění jednoduché</t>
  </si>
  <si>
    <t>1676285103</t>
  </si>
  <si>
    <t>https://podminky.urs.cz/item/CS_URS_2024_01/763131821</t>
  </si>
  <si>
    <t>763135811</t>
  </si>
  <si>
    <t>Demontáž podhledu sádrokartonového kazetového na zavěšeném na roštu viditelném</t>
  </si>
  <si>
    <t>2031295084</t>
  </si>
  <si>
    <t>https://podminky.urs.cz/item/CS_URS_2024_01/763135811</t>
  </si>
  <si>
    <t>764001831</t>
  </si>
  <si>
    <t>Demontáž klempířských konstrukcí krytiny z taškových tabulí do suti</t>
  </si>
  <si>
    <t>1245492150</t>
  </si>
  <si>
    <t>https://podminky.urs.cz/item/CS_URS_2024_01/764001831</t>
  </si>
  <si>
    <t>"01-ASŘ-8 střecha"26+23+8,9</t>
  </si>
  <si>
    <t>764001833</t>
  </si>
  <si>
    <t>Demontáž klempířských konstrukcí krytiny z taškových tabulí k dalšímu použití</t>
  </si>
  <si>
    <t>-997552023</t>
  </si>
  <si>
    <t>https://podminky.urs.cz/item/CS_URS_2024_01/764001833</t>
  </si>
  <si>
    <t>"01-ASŘ-8 střecha"470</t>
  </si>
  <si>
    <t>764001861</t>
  </si>
  <si>
    <t>Demontáž klempířských konstrukcí oplechování hřebene z hřebenáčů do suti</t>
  </si>
  <si>
    <t>-1651470444</t>
  </si>
  <si>
    <t>https://podminky.urs.cz/item/CS_URS_2024_01/764001861</t>
  </si>
  <si>
    <t>"01-ASŘ-8 střecha"14,045+13,78+11,52+2,82</t>
  </si>
  <si>
    <t>764001881</t>
  </si>
  <si>
    <t>Demontáž klempířských konstrukcí oplechování nároží z hřebenáčů do suti</t>
  </si>
  <si>
    <t>740709255</t>
  </si>
  <si>
    <t>https://podminky.urs.cz/item/CS_URS_2024_01/764001881</t>
  </si>
  <si>
    <t>"01-ASŘ-8 střecha"75,5</t>
  </si>
  <si>
    <t>764001891</t>
  </si>
  <si>
    <t>Demontáž klempířských konstrukcí oplechování úžlabí do suti</t>
  </si>
  <si>
    <t>1304368575</t>
  </si>
  <si>
    <t>https://podminky.urs.cz/item/CS_URS_2024_01/764001891</t>
  </si>
  <si>
    <t>"01-ASŘ-8 střecha"(7,395*4)+(4*1,5)+(3,0*2)+(2,25*2)</t>
  </si>
  <si>
    <t>Demontáž klempířských konstrukcí závětrné lišty do suti</t>
  </si>
  <si>
    <t>-154605279</t>
  </si>
  <si>
    <t>"01-ASŘ-8 střecha"2,53+0,35+2,25+0,35+7,1*2+7,06*2</t>
  </si>
  <si>
    <t>764002821</t>
  </si>
  <si>
    <t>Demontáž klempířských konstrukcí střešního výlezu do suti</t>
  </si>
  <si>
    <t>-1506468634</t>
  </si>
  <si>
    <t>https://podminky.urs.cz/item/CS_URS_2024_01/764002821</t>
  </si>
  <si>
    <t>"01-ASŘ-8 střecha"4</t>
  </si>
  <si>
    <t>764002831</t>
  </si>
  <si>
    <t>Demontáž klempířských konstrukcí sněhového zachytávače průběžného do suti</t>
  </si>
  <si>
    <t>1991317959</t>
  </si>
  <si>
    <t>https://podminky.urs.cz/item/CS_URS_2024_01/764002831</t>
  </si>
  <si>
    <t>"01-ASŘ-8 střecha"14,045*2+13,78*2+11,52*2</t>
  </si>
  <si>
    <t>Demontáž klempířských konstrukcí oplechování parapetů do suti</t>
  </si>
  <si>
    <t>-1038830433</t>
  </si>
  <si>
    <t>"m.č.-1.11"0,9</t>
  </si>
  <si>
    <t>"m.č.-1.13"1,09*2</t>
  </si>
  <si>
    <t>"m.č.-1.02"1,09*2</t>
  </si>
  <si>
    <t>"m.č.-1.04"0,9</t>
  </si>
  <si>
    <t>"m.č.-1.05"0,9</t>
  </si>
  <si>
    <t>"m.č.-1.07"0,9</t>
  </si>
  <si>
    <t>"m.č.-1.09"0,9</t>
  </si>
  <si>
    <t>"m.č.-1.10"0,9</t>
  </si>
  <si>
    <t>"m.č.2.01"1,1</t>
  </si>
  <si>
    <t>"m.č.2.22"1,1</t>
  </si>
  <si>
    <t>"m.č.2.23"1,12+1,1</t>
  </si>
  <si>
    <t>"m.č.2.13"1,09</t>
  </si>
  <si>
    <t>"m.č.2.14"0,98*2</t>
  </si>
  <si>
    <t>"m.č.2.15"1,09</t>
  </si>
  <si>
    <t>"m.č.3.07"1,75*3,14/2*2</t>
  </si>
  <si>
    <t>764003801</t>
  </si>
  <si>
    <t>Demontáž klempířských konstrukcí lemování trub, konzol, držáků, ventilačních nástavců a ostatních kusových prvků do suti</t>
  </si>
  <si>
    <t>-710463144</t>
  </si>
  <si>
    <t>https://podminky.urs.cz/item/CS_URS_2024_01/764003801</t>
  </si>
  <si>
    <t>764004801</t>
  </si>
  <si>
    <t>Demontáž klempířských konstrukcí žlabu podokapního do suti</t>
  </si>
  <si>
    <t>-1045013322</t>
  </si>
  <si>
    <t>https://podminky.urs.cz/item/CS_URS_2024_01/764004801</t>
  </si>
  <si>
    <t>"01-ASŘ-8 střecha"78,0</t>
  </si>
  <si>
    <t>764004841</t>
  </si>
  <si>
    <t>Demontáž klempířských konstrukcí háku do suti</t>
  </si>
  <si>
    <t>-1599283498</t>
  </si>
  <si>
    <t>https://podminky.urs.cz/item/CS_URS_2024_01/764004841</t>
  </si>
  <si>
    <t>766211812</t>
  </si>
  <si>
    <t>Demontáž madel schodišťových upevněných na stěnovou konstrukci</t>
  </si>
  <si>
    <t>-2035472932</t>
  </si>
  <si>
    <t>https://podminky.urs.cz/item/CS_URS_2024_01/766211812</t>
  </si>
  <si>
    <t>"m.č.003"2,7+1,28+0,4+1,29+3,51+1,4+0,48+2,23</t>
  </si>
  <si>
    <t>"m.č.114"3,88*4</t>
  </si>
  <si>
    <t>"m.č.2.21"2,275*4</t>
  </si>
  <si>
    <t>"m.č.3.18"2,24*4</t>
  </si>
  <si>
    <t>766622812</t>
  </si>
  <si>
    <t>Demontáž okenních konstrukcí k opětovnému použití rámu jednoduchých dřevěných, plochy otvoru přes 1 do 2 m2</t>
  </si>
  <si>
    <t>833094513</t>
  </si>
  <si>
    <t>https://podminky.urs.cz/item/CS_URS_2024_01/766622812</t>
  </si>
  <si>
    <t>"m.č.3.07"1,75*1,75*2</t>
  </si>
  <si>
    <t>766622831</t>
  </si>
  <si>
    <t>Demontáž okenních konstrukcí k opětovnému použití rámu zdvojených dřevěných nebo plastových, plochy otvoru do 1 m2</t>
  </si>
  <si>
    <t>-1973790798</t>
  </si>
  <si>
    <t>https://podminky.urs.cz/item/CS_URS_2024_01/766622831</t>
  </si>
  <si>
    <t>"okna angl. dvorků"0,9*0,59</t>
  </si>
  <si>
    <t>"okna angl. dvorků"1,09*1,04*2</t>
  </si>
  <si>
    <t>"okna angl. dvorků"0,9*0,67*2</t>
  </si>
  <si>
    <t>"okna angl. dvorků"0,9*0,9*3</t>
  </si>
  <si>
    <t>766622832</t>
  </si>
  <si>
    <t>Demontáž okenních konstrukcí k opětovnému použití rámu zdvojených dřevěných nebo plastových, plochy otvoru přes 1 do 2 m2</t>
  </si>
  <si>
    <t>1650196906</t>
  </si>
  <si>
    <t>https://podminky.urs.cz/item/CS_URS_2024_01/766622832</t>
  </si>
  <si>
    <t>"m.č.2.01"1,10*1,42</t>
  </si>
  <si>
    <t>"m.č.2.22"1,10*1,48</t>
  </si>
  <si>
    <t>"m.č.2.23"1,12*1,49+1,1*1,49</t>
  </si>
  <si>
    <t>"m.č.2.13"1,09*1,49</t>
  </si>
  <si>
    <t>"m.č.2.14"0,98*1,48*2</t>
  </si>
  <si>
    <t>"m.č.2.15"1,09*1,49</t>
  </si>
  <si>
    <t>766622861</t>
  </si>
  <si>
    <t>Demontáž okenních konstrukcí k opětovnému použití vyvěšení křídel dřevěných nebo plastových okenních, plochy otvoru do 1,5 m2</t>
  </si>
  <si>
    <t>398501386</t>
  </si>
  <si>
    <t>https://podminky.urs.cz/item/CS_URS_2024_01/766622861</t>
  </si>
  <si>
    <t>"m.č.-1.11"1</t>
  </si>
  <si>
    <t>"m.č.-1.13"2</t>
  </si>
  <si>
    <t>"m.č.-1.02"2</t>
  </si>
  <si>
    <t>"m.č.-1.04"1</t>
  </si>
  <si>
    <t>"m.č.-1.05"1</t>
  </si>
  <si>
    <t>"m.č.-1.07"1</t>
  </si>
  <si>
    <t>"m.č.-1.09"1</t>
  </si>
  <si>
    <t>"m.č.-1.10"1</t>
  </si>
  <si>
    <t>"m.č.2.01"1</t>
  </si>
  <si>
    <t>"m.č.2.23"1+1</t>
  </si>
  <si>
    <t>"m.č.2.14"2</t>
  </si>
  <si>
    <t>"m.č.3.07"2*2</t>
  </si>
  <si>
    <t>766624929</t>
  </si>
  <si>
    <t>Demontáž dřevěných garnyží</t>
  </si>
  <si>
    <t>516388369</t>
  </si>
  <si>
    <t>https://podminky.urs.cz/item/CS_URS_2024_01/766624929</t>
  </si>
  <si>
    <t>"1.NP"12</t>
  </si>
  <si>
    <t>"2.NP"24</t>
  </si>
  <si>
    <t>"3.NP"12</t>
  </si>
  <si>
    <t>766641812</t>
  </si>
  <si>
    <t>Demontáž balkónových dveří k opětovnému použití včetně rámu bez rozlišení nosné konstrukce zdvojených jednokřídlových s nadsvětlíkem</t>
  </si>
  <si>
    <t>178351224</t>
  </si>
  <si>
    <t>https://podminky.urs.cz/item/CS_URS_2024_01/766641812</t>
  </si>
  <si>
    <t>"m.č.1.07-0,94*2,75"1</t>
  </si>
  <si>
    <t>766641817</t>
  </si>
  <si>
    <t>Demontáž balkónových dveří k opětovnému použití včetně rámu bez rozlišení nosné konstrukce zdvojených dvoukřídlových bez nadsvětlíku</t>
  </si>
  <si>
    <t>-1619218939</t>
  </si>
  <si>
    <t>https://podminky.urs.cz/item/CS_URS_2024_01/766641817</t>
  </si>
  <si>
    <t>"m.č.1.01-1,23*1,97"1</t>
  </si>
  <si>
    <t>"m.č.1.19-1,23*1,97"1</t>
  </si>
  <si>
    <t>766641818</t>
  </si>
  <si>
    <t>Demontáž balkónových dveří k opětovnému použití včetně rámu bez rozlišení nosné konstrukce zdvojených dvoukřídlových s nadsvětlíkem</t>
  </si>
  <si>
    <t>471442491</t>
  </si>
  <si>
    <t>https://podminky.urs.cz/item/CS_URS_2024_01/766641818</t>
  </si>
  <si>
    <t>"m.č.1.21-1,57*2,49"1</t>
  </si>
  <si>
    <t>766691811</t>
  </si>
  <si>
    <t>Demontáž parapetních desek šířky do 300 mm</t>
  </si>
  <si>
    <t>1871807839</t>
  </si>
  <si>
    <t>https://podminky.urs.cz/item/CS_URS_2024_01/766691811</t>
  </si>
  <si>
    <t>766691914</t>
  </si>
  <si>
    <t>Ostatní práce vyvěšení nebo zavěšení křídel dřevěných dveřních, plochy do 2 m2</t>
  </si>
  <si>
    <t>1839832169</t>
  </si>
  <si>
    <t>https://podminky.urs.cz/item/CS_URS_2024_01/766691914</t>
  </si>
  <si>
    <t>"m.č.1.18"1</t>
  </si>
  <si>
    <t>"m.č.1.05"1</t>
  </si>
  <si>
    <t>"m.č.1.02"2</t>
  </si>
  <si>
    <t>"m.č.1.08"1</t>
  </si>
  <si>
    <t>"m.č.1.14"1</t>
  </si>
  <si>
    <t>"m.č.2.20"2</t>
  </si>
  <si>
    <t>"m.č.2.02"1</t>
  </si>
  <si>
    <t>"m.č.3.12"2</t>
  </si>
  <si>
    <t>"m.č.3.14"1</t>
  </si>
  <si>
    <t>"m.č.3.15"1</t>
  </si>
  <si>
    <t>"m.č.3.17"1</t>
  </si>
  <si>
    <t>"m.č.3.09"1</t>
  </si>
  <si>
    <t>766691915</t>
  </si>
  <si>
    <t>Ostatní práce vyvěšení nebo zavěšení křídel dřevěných dveřních, plochy přes 2 m2</t>
  </si>
  <si>
    <t>-1754539458</t>
  </si>
  <si>
    <t>https://podminky.urs.cz/item/CS_URS_2024_01/766691915</t>
  </si>
  <si>
    <t>"m.č.-1.14"1</t>
  </si>
  <si>
    <t>"m.č.1.01"2</t>
  </si>
  <si>
    <t>"m.č.1.19"2</t>
  </si>
  <si>
    <t>"m.č.1.07"1</t>
  </si>
  <si>
    <t>767161811</t>
  </si>
  <si>
    <t>Demontáž zábradlí do suti rovného rozebíratelný spoj hmotnosti 1 m zábradlí do 20 kg</t>
  </si>
  <si>
    <t>335912446</t>
  </si>
  <si>
    <t>https://podminky.urs.cz/item/CS_URS_2024_01/767161811</t>
  </si>
  <si>
    <t>"zábradlí u anglických dvorků"</t>
  </si>
  <si>
    <t>3,24+4,87+4,85</t>
  </si>
  <si>
    <t>12,8+(2*2,6)</t>
  </si>
  <si>
    <t>12,2*2</t>
  </si>
  <si>
    <t>767661811</t>
  </si>
  <si>
    <t>Demontáž mříží pevných nebo otevíravých</t>
  </si>
  <si>
    <t>1824773242</t>
  </si>
  <si>
    <t>https://podminky.urs.cz/item/CS_URS_2024_01/767661811</t>
  </si>
  <si>
    <t>"poklopy anglických dvorků"</t>
  </si>
  <si>
    <t>1,52*0,63</t>
  </si>
  <si>
    <t>1,22*0,67</t>
  </si>
  <si>
    <t>1,25*0,67*3</t>
  </si>
  <si>
    <t>3,03*0,69</t>
  </si>
  <si>
    <t>3,01*0,69</t>
  </si>
  <si>
    <t>767996705</t>
  </si>
  <si>
    <t>Demontáž ostatních zámečnických konstrukcí řezáním o hmotnosti jednotlivých dílů přes 500 kg</t>
  </si>
  <si>
    <t>2033149196</t>
  </si>
  <si>
    <t>https://podminky.urs.cz/item/CS_URS_2024_01/767996705</t>
  </si>
  <si>
    <t>"ocelové schodiště mezi 2-3 NP-počítáno 75 kg/m2"</t>
  </si>
  <si>
    <t>"m.č.1.01"4,45*75</t>
  </si>
  <si>
    <t>"podesta"4,75*75</t>
  </si>
  <si>
    <t>"m.č.2.21"((1,03*2,23)+(1,0*2,23))*75</t>
  </si>
  <si>
    <t>"podesta"((2,03*1,01)+(2,03*1,1))*75</t>
  </si>
  <si>
    <t>771471810</t>
  </si>
  <si>
    <t>Demontáž soklíků z dlaždic keramických kladených do malty rovných</t>
  </si>
  <si>
    <t>-556271930</t>
  </si>
  <si>
    <t>https://podminky.urs.cz/item/CS_URS_2024_01/771471810</t>
  </si>
  <si>
    <t>"m.č.1.16"(1,69+1,69+0,63)</t>
  </si>
  <si>
    <t>"m.č.1.19"(4,85+4,53+0,67+0,29)*2</t>
  </si>
  <si>
    <t>"m.č.1.20"(7,72+2,225)*2-1,45-0,9</t>
  </si>
  <si>
    <t>"m.č.1.21"(2,27+1,83+1,52)*2</t>
  </si>
  <si>
    <t>"m.č.1.22"(3,05+2,89+1,89)*2-1,25-0,9</t>
  </si>
  <si>
    <t>"m.č.1.23"(1,74+2,73)*2-0,83+(0,16*2)</t>
  </si>
  <si>
    <t>"m.č.1.24"(3,05+1,69)*2-0,8</t>
  </si>
  <si>
    <t>"m.č.1.25"(7,83+6,59+0,88+1,55+0,75)*2</t>
  </si>
  <si>
    <t>"m.č.1.28"(2,82+1,6+0,7)*2</t>
  </si>
  <si>
    <t>"m.č.2.19"(4,8+3,68+4,19)</t>
  </si>
  <si>
    <t>"m.č.3.07"(10,81+9,32+3,87)*2+(0,57*18)+(0,75+0,74)*2+(0,6+0,39)*2</t>
  </si>
  <si>
    <t>771571810</t>
  </si>
  <si>
    <t>Demontáž podlah z dlaždic keramických kladených do malty</t>
  </si>
  <si>
    <t>1778327891</t>
  </si>
  <si>
    <t>https://podminky.urs.cz/item/CS_URS_2024_01/771571810</t>
  </si>
  <si>
    <t>776201811</t>
  </si>
  <si>
    <t>Demontáž povlakových podlahovin lepených ručně bez podložky</t>
  </si>
  <si>
    <t>-2014108530</t>
  </si>
  <si>
    <t>https://podminky.urs.cz/item/CS_URS_2024_01/776201811</t>
  </si>
  <si>
    <t>Demontáž soklíků nebo lišt pryžových nebo plastových</t>
  </si>
  <si>
    <t>-1733828284</t>
  </si>
  <si>
    <t>"m.č.1.01"(4,83+4,07)*2-1,23+0,8-0,8</t>
  </si>
  <si>
    <t>"m.č.1.02"(1,71+3,01+2,18+1,71)*2-(0,8*4)-(0,6*2)</t>
  </si>
  <si>
    <t>"m.č.1.05"(3,59+2,92)*2-0,8</t>
  </si>
  <si>
    <t>"m.č.1.07"(1,71+6,01)*2-(0,8*4)</t>
  </si>
  <si>
    <t>"m.č.1.08"(3,2+3,32)*2-0,8</t>
  </si>
  <si>
    <t>"m.č.1.09"(3,25+2,58)*2-0,8</t>
  </si>
  <si>
    <t>"m.č.1.10"(5,07+2,54)*2-0,8</t>
  </si>
  <si>
    <t>"m.č.1.11"(5,27+4,23)*2-0,8</t>
  </si>
  <si>
    <t>"m.č.1.12"(4,28*2)+(4,32*2)+(2,98+0,51)</t>
  </si>
  <si>
    <t>"m.č.1.13"(0,99+1,48)*2-0,7</t>
  </si>
  <si>
    <t>"m.č.1.14"(4,7+7,08)*2-(0,7*2)-0,9</t>
  </si>
  <si>
    <t>"m.č.1.26"(4,9+1,25)*2-(0,8*4)</t>
  </si>
  <si>
    <t>"m.č.1.27"(2,92+2,93+0,7)*2</t>
  </si>
  <si>
    <t>"m.č.2.01"(0,45+0,09+13,57+0,18+1,8+3,65+0,8+4,43+16,74+1,13+0,82)*2-(0,8*13)-(1,1*2)</t>
  </si>
  <si>
    <t>"m.č.2.09"(5,37+4,62+0,5)*2-0,8</t>
  </si>
  <si>
    <t>"m.č.2.10"(5,36+3,34)*2-0,8</t>
  </si>
  <si>
    <t>"m.č.2.11"(3,48+3,32)*2-0,8</t>
  </si>
  <si>
    <t>"m.č.2.12"(3,37+3,31)*2-0,8</t>
  </si>
  <si>
    <t>"m.č.2.13"(3,39+3,26)*2-0,8</t>
  </si>
  <si>
    <t>"m.č.2.14"(4,63+2,95)*2-0,8</t>
  </si>
  <si>
    <t>"m.č.2.15"(3,32+3,21)*2-0,8</t>
  </si>
  <si>
    <t>"m.č.2.16"(3,29+3,63)*2-0,8</t>
  </si>
  <si>
    <t>"m.č.2.17"(3,34+3,51)*2-0,8</t>
  </si>
  <si>
    <t>"m.č.2.18"(5,7+3,46)*2-0,8</t>
  </si>
  <si>
    <t>"m.č.2.20"(1,94+0,46+4,75+4,37+0,61+1,45)*2-0,8-1,1</t>
  </si>
  <si>
    <t>"m.č.2.21"(4,84+1,94+4,84)</t>
  </si>
  <si>
    <t>"m.č.2.22"(3,35+4,22)*2-0,8</t>
  </si>
  <si>
    <t>"m.č.2.23"(4,65+4,75)*2-0,8</t>
  </si>
  <si>
    <t>"m.č.3.01"(0,46+0,15+2,59+0,1+1,59+3,0+2,11+1,99)*2-0,6-(0,8*3)</t>
  </si>
  <si>
    <t>"m.č.3.03"(3,69+2,59)*2-0,8</t>
  </si>
  <si>
    <t>"m.č.3.04"(3,44+2,94+1,01+4,6)*2-(0,8*2)</t>
  </si>
  <si>
    <t>"m.č.3.05"(8,53+2,0)*2-0,8</t>
  </si>
  <si>
    <t>"m.č.3.06"(1,28+1,02+4,84+2,36+0,16+1,5)*2-0,8</t>
  </si>
  <si>
    <t>"m.č.3.08"(3,31+4,33)*2-0,8</t>
  </si>
  <si>
    <t>"m.č.3.09"(3,5+4,31)*2-0,8</t>
  </si>
  <si>
    <t>"m.č.3.10"(2,76+4,31)*2-0,8</t>
  </si>
  <si>
    <t>"m.č.3.12"(2,86+3,49+0,78+0,45)*2-0,8-0,7</t>
  </si>
  <si>
    <t>"m.č.3.14"(2,76+2,64)*2-0,8</t>
  </si>
  <si>
    <t>"m.č.3.15"(2,47+2,64)*2-0,8</t>
  </si>
  <si>
    <t>"m.č.3.17"(2,28+2,64)*2-0,8</t>
  </si>
  <si>
    <t>"m.č.3.18"(1,94+4,52)*2-0,8-0,6</t>
  </si>
  <si>
    <t>776430811</t>
  </si>
  <si>
    <t>Demontáž soklíků nebo lišt hran schodišťových</t>
  </si>
  <si>
    <t>-633256399</t>
  </si>
  <si>
    <t>https://podminky.urs.cz/item/CS_URS_2024_01/776430811</t>
  </si>
  <si>
    <t>"m.č.1.12"(1,24*12*2)</t>
  </si>
  <si>
    <t>"m.č.2.21"(0,97*9*2)</t>
  </si>
  <si>
    <t>"m.č.3.18"(0,97*17)</t>
  </si>
  <si>
    <t>781471810</t>
  </si>
  <si>
    <t>Demontáž obkladů z dlaždic keramických kladených do malty</t>
  </si>
  <si>
    <t>-1185658592</t>
  </si>
  <si>
    <t>https://podminky.urs.cz/item/CS_URS_2024_01/781471810</t>
  </si>
  <si>
    <t>"m.č.1.03"(0,45+0,83+0,45)*2,0</t>
  </si>
  <si>
    <t>"m.č.1.04"(1,54+0,89)*2-(0,6*2,0)</t>
  </si>
  <si>
    <t>"m.č.1.06"(4,22+1,88+0,92+0,6)*2*2,0-(0,6*2,0)</t>
  </si>
  <si>
    <t>"m.č.1.15"(1,69+1,03)*2*2,0-(0,7*2,0)</t>
  </si>
  <si>
    <t>"m.č.1.16+s"(1,69*2,0)+(1,69+1,69+0,63)</t>
  </si>
  <si>
    <t>"m.č.1.17"(1,73+1,67)*2*2,0-(0,7*2,0)</t>
  </si>
  <si>
    <t>"m.č.1.18"(2,86+1,67)*2*2,0-(0,7*2,0)</t>
  </si>
  <si>
    <t>"m.č.1.19sokl"(4,85+4,53+0,67+0,29)*2</t>
  </si>
  <si>
    <t>"m.č.1.20sokl"(7,72+2,225)*2-1,45-0,9</t>
  </si>
  <si>
    <t>"m.č.1.21sokl"(2,27+1,83+1,52)*2</t>
  </si>
  <si>
    <t>"m.č.1.22sokl"(3,05+2,89+1,89)*2-1,25-0,9</t>
  </si>
  <si>
    <t>"m.č.1.23sokl"(1,74+2,73)*2-0,83+(0,16*2)</t>
  </si>
  <si>
    <t>"m.č.1.24sokl"(3,05+1,69)*2-0,8</t>
  </si>
  <si>
    <t>"m.č.1.25sokl"(7,83+6,59+0,88+1,55+0,75)*2</t>
  </si>
  <si>
    <t>"m.č.1.25"(1,8+1,8+0,6)*2,0</t>
  </si>
  <si>
    <t>"m.č.1.28sokl"(2,82+1,6+0,7)*2</t>
  </si>
  <si>
    <t>"m.č.2.02"(0,9+0,52+0,65+1,8)*2*2,0-(0,6*2,0)</t>
  </si>
  <si>
    <t>"m.č.2.03"(1,8+0,36+0,6+0,19)*2,0-(0,6*2,0*3)</t>
  </si>
  <si>
    <t>"m.č.2.04"(0,88+1,35)*2*2,0-(0,6*2,0)</t>
  </si>
  <si>
    <t>"m.č.2.05"(0,9+1,35)*2*2,0-(0,6*2,0)</t>
  </si>
  <si>
    <t>"m.č.2.06"(0,89+1,22)*2*2,0-(0,6*2,0)</t>
  </si>
  <si>
    <t>"m.č.2.07"(1,22+1,6)*2*2,0-(0,6*2,0*2)</t>
  </si>
  <si>
    <t>"m.č.2.08"(3,59+4,16+0,84)*2*2,0-(1,1*2,0)</t>
  </si>
  <si>
    <t>"m.č.2.19"(0,37+1,93+0,61+1,75)*1,5-(1,1*1,97)</t>
  </si>
  <si>
    <t>"m.č.3.02"(1,29+2,59)*2*2,0-(0,6*2,0)</t>
  </si>
  <si>
    <t>"m.č.3.16"(2,28+2,64)*2*2,0-(0,6*2,0)</t>
  </si>
  <si>
    <t>783806805</t>
  </si>
  <si>
    <t>Odstranění nátěrů z omítek opálením s obroušením</t>
  </si>
  <si>
    <t>-292869006</t>
  </si>
  <si>
    <t>https://podminky.urs.cz/item/CS_URS_2024_01/783806805</t>
  </si>
  <si>
    <t>160*1,2</t>
  </si>
  <si>
    <t>{850b1ace-7090-4904-8d4d-50fb51e43546}</t>
  </si>
  <si>
    <t>121112003</t>
  </si>
  <si>
    <t>Sejmutí ornice ručně při souvislé ploše, tl. vrstvy do 200 mm</t>
  </si>
  <si>
    <t>2105596224</t>
  </si>
  <si>
    <t>https://podminky.urs.cz/item/CS_URS_2024_01/121112003</t>
  </si>
  <si>
    <t>"SZ-1 Technická zpráva"</t>
  </si>
  <si>
    <t>"SZ-2 Rozsah sanací"</t>
  </si>
  <si>
    <t>40,4*1,2*2</t>
  </si>
  <si>
    <t>10,65*1,2</t>
  </si>
  <si>
    <t>3,6*0,9</t>
  </si>
  <si>
    <t>132312221</t>
  </si>
  <si>
    <t>Hloubení zapažených rýh šířky přes 800 do 2 000 mm ručně s urovnáním dna do předepsaného profilu a spádu v hornině třídy těžitelnosti II skupiny 4 soudržných</t>
  </si>
  <si>
    <t>-1504596696</t>
  </si>
  <si>
    <t>https://podminky.urs.cz/item/CS_URS_2024_01/132312221</t>
  </si>
  <si>
    <t>40,4*1,2*1,43*2</t>
  </si>
  <si>
    <t>10,65*1,2*1,43</t>
  </si>
  <si>
    <t>3,6*0,9*1,43</t>
  </si>
  <si>
    <t>174111101</t>
  </si>
  <si>
    <t>Zásyp sypaninou z jakékoliv horniny ručně s uložením výkopku ve vrstvách se zhutněním jam, šachet, rýh nebo kolem objektů v těchto vykopávkách</t>
  </si>
  <si>
    <t>150700201</t>
  </si>
  <si>
    <t>https://podminky.urs.cz/item/CS_URS_2024_01/174111101</t>
  </si>
  <si>
    <t>181311103</t>
  </si>
  <si>
    <t>Rozprostření a urovnání ornice v rovině nebo ve svahu sklonu do 1:5 ručně při souvislé ploše, tl. vrstvy do 200 mm</t>
  </si>
  <si>
    <t>-1351991949</t>
  </si>
  <si>
    <t>https://podminky.urs.cz/item/CS_URS_2024_01/181311103</t>
  </si>
  <si>
    <t>611324113</t>
  </si>
  <si>
    <t>Omítka sanační vnitřních ploch podkladní (vyrovnávací) tloušťky do 10 mm nanášená ručně vodorovných konstrukcí kleneb nebo skořepin</t>
  </si>
  <si>
    <t>-1181951260</t>
  </si>
  <si>
    <t>https://podminky.urs.cz/item/CS_URS_2024_01/611324113</t>
  </si>
  <si>
    <t>"01-SZ-2-Rozsah sanací"</t>
  </si>
  <si>
    <t>(5,47*4,5)+(1,05*1,1)+(0,56*1,2)</t>
  </si>
  <si>
    <t>4,84*4,0</t>
  </si>
  <si>
    <t>(0,92*1,5*2)+(4,85*4,59)</t>
  </si>
  <si>
    <t>(4,88*3,9)+(1,5*0,92)</t>
  </si>
  <si>
    <t>(4,68*3,66)+(1,5*0,94)</t>
  </si>
  <si>
    <t>(4,95*3,66)+(1,35*0,55)</t>
  </si>
  <si>
    <t>4,64*5,14</t>
  </si>
  <si>
    <t>(4,585*3,65)+(1,07*0,94)</t>
  </si>
  <si>
    <t>(0,52+3,05+0,65+1,29)*1,24+(1,29*2,47)+(2,74*3,05)</t>
  </si>
  <si>
    <t>(4,64*3,65)+(1,2*0,64)</t>
  </si>
  <si>
    <t>(4,58*4,4)+(1,04*0,78)+(0,9*0,92)</t>
  </si>
  <si>
    <t>4,55*3,62</t>
  </si>
  <si>
    <t>(4,58*4,06)+(1,1*0,9)+(2,0*0,9)</t>
  </si>
  <si>
    <t>(4,4*4,06)+(0,78*1,0)</t>
  </si>
  <si>
    <t>(4,46*3,62)+(1,08*0,9)</t>
  </si>
  <si>
    <t>611324191</t>
  </si>
  <si>
    <t>Omítka sanační vnitřních ploch podkladní (vyrovnávací) Příplatek k cenám podkladní sanační omítky nanášené ručně za každých dalších i započatých 5 mm tloušťky omítky přes 10 mm stropů</t>
  </si>
  <si>
    <t>-1198473601</t>
  </si>
  <si>
    <t>https://podminky.urs.cz/item/CS_URS_2024_01/611324191</t>
  </si>
  <si>
    <t>611324315</t>
  </si>
  <si>
    <t>Omítka sanační vnitřních ploch podkladní (vyrovnávací) Příplatek k cenám podkladní sanační omítky nanášené ručně nanášená strojně schodišťových konstrukcí stropů, stěn, ramen nebo nosníků</t>
  </si>
  <si>
    <t>-762966614</t>
  </si>
  <si>
    <t>https://podminky.urs.cz/item/CS_URS_2024_01/611324315</t>
  </si>
  <si>
    <t>(1,97+0,89+1,64+0,625+3,0+3,0+1,645+2,09+1,64+0,89)*2,77</t>
  </si>
  <si>
    <t>612316121</t>
  </si>
  <si>
    <t>Omítka sanační vápenná vnitřních ploch jednovrstvá jednovrstvá, tloušťky do 20 mm nanášená ručně svislých konstrukcí stěn</t>
  </si>
  <si>
    <t>1032751034</t>
  </si>
  <si>
    <t>https://podminky.urs.cz/item/CS_URS_2024_01/612316121</t>
  </si>
  <si>
    <t>(5,47+4,5*2*2,775)+(1,05*2,1*2)+(0,56*2,3*2)</t>
  </si>
  <si>
    <t>(4,84+4,0)*2*2,775</t>
  </si>
  <si>
    <t>(0,92*2,1*2)+(4,85+4,59)*2*2,775</t>
  </si>
  <si>
    <t>(4,88+3,9)*2*2,775+(0,92*2,1*2)</t>
  </si>
  <si>
    <t>(4,68+3,66)*2*2,775+(0,94*2,1*2)</t>
  </si>
  <si>
    <t>(4,95+3,66)*2*2,775+(0,55*2,1*2)</t>
  </si>
  <si>
    <t>(4,64+5,14)*2*2,775</t>
  </si>
  <si>
    <t>(4,585+3,65)*2*2,775+(0,94*2,1*2)</t>
  </si>
  <si>
    <t>(5,51+1,24)*2*2,775+(1,29+2,47+2,47)*2,775+(2,74+3,05)*2*2,775</t>
  </si>
  <si>
    <t>(4,64+3,65)*2*2,775+(0,64*2,1*2)</t>
  </si>
  <si>
    <t>(4,58+4,4)*2*2,775+(0,78*2,1*2)+(0,92*2,1*2)</t>
  </si>
  <si>
    <t>(4,55+3,62)*2*2,775</t>
  </si>
  <si>
    <t>(4,58+4,06)*2*2,775+(0,78*2,1*2)+(2,0*0,9*2)</t>
  </si>
  <si>
    <t>(4,4+4,06)*2*2,775+(0,78*2,1*2)</t>
  </si>
  <si>
    <t>(4,46+3,62)*2*2,775+(0,9*2,1*2)</t>
  </si>
  <si>
    <t>612316191</t>
  </si>
  <si>
    <t>Omítka sanační vápenná vnitřních ploch jednovrstvá jednovrstvá, tloušťky do 20 mm Příplatek k cenám za každých dalších i započatých 5 mm tloušťky omítky přes 20 mm stěn</t>
  </si>
  <si>
    <t>-1792066227</t>
  </si>
  <si>
    <t>https://podminky.urs.cz/item/CS_URS_2024_01/612316191</t>
  </si>
  <si>
    <t>612324111</t>
  </si>
  <si>
    <t>Omítka sanační vnitřních ploch podkladní (vyrovnávací) tloušťky do 10 mm nanášená ručně svislých konstrukcí stěn</t>
  </si>
  <si>
    <t>777846116</t>
  </si>
  <si>
    <t>https://podminky.urs.cz/item/CS_URS_2024_01/612324111</t>
  </si>
  <si>
    <t>985131311</t>
  </si>
  <si>
    <t>Očištění ploch stěn, rubu kleneb a podlah ruční dočištění ocelovými kartáči</t>
  </si>
  <si>
    <t>1883565136</t>
  </si>
  <si>
    <t>https://podminky.urs.cz/item/CS_URS_2024_01/985131311</t>
  </si>
  <si>
    <t>985131411</t>
  </si>
  <si>
    <t>Očištění ploch stěn, rubu kleneb a podlah vysušení stlačeným vzduchem</t>
  </si>
  <si>
    <t>1511688030</t>
  </si>
  <si>
    <t>https://podminky.urs.cz/item/CS_URS_2024_01/985131411</t>
  </si>
  <si>
    <t>985411115</t>
  </si>
  <si>
    <t>Sanace zdiva k odstranění vlhkosti plošnou injektáží na výšku 1,65m s vyvrtáním otvorů a vyplněním polyuretanem</t>
  </si>
  <si>
    <t>1624927515</t>
  </si>
  <si>
    <t>https://podminky.urs.cz/item/CS_URS_2024_01/985411115</t>
  </si>
  <si>
    <t>"dl.110m, v 1,65m" 272</t>
  </si>
  <si>
    <t>985421135</t>
  </si>
  <si>
    <t>Vodorovná hydroizolace zdiva tl.300-950mm chemickou injektáží</t>
  </si>
  <si>
    <t>-241420749</t>
  </si>
  <si>
    <t>https://podminky.urs.cz/item/CS_URS_2024_01/985421135</t>
  </si>
  <si>
    <t>"plocha zdiva" 72</t>
  </si>
  <si>
    <t>"schodiště"19,5</t>
  </si>
  <si>
    <t>985421136</t>
  </si>
  <si>
    <t>Vodorovná hydroizolace zdiva tl.1000-2330mm chemickou injektáží</t>
  </si>
  <si>
    <t>-1756034164</t>
  </si>
  <si>
    <t>https://podminky.urs.cz/item/CS_URS_2024_01/985421136</t>
  </si>
  <si>
    <t>"plocha zdiva" 168</t>
  </si>
  <si>
    <t>998011003</t>
  </si>
  <si>
    <t>Přesun hmot pro budovy občanské výstavby, bydlení, výrobu a služby s nosnou svislou konstrukcí zděnou z cihel, tvárnic nebo kamene vodorovná dopravní vzdálenost do 100 m základní pro budovy výšky přes 12 do 24 m</t>
  </si>
  <si>
    <t>-1004466478</t>
  </si>
  <si>
    <t>https://podminky.urs.cz/item/CS_URS_2024_01/998011003</t>
  </si>
  <si>
    <t>Provedení izolace proti zemní vlhkosti natěradly a tmely za studena na ploše vodorovné V nátěrem penetračním</t>
  </si>
  <si>
    <t>-2045722279</t>
  </si>
  <si>
    <t>Provedení izolace proti zemní vlhkosti natěradly a tmely za studena na ploše svislé S nátěrem penetračním</t>
  </si>
  <si>
    <t>-509063889</t>
  </si>
  <si>
    <t>(5,41+4,5)*2*0,14+(1,05+1,1)*2*0,14+(0,56+1,1)*2*0,14</t>
  </si>
  <si>
    <t>(4,7+4,0)*2*0,14</t>
  </si>
  <si>
    <t>(0,92+0,92+4,85+4,59)*2*0,14</t>
  </si>
  <si>
    <t>(4,88+3,9+0,92+0,92)*2*0,14</t>
  </si>
  <si>
    <t>(4,68+3,66+0,94+0,94)*2*0,14</t>
  </si>
  <si>
    <t>(4,95+3,66)*4*0,14</t>
  </si>
  <si>
    <t>(4,64+5,14)*2*0,14</t>
  </si>
  <si>
    <t>(4,585+3,65)*2*0,14</t>
  </si>
  <si>
    <t>(0,52+3,05+0,61+1,29)*2*0,14+(1,24+2,24+0,48+1,29)*2*0,14+(3,05+2,24+0,48)*2*0,14</t>
  </si>
  <si>
    <t>(4,64+3,65)*2*0,14+(1,2+0,64+0,64)*0,14</t>
  </si>
  <si>
    <t>(4,58+4,06)*2*0,14+(1,08*2*0,14)</t>
  </si>
  <si>
    <t>(4,55+3,62)*2*0,14</t>
  </si>
  <si>
    <t>(4,46+3,62)*2*0,14</t>
  </si>
  <si>
    <t>(4,4+4,06)*2*0,14+(0,78*2*0,14)</t>
  </si>
  <si>
    <t>(1,5+1,2)*2*0,14</t>
  </si>
  <si>
    <t>-930450272</t>
  </si>
  <si>
    <t>344,752*0,00054 'Přepočtené koeficientem množství</t>
  </si>
  <si>
    <t>711111051</t>
  </si>
  <si>
    <t>Provedení izolace proti zemní vlhkosti natěradly a tmely za studena na ploše vodorovné V dvojnásobným nátěrem tekutou elastickou hydroizolací</t>
  </si>
  <si>
    <t>-21627590</t>
  </si>
  <si>
    <t>https://podminky.urs.cz/item/CS_URS_2024_01/711111051</t>
  </si>
  <si>
    <t>40,4*1,45*2</t>
  </si>
  <si>
    <t>10,65*1,45</t>
  </si>
  <si>
    <t>3,6*1,45</t>
  </si>
  <si>
    <t>1,97*0,5</t>
  </si>
  <si>
    <t>0,8*2*2,77</t>
  </si>
  <si>
    <t>0,61*2,77</t>
  </si>
  <si>
    <t>3,0*2*2,77</t>
  </si>
  <si>
    <t>1,64*2,77</t>
  </si>
  <si>
    <t>1,765*2,77</t>
  </si>
  <si>
    <t>711112051</t>
  </si>
  <si>
    <t>Provedení izolace proti zemní vlhkosti natěradly a tmely za studena na ploše svislé S dvojnásobným nátěrem tekutou elastickou hydroizolací</t>
  </si>
  <si>
    <t>-1093180179</t>
  </si>
  <si>
    <t>https://podminky.urs.cz/item/CS_URS_2024_01/711112051</t>
  </si>
  <si>
    <t>100*1,45*2</t>
  </si>
  <si>
    <t>24551830</t>
  </si>
  <si>
    <t>stěrka hydroizolační kompozitní</t>
  </si>
  <si>
    <t>866930268</t>
  </si>
  <si>
    <t>460,982*1,5 'Přepočtené koeficientem množství</t>
  </si>
  <si>
    <t>711141559</t>
  </si>
  <si>
    <t>Provedení izolace proti zemní vlhkosti pásy přitavením NAIP na ploše vodorovné V</t>
  </si>
  <si>
    <t>316573595</t>
  </si>
  <si>
    <t>https://podminky.urs.cz/item/CS_URS_2024_01/711141559</t>
  </si>
  <si>
    <t>62832001</t>
  </si>
  <si>
    <t>pás asfaltový natavitelný oxidovaný s vložkou ze skleněné rohože typu V60 s jemnozrnným minerálním posypem tl 3,5mm</t>
  </si>
  <si>
    <t>-1812514965</t>
  </si>
  <si>
    <t>301,714*1,1655 'Přepočtené koeficientem množství</t>
  </si>
  <si>
    <t>711142559</t>
  </si>
  <si>
    <t>Provedení izolace proti zemní vlhkosti pásy přitavením NAIP na ploše svislé S</t>
  </si>
  <si>
    <t>-848126510</t>
  </si>
  <si>
    <t>https://podminky.urs.cz/item/CS_URS_2024_01/711142559</t>
  </si>
  <si>
    <t>1890064383</t>
  </si>
  <si>
    <t>43,038*1,221 'Přepočtené koeficientem množství</t>
  </si>
  <si>
    <t>998711203</t>
  </si>
  <si>
    <t>Přesun hmot pro izolace proti vodě, vlhkosti a plynům stanovený procentní sazbou (%) z ceny vodorovná dopravní vzdálenost do 50 m základní v objektech výšky přes 12 do 60 m</t>
  </si>
  <si>
    <t>1906370365</t>
  </si>
  <si>
    <t>https://podminky.urs.cz/item/CS_URS_2024_01/998711203</t>
  </si>
  <si>
    <t>{a363120a-b108-4a67-ba40-ef140466a74f}</t>
  </si>
  <si>
    <t xml:space="preserve">    765 - Krytina skládaná</t>
  </si>
  <si>
    <t>713151111</t>
  </si>
  <si>
    <t>Montáž tepelné izolace střech šikmých rohožemi, pásy, deskami (izolační materiál ve specifikaci) kladenými volně mezi krokve</t>
  </si>
  <si>
    <t>93375571</t>
  </si>
  <si>
    <t>https://podminky.urs.cz/item/CS_URS_2024_01/713151111</t>
  </si>
  <si>
    <t>"01-ASŘ-8 střecha"</t>
  </si>
  <si>
    <t>"podstřešní boční křídla K"122</t>
  </si>
  <si>
    <t>"podstřešní střední část L"56</t>
  </si>
  <si>
    <t>"hlavní střecha Xa"470</t>
  </si>
  <si>
    <t>"střecha k výtahu Xd"26</t>
  </si>
  <si>
    <t>"01-ASŘ-8 střecha"23+8,9</t>
  </si>
  <si>
    <t>63148155</t>
  </si>
  <si>
    <t>deska tepelně izolační minerální univerzální λ=0,035 tl 120mm</t>
  </si>
  <si>
    <t>-30400910</t>
  </si>
  <si>
    <t>705,9*1,02 'Přepočtené koeficientem množství</t>
  </si>
  <si>
    <t>63148156</t>
  </si>
  <si>
    <t>deska tepelně izolační minerální univerzální λ=0,035 tl 140mm</t>
  </si>
  <si>
    <t>1814999908</t>
  </si>
  <si>
    <t>713151141</t>
  </si>
  <si>
    <t>Montáž tepelné izolace střech šikmých rohožemi, pásy, deskami (izolační materiál ve specifikaci) připevněné sponkami reflexní pod krokve parotěsné , tloušťka izolace do 5 mm</t>
  </si>
  <si>
    <t>319431496</t>
  </si>
  <si>
    <t>https://podminky.urs.cz/item/CS_URS_2024_01/713151141</t>
  </si>
  <si>
    <t>28355300</t>
  </si>
  <si>
    <t>pás podstřešní parotěsný tepelně izolační s reflexní Al vrstvou tl 4mm tepelného odporu 0,53</t>
  </si>
  <si>
    <t>1472729274</t>
  </si>
  <si>
    <t>705,9*1,05 'Přepočtené koeficientem množství</t>
  </si>
  <si>
    <t>998713203</t>
  </si>
  <si>
    <t>Přesun hmot pro izolace tepelné stanovený procentní sazbou (%) z ceny vodorovná dopravní vzdálenost do 50 m s užitím mechanizace v objektech výšky přes 12 do 24 m</t>
  </si>
  <si>
    <t>-1731911650</t>
  </si>
  <si>
    <t>https://podminky.urs.cz/item/CS_URS_2024_01/998713203</t>
  </si>
  <si>
    <t>762083111</t>
  </si>
  <si>
    <t>Impregnace řeziva máčením proti dřevokaznému hmyzu a houbám, třída ohrožení 1 a 2 (dřevo v interiéru)</t>
  </si>
  <si>
    <t>48145391</t>
  </si>
  <si>
    <t>https://podminky.urs.cz/item/CS_URS_2024_01/762083111</t>
  </si>
  <si>
    <t>"krokve 100x140"34,25*1,0*0,14</t>
  </si>
  <si>
    <t>"krokve 140x160"47,8*0,14*0,16</t>
  </si>
  <si>
    <t>"pozednice 140x100"8*0,14*0,1</t>
  </si>
  <si>
    <t>"vaznice 120x160"2,8*2*0,12*0,16</t>
  </si>
  <si>
    <t>"hambalek 140x160"5,3*0,14*0,16</t>
  </si>
  <si>
    <t>"kleština 60x140"8,5*0,06*0,14</t>
  </si>
  <si>
    <t>"sloupky 120x120"2,2*2*0,12*0,12</t>
  </si>
  <si>
    <t>"pásek 140x160"1,2*12*0,14*0,16</t>
  </si>
  <si>
    <t>"bačkora 180*80"1,0*6*0,18*0,08</t>
  </si>
  <si>
    <t>"rozšiřující profil vikýřů 100x60" 3,6*72*0,1*0,06</t>
  </si>
  <si>
    <t>"nárožní, úžlabní krokve 160x180"8,9*4*0,16*0,18</t>
  </si>
  <si>
    <t>"sloupky 160x160"3,8*9*0,16*0,16</t>
  </si>
  <si>
    <t>"krokve 100x140"84,6*0,1*0,14</t>
  </si>
  <si>
    <t>"krokve 140x160"342,3*0,14*0,16</t>
  </si>
  <si>
    <t>"pozednice 140x100"70*0,14*0,1</t>
  </si>
  <si>
    <t>"hambalek 140x160"(5,3*10*0,14*0,16)+(6,0*20*0,14*0,16)</t>
  </si>
  <si>
    <t>"sloupky 120x120"2,7*24*0,12*0,12</t>
  </si>
  <si>
    <t>"pásek 140x160"0,9*10*0,14*0,16</t>
  </si>
  <si>
    <t>"vzpěra 140x160"2,5*4*0,14*0,16</t>
  </si>
  <si>
    <t>"nárožní, úžlabní krokve 160x180"9,9*4*0,16*0,18</t>
  </si>
  <si>
    <t>"vaznice 160x180"78,17*0,16*0,18</t>
  </si>
  <si>
    <t>"sloupky 160x160"2,5*8*0,16*0,16</t>
  </si>
  <si>
    <t>"vazní trám 200x280"12,86*2*0,2*0,28</t>
  </si>
  <si>
    <t>762332132</t>
  </si>
  <si>
    <t>Montáž vázaných konstrukcí krovů střech pultových, sedlových, valbových, stanových čtvercového nebo obdélníkového půdorysu z řeziva hraněného průřezové plochy přes 120 do 224 cm2</t>
  </si>
  <si>
    <t>588130729</t>
  </si>
  <si>
    <t>https://podminky.urs.cz/item/CS_URS_2024_01/762332132</t>
  </si>
  <si>
    <t>"krokve 100x140"34,25</t>
  </si>
  <si>
    <t>"krokve 140x160"47,8</t>
  </si>
  <si>
    <t>"pozednice 140x100"8</t>
  </si>
  <si>
    <t>"vaznice 120x160"2,8*2</t>
  </si>
  <si>
    <t>"hambalek 140x160"5,3</t>
  </si>
  <si>
    <t>"kleština 60x140"8,5</t>
  </si>
  <si>
    <t>"sloupky 120x120"(2,2*2)</t>
  </si>
  <si>
    <t>"pásek 140x160"(1,2*12)</t>
  </si>
  <si>
    <t>"bačkora 180*80"(1,0*6)</t>
  </si>
  <si>
    <t>"rozšiřující profil vikýřů 100x60" (3,6*72)</t>
  </si>
  <si>
    <t>60512130</t>
  </si>
  <si>
    <t>hranol stavební řezivo průřezu do 224cm2 do dl 6m</t>
  </si>
  <si>
    <t>803742662</t>
  </si>
  <si>
    <t>"vaznice 120x160"2,8*2*0,12*0,16*1,1</t>
  </si>
  <si>
    <t>"hambalek 140x160"5,3*0,14*0,16*1,1</t>
  </si>
  <si>
    <t>"sloupky 120x120"2,2*2*0,12*0,12*1,1</t>
  </si>
  <si>
    <t>"pásek 140x160"1,2*12*0,14*0,16*1,1</t>
  </si>
  <si>
    <t>"bačkora 180x80"1,0*6*0,08*0,18*1,1</t>
  </si>
  <si>
    <t>"rozšiřující profil vikýřů 100x60"3,6*72*0,1*0,06*1,1</t>
  </si>
  <si>
    <t>60512131</t>
  </si>
  <si>
    <t>hranol stavební řezivo průřezu do 224cm2 dl 6-8m</t>
  </si>
  <si>
    <t>1929391344</t>
  </si>
  <si>
    <t>"pozednice 140x100"8*0,14*0,1*1,1</t>
  </si>
  <si>
    <t>60512132</t>
  </si>
  <si>
    <t>hranol stavební řezivo průřezu do 224cm2 přes dl 8m</t>
  </si>
  <si>
    <t>-1544092213</t>
  </si>
  <si>
    <t>"krokve 100x140"34,25*0,1*0,14*1,1</t>
  </si>
  <si>
    <t>"krokve 140x160"47,8*0,14*0,16*1,1</t>
  </si>
  <si>
    <t>"kleština 60x140"8,5*0,06*0,14*1,1</t>
  </si>
  <si>
    <t>762332133</t>
  </si>
  <si>
    <t>Montáž vázaných konstrukcí krovů střech pultových, sedlových, valbových, stanových čtvercového nebo obdélníkového půdorysu z řeziva hraněného průřezové plochy přes 224 do 288 cm2</t>
  </si>
  <si>
    <t>1706657673</t>
  </si>
  <si>
    <t>https://podminky.urs.cz/item/CS_URS_2024_01/762332133</t>
  </si>
  <si>
    <t>"nárožní, úžlabní krokve 160x180"(8,9*4)</t>
  </si>
  <si>
    <t>"sloupky 160x160"(3,8*9)</t>
  </si>
  <si>
    <t>60512136</t>
  </si>
  <si>
    <t>hranol stavební řezivo průřezu do 288cm2 dl 6-8m</t>
  </si>
  <si>
    <t>-1975322268</t>
  </si>
  <si>
    <t>"nárožní, úžlabní krokve 160x180"8,9*4*0,16*0,18*1,1</t>
  </si>
  <si>
    <t>"sloupky 160x160"3,8*9*0,16*0,16*1,1</t>
  </si>
  <si>
    <t>762332932</t>
  </si>
  <si>
    <t>Doplnění střešní vazby řezivem - montáž (materiál ve specifikaci) nehoblovaným, průřezové plochy přes 120 do 224 cm2</t>
  </si>
  <si>
    <t>-1014370886</t>
  </si>
  <si>
    <t>https://podminky.urs.cz/item/CS_URS_2024_01/762332932</t>
  </si>
  <si>
    <t>762332933</t>
  </si>
  <si>
    <t>Doplnění střešní vazby řezivem - montáž (materiál ve specifikaci) nehoblovaným, průřezové plochy přes 224 do 288 cm2</t>
  </si>
  <si>
    <t>-1471853465</t>
  </si>
  <si>
    <t>https://podminky.urs.cz/item/CS_URS_2024_01/762332933</t>
  </si>
  <si>
    <t>"nárožní, úžlabní krokve 160x180"9,9*4</t>
  </si>
  <si>
    <t>"sloupky 160x160"2,5*8</t>
  </si>
  <si>
    <t>762332945</t>
  </si>
  <si>
    <t>Doplnění střešní vazby řezivem - montáž (materiál ve specifikaci) hoblovaným, průřezové plochy přes 450 do 600 cm2</t>
  </si>
  <si>
    <t>-893225160</t>
  </si>
  <si>
    <t>https://podminky.urs.cz/item/CS_URS_2024_01/762332945</t>
  </si>
  <si>
    <t>"vazní trám 200x280"12,86*2</t>
  </si>
  <si>
    <t>762342211</t>
  </si>
  <si>
    <t>Montáž laťování střech jednoduchých sklonu do 60° při osové vzdálenosti latí do 150 mm</t>
  </si>
  <si>
    <t>487726536</t>
  </si>
  <si>
    <t>https://podminky.urs.cz/item/CS_URS_2024_01/762342211</t>
  </si>
  <si>
    <t>60514114</t>
  </si>
  <si>
    <t>řezivo jehličnaté lať impregnovaná dl 4 m</t>
  </si>
  <si>
    <t>-1826473429</t>
  </si>
  <si>
    <t>705,9*0,04*1,15</t>
  </si>
  <si>
    <t>762342511</t>
  </si>
  <si>
    <t>Montáž laťování montáž kontralatí na podklad bez tepelné izolace</t>
  </si>
  <si>
    <t>409345932</t>
  </si>
  <si>
    <t>https://podminky.urs.cz/item/CS_URS_2024_01/762342511</t>
  </si>
  <si>
    <t>60514106</t>
  </si>
  <si>
    <t>řezivo jehličnaté lať pevnostní třída S10-13 průřez 40x60mm</t>
  </si>
  <si>
    <t>-1202902963</t>
  </si>
  <si>
    <t>705,9*0,04</t>
  </si>
  <si>
    <t>762421016</t>
  </si>
  <si>
    <t>Obložení stropů nebo střešních podhledů z dřevoštěpkových desek OSB šroubovaných na sraz, tloušťky desky 22 mm</t>
  </si>
  <si>
    <t>154262351</t>
  </si>
  <si>
    <t>https://podminky.urs.cz/item/CS_URS_2024_01/762421016</t>
  </si>
  <si>
    <t>998762203</t>
  </si>
  <si>
    <t>Přesun hmot pro konstrukce tesařské stanovený procentní sazbou (%) z ceny vodorovná dopravní vzdálenost do 50 m s užitím mechanizace v objektech výšky přes 12 do 24 m</t>
  </si>
  <si>
    <t>976672990</t>
  </si>
  <si>
    <t>https://podminky.urs.cz/item/CS_URS_2024_01/998762203</t>
  </si>
  <si>
    <t>763131432</t>
  </si>
  <si>
    <t>Podhled ze sádrokartonových desek dvouvrstvá zavěšená spodní konstrukce z ocelových profilů CD, UD jednoduše opláštěná deskou protipožární DF, tl. 15 mm, bez izolace, REI do 90</t>
  </si>
  <si>
    <t>2117619278</t>
  </si>
  <si>
    <t>https://podminky.urs.cz/item/CS_URS_2024_01/763131432</t>
  </si>
  <si>
    <t>"hlavní střecha Xa+Xd" 470+26+23+8,9</t>
  </si>
  <si>
    <t>998763403</t>
  </si>
  <si>
    <t>Přesun hmot pro konstrukce montované z desek sádrokartonových, sádrovláknitých, cementovláknitých nebo cementových stanovený procentní sazbou (%) z ceny vodorovná dopravní vzdálenost do 50 m základní v objektech výšky přes 12 do 24 m</t>
  </si>
  <si>
    <t>-566934118</t>
  </si>
  <si>
    <t>https://podminky.urs.cz/item/CS_URS_2024_01/998763403</t>
  </si>
  <si>
    <t>764011614</t>
  </si>
  <si>
    <t>Podkladní plech z pozinkovaného plechu s povrchovou úpravou rš 330 mm</t>
  </si>
  <si>
    <t>879322485</t>
  </si>
  <si>
    <t>https://podminky.urs.cz/item/CS_URS_2024_01/764011614</t>
  </si>
  <si>
    <t>"01-ASŘ-14 výpis klempířských prvků"</t>
  </si>
  <si>
    <t>"02/K"78</t>
  </si>
  <si>
    <t>764011617</t>
  </si>
  <si>
    <t>Podkladní plech z pozinkovaného plechu s povrchovou úpravou rš 670 mm</t>
  </si>
  <si>
    <t>-1592168341</t>
  </si>
  <si>
    <t>https://podminky.urs.cz/item/CS_URS_2024_01/764011617</t>
  </si>
  <si>
    <t>"03/K"20,4</t>
  </si>
  <si>
    <t>764101143</t>
  </si>
  <si>
    <t>Montáž krytiny z plechu s úpravou u okapů, prostupů a výčnělků střechy rovné z taškových tabulí, sklon střechy přes 30 do 60°</t>
  </si>
  <si>
    <t>-172698445</t>
  </si>
  <si>
    <t>https://podminky.urs.cz/item/CS_URS_2024_01/764101143</t>
  </si>
  <si>
    <t>55350183</t>
  </si>
  <si>
    <t>"01a/K"+"01b/K"krytina střešní profilovaný Pz plech tl 0,5mm do š 1,1m s povrchovou úpravou</t>
  </si>
  <si>
    <t>1728267769</t>
  </si>
  <si>
    <t>705,9*0,3</t>
  </si>
  <si>
    <t>211,77*1,3 'Přepočtené koeficientem množství</t>
  </si>
  <si>
    <t>764111113</t>
  </si>
  <si>
    <t>Krytina ze svitků, ze šablon nebo taškových tabulí z pozinkovaného plechu s povrchovou úpravou s úpravou u okapů, prostupů a výčnělků střechy rovné ze šablon, počet kusů do 4 ks/m2 přes 30 do 60°</t>
  </si>
  <si>
    <t>-120870022</t>
  </si>
  <si>
    <t>https://podminky.urs.cz/item/CS_URS_2024_01/764111113</t>
  </si>
  <si>
    <t>"01-ASŘ-14 Výpis klempířských prvků"</t>
  </si>
  <si>
    <t>"05/K-nároží systémové"75,5</t>
  </si>
  <si>
    <t>"11/K-boky vikýřů"20,4</t>
  </si>
  <si>
    <t>"12/K-masky štítů vikýřů"24</t>
  </si>
  <si>
    <t>764111133</t>
  </si>
  <si>
    <t>Krytina ze svitků, ze šablon nebo taškových tabulí z pozinkovaného plechu s povrchovou úpravou s úpravou u okapů, prostupů a výčnělků střechy rovné ze šablon, počet kusů přes 10 ks/m2 přes 30 do 60°</t>
  </si>
  <si>
    <t>579658248</t>
  </si>
  <si>
    <t>https://podminky.urs.cz/item/CS_URS_2024_01/764111133</t>
  </si>
  <si>
    <t>"10/K" 2,5</t>
  </si>
  <si>
    <t>764121463</t>
  </si>
  <si>
    <t>Krytina z hliníkového plechu s úpravou u okapů, prostupů a výčnělků ze šablon, počet kusů přes 10 ks/m2 přes 30 do 60°</t>
  </si>
  <si>
    <t>386445827</t>
  </si>
  <si>
    <t>https://podminky.urs.cz/item/CS_URS_2024_01/764121463</t>
  </si>
  <si>
    <t>Poznámka k položce:_x000D_
barevný legovaný hliník tl. 0,7mm, přední strana dvouvrstvý vypalovaný lak, zadní strana ochranný lak, barva antracit</t>
  </si>
  <si>
    <t>"20/K" 8,9</t>
  </si>
  <si>
    <t>"21/K" 7,0</t>
  </si>
  <si>
    <t>764211605</t>
  </si>
  <si>
    <t>Oplechování střešních prvků z pozinkovaného plechu s povrchovou úpravou hřebene větraného z hřebenáčů oblých s větracím pásem rš 400 mm</t>
  </si>
  <si>
    <t>3496331</t>
  </si>
  <si>
    <t>https://podminky.urs.cz/item/CS_URS_2024_01/764211605</t>
  </si>
  <si>
    <t>"05a/K" "odvětrání hřebene" 34*2</t>
  </si>
  <si>
    <t>764211645</t>
  </si>
  <si>
    <t>Oplechování střešních prvků z pozinkovaného plechu s povrchovou úpravou nároží větraného s větracím pásem z hřebenáčů oblých rš 312 mm v krytině z taškových tabulí</t>
  </si>
  <si>
    <t>-682059436</t>
  </si>
  <si>
    <t>https://podminky.urs.cz/item/CS_URS_2024_01/764211645</t>
  </si>
  <si>
    <t>"05/K" "nároží systémové"75,5</t>
  </si>
  <si>
    <t>764212607</t>
  </si>
  <si>
    <t>Oplechování střešních prvků z pozinkovaného plechu s povrchovou úpravou úžlabí rš 670 mm</t>
  </si>
  <si>
    <t>444897828</t>
  </si>
  <si>
    <t>https://podminky.urs.cz/item/CS_URS_2024_01/764212607</t>
  </si>
  <si>
    <t>"04/K"65</t>
  </si>
  <si>
    <t>764212661</t>
  </si>
  <si>
    <t>Oplechování střešních prvků z pozinkovaného plechu s povrchovou úpravou okapu střechy rovné okapovým plechem rš 150 mm</t>
  </si>
  <si>
    <t>1065140825</t>
  </si>
  <si>
    <t>https://podminky.urs.cz/item/CS_URS_2024_01/764212661</t>
  </si>
  <si>
    <t>"06/K"78</t>
  </si>
  <si>
    <t>764216611</t>
  </si>
  <si>
    <t>Oplechování parapetů z pozinkovaného plechu s povrchovou úpravou rovných mechanicky kotvené, bez rohů rš 900 mm</t>
  </si>
  <si>
    <t>-926641832</t>
  </si>
  <si>
    <t>https://podminky.urs.cz/item/CS_URS_2024_01/764216611</t>
  </si>
  <si>
    <t>"09/K"20</t>
  </si>
  <si>
    <t>764311614</t>
  </si>
  <si>
    <t>Lemování zdí z pozinkovaného plechu s povrchovou úpravou boční nebo horní rovné, střech s krytinou skládanou mimo prejzovou rš 330 mm</t>
  </si>
  <si>
    <t>161748905</t>
  </si>
  <si>
    <t>https://podminky.urs.cz/item/CS_URS_2024_01/764311614</t>
  </si>
  <si>
    <t>"07/K"49,7</t>
  </si>
  <si>
    <t>"08/K"32,4</t>
  </si>
  <si>
    <t>764315622</t>
  </si>
  <si>
    <t>Lemování trub, konzol, držáků a ostatních kusových prvků z pozinkovaného plechu s povrchovou úpravou střech s krytinou skládanou mimo prejzovou nebo z plechu, průměr přes 75 do 100 mm</t>
  </si>
  <si>
    <t>519058518</t>
  </si>
  <si>
    <t>https://podminky.urs.cz/item/CS_URS_2024_01/764315622</t>
  </si>
  <si>
    <t>"14/K-ZTI"5</t>
  </si>
  <si>
    <t>764315625</t>
  </si>
  <si>
    <t>Lemování trub, konzol, držáků a ostatních kusových prvků z pozinkovaného plechu s povrchovou úpravou střech s krytinou skládanou mimo prejzovou nebo z plechu, průměr přes 200 do 300 mm</t>
  </si>
  <si>
    <t>944866477</t>
  </si>
  <si>
    <t>https://podminky.urs.cz/item/CS_URS_2024_01/764315625</t>
  </si>
  <si>
    <t>"14/K-VZT"2</t>
  </si>
  <si>
    <t>"14/K-kouřovod"2</t>
  </si>
  <si>
    <t>Žlab podokapní z pozinkovaného plechu s povrchovou úpravou včetně háků a čel půlkruhový rš 330 mm</t>
  </si>
  <si>
    <t>1453999178</t>
  </si>
  <si>
    <t>"počítáno 15% z důvodu členitosti"</t>
  </si>
  <si>
    <t>40,4*2*1,15</t>
  </si>
  <si>
    <t>10,65*2</t>
  </si>
  <si>
    <t>764518423</t>
  </si>
  <si>
    <t>Svod z pozinkovaného plechu včetně objímek, kolen a odskoků kruhový, průměru 120 mm</t>
  </si>
  <si>
    <t>646425459</t>
  </si>
  <si>
    <t>https://podminky.urs.cz/item/CS_URS_2024_01/764518423</t>
  </si>
  <si>
    <t>40,4*2*1,15/15</t>
  </si>
  <si>
    <t>10,65*2/15</t>
  </si>
  <si>
    <t>8*9,9</t>
  </si>
  <si>
    <t>998764203</t>
  </si>
  <si>
    <t>Přesun hmot pro konstrukce klempířské stanovený procentní sazbou (%) z ceny vodorovná dopravní vzdálenost do 50 m s užitím mechanizace v objektech výšky přes 12 do 24 m</t>
  </si>
  <si>
    <t>680918128</t>
  </si>
  <si>
    <t>https://podminky.urs.cz/item/CS_URS_2024_01/998764203</t>
  </si>
  <si>
    <t>765</t>
  </si>
  <si>
    <t>Krytina skládaná</t>
  </si>
  <si>
    <t>765135043</t>
  </si>
  <si>
    <t>Montáž střešních doplňků plechové krytiny skládané háků bezpečnostních</t>
  </si>
  <si>
    <t>373626164</t>
  </si>
  <si>
    <t>https://podminky.urs.cz/item/CS_URS_2024_01/765135043</t>
  </si>
  <si>
    <t>"14/K"24</t>
  </si>
  <si>
    <t>553501901</t>
  </si>
  <si>
    <t>bezpečnostní montážní hák</t>
  </si>
  <si>
    <t>1608783223</t>
  </si>
  <si>
    <t>765135213</t>
  </si>
  <si>
    <t>Montáž střešních doplňků plechové krytiny vlnité střešních výlezů, plochy jednotlivě přes 0,25 do 1,0 m2</t>
  </si>
  <si>
    <t>-197714061</t>
  </si>
  <si>
    <t>https://podminky.urs.cz/item/CS_URS_2024_01/765135213</t>
  </si>
  <si>
    <t>"13/K"5</t>
  </si>
  <si>
    <t>55351066</t>
  </si>
  <si>
    <t>výlez střešní pro plechové střechy 65x65cm</t>
  </si>
  <si>
    <t>40994487</t>
  </si>
  <si>
    <t>765191011</t>
  </si>
  <si>
    <t>Montáž pojistné hydroizolační nebo parotěsné fólie kladené ve sklonu přes 20° volně na krokve</t>
  </si>
  <si>
    <t>774161957</t>
  </si>
  <si>
    <t>https://podminky.urs.cz/item/CS_URS_2024_01/765191011</t>
  </si>
  <si>
    <t>28329012</t>
  </si>
  <si>
    <t>fólie PE vyztužená pro parotěsnou vrstvu (reakce na oheň - třída F) 140g/m2</t>
  </si>
  <si>
    <t>-1139395429</t>
  </si>
  <si>
    <t>705,9*1,1 'Přepočtené koeficientem množství</t>
  </si>
  <si>
    <t>765191023</t>
  </si>
  <si>
    <t>Montáž pojistné hydroizolační nebo parotěsné fólie kladené ve sklonu přes 20° s lepenými přesahy na bednění nebo tepelnou izolaci</t>
  </si>
  <si>
    <t>174740334</t>
  </si>
  <si>
    <t>https://podminky.urs.cz/item/CS_URS_2024_01/765191023</t>
  </si>
  <si>
    <t>28329036</t>
  </si>
  <si>
    <t>fólie kontaktní difuzně propustná pro doplňkovou hydroizolační vrstvu, třívrstvá mikroporézní PP 150g/m2 s integrovanou samolepící páskou</t>
  </si>
  <si>
    <t>1542415553</t>
  </si>
  <si>
    <t>765192001</t>
  </si>
  <si>
    <t>Nouzové zakrytí střechy plachtou</t>
  </si>
  <si>
    <t>1744779241</t>
  </si>
  <si>
    <t>https://podminky.urs.cz/item/CS_URS_2024_01/765192001</t>
  </si>
  <si>
    <t>998765203</t>
  </si>
  <si>
    <t>Přesun hmot pro krytiny skládané stanovený procentní sazbou (%) z ceny vodorovná dopravní vzdálenost do 50 m základní v objektech výšky přes 12 do 24 m</t>
  </si>
  <si>
    <t>-2097275674</t>
  </si>
  <si>
    <t>https://podminky.urs.cz/item/CS_URS_2024_01/998765203</t>
  </si>
  <si>
    <t>{2a903b4a-bc6c-45fb-a1cd-0b639e889579}</t>
  </si>
  <si>
    <t xml:space="preserve">    8 - Trubní vedení</t>
  </si>
  <si>
    <t xml:space="preserve">    761 - Konstrukce prosvětlovací</t>
  </si>
  <si>
    <t xml:space="preserve">    786 - Dokončovací práce - čalounické úpravy</t>
  </si>
  <si>
    <t xml:space="preserve">    46-M - Zemní práce při extr.mont.pracích</t>
  </si>
  <si>
    <t>131313701</t>
  </si>
  <si>
    <t>Hloubení nezapažených jam ručně s urovnáním dna do předepsaného profilu a spádu v hornině třídy těžitelnosti II skupiny 4 soudržných</t>
  </si>
  <si>
    <t>-1471780480</t>
  </si>
  <si>
    <t>https://podminky.urs.cz/item/CS_URS_2024_01/131313701</t>
  </si>
  <si>
    <t>"m.č.011-revizní šachta"1,1*0,9*1,05</t>
  </si>
  <si>
    <t>132153311</t>
  </si>
  <si>
    <t>Hloubení rýh pro drény rýhovačem ve sklonu terénu do 15° v jakémkoliv množství, s úpravou do předepsaného spádu, v suchu, mokru i ve vodě sběrné i svodné DN do 200 v horninách třídy těžitelnosti I a II, skupiny 1 až 4 hloubky přes 1 do 1,5 m</t>
  </si>
  <si>
    <t>1689952004</t>
  </si>
  <si>
    <t>https://podminky.urs.cz/item/CS_URS_2024_01/132153311</t>
  </si>
  <si>
    <t>(43+13+43)+(2*9)</t>
  </si>
  <si>
    <t>464444676</t>
  </si>
  <si>
    <t>(43+13+43+18)*0,3*0,4</t>
  </si>
  <si>
    <t>1213653199</t>
  </si>
  <si>
    <t>1539006505</t>
  </si>
  <si>
    <t>-531458158</t>
  </si>
  <si>
    <t>15,08*1,8</t>
  </si>
  <si>
    <t>1467850544</t>
  </si>
  <si>
    <t>895673464</t>
  </si>
  <si>
    <t>((43+13+43)+(2*9))*0,3*1,1</t>
  </si>
  <si>
    <t>211561111</t>
  </si>
  <si>
    <t>Výplň kamenivem do rýh odvodňovacích žeber nebo trativodů bez zhutnění, s úpravou povrchu výplně kamenivem hrubým drceným frakce 4 až 16 mm</t>
  </si>
  <si>
    <t>409076501</t>
  </si>
  <si>
    <t>https://podminky.urs.cz/item/CS_URS_2024_01/211561111</t>
  </si>
  <si>
    <t>212755214</t>
  </si>
  <si>
    <t>Trativody bez lože z drenážních trubek plastových flexibilních D 100 mm</t>
  </si>
  <si>
    <t>269516976</t>
  </si>
  <si>
    <t>https://podminky.urs.cz/item/CS_URS_2024_01/212755214</t>
  </si>
  <si>
    <t>(43+13+43)+(9*2)</t>
  </si>
  <si>
    <t>Základy z betonu železového (bez výztuže) pasy z betonu bez zvláštních nároků na prostředí tř. C 25/30</t>
  </si>
  <si>
    <t>-738617019</t>
  </si>
  <si>
    <t>"základ pod schodiště"1,28*0,5*0,5</t>
  </si>
  <si>
    <t>Bednění základů pasů rovné zřízení</t>
  </si>
  <si>
    <t>-1394225733</t>
  </si>
  <si>
    <t>"základ pod schodiště"1,28*0,5*2</t>
  </si>
  <si>
    <t>Bednění základů pasů rovné odstranění</t>
  </si>
  <si>
    <t>-1526958150</t>
  </si>
  <si>
    <t>Výztuž základů pasů ze svařovaných sítí z drátů typu KARI</t>
  </si>
  <si>
    <t>865655491</t>
  </si>
  <si>
    <t>"základ pod schodiště"1,28*0,5*2*0,016</t>
  </si>
  <si>
    <t>310231015</t>
  </si>
  <si>
    <t>Zazdívka otvorů ve zdivu nadzákladovém děrovanými cihlami plochy přes 1 do 4 m2 přes P10 do P15, tl. zdiva 175 mm</t>
  </si>
  <si>
    <t>-979762028</t>
  </si>
  <si>
    <t>https://podminky.urs.cz/item/CS_URS_2024_01/310231015</t>
  </si>
  <si>
    <t>"m.č.317"0,96*2,1</t>
  </si>
  <si>
    <t>310231031</t>
  </si>
  <si>
    <t>Zazdívka otvorů ve zdivu nadzákladovém děrovanými cihlami plochy do 1 m2 do P10, tl. zdiva 240 mm</t>
  </si>
  <si>
    <t>1550600692</t>
  </si>
  <si>
    <t>https://podminky.urs.cz/item/CS_URS_2024_01/310231031</t>
  </si>
  <si>
    <t>"m.č.013"0,16*2,05</t>
  </si>
  <si>
    <t>"m.č.003-114"3,36*3,305</t>
  </si>
  <si>
    <t>"m.č.124"0,3*0,3*0,82</t>
  </si>
  <si>
    <t>310231035</t>
  </si>
  <si>
    <t>Zazdívka otvorů ve zdivu nadzákladovém děrovanými cihlami plochy přes 1 do 4 m2 do P10, tl. zdiva 240 mm</t>
  </si>
  <si>
    <t>-68166721</t>
  </si>
  <si>
    <t>https://podminky.urs.cz/item/CS_URS_2024_01/310231035</t>
  </si>
  <si>
    <t>"m.č.004"1,53*2,36</t>
  </si>
  <si>
    <t>"m.č.015"1,685*2,1</t>
  </si>
  <si>
    <t>"01-ASŘ-2 1NP"</t>
  </si>
  <si>
    <t>"výtah"(4,26+1,5)*3,18+(0,3*0,3*3,18)</t>
  </si>
  <si>
    <t>"m.č.126"1,15*2,0*4</t>
  </si>
  <si>
    <t>"01-ASŘ-3 2NP"</t>
  </si>
  <si>
    <t>"výtah"(4,26+1,5)*3,13+(0,3*0,3*3,13*2)</t>
  </si>
  <si>
    <t>"m.č.215"(0,78*2,0*2)</t>
  </si>
  <si>
    <t>"výtah"(4,26+1,5)*2,5+(0,3*0,3*2,5*2)</t>
  </si>
  <si>
    <t>"m.č.309"(1,455+1,995+1,73)*3,55</t>
  </si>
  <si>
    <t>310231055</t>
  </si>
  <si>
    <t>Zazdívka otvorů ve zdivu nadzákladovém děrovanými cihlami plochy přes 1 do 4 m2 přes P10 do P15, tl. zdiva 300 mm</t>
  </si>
  <si>
    <t>-2048469149</t>
  </si>
  <si>
    <t>https://podminky.urs.cz/item/CS_URS_2024_01/310231055</t>
  </si>
  <si>
    <t>"m.č.013"1,34*2,1</t>
  </si>
  <si>
    <t>"m.č.107"(0,8*2,5)+(0,89*2,5)</t>
  </si>
  <si>
    <t>"m.č.114"1,52*2,5*3</t>
  </si>
  <si>
    <t>"m.č.215"(2,69*2,4*2)-(0,42*0,6)</t>
  </si>
  <si>
    <t>"m.č.217"03*2,775</t>
  </si>
  <si>
    <t>"m.č.213"0,72*2,04</t>
  </si>
  <si>
    <t>"m.č.202"(1,15*2,45*2)+(1,23*1,7*3)</t>
  </si>
  <si>
    <t>"01-ASŘ-4 3NP"</t>
  </si>
  <si>
    <t>"m.č.311"(0,99*2,1)+(0,62*1,55)</t>
  </si>
  <si>
    <t>Zazdívka otvorů ve zdivu nadzákladovém děrovanými broušenými cihlami plochy přes 1 m2 do 4 m2 na tenkovrstvou maltu, tl. zdiva 380 mm</t>
  </si>
  <si>
    <t>775819769</t>
  </si>
  <si>
    <t>"m.č.008"1,04*2,1*2</t>
  </si>
  <si>
    <t>"m.č.007"2,2*2,05*2</t>
  </si>
  <si>
    <t>"m.č.009"1,07*2,55*2</t>
  </si>
  <si>
    <t>"m.č.126"1,15*2,00*2</t>
  </si>
  <si>
    <t>"m.č.114"1,52*2,5*2</t>
  </si>
  <si>
    <t>"m.č.107"0,8*2,5*2</t>
  </si>
  <si>
    <t>"m.č.205"2,9*2,45</t>
  </si>
  <si>
    <t>310232085</t>
  </si>
  <si>
    <t>Zazdívka otvorů ve zdivu nadzákladovém děrovanými broušenými cihlami plochy přes 1 m2 do 4 m2 na tenkovrstvou maltu, tl. zdiva 500 mm</t>
  </si>
  <si>
    <t>800799910</t>
  </si>
  <si>
    <t>https://podminky.urs.cz/item/CS_URS_2024_01/310232085</t>
  </si>
  <si>
    <t>"m.č.008"1,04*2,10*2</t>
  </si>
  <si>
    <t>310235251</t>
  </si>
  <si>
    <t>Zazdívka otvorů ve zdivu nadzákladovém cihlami pálenými plochy do 0,0225 m2, ve zdi tl. přes 300 do 450 mm</t>
  </si>
  <si>
    <t>-1098527106</t>
  </si>
  <si>
    <t>https://podminky.urs.cz/item/CS_URS_2024_01/310235251</t>
  </si>
  <si>
    <t>"m.č.015"1</t>
  </si>
  <si>
    <t>"m.č.014"1</t>
  </si>
  <si>
    <t>310239211</t>
  </si>
  <si>
    <t>Zazdívka otvorů ve zdivu nadzákladovém cihlami pálenými plochy přes 1 m2 do 4 m2 na maltu vápenocementovou</t>
  </si>
  <si>
    <t>-1398175600</t>
  </si>
  <si>
    <t>https://podminky.urs.cz/item/CS_URS_2024_01/310239211</t>
  </si>
  <si>
    <t>"01-ASŘ-2 1PP-přizdívky ostění"</t>
  </si>
  <si>
    <t>"m.č.013"0,55*2,05*0,075*2</t>
  </si>
  <si>
    <t>"m.č.013-012"1,05*2,1*0,075*2</t>
  </si>
  <si>
    <t>"m.č.008-005"0,73*2,1*0,075*2</t>
  </si>
  <si>
    <t>"m.č.007-006"0,67*2,1*0,075*2</t>
  </si>
  <si>
    <t>"m.č.007"0,885*1,2*0,15</t>
  </si>
  <si>
    <t>"m.č.006"0,88*1,2*0,15</t>
  </si>
  <si>
    <t>"m.č.126"0,82*2,14*0,075*2</t>
  </si>
  <si>
    <t>"m.č.112"2,1*0,5*0,075*2+(1,0*2,1*0,075)</t>
  </si>
  <si>
    <t>"m.č.111"0,8*2,2*0,075*2</t>
  </si>
  <si>
    <t>"m.č.102"0,49*2,5*0,075*2</t>
  </si>
  <si>
    <t>"m.č.106"0,45*1,57*0,075*2</t>
  </si>
  <si>
    <t>"m.č.109"1,2*2,1*0,12</t>
  </si>
  <si>
    <t>"m.č.210"0,54*2,45*0,075*2*2</t>
  </si>
  <si>
    <t>"m.č.210"(0,99*2,45*0,075)+(0,55*2,45*0,075)</t>
  </si>
  <si>
    <t>"m.č.203"0,52*2,42*0,075*2</t>
  </si>
  <si>
    <t>"m.č.208"0,51*2,1*0,075*2</t>
  </si>
  <si>
    <t>"m.č.216"0,53*2,1*0,075*2</t>
  </si>
  <si>
    <t>"m.č.217"0,53*2,1*0,075*2</t>
  </si>
  <si>
    <t>"m.č.218"0,53*2,1*0,075</t>
  </si>
  <si>
    <t>"m.č.309"0,3*1,75*0,125*2*2</t>
  </si>
  <si>
    <t>311231129</t>
  </si>
  <si>
    <t>Zdivo z cihel pálených nosné z cihel plných dl. 290 mm P 20 až 25, na maltu MC-15</t>
  </si>
  <si>
    <t>325179869</t>
  </si>
  <si>
    <t>https://podminky.urs.cz/item/CS_URS_2024_01/311231129</t>
  </si>
  <si>
    <t>"m.č.003"3,05*1,275</t>
  </si>
  <si>
    <t>311272231</t>
  </si>
  <si>
    <t>Zdivo z pórobetonových tvárnic na tenké maltové lože, tl. zdiva 300 mm pevnost tvárnic přes P2 do P4, objemová hmotnost přes 450 do 600 kg/m3 hladkých</t>
  </si>
  <si>
    <t>-1602051240</t>
  </si>
  <si>
    <t>https://podminky.urs.cz/item/CS_URS_2024_01/311272231</t>
  </si>
  <si>
    <t>"dozdívky pod parapety"</t>
  </si>
  <si>
    <t>"m.č.220"(1,09*0,94)</t>
  </si>
  <si>
    <t>"m.č.221"(1,10*0,94)+(1,08*0,94)</t>
  </si>
  <si>
    <t>"m.č.201"1,09*0,94</t>
  </si>
  <si>
    <t>"m.č.211"(0,98*0,94*2)</t>
  </si>
  <si>
    <t>"m.č.212"1,09*0,94</t>
  </si>
  <si>
    <t>317941121</t>
  </si>
  <si>
    <t>Osazování ocelových válcovaných nosníků na zdivu I nebo IE nebo U nebo UE nebo L do č. 12 nebo výšky do 120 mm</t>
  </si>
  <si>
    <t>1707848902</t>
  </si>
  <si>
    <t>https://podminky.urs.cz/item/CS_URS_2024_01/317941121</t>
  </si>
  <si>
    <t>"m.č.013"(1,45*3*11,1*0,001)+(1,8*2*11,1*0,001)</t>
  </si>
  <si>
    <t>"m.č.012"(1,4*5*11,1*0,001)</t>
  </si>
  <si>
    <t>"m.č.005"(1,3*4*11,1*0,001)</t>
  </si>
  <si>
    <t>"m.č.006"(1,3*4*11,1*0,001)</t>
  </si>
  <si>
    <t>"m.č.010"(1,2*1*11,1*0,001)</t>
  </si>
  <si>
    <t>"m.č.009"(1,2*1*11,1*0,001)</t>
  </si>
  <si>
    <t>"m.č.016"(1,2*1*11,1*0,001)</t>
  </si>
  <si>
    <t>"m.č.126"(1,45*1*11,1*0,001)</t>
  </si>
  <si>
    <t>"m.č.115"(1,23*1*11,1*0,001)</t>
  </si>
  <si>
    <t>"m.č.111"(1,5*4*11,1*0,001)</t>
  </si>
  <si>
    <t>"m.č.101"(0,9*1*3,77*0,001)</t>
  </si>
  <si>
    <t>"m.č.112"(1,3*3*11,1*0,001)</t>
  </si>
  <si>
    <t>"m.č.109"(1,2*3*11,1*0,001)</t>
  </si>
  <si>
    <t>"m.č.102"(2,4*3*11,1*0,001)+(2,2*3*11,1*0,001)+(1,3*1*11,1*0,001)</t>
  </si>
  <si>
    <t>"m.č.210"(2,0*3*11,1*0,001)+(1,66*3*11,1*0,001*2)+(1,6*3*11,1*0,001*2)</t>
  </si>
  <si>
    <t>"m.č.216"(1,2*3*11,1*0,001)</t>
  </si>
  <si>
    <t>"m.č.217-218"(2,7*3*11,1*0,001)</t>
  </si>
  <si>
    <t>"m.č.219"(2,0*1*11,1*0,001)</t>
  </si>
  <si>
    <t>"m.č.203"(2,0*3*11,1*0,001)</t>
  </si>
  <si>
    <t>"m.č.2010"(2,0*3*11,1*0,001)</t>
  </si>
  <si>
    <t>"m.č.201"(2,0*3*11,1*0,001)</t>
  </si>
  <si>
    <t>"m.č.210"(2,0*3*11,1*0,001)</t>
  </si>
  <si>
    <t>"m.č.301"(1,4*2*11,1*0,001)</t>
  </si>
  <si>
    <t>"m.č.310"(1,9*3*11,1*0,001)+(1,9*2*11,1*0,001*2)+(1,9*3*11,1*0,001)</t>
  </si>
  <si>
    <t>"m.č.311"(1,6*3*11,1*0,001)</t>
  </si>
  <si>
    <t>13010714</t>
  </si>
  <si>
    <t>ocel profilová jakost S235JR (11 375) průřez I (IPN) 120</t>
  </si>
  <si>
    <t>-1605322563</t>
  </si>
  <si>
    <t>1,671*1,1 'Přepočtené koeficientem množství</t>
  </si>
  <si>
    <t>317941123</t>
  </si>
  <si>
    <t>Osazování ocelových válcovaných nosníků na zdivu I nebo IE nebo U nebo UE nebo L č. 14 až 22 nebo výšky do 220 mm</t>
  </si>
  <si>
    <t>-686540773</t>
  </si>
  <si>
    <t>https://podminky.urs.cz/item/CS_URS_2024_01/317941123</t>
  </si>
  <si>
    <t>"m.č.114"3,45*2*25,3*0,001</t>
  </si>
  <si>
    <t>"m.č.201"3,45*2*25,3*0,001</t>
  </si>
  <si>
    <t>"m.č.202"3,45*2*25,3*0,001</t>
  </si>
  <si>
    <t>"m.č.301"3,45*2*25,3*0,001</t>
  </si>
  <si>
    <t>13010826</t>
  </si>
  <si>
    <t>ocel profilová jakost S235JR (11 375) průřez U (UPN) 200</t>
  </si>
  <si>
    <t>-1345824967</t>
  </si>
  <si>
    <t>0,7*1,1 'Přepočtené koeficientem množství</t>
  </si>
  <si>
    <t>317941125</t>
  </si>
  <si>
    <t>Osazování ocelových válcovaných nosníků na zdivu I nebo IE nebo U nebo UE nebo L č. 24 a výše nebo výšky přes 220 mm</t>
  </si>
  <si>
    <t>1640876093</t>
  </si>
  <si>
    <t>https://podminky.urs.cz/item/CS_URS_2024_01/317941125</t>
  </si>
  <si>
    <t>"01-SKŘ-2 doplnění stropu nad 2.NP"</t>
  </si>
  <si>
    <t>"Pozn.6"</t>
  </si>
  <si>
    <t>"m.č.210"4,75*2*37,5*0,001</t>
  </si>
  <si>
    <t>"m.č.202"5,05*2*37,5*0,001</t>
  </si>
  <si>
    <t>13010832</t>
  </si>
  <si>
    <t>ocel profilová jakost S235JR (11 375) průřez U (UPN) 260</t>
  </si>
  <si>
    <t>945694838</t>
  </si>
  <si>
    <t>0,735*1,1 'Přepočtené koeficientem množství</t>
  </si>
  <si>
    <t>340271041</t>
  </si>
  <si>
    <t>Zazdívka otvorů v příčkách nebo stěnách pórobetonovými tvárnicemi plochy přes 0,25 m2 do 1 m2, objemová hmotnost 500 kg/m3, tloušťka příčky 150 mm</t>
  </si>
  <si>
    <t>952345474</t>
  </si>
  <si>
    <t>https://podminky.urs.cz/item/CS_URS_2024_01/340271041</t>
  </si>
  <si>
    <t>"m.č.311"0,96*2,1</t>
  </si>
  <si>
    <t>"m.č.309"0,3*0,3*3+(0,3*1,65)</t>
  </si>
  <si>
    <t>"m.č.301"0,3*0,3</t>
  </si>
  <si>
    <t>342272225</t>
  </si>
  <si>
    <t>Příčky z pórobetonových tvárnic hladkých na tenké maltové lože objemová hmotnost do 500 kg/m3, tloušťka příčky 100 mm</t>
  </si>
  <si>
    <t>-1895728873</t>
  </si>
  <si>
    <t>https://podminky.urs.cz/item/CS_URS_2024_01/342272225</t>
  </si>
  <si>
    <t>"m.č.015"(2,65+1,895)*2,775-(0,7*1,97)</t>
  </si>
  <si>
    <t>"m.č.014"(2,57*2,775)-(0,8*1,97)</t>
  </si>
  <si>
    <t>"m.č.019"(1,6+1,855)*2,775-(0,7*1,97)+(1,6+0,9+0,1+0,9+0,1)*2,775-(0,7*1,97*2)</t>
  </si>
  <si>
    <t>"m.č.018"(0,9*2,775)</t>
  </si>
  <si>
    <t>"m.č.010"(1,75+1,4)*2,775</t>
  </si>
  <si>
    <t>"m.č.008"(0,9+0,9+0,3+1,76+1,8)*2,775-(0,7*1,97*2)+(0,9*2,775*3)+(0,5*2,775)</t>
  </si>
  <si>
    <t>"m.č.116"(1,23*3,7)-(0,8*1,97)</t>
  </si>
  <si>
    <t>"m.č.113"(3,4*3,7)-(0,7*1,97)</t>
  </si>
  <si>
    <t>"m.č.117-118"(1,6*3,7*2)+(3,4*3,7)-(0,7*1,97*3)</t>
  </si>
  <si>
    <t>"m.č.003"(1,3*3,7)-(0,8*1,97)</t>
  </si>
  <si>
    <t>"m.č.108"(2,93*3,7)-(0,8*1,97)</t>
  </si>
  <si>
    <t>"m.č.107"(2,27*3,7)-(0,8*1,97)</t>
  </si>
  <si>
    <t>"m.č.106"(1,71*3,7)-(0,8*1,97)</t>
  </si>
  <si>
    <t>"m.č.105"(3,64+3,2)*3,7-(0,8*1,97)</t>
  </si>
  <si>
    <t>"m.č.104"(1,61*3,7)-(0,7*1,97)</t>
  </si>
  <si>
    <t>"m.č.103"(1,71*3,7)-(0,8*1,97)</t>
  </si>
  <si>
    <t>"m.č.102"(1,13*3,7)-(0,9*1,97)</t>
  </si>
  <si>
    <t>"m.č.110"(0,95*3,7)-(0,8*1,97)</t>
  </si>
  <si>
    <t>"m.č.215"(5,79*2,85)-(0,8*1,97)</t>
  </si>
  <si>
    <t>"m.č.217"(1,73+0,9+0,1+0,9+0,15)*2,85-(0,7*1,97*2)</t>
  </si>
  <si>
    <t>"m.č.218"(1,95*2,85)</t>
  </si>
  <si>
    <t>"m.č.219"(2,42*2,85)</t>
  </si>
  <si>
    <t>"m.č.214"(5,7*2,85)-(0,8*1,97)</t>
  </si>
  <si>
    <t>"m.č.213"(6,76*2,85)-(0,8*1,97)</t>
  </si>
  <si>
    <t>"m.č.210"(1,31*2,85)-(1,1*2,45)</t>
  </si>
  <si>
    <t>"m.č.205"(1,95*2,85*2)-(0,7*1,97*2)</t>
  </si>
  <si>
    <t>"m.č.206"(1,9+1,0)*2,85-(0,7*1,97)</t>
  </si>
  <si>
    <t>"m.č.204"(1,9+1,0+0,1+1,09+0,33)*2,85-(0,7*1,97)</t>
  </si>
  <si>
    <t>"m.č.207"(1,0*2,1)-(0,8*1,97)+(1,4*2,85)-(0,8*1,97)</t>
  </si>
  <si>
    <t>"m.č.203"(1,3*2,42)-(0,9*1,97)</t>
  </si>
  <si>
    <t>"m.č.209"(6,96*2,85)-(0,8*1,97)</t>
  </si>
  <si>
    <t>"m.č.301"(1,995+1,455+3,05)*2,505</t>
  </si>
  <si>
    <t>342272245</t>
  </si>
  <si>
    <t>Příčky z pórobetonových tvárnic hladkých na tenké maltové lože objemová hmotnost do 500 kg/m3, tloušťka příčky 150 mm</t>
  </si>
  <si>
    <t>2033577203</t>
  </si>
  <si>
    <t>https://podminky.urs.cz/item/CS_URS_2024_01/342272245</t>
  </si>
  <si>
    <t>"m.č.114"1,5*1,645</t>
  </si>
  <si>
    <t>"m.č.113"3,4*3,7+1,2*3,7</t>
  </si>
  <si>
    <t>"m.č.111"1,45*3,7-0,8*1,97+2,11*3,7+1,45*3,7</t>
  </si>
  <si>
    <t>"m.č.109"1,13*3,7</t>
  </si>
  <si>
    <t>"m.č.108"2,32*3,7</t>
  </si>
  <si>
    <t>"m.č.104"3,3*3,7</t>
  </si>
  <si>
    <t>"m.č.216-217"(1,73*2,85)+(2,32*2,85)</t>
  </si>
  <si>
    <t>"m.č.218-219"(1,6*2,85)</t>
  </si>
  <si>
    <t>"m.č.207"(0,9+0,1+1,0+0,1+1,0+0,1+1,09)*2,85</t>
  </si>
  <si>
    <t>"m.č.205+206"(2,2*2,85)</t>
  </si>
  <si>
    <t>"m.č.215"(1,08*0,93)+(1,08*1,0)</t>
  </si>
  <si>
    <t>"m.č.217"1,07*0,98</t>
  </si>
  <si>
    <t>"m.č.206"1,07*0,9</t>
  </si>
  <si>
    <t>"m.č.207"1,07*0,94</t>
  </si>
  <si>
    <t>"m.č.208"(1,07*0,94)+(1,08*0,96)+(1,07*0,96*3)+(1,07*0,94*2)</t>
  </si>
  <si>
    <t>"m.č.209"(1,07*0,92)+(1,06*0,89)+(1,06*0,89)</t>
  </si>
  <si>
    <t>"m.č.213"(1,07*0,97)+(1,08*0,97)+(1,07*0,94)</t>
  </si>
  <si>
    <t>"m.č.214"(1,07*0,92)+(1,06*0,92)</t>
  </si>
  <si>
    <t>430321414</t>
  </si>
  <si>
    <t>Schodišťové konstrukce a rampy z betonu železového (bez výztuže) stupně, schodnice, ramena, podesty s nosníky tř. C 25/30</t>
  </si>
  <si>
    <t>-480055808</t>
  </si>
  <si>
    <t>https://podminky.urs.cz/item/CS_URS_2024_01/430321414</t>
  </si>
  <si>
    <t>"Pozn.5"</t>
  </si>
  <si>
    <t>"m.č.003"(1,28*1,61*0,17)+(1,09*3,05*0,2)</t>
  </si>
  <si>
    <t>"m.č.003"(1,29*2,36*0,17)</t>
  </si>
  <si>
    <t>"m.č.003-stupně"1,28*0,178*0,25*19</t>
  </si>
  <si>
    <t>"m.č.114"(1,5*3,36*0,17)+(3,0*1,48*0,3)+(1,5*3,36*0,17)</t>
  </si>
  <si>
    <t>"m.č.114-stupně"(1,5*0,175*0,28*13)+(1,5*0,175*0,28*11)</t>
  </si>
  <si>
    <t>"m.č.202"(1,5*3,36*0,17)+(3,0*1,48*0,17)+(1,5*3,36*0,17)</t>
  </si>
  <si>
    <t>"m.č.202-stupně"(1,5*0,175*0,28*13)+(1,5*0,175*0,28*11)</t>
  </si>
  <si>
    <t>"m.č.301"(3,0*1,48*0,32)</t>
  </si>
  <si>
    <t>Výztuž schodišťových konstrukcí a ramp stupňů, schodnic, ramen, podest s nosníky ze svařovaných sítí z drátů typu KARI</t>
  </si>
  <si>
    <t>1915804117</t>
  </si>
  <si>
    <t>"m.č.003"(1,28*1,61*0,016)+(1,09*3,05*0,016)</t>
  </si>
  <si>
    <t>"m.č.003"(1,29*2,36*0,016)</t>
  </si>
  <si>
    <t>"m.č.003-stupně"1,28*0,178*0,016*19</t>
  </si>
  <si>
    <t>"m.č.114"(1,5*3,36*0,016)+(3,0*1,48*0,016)+(1,5*3,36*0,016)</t>
  </si>
  <si>
    <t>"m.č.114-stupně"(1,5*0,175*0,016*13)+(1,5*0,175*0,016*11)</t>
  </si>
  <si>
    <t>"m.č.202"(1,5*3,36*0,016)+(3,0*1,48*0,016)+(1,5*3,36*0,016)</t>
  </si>
  <si>
    <t>"m.č.202-stupně"(1,5*0,175*0,016*13)+(1,5*0,175*0,016*11)</t>
  </si>
  <si>
    <t>431351121</t>
  </si>
  <si>
    <t>Bednění podest, podstupňových desek a ramp včetně podpěrné konstrukce výšky do 4 m půdorysně přímočarých zřízení</t>
  </si>
  <si>
    <t>-1128508845</t>
  </si>
  <si>
    <t>https://podminky.urs.cz/item/CS_URS_2024_01/431351121</t>
  </si>
  <si>
    <t>"m.č.003"(1,29*2,36)</t>
  </si>
  <si>
    <t>"m.č.003-stupně"1,28*0,178*9</t>
  </si>
  <si>
    <t>"m.č.114"(1,5*3,36)+(3,0*1,48)+(1,5*3,36)</t>
  </si>
  <si>
    <t>"m.č.114-stupně"(1,5*0,175*13)+(1,5*0,175*11)</t>
  </si>
  <si>
    <t>"m.č.202"(1,5*3,36)+(3,0*1,48)+(1,5*3,36)</t>
  </si>
  <si>
    <t>"m.č.202-stupně"(1,5*0,175*13)+(1,5*0,175*11)</t>
  </si>
  <si>
    <t>431351122</t>
  </si>
  <si>
    <t>Bednění podest, podstupňových desek a ramp včetně podpěrné konstrukce výšky do 4 m půdorysně přímočarých odstranění</t>
  </si>
  <si>
    <t>1107610200</t>
  </si>
  <si>
    <t>https://podminky.urs.cz/item/CS_URS_2024_01/431351122</t>
  </si>
  <si>
    <t>431351125</t>
  </si>
  <si>
    <t>Bednění podest, podstupňových desek a ramp včetně podpěrné konstrukce výšky do 4 m půdorysně křivočarých zřízení</t>
  </si>
  <si>
    <t>2076057052</t>
  </si>
  <si>
    <t>https://podminky.urs.cz/item/CS_URS_2024_01/431351125</t>
  </si>
  <si>
    <t>"m.č.003"(1,28*1,61)+(1,09*3,05)</t>
  </si>
  <si>
    <t>"m.č.003-stupně"1,28*0,178*10</t>
  </si>
  <si>
    <t>431351126</t>
  </si>
  <si>
    <t>Bednění podest, podstupňových desek a ramp včetně podpěrné konstrukce výšky do 4 m půdorysně křivočarých odstranění</t>
  </si>
  <si>
    <t>395158871</t>
  </si>
  <si>
    <t>https://podminky.urs.cz/item/CS_URS_2024_01/431351126</t>
  </si>
  <si>
    <t>431351128</t>
  </si>
  <si>
    <t>Bednění podest, podstupňových desek a ramp včetně podpěrné konstrukce Příplatek k cenám za podpěrnou konstrukci o výšce přes 4 do 6 m zřízení</t>
  </si>
  <si>
    <t>-1547793678</t>
  </si>
  <si>
    <t>https://podminky.urs.cz/item/CS_URS_2024_01/431351128</t>
  </si>
  <si>
    <t>431351129</t>
  </si>
  <si>
    <t>Bednění podest, podstupňových desek a ramp včetně podpěrné konstrukce Příplatek k cenám za podpěrnou konstrukci o výšce přes 4 do 6 m odstranění</t>
  </si>
  <si>
    <t>1419951547</t>
  </si>
  <si>
    <t>https://podminky.urs.cz/item/CS_URS_2024_01/431351129</t>
  </si>
  <si>
    <t>433351135</t>
  </si>
  <si>
    <t>Bednění schodnic včetně podpěrné konstrukce výšky do 4 m půdorysně křivočarých zřízení</t>
  </si>
  <si>
    <t>1943192743</t>
  </si>
  <si>
    <t>https://podminky.urs.cz/item/CS_URS_2024_01/433351135</t>
  </si>
  <si>
    <t>433351136</t>
  </si>
  <si>
    <t>Bednění schodnic včetně podpěrné konstrukce výšky do 4 m půdorysně křivočarých odstranění</t>
  </si>
  <si>
    <t>829973936</t>
  </si>
  <si>
    <t>https://podminky.urs.cz/item/CS_URS_2024_01/433351136</t>
  </si>
  <si>
    <t>452321151</t>
  </si>
  <si>
    <t>Podkladní a zajišťovací konstrukce z betonu železového v otevřeném výkopu bez zvýšených nároků na prostředí desky pod potrubí, stoky a drobné objekty z betonu tř. C 20/25</t>
  </si>
  <si>
    <t>1833603994</t>
  </si>
  <si>
    <t>https://podminky.urs.cz/item/CS_URS_2024_01/452321151</t>
  </si>
  <si>
    <t>"m.č.011- revizní šachta"</t>
  </si>
  <si>
    <t>"dno"1,2*0,9*0,1</t>
  </si>
  <si>
    <t>"stěny"(0,9*0,95*0,15*2)+(0,6*0,95*0,15*2)</t>
  </si>
  <si>
    <t>452351111</t>
  </si>
  <si>
    <t>Bednění podkladních a zajišťovacích konstrukcí v otevřeném výkopu desek nebo sedlových loží pod potrubí, stoky a drobné objekty zřízení</t>
  </si>
  <si>
    <t>-895539117</t>
  </si>
  <si>
    <t>https://podminky.urs.cz/item/CS_URS_2024_01/452351111</t>
  </si>
  <si>
    <t>"dno"(1,2+0,9)*2*0,1</t>
  </si>
  <si>
    <t>"stěny"(1,1*0,95*2)+(0,8*0,95*2)+(0,9*0,95*2)+(0,6*0,95*2)</t>
  </si>
  <si>
    <t>452351112</t>
  </si>
  <si>
    <t>Bednění podkladních a zajišťovacích konstrukcí v otevřeném výkopu desek nebo sedlových loží pod potrubí, stoky a drobné objekty odstranění</t>
  </si>
  <si>
    <t>-1745221471</t>
  </si>
  <si>
    <t>https://podminky.urs.cz/item/CS_URS_2024_01/452351112</t>
  </si>
  <si>
    <t>452368211</t>
  </si>
  <si>
    <t>Výztuž podkladních desek, bloků nebo pražců v otevřeném výkopu ze svařovaných sítí typu Kari</t>
  </si>
  <si>
    <t>1519269480</t>
  </si>
  <si>
    <t>https://podminky.urs.cz/item/CS_URS_2024_01/452368211</t>
  </si>
  <si>
    <t>"dno"(1,2*0,9*0,008)</t>
  </si>
  <si>
    <t>"stěny"((1,1*0,95*2)+(0,8*0,95*2)+(0,9*0,95*2)+(0,6*0,95*2))*0,008</t>
  </si>
  <si>
    <t>611325418</t>
  </si>
  <si>
    <t>Oprava vápenocementové omítky vnitřních ploch hladké, tloušťky do 20 mm, s celoplošným přeštukováním, tloušťky štuku 3 mm stropů, v rozsahu opravované plochy přes 30 do 50%</t>
  </si>
  <si>
    <t>1195370866</t>
  </si>
  <si>
    <t>https://podminky.urs.cz/item/CS_URS_2024_01/611325418</t>
  </si>
  <si>
    <t>"m.č.001"23,0</t>
  </si>
  <si>
    <t>"m.č.002"9,4</t>
  </si>
  <si>
    <t>"m.č.003"8,6</t>
  </si>
  <si>
    <t>"m.č.004"18,5</t>
  </si>
  <si>
    <t>"m.č.005"17,5</t>
  </si>
  <si>
    <t>"m.č.006"16,8</t>
  </si>
  <si>
    <t>"m.č.007"17,7</t>
  </si>
  <si>
    <t>"m.č.008"18,4</t>
  </si>
  <si>
    <t>"m.č.009"14,1</t>
  </si>
  <si>
    <t>"m.č.010"2,3</t>
  </si>
  <si>
    <t>"m.č.011"24,4</t>
  </si>
  <si>
    <t>"m.č.012"18,3</t>
  </si>
  <si>
    <t>"m.č.013"13,1</t>
  </si>
  <si>
    <t>"m.č.014"4,9</t>
  </si>
  <si>
    <t>"m.č.015"4,3</t>
  </si>
  <si>
    <t>"m.č.016"15,0</t>
  </si>
  <si>
    <t>"m.č.017"18,3</t>
  </si>
  <si>
    <t>"m.č.018"15,8</t>
  </si>
  <si>
    <t>"m.č.019"2,8</t>
  </si>
  <si>
    <t>"m.č.101"21,2</t>
  </si>
  <si>
    <t>"m.č.102"18,5</t>
  </si>
  <si>
    <t>"m.č.103"19,0</t>
  </si>
  <si>
    <t>"m.č.104"5,6</t>
  </si>
  <si>
    <t>"m.č.105"12,6</t>
  </si>
  <si>
    <t>"m.č.106"4,5</t>
  </si>
  <si>
    <t>"m.č.107"5,3</t>
  </si>
  <si>
    <t>"m.č.108"6,8</t>
  </si>
  <si>
    <t>"m.č.109"3,3</t>
  </si>
  <si>
    <t>"m.č.110"24,3</t>
  </si>
  <si>
    <t>"m.č.111"3,7</t>
  </si>
  <si>
    <t>"m.č.112"14,5</t>
  </si>
  <si>
    <t>"m.č.113"3,4</t>
  </si>
  <si>
    <t>"m.č.114"12,65</t>
  </si>
  <si>
    <t>"m.č.115"17,06</t>
  </si>
  <si>
    <t>"m.č.116"16,3</t>
  </si>
  <si>
    <t>"m.č.117"1,8</t>
  </si>
  <si>
    <t>"m.č.118"2,9</t>
  </si>
  <si>
    <t>"m.č.201"17,8</t>
  </si>
  <si>
    <t>"m.č.202"3,08*5,02</t>
  </si>
  <si>
    <t>"m.č.203"15,7</t>
  </si>
  <si>
    <t>"m.č.204"2,8</t>
  </si>
  <si>
    <t>"m.č.205"3,6</t>
  </si>
  <si>
    <t>"m.č.206"5,6</t>
  </si>
  <si>
    <t>"m.č.207"13,6</t>
  </si>
  <si>
    <t>"m.č.208"53,3</t>
  </si>
  <si>
    <t>"m.č.209"22,4</t>
  </si>
  <si>
    <t>"m.č.210"46,5</t>
  </si>
  <si>
    <t>"m.č.211"15,1</t>
  </si>
  <si>
    <t>"m.č.212"11,2</t>
  </si>
  <si>
    <t>"m.č.213"23,0</t>
  </si>
  <si>
    <t>"m.č.214"19,0</t>
  </si>
  <si>
    <t>"m.č.215"21,5</t>
  </si>
  <si>
    <t>"m.č.216"2,9</t>
  </si>
  <si>
    <t>"m.č.217"10,0</t>
  </si>
  <si>
    <t>"m.č.218"3,3</t>
  </si>
  <si>
    <t>"m.č.219"4,1</t>
  </si>
  <si>
    <t>"m.č.220"14,6</t>
  </si>
  <si>
    <t>"m.č.221"23,1</t>
  </si>
  <si>
    <t>612325419</t>
  </si>
  <si>
    <t>Oprava vápenocementové omítky vnitřních ploch hladké, tloušťky do 20 mm, s celoplošným přeštukováním, tloušťky štuku 3 mm stěn, v rozsahu opravované plochy přes 30 do 50%</t>
  </si>
  <si>
    <t>-600834129</t>
  </si>
  <si>
    <t>https://podminky.urs.cz/item/CS_URS_2024_01/612325419</t>
  </si>
  <si>
    <t>"m.č.101"(4,83+4,07)*2*3,7</t>
  </si>
  <si>
    <t>"m.č.1.02"(3,08+1,455+2,565+1,0+1,444+2,565+1,0)*3,7</t>
  </si>
  <si>
    <t>"m.č.103"(5,07+3,5)*2*3,7-(0,8*1,97)</t>
  </si>
  <si>
    <t>"m.č.104"(3,2+1,61)*2*3,7-(0,7*1,97)</t>
  </si>
  <si>
    <t>"m.č.105"(3,2+3,64)*2*3,7-(0,8*1,97)</t>
  </si>
  <si>
    <t>"m.č.106"(1,71+2,32)*2*3,7-(0,7*1,97)</t>
  </si>
  <si>
    <t>"m.č.107"(2,27+2,32)*2*3,7-(0,8*1,97)</t>
  </si>
  <si>
    <t>"m.č.108"(2,78+2,32)*2*3,7-(0,8*1,97)</t>
  </si>
  <si>
    <t>"m.č.109"(1,13+2,56)*2*3,7-(0,7*1,97)</t>
  </si>
  <si>
    <t>"m.č.110"(5,27+4,23)*2*3,7-(0,8*1,97)</t>
  </si>
  <si>
    <t>"m.č.111"(1,3+0,8+0,91+1,2)*2*3,7-(0,8*1,97)</t>
  </si>
  <si>
    <t>"m.č.112"(4,7+2,53)*2*3,7+(1,2+1,2+1,2)*3,7</t>
  </si>
  <si>
    <t>"m.č.113"(1,1+3,4)*2*3,7-(0,7*1,97)</t>
  </si>
  <si>
    <t>"m.č.116"(4,7+3,27)*2*3,7-(0,8*1,97)-(0,7*1,97*2)</t>
  </si>
  <si>
    <t>"m.č.117"(1,15+1,6)*2*3,7-(0,7*1,97)</t>
  </si>
  <si>
    <t>"m.č.118"(1,0+1,6)*2*3,7+(0,9+1,6)*2*3,7-(0,7*1,97*2)</t>
  </si>
  <si>
    <t>"m.č.201"(3,52+3,18+1,3+3,18+1,3)*2,85</t>
  </si>
  <si>
    <t>"m.č.202"(3,08+5,2+5,2)*2,85</t>
  </si>
  <si>
    <t>"m.č.203"(4,01+1,3)*2*2,85-(1,1*2,6)-(0,9*1,97)</t>
  </si>
  <si>
    <t>"m.č.204"(1,9+1,42)*2*2,85-(0,7*1,97)</t>
  </si>
  <si>
    <t>"m.č.205"(1,95+1,1)*2*2,85-(0,7*1,97*2)+(0,9+1,95)*2</t>
  </si>
  <si>
    <t>"m.č.206"(1,9+3,1)*2*2,85+1,9*2,85*2</t>
  </si>
  <si>
    <t>"m.č.207"(2,84+4,64)*2*2,85-(0,8*1,97)</t>
  </si>
  <si>
    <t>"m.č.208"(5,37+3,15+1,5+4,64)*2*2,85-(0,9*1,97)</t>
  </si>
  <si>
    <t>"m.č.209"(6,96+3,15)*2*2,85-(0,8*1,97)</t>
  </si>
  <si>
    <t>"m.č.210"(35,5+1,31)*2*2,85-(1,1*2,45)-(1,7*2,45)-(0,8*1,97*7)-(0,7*1,97*2)-(0,9*1,97)</t>
  </si>
  <si>
    <t>"m.č.211"(4,63+3,33)*2*2,85-(0,8*1,97)</t>
  </si>
  <si>
    <t>"m.č.212"(3,32+3,33)*2*2,85-(0,8*1,97)</t>
  </si>
  <si>
    <t>"m.č.213"(6,76+3,33)*2*2,85-(0,8*1,97)</t>
  </si>
  <si>
    <t>"m.č.214"(5,7+3,28)*2*2,85-(0,8*1,97)</t>
  </si>
  <si>
    <t>"m.č.215"(5,79+3,66)*2*2,85-(0,8*1,97)</t>
  </si>
  <si>
    <t>"m.č.216"(1,1+2,32)*2*2,85-(0,8*1,97)</t>
  </si>
  <si>
    <t>"m.č.217"(1,8+2,32+0,15+0,9+1,0)*2*2,85+(0,9+1,73)*2*2*2,85-(0,7*1,97*2)</t>
  </si>
  <si>
    <t>"m.č.218"(1,6+1,8)*2*2,85-(0,9*1,97)</t>
  </si>
  <si>
    <t>"m.č.219"(1,6+2,42)*2*2,85-(0,7*1,97)</t>
  </si>
  <si>
    <t>"m.č.220"(3,35+4,2)*2*2,85-(0,8*1,97)</t>
  </si>
  <si>
    <t>"m.č.221"(4,65+4,6)*2*2,85-(0,8*1,97)</t>
  </si>
  <si>
    <t>"m.č.202"(1,995+1,455+3,05+1,455+1,995)*2,505</t>
  </si>
  <si>
    <t>"m.č.301"(1,73*2*2,505)-(0,9*2,0)</t>
  </si>
  <si>
    <t>"m.č.302"(1,7+1,99+0,15+3,3+1,49+3,3+1,2)*2,505</t>
  </si>
  <si>
    <t>"m.č.303"(3,98+4,02)*2,505-(0,9*1,97)</t>
  </si>
  <si>
    <t>"m.č.304"(2,99+4,02)*2,505-(0,8*1,97)</t>
  </si>
  <si>
    <t>"m.č.305"(4,02+0,34+1,49+0,1+2,59)*2,505-(0,8*1,97)</t>
  </si>
  <si>
    <t>"m.č.306"(3,3+2,59)*2,505-(0,8*1,97)</t>
  </si>
  <si>
    <t>"m.č.307"(0,9*2*2,505)-(0,7*1,97)+(0,9+1,6)*2*2*2,505-(0,7*1,97*2)</t>
  </si>
  <si>
    <t>"m.č.309"(11,34+4,13+0,1+1,73+1,995+1,455)*2*2,505+(1,3*2,505*2)-(1,35*2,45)</t>
  </si>
  <si>
    <t>"m.č.310"(14,7+1,5)*2*2,505-(0,8*1,97*2)-(0,9*1,97*3)-(1,1*1,97)-(0,7*1,97)</t>
  </si>
  <si>
    <t>"m.č.311"(10,08+3,91+3,91)*2,505-(1,1*1,97)</t>
  </si>
  <si>
    <t>"m.č.312"(2,71*2*2,505)</t>
  </si>
  <si>
    <t>"m.č.313"(2,2*2,505)</t>
  </si>
  <si>
    <t>"m.č.314"(2,71*2,505)</t>
  </si>
  <si>
    <t>"m.č.315"(2,71*2*2,505)</t>
  </si>
  <si>
    <t>"m.č.316"(3,04*2,505)</t>
  </si>
  <si>
    <t>"m.č.317"(4,26*2*2,505)-(0,8*1,97)</t>
  </si>
  <si>
    <t>622335102</t>
  </si>
  <si>
    <t>Oprava cementové omítky vnějších ploch hladké stěn, v rozsahu opravované plochy přes 10 do 30%</t>
  </si>
  <si>
    <t>-209447937</t>
  </si>
  <si>
    <t>https://podminky.urs.cz/item/CS_URS_2024_01/622335102</t>
  </si>
  <si>
    <t>40,4*1,43*2</t>
  </si>
  <si>
    <t>10,65*1,43</t>
  </si>
  <si>
    <t>(3,6+1,5)*1,43</t>
  </si>
  <si>
    <t>(0,75*1,43*4)</t>
  </si>
  <si>
    <t>622525105</t>
  </si>
  <si>
    <t>Omítka tenkovrstvá jednotlivých malých ploch silikátová, akrylátová, silikonová nebo silikonsilikátová stěn, plochy jednotlivě přes 1,0 do 4,0 m2</t>
  </si>
  <si>
    <t>389747363</t>
  </si>
  <si>
    <t>https://podminky.urs.cz/item/CS_URS_2024_01/622525105</t>
  </si>
  <si>
    <t>"oprava omítky po odstranění erbu nad kruhovým oknem"1</t>
  </si>
  <si>
    <t>"zazdívka okna 2.NP"</t>
  </si>
  <si>
    <t>"m.č.202-1,23*1,7"1</t>
  </si>
  <si>
    <t>631311135</t>
  </si>
  <si>
    <t>Mazanina z betonu prostého bez zvýšených nároků na prostředí tl. přes 120 do 240 mm tř. C 20/25</t>
  </si>
  <si>
    <t>-700672830</t>
  </si>
  <si>
    <t>https://podminky.urs.cz/item/CS_URS_2024_01/631311135</t>
  </si>
  <si>
    <t>"m.č.210"1,94*4,34*0,15</t>
  </si>
  <si>
    <t>"m.č.202"1,95*4,62*0,15</t>
  </si>
  <si>
    <t>631319013</t>
  </si>
  <si>
    <t>Příplatek k cenám mazanin za úpravu povrchu mazaniny přehlazením, mazanina tl. přes 120 do 240 mm</t>
  </si>
  <si>
    <t>-2116129556</t>
  </si>
  <si>
    <t>https://podminky.urs.cz/item/CS_URS_2024_01/631319013</t>
  </si>
  <si>
    <t>631319175</t>
  </si>
  <si>
    <t>Příplatek k cenám mazanin za stržení povrchu spodní vrstvy mazaniny latí před vložením výztuže nebo pletiva pro tl. obou vrstev mazaniny přes 120 do 240 mm</t>
  </si>
  <si>
    <t>-1501205538</t>
  </si>
  <si>
    <t>https://podminky.urs.cz/item/CS_URS_2024_01/631319175</t>
  </si>
  <si>
    <t>631319222</t>
  </si>
  <si>
    <t>Příplatek k cenám betonových mazanin za vyztužení polymerovými makrovlákny objemové vyztužení 3 kg/m3</t>
  </si>
  <si>
    <t>-2125684578</t>
  </si>
  <si>
    <t>https://podminky.urs.cz/item/CS_URS_2024_01/631319222</t>
  </si>
  <si>
    <t>"01-ASŘ-4 2NP-30mm"</t>
  </si>
  <si>
    <t>"m.č.201"17,8*0,03</t>
  </si>
  <si>
    <t>"m.č.203"15,7*0,03</t>
  </si>
  <si>
    <t>"m.č.208"53,3*0,03</t>
  </si>
  <si>
    <t>"m.č.209"22,4*0,03</t>
  </si>
  <si>
    <t>"m.č.210"46,5*0,03</t>
  </si>
  <si>
    <t>"m.č.211"15,1*0,03</t>
  </si>
  <si>
    <t>"m.č.212"11,2*0,03</t>
  </si>
  <si>
    <t>"m.č.213"23,0*0,03</t>
  </si>
  <si>
    <t>"m.č.214"19,0*0,03</t>
  </si>
  <si>
    <t>"m.č.215"21,5*0,03</t>
  </si>
  <si>
    <t>"m.č.220"14,6*0,03</t>
  </si>
  <si>
    <t>"m.č.221"23,1*0,03</t>
  </si>
  <si>
    <t>"01-ASŘ-5 3NP-30mm"</t>
  </si>
  <si>
    <t>"m.č.302"2,63*1,1*0,03</t>
  </si>
  <si>
    <t>"m.č.307"1,6*0,9*2*0,03</t>
  </si>
  <si>
    <t>"m.č.311"3,3*4,02*0,03</t>
  </si>
  <si>
    <t>"m.č.303"16,3*0,03</t>
  </si>
  <si>
    <t>"m.č.304"12,3*0,03</t>
  </si>
  <si>
    <t>"m.č.305"47,5*0,03</t>
  </si>
  <si>
    <t>"m.č.306"8,5*0,03</t>
  </si>
  <si>
    <t>"m.č.310"22,0*0,03</t>
  </si>
  <si>
    <t>"m.č.312"8,6*0,03</t>
  </si>
  <si>
    <t>"m.č.313"2,0*0,03</t>
  </si>
  <si>
    <t>"m.č.314"6,1*0,03</t>
  </si>
  <si>
    <t>"m.č.315"7,5*0,03</t>
  </si>
  <si>
    <t>"m.č.316"8,6*0,03</t>
  </si>
  <si>
    <t>"m.č.317"13,0*0,03</t>
  </si>
  <si>
    <t>"01-ASŘ-2 1PP-70mm"</t>
  </si>
  <si>
    <t>"m.č.001"23,0*0,07</t>
  </si>
  <si>
    <t>"m.č.002"9,4*0,07</t>
  </si>
  <si>
    <t>"m.č.003"8,6*0,07</t>
  </si>
  <si>
    <t>"m.č.004"18,5*0,07</t>
  </si>
  <si>
    <t>"m.č.005"17,5*0,07</t>
  </si>
  <si>
    <t>"m.č.006"16,8*0,07</t>
  </si>
  <si>
    <t>"m.č.007"17,7*0,07</t>
  </si>
  <si>
    <t>"m.č.008"18,4*0,07</t>
  </si>
  <si>
    <t>"m.č.009"14,1*0,07</t>
  </si>
  <si>
    <t>"m.č.010"2,3*0,07</t>
  </si>
  <si>
    <t>"m.č.011"24,4*0,07</t>
  </si>
  <si>
    <t>"m.č.012"18,3*0,07</t>
  </si>
  <si>
    <t>"m.č.013"13,1*0,07</t>
  </si>
  <si>
    <t>"m.č.014"4,9*0,07</t>
  </si>
  <si>
    <t>"m.č.015"4,3*0,07</t>
  </si>
  <si>
    <t>"m.č.016"15,0*0,07</t>
  </si>
  <si>
    <t>"m.č.017"18,3*0,07</t>
  </si>
  <si>
    <t>"m.č.018"15,8*0,07</t>
  </si>
  <si>
    <t>"m.č.019"2,8*0,07</t>
  </si>
  <si>
    <t>"01-ASŘ-3 1NP-70mm"</t>
  </si>
  <si>
    <t>"m.č.101"21,2*0,07</t>
  </si>
  <si>
    <t>"m.č.102"18,5*0,07</t>
  </si>
  <si>
    <t>"m.č.103"19,0*0,07</t>
  </si>
  <si>
    <t>"m.č.104"5,6*0,07</t>
  </si>
  <si>
    <t>"m.č.105"12,6*0,07</t>
  </si>
  <si>
    <t>"m.č.106"4,5*0,07</t>
  </si>
  <si>
    <t>"m.č.107"5,3*0,07</t>
  </si>
  <si>
    <t>"m.č.108"6,8*0,07</t>
  </si>
  <si>
    <t>"m.č.109"3,3*0,07</t>
  </si>
  <si>
    <t>"m.č.110"24,3*0,07</t>
  </si>
  <si>
    <t>"m.č.111"3,7*0,07</t>
  </si>
  <si>
    <t>"m.č.112"14,5*0,07</t>
  </si>
  <si>
    <t>"m.č.113"3,4*0,07</t>
  </si>
  <si>
    <t>"m.č.116"16,3*0,07</t>
  </si>
  <si>
    <t>"m.č.117"1,8*0,07</t>
  </si>
  <si>
    <t>"m.č.118"2,9*0,07</t>
  </si>
  <si>
    <t>"01-ASŘ-4 2NP-80mm"</t>
  </si>
  <si>
    <t>"m.č.204"2,8*0,08</t>
  </si>
  <si>
    <t>"m.č.205"3,6*0,08</t>
  </si>
  <si>
    <t>"m.č.206"5,6*0,08</t>
  </si>
  <si>
    <t>"m.č.207"13,6*0,08</t>
  </si>
  <si>
    <t>"m.č.216"2,9*0,08</t>
  </si>
  <si>
    <t>"m.č.217"10,0*0,08</t>
  </si>
  <si>
    <t>"m.č.218"3,3*0,08</t>
  </si>
  <si>
    <t>"m.č.219"4,1*0,08</t>
  </si>
  <si>
    <t>"01-ASŘ-5 3NP-60mm"</t>
  </si>
  <si>
    <t>"m.č.302"9,2*0,06</t>
  </si>
  <si>
    <t>"m.č.307"7,6*0,06</t>
  </si>
  <si>
    <t>"m.č.311"40,3*0,06</t>
  </si>
  <si>
    <t>"m.č.302"9,2-(2,63*1,1)*0,03</t>
  </si>
  <si>
    <t>"m.č.307"(7,6-2,88)*0,03</t>
  </si>
  <si>
    <t>"m.č.311"(40,3-13,266)*0,03</t>
  </si>
  <si>
    <t>Výztuž mazanin ze svařovaných sítí z drátů typu KARI</t>
  </si>
  <si>
    <t>-1136343487</t>
  </si>
  <si>
    <t>"m.č.210"1,94*4,34*0,006</t>
  </si>
  <si>
    <t>"m.č.202"1,95*4,62*0,006</t>
  </si>
  <si>
    <t>631311114</t>
  </si>
  <si>
    <t>Mazanina z betonu prostého bez zvýšených nároků na prostředí tl. přes 50 do 80 mm tř. C 16/20</t>
  </si>
  <si>
    <t>1746440169</t>
  </si>
  <si>
    <t>https://podminky.urs.cz/item/CS_URS_2024_01/631311114</t>
  </si>
  <si>
    <t>"m.č.003"8,5</t>
  </si>
  <si>
    <t>263,1*0,08</t>
  </si>
  <si>
    <t>631319011</t>
  </si>
  <si>
    <t>Příplatek k cenám mazanin za úpravu povrchu mazaniny přehlazením, mazanina tl. přes 50 do 80 mm</t>
  </si>
  <si>
    <t>408321549</t>
  </si>
  <si>
    <t>https://podminky.urs.cz/item/CS_URS_2024_01/631319011</t>
  </si>
  <si>
    <t>631319171</t>
  </si>
  <si>
    <t>Příplatek k cenám mazanin za stržení povrchu spodní vrstvy mazaniny latí před vložením výztuže nebo pletiva pro tl. obou vrstev mazaniny přes 50 do 80 mm</t>
  </si>
  <si>
    <t>1024453729</t>
  </si>
  <si>
    <t>https://podminky.urs.cz/item/CS_URS_2024_01/631319171</t>
  </si>
  <si>
    <t>-446807042</t>
  </si>
  <si>
    <t>263,1*0,006</t>
  </si>
  <si>
    <t>632451231</t>
  </si>
  <si>
    <t>Potěr cementový samonivelační litý tř. C 25, tl. přes 30 do 35 mm</t>
  </si>
  <si>
    <t>-1851687672</t>
  </si>
  <si>
    <t>https://podminky.urs.cz/item/CS_URS_2024_01/632451231</t>
  </si>
  <si>
    <t>"m.č.302"2,63*1,1</t>
  </si>
  <si>
    <t>"m.č.307"1,6*0,9*2</t>
  </si>
  <si>
    <t>"m.č.311"3,3*4,02</t>
  </si>
  <si>
    <t>"m.č.303"16,3</t>
  </si>
  <si>
    <t>"m.č.304"12,3</t>
  </si>
  <si>
    <t>"m.č.305"47,5</t>
  </si>
  <si>
    <t>"m.č.306"8,5</t>
  </si>
  <si>
    <t>"m.č.310"22,0</t>
  </si>
  <si>
    <t>"m.č.312"8,6</t>
  </si>
  <si>
    <t>"m.č.313"2,0</t>
  </si>
  <si>
    <t>"m.č.314"6,1</t>
  </si>
  <si>
    <t>"m.č.315"7,5</t>
  </si>
  <si>
    <t>"m.č.316"8,6</t>
  </si>
  <si>
    <t>"m.č.317"13,0</t>
  </si>
  <si>
    <t>632451234</t>
  </si>
  <si>
    <t>Potěr cementový samonivelační litý tř. C 25, tl. přes 45 do 50 mm</t>
  </si>
  <si>
    <t>-1783429152</t>
  </si>
  <si>
    <t>https://podminky.urs.cz/item/CS_URS_2024_01/632451234</t>
  </si>
  <si>
    <t>"01-ASŘ-2 1PP -70mm"</t>
  </si>
  <si>
    <t>"m.č.302"9,2</t>
  </si>
  <si>
    <t>"m.č.307"7,6</t>
  </si>
  <si>
    <t>"m.č.311"40,3</t>
  </si>
  <si>
    <t>"m.č.210"1,94*4,34</t>
  </si>
  <si>
    <t>"m.č.202"1,95*4,62</t>
  </si>
  <si>
    <t>632451292</t>
  </si>
  <si>
    <t>Potěr cementový samonivelační litý Příplatek k cenám za každých dalších i započatých 5 mm tloušťky přes 50 mm tř. C 25</t>
  </si>
  <si>
    <t>-269248543</t>
  </si>
  <si>
    <t>https://podminky.urs.cz/item/CS_URS_2024_01/632451292</t>
  </si>
  <si>
    <t>"m.č.210"1,94*4,34*2</t>
  </si>
  <si>
    <t>"m.č.202"1,95*4,62*2</t>
  </si>
  <si>
    <t>"m.č.001"23,0*4</t>
  </si>
  <si>
    <t>"m.č.002"9,4*4</t>
  </si>
  <si>
    <t>"m.č.003"8,6*4</t>
  </si>
  <si>
    <t>"m.č.004"18,5*4</t>
  </si>
  <si>
    <t>"m.č.005"17,5*4</t>
  </si>
  <si>
    <t>"m.č.006"16,8*4</t>
  </si>
  <si>
    <t>"m.č.007"17,7*4</t>
  </si>
  <si>
    <t>"m.č.008"18,4*4</t>
  </si>
  <si>
    <t>"m.č.009"14,1*4</t>
  </si>
  <si>
    <t>"m.č.010"2,3*4</t>
  </si>
  <si>
    <t>"m.č.011"24,4*4</t>
  </si>
  <si>
    <t>"m.č.012"18,3*4</t>
  </si>
  <si>
    <t>"m.č.013"13,1*4</t>
  </si>
  <si>
    <t>"m.č.014"4,9*4</t>
  </si>
  <si>
    <t>"m.č.015"4,3*4</t>
  </si>
  <si>
    <t>"m.č.016"15,0*4</t>
  </si>
  <si>
    <t>"m.č.017"18,3*4</t>
  </si>
  <si>
    <t>"m.č.018"15,8*4</t>
  </si>
  <si>
    <t>"m.č.019"2,8*4</t>
  </si>
  <si>
    <t>"m.č.101"21,2*4</t>
  </si>
  <si>
    <t>"m.č.102"18,5*4</t>
  </si>
  <si>
    <t>"m.č.103"19,0*4</t>
  </si>
  <si>
    <t>"m.č.104"5,6*4</t>
  </si>
  <si>
    <t>"m.č.105"12,6*4</t>
  </si>
  <si>
    <t>"m.č.106"4,5*4</t>
  </si>
  <si>
    <t>"m.č.107"5,3*4</t>
  </si>
  <si>
    <t>"m.č.108"6,8*4</t>
  </si>
  <si>
    <t>"m.č.109"3,3*4</t>
  </si>
  <si>
    <t>"m.č.110"24,3*4</t>
  </si>
  <si>
    <t>"m.č.111"3,7*4</t>
  </si>
  <si>
    <t>"m.č.112"14,5*4</t>
  </si>
  <si>
    <t>"m.č.113"3,4*4</t>
  </si>
  <si>
    <t>"m.č.116"16,3*4</t>
  </si>
  <si>
    <t>"m.č.117"1,8*4</t>
  </si>
  <si>
    <t>"m.č.118"2,9*4</t>
  </si>
  <si>
    <t>"m.č.204"2,8*6</t>
  </si>
  <si>
    <t>"m.č.205"3,6*6</t>
  </si>
  <si>
    <t>"m.č.206"5,6*6</t>
  </si>
  <si>
    <t>"m.č.207"13,6*6</t>
  </si>
  <si>
    <t>"m.č.216"2,9*6</t>
  </si>
  <si>
    <t>"m.č.217"10,0*6</t>
  </si>
  <si>
    <t>"m.č.218"3,3*6</t>
  </si>
  <si>
    <t>"m.č.219"4,1*6</t>
  </si>
  <si>
    <t>"m.č.302"9,2*2</t>
  </si>
  <si>
    <t>"m.č.307"7,6*2</t>
  </si>
  <si>
    <t>"m.č.311"40,3*2</t>
  </si>
  <si>
    <t>642942111</t>
  </si>
  <si>
    <t>Osazování zárubní nebo rámů kovových dveřních lisovaných nebo z úhelníků bez dveřních křídel na cementovou maltu, plochy otvoru do 2,5 m2</t>
  </si>
  <si>
    <t>-1824729951</t>
  </si>
  <si>
    <t>https://podminky.urs.cz/item/CS_URS_2024_01/642942111</t>
  </si>
  <si>
    <t>"m.č.018"3</t>
  </si>
  <si>
    <t>"m.č.008"2</t>
  </si>
  <si>
    <t>"m.č.012"1</t>
  </si>
  <si>
    <t>"m.č.018"1</t>
  </si>
  <si>
    <t>"m.č.011"2</t>
  </si>
  <si>
    <t>"m.č.017"1</t>
  </si>
  <si>
    <t>"m.č.016"1</t>
  </si>
  <si>
    <t>"m.č.001"1</t>
  </si>
  <si>
    <t>"m.č.004"1</t>
  </si>
  <si>
    <t>"m.č.008"1</t>
  </si>
  <si>
    <t>"m.č.010"1</t>
  </si>
  <si>
    <t>"m.č.117"1</t>
  </si>
  <si>
    <t>"m.č.118"1+1</t>
  </si>
  <si>
    <t>"m.č.109"1</t>
  </si>
  <si>
    <t>"m.č.106"1</t>
  </si>
  <si>
    <t>"m.č.104"1</t>
  </si>
  <si>
    <t>"m.č.116"1</t>
  </si>
  <si>
    <t>"m.č.101"1</t>
  </si>
  <si>
    <t>"m.č.110"1</t>
  </si>
  <si>
    <t>"m.č.108"1</t>
  </si>
  <si>
    <t>"m.č.107"1</t>
  </si>
  <si>
    <t>"m.č.105"1</t>
  </si>
  <si>
    <t>"m.č.103"1</t>
  </si>
  <si>
    <t>"m.č.126"1</t>
  </si>
  <si>
    <t>"m.č.112"1</t>
  </si>
  <si>
    <t>"m.č.216"1</t>
  </si>
  <si>
    <t>"m.č.217"1+2</t>
  </si>
  <si>
    <t>"m.č.219"1</t>
  </si>
  <si>
    <t>"m.č.204"1</t>
  </si>
  <si>
    <t>"m.č.206"1+1</t>
  </si>
  <si>
    <t>"m.č.205"1+1</t>
  </si>
  <si>
    <t>"m.č.215"1</t>
  </si>
  <si>
    <t>"m.č.214"1</t>
  </si>
  <si>
    <t>"m.č.213"1</t>
  </si>
  <si>
    <t>"m.č.212"1</t>
  </si>
  <si>
    <t>"m.č.220"1</t>
  </si>
  <si>
    <t>"m.č.221"1</t>
  </si>
  <si>
    <t>"m.č.211"1</t>
  </si>
  <si>
    <t>"m.č.207"1+1</t>
  </si>
  <si>
    <t>"m.č.209"1</t>
  </si>
  <si>
    <t>"m.č.218"1</t>
  </si>
  <si>
    <t>"m.č.203"1</t>
  </si>
  <si>
    <t>"m.č.201"1+1</t>
  </si>
  <si>
    <t>"m.č.304"1</t>
  </si>
  <si>
    <t>"m.č.305"1</t>
  </si>
  <si>
    <t>"m.č.306"1</t>
  </si>
  <si>
    <t>"m.č.302"1</t>
  </si>
  <si>
    <t>"m.č.303"1</t>
  </si>
  <si>
    <t>"m.č.301"1</t>
  </si>
  <si>
    <t>"m.č.311"1</t>
  </si>
  <si>
    <t>55331481</t>
  </si>
  <si>
    <t>zárubeň jednokřídlá ocelová pro zdění tl stěny 75-100mm rozměru 700/1970, 2100mm</t>
  </si>
  <si>
    <t>-1986549344</t>
  </si>
  <si>
    <t>55331482</t>
  </si>
  <si>
    <t>zárubeň jednokřídlá ocelová pro zdění tl stěny 75-100mm rozměru 800/1970, 2100mm</t>
  </si>
  <si>
    <t>-1290365446</t>
  </si>
  <si>
    <t>55331483</t>
  </si>
  <si>
    <t>zárubeň jednokřídlá ocelová pro zdění tl stěny 75-100mm rozměru 900/1970, 2100mm</t>
  </si>
  <si>
    <t>1585121141</t>
  </si>
  <si>
    <t>55331484</t>
  </si>
  <si>
    <t>zárubeň jednokřídlá ocelová pro zdění tl stěny 75-100mm rozměru 1100/1970, 2100mm</t>
  </si>
  <si>
    <t>1760777201</t>
  </si>
  <si>
    <t>55331486</t>
  </si>
  <si>
    <t>zárubeň jednokřídlá ocelová pro zdění tl stěny 110-150mm rozměru 700/1970, 2100mm</t>
  </si>
  <si>
    <t>-1740009071</t>
  </si>
  <si>
    <t>55331487</t>
  </si>
  <si>
    <t>zárubeň jednokřídlá ocelová pro zdění tl stěny 110-150mm rozměru 800/1970, 2100mm</t>
  </si>
  <si>
    <t>-1267209058</t>
  </si>
  <si>
    <t>55331488</t>
  </si>
  <si>
    <t>zárubeň jednokřídlá ocelová pro zdění tl stěny 110-150mm rozměru 900/1970, 2100mm</t>
  </si>
  <si>
    <t>-2105156029</t>
  </si>
  <si>
    <t>642942221</t>
  </si>
  <si>
    <t>Osazování zárubní nebo rámů kovových dveřních lisovaných nebo z úhelníků bez dveřních křídel na cementovou maltu, plochy otvoru přes 2,5 do 4,5 m2</t>
  </si>
  <si>
    <t>839688653</t>
  </si>
  <si>
    <t>https://podminky.urs.cz/item/CS_URS_2024_01/642942221</t>
  </si>
  <si>
    <t>"m.č.115"1</t>
  </si>
  <si>
    <t>"m.č.127"1</t>
  </si>
  <si>
    <t>"m.č.210"1</t>
  </si>
  <si>
    <t>"m.č.309"1</t>
  </si>
  <si>
    <t>"m.č.310"1</t>
  </si>
  <si>
    <t>55331747</t>
  </si>
  <si>
    <t>zárubeň dvoukřídlá ocelová pro zdění tl stěny 110-150mm rozměru 1450/1970, 2100mm</t>
  </si>
  <si>
    <t>-1620111398</t>
  </si>
  <si>
    <t>Osazení stavebního pouzdra posuvných dveří do zděné příčky s jednou kapsou pro jedno dveřní křídlo průchozí šířky do 800 mm</t>
  </si>
  <si>
    <t>-1181594609</t>
  </si>
  <si>
    <t>"m.č.113"1</t>
  </si>
  <si>
    <t>55331611</t>
  </si>
  <si>
    <t>pouzdro stavební posuvných dveří jednopouzdrové 700mm standardní rozměr</t>
  </si>
  <si>
    <t>1302389852</t>
  </si>
  <si>
    <t>Trubní vedení</t>
  </si>
  <si>
    <t>894201120</t>
  </si>
  <si>
    <t>Ostatní konstrukce na trubním vedení z prostého betonu dno šachet tloušťky přes 200 mm z betonu bez zvýšených nároků na prostředí tř. C 20/25</t>
  </si>
  <si>
    <t>1720691096</t>
  </si>
  <si>
    <t>https://podminky.urs.cz/item/CS_URS_2024_01/894201120</t>
  </si>
  <si>
    <t>"m.č.011"1,1*0,9*0,1</t>
  </si>
  <si>
    <t>894201220</t>
  </si>
  <si>
    <t>Ostatní konstrukce na trubním vedení z prostého betonu stěny šachet tloušťky přes 200 mm z betonu bez zvýšených nároků na prostředí tř. C 20/25</t>
  </si>
  <si>
    <t>351531460</t>
  </si>
  <si>
    <t>https://podminky.urs.cz/item/CS_URS_2024_01/894201220</t>
  </si>
  <si>
    <t>"m.č.011"(1,1+0,9)*2*0,15*0,95</t>
  </si>
  <si>
    <t>894608211</t>
  </si>
  <si>
    <t>Výztuž šachet ze svařovaných sítí typu Kari</t>
  </si>
  <si>
    <t>717098623</t>
  </si>
  <si>
    <t>https://podminky.urs.cz/item/CS_URS_2024_01/894608211</t>
  </si>
  <si>
    <t>"m.č.011"(1,1+0,9)*2*0,95*0,006</t>
  </si>
  <si>
    <t>"m.č.011"1,1*0,9*0,006</t>
  </si>
  <si>
    <t>941111122</t>
  </si>
  <si>
    <t>Lešení řadové trubkové lehké pracovní s podlahami s provozním zatížením tř. 3 do 200 kg/m2 šířky tř. W09 od 0,9 do 1,2 m, výšky výšky přes 10 do 25 m montáž</t>
  </si>
  <si>
    <t>1984343025</t>
  </si>
  <si>
    <t>https://podminky.urs.cz/item/CS_URS_2024_01/941111122</t>
  </si>
  <si>
    <t>(41,315+1,5+1,5)*2*11,51</t>
  </si>
  <si>
    <t>(2,055+3,475+11,52+3,0+3,0)*11,51</t>
  </si>
  <si>
    <t>941111222</t>
  </si>
  <si>
    <t>Lešení řadové trubkové lehké pracovní s podlahami s provozním zatížením tř. 3 do 200 kg/m2 šířky tř. W09 od 0,9 do 1,2 m, výšky výšky přes 10 do 25 m příplatek k ceně za každý den použití</t>
  </si>
  <si>
    <t>-2033304151</t>
  </si>
  <si>
    <t>https://podminky.urs.cz/item/CS_URS_2024_01/941111222</t>
  </si>
  <si>
    <t>1285,437*92 'Přepočtené koeficientem množství</t>
  </si>
  <si>
    <t>941111822</t>
  </si>
  <si>
    <t>Lešení řadové trubkové lehké pracovní s podlahami s provozním zatížením tř. 3 do 200 kg/m2 šířky tř. W09 od 0,9 do 1,2 m, výšky výšky přes 10 do 25 m demontáž</t>
  </si>
  <si>
    <t>-1733429072</t>
  </si>
  <si>
    <t>https://podminky.urs.cz/item/CS_URS_2024_01/941111822</t>
  </si>
  <si>
    <t>944411112</t>
  </si>
  <si>
    <t>Síť záchytná umístěná max. 6 m pod chráněnou úrovní třída B montáž</t>
  </si>
  <si>
    <t>-1229104987</t>
  </si>
  <si>
    <t>https://podminky.urs.cz/item/CS_URS_2024_01/944411112</t>
  </si>
  <si>
    <t>944511111</t>
  </si>
  <si>
    <t>Síť ochranná zavěšená na konstrukci lešení z textilie z umělých vláken montáž</t>
  </si>
  <si>
    <t>405544680</t>
  </si>
  <si>
    <t>https://podminky.urs.cz/item/CS_URS_2024_01/944511111</t>
  </si>
  <si>
    <t>944511211</t>
  </si>
  <si>
    <t>Síť ochranná zavěšená na konstrukci lešení z textilie z umělých vláken příplatek k ceně za každý den použití</t>
  </si>
  <si>
    <t>564710817</t>
  </si>
  <si>
    <t>https://podminky.urs.cz/item/CS_URS_2024_01/944511211</t>
  </si>
  <si>
    <t>944511811</t>
  </si>
  <si>
    <t>Síť ochranná zavěšená na konstrukci lešení z textilie z umělých vláken demontáž</t>
  </si>
  <si>
    <t>84025802</t>
  </si>
  <si>
    <t>https://podminky.urs.cz/item/CS_URS_2024_01/944511811</t>
  </si>
  <si>
    <t>Lešení pomocné pracovní pro objekty pozemních staveb pro zatížení do 150 kg/m2, o výšce lešeňové podlahy do 1,9 m</t>
  </si>
  <si>
    <t>-875934988</t>
  </si>
  <si>
    <t>"m.č.114"</t>
  </si>
  <si>
    <t>"m.č.115"</t>
  </si>
  <si>
    <t>"m.č.202"</t>
  </si>
  <si>
    <t>"m.č.301"5,2</t>
  </si>
  <si>
    <t>"m.č.309"89,8</t>
  </si>
  <si>
    <t>974031139</t>
  </si>
  <si>
    <t>Vysekání rýh ve zdivu cihelném na maltu vápennou nebo vápenocementovou do hl. 50 mm a šířky Příplatek k ceně -1137 za každých dalších 100 mm šířky rýhy hl. do 50 mm</t>
  </si>
  <si>
    <t>-2097853484</t>
  </si>
  <si>
    <t>https://podminky.urs.cz/item/CS_URS_2024_01/974031139</t>
  </si>
  <si>
    <t>Jádrové vrty diamantovými korunkami do stavebních materiálů (železobetonu, betonu, cihel, obkladů, dlažeb, kamene) průměru přes 90 do 100 mm</t>
  </si>
  <si>
    <t>-716966057</t>
  </si>
  <si>
    <t>6,0</t>
  </si>
  <si>
    <t>Jádrové vrty diamantovými korunkami do stavebních materiálů (železobetonu, betonu, cihel, obkladů, dlažeb, kamene) průměru přes 150 do 180 mm</t>
  </si>
  <si>
    <t>-826451057</t>
  </si>
  <si>
    <t>1797057827</t>
  </si>
  <si>
    <t>Montáž tepelné izolace podlah rohožemi, pásy, deskami, dílci, bloky (izolační materiál ve specifikaci) kladenými volně jednovrstvá</t>
  </si>
  <si>
    <t>373546183</t>
  </si>
  <si>
    <t>"rýhy pro IS"120*0,3</t>
  </si>
  <si>
    <t>28376530</t>
  </si>
  <si>
    <t>deska izolační PIR s oboustrannou kompozitní fólií s hliníkovou vložkou pro podlahy λ=0,022 tl 60mm</t>
  </si>
  <si>
    <t>-175417856</t>
  </si>
  <si>
    <t>263,1*1,05 'Přepočtené koeficientem množství</t>
  </si>
  <si>
    <t>28372309</t>
  </si>
  <si>
    <t>deska EPS 100 pro konstrukce s běžným zatížením λ=0,037 tl 100mm</t>
  </si>
  <si>
    <t>1492491619</t>
  </si>
  <si>
    <t>36*1,05 'Přepočtené koeficientem množství</t>
  </si>
  <si>
    <t>28375907</t>
  </si>
  <si>
    <t>deska EPS 150 pro konstrukce s vysokým zatížením λ=0,035 tl 30mm</t>
  </si>
  <si>
    <t>-843161235</t>
  </si>
  <si>
    <t>45,9*1,05 'Přepočtené koeficientem množství</t>
  </si>
  <si>
    <t>28376555</t>
  </si>
  <si>
    <t>deska polystyrénová pro snížení kročejového hluku (max. zatížení 4 kN/m2) tl 50mm</t>
  </si>
  <si>
    <t>1015783306</t>
  </si>
  <si>
    <t>17,429*1,05 'Přepočtené koeficientem množství</t>
  </si>
  <si>
    <t>713121131</t>
  </si>
  <si>
    <t>Montáž tepelné izolace podlah parotěsnými reflexními pásy, tloušťka izolace do 5 mm</t>
  </si>
  <si>
    <t>5716202</t>
  </si>
  <si>
    <t>https://podminky.urs.cz/item/CS_URS_2024_01/713121131</t>
  </si>
  <si>
    <t>575,7*1,3</t>
  </si>
  <si>
    <t>28355304</t>
  </si>
  <si>
    <t>pás podlahový parotěsný tepelně izolační s reflexní Al vrstvou tl 3mm</t>
  </si>
  <si>
    <t>1685028415</t>
  </si>
  <si>
    <t>575,7*1,3*1,1</t>
  </si>
  <si>
    <t>823,251*1,05 'Přepočtené koeficientem množství</t>
  </si>
  <si>
    <t>713121311</t>
  </si>
  <si>
    <t>Montáž tepelné izolace podlah izolačním zásypem volně sypaným, tloušťky vrstvy do 50 mm</t>
  </si>
  <si>
    <t>-998982008</t>
  </si>
  <si>
    <t>https://podminky.urs.cz/item/CS_URS_2024_01/713121311</t>
  </si>
  <si>
    <t>58765105</t>
  </si>
  <si>
    <t>štěrk z pěnového skla frakce 4/16</t>
  </si>
  <si>
    <t>-1055623279</t>
  </si>
  <si>
    <t>713131121</t>
  </si>
  <si>
    <t>Montáž tepelné izolace stěn rohožemi, pásy, deskami, dílci, bloky (izolační materiál ve specifikaci) přichycením úchytnými dráty a závlačkami</t>
  </si>
  <si>
    <t>-744238932</t>
  </si>
  <si>
    <t>https://podminky.urs.cz/item/CS_URS_2024_01/713131121</t>
  </si>
  <si>
    <t>"vikýře stěny"(2,4*1,2)*2*12</t>
  </si>
  <si>
    <t>"vikýře střechy"(1,1*2,4*12)</t>
  </si>
  <si>
    <t>"obvodová izolace"(2,68+0,46+10,8+0,46+1,3+4,5+8,14+1,3+3,3+1,6+2,0+3,35+0,33+5,22)*1,2*2</t>
  </si>
  <si>
    <t>"obvodová izolace"(2,59+0,1+1,49+0,34+4,02+0,35)*1,05*2</t>
  </si>
  <si>
    <t>63151290</t>
  </si>
  <si>
    <t>deska tepelně izolační minerální do příček λ=0,038-0,039 tl 120mm</t>
  </si>
  <si>
    <t>388940090</t>
  </si>
  <si>
    <t>228,525*1,05 'Přepočtené koeficientem množství</t>
  </si>
  <si>
    <t>1397424954</t>
  </si>
  <si>
    <t>705,9*2</t>
  </si>
  <si>
    <t>-191889780</t>
  </si>
  <si>
    <t>-485075507</t>
  </si>
  <si>
    <t>Montáž tepelné izolace stavebních konstrukcí - doplňky a konstrukční součásti podlah, stropů vrchem nebo střech překrytí fólií separační z PE</t>
  </si>
  <si>
    <t>774088417</t>
  </si>
  <si>
    <t>28323103</t>
  </si>
  <si>
    <t>fólie LDPE (750 kg/m3) proti zemní vlhkosti nad úrovní terénu tl 2mm</t>
  </si>
  <si>
    <t>-1125288048</t>
  </si>
  <si>
    <t>17,429*1,1655 'Přepočtené koeficientem množství</t>
  </si>
  <si>
    <t>713191133</t>
  </si>
  <si>
    <t>Montáž tepelné izolace stavebních konstrukcí - doplňky a konstrukční součásti podlah, stropů vrchem nebo střech překrytí fólií položenou volně s přelepením spojů</t>
  </si>
  <si>
    <t>1495146014</t>
  </si>
  <si>
    <t>https://podminky.urs.cz/item/CS_URS_2024_01/713191133</t>
  </si>
  <si>
    <t>28323102</t>
  </si>
  <si>
    <t>fólie LDPE (750 kg/m3) proti zemní vlhkosti nad úrovní terénu tl 1,5mm</t>
  </si>
  <si>
    <t>1212365422</t>
  </si>
  <si>
    <t>705,9*1,1655 'Přepočtené koeficientem množství</t>
  </si>
  <si>
    <t>998713213</t>
  </si>
  <si>
    <t>Přesun hmot pro izolace tepelné stanovený procentní sazbou (%) z ceny vodorovná dopravní vzdálenost do 50 m s omezením mechanizace v objektech výšky přes 12 m do 24 m</t>
  </si>
  <si>
    <t>214710595</t>
  </si>
  <si>
    <t>https://podminky.urs.cz/item/CS_URS_2024_01/998713213</t>
  </si>
  <si>
    <t>761</t>
  </si>
  <si>
    <t>Konstrukce prosvětlovací</t>
  </si>
  <si>
    <t>761661021</t>
  </si>
  <si>
    <t>Osazení sklepních světlíků (anglických dvorků) včetně osazení roštu, osazení odvodňovacího prvku a osazení pojistky (proti vloupání ) hloubky přes 0,6 m do 1,0 m, šířky do 1,0 m</t>
  </si>
  <si>
    <t>-942888964</t>
  </si>
  <si>
    <t>https://podminky.urs.cz/item/CS_URS_2024_01/761661021</t>
  </si>
  <si>
    <t>"01-ASŘ-12 Výpis plastových výrobků"</t>
  </si>
  <si>
    <t>"Pozn.1"</t>
  </si>
  <si>
    <t>"09/P"5</t>
  </si>
  <si>
    <t>56245308</t>
  </si>
  <si>
    <t>světlík sklepní (anglický dvorek) pojízdný včetně odvodňovacího prvku plast vyztužený skleněnými vlákny rošt mřížkový 1250x1300x600mm</t>
  </si>
  <si>
    <t>1075412798</t>
  </si>
  <si>
    <t>761661061</t>
  </si>
  <si>
    <t>Osazení sklepních světlíků (anglických dvorků) včetně osazení roštu, osazení odvodňovacího prvku a osazení pojistky (proti vloupání ) hloubky přes 1,0 m, šířky do 1,0 m</t>
  </si>
  <si>
    <t>-1462805770</t>
  </si>
  <si>
    <t>https://podminky.urs.cz/item/CS_URS_2024_01/761661061</t>
  </si>
  <si>
    <t>"10/P"2</t>
  </si>
  <si>
    <t>56245304</t>
  </si>
  <si>
    <t>světlík sklepní (anglický dvorek) pochozí včetně odvodňovacího prvku plast vyztužený skleněnými vlákny rošt mřížkový 1000x1500x700mm</t>
  </si>
  <si>
    <t>-198594720</t>
  </si>
  <si>
    <t>761661071</t>
  </si>
  <si>
    <t>Osazení sklepních světlíků (anglických dvorků) včetně osazení roštu, osazení odvodňovacího prvku a osazení pojistky (proti vloupání ) hloubky přes 1,0 m, šířky přes 1,0 do 1,5 m</t>
  </si>
  <si>
    <t>1064866078</t>
  </si>
  <si>
    <t>https://podminky.urs.cz/item/CS_URS_2024_01/761661071</t>
  </si>
  <si>
    <t>"11/P"2</t>
  </si>
  <si>
    <t>56245256</t>
  </si>
  <si>
    <t>světlík sklepní (anglický dvorek) včetně odvodňovacího prvku recyklovaný polymer rošt z děrovaného plechu 1500x1500x700mm</t>
  </si>
  <si>
    <t>-997332747</t>
  </si>
  <si>
    <t>998761213</t>
  </si>
  <si>
    <t>Přesun hmot pro konstrukce prosvětlovací stanovený procentní sazbou (%) z ceny vodorovná dopravní vzdálenost do 50 m s omezením mechanizace v objektech výšky přes 12 do 24 m</t>
  </si>
  <si>
    <t>-2089641778</t>
  </si>
  <si>
    <t>https://podminky.urs.cz/item/CS_URS_2024_01/998761213</t>
  </si>
  <si>
    <t>763111314</t>
  </si>
  <si>
    <t>Příčka ze sádrokartonových desek s nosnou konstrukcí z jednoduchých ocelových profilů UW, CW jednoduše opláštěná deskou standardní A tl. 12,5 mm, příčka tl. 100 mm, profil 75, s izolací, EI 30, Rw do 45 dB</t>
  </si>
  <si>
    <t>465558711</t>
  </si>
  <si>
    <t>https://podminky.urs.cz/item/CS_URS_2024_01/763111314</t>
  </si>
  <si>
    <t>"m.č.302"(2,63+0,5)*2,505-(0,7*1,97)</t>
  </si>
  <si>
    <t>"m.č.316"(2,62*2,505)-(0,8*1,97)</t>
  </si>
  <si>
    <t>"m.č.317"(2,68*2,505*2)-(0,8*1,97*2)+(0,25*2,505)</t>
  </si>
  <si>
    <t>763111333</t>
  </si>
  <si>
    <t>Příčka ze sádrokartonových desek s nosnou konstrukcí z jednoduchých ocelových profilů UW, CW jednoduše opláštěná deskou impregnovanou H2 tl. 12,5 mm, příčka tl. 100 mm, profil 75, s izolací, EI 30, Rw do 45 dB</t>
  </si>
  <si>
    <t>502166681</t>
  </si>
  <si>
    <t>https://podminky.urs.cz/item/CS_URS_2024_01/763111333</t>
  </si>
  <si>
    <t>"m.č.307"(1,9+1,6)*2,505-(0,7*1,97*2)</t>
  </si>
  <si>
    <t>"m.č.312"(3,19+0,6)*2,505-(0,9*1,97)+(0,335*2,505)</t>
  </si>
  <si>
    <t>"m.č.313"(1,0*2,505)-(0,7*1,97)</t>
  </si>
  <si>
    <t>"m.č.314"(2,235*2,505)-(0,9*1,97)+(0,435*2,505)</t>
  </si>
  <si>
    <t>"m.č.315"(2,76*2,505)-(0,9*1,97)</t>
  </si>
  <si>
    <t>763111417</t>
  </si>
  <si>
    <t>Příčka ze sádrokartonových desek s nosnou konstrukcí z jednoduchých ocelových profilů UW, CW dvojitě opláštěná deskami standardními A tl. 2 x 12,5 mm s izolací, EI 60, příčka tl. 150 mm, profil 100, Rw do 56 dB</t>
  </si>
  <si>
    <t>284258598</t>
  </si>
  <si>
    <t>https://podminky.urs.cz/item/CS_URS_2024_01/763111417</t>
  </si>
  <si>
    <t>"m.č.303-304"(4,02*2,505)</t>
  </si>
  <si>
    <t>763111437</t>
  </si>
  <si>
    <t>Příčka ze sádrokartonových desek s nosnou konstrukcí z jednoduchých ocelových profilů UW, CW dvojitě opláštěná deskami impregnovanými H2 tl. 2 x 12,5 mm EI 60, příčka tl. 150 mm, profil 100, s izolací, Rw do 56 dB</t>
  </si>
  <si>
    <t>-96330495</t>
  </si>
  <si>
    <t>https://podminky.urs.cz/item/CS_URS_2024_01/763111437</t>
  </si>
  <si>
    <t>"m.č.306-307"(2,59*2,505)</t>
  </si>
  <si>
    <t>"m.č.313-314"(2,71*2,505)</t>
  </si>
  <si>
    <t>763121455</t>
  </si>
  <si>
    <t>Stěna předsazená ze sádrokartonových desek s nosnou konstrukcí z ocelových profilů CW, UW dvojitě opláštěná deskami protipožárními DF tl. 2 x 12,5 mm bez izolace, EI 30, stěna tl. 125 mm, profil 100</t>
  </si>
  <si>
    <t>1989781356</t>
  </si>
  <si>
    <t>https://podminky.urs.cz/item/CS_URS_2024_01/763121455</t>
  </si>
  <si>
    <t>"zakrytí plynu s AL mřížkami"</t>
  </si>
  <si>
    <t>"m.č.210"(0,51+1,8+0,15+2,42+0,125)*2,85</t>
  </si>
  <si>
    <t>763121476</t>
  </si>
  <si>
    <t>Stěna předsazená ze sádrokartonových desek s nosnou konstrukcí z ocelových profilů CW, UW dvojitě opláštěná deskami vysokopevnostními protipožárními impregnovanými s vysokou mechanickou odolností DFRIH2 tl. 2 x 12,5 mm s izolací, EI 30, Rw do 19 dB, stěna tl. 100 mm, profil 75</t>
  </si>
  <si>
    <t>1326645604</t>
  </si>
  <si>
    <t>https://podminky.urs.cz/item/CS_URS_2024_01/763121476</t>
  </si>
  <si>
    <t>"m.č.202"(3,05*1,65)</t>
  </si>
  <si>
    <t>"m.č.303"(3,98*1,2)+(1,8*2,0*4)</t>
  </si>
  <si>
    <t>"m.č.304"(2,99*1,2)+(1,8*2,0*4)</t>
  </si>
  <si>
    <t>"m.č.305"(3,0+4,02+0,34+1,49+0,1+2,59+3,0)*1,05</t>
  </si>
  <si>
    <t>"m.č.305"(2,22+4,02+0,34+1,49+0,1+2,59+2,22)*1,2+(1,8*2,0*2*4)</t>
  </si>
  <si>
    <t>"m.č.306"(3,3*1,2)+(1,8*2,0*4)</t>
  </si>
  <si>
    <t>"m.č.307"(1,99*1,2)+(1,8*2,0*4)</t>
  </si>
  <si>
    <t>"m.č.307"(1,6+1,28)*2*2,1</t>
  </si>
  <si>
    <t>"m.č.309"(11,34+0,73+0,73)*2,25-(3,14*1,75*1,756*2)+(11,34+0,67+0,67)*2,25</t>
  </si>
  <si>
    <t>"m.č.309"(4,13+0,1+1,73+1,995+1,455)*2,25+(1,3*2,25*2)-(1,35*2,45)</t>
  </si>
  <si>
    <t>"m.č.311"(10,08*1,2)+(1,8*2,0*12)</t>
  </si>
  <si>
    <t>"m.č.312"(3,19*1,2)+(1,8*2,0*4)</t>
  </si>
  <si>
    <t>"m.č.313"(1,485+0,335)*1,2</t>
  </si>
  <si>
    <t>"m.č.314"(2,235+0,435)*1,2+(1,8*2,0*4)</t>
  </si>
  <si>
    <t>"m.č.315"(2,76+0,26)*1,2+(1,8*2,0*4)</t>
  </si>
  <si>
    <t>"m.č.316"(2,62+3,04)*1,05</t>
  </si>
  <si>
    <t>"m.č.317"(2,68+4,26)*1,2</t>
  </si>
  <si>
    <t>"m.č.310"(1,5*2,505)-(1,35*2,45)</t>
  </si>
  <si>
    <t>763131414</t>
  </si>
  <si>
    <t>Podhled ze sádrokartonových desek dvouvrstvá zavěšená spodní konstrukce z ocelových profilů CD, UD jednoduše opláštěná deskou standardní A, tl. 15 mm, bez izolace</t>
  </si>
  <si>
    <t>602562148</t>
  </si>
  <si>
    <t>https://podminky.urs.cz/item/CS_URS_2024_01/763131414</t>
  </si>
  <si>
    <t>"m.č.205"3,5</t>
  </si>
  <si>
    <t>146373594</t>
  </si>
  <si>
    <t>"m.č.202"3,05*3,45</t>
  </si>
  <si>
    <t>315,023*1,25</t>
  </si>
  <si>
    <t>763135102</t>
  </si>
  <si>
    <t>Montáž sádrokartonového podhledu kazetového demontovatelného, velikosti kazet 600x600 mm včetně zavěšené nosné konstrukce polozapuštěné</t>
  </si>
  <si>
    <t>1147290155</t>
  </si>
  <si>
    <t>https://podminky.urs.cz/item/CS_URS_2024_01/763135102</t>
  </si>
  <si>
    <t>59030571</t>
  </si>
  <si>
    <t>podhled kazetový bez děrování polozapuštěná hrana tl 10mm 600x600mm</t>
  </si>
  <si>
    <t>2129941647</t>
  </si>
  <si>
    <t>203,2*1,05 'Přepočtené koeficientem množství</t>
  </si>
  <si>
    <t>763164516</t>
  </si>
  <si>
    <t>Obklad konstrukcí sádrokartonovými deskami včetně ochranných úhelníků ve tvaru L rozvinuté šíře do 0,4 m, opláštěný deskou protipožární DF, tl. 15 mm</t>
  </si>
  <si>
    <t>853625837</t>
  </si>
  <si>
    <t>https://podminky.urs.cz/item/CS_URS_2024_01/763164516</t>
  </si>
  <si>
    <t>"m.č.309"(11,34*2)+(4,985*9)+(12,185*2)</t>
  </si>
  <si>
    <t>763164616</t>
  </si>
  <si>
    <t>Obklad konstrukcí sádrokartonovými deskami včetně ochranných úhelníků ve tvaru U rozvinuté šíře do 0,6 m, opláštěný deskou protipožární DF, tl. 15 mm</t>
  </si>
  <si>
    <t>2086230040</t>
  </si>
  <si>
    <t>https://podminky.urs.cz/item/CS_URS_2024_01/763164616</t>
  </si>
  <si>
    <t>763181311</t>
  </si>
  <si>
    <t>Výplně otvorů konstrukcí ze sádrokartonových desek montáž zárubně kovové s konstrukcí jednokřídlové</t>
  </si>
  <si>
    <t>-1478754177</t>
  </si>
  <si>
    <t>https://podminky.urs.cz/item/CS_URS_2024_01/763181311</t>
  </si>
  <si>
    <t>"m.č.307"1+2</t>
  </si>
  <si>
    <t>"m.č.312"1</t>
  </si>
  <si>
    <t>"m.č.313"1</t>
  </si>
  <si>
    <t>"m.č.314"1</t>
  </si>
  <si>
    <t>"m.č.315"1</t>
  </si>
  <si>
    <t>"m.č.316"1</t>
  </si>
  <si>
    <t>"m.č.317"1</t>
  </si>
  <si>
    <t>55331589</t>
  </si>
  <si>
    <t>zárubeň jednokřídlá ocelová pro sádrokartonové příčky tl stěny 75-100mm rozměru 700/1970, 2100mm</t>
  </si>
  <si>
    <t>352092634</t>
  </si>
  <si>
    <t>55331590</t>
  </si>
  <si>
    <t>zárubeň jednokřídlá ocelová pro sádrokartonové příčky tl stěny 75-100mm rozměru 800/1970, 2100mm</t>
  </si>
  <si>
    <t>-1382891471</t>
  </si>
  <si>
    <t>55331591</t>
  </si>
  <si>
    <t>zárubeň jednokřídlá ocelová pro sádrokartonové příčky tl stěny 75-100mm rozměru 900/1970, 2100mm</t>
  </si>
  <si>
    <t>-920926833</t>
  </si>
  <si>
    <t>998763413</t>
  </si>
  <si>
    <t>Přesun hmot pro konstrukce montované z desek sádrokartonových, sádrovláknitých, cementovláknitých nebo cementových stanovený procentní sazbou (%) z ceny vodorovná dopravní vzdálenost do 50 m s omezením mechanizace v objektech výšky přes 12 do 24 m</t>
  </si>
  <si>
    <t>-1234654551</t>
  </si>
  <si>
    <t>https://podminky.urs.cz/item/CS_URS_2024_01/998763413</t>
  </si>
  <si>
    <t>766231113</t>
  </si>
  <si>
    <t>Montáž sklápěcích schodů na půdu s vyřezáním otvoru a kompletizací</t>
  </si>
  <si>
    <t>207092354</t>
  </si>
  <si>
    <t>https://podminky.urs.cz/item/CS_URS_2024_01/766231113</t>
  </si>
  <si>
    <t>"01-ASŘ-13 Výpis zámečnických výrobků"</t>
  </si>
  <si>
    <t>"10/Z"2</t>
  </si>
  <si>
    <t>61233165</t>
  </si>
  <si>
    <t>"10/Z" schody půdní skládací protipožární zateplené, pro výšku max. 280cm, 12 schodnic El 45, 110x60cm, popis dle poznámky</t>
  </si>
  <si>
    <t>1109759555</t>
  </si>
  <si>
    <t>Poznámka k položce:_x000D_
Stahovací půdní schody 600x1100mm, protipožární, zateplené, protipožární poklop,, dřevěný rám, zateplené silné víko, které je z obou stran opatřeno HDF deskou, víko je zatepleno protipožární izolací tl. 60mm (U=054W/m2K), veškeré dřevěné části jsou ošetřeny proti dřevokazným houbám a škůdcům, kovový skládací žebřík, nášlapy mají protiskluznou úpravu, madlo, patky, součástí je stahovací tyč, požární odolnost EI45</t>
  </si>
  <si>
    <t>"m.č.101"</t>
  </si>
  <si>
    <t>766621212</t>
  </si>
  <si>
    <t>Montáž oken dřevěných včetně montáže rámu plochy přes 1 m2 otevíravých do zdiva, výšky přes 1,5 do 2,5 m</t>
  </si>
  <si>
    <t>360441156</t>
  </si>
  <si>
    <t>https://podminky.urs.cz/item/CS_URS_2024_01/766621212</t>
  </si>
  <si>
    <t>"01-ASŘ-11 Výpis truhlářských výrobků"</t>
  </si>
  <si>
    <t>"15/T"1,09*1,57*2</t>
  </si>
  <si>
    <t>"16/T"1,06*1,5*1</t>
  </si>
  <si>
    <t>"17/T"1,09*1,5*1</t>
  </si>
  <si>
    <t>"18/T"0,98*1,7*2</t>
  </si>
  <si>
    <t>"19/T"1,08*1,7*1</t>
  </si>
  <si>
    <t>"20/T"1,09*1,7*3</t>
  </si>
  <si>
    <t>"21/T"1,10*1,7*1</t>
  </si>
  <si>
    <t>611100121</t>
  </si>
  <si>
    <t>"15/T" okno dřevěné otevíravé/sklopné dvojsklo 1090x1570mm, dle poznámky</t>
  </si>
  <si>
    <t>1286220964</t>
  </si>
  <si>
    <t>Poznámka k položce:_x000D_
Dřevěné vnější okno ze systémových euro profilů, izolační dvojsklo U=1,1W/m2K, snížená poloha kliky u otevíravého křídla, celoobvodové kování, OS,</t>
  </si>
  <si>
    <t>611100122</t>
  </si>
  <si>
    <t>"16/T" okno dřevěné otevíravé/sklopné dvojsklo 1060x1500mm, dle poznámky</t>
  </si>
  <si>
    <t>-204135667</t>
  </si>
  <si>
    <t>611100123</t>
  </si>
  <si>
    <t>"17/T" okno dřevěné otevíravé/sklopné dvojsklo 1090x1500mm, dle poznámky</t>
  </si>
  <si>
    <t>-1768093729</t>
  </si>
  <si>
    <t>611100124</t>
  </si>
  <si>
    <t>"18/T" okno dřevěné otevíravé/sklopné dvojsklo, 980x1700mm, dle poznámky</t>
  </si>
  <si>
    <t>988254004</t>
  </si>
  <si>
    <t>Poznámka k položce:_x000D_
Dřevěné vnější okno ze systémových euro profilů, izolační dvojsklo U=1,1W/m2K, snížená poloha kliky u otevíravého křídla, celoobvodové kování, OS</t>
  </si>
  <si>
    <t>611100125</t>
  </si>
  <si>
    <t>"19/T" okno dřevěné otevíravé/sklopné dvojsklo 1080x1700mm, dle poznámky</t>
  </si>
  <si>
    <t>126390446</t>
  </si>
  <si>
    <t>611100126</t>
  </si>
  <si>
    <t>"20/T" okno dřevěné otevíravé/sklopné dvojsklo 1090x1700mm, dle poznámky</t>
  </si>
  <si>
    <t>1163342879</t>
  </si>
  <si>
    <t>611100127</t>
  </si>
  <si>
    <t>"21/T" okno dřevěné otevíravé/sklopné dvojsklo 1100x1700mm, dle poznámky</t>
  </si>
  <si>
    <t>616151533</t>
  </si>
  <si>
    <t>"01/P"1</t>
  </si>
  <si>
    <t>"02/P"1</t>
  </si>
  <si>
    <t>61140041</t>
  </si>
  <si>
    <t>"08/P"okno plastové s fixním zasklením dvojsklo do plochy 1m2 - nadsvětlík</t>
  </si>
  <si>
    <t>766622131</t>
  </si>
  <si>
    <t>Montáž oken plastových včetně montáže rámu plochy přes 1 m2 otevíravých do zdiva, výšky do 1,5 m</t>
  </si>
  <si>
    <t>1201214568</t>
  </si>
  <si>
    <t>https://podminky.urs.cz/item/CS_URS_2024_01/766622131</t>
  </si>
  <si>
    <t>"03/P"1,0*0,59*1</t>
  </si>
  <si>
    <t>"04/P"0,9*0,67*2</t>
  </si>
  <si>
    <t>"05/P"0,9*0,9*2</t>
  </si>
  <si>
    <t>"06/P"1,09*1,04*4</t>
  </si>
  <si>
    <t>611400-03</t>
  </si>
  <si>
    <t>"03/P" okno plastové otevíravé/sklopné trojsklo, dle popisu v poznámce</t>
  </si>
  <si>
    <t>-424867113</t>
  </si>
  <si>
    <t>Poznámka k položce:_x000D_
Okno plastové, 1000x590mm, pětikomorový systém, křídlo zapuštěné vůči rámu, izolační trojsklo, U=1,2W/m2K, pojistka proti nevhodné manipulaci, mikroventilace,parapetní lišta, dvoubodové uzamčení, kování dle výrobce, OS, sklo čiré, snížená poloha kliky, táhlo dl. 3m</t>
  </si>
  <si>
    <t>611400-04</t>
  </si>
  <si>
    <t>"04/P" okno plastové otevíravé/sklopné trojsklo, dle popisu v poznámce</t>
  </si>
  <si>
    <t>1610061684</t>
  </si>
  <si>
    <t>Poznámka k položce:_x000D_
Okno plastové, 900x670mm, pětikomorový systém, křídlo zapuštěné vůči rámu, izolační trojsklo, U=1,2W/m2K, pojistka proti nevhodné manipulaci, mikroventilace,parapetní lišta, dvoubodové uzamčení, kování dle výrobce, OS, sklo čiré, snížená poloha kliky, táhlo dl. 3m</t>
  </si>
  <si>
    <t>611400-05</t>
  </si>
  <si>
    <t>"05/P" okno plastové otevíravé/sklopné trojsklo, dle popisu v poznámce</t>
  </si>
  <si>
    <t>299607053</t>
  </si>
  <si>
    <t>Poznámka k položce:_x000D_
Okno plastové, 900x900mm, pětikomorový systém, křídlo zapuštěné vůči rámu, izolační trojsklo, U=1,2W/m2K, pojistka proti nevhodné manipulaci, mikroventilace,parapetní lišta, dvoubodové uzamčení, kování dle výrobce, OS, sklo čiré, snížená poloha kliky, táhlo dl. 3m</t>
  </si>
  <si>
    <t>611400-06</t>
  </si>
  <si>
    <t>"06/P" okno plastové otevíravé/sklopné trojsklo, dle popisu v poznámce</t>
  </si>
  <si>
    <t>-496842782</t>
  </si>
  <si>
    <t>Poznámka k položce:_x000D_
Okno plastové, 1090x1040mm, pětikomorový systém, křídlo zapuštěné vůči rámu, izolační trojsklo, U=1,2W/m2K, pojistka proti nevhodné manipulaci, mikroventilace,parapetní lišta, dvoubodové uzamčení, kování dle výrobce, OS, sklo čiré, snížená poloha kliky, táhlo dl. 3m</t>
  </si>
  <si>
    <t>766622132</t>
  </si>
  <si>
    <t>Montáž oken plastových včetně montáže rámu plochy přes 1 m2 otevíravých do zdiva, výšky přes 1,5 do 2,5 m</t>
  </si>
  <si>
    <t>64198599</t>
  </si>
  <si>
    <t>https://podminky.urs.cz/item/CS_URS_2024_01/766622132</t>
  </si>
  <si>
    <t>"m.č.309"</t>
  </si>
  <si>
    <t>"07/P"3,14*0,88*0,88*2</t>
  </si>
  <si>
    <t>611400-07</t>
  </si>
  <si>
    <t>"07/P" okno plastové otevíravé/sklopné trojsklo přes plochu 1m2 v 1,5-2,5m dle popisu v poznámce</t>
  </si>
  <si>
    <t>752695639</t>
  </si>
  <si>
    <t>Poznámka k položce:_x000D_
Okno plastové, kruhové průměr 1750mm, pětikomorový systém, křídlo zapuštěné vůči rámu, izolační trojsklo, U=1,2W/m2K, pojistka proti nevhodné manipulaci, kování dle výrobce, OS, sklo čiré,otevírání táhlem, středový sloupek, dvoukřídlé, odstín šedý, stínění oken vnitřní textilní horizontální rolety noc a den, kotveny na zeď nad oknem, ovláídání řetízkem</t>
  </si>
  <si>
    <t>766660001</t>
  </si>
  <si>
    <t>Montáž dveřních křídel dřevěných nebo plastových otevíravých do ocelové zárubně povrchově upravených jednokřídlových, šířky do 800 mm</t>
  </si>
  <si>
    <t>-860459912</t>
  </si>
  <si>
    <t>https://podminky.urs.cz/item/CS_URS_2024_01/766660001</t>
  </si>
  <si>
    <t>"01/T"3+2</t>
  </si>
  <si>
    <t>"02/T"1+1</t>
  </si>
  <si>
    <t>"03/T"6+2</t>
  </si>
  <si>
    <t>"01/T"2</t>
  </si>
  <si>
    <t>"09/T"1+1</t>
  </si>
  <si>
    <t>"10/T"3+2</t>
  </si>
  <si>
    <t>"14/T"1</t>
  </si>
  <si>
    <t>"01/T"2+2</t>
  </si>
  <si>
    <t>"02/T"3+3</t>
  </si>
  <si>
    <t>"10/T"6+4</t>
  </si>
  <si>
    <t>"02/T"2</t>
  </si>
  <si>
    <t>"03/T"1+1</t>
  </si>
  <si>
    <t>"10/T"1+2</t>
  </si>
  <si>
    <t>61162085</t>
  </si>
  <si>
    <t>dveře jednokřídlé dřevotřískové povrch laminátový plné 700x1970-2100mm</t>
  </si>
  <si>
    <t>1723074292</t>
  </si>
  <si>
    <t>233019209</t>
  </si>
  <si>
    <t>"06/T"1</t>
  </si>
  <si>
    <t>61162091</t>
  </si>
  <si>
    <t>dveře jednokřídlé dřevotřískové povrch laminátový částečně prosklené 700x1970-2100mm</t>
  </si>
  <si>
    <t>1595060349</t>
  </si>
  <si>
    <t>61162092</t>
  </si>
  <si>
    <t>dveře jednokřídlé dřevotřískové povrch laminátový částečně prosklené 800x1970-2100mm</t>
  </si>
  <si>
    <t>-2062446272</t>
  </si>
  <si>
    <t>766660002</t>
  </si>
  <si>
    <t>Montáž dveřních křídel dřevěných nebo plastových otevíravých do ocelové zárubně povrchově upravených jednokřídlových, šířky přes 800 mm</t>
  </si>
  <si>
    <t>-334339129</t>
  </si>
  <si>
    <t>https://podminky.urs.cz/item/CS_URS_2024_01/766660002</t>
  </si>
  <si>
    <t>"08/T"1</t>
  </si>
  <si>
    <t>"07/T"1</t>
  </si>
  <si>
    <t>"11/T"1</t>
  </si>
  <si>
    <t>"07/T"3</t>
  </si>
  <si>
    <t>"13/T"1</t>
  </si>
  <si>
    <t>61162087</t>
  </si>
  <si>
    <t>dveře jednokřídlé dřevotřískové povrch laminátový plné 900x1970-2100mm</t>
  </si>
  <si>
    <t>507036159</t>
  </si>
  <si>
    <t>61162093</t>
  </si>
  <si>
    <t>dveře jednokřídlé dřevotřískové povrch laminátový částečně prosklené 900x1970-2100mm</t>
  </si>
  <si>
    <t>1656561521</t>
  </si>
  <si>
    <t>61162089</t>
  </si>
  <si>
    <t>dveře jednokřídlé dřevotřískové povrch laminátový částečně prosklené 1100x1970-2100mm</t>
  </si>
  <si>
    <t>-881045864</t>
  </si>
  <si>
    <t>766660021</t>
  </si>
  <si>
    <t>Montáž dveřních křídel dřevěných nebo plastových otevíravých do ocelové zárubně protipožárních jednokřídlových, šířky do 800 mm</t>
  </si>
  <si>
    <t>1411744243</t>
  </si>
  <si>
    <t>https://podminky.urs.cz/item/CS_URS_2024_01/766660021</t>
  </si>
  <si>
    <t>"04a/T"1</t>
  </si>
  <si>
    <t>"05/T"2</t>
  </si>
  <si>
    <t>61162098</t>
  </si>
  <si>
    <t>dveře jednokřídlé dřevotřískové protipožární EI (EW) 30 D3 povrch laminátový plné 800x1970-2100mm</t>
  </si>
  <si>
    <t>1247349580</t>
  </si>
  <si>
    <t>Montáž dveřních křídel dřevěných nebo plastových otevíravých do ocelové zárubně protipožárních jednokřídlových, šířky přes 800 mm</t>
  </si>
  <si>
    <t>-59014951</t>
  </si>
  <si>
    <t>"04b/T"1</t>
  </si>
  <si>
    <t>"12/T"1</t>
  </si>
  <si>
    <t>61165315</t>
  </si>
  <si>
    <t>dveře jednokřídlé dřevotřískové protipožární EI (EW) 30 D3 povrch laminátový částečně prosklené 900x1970-2100mm</t>
  </si>
  <si>
    <t>-1233486568</t>
  </si>
  <si>
    <t>766660051</t>
  </si>
  <si>
    <t>Montáž dveřních křídel dřevěných nebo plastových otevíravých do ocelové zárubně z masivního dřeva s polodrážkou jednokřídlových, šířky do 800 mm</t>
  </si>
  <si>
    <t>-987674600</t>
  </si>
  <si>
    <t>https://podminky.urs.cz/item/CS_URS_2024_01/766660051</t>
  </si>
  <si>
    <t>61165339</t>
  </si>
  <si>
    <t>dveře jednokřídlé dřevotřískové protipožární EI (EW) 30 D3 povrch lakovaný plné 800x1970-2100mm</t>
  </si>
  <si>
    <t>1844450770</t>
  </si>
  <si>
    <t>766660061</t>
  </si>
  <si>
    <t>Montáž dveřních křídel dřevěných nebo plastových otevíravých do ocelové zárubně z masivního dřeva s polodrážkou dvoukřídlových, šířky do 1450 mm</t>
  </si>
  <si>
    <t>-345819011</t>
  </si>
  <si>
    <t>https://podminky.urs.cz/item/CS_URS_2024_01/766660061</t>
  </si>
  <si>
    <t>61140512</t>
  </si>
  <si>
    <t>"01/P"dveře dvoukřídlé plastové s dekorem prosklené dle popisu v poznámce</t>
  </si>
  <si>
    <t>-1063968988</t>
  </si>
  <si>
    <t>Poznámka k položce:_x000D_
vchodové dvoukřídlové dveře, plastové, otevíravé, 800+450x2100mm, z 2/3 prosklené izolačním bezpečnostním sklem, sklo ornamentální,U=1,2W/m2K,dveýe dpvnitř otvíravé, kování klika-klika, mechanický panikový zámek systém GK se samozavíračem s kluznou lištou a s možností aretace, pasivní křídlo bude odsazeno mechanickou zástrčí</t>
  </si>
  <si>
    <t>"m.č.101"1,43*2,1</t>
  </si>
  <si>
    <t>61140513</t>
  </si>
  <si>
    <t>"02/P" dveře dvoukřídlé plastové s dekorem prosklené dle popisu v poznámce</t>
  </si>
  <si>
    <t>-2090749847</t>
  </si>
  <si>
    <t>"m.č.115"1,43*2,1</t>
  </si>
  <si>
    <t>766660151</t>
  </si>
  <si>
    <t>Montáž dveřních křídel dřevěných nebo plastových otevíravých do dřevěné rámové zárubně nadsvětlíkových křídel, výšky do 500 mm</t>
  </si>
  <si>
    <t>900682744</t>
  </si>
  <si>
    <t>https://podminky.urs.cz/item/CS_URS_2024_01/766660151</t>
  </si>
  <si>
    <t>1602645173</t>
  </si>
  <si>
    <t>"m.č.101"1,1*0,36</t>
  </si>
  <si>
    <t>"m.č.115"1,1*0,36</t>
  </si>
  <si>
    <t>766660713</t>
  </si>
  <si>
    <t>Montáž dveřních doplňků plechu okopového</t>
  </si>
  <si>
    <t>1613434143</t>
  </si>
  <si>
    <t>https://podminky.urs.cz/item/CS_URS_2024_01/766660713</t>
  </si>
  <si>
    <t>"06/T"1*2</t>
  </si>
  <si>
    <t>"07/T"1*2</t>
  </si>
  <si>
    <t>"07/T"3*2</t>
  </si>
  <si>
    <t>54915212</t>
  </si>
  <si>
    <t>plech okopový nerez 815x250x0,6mm</t>
  </si>
  <si>
    <t>-2107290414</t>
  </si>
  <si>
    <t>54915213</t>
  </si>
  <si>
    <t>plech okopový nerez 915x250x0,6mm</t>
  </si>
  <si>
    <t>598735638</t>
  </si>
  <si>
    <t>Montáž dveřních doplňků samozavírače na zárubeň ocelovou</t>
  </si>
  <si>
    <t>-663125322</t>
  </si>
  <si>
    <t>990724044</t>
  </si>
  <si>
    <t>Montáž dveřních doplňků dveřního kování interiérového zámku</t>
  </si>
  <si>
    <t>1566161818</t>
  </si>
  <si>
    <t>"zámky ke dveřím- dozické jsou součástí dveří, jsou počítány pouze vložkové zámky"</t>
  </si>
  <si>
    <t>"02/T"5+7</t>
  </si>
  <si>
    <t>"03/T"7+3</t>
  </si>
  <si>
    <t>"10/T"10+8</t>
  </si>
  <si>
    <t>54924008</t>
  </si>
  <si>
    <t>zámek zadlabací vložkový pravolevý rozteč 90x45mm</t>
  </si>
  <si>
    <t>-1309270100</t>
  </si>
  <si>
    <t>54964155</t>
  </si>
  <si>
    <t>vložka cylindrická 50+65</t>
  </si>
  <si>
    <t>-973544435</t>
  </si>
  <si>
    <t>54926004</t>
  </si>
  <si>
    <t>zámek zadlabací magnetický s protiplechem rozteč 72x55mm</t>
  </si>
  <si>
    <t>1341390545</t>
  </si>
  <si>
    <t>8502600654</t>
  </si>
  <si>
    <t>Čidlo kouřové Somfy</t>
  </si>
  <si>
    <t>-1366114755</t>
  </si>
  <si>
    <t>ADI.0035150.URS</t>
  </si>
  <si>
    <t>Požární konzole s elektromagnetickým zajištěním dveří v otevřené poloze</t>
  </si>
  <si>
    <t>916583671</t>
  </si>
  <si>
    <t>Montáž dveřních doplňků dveřního kování interiérového štítku s klikou</t>
  </si>
  <si>
    <t>-402680303</t>
  </si>
  <si>
    <t>"01/T"(9+4)</t>
  </si>
  <si>
    <t>"02/T"(5+7)</t>
  </si>
  <si>
    <t>"03/T"(7+3)</t>
  </si>
  <si>
    <t>"09/T"(1+1)</t>
  </si>
  <si>
    <t>"10/T"18</t>
  </si>
  <si>
    <t>-1591467427</t>
  </si>
  <si>
    <t>"10/T"17</t>
  </si>
  <si>
    <t>54914124</t>
  </si>
  <si>
    <t>kování rozetové koule/klika</t>
  </si>
  <si>
    <t>111298055</t>
  </si>
  <si>
    <t>"10/T"1</t>
  </si>
  <si>
    <t>766660730</t>
  </si>
  <si>
    <t>Montáž dveřních doplňků dveřního kování interiérového WC kliky se zámkem</t>
  </si>
  <si>
    <t>-814254711</t>
  </si>
  <si>
    <t>https://podminky.urs.cz/item/CS_URS_2024_01/766660730</t>
  </si>
  <si>
    <t>"01/T"9+4</t>
  </si>
  <si>
    <t>"07/T"1+3</t>
  </si>
  <si>
    <t>54914128</t>
  </si>
  <si>
    <t>kování rozetové spodní pro WC</t>
  </si>
  <si>
    <t>914080863</t>
  </si>
  <si>
    <t>766660734</t>
  </si>
  <si>
    <t>Montáž dveřních doplňků dveřního kování bezpečnostního panikového kování</t>
  </si>
  <si>
    <t>-1023819816</t>
  </si>
  <si>
    <t>https://podminky.urs.cz/item/CS_URS_2024_01/766660734</t>
  </si>
  <si>
    <t>"04a/T"1*2</t>
  </si>
  <si>
    <t>"12/T"1*2</t>
  </si>
  <si>
    <t>54914135</t>
  </si>
  <si>
    <t>kování panikové klika/klika</t>
  </si>
  <si>
    <t>-1274954415</t>
  </si>
  <si>
    <t>766660748</t>
  </si>
  <si>
    <t>Montáž dveřních doplňků kování k posuvným dveřím - mušle</t>
  </si>
  <si>
    <t>-1714201715</t>
  </si>
  <si>
    <t>https://podminky.urs.cz/item/CS_URS_2024_01/766660748</t>
  </si>
  <si>
    <t>"14/T"1+1</t>
  </si>
  <si>
    <t>54914137</t>
  </si>
  <si>
    <t>kování k posuvným dveřím mušle</t>
  </si>
  <si>
    <t>-221867176</t>
  </si>
  <si>
    <t>Montáž ostatních truhlářských konstrukcí parapetních desek dřevěných nebo plastových šířky do 300 mm</t>
  </si>
  <si>
    <t>-1856483614</t>
  </si>
  <si>
    <t>"22/T-250mm"1,2*2</t>
  </si>
  <si>
    <t>"22/T-300mm"1,2*4</t>
  </si>
  <si>
    <t>"22/T-300mm"1,1*8</t>
  </si>
  <si>
    <t>"22/T-130mm"1,08*8</t>
  </si>
  <si>
    <t>60794100</t>
  </si>
  <si>
    <t>parapet dřevotřískový vnitřní povrch laminátový š 150mm</t>
  </si>
  <si>
    <t>1119879543</t>
  </si>
  <si>
    <t>60794102</t>
  </si>
  <si>
    <t>parapet dřevotřískový vnitřní povrch laminátový š 260mm</t>
  </si>
  <si>
    <t>2124435150</t>
  </si>
  <si>
    <t>60794103</t>
  </si>
  <si>
    <t>parapet dřevotřískový vnitřní povrch laminátový š 300mm</t>
  </si>
  <si>
    <t>-997155455</t>
  </si>
  <si>
    <t>766694126</t>
  </si>
  <si>
    <t>Montáž ostatních truhlářských konstrukcí parapetních desek dřevěných nebo plastových šířky přes 300 mm</t>
  </si>
  <si>
    <t>2140217017</t>
  </si>
  <si>
    <t>https://podminky.urs.cz/item/CS_URS_2024_01/766694126</t>
  </si>
  <si>
    <t>"22/T-350mm"1,2*8</t>
  </si>
  <si>
    <t>"22/T-400mm"1,2*1</t>
  </si>
  <si>
    <t>"22/T-350mm"1,1*10</t>
  </si>
  <si>
    <t>"22/T-400mm"1,1*2</t>
  </si>
  <si>
    <t>"22/T-500mm"2,65*1</t>
  </si>
  <si>
    <t>"22/T-550mm"1,25*3</t>
  </si>
  <si>
    <t>"22/T-650mm"2,55*1</t>
  </si>
  <si>
    <t>"22/T-800mm"1,25*1</t>
  </si>
  <si>
    <t>"22/T-750mm"2,0*2</t>
  </si>
  <si>
    <t>60794105</t>
  </si>
  <si>
    <t>parapet dřevotřískový vnitřní povrch laminátový š 400mm</t>
  </si>
  <si>
    <t>1528487054</t>
  </si>
  <si>
    <t>60794107</t>
  </si>
  <si>
    <t>parapet dřevotřískový vnitřní povrch laminátový š 500mm</t>
  </si>
  <si>
    <t>1915225847</t>
  </si>
  <si>
    <t>60794108</t>
  </si>
  <si>
    <t>parapet dřevotřískový vnitřní povrch laminátový š 550mm</t>
  </si>
  <si>
    <t>96848777</t>
  </si>
  <si>
    <t>60794000</t>
  </si>
  <si>
    <t>parapet dřevotřískový vnitřní povrch laminátový š 650mm</t>
  </si>
  <si>
    <t>508340177</t>
  </si>
  <si>
    <t>60794002</t>
  </si>
  <si>
    <t>parapet dřevotřískový vnitřní povrch laminátový š 800mm</t>
  </si>
  <si>
    <t>-630984099</t>
  </si>
  <si>
    <t>766811142</t>
  </si>
  <si>
    <t>Montáž kuchyňských linek korpusu Příplatek k ceně za usazení vestavěných spotřebičů myčky nádobí</t>
  </si>
  <si>
    <t>1553715951</t>
  </si>
  <si>
    <t>https://podminky.urs.cz/item/CS_URS_2024_01/766811142</t>
  </si>
  <si>
    <t>"27/T"1</t>
  </si>
  <si>
    <t>766811143</t>
  </si>
  <si>
    <t>Montáž kuchyňských linek korpusu Příplatek k ceně za usazení vestavěných spotřebičů lednice</t>
  </si>
  <si>
    <t>1413208036</t>
  </si>
  <si>
    <t>https://podminky.urs.cz/item/CS_URS_2024_01/766811143</t>
  </si>
  <si>
    <t>"24/T"1</t>
  </si>
  <si>
    <t>"23/T"1</t>
  </si>
  <si>
    <t>"25/T"1</t>
  </si>
  <si>
    <t>766811144</t>
  </si>
  <si>
    <t>Montáž kuchyňských linek korpusu Příplatek k ceně za usazení vestavěných spotřebičů digestoře</t>
  </si>
  <si>
    <t>1176824630</t>
  </si>
  <si>
    <t>https://podminky.urs.cz/item/CS_URS_2024_01/766811144</t>
  </si>
  <si>
    <t>"27/T"2</t>
  </si>
  <si>
    <t>766811212</t>
  </si>
  <si>
    <t>Montáž kuchyňských linek délky přes 1000 do 2000 mm</t>
  </si>
  <si>
    <t>866047186</t>
  </si>
  <si>
    <t>https://podminky.urs.cz/item/CS_URS_2024_01/766811212</t>
  </si>
  <si>
    <t>607222871</t>
  </si>
  <si>
    <t>"23/T" kuchyňská linka se soklem v. 100mm dle popisu</t>
  </si>
  <si>
    <t>1715009995</t>
  </si>
  <si>
    <t>Poznámka k položce:_x000D_
Kuchyňská linka se soklem, v. 100mm, spodní skříňky hl. 60cm, výšky 85cm, kombinovaná, 1x šuplík, 1x dvířková dl. 40cm, dřez dl. 50cm, vč. nerez. dřezu a místo pro vestavnou lednici dl. 55cm, horní skříňky hl. 30cm a výšky 60cm, dvířková 55cm, a 50cm otevřená 40cm, 2 police, korpusy lamino desky 18mm, ABS hrany 2mm, pracovní deska Postforming tl. 38mm, dvířka lakovaná překližka, obkladová deska lamino 18mm</t>
  </si>
  <si>
    <t>"23/T"1,45*2,05</t>
  </si>
  <si>
    <t>766811213</t>
  </si>
  <si>
    <t>Montáž kuchyňských linek, délky přes 2000 do 7000 mm</t>
  </si>
  <si>
    <t>-1250369461</t>
  </si>
  <si>
    <t>https://podminky.urs.cz/item/CS_URS_2024_01/766811213</t>
  </si>
  <si>
    <t>"26/T"1</t>
  </si>
  <si>
    <t>607222872</t>
  </si>
  <si>
    <t>"24/T" kuchyňská linka se soklem v. 100mm,2700x2030mm, dle popisu</t>
  </si>
  <si>
    <t>-759211629</t>
  </si>
  <si>
    <t>Poznámka k položce:_x000D_
Kuchyňská linka se soklem, v. 100mm, spodní skříňky hl. 60cm, výšky 85cm, 2 dvířková dl. 55cm, zásuvková 40cm, dřezová 60cm, vč. nerez. dřezu a místo pro vestavnou lednici dl. 60cm, horní skříňky hl. 30cm a výšky 60cm, 2x2dvířková 55cm,3x2dvířková 60cm,otevřená 40cm,police 1+2+2+2+2, korpusy lamino desky 18mm, ABS hrany 2mm, pracovní deska Postforming tl. 38mm, dvířka lakovaná překližka, obkladová deska lamino 18mm</t>
  </si>
  <si>
    <t>"24/T"2,7*2,03</t>
  </si>
  <si>
    <t>607222873</t>
  </si>
  <si>
    <t>"25/T" kuchyňská linka se soklem v. 100mm,3100x2030mm, dle popisu</t>
  </si>
  <si>
    <t>38688828</t>
  </si>
  <si>
    <t>"25/T"3,1*2,30</t>
  </si>
  <si>
    <t>607222874</t>
  </si>
  <si>
    <t>"26/T" kuchyňská linka se soklem v. 100mm,2150x2050mm, dle popisu</t>
  </si>
  <si>
    <t>-1794328579</t>
  </si>
  <si>
    <t>Poznámka k položce:_x000D_
Kuchyňská linka se soklem, v. 100mm, spodní skříňky hl. 60cm, výšky 85cm, dvířková dl. 60cm, zásuvková 50cm, dřezová 105cm, vč. nerez. dřezu s odkapávačem, horní skříňky hl. 30cm a výšky 60cm, dvířková 60cm,otevřená 50cm,2dvířková 105cm,otevřená 40cm, police 1+2+1+1+1, korpusy lamino desky 18mm, ABS hrany 2mm, pracovní deska Postforming tl. 38mm, dvířka lakovaná překližka, obkladová deska lamino 18mm</t>
  </si>
  <si>
    <t>"26/T"2,15*2,05</t>
  </si>
  <si>
    <t>607222875</t>
  </si>
  <si>
    <t>"27/T" kuchyňská linka se soklem v. 100mm 6600x2050mm, dle popisu</t>
  </si>
  <si>
    <t>-686198332</t>
  </si>
  <si>
    <t>Poznámka k položce:_x000D_
Kuchyňská linka se soklem, v. 100mm, spodní skříňky hl. 60cm, výšky 85cm, dřezová 105cm, vč. nerez. dvoudřezu s odkapávačem, vestavnáí myčka, 2x varná indukční deska, vestavná horkovzdušná trouba, vestavná lednice, spížní skříň, digestoř, horní skříňky hl. 30cm a výšky 60cm, korpusy lamino desky 18mm, ABS hrany 2mm, pracovní deska Postforming tl. 38mm, dvířka lakovaná překližka, obkladová deska lamino 18mm</t>
  </si>
  <si>
    <t>"27/T"6,6*2,05</t>
  </si>
  <si>
    <t>766811221</t>
  </si>
  <si>
    <t>Montáž kuchyňských linek pracovní desky Příplatek k ceně za vyřezání otvoru (včetně zaměření)</t>
  </si>
  <si>
    <t>336806701</t>
  </si>
  <si>
    <t>https://podminky.urs.cz/item/CS_URS_2024_01/766811221</t>
  </si>
  <si>
    <t>"27/T"1+2</t>
  </si>
  <si>
    <t>766811222</t>
  </si>
  <si>
    <t>Montáž kuchyňských linek pracovní desky Příplatek k ceně za usazení varné desky (včetně silikonu)</t>
  </si>
  <si>
    <t>611596786</t>
  </si>
  <si>
    <t>https://podminky.urs.cz/item/CS_URS_2024_01/766811222</t>
  </si>
  <si>
    <t>766811223</t>
  </si>
  <si>
    <t>Montáž kuchyňských linek pracovní desky Příplatek k ceně za usazení dřezu (včetně silikonu)</t>
  </si>
  <si>
    <t>545894547</t>
  </si>
  <si>
    <t>https://podminky.urs.cz/item/CS_URS_2024_01/766811223</t>
  </si>
  <si>
    <t>766811232</t>
  </si>
  <si>
    <t>Montáž kuchyňských linek zádové desky bez výřezu, délky jednoho dílu přes 1000 do 2000 mm</t>
  </si>
  <si>
    <t>322567023</t>
  </si>
  <si>
    <t>https://podminky.urs.cz/item/CS_URS_2024_01/766811232</t>
  </si>
  <si>
    <t>"27/T"1+1</t>
  </si>
  <si>
    <t>60722279</t>
  </si>
  <si>
    <t>deska dřevotřísková laminovaná 2070x2800mm tl 10mm</t>
  </si>
  <si>
    <t>988606558</t>
  </si>
  <si>
    <t>"23/T"1,45*0,56</t>
  </si>
  <si>
    <t>"24/T"2,7*0,54</t>
  </si>
  <si>
    <t>"25/T"3,1*0,54</t>
  </si>
  <si>
    <t>"26/T"2,15*0,56</t>
  </si>
  <si>
    <t>"27/T"3,6*0,56*2</t>
  </si>
  <si>
    <t>766811239</t>
  </si>
  <si>
    <t>Montáž kuchyňských linek zádové desky Příplatek k ceně za vyřezání otvoru (včetně zaměření) např. na zásuvku</t>
  </si>
  <si>
    <t>-761042276</t>
  </si>
  <si>
    <t>https://podminky.urs.cz/item/CS_URS_2024_01/766811239</t>
  </si>
  <si>
    <t>"23/T"6</t>
  </si>
  <si>
    <t>"24/T"6</t>
  </si>
  <si>
    <t>"25/T"6</t>
  </si>
  <si>
    <t>"26/T"6</t>
  </si>
  <si>
    <t>"27/T"6+6</t>
  </si>
  <si>
    <t>998766213</t>
  </si>
  <si>
    <t>Přesun hmot pro konstrukce truhlářské stanovený procentní sazbou (%) z ceny vodorovná dopravní vzdálenost do 50 m s omezením mechanizace v objektech výšky přes 12 do 24 m</t>
  </si>
  <si>
    <t>1163703152</t>
  </si>
  <si>
    <t>https://podminky.urs.cz/item/CS_URS_2024_01/998766213</t>
  </si>
  <si>
    <t>767113120</t>
  </si>
  <si>
    <t>Montáž stěn a příček pro zasklení z hliníkových profilů, plochy jednotlivých stěn přes 6 do 9 m2</t>
  </si>
  <si>
    <t>1306643180</t>
  </si>
  <si>
    <t>https://podminky.urs.cz/item/CS_URS_2024_01/767113120</t>
  </si>
  <si>
    <t>"05/Z"</t>
  </si>
  <si>
    <t>2,95*2,45</t>
  </si>
  <si>
    <t>"05/Z" stěna vnitřní prosklená s dveřmí a pevným nadsvětlíkem a pevnými bočními světlíky, oboustr. madla 2950x2450mm dle popisu v poznámce</t>
  </si>
  <si>
    <t>1241405818</t>
  </si>
  <si>
    <t>Poznámka k položce:_x000D_
Vnitřní prosklená stěna s dveřmi,900+500x2000mm, hliníková, s pevným nadsvětlíkem 450mm,z AL systémových profilů,horní a boční díly pevné, sklo bezpečnostní, oboustranné nerezové madlo pr. 35mmv.850mm, rozetové kování, klika-paniková klika, samozavírač se zpožďovačem, koordinátor postupného zavírání dveří, pasivní křídlo osazeno mechanickou zástrčí, požárně odolný mechanický zámek, systém GK,požární odolnost EI30DP3-C3, dle vyobrazení ve výpisu zám, prvků</t>
  </si>
  <si>
    <t>"05/Z"1</t>
  </si>
  <si>
    <t>767163121</t>
  </si>
  <si>
    <t>Montáž kompletního kovového zábradlí přímého z dílců v rovině (na rovné ploše) kotveného do betonu</t>
  </si>
  <si>
    <t>1759997418</t>
  </si>
  <si>
    <t>https://podminky.urs.cz/item/CS_URS_2024_01/767163121</t>
  </si>
  <si>
    <t>"15/Z"</t>
  </si>
  <si>
    <t>55342281</t>
  </si>
  <si>
    <t>"15/Z" zábradlí s trubkovou výplní, horní kotvení, kulatý sloupek dle popisu v poznámce</t>
  </si>
  <si>
    <t>-1293003213</t>
  </si>
  <si>
    <t>Montáž zábradlí rovného madel z trubek nebo tenkostěnných profilů šroubováním</t>
  </si>
  <si>
    <t>-1084362875</t>
  </si>
  <si>
    <t>"14/Z"10,9</t>
  </si>
  <si>
    <t>55261305</t>
  </si>
  <si>
    <t>"14/Z,15/Z" trubka z ušlechtilé oceli (nerez) pro lisované spoje d 42</t>
  </si>
  <si>
    <t>1674263747</t>
  </si>
  <si>
    <t>Poznámka k položce:_x000D_
nerezové madlo patřičných délek, madlo průměru 42,4mm, kotveny na zeď pomocí držáků chemickými kotvami ve výšce 90cm , madlo na zdi ukotveno pomocí nástěnné příruby, následně skryta krycí rozetou, včetně kotvících prvků</t>
  </si>
  <si>
    <t>767330111</t>
  </si>
  <si>
    <t>Montáž tubusových světlovodů kopule s lemováním šikmá střecha</t>
  </si>
  <si>
    <t>-2009432204</t>
  </si>
  <si>
    <t>https://podminky.urs.cz/item/CS_URS_2024_01/767330111</t>
  </si>
  <si>
    <t>"09/Z"4</t>
  </si>
  <si>
    <t>55381003</t>
  </si>
  <si>
    <t>světlovod tubusový základní sada bez světlovodného tubusu D 350mm</t>
  </si>
  <si>
    <t>sada</t>
  </si>
  <si>
    <t>-1434432477</t>
  </si>
  <si>
    <t>Poznámka k položce:_x000D_
střešní světlovod průměr 35cm, do šikmých střech s profilovanou střešní krytinou s pevným tubusem, součástí dodávky je horní rám, difuzér, rovný teleskopický a dvě kolena, na čtvercový rám 47x47 cm, s tvrzeným sklem se samočistící povrchovou úpravou a integrovaným polyuretanovým lemováním navazuje tubus prům. 35cm dl. 1-1,7m, v podhledu tubus vyúsťuje kruhovým difuzérem s akrylovým dvojsklem</t>
  </si>
  <si>
    <t>767391113</t>
  </si>
  <si>
    <t>Montáž krytiny z tvarovaných plechů trapézových nebo vlnitých, uchycených přistřelením</t>
  </si>
  <si>
    <t>-1747710719</t>
  </si>
  <si>
    <t>https://podminky.urs.cz/item/CS_URS_2024_01/767391113</t>
  </si>
  <si>
    <t>231</t>
  </si>
  <si>
    <t>15484142</t>
  </si>
  <si>
    <t>plech trapézový 55/235 940 Pz tl 1,00mm</t>
  </si>
  <si>
    <t>-1226355250</t>
  </si>
  <si>
    <t>17,429*1,133 'Přepočtené koeficientem množství</t>
  </si>
  <si>
    <t>232</t>
  </si>
  <si>
    <t>Montáž vstupních čisticích zón z rohoží osazení rámu mosazného nebo hliníkového zapuštěného z L profilů</t>
  </si>
  <si>
    <t>1141874473</t>
  </si>
  <si>
    <t>"12/Z"(1,558+1,98)*2</t>
  </si>
  <si>
    <t>233</t>
  </si>
  <si>
    <t>"12/Z" rám pro zapuštění profil L-30/30 25/25 20/30 15/30-Al</t>
  </si>
  <si>
    <t>-593392837</t>
  </si>
  <si>
    <t>7,076*1,1 'Přepočtené koeficientem množství</t>
  </si>
  <si>
    <t>234</t>
  </si>
  <si>
    <t>767531212</t>
  </si>
  <si>
    <t>Montáž vstupních čisticích zón z rohoží kovových nebo plastových plochy přes 0,5 do 1 m2</t>
  </si>
  <si>
    <t>-1720454402</t>
  </si>
  <si>
    <t>https://podminky.urs.cz/item/CS_URS_2024_01/767531212</t>
  </si>
  <si>
    <t>"13/Z-1,26x0,58m"2</t>
  </si>
  <si>
    <t>235</t>
  </si>
  <si>
    <t>69752065</t>
  </si>
  <si>
    <t>"13/Z" rohož vstupní provedení rýhované hliníkové profily</t>
  </si>
  <si>
    <t>-412302482</t>
  </si>
  <si>
    <t>Poznámka k položce:_x000D_
vnější čistící ocelová rohož - mříž 1260x580mm,  mříž z pozinkové oceli, lisovaný pororošt výšky 30mm, oka 30/11</t>
  </si>
  <si>
    <t>"13/Z"1,26*0,58*2</t>
  </si>
  <si>
    <t>1,462*1,1 'Přepočtené koeficientem množství</t>
  </si>
  <si>
    <t>236</t>
  </si>
  <si>
    <t>Montáž vstupních čisticích zón z rohoží kovových nebo plastových plochy přes 2 m2</t>
  </si>
  <si>
    <t>1769949823</t>
  </si>
  <si>
    <t>"12/Z"1,558*1,98</t>
  </si>
  <si>
    <t>237</t>
  </si>
  <si>
    <t>69752110</t>
  </si>
  <si>
    <t>"12/Z" rohož textilní provedení PA, hustý povrch, jemné dočištění</t>
  </si>
  <si>
    <t>-1513822103</t>
  </si>
  <si>
    <t>3,085*1,1 'Přepočtené koeficientem množství</t>
  </si>
  <si>
    <t>238</t>
  </si>
  <si>
    <t>767531232</t>
  </si>
  <si>
    <t>Montáž vstupních čisticích zón z rohoží osazení záchytné vany plochy přes 0,5 do 1 m2</t>
  </si>
  <si>
    <t>1719170315</t>
  </si>
  <si>
    <t>https://podminky.urs.cz/item/CS_URS_2024_01/767531232</t>
  </si>
  <si>
    <t>239</t>
  </si>
  <si>
    <t>69752164</t>
  </si>
  <si>
    <t>"13/Z" vana záchytná čistících zón z nerezového plechu včetně rámu přes 0,5 do 1,0m2</t>
  </si>
  <si>
    <t>1084327078</t>
  </si>
  <si>
    <t>Poznámka k položce:_x000D_
osazovací rám a odvodňovací vanička z nerezového plechu tl. 1,5mmm, napojené do trativodu</t>
  </si>
  <si>
    <t>240</t>
  </si>
  <si>
    <t>767640111</t>
  </si>
  <si>
    <t>Montáž dveří ocelových nebo hliníkových vchodových jednokřídlových bez nadsvětlíku</t>
  </si>
  <si>
    <t>471997806</t>
  </si>
  <si>
    <t>https://podminky.urs.cz/item/CS_URS_2024_01/767640111</t>
  </si>
  <si>
    <t>"06/Z"1</t>
  </si>
  <si>
    <t>241</t>
  </si>
  <si>
    <t>55341332</t>
  </si>
  <si>
    <t>"06/Z" dveře jednokřídlé Al prosklené z 1/3 1470x2000mm dle popisu v poznámce</t>
  </si>
  <si>
    <t>-684720915</t>
  </si>
  <si>
    <t>242</t>
  </si>
  <si>
    <t>767640112</t>
  </si>
  <si>
    <t>Montáž dveří ocelových nebo hliníkových vchodových jednokřídlových s nadsvětlíkem</t>
  </si>
  <si>
    <t>708936962</t>
  </si>
  <si>
    <t>https://podminky.urs.cz/item/CS_URS_2024_01/767640112</t>
  </si>
  <si>
    <t>"02/Z"1</t>
  </si>
  <si>
    <t>"03/Z"1</t>
  </si>
  <si>
    <t>243</t>
  </si>
  <si>
    <t>55341184</t>
  </si>
  <si>
    <t>"02/Z" dveře jednokřídlé prosklené otevíravé dveře s nadsvětlíkem 1310x2450mm, protipožární EI30 DP3-C3 dle popisu v poznámce</t>
  </si>
  <si>
    <t>-1762892545</t>
  </si>
  <si>
    <t>Poznámka k položce:_x000D_
Vnitřní jednokřídlé prosklené otevíravé dveře hliníkové s pevným nadsvětlíkem 450mm,z AL systémových profilů, 1100x2000mm, sklo bezpečnostní, rozetové kování, klika-paniková klika, požární konzole s integrovaným elektromagnetem a kouřovým čidlem, která  umožní držet dveře v otevřeném stavu, elektromechanický požárně odolný zámek, systém GK , čtečka karet, požární odolnost EI 30 DP3-C3, dle vyobrazení ve výpisu zám, prvků</t>
  </si>
  <si>
    <t>244</t>
  </si>
  <si>
    <t>55341185</t>
  </si>
  <si>
    <t>"03/Z" dveře jednokřídlé prosklené otevíravé dveře s nadsvětlíkem 1300x2600mm, protipožární EI30 DP3-C3 dle popisu v poznámce</t>
  </si>
  <si>
    <t>422065739</t>
  </si>
  <si>
    <t>Poznámka k položce:_x000D_
Vnitřní jednokřídlé prosklené otevíravé dveře hliníkové s pevným nadsvětlíkem 600mm,z AL systémových profilů, 1100x2000mm, sklo bezpečnostní, rozetové kování, klika-paniková klika, požární konzole s integrovaným elektromagnetem a kouřovým čidlem, která  umožní držet dveře v otevřeném stavu, elektromechanický požárně odolný zámek, systém GK , čtečka karet, požární odolnost EI 30 DP3-C3, dle vyobrazení ve výpisu zám, prvků</t>
  </si>
  <si>
    <t>245</t>
  </si>
  <si>
    <t>767640221</t>
  </si>
  <si>
    <t>Montáž dveří ocelových nebo hliníkových vchodových dvoukřídlové bez nadsvětlíku</t>
  </si>
  <si>
    <t>-1454460865</t>
  </si>
  <si>
    <t>https://podminky.urs.cz/item/CS_URS_2024_01/767640221</t>
  </si>
  <si>
    <t>246</t>
  </si>
  <si>
    <t>553413352</t>
  </si>
  <si>
    <t>"08/Z"dveře dvoukřídlé Al prosklené 1470x2000mm, EW30DP3-C2, popis v poznámce</t>
  </si>
  <si>
    <t>-1800754920</t>
  </si>
  <si>
    <t>Poznámka k položce:_x000D_
Vnitřní dvoukřídlé prosklené otevíravé dveře hliníkové,z AL systémových profilů, 680+680x2000mm, sklo bezpečnostní, rozetové kování, klika-klika,požárně odolný mechanický zámek,na dveřích je požární konzole s integrovaným mechanickým koordinátorem, kouřovým detektorem a elektromagnety pro zajištění dveří v otevřené poloze, zámek bez možnosti uzamčení, dolní část bezpečnostní AL prvky zyč 20x20 našroubovaná na rámu dveří, PO EW30DP3-C2, dle výpisu zám, prvků</t>
  </si>
  <si>
    <t>"08/Z"1</t>
  </si>
  <si>
    <t>247</t>
  </si>
  <si>
    <t>767640222</t>
  </si>
  <si>
    <t>Montáž dveří ocelových nebo hliníkových vchodových dvoukřídlové s nadsvětlíkem</t>
  </si>
  <si>
    <t>-2010498793</t>
  </si>
  <si>
    <t>https://podminky.urs.cz/item/CS_URS_2024_01/767640222</t>
  </si>
  <si>
    <t>"01/Z"1</t>
  </si>
  <si>
    <t>248</t>
  </si>
  <si>
    <t>553413351</t>
  </si>
  <si>
    <t>"01/Z"dveře dvoukřídlé Al prosklené s pevným nadsvětlíkem 1500x2450mm popis v poznámce</t>
  </si>
  <si>
    <t>-509737838</t>
  </si>
  <si>
    <t>Poznámka k položce:_x000D_
Vnitřní dvoukřídlé prosklené otevíravé dveře hliníkové s pevným nadsvětlíkem,z AL systémových profilů, 900+450x2000mm, sklo bezpečnostní, oboustranné nerezové madlo pr. 35mmv.850mm, rozetové kování, klika-klika, samozavírač s aretací a zpožďovačem, koordinátor postupného zavírání dveří, pasivní křídlo osazeno mechanickou zástrčí, zámek vložkový, systém GK , dle vyobrazení ve výpisu zám, prvků</t>
  </si>
  <si>
    <t>249</t>
  </si>
  <si>
    <t>767640311</t>
  </si>
  <si>
    <t>Montáž dveří ocelových nebo hliníkových vnitřních jednokřídlových</t>
  </si>
  <si>
    <t>1075659703</t>
  </si>
  <si>
    <t>https://podminky.urs.cz/item/CS_URS_2024_01/767640311</t>
  </si>
  <si>
    <t>"04/Z"1</t>
  </si>
  <si>
    <t>250</t>
  </si>
  <si>
    <t>55341349</t>
  </si>
  <si>
    <t>"04/Z" dveře jednokřídlé Al prosklené protipožární EI30 DP3-C3 1100x2100mm dle popisu v poznámce</t>
  </si>
  <si>
    <t>-442520150</t>
  </si>
  <si>
    <t>Poznámka k položce:_x000D_
Vnitřní jednokřídlé prosklené otevíravé dveře hliníkové z AL systémových profilů, 900x2000mm, sklo bezpečnostní, kování  klika-klika,panikové kování, požárně odolný mechanický zámek, systém GK , dveřní křídlo se samozavíračem s kluzným ramínkem, požární odolnost EI 30 DP3-C3, dle vyobrazení ve výpisu zám, prvků</t>
  </si>
  <si>
    <t>251</t>
  </si>
  <si>
    <t>-1263527296</t>
  </si>
  <si>
    <t>"07/Z"1</t>
  </si>
  <si>
    <t>252</t>
  </si>
  <si>
    <t>55341194</t>
  </si>
  <si>
    <t>"07/Z" dveře jednokřídlé ocelové interiérové plné hladké s polodrážkou protipožární EW45 DP1-C2 800x2100mm</t>
  </si>
  <si>
    <t>1433993080</t>
  </si>
  <si>
    <t>Poznámka k položce:_x000D_
Vnitřní dveře ocelové, plné, 800x1970mm, kování klika-klika, zámek vložkový, panokové kování, samozavírač s kluzným ramínkem, požární odolnost EW 45 DP1-C2</t>
  </si>
  <si>
    <t>253</t>
  </si>
  <si>
    <t>767646411</t>
  </si>
  <si>
    <t>Montáž revizních dveří a dvířek hliníkových, ocelových nebo plastových s rámem jednokřídlových, plochy do 0,5 m2</t>
  </si>
  <si>
    <t>-2035084362</t>
  </si>
  <si>
    <t>https://podminky.urs.cz/item/CS_URS_2024_01/767646411</t>
  </si>
  <si>
    <t>"11/Z"0,6*0,6</t>
  </si>
  <si>
    <t>254</t>
  </si>
  <si>
    <t>56245702</t>
  </si>
  <si>
    <t>"11/Z" dvířka revizní 600x600 bílá se zámkem protipožární dle poznámky</t>
  </si>
  <si>
    <t>-578127864</t>
  </si>
  <si>
    <t>Poznámka k položce:_x000D_
Revizní protipožární zateplená dvířka 600x600mm na kličku, dvířka z ocelového plechu tl. 1.5mm naohýbané a svařované do vnitřního rámu, křídlo je opatřeno protipožárním těsněním, výplň dvířek 1x15mm, červená SDK deska, minerální vlna Rockwool1x20mm, deskou Thermax, klička na otevírání PO EI45 dle výpisu zám. výrobků.</t>
  </si>
  <si>
    <t>"11/Z"1</t>
  </si>
  <si>
    <t>255</t>
  </si>
  <si>
    <t>767810112</t>
  </si>
  <si>
    <t>Montáž větracích mřížek ocelových čtyřhranných, průřezu přes 0,01 do 0,04 m2</t>
  </si>
  <si>
    <t>-1081984418</t>
  </si>
  <si>
    <t>https://podminky.urs.cz/item/CS_URS_2024_01/767810112</t>
  </si>
  <si>
    <t>"17/Z"40</t>
  </si>
  <si>
    <t>256</t>
  </si>
  <si>
    <t>55341421</t>
  </si>
  <si>
    <t>"17/Z" průvětrník bez klapek se sítí 250x80mm</t>
  </si>
  <si>
    <t>767249410</t>
  </si>
  <si>
    <t>Poznámka k položce:_x000D_
hliníková větrací mřížka 250x80mm do SDK (SDK zákryt vedení plynu)</t>
  </si>
  <si>
    <t>257</t>
  </si>
  <si>
    <t>767995111</t>
  </si>
  <si>
    <t>Montáž ostatních atypických zámečnických konstrukcí hmotnosti do 5 kg</t>
  </si>
  <si>
    <t>286529494</t>
  </si>
  <si>
    <t>https://podminky.urs.cz/item/CS_URS_2024_01/767995111</t>
  </si>
  <si>
    <t>"14/Z"14*1,2</t>
  </si>
  <si>
    <t>"15/Z"(40+14)*1,2</t>
  </si>
  <si>
    <t>"16/Z"68,4*0,5</t>
  </si>
  <si>
    <t>258</t>
  </si>
  <si>
    <t>39491041</t>
  </si>
  <si>
    <t>"14/Z,15/Z" držák madla nerezový dle vyobrazení</t>
  </si>
  <si>
    <t>-2022838640</t>
  </si>
  <si>
    <t>Poznámka k položce:_x000D_
držák je vyobrazen ve výpisu zámečnických výrobků</t>
  </si>
  <si>
    <t>"14/Z"14</t>
  </si>
  <si>
    <t>"15/Z"40+14+1</t>
  </si>
  <si>
    <t>259</t>
  </si>
  <si>
    <t>39491042</t>
  </si>
  <si>
    <t>"15/Z" montážní patka nerezová dle vyobrazení</t>
  </si>
  <si>
    <t>-1765808612</t>
  </si>
  <si>
    <t>Poznámka k položce:_x000D_
montážní patka je vyobrazena ve výpisu zámečnických výrobků</t>
  </si>
  <si>
    <t>"15/Z"14</t>
  </si>
  <si>
    <t>260</t>
  </si>
  <si>
    <t>39491043</t>
  </si>
  <si>
    <t>"14/Z,15/Z" nerezová záslepka madla nerezové trubky prům. 42mm dle vyobrazení</t>
  </si>
  <si>
    <t>-2122981330</t>
  </si>
  <si>
    <t>"14/Z"6</t>
  </si>
  <si>
    <t>"15/Z"6+3</t>
  </si>
  <si>
    <t>261</t>
  </si>
  <si>
    <t>39491044</t>
  </si>
  <si>
    <t>"15/Z" nerezová záslepka nerezové trubky prům. 12mm dle vyobrazení</t>
  </si>
  <si>
    <t>2013935218</t>
  </si>
  <si>
    <t>"15/Z"9</t>
  </si>
  <si>
    <t>262</t>
  </si>
  <si>
    <t>39491045</t>
  </si>
  <si>
    <t>"15/Z" nerezová krycí rozeta k zábradlí dle vyobrazení</t>
  </si>
  <si>
    <t>-1053871644</t>
  </si>
  <si>
    <t>"15/Z"15</t>
  </si>
  <si>
    <t>263</t>
  </si>
  <si>
    <t>54879004</t>
  </si>
  <si>
    <t>"14/Z,15/Z" patrona chemická M16x125mm</t>
  </si>
  <si>
    <t>-974686649</t>
  </si>
  <si>
    <t>Poznámka k položce:_x000D_
pro kotvení držáků madla 3 ks/držák</t>
  </si>
  <si>
    <t>264</t>
  </si>
  <si>
    <t>19416013</t>
  </si>
  <si>
    <t>"16/Z" lišta přechodováí nerezová samolepící</t>
  </si>
  <si>
    <t>1343482131</t>
  </si>
  <si>
    <t>"16/Z"</t>
  </si>
  <si>
    <t>"01-ASŘ-2 1PP"14,7</t>
  </si>
  <si>
    <t>"01-ASŘ-3 1NP"17,4</t>
  </si>
  <si>
    <t>"01-ASŘ-4 2NP"19,4</t>
  </si>
  <si>
    <t>"01-ASŘ-5 3NP"16,9</t>
  </si>
  <si>
    <t>265</t>
  </si>
  <si>
    <t>998767213</t>
  </si>
  <si>
    <t>Přesun hmot pro zámečnické konstrukce stanovený procentní sazbou (%) z ceny vodorovná dopravní vzdálenost do 50 m s omezením mechanizace v objektech výšky přes 12 do 24 m</t>
  </si>
  <si>
    <t>-1761499445</t>
  </si>
  <si>
    <t>https://podminky.urs.cz/item/CS_URS_2024_01/998767213</t>
  </si>
  <si>
    <t>266</t>
  </si>
  <si>
    <t>Příprava podkladu před provedením dlažby vysátí podlah</t>
  </si>
  <si>
    <t>-736887313</t>
  </si>
  <si>
    <t>"m.č.013"13,3</t>
  </si>
  <si>
    <t>"m.č.101"21,2-3,08</t>
  </si>
  <si>
    <t>"m.č.114"(3,0*1,48)</t>
  </si>
  <si>
    <t>"m.č.202"(3,08*1,455)+(1,5*1,0)+(0,28*1,5)</t>
  </si>
  <si>
    <t>267</t>
  </si>
  <si>
    <t>Příprava podkladu před provedením dlažby nátěr penetrační na podlahu</t>
  </si>
  <si>
    <t>-813690718</t>
  </si>
  <si>
    <t>268</t>
  </si>
  <si>
    <t>771151011</t>
  </si>
  <si>
    <t>Příprava podkladu před provedením dlažby samonivelační stěrka min.pevnosti 20 MPa, tloušťky do 3 mm</t>
  </si>
  <si>
    <t>170297728</t>
  </si>
  <si>
    <t>https://podminky.urs.cz/item/CS_URS_2024_01/771151011</t>
  </si>
  <si>
    <t>269</t>
  </si>
  <si>
    <t>771274313</t>
  </si>
  <si>
    <t>Montáž obkladů schodišť z dlaždic keramických lepených flexibilním rychletuhnoucím lepidlem stupnic hladkých, šířky přes 250 do 300 mm</t>
  </si>
  <si>
    <t>-1145709886</t>
  </si>
  <si>
    <t>https://podminky.urs.cz/item/CS_URS_2024_01/771274313</t>
  </si>
  <si>
    <t>"m.č.003"(1,28*6)+(1,3*4)+(1,29*9)</t>
  </si>
  <si>
    <t>"m.č.114"(1,5*24)</t>
  </si>
  <si>
    <t>"m.č.202"(1,5*19)</t>
  </si>
  <si>
    <t>270</t>
  </si>
  <si>
    <t>59761085</t>
  </si>
  <si>
    <t>1501912808</t>
  </si>
  <si>
    <t>88,99*1,1 'Přepočtené koeficientem množství</t>
  </si>
  <si>
    <t>271</t>
  </si>
  <si>
    <t>771274332</t>
  </si>
  <si>
    <t>Montáž obkladů schodišť z dlaždic keramických lepených flexibilním rychletuhnoucím lepidlem podstupnic hladkých, výšky přes 150 do 200 mm</t>
  </si>
  <si>
    <t>279629722</t>
  </si>
  <si>
    <t>https://podminky.urs.cz/item/CS_URS_2024_01/771274332</t>
  </si>
  <si>
    <t>272</t>
  </si>
  <si>
    <t>59761137</t>
  </si>
  <si>
    <t>dlažba keramická slinutá mrazuvzdorná povrch hladký/matný tl do 10mm přes 6 do 9ks/m2</t>
  </si>
  <si>
    <t>498970246</t>
  </si>
  <si>
    <t>88,9*0,2*1,1</t>
  </si>
  <si>
    <t>273</t>
  </si>
  <si>
    <t>771474113</t>
  </si>
  <si>
    <t>Montáž soklů z dlaždic keramických lepených cementovým flexibilním lepidlem rovných, výšky přes 90 do 120 mm</t>
  </si>
  <si>
    <t>889910500</t>
  </si>
  <si>
    <t>https://podminky.urs.cz/item/CS_URS_2024_01/771474113</t>
  </si>
  <si>
    <t>"část obvodu od dveří nebudou odečítány z důvodu členitosti stěn"</t>
  </si>
  <si>
    <t>"m.č.001"(4,64+5,02)*2</t>
  </si>
  <si>
    <t>"m.č.002"(1,29+0,48+1,28+0,61+1,8+0,1+1,76+1,29+1,09+1,61+1,29+0,61+1,28+0,48+1,29+1,26)</t>
  </si>
  <si>
    <t>"m.č.003"(1,61+1,09+3,05+1,09+2,36+1,29+2,36+0,48+1,61)+(19*0,17*2)</t>
  </si>
  <si>
    <t>"m.č.004"(4,64+3,65)*2+(0,64*2)+(0,92*2)</t>
  </si>
  <si>
    <t>"m.č.005"(4,55+3,65)*2+(0,9*2)</t>
  </si>
  <si>
    <t>"m.č.006"(4,46+3,62)*2+(0,67*2)</t>
  </si>
  <si>
    <t>"m.č.007"(4,4+4,06)*2+(0,6*2)</t>
  </si>
  <si>
    <t>"m.č.009"(4,585+3,645)*2</t>
  </si>
  <si>
    <t>"m.č.011"(4,85+4,59)*2+(1,38+2,61)*2+(0,92*2)+(0,545*2)+(2,0+1,2)*2</t>
  </si>
  <si>
    <t>"m.č.012"(4,7+4,0)*2</t>
  </si>
  <si>
    <t>"m.č.013"(0,55+0,25+0,25+2,55+0,1+2,57+2,195)*2+(1,05*2)</t>
  </si>
  <si>
    <t>"m.č.014"(2,57+1,895)*2+(0,965*2)</t>
  </si>
  <si>
    <t>"m.č.016"(4,95+1,97)*2+(0,625*2)+(2,36*2)+(16*0,17*2)</t>
  </si>
  <si>
    <t>"m.č.017"(4,68+3,66)*2+(0,94*2)</t>
  </si>
  <si>
    <t>"m.č.018"(3,18+3,855+0,92)*2+(0,9*2)+(1,6+0,9)*2*2</t>
  </si>
  <si>
    <t>"m.č.101"(4,83+4,07)*2</t>
  </si>
  <si>
    <t>"m.č.102"(1,13+0,54+2,78+0,15+2,27+0,49+1,71+1,8+0,49+0,6+1,71+1,61+0,45+5,27+0,49)</t>
  </si>
  <si>
    <t>"m.č.106"(1,71+2,32)*2+(0,38*2)</t>
  </si>
  <si>
    <t>"m.č.108"(2,78+2,32)*2+(0,645*2)</t>
  </si>
  <si>
    <t>"m.č.110"(5,27+4,23)*2+(0,49*2)</t>
  </si>
  <si>
    <t>"m.č.111"(1,2+0,91+1,3+0,8+0,8+0,88)</t>
  </si>
  <si>
    <t>"m.č.114"(3,0+1,48+1,48+0,25)+(3,36*4)+(13*0,175*2)</t>
  </si>
  <si>
    <t>"m.č.202"(3,08+1,455+2,565+1,115+2,565)</t>
  </si>
  <si>
    <t>"m.č.207"(2,84+4,64)*2</t>
  </si>
  <si>
    <t>"m.č.301"(1,73+1,73)</t>
  </si>
  <si>
    <t>"m.č.303"(3,98+4,02+0,34)*2</t>
  </si>
  <si>
    <t>274</t>
  </si>
  <si>
    <t>59761187</t>
  </si>
  <si>
    <t>sokl keramický mrazuvzdorný povrch hladký/lapovaný tl do 10mm výšky přes 90 do 120mm</t>
  </si>
  <si>
    <t>922509721</t>
  </si>
  <si>
    <t>458,77*1,1 'Přepočtené koeficientem množství</t>
  </si>
  <si>
    <t>275</t>
  </si>
  <si>
    <t>Montáž podlah z dlaždic keramických lepených cementovým flexibilním lepidlem hladkých, tloušťky do 10 mm přes 9 do 12 ks/m2</t>
  </si>
  <si>
    <t>-1911357852</t>
  </si>
  <si>
    <t>276</t>
  </si>
  <si>
    <t>59761128</t>
  </si>
  <si>
    <t>dlažba keramická slinutá nemrazuvzdorná R9/A povrch hladký/matný tl do 10mm přes 9 do 12ks/m2</t>
  </si>
  <si>
    <t>1141536379</t>
  </si>
  <si>
    <t>404,62*1,1 'Přepočtené koeficientem množství</t>
  </si>
  <si>
    <t>277</t>
  </si>
  <si>
    <t>771591112</t>
  </si>
  <si>
    <t>Izolace podlahy pod dlažbu nátěrem nebo stěrkou ve dvou vrstvách</t>
  </si>
  <si>
    <t>-1559369123</t>
  </si>
  <si>
    <t>https://podminky.urs.cz/item/CS_URS_2024_01/771591112</t>
  </si>
  <si>
    <t>278</t>
  </si>
  <si>
    <t>771592011</t>
  </si>
  <si>
    <t>Čištění vnitřních ploch po položení dlažby podlah nebo schodišť chemickými prostředky</t>
  </si>
  <si>
    <t>-947808729</t>
  </si>
  <si>
    <t>https://podminky.urs.cz/item/CS_URS_2024_01/771592011</t>
  </si>
  <si>
    <t>279</t>
  </si>
  <si>
    <t>998771213</t>
  </si>
  <si>
    <t>Přesun hmot pro podlahy z dlaždic stanovený procentní sazbou (%) z ceny vodorovná dopravní vzdálenost do 50 m s omezením mechanizace v objektech výšky přes 12 do 24 m</t>
  </si>
  <si>
    <t>2126951150</t>
  </si>
  <si>
    <t>https://podminky.urs.cz/item/CS_URS_2024_01/998771213</t>
  </si>
  <si>
    <t>280</t>
  </si>
  <si>
    <t>776111116</t>
  </si>
  <si>
    <t>Příprava podkladu povlakových podlah a stěn broušení podlah stávajícího podkladu pro odstranění lepidla (po starých krytinách)</t>
  </si>
  <si>
    <t>-684011151</t>
  </si>
  <si>
    <t>https://podminky.urs.cz/item/CS_URS_2024_01/776111116</t>
  </si>
  <si>
    <t>281</t>
  </si>
  <si>
    <t>Příprava podkladu povlakových podlah a stěn penetrace vodou ředitelná podlah</t>
  </si>
  <si>
    <t>732602378</t>
  </si>
  <si>
    <t>282</t>
  </si>
  <si>
    <t>776141111</t>
  </si>
  <si>
    <t>Příprava podkladu povlakových podlah a stěn vyrovnání samonivelační stěrkou podlah min.pevnosti 20 MPa, tloušťky do 3 mm</t>
  </si>
  <si>
    <t>-873435606</t>
  </si>
  <si>
    <t>https://podminky.urs.cz/item/CS_URS_2024_01/776141111</t>
  </si>
  <si>
    <t>285</t>
  </si>
  <si>
    <t>776211111</t>
  </si>
  <si>
    <t>Montáž textilních podlahovin lepením pásů standardních</t>
  </si>
  <si>
    <t>278699870</t>
  </si>
  <si>
    <t>https://podminky.urs.cz/item/CS_URS_2024_01/776211111</t>
  </si>
  <si>
    <t>286</t>
  </si>
  <si>
    <t>69751104</t>
  </si>
  <si>
    <t>koberec zátěžový v pásu tl 8mm, všívaná lineární smyčka, vlákno 100% ovčí vlna, 28 dB, třída zátěže 22</t>
  </si>
  <si>
    <t>-1037198008</t>
  </si>
  <si>
    <t>149,9*1,1 'Přepočtené koeficientem množství</t>
  </si>
  <si>
    <t>287</t>
  </si>
  <si>
    <t>776221111</t>
  </si>
  <si>
    <t>Montáž podlahovin z PVC lepením standardním lepidlem z pásů</t>
  </si>
  <si>
    <t>-2042853201</t>
  </si>
  <si>
    <t>https://podminky.urs.cz/item/CS_URS_2024_01/776221111</t>
  </si>
  <si>
    <t>288</t>
  </si>
  <si>
    <t>28411143</t>
  </si>
  <si>
    <t>883385625</t>
  </si>
  <si>
    <t>503*1,1 'Přepočtené koeficientem množství</t>
  </si>
  <si>
    <t>289</t>
  </si>
  <si>
    <t>Montáž soklíků lepením obvodových, výšky do 80 mm</t>
  </si>
  <si>
    <t>-1298873854</t>
  </si>
  <si>
    <t>"m.č.103"(5,07+3,5)*2</t>
  </si>
  <si>
    <t>"m.č.105"(3,2+3,64)*2+(0,535+0,18)*4</t>
  </si>
  <si>
    <t>"m.č.112"(4,7+2,53)*2+(0,87*4)</t>
  </si>
  <si>
    <t>"m.č.116"(1,145+3,36)*2</t>
  </si>
  <si>
    <t>"m.č.201"(3,52+3,18+1,3+1,0+1,31+0,28+3,18+0,38+0,38+2,9+2,9+1,95)</t>
  </si>
  <si>
    <t>"m.č.203"(1,9+0,15+2,84+1,3)*2</t>
  </si>
  <si>
    <t>"m.č.204"(1,9+1,09+0,33+0,48)*2</t>
  </si>
  <si>
    <t>"m.č.208"(5,37+3,15+0,1+1,3+0,5+4,64)*2</t>
  </si>
  <si>
    <t>"m.č.210"(0,62+5,7+0,5+6,76+0,54+3,32+0,52+4,63+0,55+2,5)*2+(4,37*2)</t>
  </si>
  <si>
    <t>"m.č.219"(1,6+2,42)*2</t>
  </si>
  <si>
    <t>"m.č.302"(0,32+3,98+0,15+2,99+1,49)*2</t>
  </si>
  <si>
    <t>"m.č.304"(2,99+4,02+0,34)*2</t>
  </si>
  <si>
    <t>"m.č.305"(5,22+10,67-0,9)*2</t>
  </si>
  <si>
    <t>"m.č.306"(3,3+2,59)*2</t>
  </si>
  <si>
    <t>"m.č.309"(11,34+0,49+4,13+1,83+1,995+1,455+0,55)*2</t>
  </si>
  <si>
    <t>"m.č.310"(0,43+0,18+2,68+0,2+10,08+0,33+1,5)*2</t>
  </si>
  <si>
    <t>"m.č.311"(10,08+3,91)*2</t>
  </si>
  <si>
    <t>"m.č.316"(2,62+3,04)*2</t>
  </si>
  <si>
    <t>"m.č.317"(2,68+4,26)*2</t>
  </si>
  <si>
    <t>290</t>
  </si>
  <si>
    <t>28411008</t>
  </si>
  <si>
    <t>lišta soklová PVC 16x60mm</t>
  </si>
  <si>
    <t>-180174643</t>
  </si>
  <si>
    <t>458,2*1,02 'Přepočtené koeficientem množství</t>
  </si>
  <si>
    <t>291</t>
  </si>
  <si>
    <t>776421711</t>
  </si>
  <si>
    <t>Montáž lišt vložení pásků z podlahoviny do lišt včetně nařezání</t>
  </si>
  <si>
    <t>989372194</t>
  </si>
  <si>
    <t>https://podminky.urs.cz/item/CS_URS_2024_01/776421711</t>
  </si>
  <si>
    <t>"m.č.209"(6,96+3,15)*2</t>
  </si>
  <si>
    <t>"m.č.211"(4,63+3,26)*2</t>
  </si>
  <si>
    <t>"m.č.212"(3,32+3,37)*2</t>
  </si>
  <si>
    <t>"m.č.213"(6,76+3,33)*2</t>
  </si>
  <si>
    <t>"m.č.214"(5,7+3,28)*2</t>
  </si>
  <si>
    <t>"m.č.215"(5,79+3,66)*2</t>
  </si>
  <si>
    <t>"m.č.220"(3,35+4,36)*2</t>
  </si>
  <si>
    <t>"m.č.221"(4,65+4,96)*2</t>
  </si>
  <si>
    <t>292</t>
  </si>
  <si>
    <t>-1316267497</t>
  </si>
  <si>
    <t>141,06*0,1*1,1</t>
  </si>
  <si>
    <t>293</t>
  </si>
  <si>
    <t>998776213</t>
  </si>
  <si>
    <t>Přesun hmot pro podlahy povlakové stanovený procentní sazbou (%) z ceny vodorovná dopravní vzdálenost do 50 m s omezením mechanizace v objektech výšky přes 12 do 24 m</t>
  </si>
  <si>
    <t>1267224261</t>
  </si>
  <si>
    <t>https://podminky.urs.cz/item/CS_URS_2024_01/998776213</t>
  </si>
  <si>
    <t>294</t>
  </si>
  <si>
    <t>Příprava podkladu před provedením obkladu nátěr penetrační na stěnu</t>
  </si>
  <si>
    <t>-628836997</t>
  </si>
  <si>
    <t>"m.č.008"(3,58+4,47)*2*2,1+(0,73*2*2,1)+(1,76+0,9)*2*2,1+(1,8+0,9)*2*2,1+(0,9*5*2,1)</t>
  </si>
  <si>
    <t>"m.č.010"(1,65+1,4)*2*2,1</t>
  </si>
  <si>
    <t>"m.č.015"(2,55+1,585)*2*2,1</t>
  </si>
  <si>
    <t>"m.č.018"(3,18+3,855+0,92)*2*2,1+(0,9*2*2,1)+(1,6+0,9)*2*2*2,1</t>
  </si>
  <si>
    <t>"m.č.019"(1,6+1,855)*2*2,1</t>
  </si>
  <si>
    <t>"m.č.104"(3,2+1,61)*2*2,1</t>
  </si>
  <si>
    <t>"m.č.107"(2,247+2,32)*2*2,1+(0,645*2*2,1)</t>
  </si>
  <si>
    <t>"m.č.109"(1,13+2,55)*2*2,1+(0,3*2*2,1)</t>
  </si>
  <si>
    <t>"m.č.113"(3,4+1,1)*2*2,1</t>
  </si>
  <si>
    <t>"m.č.117"(1,6+1,15)*2*2,1</t>
  </si>
  <si>
    <t>"m.č.118"(1,6+1,0)*2*2,1+(1,6+0,9)*2*2,1</t>
  </si>
  <si>
    <t>"m.č.205"(1,95+1,1)*2*2,1+(1,95+0,9)*2*2,1</t>
  </si>
  <si>
    <t>"m.č.206"(1,9+0,9)*2*2,1+(1,9+2,1)*2*2,1+(0,6*2*2,1)</t>
  </si>
  <si>
    <t>"m.č.216"(1,1+2,32)*2*2,1</t>
  </si>
  <si>
    <t>"m.č.217"(1,8+2,32+0,15+0,9+0,1+0,9)*2*2,1+(1,73+0,9)*2*2*2,1</t>
  </si>
  <si>
    <t>"m.č.218"(1,6+1,8)*2*2,1</t>
  </si>
  <si>
    <t>"m.č.307"(1,99+2,59)*2*2,1+(0,9+1,6)*2*2*2,1</t>
  </si>
  <si>
    <t>"m.č.312"(3,19+2,71)*2*2,1</t>
  </si>
  <si>
    <t>"m.č.313"(1,0+2,0)*2*2,1</t>
  </si>
  <si>
    <t>"m.č.314"(2,235+2,71)*2*2,1</t>
  </si>
  <si>
    <t>"m.č.315"(2,76+2,71)*2*2,1</t>
  </si>
  <si>
    <t>295</t>
  </si>
  <si>
    <t>Izolace stěny pod obklad izolace nátěrem nebo stěrkou ve dvou vrstvách</t>
  </si>
  <si>
    <t>2015245022</t>
  </si>
  <si>
    <t>296</t>
  </si>
  <si>
    <t>781151031</t>
  </si>
  <si>
    <t>Příprava podkladu před provedením obkladu celoplošné vyrovnání podkladu stěrkou, tloušťky 3 mm</t>
  </si>
  <si>
    <t>-780999007</t>
  </si>
  <si>
    <t>https://podminky.urs.cz/item/CS_URS_2024_01/781151031</t>
  </si>
  <si>
    <t>297</t>
  </si>
  <si>
    <t>781161021</t>
  </si>
  <si>
    <t>Příprava podkladu před provedením obkladu montáž profilu ukončujícího profilu rohového, vanového</t>
  </si>
  <si>
    <t>-726987684</t>
  </si>
  <si>
    <t>https://podminky.urs.cz/item/CS_URS_2024_01/781161021</t>
  </si>
  <si>
    <t>"m.č.008"(3,58+4,47)*2+(0,73*2)+(1,76+0,9)*2+(1,8+0,9)*2+(0,9*5)+(2,0*2)</t>
  </si>
  <si>
    <t>"m.č.010"(1,65+1,4)*2+(2,0*2)</t>
  </si>
  <si>
    <t>"m.č.015"(2,55+1,585)*2+(2,0*2)</t>
  </si>
  <si>
    <t>"m.č.018"(3,18+3,855+0,92)*2+(0,9*2)+(1,6+0,9)*2*2+(2,0*2)</t>
  </si>
  <si>
    <t>"m.č.019"(1,6+1,855)*2+(2,0*2)</t>
  </si>
  <si>
    <t>"m.č.104"(3,2+1,61)*2+(2,0*2)</t>
  </si>
  <si>
    <t>"m.č.107"(2,247+2,32)*2+(0,645*2)+(2,0*2)</t>
  </si>
  <si>
    <t>"m.č.109"(1,13+2,55)*2+(0,3*2)+(2,0*2)</t>
  </si>
  <si>
    <t>"m.č.113"(3,4+1,1)*2+(2,0*2)</t>
  </si>
  <si>
    <t>"m.č.117"(1,6+1,15)*2+(2,0*2)</t>
  </si>
  <si>
    <t>"m.č.118"(1,6+1,0)*2+(1,6+0,9)*2+(2,0*2)</t>
  </si>
  <si>
    <t>"m.č.205"(1,95+1,1)*2+(1,95+0,9)*2+(2,0*2)</t>
  </si>
  <si>
    <t>"m.č.206"(1,9+0,9)*2+(1,9+2,1)*2+(0,6*2)+(2,0*2)</t>
  </si>
  <si>
    <t>"m.č.216"(1,1+2,32)*2+(2,0*2)</t>
  </si>
  <si>
    <t>"m.č.217"(1,8+2,32+0,15+0,9+0,1+0,9)*2+(1,73+0,9)*2*2+(2,0*2)</t>
  </si>
  <si>
    <t>"m.č.218"(1,6+1,8)*2+(2,0*2)</t>
  </si>
  <si>
    <t>"m.č.307"(1,99+2,59)*2+(0,9+1,6)*2*2+(2,0*2*5)</t>
  </si>
  <si>
    <t>"m.č.312"(3,19+2,71)*2+(2,0*2*2)</t>
  </si>
  <si>
    <t>"m.č.313"(1,0+2,0)*2+(2,0*2)</t>
  </si>
  <si>
    <t>"m.č.314"(2,235+2,71)*2+(2,0*2)</t>
  </si>
  <si>
    <t>"m.č.315"(2,76+2,71)*2+(2,0*2)</t>
  </si>
  <si>
    <t>298</t>
  </si>
  <si>
    <t>28342003</t>
  </si>
  <si>
    <t>lišta ukončovací z PVC 10mm</t>
  </si>
  <si>
    <t>-679066691</t>
  </si>
  <si>
    <t>359,364*1,1 'Přepočtené koeficientem množství</t>
  </si>
  <si>
    <t>299</t>
  </si>
  <si>
    <t>781472218</t>
  </si>
  <si>
    <t>Montáž keramických obkladů stěn lepených cementovým flexibilním lepidlem hladkých přes 19 do 22 ks/m2</t>
  </si>
  <si>
    <t>-785250596</t>
  </si>
  <si>
    <t>https://podminky.urs.cz/item/CS_URS_2024_01/781472218</t>
  </si>
  <si>
    <t>300</t>
  </si>
  <si>
    <t>59761709</t>
  </si>
  <si>
    <t>obklad keramický nemrazuvzdorný povrch hladký/mat/lesk tl do 10mm přes 19 do 22ks/m2</t>
  </si>
  <si>
    <t>-1411806548</t>
  </si>
  <si>
    <t>536,264*1,1 'Přepočtené koeficientem množství</t>
  </si>
  <si>
    <t>301</t>
  </si>
  <si>
    <t>998781213</t>
  </si>
  <si>
    <t>Přesun hmot pro obklady keramické stanovený procentní sazbou (%) z ceny vodorovná dopravní vzdálenost do 50 m s omezením mechanizace v objektech výšky přes 12 do 24 m</t>
  </si>
  <si>
    <t>-1792413707</t>
  </si>
  <si>
    <t>https://podminky.urs.cz/item/CS_URS_2024_01/998781213</t>
  </si>
  <si>
    <t>302</t>
  </si>
  <si>
    <t>782133811</t>
  </si>
  <si>
    <t>Demontáž obkladů stěn z kamene k dalšímu použití z tvrdých kamenů kladených do malty</t>
  </si>
  <si>
    <t>482762280</t>
  </si>
  <si>
    <t>https://podminky.urs.cz/item/CS_URS_2024_01/782133811</t>
  </si>
  <si>
    <t>"odstranění erbu nad kruhovým oknem a jeho snesení"1,2*1,4</t>
  </si>
  <si>
    <t>303</t>
  </si>
  <si>
    <t>998782213</t>
  </si>
  <si>
    <t>Přesun hmot pro obklady kamenné stanovený procentní sazbou (%) z ceny vodorovná dopravní vzdálenost do 50 m s omezením mechanizace v objektech výšky přes 12 do 60 m</t>
  </si>
  <si>
    <t>-68874068</t>
  </si>
  <si>
    <t>https://podminky.urs.cz/item/CS_URS_2024_01/998782213</t>
  </si>
  <si>
    <t>304</t>
  </si>
  <si>
    <t>783315101</t>
  </si>
  <si>
    <t>Mezinátěr zámečnických konstrukcí jednonásobný syntetický standardní</t>
  </si>
  <si>
    <t>-474621008</t>
  </si>
  <si>
    <t>https://podminky.urs.cz/item/CS_URS_2024_01/783315101</t>
  </si>
  <si>
    <t>305</t>
  </si>
  <si>
    <t>Krycí nátěr (email) zámečnických konstrukcí jednonásobný syntetický standardní</t>
  </si>
  <si>
    <t>-1578673655</t>
  </si>
  <si>
    <t>306</t>
  </si>
  <si>
    <t>784121001</t>
  </si>
  <si>
    <t>Oškrabání malby v místnostech výšky do 3,80 m</t>
  </si>
  <si>
    <t>-2029701429</t>
  </si>
  <si>
    <t>https://podminky.urs.cz/item/CS_URS_2024_01/784121001</t>
  </si>
  <si>
    <t>"m.č.101"21,2+(4,83+4,07)*2*3,7</t>
  </si>
  <si>
    <t>"m.č.1.02"18,5+(3,08+1,455+2,565+1,0+1,444+2,565+1,0)*3,7</t>
  </si>
  <si>
    <t>"m.č.103"19+(5,07+3,5)*2*3,7-(0,8*1,97)</t>
  </si>
  <si>
    <t>"m.č.104"5,6+(3,2+1,61)*2*3,7-(0,7*1,97)</t>
  </si>
  <si>
    <t>"m.č.105"12,6+(3,2+3,64)*2*3,7-(0,8*1,97)</t>
  </si>
  <si>
    <t>"m.č.106"4,5+(1,71+2,32)*2*3,7-(0,7*1,97)</t>
  </si>
  <si>
    <t>"m.č.107"5,3+(2,27+2,32)*2*3,7-(0,8*1,97)</t>
  </si>
  <si>
    <t>"m.č.108"6,8+(2,78+2,32)*2*3,7-(0,8*1,97)</t>
  </si>
  <si>
    <t>"m.č.109"3,3+(1,13+2,56)*2*3,7-(0,7*1,97)</t>
  </si>
  <si>
    <t>"m.č.110"24,3+(5,27+4,23)*2*3,7-(0,8*1,97)</t>
  </si>
  <si>
    <t>"m.č.111"3,7+(1,3+0,8+0,91+1,2)*2*3,7-(0,8*1,97)</t>
  </si>
  <si>
    <t>"m.č.112"14,5+(4,7+2,53)*2*3,7+(1,2+1,2+1,2)*3,7</t>
  </si>
  <si>
    <t>"m.č.113"3,4+(1,1+3,4)*2*3,7-(0,7*1,97)</t>
  </si>
  <si>
    <t>"m.č.116"16,3+(4,7+3,27)*2*3,7-(0,8*1,97)-(0,7*1,97*2)</t>
  </si>
  <si>
    <t>"m.č.117"1,8+(1,15+1,6)*2*3,7-(0,7*1,97)</t>
  </si>
  <si>
    <t>"m.č.118"1,6+1,44+(1,0+1,6)*2*3,7+(0,9+1,6)*2*3,7-(0,7*1,97*2)</t>
  </si>
  <si>
    <t>"m.č.201"17,8+(3,52+3,18+1,3+3,18+1,3)*2,85</t>
  </si>
  <si>
    <t>"m.č.203"15,7+(4,01+1,3)*2*2,85-(1,1*2,6)-(0,9*1,97)</t>
  </si>
  <si>
    <t>"m.č.204"2,8+(1,9+1,42)*2*2,85-(0,7*1,97)</t>
  </si>
  <si>
    <t>"m.č.205"3,6+(1,95+1,1)*2*2,85-(0,7*1,97*2)+(0,9+1,95)*2</t>
  </si>
  <si>
    <t>"m.č.206"5,6+(1,9+3,1)*2*2,85+1,9*2,85*2</t>
  </si>
  <si>
    <t>"m.č.207"13,6+(2,84+4,64)*2*2,85-(0,8*1,97)</t>
  </si>
  <si>
    <t>"m.č.208"53,3+(5,37+3,15+1,5+4,64)*2*2,85-(0,9*1,97)</t>
  </si>
  <si>
    <t>"m.č.209"22,4+(6,96+3,15)*2*2,85-(0,8*1,97)</t>
  </si>
  <si>
    <t>"m.č.210"46,5+(35,5+1,31)*2*2,85-(1,1*2,45)-(1,7*2,45)-(0,8*1,97*7)-(0,7*1,97*2)-(0,9*1,97)</t>
  </si>
  <si>
    <t>"m.č.211"15,1+(4,63+3,33)*2*2,85-(0,8*1,97)</t>
  </si>
  <si>
    <t>"m.č.212"11,2+(3,32+3,33)*2*2,85-(0,8*1,97)</t>
  </si>
  <si>
    <t>"m.č.213"23,0+(6,76+3,33)*2*2,85-(0,8*1,97)</t>
  </si>
  <si>
    <t>"m.č.214"19,0+(5,7+3,28)*2*2,85-(0,8*1,97)</t>
  </si>
  <si>
    <t>"m.č.215"21,5+(5,79+3,66)*2*2,85-(0,8*1,97)</t>
  </si>
  <si>
    <t>"m.č.216"2,9+(1,1+2,32)*2*2,85-(0,8*1,97)</t>
  </si>
  <si>
    <t>"m.č.217"10,0+(1,8+2,32+0,15+0,9+1,0)*2*2,85+(0,9+1,73)*2*2*2,85-(0,7*1,97*2)</t>
  </si>
  <si>
    <t>"m.č.218"3,3+(1,6+1,8)*2*2,85-(0,9*1,97)</t>
  </si>
  <si>
    <t>"m.č.219"4,1+(1,6+2,42)*2*2,85-(0,7*1,97)</t>
  </si>
  <si>
    <t>"m.č.220"14,6+(3,35+4,2)*2*2,85-(0,8*1,97)</t>
  </si>
  <si>
    <t>"m.č.221"23,1+(4,65+4,6)*2*2,85-(0,8*1,97)</t>
  </si>
  <si>
    <t>"m.č.301"5,2+(1,73+2,9+1,73)*2,505</t>
  </si>
  <si>
    <t>"m.č.302"9,2+(1,7+1,99+0,15+3,3+1,49)*2,505</t>
  </si>
  <si>
    <t>"m.č.303"16,3+(3,98+4,02)*2*2,505-(0,9*1,97)</t>
  </si>
  <si>
    <t>"m.č.304"12,3+(2,99+4,02)*2*2,505-(0,8*1,97)</t>
  </si>
  <si>
    <t>"m.č.305"47,5+(5,22+4,02+0,34+1,49+0,1+2,59)*2*2,505-(0,8*1,97)</t>
  </si>
  <si>
    <t>"m.č.306"8,5+(3,3+2,59)*2*2,505-(0,8*1,97)</t>
  </si>
  <si>
    <t>"m.č.307"7,6+(1,99+2,65)*2*2,505-(0,7*1,97)+(0,9+1,6)*2*2*2,505-(0,7*1,97*2)</t>
  </si>
  <si>
    <t>"m.č.309"89,8+(11,34+4,13+0,1+1,73+1,995+1,455)*2*2,505+(1,3*2,505*2)-(1,35*2,45)</t>
  </si>
  <si>
    <t>"m.č.310"22,0+(14,7+1,5)*2*2,505-(0,8*1,97*2)-(0,9*1,97*3)-(1,1*1,97)-(0,7*1,97)</t>
  </si>
  <si>
    <t>"m.č.311"40,3+(10,08+3,91)*2*2,505-(1,1*1,97)</t>
  </si>
  <si>
    <t>"m.č.312"8,6+(3,19+2,71)*2*2,505-(0,9*1,97)</t>
  </si>
  <si>
    <t>"m.č.313"2,0+(1,0+2,2)*2*2,505-(0,7*1,97)</t>
  </si>
  <si>
    <t>"m.č.314"6,1+(2,235+2,71)*2*2,505-(0,9*1,97)</t>
  </si>
  <si>
    <t>"m.č.315"7,5+(2,76+2,71)*2*2,505-(0,9*1,97)</t>
  </si>
  <si>
    <t>"m.č.316"8,6+(2,62+3,04)*2*2,505-(0,8*1,97)</t>
  </si>
  <si>
    <t>"m.č.317"13,0+(2,68+4,26)*2*2,505-(0,8*1,97)</t>
  </si>
  <si>
    <t>307</t>
  </si>
  <si>
    <t>784121011</t>
  </si>
  <si>
    <t>Rozmývání podkladu po oškrabání malby v místnostech výšky do 3,80 m</t>
  </si>
  <si>
    <t>-2025861037</t>
  </si>
  <si>
    <t>https://podminky.urs.cz/item/CS_URS_2024_01/784121011</t>
  </si>
  <si>
    <t>308</t>
  </si>
  <si>
    <t>Penetrace podkladu jednonásobná základní akrylátová bezbarvá v místnostech výšky do 3,80 m</t>
  </si>
  <si>
    <t>-1030707472</t>
  </si>
  <si>
    <t>"m.č.001"23+(5,02+0,72+4,64)*2*2,775-(0,9*1,97*2)-(0,8*1,97)-(0,7*1,97)</t>
  </si>
  <si>
    <t>"m.č.002"9,4+(1,26+1,29+0,48+1,28+0,61+1,29)*2*2,775+(1,61+1,09)*2*2,775-(0,8*1,97*2)-(1,28*2,775)</t>
  </si>
  <si>
    <t>"m.č.003"8,6+(1,6+1,09+3,05+1,09+2,36+2,36+0,48+1,61)*2,775</t>
  </si>
  <si>
    <t>"m.č.004"18,5+(4,64+3,65+1,4)*2*2,775+(0,8+1,97+1,97)*0,64</t>
  </si>
  <si>
    <t>"m.č.005"17,5+(4,55+3,65+1,11)*2*2,775-(0,9*2,1*2)+(1,0+2,1+2,1)*0,92*2</t>
  </si>
  <si>
    <t>"m.č.006"16,8+(4,46+3,62)*2*2,775-(1,0*2,1*2)+(1,0+2,0+2,0)*0,67</t>
  </si>
  <si>
    <t>"m.č.007"17,7+(4,4+4,06)*2*2,775-(1,0*2,0)+(5,0*0,67)</t>
  </si>
  <si>
    <t>"m.č.008"18,4+(3,58+4,47)*2*2,775+0,9*6+1,76*2+1,8*2-(0,8*1,97)</t>
  </si>
  <si>
    <t>"m.č.009"14,1+(4,585+3,645)*2*2,775-(0,9*1,97)</t>
  </si>
  <si>
    <t>"m.č.010"2,3+(1,65+1,4)*2*2,775-(0,7*1,97)</t>
  </si>
  <si>
    <t>"m.č.011"24,4+(4,85+4,59)*2*2,775-(0,8*1,97*2)</t>
  </si>
  <si>
    <t>"m.č.012"18,3+(4,7+4,0)*2*2,775-(0,8*1,97*2)</t>
  </si>
  <si>
    <t>"m.č.013"13,1+(2,095+5,25+0,55)*2*2,775-(0,8*1,97*2)+(5,1*1,05)</t>
  </si>
  <si>
    <t>"m.č.014"4,9+(2,57+1,895)*2*2,775-(0,8*1,97)-(0,7*1,97)</t>
  </si>
  <si>
    <t>"m.č.015"4,3+(2,55+1,585)*2*2,775-(0,7*1,97)</t>
  </si>
  <si>
    <t>"m.č.016"15+(4,95+1,97+0,625+1,145)*2*2,775+(0,625+1,145+0,545)*2*2,775-(0,8*1,97*2)</t>
  </si>
  <si>
    <t>"m.č.017"18,3+(4,68+3,66)*2*2,775-(0,8*1,97*2)</t>
  </si>
  <si>
    <t>"m.č.018"15,8+(3,18+3,855)*2*2,775-(0,8*1,97)</t>
  </si>
  <si>
    <t>"m.č.019"2,8+(1,6+1,895)*2*2,775-(0,7*1,97)</t>
  </si>
  <si>
    <t>309</t>
  </si>
  <si>
    <t>Malby z malířských směsí oděruvzdorných za mokra dvojnásobné, bílé za mokra oděruvzdorné výborně v místnostech výšky do 3,80 m</t>
  </si>
  <si>
    <t>-1783363460</t>
  </si>
  <si>
    <t>786</t>
  </si>
  <si>
    <t>Dokončovací práce - čalounické úpravy</t>
  </si>
  <si>
    <t>310</t>
  </si>
  <si>
    <t>786624111</t>
  </si>
  <si>
    <t>Montáž zastiňujících žaluzií lamelových do oken zdvojených otevíravých, sklápěcích nebo vyklápěcích dřevěných</t>
  </si>
  <si>
    <t>267742255</t>
  </si>
  <si>
    <t>https://podminky.urs.cz/item/CS_URS_2024_01/786624111</t>
  </si>
  <si>
    <t>"28/T"0,5*1,55*30</t>
  </si>
  <si>
    <t>"28/T"0,5*1,5*40</t>
  </si>
  <si>
    <t>"28/T"0,5*1,7*14</t>
  </si>
  <si>
    <t>"28/T"0,5*1,35*6</t>
  </si>
  <si>
    <t>"28/T"0,9*1,8*4</t>
  </si>
  <si>
    <t>311</t>
  </si>
  <si>
    <t>55346200</t>
  </si>
  <si>
    <t>žaluzie horizontální interiérové</t>
  </si>
  <si>
    <t>-1345509792</t>
  </si>
  <si>
    <t>312</t>
  </si>
  <si>
    <t>998786213</t>
  </si>
  <si>
    <t>Přesun hmot pro stínění a čalounické úpravy stanovený procentní sazbou (%) z ceny vodorovná dopravní vzdálenost do 50 m s omezením mechanizace v objektech výšky (hloubky) přes 12 do 24 m</t>
  </si>
  <si>
    <t>-1519450394</t>
  </si>
  <si>
    <t>https://podminky.urs.cz/item/CS_URS_2024_01/998786213</t>
  </si>
  <si>
    <t>46-M</t>
  </si>
  <si>
    <t>Zemní práce při extr.mont.pracích</t>
  </si>
  <si>
    <t>313</t>
  </si>
  <si>
    <t>460941221</t>
  </si>
  <si>
    <t>Vyplnění rýh vyplnění a omítnutí rýh ve stěnách hloubky přes 3 do 5 cm a šířky do 5 cm</t>
  </si>
  <si>
    <t>1228011672</t>
  </si>
  <si>
    <t>https://podminky.urs.cz/item/CS_URS_2024_01/460941221</t>
  </si>
  <si>
    <t>314</t>
  </si>
  <si>
    <t>HZS1292</t>
  </si>
  <si>
    <t>Hodinové zúčtovací sazby profesí HSV zemní a pomocné práce stavební dělník</t>
  </si>
  <si>
    <t>-888513924</t>
  </si>
  <si>
    <t>https://podminky.urs.cz/item/CS_URS_2024_01/HZS1292</t>
  </si>
  <si>
    <t>"stavební přípomoce pro řemesla"300</t>
  </si>
  <si>
    <t>315</t>
  </si>
  <si>
    <t>HZS1301</t>
  </si>
  <si>
    <t>Hodinové zúčtovací sazby profesí HSV provádění konstrukcí zedník</t>
  </si>
  <si>
    <t>1242575995</t>
  </si>
  <si>
    <t>https://podminky.urs.cz/item/CS_URS_2024_01/HZS1301</t>
  </si>
  <si>
    <t>316</t>
  </si>
  <si>
    <t>10010001</t>
  </si>
  <si>
    <t>D+M orientačního informačního systému</t>
  </si>
  <si>
    <t>-2139643695</t>
  </si>
  <si>
    <t>https://podminky.urs.cz/item/CS_URS_2024_01/10010001</t>
  </si>
  <si>
    <t>Poznámka k položce:_x000D_
plochá cedulka na stěnu z AL profilů s drážkami poskládanými pod sebou v rámci jedné cedulky s AL bočnicemi, vytištěné popisy na proužcích papíru, či fólii se zasouvají do profilů, snadná vyměnitelnost popisů, cedulka šířky 160mm x 80mm (1 řádek pro logo a označení místnosti + 2 řádky na jméno)</t>
  </si>
  <si>
    <t>"předpoklad" 40</t>
  </si>
  <si>
    <t>{bdc27234-9f6b-4cd2-8bcf-557661207b3b}</t>
  </si>
  <si>
    <t>00100001</t>
  </si>
  <si>
    <t>Vyhotovení výrobní dokumentace vnitřních AL výrobků</t>
  </si>
  <si>
    <t>75194872</t>
  </si>
  <si>
    <t>https://podminky.urs.cz/item/CS_URS_2024_01/00100001</t>
  </si>
  <si>
    <t>00100002</t>
  </si>
  <si>
    <t>Vyhotovení kladečského plánu montovaných podhledů</t>
  </si>
  <si>
    <t>1582686209</t>
  </si>
  <si>
    <t>https://podminky.urs.cz/item/CS_URS_2024_01/00100002</t>
  </si>
  <si>
    <t>00100003</t>
  </si>
  <si>
    <t>2002254378</t>
  </si>
  <si>
    <t>https://podminky.urs.cz/item/CS_URS_2024_01/00100003</t>
  </si>
  <si>
    <t>00100004</t>
  </si>
  <si>
    <t>Vyhotovení dílenského výkresu výztuže schodiště</t>
  </si>
  <si>
    <t>-1091264134</t>
  </si>
  <si>
    <t>https://podminky.urs.cz/item/CS_URS_2024_01/00100004</t>
  </si>
  <si>
    <t>00100005</t>
  </si>
  <si>
    <t xml:space="preserve">D+M pomocné práškové hasící přístroje 6 kg </t>
  </si>
  <si>
    <t>841553012</t>
  </si>
  <si>
    <t>https://podminky.urs.cz/item/CS_URS_2024_01/00100005</t>
  </si>
  <si>
    <t>SO 01</t>
  </si>
  <si>
    <t>SO 01.1</t>
  </si>
  <si>
    <t>SO 01.2</t>
  </si>
  <si>
    <t>SO 01.3</t>
  </si>
  <si>
    <t>SO 01.4</t>
  </si>
  <si>
    <t>SO 01.5</t>
  </si>
  <si>
    <t>KRYCÍ LIST SOUPISU</t>
  </si>
  <si>
    <t>DOMOV SENIORŮ BOROHRÁDEK</t>
  </si>
  <si>
    <t>Profese:</t>
  </si>
  <si>
    <t>Elektronické komunikace</t>
  </si>
  <si>
    <t xml:space="preserve">Materiál </t>
  </si>
  <si>
    <t>Montáž</t>
  </si>
  <si>
    <t xml:space="preserve">DPH základní </t>
  </si>
  <si>
    <t xml:space="preserve">ze </t>
  </si>
  <si>
    <t>DPH snížená</t>
  </si>
  <si>
    <t>Cena s DPH (Kč)</t>
  </si>
  <si>
    <t>Celkem [Kč]</t>
  </si>
  <si>
    <t>Montáž [Kč]</t>
  </si>
  <si>
    <t>Dodávka [Kč]</t>
  </si>
  <si>
    <t>oddíl 1</t>
  </si>
  <si>
    <t>Materiál  - Strukturovaná kabeláž SK</t>
  </si>
  <si>
    <t>oddíl 2</t>
  </si>
  <si>
    <t>Materiál  - Společná televizní anténa STA</t>
  </si>
  <si>
    <t>oddíl 3</t>
  </si>
  <si>
    <t>Materiál  - Poplachový zabezpečovací a tísňový systém PZTS, LDP,EKV</t>
  </si>
  <si>
    <t>oddíl 4</t>
  </si>
  <si>
    <t>Materiál  - Nosný kabelový systém, upevňovací materiál</t>
  </si>
  <si>
    <t>oddíl 5</t>
  </si>
  <si>
    <t>Materiál  - Požární ucpávky + požární truhlík</t>
  </si>
  <si>
    <t>oddíl 6</t>
  </si>
  <si>
    <t>Materiál  - Demontáže</t>
  </si>
  <si>
    <t>Materiál  celkem - cena bez DPH:</t>
  </si>
  <si>
    <t>Montáž -  Strukturovaná kabeláž SK</t>
  </si>
  <si>
    <t>Montáž -  Společná televizní anténa STA</t>
  </si>
  <si>
    <t>Montáž -  Poplachový zabezpečovací a tísňový systém PZTS, LDP,EKV</t>
  </si>
  <si>
    <t>Montáž -  Nosný kabelový systém, upevňovací materiál</t>
  </si>
  <si>
    <t>Montáž -  Požární ucpávky + požární truhlík</t>
  </si>
  <si>
    <t>Montáž - Demontáže</t>
  </si>
  <si>
    <t>Montáže celkem - cena bez DPH:</t>
  </si>
  <si>
    <t>Celkem bez DPH v Kč</t>
  </si>
  <si>
    <t>SOUPIS PRACÍ A DODÁVEK</t>
  </si>
  <si>
    <t>P.č.</t>
  </si>
  <si>
    <t>Položka</t>
  </si>
  <si>
    <t>Popis položky</t>
  </si>
  <si>
    <t xml:space="preserve">Měr. </t>
  </si>
  <si>
    <t xml:space="preserve">Množství </t>
  </si>
  <si>
    <t>Ceny v Kč</t>
  </si>
  <si>
    <t>jedn.</t>
  </si>
  <si>
    <t>položky</t>
  </si>
  <si>
    <t>Jedn.</t>
  </si>
  <si>
    <t>Materiál</t>
  </si>
  <si>
    <t>Slaboproudé rozvody</t>
  </si>
  <si>
    <t>Strukturovaná kabeláž SK</t>
  </si>
  <si>
    <t>Datová zásuvka</t>
  </si>
  <si>
    <t>zásuvka pod omítku 2xRJ45 UTP CAT6 komplet</t>
  </si>
  <si>
    <t>ks</t>
  </si>
  <si>
    <t>zásuvka pod omítku 1xRJ45 UTP CAT6 komplet</t>
  </si>
  <si>
    <t xml:space="preserve">keystone RJ45 CAT6 UTP </t>
  </si>
  <si>
    <t xml:space="preserve">19" datový rozvaděč DR1 </t>
  </si>
  <si>
    <t>Rozvaděč nástěnný 12U/60x50</t>
  </si>
  <si>
    <t>Vyvazovací panel 1U plastová oka BK černý</t>
  </si>
  <si>
    <t>Patch panel černý UTP osazený 24 pozic 1U, CAT6</t>
  </si>
  <si>
    <t>Patch kabel UTP  5m, CAT6</t>
  </si>
  <si>
    <t>Optika a příslušenství - DR1</t>
  </si>
  <si>
    <t xml:space="preserve">výsuvný hliníkový optický rozvaděč pro montáž do 19“ datového rozvaděče, pro 24 duplexních spojek SC,  (LC, E2000)  s možnosti instalace dvou optických kazet, výška 1U - (včetně čela optické vany) </t>
  </si>
  <si>
    <t>optický adaptér / spojka LC/LC single-mode duplex</t>
  </si>
  <si>
    <t>záslepka pro čelo vany</t>
  </si>
  <si>
    <t>Optická kazeta pro 24 svárů bez ochran sváru včetně víka</t>
  </si>
  <si>
    <t xml:space="preserve">optický svár SM </t>
  </si>
  <si>
    <t>ochrana optického svaru FPS - 60mm</t>
  </si>
  <si>
    <t xml:space="preserve">pigtail 9/125 SC SM OS1 1,5m </t>
  </si>
  <si>
    <t>Aktivní prvky - DR1</t>
  </si>
  <si>
    <r>
      <rPr>
        <b/>
        <sz val="10"/>
        <rFont val="Calibri"/>
        <family val="2"/>
        <charset val="238"/>
      </rPr>
      <t xml:space="preserve">Switch - 24x Gbit LAN POE ( 400W ) - 24x 10/100/1000Mbps včetně POE + 2x 1G/10Gbps (2x SFP+) </t>
    </r>
    <r>
      <rPr>
        <b/>
        <i/>
        <sz val="10"/>
        <rFont val="Calibri"/>
        <family val="2"/>
        <charset val="238"/>
      </rPr>
      <t xml:space="preserve">PoE switch </t>
    </r>
    <r>
      <rPr>
        <i/>
        <sz val="10"/>
        <rFont val="Calibri"/>
        <family val="2"/>
        <charset val="238"/>
      </rPr>
      <t>v 19" rackmount provedení a s maximálním výkonem PoE napájení 400W. Switch 24 GB metalických portů + 2 SFP + s celkovou propustností 56 Gbps. Gigabitové PoE na každém portu, které je možné nastavit jako aktivní PoE 802.3af/at s maximálním výkonem 34,2W/port nebo pasivní 24V s maximálním výkonem 17W/port</t>
    </r>
  </si>
  <si>
    <r>
      <rPr>
        <b/>
        <sz val="10"/>
        <rFont val="Calibri"/>
        <family val="2"/>
        <charset val="238"/>
      </rPr>
      <t xml:space="preserve">Switch - 16x Gbit LAN POE ( 400W ) - 16x 10/100/1000Mbps včetně POE + 2x 1G/10Gbps (2x SFP+) </t>
    </r>
    <r>
      <rPr>
        <b/>
        <i/>
        <sz val="10"/>
        <rFont val="Calibri"/>
        <family val="2"/>
        <charset val="238"/>
      </rPr>
      <t xml:space="preserve">PoE switch </t>
    </r>
    <r>
      <rPr>
        <i/>
        <sz val="10"/>
        <rFont val="Calibri"/>
        <family val="2"/>
        <charset val="238"/>
      </rPr>
      <t>v 19" rackmount provedení a s maximálním výkonem PoE napájení 350W. Switch 16 GB metalických portů + 2 SFP + s celkovou propustností 36 Gbps. Gigabitové PoE na každém portu, které je možné nastavit jako aktivní PoE 802.3af/at s maximálním výkonem 32W/port nebo pasivní 24V s maximálním výkonem 17W/port</t>
    </r>
  </si>
  <si>
    <t>Optické moduly - DR1</t>
  </si>
  <si>
    <t>SFP+  Single-Mode optický modul SFP+, 10Gbit ( UF-SM-10G ) / Konektory: (2) LC</t>
  </si>
  <si>
    <t>Optické patch cordy  - DR1</t>
  </si>
  <si>
    <t>Patch kabel 9/125 LCupc/LCupc SM OS 1m duplex SXPC-LC/LC-UPC-OS-1M-D</t>
  </si>
  <si>
    <t>Patch kabel 9/125 LCupc/LCupc SM OS 5m duplex SXPC-LC/LC-UPC-OS-1M-D</t>
  </si>
  <si>
    <t>Zdroj UPS - DR1</t>
  </si>
  <si>
    <r>
      <t xml:space="preserve">Záložní zdroj - 1500 VA / 1000 W, Line interactive, 2×IEC Jumpers, 4×IEC 320 C13, USB, RS-232 a Ethernet (Smart-UPS 1500VA LCD RM 2U 230V do stojanu, </t>
    </r>
    <r>
      <rPr>
        <b/>
        <sz val="10"/>
        <rFont val="Calibri"/>
        <family val="2"/>
        <charset val="238"/>
      </rPr>
      <t>se síťovou kartou</t>
    </r>
    <r>
      <rPr>
        <sz val="10"/>
        <rFont val="Calibri"/>
        <family val="2"/>
      </rPr>
      <t>) Šířka 432 mm x Výška 89 mm x Hloubka 457 mm</t>
    </r>
  </si>
  <si>
    <t>19" datový rozvaděč DR2</t>
  </si>
  <si>
    <t>Optika a příslušenství - DR2</t>
  </si>
  <si>
    <t>Aktivní prvky - DR2</t>
  </si>
  <si>
    <t>Optické moduly - DR2</t>
  </si>
  <si>
    <t>Optické patch cordy  - DR2</t>
  </si>
  <si>
    <t>Zdroj UPS - DR2</t>
  </si>
  <si>
    <t>19" datový rozvaděč DR4</t>
  </si>
  <si>
    <t>Rozvaděč stojanový 42U/80x80, šedý, dveře sklo</t>
  </si>
  <si>
    <t>19“ horizontální ventilační jednotka 2U se 4 ventilátory, bimetalový termostat</t>
  </si>
  <si>
    <t xml:space="preserve">Osvětlovací jednotka halogenová, výška 1U, šedá </t>
  </si>
  <si>
    <t xml:space="preserve">napájecí lišta PDU 19",1U,16A,8x230V </t>
  </si>
  <si>
    <t>19" Vyvazovací panel 1U plastová oka BK černý</t>
  </si>
  <si>
    <t>19" Vyvazovací panel 2U plastová oka BK černý</t>
  </si>
  <si>
    <t>19" plno výsuvná polička 650mm, max. nosnost 45kg, barva RAL7035 šedá</t>
  </si>
  <si>
    <t>Vertikální kabelový kanál - 1ks - 42U</t>
  </si>
  <si>
    <t>Patch kabel UTP  3m, CAT6</t>
  </si>
  <si>
    <t>Patch kabel UTP  10m, CAT6</t>
  </si>
  <si>
    <t>Optika a příslušenství - DR4</t>
  </si>
  <si>
    <t>Aktivní prvky - DR4</t>
  </si>
  <si>
    <r>
      <t xml:space="preserve">Spravovatelný switch UniFi 16 XG - 12x SFP+, 4x 10Gbit. </t>
    </r>
    <r>
      <rPr>
        <sz val="10"/>
        <rFont val="Calibri"/>
        <family val="2"/>
        <charset val="238"/>
      </rPr>
      <t>Šestnáctiportový router, bandwith až 160 Gbps. Podpora DHCP/IGMP Snooping, TACACS+, RADIUS, 802.1x a MAC či DHCP. Rozhraní: 12 x SFP+, 4 x 10G RJ45</t>
    </r>
  </si>
  <si>
    <r>
      <rPr>
        <b/>
        <sz val="10"/>
        <rFont val="Calibri"/>
        <family val="2"/>
        <charset val="238"/>
      </rPr>
      <t xml:space="preserve">Switch - 48x Gbit LAN POE ( 500W ) - 48x 10/100/1000Mbps včetně POE + 4x 1G/10Gbps (2x SFP port, 2x SFP+) </t>
    </r>
    <r>
      <rPr>
        <b/>
        <i/>
        <sz val="10"/>
        <rFont val="Calibri"/>
        <family val="2"/>
        <charset val="238"/>
      </rPr>
      <t xml:space="preserve">PoE switch </t>
    </r>
    <r>
      <rPr>
        <i/>
        <sz val="10"/>
        <rFont val="Calibri"/>
        <family val="2"/>
        <charset val="238"/>
      </rPr>
      <t>v 19" rackmount provedení a s maximálním výkonem PoE napájení 500W. Switch 48 GB metalických portů + 2 SFP + 2 SFP+ porty a celkovou propustností 70 Gbps. Gigabitové PoE na každém portu, které je možné nastavit jako aktivní PoE 802.3af/at s maximálním výkonem 34,2W/port nebo pasivní 24V s maximálním výkonem 17W/port</t>
    </r>
  </si>
  <si>
    <t>Optické moduly - DR4</t>
  </si>
  <si>
    <t>Optické patch cordy  - DR4</t>
  </si>
  <si>
    <t>Patch kabel 9/125 LCupc/LCupc SM OS 10m duplex SXPC-LC/LC-UPC-OS-1M-D</t>
  </si>
  <si>
    <t>Zdroj UPS - DR4</t>
  </si>
  <si>
    <r>
      <rPr>
        <b/>
        <sz val="11"/>
        <rFont val="Calibri"/>
        <family val="2"/>
        <charset val="238"/>
      </rPr>
      <t>Wifi - access point</t>
    </r>
    <r>
      <rPr>
        <b/>
        <sz val="12"/>
        <rFont val="Calibri"/>
        <family val="2"/>
        <charset val="238"/>
      </rPr>
      <t xml:space="preserve"> </t>
    </r>
  </si>
  <si>
    <r>
      <rPr>
        <b/>
        <sz val="10"/>
        <rFont val="Calibri"/>
        <family val="2"/>
        <charset val="238"/>
      </rPr>
      <t>Access point</t>
    </r>
    <r>
      <rPr>
        <sz val="10"/>
        <rFont val="Calibri"/>
        <family val="2"/>
        <charset val="238"/>
      </rPr>
      <t xml:space="preserve"> UAP-AC- HD 2,4GHz/5GHz, Acess Point, UniFi HD </t>
    </r>
  </si>
  <si>
    <r>
      <rPr>
        <b/>
        <sz val="10"/>
        <rFont val="Calibri"/>
        <family val="2"/>
        <charset val="238"/>
      </rPr>
      <t xml:space="preserve">UniFi Controller rack mount </t>
    </r>
    <r>
      <rPr>
        <sz val="10"/>
        <rFont val="Calibri"/>
        <family val="2"/>
        <charset val="238"/>
      </rPr>
      <t>(zařízení s předinstalovaným UniFi Controllerem pro správu až 40 zařízení. HW výbava: Broadcom BCM2837B0, Cortex-A53 64-bit SoC @ 1.4GHz, 1 GB LPDDR2 SDRAM. Rozhraní: 2.4GHz a 5GHz IEEE 802.11.b/g/n/ac bezdrátová LAN, Bluetooth 4.2, BLE, 4x USB 2.0 porty, microSDHC slot, gigabitový ethernetový port přes USB 2.0, napájení přes microUSB konektor, 1 x HDMI, MIPI DSI display port, MIPI CSI port, 4 x pole stereo out a kompozitní video port.)</t>
    </r>
  </si>
  <si>
    <r>
      <t xml:space="preserve">Stavební připravenost pro externí služby Cetin </t>
    </r>
    <r>
      <rPr>
        <i/>
        <sz val="10"/>
        <rFont val="Calibri"/>
        <family val="2"/>
        <charset val="238"/>
      </rPr>
      <t>(rezerva napojení mikrotrubičky ze stáv. skříně MIS v SO.01)</t>
    </r>
  </si>
  <si>
    <t xml:space="preserve">lišta hranatá 40x40 HA (3m) včetně spoj.materiálu </t>
  </si>
  <si>
    <t>prostup do objektu (utěsnění proti vniknutí vlkosti)</t>
  </si>
  <si>
    <t xml:space="preserve">mikrotrubička 10/8mm </t>
  </si>
  <si>
    <t>koncovka pro MT 10/8mm</t>
  </si>
  <si>
    <t>spojka pro MT 10/8mm</t>
  </si>
  <si>
    <t>AV technika - kabelová příprava v mč. 208 v 2.NP SO.01</t>
  </si>
  <si>
    <t>Přípojné místo 2 moduly (neosazený) eloxovaný hliník, včetně napojení kabeláže uvnitř boxu, povrchová instalace uvnitř katedry</t>
  </si>
  <si>
    <t>Modul HDMI (Modul obsahuje 1x HDMI konektor.Kabeláž 40 cm)</t>
  </si>
  <si>
    <t>Kabel HDMI-HDMI 15.0m, v1.3 male-male zlacené kontakty stíněný GEMBIRD A-type (19-pin, Single Link)</t>
  </si>
  <si>
    <t>Kabel HDMI-HDMI 5.0m, v1.3 male-male zlacené kontakty stíněný GEMBIRD A-type (19-pin, Single Link)</t>
  </si>
  <si>
    <t>rozbočovač HDMI 1/2</t>
  </si>
  <si>
    <t>přístrojová krabice do podlahové krabice</t>
  </si>
  <si>
    <r>
      <t xml:space="preserve">Docházkový systém </t>
    </r>
    <r>
      <rPr>
        <i/>
        <sz val="10"/>
        <rFont val="Calibri"/>
        <family val="2"/>
        <charset val="238"/>
      </rPr>
      <t>(rozšíření stáv. SW CYGNUS )</t>
    </r>
  </si>
  <si>
    <t>Docházková čtečka DSi 800, (TCP/IP),biometrická čtečka s dotykovou obrazovkou, integrovaný snímač otisku prstu i čtečku čipů, 12 V, 3 A, napájecí zdroj 230 V/12vdc,  255 (š) x 215 (v) x 80 (h), Příslušenství: napájecí zdroj 230V 12V/2A, patch kabel UTP 2m, administrátorská karta, držák na zeď</t>
  </si>
  <si>
    <t>Elektroinstalační materiál a kabely</t>
  </si>
  <si>
    <t xml:space="preserve">Kabel CAT6 U/UTP LSOHFR B2ca-s1,d1,a1 </t>
  </si>
  <si>
    <t>Kabel Mini Breakout, 09/125um, 4 vl., LSOH, se zvýšenou ochranou proti hlodavcům</t>
  </si>
  <si>
    <t>Kabel Mini Breakout, 09/125um, 12 vl., LSOH, se zvýšenou ochranou proti hlodavcům</t>
  </si>
  <si>
    <t>trubka obebná - SUPER MONOFLEX 16 750N PVC (EN) šedá s protah.drátem</t>
  </si>
  <si>
    <t>trubka obebná - SUPER MONOFLEX 20 750N PVC (EN) šedá s protah.drátem</t>
  </si>
  <si>
    <t>trubka obebná - SUPER MONOFLEX 25 750N PVC (EN) šedá s protah.drátem</t>
  </si>
  <si>
    <t>trubka obebná - SUPER MONOFLEX 40 750N PVC (EN) šedá s protah.drátem</t>
  </si>
  <si>
    <t>trubka tuhá bezhalogenová PVC 320N 1525 (3m) včetně příchytek a spoj.mat.</t>
  </si>
  <si>
    <t>krabice KU68-1901 vč.víčka pod omítku</t>
  </si>
  <si>
    <t>krabice odbočná KO 100 E5 pod omítku včetně víčka</t>
  </si>
  <si>
    <t>krabice přístrojová KP68/2</t>
  </si>
  <si>
    <t xml:space="preserve">přístrojová krabice do parapetního kanálu </t>
  </si>
  <si>
    <t>Kabelová příchytka KB 16 (s natloukací hmoždinkou N 6) rozm.15x230mm  - bal.50ks - oboustranná</t>
  </si>
  <si>
    <t>Kabelová příchytka KB 8 (s natloukací hmoždinkou N 6) rozm.15x133mm  - bal.50ks - jednostranná</t>
  </si>
  <si>
    <t>Dvouháčková hmoždinka ClipFix SF plus ZS 10  - bal.100ks</t>
  </si>
  <si>
    <t>Sběrný kabelový držák SHA 15, Rozměr 92x63mm -  bal.50ks</t>
  </si>
  <si>
    <t>Upevňovací podložka ClipFix SF plus MS pro sběrný kabelový držák -  bal.50ks</t>
  </si>
  <si>
    <t>stahovací pásky SP (bal 100 ks)</t>
  </si>
  <si>
    <t xml:space="preserve">lišta hranatá 40x20 HA (3m) včetně spoj.materiálu </t>
  </si>
  <si>
    <t xml:space="preserve">elektroinstalační kanál (3m) 100x60 včetně spoj.materiálu </t>
  </si>
  <si>
    <t>drážka pro tr.16, cihla</t>
  </si>
  <si>
    <t>drážka pro tr.20, cihla</t>
  </si>
  <si>
    <t>drážka pro tr.25, cihla</t>
  </si>
  <si>
    <t>drážka pro tr.50, cihla</t>
  </si>
  <si>
    <t>prostup stavební konstrukcí zdivo do tl.300mm, otvor 30x30mm</t>
  </si>
  <si>
    <r>
      <t xml:space="preserve">zednické výpomoci </t>
    </r>
    <r>
      <rPr>
        <i/>
        <sz val="10"/>
        <rFont val="Calibri"/>
        <family val="2"/>
        <charset val="238"/>
      </rPr>
      <t>(vysekání niky pro konzoly, podpěry, závěsy, zazdění nebo zabetonování rýh nebo kapes ve zdech nebo stropech, nastřelování upevňovacích prvků, upevňování pomocí hmoždinek apod a dále začištění štukem kabelové drážky ve zdivu včetně výmalby)</t>
    </r>
  </si>
  <si>
    <t>ICT měření UTP kabelů (do 100 portů), vystavení měřícího protokolu ethernet sítě, cat 6</t>
  </si>
  <si>
    <t xml:space="preserve">měřící protokol optických vláken </t>
  </si>
  <si>
    <t>drobný elektroinstalační materiál (10kg)</t>
  </si>
  <si>
    <t>Společná televizní anténa STA</t>
  </si>
  <si>
    <t>Anténa venkovní UHF, k.21 až 48, délka 1160mm, zisk cca 15,3dB na začátku pracovního pásma a cca 18dB na konci prac. pásma (zisk: 15,3 -18dB), LTE filtr 5G, vyzařovací úhel při horizontální polarizaci: 30°, vyzařovací úhel při vertikální polarizaci: 28°</t>
  </si>
  <si>
    <t>anténa FM, 87,5-108 MHz,  kruhová , Zisk 2,5dB</t>
  </si>
  <si>
    <t>anténa parabola SAT Offset 100 cm</t>
  </si>
  <si>
    <t>konvertor LNB Quatro, Šumové číslo 0,3 dB, LTE Ready, Konverzní zesílení 57 dB typ.</t>
  </si>
  <si>
    <t>anténní stožár pr. 48, délka 2,5m, pozink</t>
  </si>
  <si>
    <t xml:space="preserve">výložné ráhno dvoustanné + třmen </t>
  </si>
  <si>
    <t>rozvaděč 800x1100x200 na omítku, oceloplech</t>
  </si>
  <si>
    <t>předzesilovač TV / SAT 5-2400 MHz, G=10 dB, průchozí pro napájení 13/18V, F-konektory (Max. výstupní úroveň:
DIN 45004B: 102 dBµV IMD3 -60 dB: 99 dBµV (TV), 109 dBµV (SAT pro IMDF3 -35 dB) IMD2 -60 dB: 81 dBµV (TV), 101 dBµV (SAT pro IMDF2 -35 dB)</t>
  </si>
  <si>
    <t>anténí slučovač 2 vstupy  slučovač / rozbočovač, průchozí pro napájení, venkovní provedení (Průchozí útlum je menší než 1 dB)</t>
  </si>
  <si>
    <t>digitální programovatelný zesilovač  (Technické parametry   počet vstupů/výstupů 5/1 vstupy 4x programovatelné vstupy VHF/UHF (174-230, 470-694 MHz) _ 1x vstup FM (87-110 MHz) celkový počet programovatelných filtrů 32 (lze libovolně přiřadit k programovatelným vstupům ) počet kanálů na filtr 1 až 4 zesílení automatické (max 75 dB pro program vstupy, max 29 dB pro FM) nastavení náklonu 0-5 dB (pouze pro programovatelné vstupy) manuální regulace zesílení kanálu ± 3 dB šumové číslo 6 dB pro VHF/UHF), 7 dB (FM) rozsah vstupního signálu 40 - 100 dBµV pro VHF/UHF regulave výstupní úrovně 90 - 115 dBµV pro VHF/UHF, 87-112 dBµV pro FM max. výstupní úroveň (IMD2 -60 dB) 115 dBµV selektivita program vst. &gt;65 dB (± 8 MHz), &gt;30 dB (± 1 MHz) napájení předzesilovače ON / OFF / AUTO (12 V/ 50 mA (zapínatelné pouze pro programovatelné vstupy) napájení 196-254V/ 231 mA , 50/60 Hz, 14 W rozsah pracovních teplot -5°C až +45°C stupeň krytí IP20 konektory F-konektor hmotnost 0,92 kg rozměr 226 x 120 x 53 mm)</t>
  </si>
  <si>
    <t>USB-C OTG kabel pro programování AVANTX</t>
  </si>
  <si>
    <t>náhradní zdroj  (12 V - 1,5 A AC-DC)</t>
  </si>
  <si>
    <t>Zesilovač  je určen pro zesílení SAT signálu u aktivních kaskádních multipřepínačů MU-321 a MU-621. Tento zesilovač musí být v kaskádě použit vždy, pokud jsou zapojeny aktivní multipřepínače. K zesilovači AU-621 se připojuje napájecí zdroj FU-513 (pro napájení samotného zesilovače a aktivních multipřepínačů) a FU-612 (pro napájení LNB). Zesilovač je umístěn v ZAMAC odlitku a má zpětný kanál 5-65 MHz.</t>
  </si>
  <si>
    <t>multipřepínač kaskádový 5 vstupů/výstupů, 8 odbočení, aktivní (Kaskádové provedení profesionálních multipřepínačů MU pro příjem z jedné družice se vyrábí s 8 nebo 16 výstupy, které jsou buď pasivní, nebo aktivní. Střídáním aktivních a pasivních multipřepínačů (podle postupu z katalogového listu) lze kaskádu prodlužovat podle potřebného počtu účastnických zásuvek. K dispozici jsou multipřepínače MU-320 (8 výstupu, pasivní), MU-321 (8 výstupů, aktivní), MU-620 (16 výstupů, pasivní) a MU-621 (16 výstupů, aktivní). Pasivní multipřepínače nevyžadují žádné napájení, aktivní multipřepínače jsou napájeny ze základního zesilovače AU-620. Tento zesilovač musí být v kaskádě použit vždy, pokud jsou zapojeny aktivní multipřepínače. K zesilovači AU-620 se připojuje napájecí zdroj FU-513 (pro napájení samotného zesilovače a aktivních multipřepínačů) a FU-612 (pro napájení LNB).Multipřepínače jsou umístěny v ZAMAC odlitku a mají zpětný kanál 5-65 MHz. Pomocí DiSEqC přepínačů CN-611 lze multipřepínače zapojit paralelně a zdvojnásobit tak počet vstupů.)</t>
  </si>
  <si>
    <t>Zdroj FU612 pro napájení LNB 18V/2A</t>
  </si>
  <si>
    <t>Zdroj FU 513 k napájení zesilovačů AU-620 a AU-640 a následně aktivních kaskádových multipřepínačů MU-621, MU-321, MU-341 a MU-641. Má ochranu proti přepětí a zkratu.</t>
  </si>
  <si>
    <t>F konektor rychlospojka (5ks)</t>
  </si>
  <si>
    <t>VF propojovcí kabel 250mm s nalisovanými konektory (baleno po 5 ks)</t>
  </si>
  <si>
    <t>F konektor na koax kabel</t>
  </si>
  <si>
    <t>RC-110 je zakončovací odpor 75 Ohm určený pro napájený výstup. ( DC BLOCK )</t>
  </si>
  <si>
    <t>útlumový člen 0,15….2200MHz, 0….-10dB, F konektor, regulace</t>
  </si>
  <si>
    <t>dvojzásuvka 230V do rozvaděče</t>
  </si>
  <si>
    <t>pospojení s hromosvodem-zemnící svorka</t>
  </si>
  <si>
    <t>Přepěťová ochrana pro koaxiální rozvody, konekor F 75 ohm, 5kA, 150MHz</t>
  </si>
  <si>
    <t>Účastnická zásvuka</t>
  </si>
  <si>
    <t>účastnická zásuvka TV+R+SAT pod omítku (koncová)</t>
  </si>
  <si>
    <t>Kabely a elektroinstalační materiál</t>
  </si>
  <si>
    <t xml:space="preserve">kabel koaxiální 75 Ohm ,průměr 6.8mm, stínění 100 dBi, KH21D </t>
  </si>
  <si>
    <t>kabel koaxiální 75 Ohm BELDEN H125 Cu PE 75Ohm, 6,8/1,0</t>
  </si>
  <si>
    <t>trubka obebná - MONOFLEX 25 320N PVC šedá s protah.drátem</t>
  </si>
  <si>
    <t>trubka obebná - MONOFLEX 32 320N PVC šedá s protah.drátem</t>
  </si>
  <si>
    <t>trubka obebná - MONOFLEX 50 320N PVC šedá s protah.drátem</t>
  </si>
  <si>
    <t xml:space="preserve">lišta hranatá 60x40 HA (3m) včetně spoj.materiálu </t>
  </si>
  <si>
    <t>krabice přístrojová KP67/2 pod omítku</t>
  </si>
  <si>
    <t>krabice univerzální KU 68-1901 pod omítku včetně víčka</t>
  </si>
  <si>
    <t>drážka pro tr.32, cihla</t>
  </si>
  <si>
    <t>nastavení antén, měření signálu, oživení systému</t>
  </si>
  <si>
    <r>
      <t xml:space="preserve">stavební a zednické přípomoci </t>
    </r>
    <r>
      <rPr>
        <i/>
        <sz val="10"/>
        <rFont val="Calibri"/>
        <family val="2"/>
        <charset val="238"/>
      </rPr>
      <t>(vysekání niky pro konzoly, podpěry, závěsy, zazdění nebo zabetonování rýh nebo kapes ve zdech nebo stropech, nastřelování upevňovacích prvků, upevňování pomocí hmoždinek apod a dále začištění štukem kabelové drážky ve zdivu včetně výmalby)</t>
    </r>
  </si>
  <si>
    <t>drobný elektroinstalační materiál (5kg)</t>
  </si>
  <si>
    <r>
      <t xml:space="preserve">Poplachový zabezpečovací a tísňový systém PZTS + lokální detekce požáru LDP + elektronická kontrola vstupu EKV </t>
    </r>
    <r>
      <rPr>
        <i/>
        <sz val="12"/>
        <rFont val="Calibri"/>
        <family val="2"/>
        <charset val="238"/>
      </rPr>
      <t>(integrace do stáv.systém v areálu DD)</t>
    </r>
  </si>
  <si>
    <t>JA-107K Ústředna s LAN komunikátorem</t>
  </si>
  <si>
    <t>JA-192Y Modul GSM komunikátoru - Jablotron</t>
  </si>
  <si>
    <t>JA-194Y Modul LTE komunikátoru - Jablotron</t>
  </si>
  <si>
    <t>JA-110P Sběrnicový PIR detektor pohybu - Jablotron</t>
  </si>
  <si>
    <t>JA-114E-AN Sběrnicový přístupový modul s displejem, klávesnicí a RFID - antracitová - Jablotron</t>
  </si>
  <si>
    <t>JA-112E-WH Sběrnicový přístupový modul RFID</t>
  </si>
  <si>
    <t xml:space="preserve"> JA-192E ovládací segment přístupových modulů</t>
  </si>
  <si>
    <t>JA-110ST Sběrnicový kombinovaný detektor kouře a teploty</t>
  </si>
  <si>
    <t>JA-122E Sběrnicová venkovní čtečka RFID</t>
  </si>
  <si>
    <t>JB-110N Sběrnicový modul silových výstupů PG</t>
  </si>
  <si>
    <t>JA-110Z Adresný rozbočovač sběrnice</t>
  </si>
  <si>
    <t>JA-120Z Zálohovaný posilovač sběrnice pro JA-100 (včetně akumulátore 18 Ah a krabice)</t>
  </si>
  <si>
    <t>JA-110A Sběrnicová siréna vnitřní - Jablotron</t>
  </si>
  <si>
    <t xml:space="preserve">Multifunkční časové relé Výstup: 1x přepínací, 16 A
Napájecí napětí (frekvence): AC/DC 12-240 V nebo AC 230 V (AC 50/60 Hz)
Časový rozsah: 0.1s - 10 dní (10 rozsahů)
Počet funkcí: 10
Rozměry: 90 x 17.6 x 64 mm </t>
  </si>
  <si>
    <t>Přídržný dveřní magnet a samouzamykací el.zámek</t>
  </si>
  <si>
    <t>Přídržný dveřní magnet</t>
  </si>
  <si>
    <t>Dveřní magnet 24 V DC s tlačítkem a pružnou kotvou, 800 N, včetně kotvy s kloubem, 24VDC, 2,2W</t>
  </si>
  <si>
    <t>odchodové tlačítko</t>
  </si>
  <si>
    <t>Zdroj 230V/24VDC/5A v krytu</t>
  </si>
  <si>
    <t xml:space="preserve">Elektromechanický samozamykací panikový zámek </t>
  </si>
  <si>
    <r>
      <t xml:space="preserve">Elektromechanický samozamykací panikový zámek , backset 55 mm, rozteč 72 mm. Možnost nastavení do reverzního režimu (bez napětí průchozí) nebo normálního režimu (bez napětí blokován), jednoduché otočení nebo odstranění panikové funkce. Zámek je pravolevý díky obousměrné střelce. V zamčeném stavu je vysunuta závora a blokována střelka – zajištění ve dvou bodech. </t>
    </r>
    <r>
      <rPr>
        <b/>
        <sz val="10"/>
        <rFont val="Calibri"/>
        <family val="2"/>
        <charset val="238"/>
      </rPr>
      <t>Použití na požárně odolných a únikových dveří nebo jejich kombinace</t>
    </r>
    <r>
      <rPr>
        <sz val="10"/>
        <rFont val="Calibri"/>
        <family val="2"/>
      </rPr>
      <t>. Výrobcem doporučené kování klika-klika s roztečí 72mm. Možnost použít běžné cylindrické vložky DIN – europrofil  -  130 mA při 12 V DC, 65 mA při 24 V DC</t>
    </r>
  </si>
  <si>
    <t>10m propojovací kabel s konektorem pro el. zámky</t>
  </si>
  <si>
    <t>Kabelová zadlabavací průchodka (260x18x16mm)</t>
  </si>
  <si>
    <t>Protiplech pro elektromech. a motorické zámky</t>
  </si>
  <si>
    <t>Bezpečnostní kování klika x klika, dělený čtyřhran</t>
  </si>
  <si>
    <t>Protizákmitová ochrana na zámky, nepolarizovaná, sada 2 ks</t>
  </si>
  <si>
    <t xml:space="preserve">kabel CC-03 1X2X20AWG + 3X2X24AW </t>
  </si>
  <si>
    <t>kabel JYSTY 4x2x0,8</t>
  </si>
  <si>
    <t>trubka obebná - MONOFLEX 16 320N PVC šedá s protah.drátem</t>
  </si>
  <si>
    <t>trubka obebná - MONOFLEX 20 320N PVC šedá s protah.drátem</t>
  </si>
  <si>
    <t>drážka pro tr.23, cihla</t>
  </si>
  <si>
    <t>drážka pro tr.29, cihla</t>
  </si>
  <si>
    <t>prostup stavební konstrukcí do tl.300mm, otvor 30x30mm</t>
  </si>
  <si>
    <t xml:space="preserve">revize zařízení </t>
  </si>
  <si>
    <t>Programování ústředny</t>
  </si>
  <si>
    <t>Nosný kabelový systém, upevňovací materiál</t>
  </si>
  <si>
    <t xml:space="preserve">kabelový žlab KZI 60x75x0.75 pozink (včetně víka, přepážky,spoj.mat a kotvení) </t>
  </si>
  <si>
    <t>kabelový žlab KZI 60x100x0.75 pozink (včetně víka, přepážky,spoj.mat a kotvení)</t>
  </si>
  <si>
    <t>kabelový žlab KZI 60x150x0.75 pozink (včetně víka, přepážky,spoj.mat a kotvení)</t>
  </si>
  <si>
    <t>stahovací pásky SP (bal100 ks)</t>
  </si>
  <si>
    <t>trubka obebná - SUPER MONOFLEX 50 750N PVC (EN) šedá s protah.drátem</t>
  </si>
  <si>
    <t>Požární ucpávky + požární truhlík</t>
  </si>
  <si>
    <t>bílý protipožární tmel ,třída reakce na oheň dle ČSN EN 13501-1:2007 B-s1, d0, Požární odolnosti v dané spáře vyšší než 240 minut (bal 310 ml)</t>
  </si>
  <si>
    <t xml:space="preserve">Protipožární ucpávka EI90min, min. tl.stěny 150, až do 300 cm2 </t>
  </si>
  <si>
    <t xml:space="preserve">Štítek protipožární HILTI </t>
  </si>
  <si>
    <t>revize požární ucpávky</t>
  </si>
  <si>
    <t>požární truhlík, š300xv200, EI90min včetně kotvení s PO odolností</t>
  </si>
  <si>
    <t>Demontáže</t>
  </si>
  <si>
    <t>Demontáže stávajících kabelových tras a koncových prvků, rozvaděčů</t>
  </si>
  <si>
    <t>Celkem bez DPH</t>
  </si>
  <si>
    <t>SO 01-03</t>
  </si>
  <si>
    <t>Slaboproud</t>
  </si>
  <si>
    <t>SO 01.6</t>
  </si>
  <si>
    <t>SO 01.06.01.</t>
  </si>
  <si>
    <t>SO 01.06.02.</t>
  </si>
  <si>
    <t>Zdravotechnika</t>
  </si>
  <si>
    <t>Vytápění</t>
  </si>
  <si>
    <t>SO 01.06.03.</t>
  </si>
  <si>
    <t>SO 01.06.04.</t>
  </si>
  <si>
    <t>Plynovod</t>
  </si>
  <si>
    <t>Vzduchotechnika</t>
  </si>
  <si>
    <t>Elektroinstalace</t>
  </si>
  <si>
    <t>Měření a regulace</t>
  </si>
  <si>
    <t>SO 01.06.05.</t>
  </si>
  <si>
    <t>SO 01.06.06.</t>
  </si>
  <si>
    <t>SO 02.03.01.</t>
  </si>
  <si>
    <t>SO 02.03.02.</t>
  </si>
  <si>
    <t>SO 02.03.04.</t>
  </si>
  <si>
    <t>SO 02.03.05.</t>
  </si>
  <si>
    <t>SO 02.03.06.</t>
  </si>
  <si>
    <t>SO 02.03.</t>
  </si>
  <si>
    <t>SO 03.03.</t>
  </si>
  <si>
    <t>SO 03.03.01.</t>
  </si>
  <si>
    <t>SO 03.03.02.</t>
  </si>
  <si>
    <t>SO 03.03.04.</t>
  </si>
  <si>
    <t>SO 03.03.05.</t>
  </si>
  <si>
    <t>Cena za ks</t>
  </si>
  <si>
    <t>m.j.</t>
  </si>
  <si>
    <t>Cena celkem</t>
  </si>
  <si>
    <t>ŘÍDÍCÍ SYSTÉM (DT1)</t>
  </si>
  <si>
    <t>Operátorský panel s kapacitním dotykovým displejem 7“, 800x480, ARM, 256MB RAM, Ethernet, mikroSD (není součástí dodávky), Linux, 24 V ss, bez zdroje</t>
  </si>
  <si>
    <t>Kombinovaný I/O modul s řídící deskou MiniPLC 88 I/O (16 AI, 8 AO, 32 DI, 32 DO), bez displeje</t>
  </si>
  <si>
    <t>Modul 8 analogových vstupů, s volitelným rozsahem (napětí, odpor, teplota, proudová smyčka) protokol Modbus</t>
  </si>
  <si>
    <t>Routerboard MikroTik RB941-2nD hAP lite</t>
  </si>
  <si>
    <t>SOFTWAROVÉ OŽIVENÍ (VYTVOŘENÍ APLIKAČNÍHO SW + WEBSERVER)</t>
  </si>
  <si>
    <t>db</t>
  </si>
  <si>
    <r>
      <rPr>
        <sz val="10"/>
        <rFont val="Arial Narrow"/>
        <family val="2"/>
        <charset val="238"/>
      </rPr>
      <t xml:space="preserve">SOFTWAROVÉ OŽIVENÍ (ROZŠÍŘENÍ SW O ZAŘÍZENÍ S MODBUS) – </t>
    </r>
    <r>
      <rPr>
        <b/>
        <sz val="10"/>
        <rFont val="Arial Narrow"/>
        <family val="2"/>
        <charset val="238"/>
      </rPr>
      <t>PROSTOROVÉ PŘÍSTROJE (PP..)</t>
    </r>
  </si>
  <si>
    <r>
      <rPr>
        <sz val="10"/>
        <rFont val="Arial Narrow"/>
        <family val="2"/>
        <charset val="238"/>
      </rPr>
      <t>SOFTWAROVÉ OŽIVENÍ (ROZŠÍŘENÍ SW O ZAŘÍZENÍ S MODBUS) – REGULÁTORY PRO FCU</t>
    </r>
    <r>
      <rPr>
        <b/>
        <sz val="10"/>
        <rFont val="Arial Narrow"/>
        <family val="2"/>
        <charset val="238"/>
      </rPr>
      <t xml:space="preserve"> (RF..)</t>
    </r>
  </si>
  <si>
    <t>PERIFERIE</t>
  </si>
  <si>
    <r>
      <rPr>
        <sz val="10"/>
        <rFont val="Arial Narrow"/>
        <family val="2"/>
        <charset val="238"/>
      </rPr>
      <t xml:space="preserve">VENKOVNÍ TEPLOTNÍ ČIDLO Ni1000 - </t>
    </r>
    <r>
      <rPr>
        <b/>
        <sz val="10"/>
        <rFont val="Arial Narrow"/>
        <family val="2"/>
        <charset val="238"/>
      </rPr>
      <t>TES1</t>
    </r>
  </si>
  <si>
    <r>
      <rPr>
        <sz val="10"/>
        <rFont val="Arial Narrow"/>
        <family val="2"/>
        <charset val="238"/>
      </rPr>
      <t xml:space="preserve">VENTIL + POHON 230V/2BOD – </t>
    </r>
    <r>
      <rPr>
        <b/>
        <sz val="10"/>
        <rFont val="Arial Narrow"/>
        <family val="2"/>
        <charset val="238"/>
      </rPr>
      <t>SRVD1</t>
    </r>
    <r>
      <rPr>
        <sz val="10"/>
        <rFont val="Arial Narrow"/>
        <family val="2"/>
        <charset val="238"/>
      </rPr>
      <t xml:space="preserve"> (V DODÁVCE ÚT – 1ks)</t>
    </r>
  </si>
  <si>
    <r>
      <rPr>
        <sz val="10"/>
        <rFont val="Arial Narrow"/>
        <family val="2"/>
        <charset val="238"/>
      </rPr>
      <t xml:space="preserve">PŘÍLOŽNÉ TEPLOTNÍ ČIDLO Ni1000 – </t>
    </r>
    <r>
      <rPr>
        <b/>
        <sz val="10"/>
        <rFont val="Arial Narrow"/>
        <family val="2"/>
        <charset val="238"/>
      </rPr>
      <t>TK1, TK2, TV2, TV3, TV4, TV5, TV6, TV3a, TV3b</t>
    </r>
  </si>
  <si>
    <r>
      <rPr>
        <sz val="10"/>
        <rFont val="Arial Narrow"/>
        <family val="2"/>
        <charset val="238"/>
      </rPr>
      <t xml:space="preserve">PONORNÉ TEPLOTNÍ ČIDLO Ni1000 – </t>
    </r>
    <r>
      <rPr>
        <b/>
        <sz val="10"/>
        <rFont val="Arial Narrow"/>
        <family val="2"/>
        <charset val="238"/>
      </rPr>
      <t>TKZ1, TKN1</t>
    </r>
  </si>
  <si>
    <r>
      <rPr>
        <sz val="10"/>
        <rFont val="Arial Narrow"/>
        <family val="2"/>
        <charset val="238"/>
      </rPr>
      <t xml:space="preserve">OCHRANNÁ JÍMKA 100mm – </t>
    </r>
    <r>
      <rPr>
        <b/>
        <sz val="10"/>
        <rFont val="Arial Narrow"/>
        <family val="2"/>
        <charset val="238"/>
      </rPr>
      <t>TKZ1, TKN1</t>
    </r>
  </si>
  <si>
    <r>
      <rPr>
        <sz val="10"/>
        <rFont val="Arial Narrow"/>
        <family val="2"/>
        <charset val="238"/>
      </rPr>
      <t xml:space="preserve">ČIDLO TLAKU PRO PLYNY A KAPALINY, VSTUP 0-10V, NAPÁJENÍ 24VDC – </t>
    </r>
    <r>
      <rPr>
        <b/>
        <sz val="10"/>
        <rFont val="Arial Narrow"/>
        <family val="2"/>
        <charset val="238"/>
      </rPr>
      <t>BPP1</t>
    </r>
  </si>
  <si>
    <r>
      <rPr>
        <sz val="10"/>
        <rFont val="Arial Narrow"/>
        <family val="2"/>
        <charset val="238"/>
      </rPr>
      <t xml:space="preserve">SMYČKA + KOHOUT – </t>
    </r>
    <r>
      <rPr>
        <b/>
        <sz val="10"/>
        <rFont val="Arial Narrow"/>
        <family val="2"/>
        <charset val="238"/>
      </rPr>
      <t>BPP1, BPH1</t>
    </r>
  </si>
  <si>
    <r>
      <rPr>
        <sz val="10"/>
        <rFont val="Arial Narrow"/>
        <family val="2"/>
        <charset val="238"/>
      </rPr>
      <t xml:space="preserve">REGULÁTOR TLAKU 63-630 kPa - </t>
    </r>
    <r>
      <rPr>
        <b/>
        <sz val="10"/>
        <rFont val="Arial Narrow"/>
        <family val="2"/>
        <charset val="238"/>
      </rPr>
      <t>BPH1</t>
    </r>
  </si>
  <si>
    <r>
      <rPr>
        <sz val="10"/>
        <rFont val="Arial Narrow"/>
        <family val="2"/>
        <charset val="238"/>
      </rPr>
      <t xml:space="preserve">TROJCESTNÝ SMĚŠ. VENTIL DN.., KV.. (DLE PD ÚT) + POHON 24V/0-10V – </t>
    </r>
    <r>
      <rPr>
        <b/>
        <sz val="10"/>
        <rFont val="Arial Narrow"/>
        <family val="2"/>
        <charset val="238"/>
      </rPr>
      <t>SRVT2, SRVT3, SRVT4, SRVT5, SRVT6</t>
    </r>
  </si>
  <si>
    <r>
      <rPr>
        <sz val="10"/>
        <rFont val="Arial Narrow"/>
        <family val="2"/>
        <charset val="238"/>
      </rPr>
      <t xml:space="preserve">KABELOVÉ TEPLOTNÍ ČIDLO Ni1000 – </t>
    </r>
    <r>
      <rPr>
        <b/>
        <sz val="10"/>
        <rFont val="Arial Narrow"/>
        <family val="2"/>
        <charset val="238"/>
      </rPr>
      <t>TUV1</t>
    </r>
  </si>
  <si>
    <r>
      <rPr>
        <sz val="10"/>
        <rFont val="Arial Narrow"/>
        <family val="2"/>
        <charset val="238"/>
      </rPr>
      <t xml:space="preserve">TERMOSTAT 30-90 stC KAPIL. - </t>
    </r>
    <r>
      <rPr>
        <b/>
        <sz val="10"/>
        <rFont val="Arial Narrow"/>
        <family val="2"/>
        <charset val="238"/>
      </rPr>
      <t>TUVH1</t>
    </r>
  </si>
  <si>
    <r>
      <rPr>
        <sz val="10"/>
        <rFont val="Arial Narrow"/>
        <family val="2"/>
        <charset val="238"/>
      </rPr>
      <t xml:space="preserve">TROJCESTNÝ SMĚŠ. VENTIL DN.., KV.. (SOUČÁSTÍ SMĚŠOVACÍ SADY) + POHON 24V/0-10V – </t>
    </r>
    <r>
      <rPr>
        <b/>
        <sz val="10"/>
        <rFont val="Arial Narrow"/>
        <family val="2"/>
        <charset val="238"/>
      </rPr>
      <t xml:space="preserve">SRVT3a, SRVT3b </t>
    </r>
    <r>
      <rPr>
        <sz val="10"/>
        <rFont val="Arial Narrow"/>
        <family val="2"/>
        <charset val="238"/>
      </rPr>
      <t xml:space="preserve"> (V DODÁVCE ÚT – 2ks)</t>
    </r>
  </si>
  <si>
    <r>
      <rPr>
        <sz val="10"/>
        <rFont val="Arial Narrow"/>
        <family val="2"/>
        <charset val="238"/>
      </rPr>
      <t xml:space="preserve">KAPILÁROVÝ TERMOSTAT 15-95°C, NASTAVENÍ ŽÁDANÉ HODNOTY POD KRYTEM – </t>
    </r>
    <r>
      <rPr>
        <b/>
        <sz val="10"/>
        <rFont val="Arial Narrow"/>
        <family val="2"/>
        <charset val="238"/>
      </rPr>
      <t>ST3a, ST3b</t>
    </r>
  </si>
  <si>
    <r>
      <rPr>
        <sz val="10"/>
        <rFont val="Arial Narrow"/>
        <family val="2"/>
        <charset val="238"/>
      </rPr>
      <t xml:space="preserve">Pokojový ovladač, komunikativní, displej 60 x 60 mm, otočný knoflík s tlačítkem, teplota, rel. vlhkost, Modbus / RS485, galv. odd. včetně instalační krabice – </t>
    </r>
    <r>
      <rPr>
        <b/>
        <sz val="10"/>
        <rFont val="Arial Narrow"/>
        <family val="2"/>
        <charset val="238"/>
      </rPr>
      <t>PP…</t>
    </r>
  </si>
  <si>
    <r>
      <rPr>
        <sz val="10"/>
        <rFont val="Arial Narrow"/>
        <family val="2"/>
        <charset val="238"/>
      </rPr>
      <t xml:space="preserve">TERMOELEKTRICKÝ POHON 230V/2-BOD – </t>
    </r>
    <r>
      <rPr>
        <b/>
        <sz val="10"/>
        <rFont val="Arial Narrow"/>
        <family val="2"/>
        <charset val="238"/>
      </rPr>
      <t>SRV...(na rozdělovače podlahového topení)</t>
    </r>
  </si>
  <si>
    <r>
      <rPr>
        <sz val="10"/>
        <rFont val="Arial Narrow"/>
        <family val="2"/>
        <charset val="238"/>
      </rPr>
      <t xml:space="preserve">Regulátor fancoilu, komunikativní 2 x DI (přítomnost, okno), 5 x DO, kom. 1x Modbus slave / RS485 pro nadřazený systém, 1x Modbus master / RS485 pro ovladač UC010, napájení 230Vst – </t>
    </r>
    <r>
      <rPr>
        <b/>
        <sz val="10"/>
        <rFont val="Arial Narrow"/>
        <family val="2"/>
        <charset val="238"/>
      </rPr>
      <t>RF222, RF310, RF318</t>
    </r>
  </si>
  <si>
    <r>
      <rPr>
        <sz val="10"/>
        <rFont val="Arial Narrow"/>
        <family val="2"/>
        <charset val="238"/>
      </rPr>
      <t xml:space="preserve">Pokojový ovladač k FCR010, měření teploty, otočný knoflík, LCD displej 60 x 60 mm, gal.od. - </t>
    </r>
    <r>
      <rPr>
        <b/>
        <sz val="10"/>
        <rFont val="Arial Narrow"/>
        <family val="2"/>
        <charset val="238"/>
      </rPr>
      <t>PP222, PP310, PP318</t>
    </r>
  </si>
  <si>
    <r>
      <rPr>
        <sz val="10"/>
        <rFont val="Arial Narrow"/>
        <family val="2"/>
        <charset val="238"/>
      </rPr>
      <t xml:space="preserve">PŘÍMÝ UZAVÍRACÍ KULOVÝ VENTIL DN20 – </t>
    </r>
    <r>
      <rPr>
        <b/>
        <sz val="10"/>
        <rFont val="Arial Narrow"/>
        <family val="2"/>
        <charset val="238"/>
      </rPr>
      <t>RVT222, RVT310, RVT318</t>
    </r>
  </si>
  <si>
    <r>
      <rPr>
        <sz val="10"/>
        <rFont val="Arial Narrow"/>
        <family val="2"/>
        <charset val="238"/>
      </rPr>
      <t xml:space="preserve">SERVOPOHON PRO KULOVÉ VENTILY VAI60, 2-BODOVÉ ŘÍZENÍ 230V – </t>
    </r>
    <r>
      <rPr>
        <b/>
        <sz val="10"/>
        <rFont val="Arial Narrow"/>
        <family val="2"/>
        <charset val="238"/>
      </rPr>
      <t>RVT222, RVT310, RVT318</t>
    </r>
  </si>
  <si>
    <r>
      <rPr>
        <sz val="10"/>
        <rFont val="Arial Narrow"/>
        <family val="2"/>
        <charset val="238"/>
      </rPr>
      <t xml:space="preserve">Rozvodnice k rozdělovačům podlahového topení – </t>
    </r>
    <r>
      <rPr>
        <b/>
        <sz val="10"/>
        <rFont val="Arial Narrow"/>
        <family val="2"/>
        <charset val="238"/>
      </rPr>
      <t>R1, R2</t>
    </r>
  </si>
  <si>
    <t>ROZVADĚČ  DT1</t>
  </si>
  <si>
    <t>ROZVADĚČ 1200x800x300+ÚCHYTY</t>
  </si>
  <si>
    <t>VÝVODKA PG.. S MATICÍ</t>
  </si>
  <si>
    <t>Vypínač LTS40A, 3.pól., červený, 40A, panel</t>
  </si>
  <si>
    <t>ZÁSUVKA SOKLOVÁ 230V</t>
  </si>
  <si>
    <t>LED osvětlovací jednotka, 19" nebo magnetická, černá</t>
  </si>
  <si>
    <t xml:space="preserve">SALTEK OCHRANA DA-275 DF 10A </t>
  </si>
  <si>
    <t xml:space="preserve">SÍŤOVÝ ZDROJ SPÍNANÝ, 60W, 88÷264V~/24V/2.5A=, NA DIN35 </t>
  </si>
  <si>
    <t>TRANSFORMÁTOR 230/24V 250VA</t>
  </si>
  <si>
    <t>JISTIČ 16A 1POL.</t>
  </si>
  <si>
    <t>JISTIČ 10A 1POL.</t>
  </si>
  <si>
    <t>JISTIČ 6A 1POL.</t>
  </si>
  <si>
    <t>POMOCNÝ KONT.</t>
  </si>
  <si>
    <t>STYKAČ 20A INSTALAČNÍ 2POL.</t>
  </si>
  <si>
    <t>Relé RT 2P/8A,230VAC,5mm</t>
  </si>
  <si>
    <t>Patice RT, šroubové vývody, 5mm</t>
  </si>
  <si>
    <t>HLAVICE PRO SIGNÁLKY NÍZKÉ - ŽLUTÁ</t>
  </si>
  <si>
    <t>UPEVŇOVACÍ ADAPTÉR 3 POZICE</t>
  </si>
  <si>
    <t>LED 12-30V AC/DC BÍLÁ</t>
  </si>
  <si>
    <t>OVLÁDAČ 3-POLOHOVY, S ARETACÍ, PROSVĚTLENÝ ZELENÝ I-0-II, OTOČNÝ</t>
  </si>
  <si>
    <t>LED 85-264V AC ZELENÁ</t>
  </si>
  <si>
    <t>ZAPÍNACÍ KONTAKT</t>
  </si>
  <si>
    <t>SVORKA ŘADOVÁ 4mm2</t>
  </si>
  <si>
    <t>POJISTKOVÁ SVORKA</t>
  </si>
  <si>
    <t>POMOCNÝ MATERIÁL</t>
  </si>
  <si>
    <t>VÝROBA ROZVADĚČE</t>
  </si>
  <si>
    <t>MONTÁŽ VČETNĚ DODÁVKY KABELŮ A KABELOVÝCH TRAS</t>
  </si>
  <si>
    <t>kabel CYKY3x 2,5</t>
  </si>
  <si>
    <t>kabel CYKY 3x 1,5</t>
  </si>
  <si>
    <t>kabel JYTY 7x 1</t>
  </si>
  <si>
    <t>kabel JYTY 4x 1</t>
  </si>
  <si>
    <t>POKLÁDKA KABELŮ</t>
  </si>
  <si>
    <t>VODIČ CY6 ŽLUTOZEL.</t>
  </si>
  <si>
    <t>NAPOJENÍ  A OZNAČENÍ KABELŮ</t>
  </si>
  <si>
    <t>OSAZENÍ PERIFERIÍ</t>
  </si>
  <si>
    <t>KOVOVÉ KABELOVÉ ŽLABY 125x50 VČETNĚ KONSTRUKČNÍCH DÍLŮ NA ZEĎ</t>
  </si>
  <si>
    <t>KOVOVÉ KABELOVÉ ŽLABY 62x50 VČETNĚ KONSTRUKČNÍCH DÍLŮ NA ZEĎ</t>
  </si>
  <si>
    <t>TRUBKA OHEBNÁ PVC P35</t>
  </si>
  <si>
    <t>DROBNÝ INSTALAČNÍ MATERIÁL</t>
  </si>
  <si>
    <t>OSTATNÍ MONTÁŽNÍ PRÁCE MaR</t>
  </si>
  <si>
    <t>REVIZE</t>
  </si>
  <si>
    <t>OŽIVENÍ A ZKUŠEBNÍ PROVOZ</t>
  </si>
  <si>
    <t>ZAŠKOLENÍ OBSLUHY</t>
  </si>
  <si>
    <t>CELKEM bez DPH</t>
  </si>
  <si>
    <t>KRÁLOVEHRADECKÝ KRAJ, PIVOVARSKÉ NÁMĚSTÍ 1245, 50003 HRADEC KRÁLOVÉ</t>
  </si>
  <si>
    <t xml:space="preserve">                       Soupis výkonů/ Leistungverzeichnis</t>
  </si>
  <si>
    <t>Domov seniorů Borohrádek, přístavba a stavební úpravy</t>
  </si>
  <si>
    <t>SO - 01 - ZÁMEČEK</t>
  </si>
  <si>
    <t>090-elektroinstalace, 110-hromosvody</t>
  </si>
  <si>
    <t>katalogové ceny bez DPH</t>
  </si>
  <si>
    <t>Číslo pozice/Nr. Position</t>
  </si>
  <si>
    <t>POPIS VÝKONU/ Beschreibung der Leistungen</t>
  </si>
  <si>
    <t>Měrná jednotka/ Maßeinheit</t>
  </si>
  <si>
    <t>Množství/ Masse</t>
  </si>
  <si>
    <t>Jednotková cena/ Einheitpreis</t>
  </si>
  <si>
    <t>Cena / Betrag</t>
  </si>
  <si>
    <t>REKAPITULACE</t>
  </si>
  <si>
    <t>CELKEM SOUPIS VÝKONŮ</t>
  </si>
  <si>
    <t>Spínací zařízení</t>
  </si>
  <si>
    <t>rozváděč RH</t>
  </si>
  <si>
    <t>oceloplechová rozvodnice 600 x 600 x 250  IP 44/20</t>
  </si>
  <si>
    <t>vypínač 3pól, Ie 160 A, Ue AC 690 V (AC-23A)/ DC 250 V (DC-22A), Cu/Al kabely 2,5 - 95 mm2</t>
  </si>
  <si>
    <t>jistič PL7-B25/3</t>
  </si>
  <si>
    <t>jistič PL7-B40/3</t>
  </si>
  <si>
    <t>jistič PL7-B50/3</t>
  </si>
  <si>
    <t>jistič Bxx/3  kuchyň</t>
  </si>
  <si>
    <t xml:space="preserve">podružný materiál  </t>
  </si>
  <si>
    <t>montáž</t>
  </si>
  <si>
    <t>rozváděč RS01</t>
  </si>
  <si>
    <t>rozvodnice  3/72, bílá, pod omítku</t>
  </si>
  <si>
    <t>vypínač 40/3</t>
  </si>
  <si>
    <t>svodič přepětí   I.+II. st. 12,5-275/3+0 M</t>
  </si>
  <si>
    <t>proudový chránič s nadpr. ochr. 10/1N/C/003</t>
  </si>
  <si>
    <t>proudový chránič s nadpr. ochr. 25/4/B/003</t>
  </si>
  <si>
    <t>jistič B10/1</t>
  </si>
  <si>
    <t>jistič B16/1</t>
  </si>
  <si>
    <t>jistič B10/3</t>
  </si>
  <si>
    <t>jistič B16/3</t>
  </si>
  <si>
    <t>jistič B20/3</t>
  </si>
  <si>
    <t>lišta propojovací 10-3P-3TE</t>
  </si>
  <si>
    <t>rozváděč RS1</t>
  </si>
  <si>
    <t>svorka RSA 6</t>
  </si>
  <si>
    <t xml:space="preserve">jednofázový elektroměr na DIN lištu </t>
  </si>
  <si>
    <t>proudový chránič s nadpr. ochr. 10/1N/B/003</t>
  </si>
  <si>
    <t>jistič C10/1</t>
  </si>
  <si>
    <t>jistič B20/1</t>
  </si>
  <si>
    <t>impulsní relé 230/S</t>
  </si>
  <si>
    <t>rozváděč RS2</t>
  </si>
  <si>
    <t>rozvodnice  5/120 pod omítku, bílá</t>
  </si>
  <si>
    <t>vypínač 63/3</t>
  </si>
  <si>
    <t>stykač 230/40-40</t>
  </si>
  <si>
    <t>rozváděč RS3</t>
  </si>
  <si>
    <t>jistič B32/3</t>
  </si>
  <si>
    <t>CELKEM</t>
  </si>
  <si>
    <t>Rozvody elektrické energie</t>
  </si>
  <si>
    <t>krabice pro společnou montáž KU 68-45_KA ( hloubka 45 mm )</t>
  </si>
  <si>
    <t>krabice KU 68-1903</t>
  </si>
  <si>
    <t>krabice KR 97/5_KA pětivodičová  vč. víčka a svorkovnice</t>
  </si>
  <si>
    <t xml:space="preserve">Krabice  A8 IP54 75x75x36 </t>
  </si>
  <si>
    <t>trubka PVC 20</t>
  </si>
  <si>
    <t>trubka pozikovaná 6036 ZNM</t>
  </si>
  <si>
    <r>
      <t xml:space="preserve">trubka  4016E_KA   vč. spojek a uchycení  </t>
    </r>
    <r>
      <rPr>
        <sz val="12"/>
        <rFont val="ISOCPEUR"/>
        <family val="2"/>
        <charset val="238"/>
      </rPr>
      <t>∅</t>
    </r>
    <r>
      <rPr>
        <sz val="12"/>
        <rFont val="Arial"/>
        <family val="2"/>
      </rPr>
      <t xml:space="preserve"> 13</t>
    </r>
  </si>
  <si>
    <t>instalační lišta  150x65 - dvoukomorová vč. spojů a rohů</t>
  </si>
  <si>
    <t>stínící kanál SK 40x20</t>
  </si>
  <si>
    <t>zemní pospojení stínícího kanálu</t>
  </si>
  <si>
    <t>hmoždinka vč. vrutu - 6x60</t>
  </si>
  <si>
    <t>hmoždinka vč. vrutu - 8x60</t>
  </si>
  <si>
    <t xml:space="preserve">svorka zemnící ZSA 16                                 </t>
  </si>
  <si>
    <t>páska zemnící úzká ZS 16</t>
  </si>
  <si>
    <t>svorka kabelová 2x1-2.5</t>
  </si>
  <si>
    <t>svorka kabelová 3x1-2.5</t>
  </si>
  <si>
    <t>svorka kabelová 4x1-2.5</t>
  </si>
  <si>
    <t>drátěný žlab 100/50  vč. spojek</t>
  </si>
  <si>
    <t>sádra stavební</t>
  </si>
  <si>
    <t>q</t>
  </si>
  <si>
    <t>CY 2,5 zž</t>
  </si>
  <si>
    <t>CY 16 zž</t>
  </si>
  <si>
    <t>CYKY O2x1,5</t>
  </si>
  <si>
    <t>CYKY O3x1,5</t>
  </si>
  <si>
    <t>CYKY J3x1,5</t>
  </si>
  <si>
    <t>CYKY J3x2,5</t>
  </si>
  <si>
    <t>CYKY J4x10</t>
  </si>
  <si>
    <t>CYKY J4x16</t>
  </si>
  <si>
    <t>CYKY J5x1,5</t>
  </si>
  <si>
    <t>CYKY J5x2,5</t>
  </si>
  <si>
    <t>CYKY J5x4</t>
  </si>
  <si>
    <t>CYKY J5x6</t>
  </si>
  <si>
    <t>CYKY J7x1.5</t>
  </si>
  <si>
    <t>CYSY 5Gx2,5</t>
  </si>
  <si>
    <t>vypínač bílý, řazení 1 komplet, nezadíratelný povrch</t>
  </si>
  <si>
    <t>vypínač bílý, řazení 5 komplet, nezadíratelný povrch</t>
  </si>
  <si>
    <t>vypínač bílý, řazení 6 komplet, nezadíratelný povrch</t>
  </si>
  <si>
    <t>vypínač bílý, řazení 7 komplet, nezadíratelný povrch</t>
  </si>
  <si>
    <t>tlačítko bílé, řazení 1/0 komplet, nezadíratelný povrch</t>
  </si>
  <si>
    <t>vypínač bílý, řazení 6+6 komplet, nezadíratelný povrch</t>
  </si>
  <si>
    <t>jednonásobná zásuvka bílá, 230V/16A s clonkami s nezadíratelným povrchem</t>
  </si>
  <si>
    <t>jednonásobná zásuvka bílá, 230V/16A s clonkami s nezadíratelným povrchem, vč. svodiče přepětí III. st.</t>
  </si>
  <si>
    <t>zásuvka do podparapetní lišty 45x45 bílá</t>
  </si>
  <si>
    <t>zásuvka do podparapet.lišty 45x45  bílá se svodičem přepětí</t>
  </si>
  <si>
    <r>
      <t xml:space="preserve">pohybový senzor  </t>
    </r>
    <r>
      <rPr>
        <sz val="12"/>
        <rFont val="formata"/>
        <family val="2"/>
        <charset val="238"/>
      </rPr>
      <t>malé prostory strop - vestavné</t>
    </r>
  </si>
  <si>
    <t>zásuvka  5x32A  nástěnná IP 44</t>
  </si>
  <si>
    <t xml:space="preserve">kovová instalační krabice do betonu 16/24M  </t>
  </si>
  <si>
    <t>sporáková kombinace vč. instalační krabice</t>
  </si>
  <si>
    <t>jednonásobná zásuvka šedo-bílá   IP 44</t>
  </si>
  <si>
    <t xml:space="preserve">CELKEM </t>
  </si>
  <si>
    <t>podružný materiál       3% z nosného materiálu</t>
  </si>
  <si>
    <t>Montáž rozvodů elektrické energie</t>
  </si>
  <si>
    <t>krabice pod přístroje bez zapojení</t>
  </si>
  <si>
    <t>krabicová rozvodka odboč.s víčkem vč. zapojení</t>
  </si>
  <si>
    <t>krabicová rozvodka lištová vč. zapojení</t>
  </si>
  <si>
    <t>trubka PVC pod omítku</t>
  </si>
  <si>
    <t xml:space="preserve">upevnění parapetního kanálu </t>
  </si>
  <si>
    <t>upevnění plastových lišt, plastových pevných trubek</t>
  </si>
  <si>
    <t>zapojení podlahových krabic vč. upevnění</t>
  </si>
  <si>
    <t xml:space="preserve">kabelový žlab podpěr  </t>
  </si>
  <si>
    <t>uložení podlahových žlabů/trub</t>
  </si>
  <si>
    <t>motáž rozváděče do 50 kg</t>
  </si>
  <si>
    <t>tabulky a štítky na kabely</t>
  </si>
  <si>
    <t>osazení hmoždinky do panelu</t>
  </si>
  <si>
    <t>uzemnění na povrchu do 50mm2</t>
  </si>
  <si>
    <t>kabel  CYKYLo pod omítkou-do CYKY 5x2.5 PU</t>
  </si>
  <si>
    <t>kabel  CYKY  do 5x6 PU</t>
  </si>
  <si>
    <t>kabel  CYKY  do 4x10 PU</t>
  </si>
  <si>
    <t>kabel  do CYKY 5x2.5 PU</t>
  </si>
  <si>
    <t>kabel  CYKY  do 4x16 PU</t>
  </si>
  <si>
    <t>drát do 25 mm2 pevně ulož.</t>
  </si>
  <si>
    <t>příplatek za zatahování kabelu do 0,7 kg</t>
  </si>
  <si>
    <t>ukončení kabelu do 4x10</t>
  </si>
  <si>
    <t>ukončení kabelu do 4x25</t>
  </si>
  <si>
    <t>připojení spínacího prvku</t>
  </si>
  <si>
    <t>připojení časových členů, pohybových senzorů, kouřových hlásičů, termostatů</t>
  </si>
  <si>
    <t>připojení prvku v GO</t>
  </si>
  <si>
    <t>připojení zásuvek 1f.</t>
  </si>
  <si>
    <t>připojení zásuvek 3f., sporáková kombinace</t>
  </si>
  <si>
    <t>zapojení transformátoru do200VA</t>
  </si>
  <si>
    <t>přetočení kabelu z bubnu</t>
  </si>
  <si>
    <t>demontáže stávajících kabelů do pr. 2,5 mm, vč. likvidace</t>
  </si>
  <si>
    <t>demontáže stávajících kabelů do pr. 35 mm, vč. likvidace</t>
  </si>
  <si>
    <t>demontáže stávajících spínacích prvků a zásuvek, vč. likvidace</t>
  </si>
  <si>
    <t>demontáže stávajících rozváděčů, vč. likvidace</t>
  </si>
  <si>
    <t>Koordinace s ostatními profesemi - VZT, ZTI</t>
  </si>
  <si>
    <t>KPL</t>
  </si>
  <si>
    <t>práce s revizním technikem</t>
  </si>
  <si>
    <t>vyhledání přípojných bodů, zajištění pracoviště</t>
  </si>
  <si>
    <t>zapojení VZT jednotek</t>
  </si>
  <si>
    <t>Rýha v betonu - hl.3cm š.3cm</t>
  </si>
  <si>
    <t xml:space="preserve">Výchozí revizní zpráva  6 paré </t>
  </si>
  <si>
    <t>Dokumentace skutečného provedení 6 paré , vč. protokolu o měření intenzity osvětlení dle čsn 12464-1</t>
  </si>
  <si>
    <t>zednické přípomoce     3% z ceny montáže</t>
  </si>
  <si>
    <t>Osvětlení</t>
  </si>
  <si>
    <t>žárovková svítidla vč. zdrojů</t>
  </si>
  <si>
    <t>1 - interiérové svítidlo LED do podhledu 600x600, lakovaný plech, RAL 9003, nevhodná pro zakrytí tepelně izolačním materiálem,  mikroprisma (DMPP),  3k3 840, AC 230 V / 50 Hz, elektronický předřadník, 4 000 K, 2900 lm, 17,6 W, IP 40</t>
  </si>
  <si>
    <t>2 - Přisazené nebo závěsné interiérové LED svítidlo, lakovaný plech, RAL 9003, vhodná na hořlavé podklady,  mikroprisma (DMPP),  3k7 840, AC 230 V / 50 Hz, elektronický předřadník, 4 000 K, 3143 lm, 25,0 W, IP 40, 1565 x 171 x 55 mm</t>
  </si>
  <si>
    <t>3 - Přisazené nebo závěsné interiérové LED svítidlo, lakovaný plech, RAL 9003, vhodná na hořlavé podklady,  mikroprisma (DMPP),  4k7 840, AC 230 V / 50 Hz, elektronický předřadník, 4 000 K, 3898 lm, 33,0 W, IP 40, 1565 x 171 x 55 mm</t>
  </si>
  <si>
    <t>4 - Přisazené nebo závěsné interiérové LED svítidlo, lakovaný plech, RAL 9003, vhodná na hořlavé podklady,  mikroprisma (DMPP),  3k3 840, AC 230 V / 50 Hz, elektronický předřadník, 4 000 K, 2737 lm, 21,0 W, IP 40, 1285 x 171 x 55 mm</t>
  </si>
  <si>
    <t>5 - Přisazené nebo závěsné interiérové LED svítidlo, lakovaný plech, RAL 9003, vhodná na hořlavé podklady,  mikroprisma (DMPP),  2k2 840, AC 230 V / 50 Hz, elektronický předřadník, 4 000 K, 1824 lm, 15,0 W, IP 40, 240 x 171 x 55 mm</t>
  </si>
  <si>
    <t>6 - Přisazené nebo závěsné interiérové LED svítidlo, lakovaný plech, RAL 9003, vhodná na hořlavé podklady,  mikroprisma (DMPP),  2k5 840, AC 230 V / 50 Hz, elektronický předřadník, 4 000 K, 2131 lm, 17,0 W, IP 40, 1565 x 171 x 55 mm</t>
  </si>
  <si>
    <t>7 - interiérové svítidlo LED do podhledu 600x600, lakovaný plech, RAL 9003, nevhodná pro zakrytí tepelně izolačním materiálem,  mikroprisma (DMPP),  5k3 940, AC 230 V / 50 Hz, elektronický předřadník, 4 000 K, 4415 lm, 42 W, IP 40</t>
  </si>
  <si>
    <t>9 - interiérové svítidlo LED do podhledu 600x600, lakovaný plech, RAL 9003, nevhodná pro zakrytí tepelně izolačním materiálem,  mikroprisma (DMPP), světelný tok 5k6 840, AC 230 V / 50 Hz, elektronický předřadník, 4 000 K, 4895 lm, 28,3 W, IP 40</t>
  </si>
  <si>
    <t>10 - interiérové svítidlo LED do podhledu 600x600, lakovaný plech, RAL 9003, nevhodná pro zakrytí tepelně izolačním materiálem,  mikroprisma (DMPP), světelný tok 4k6 840, AC 230 V / 50 Hz, elektronický předřadník, 4 000 K, 4081 lm, 23,6 W, IP 40</t>
  </si>
  <si>
    <t>11 - interiérové svítidlo LED do podhledu 600x600, lakovaný plech, RAL 9003, nevhodná pro zakrytí tepelně izolačním materiálem,  mikroprisma (DMPP),  světelný tok 2k6 840, AC 230 V / 50 Hz, elektronický předřadník, 4 000 K, 2311 lm, 14,3 W, IP 40</t>
  </si>
  <si>
    <t>12 - Interiérové podhledové LED svítidlo pro všeobecné použití, AC 230 V / 50 Hz, reflektor matný, 4 000 K, těleso svítidla-hliníkový odlitek, barva svítidla RAL 9003, průměr výřezu 170 mm, 2k2 840 , 2200 lm,24.0 W</t>
  </si>
  <si>
    <t>13 - Interiérové podhledové LED svítidlo pro všeobecné použití, AC 230 V / 50 Hz, reflektor matný, 4 000 K, těleso svítidla-hliníkový odlitek, barva svítidla RAL 9003, průměr výřezu 170 mm,1k3 840 , 1300 lm, 14.0 W</t>
  </si>
  <si>
    <t>14 - Interiérové podhledové LED svítidlo pro všeobecné použití, AC 230 V / 50 Hz, reflektor matný, 4 000 K, těleso svítidla-hliníkový odlitek, barva svítidla RAL 9003, průměr výřezu 170 mm, 3k0 840 , 3100 lm, 37.0 W</t>
  </si>
  <si>
    <t>15 - interiérové svítidlo LED do podhledu, lakovaný plech, RAL 9003, nevhodná pro zakrytí tepelně izolačním materiálem,  mikroprisma (DMPP), světelný tok 3k3 840, AC 230 V / 50 Hz, elektronický předřadník, 4 000 K, 2900 lm, 17,6 W, IP 40</t>
  </si>
  <si>
    <t>16 - interiérové svítidlo LED do podhledu, lakovaný plech, RAL 9003, nevhodná pro zakrytí tepelně izolačním materiálem,  mikroprisma (DMPP), světelný tok 4k6 840, AC 230 V / 50 Hz, elektronický předřadník, 4 000 K, 4081 lm, 23,6 W, IP 40</t>
  </si>
  <si>
    <t>17 - interiérové svítidlo LED do podhledu, lakovaný plech, RAL 9003, nevhodná pro zakrytí tepelně izolačním materiálem,  mikroprisma (DMPP), světelný tok 6k2 840, AC 230 V / 50 Hz, elektronický předřadník, 4 000 K, 5438 lm, 31,3 W, IP 40</t>
  </si>
  <si>
    <t>D -  svítidlo s kovovou monturou, bílé, stínítko opálový polykarbonát, držení stínítka pružinové, 1 x E27, IP 54, stropní/nástěné, vč. LED žárovky, rozměr DxŠxV  300x300x76, pohybový senzor</t>
  </si>
  <si>
    <t>N1 - nouzové LED svítidlo s možností montáže přisazením i zavěšením, AC 230 V / 50 Hz, integrovaný nouzový modul, autonomnost 1 h (NM1), difuzor, pozorovací vzdálenost 20 m (100 lm), autotest, IP 65, 5500 K, těleso svítidla ABS</t>
  </si>
  <si>
    <t>N3 - nouzové LED svítidlo, LED 3 W, AC 230 V / 50 Hz, autotest, optický systém Koridor (C) 6 500 K, možnost montáže na podhled i zapuštěná, na hořlavý povrch, IP 20</t>
  </si>
  <si>
    <t>N4 - nouzové LED svítidlo, LED 3 W, AC 230 V / 50 Hz, autotest, optický systém Area (A) , 6 500 K, možnost montáže na podhled i zapuštěná, na hořlavý povrch, IP 20</t>
  </si>
  <si>
    <t>LED pásek na AL liště s difuzorem, vč. trafa, délka 2000 mm</t>
  </si>
  <si>
    <t>LED pásek na AL liště s difuzorem, vč. trafa, délka 3000 mm</t>
  </si>
  <si>
    <t>lankový závěs ke svítidlům  vč. napájecího kabelu - PÁR</t>
  </si>
  <si>
    <t>Montáž osvětlení</t>
  </si>
  <si>
    <t>upevnění žárovkových svítidel</t>
  </si>
  <si>
    <t>upevnění LED svítidel do podhledu vč.připoj.</t>
  </si>
  <si>
    <t>upevnění LED svítidel na podhled vč.připoj.</t>
  </si>
  <si>
    <t>upevnění LED svítidel závěsných vč.připoj.</t>
  </si>
  <si>
    <t>upevnění nouzových svítidel</t>
  </si>
  <si>
    <t>montáž LED pásku</t>
  </si>
  <si>
    <t>demontáže stávajících svítidel, vč. likvidace</t>
  </si>
  <si>
    <t>Bleskosvody</t>
  </si>
  <si>
    <t>montážní prvky nezbytné k výměně nepoužitelných součástí</t>
  </si>
  <si>
    <t>Montáž bleskosvodu</t>
  </si>
  <si>
    <t>demontáž a zpětná montáž hromosvodu, vč. doplnění nepoužitelných montážních prvků</t>
  </si>
  <si>
    <t>VZDUCHOTECHNIKA</t>
  </si>
  <si>
    <t>Výr. příkaz číslo</t>
  </si>
  <si>
    <t>Varianta :</t>
  </si>
  <si>
    <t>I.</t>
  </si>
  <si>
    <t>DOMOV SENIORŮ BOROHRÁDEK, SO-01 BUDOVA ZÁMEČKU</t>
  </si>
  <si>
    <t>Datum :</t>
  </si>
  <si>
    <t>04/2024</t>
  </si>
  <si>
    <t>Pozice</t>
  </si>
  <si>
    <t>Z a ř í z e n í  -  č i n  o s t</t>
  </si>
  <si>
    <t>Výrobce</t>
  </si>
  <si>
    <t>Jed-</t>
  </si>
  <si>
    <t>Množ-</t>
  </si>
  <si>
    <t>Jednotková</t>
  </si>
  <si>
    <t xml:space="preserve">Celková </t>
  </si>
  <si>
    <t>Montážní</t>
  </si>
  <si>
    <t>notky</t>
  </si>
  <si>
    <t>ství</t>
  </si>
  <si>
    <t>cena</t>
  </si>
  <si>
    <t>výkony</t>
  </si>
  <si>
    <t>Zařízení č. 1: Větrání sociálního zázemí SO 01</t>
  </si>
  <si>
    <t>Potrubní ventilátor pr.125, výkon 290 m3/hod, Pexter 120 Pa,opatřený hlukovou izolací, doběhové čidlo chodu</t>
  </si>
  <si>
    <t>Potrubní ventilátor pr.125, výkon 240 m3/hod, Pexter 120 Pa,opatřený hlukovou izolací, doběhové čidlo chodu</t>
  </si>
  <si>
    <t>Potrubní ventilátor pr.125, výkon 130 m3/hod, Pexter 120 Pa,opatřený hlukovou izolací, doběhové čidlo chodu</t>
  </si>
  <si>
    <t>Potrubní ventilátor pr.125, výkon 200 m3/hod, Pexter 120 Pa,opatřený hlukovou izolací, doběhové čidlo chodu</t>
  </si>
  <si>
    <t>Potrubní ventilátor pr.160, výkon 330 m3/hod, Pexter 120 Pa,opatřený hlukovou izolací, doběhové čidlo chodu</t>
  </si>
  <si>
    <t>Pružná manžeta (objímka) pr.125-160</t>
  </si>
  <si>
    <t>Zpětná klapka těsná pr.125-160</t>
  </si>
  <si>
    <t>Vyústka pr.125-150, nátrubek, s regulací průtoku</t>
  </si>
  <si>
    <t>Spiro potrubí včetně tvarovek pr. 125 (včetně průchodek)</t>
  </si>
  <si>
    <t>bm</t>
  </si>
  <si>
    <t>Spiro potrubí včetně tvarovek pr. 160 (včetně průchodek)</t>
  </si>
  <si>
    <t>Flexo potrubí s akustickým útlumem, izolované, ztužující pružina pr. 125-127</t>
  </si>
  <si>
    <t>Flexo potrubí s akustickým útlumem, izolované, ztužující pružina pr. 160</t>
  </si>
  <si>
    <t>Mřížka na fasádu (žaluzie), 125x125, nátrubek,  barevné provedení RAL</t>
  </si>
  <si>
    <t>Mřížka na fasádu (žaluzie), 160x160, nátrubek,  barevné provedení RAL</t>
  </si>
  <si>
    <t xml:space="preserve">Tepelná izolace kaučuková samolepící tl. 20 mm </t>
  </si>
  <si>
    <t>Oplechování a utěsnění stavebního prostupu VZT na fasádu/střechu</t>
  </si>
  <si>
    <t>Výfuková hlavice nad střechu pr.125, barva RAL</t>
  </si>
  <si>
    <t>Požární izolace minerální, AL popel, EI15 (izolace stoupaček v prostupu střechou)</t>
  </si>
  <si>
    <t>Mezisoučet Kč</t>
  </si>
  <si>
    <t>3A + 3B - Větrání sociálního zázemí SO 01</t>
  </si>
  <si>
    <t xml:space="preserve">VZT jednotka s rekuperací výkon 800 m3/hod odvod, 800 m3/hod přívod vzduchu, technické parametry viz. výkresová dokumentace  </t>
  </si>
  <si>
    <t>vnitřní zateplené provedení, zprovoznění VZT jednotky, příprava pro rozhraní pro napojení nadřazený systém MaR, elektro ohřev</t>
  </si>
  <si>
    <t>sestava</t>
  </si>
  <si>
    <t>rekuperace,  klapky + servopohon, manžety, tlumiče hluku</t>
  </si>
  <si>
    <t>Systém MaR včetně rozvaděče a prokabelování, čidla teplotní a vlhkostní, vzdálený ovladač + cca 30 m kabeláže. ochranné lišty</t>
  </si>
  <si>
    <t>Oplechování a utěsnění stavebního prostupu VZT fasádou</t>
  </si>
  <si>
    <t>Revizní otvor do VZT rozvodu pro kontrolu a čištění</t>
  </si>
  <si>
    <t>Nasávací/výfukový nátrubek se sítem</t>
  </si>
  <si>
    <t>Vyústka přívodní s regulací, do spira 325x75</t>
  </si>
  <si>
    <t>Vyústka přívodní s regulací, do spira 225x75</t>
  </si>
  <si>
    <t>Vyústka odvodní s regulací, do spira 225x75</t>
  </si>
  <si>
    <t>Vyústka odvodní s regulací, nátrubek 200x200</t>
  </si>
  <si>
    <t>Vyústka přívodní s regulací, nátrubek 200x200</t>
  </si>
  <si>
    <t>Spiro potrubí včetně tvarovek pr. 200 (včetně průchodek)</t>
  </si>
  <si>
    <t>Spiro potrubí včetně tvarovek pr. 250 (včetně průchodek)</t>
  </si>
  <si>
    <t>Pozink. VZT rozvody včetně tvarovek</t>
  </si>
  <si>
    <t>Flexo potrubí s akustickým útlumem, izolované, ztužující pružina pr. 250</t>
  </si>
  <si>
    <t>Tepelná izolace kaučuková samolepící tl. 2x 20 mm + oplechování (venkovní rozvody)</t>
  </si>
  <si>
    <t>Tlumič hluku pr.280, L=1 m, přechodové nátrubky</t>
  </si>
  <si>
    <t>Mřížka na fasádu (žaluzie), 315x315, nátrubek,  barevné provedení RAL</t>
  </si>
  <si>
    <t>Plastové (KG) potrubí a tvarovky pr.250</t>
  </si>
  <si>
    <t>Zařízení č. 4 – Klimatizace administrativní části SO 01</t>
  </si>
  <si>
    <t>Venkovní jednotka výkon cca 34 kW chlad/top , provedení VRF</t>
  </si>
  <si>
    <t xml:space="preserve">Vnitřní nástěnná jednotka výkon cca 2,5 kW chlad/top </t>
  </si>
  <si>
    <t xml:space="preserve">Vnitřní 4-cestná kazetová jednotka výkon cca 2,8 kW chlad/top </t>
  </si>
  <si>
    <t xml:space="preserve">Vnitřní 4-cestná kazetová jednotka výkon cca 3,6 kW chlad/top </t>
  </si>
  <si>
    <t xml:space="preserve">Vnitřní 4-cestná kazetová jednotka výkon cca 7,1 kW chlad/top </t>
  </si>
  <si>
    <t>Ovladač nástěnný jednotky, propojovací kabeláž (cca 15 m)</t>
  </si>
  <si>
    <t>Refnet</t>
  </si>
  <si>
    <t>Komunikační rozhraní pro napojení na systém MaR např. Modbus (pouze příprava instalace)</t>
  </si>
  <si>
    <t>Rozvody chlazení (společné plyn/kap.), vč. tepelné izolace, komunikační kabeláž venkovní/vnitřní jednotka</t>
  </si>
  <si>
    <t>Pomocné komponenty potrubních rozvodů chladiva (provedeno dle návrhu finálního dodavatele klim. jednotek)</t>
  </si>
  <si>
    <t>Konzole pro montáž venkovní jednotky na fasádě</t>
  </si>
  <si>
    <t>Pružné kompenzátory</t>
  </si>
  <si>
    <t>Zalištování venkovních rozvodů na fasádě (nebo instalace do chráničky)</t>
  </si>
  <si>
    <t xml:space="preserve">Závěsy a konzole kotvení pro instalaci rozvodů </t>
  </si>
  <si>
    <t>Utěsnění stavebního prostupu střechou, chránička</t>
  </si>
  <si>
    <t>Ucpávaky</t>
  </si>
  <si>
    <t>Zařízení č. 5 – Klimatizace server části SO 01</t>
  </si>
  <si>
    <t>Venkovní jednotka výkon cca 3,5kW chlad/top , úprava pro celoroční provoz chlazení pro server</t>
  </si>
  <si>
    <t xml:space="preserve">Vnitřní nástěnná jednotka výkon cca 3,5 kW chlad/top </t>
  </si>
  <si>
    <t>Zařízení č. 7 – Dílčí úprava VZT rozvodů kuchyně SO01</t>
  </si>
  <si>
    <t>Dílčí demontáž stávající VZT rozvod</t>
  </si>
  <si>
    <t>Barevný nástřik venkovních VZT rozvodů barva RAL</t>
  </si>
  <si>
    <t>Mřížka na fasádu (žaluzie), 500x400, nátrubek,  barevné provedení RAL</t>
  </si>
  <si>
    <t>Mřížka do potrubí (žaluzie), 400x800, nátrubek,  barevné provedení RAL</t>
  </si>
  <si>
    <t>Dílčí demontáž, vyčištění, servis, výměna filtrů, opětovná montáž stávající VZT jednotky kuchyně</t>
  </si>
  <si>
    <t>Doměření VZT rozvodů a tvarovek v podhledu kuchyně</t>
  </si>
  <si>
    <t>Oprava stávajících tepelných izolací</t>
  </si>
  <si>
    <t>Zařízení č. 8 – Větrání kuchyňského koutu SO01</t>
  </si>
  <si>
    <t>Zpětná klapka těsná pr.160</t>
  </si>
  <si>
    <t>Zařízení č.9: Ostatní položky společné pro jednotlivé zařízení</t>
  </si>
  <si>
    <t>Drobný a pomocný materiál</t>
  </si>
  <si>
    <t>Požární ucpávky</t>
  </si>
  <si>
    <t>Označení tras instalací popisem</t>
  </si>
  <si>
    <t xml:space="preserve">Uzemnění zařízení </t>
  </si>
  <si>
    <t>Závěsy a konzole pro instalaci rozvodů VZT</t>
  </si>
  <si>
    <t>Lešení, montážní plošiny</t>
  </si>
  <si>
    <t>Přesun hmot a manipulace</t>
  </si>
  <si>
    <t>Vyregulování a uvedení do provozu</t>
  </si>
  <si>
    <t>Provozní zkoušky</t>
  </si>
  <si>
    <t>Revize</t>
  </si>
  <si>
    <t>Zaškolení obsluhy, provozní řád</t>
  </si>
  <si>
    <t>Úklid pracoviště</t>
  </si>
  <si>
    <t>Celkem část VZT  (bez DPH)</t>
  </si>
  <si>
    <t>Kč</t>
  </si>
  <si>
    <t>Pozn: Do výkazu není nezahrnuto následující</t>
  </si>
  <si>
    <t>silnoproudý jištěný přívod elektro, systém MaR, kabeláže</t>
  </si>
  <si>
    <t>stavební práce většího rozsahu (podhledy,  prostupy)</t>
  </si>
  <si>
    <t>napojení odvodu kondenzátu od klimatizace</t>
  </si>
  <si>
    <t>pomocné konstrukce většího rozsahu</t>
  </si>
  <si>
    <t>dodávka a montáž dveřních mřížek</t>
  </si>
  <si>
    <t>{2ecf3ac6-459b-4a07-bb33-ff294fe802b9}</t>
  </si>
  <si>
    <t>223020_01 - Rozvod plynu</t>
  </si>
  <si>
    <t>45539782</t>
  </si>
  <si>
    <t>T-FESTING s.r.o.</t>
  </si>
  <si>
    <t>Marie Dvořáková</t>
  </si>
  <si>
    <t>Náklady z rozpočtu</t>
  </si>
  <si>
    <t>1) Náklady ze soupisu prací</t>
  </si>
  <si>
    <t xml:space="preserve">    723 - Zdravotechnika - vnitřní plynovod</t>
  </si>
  <si>
    <t xml:space="preserve">    783 - Nátěry</t>
  </si>
  <si>
    <t xml:space="preserve">    23-M - Montáže potrubí</t>
  </si>
  <si>
    <t xml:space="preserve">    58-M - Revize vyhrazených technických zařízení</t>
  </si>
  <si>
    <t>HZS - Ostatní - doplňkové stavební práce, vytýčení stávajícíh sítí, zaměření</t>
  </si>
  <si>
    <t>Celkové náklady za stavbu 1) + 2)</t>
  </si>
  <si>
    <t>119001405</t>
  </si>
  <si>
    <t>Dočasné zajištění potrubí z PE DN do 200 mm</t>
  </si>
  <si>
    <t>-797548843</t>
  </si>
  <si>
    <t>637890914</t>
  </si>
  <si>
    <t>Kromě vedení v kanále topné vody, který bude zrušen</t>
  </si>
  <si>
    <t>21*(1,2-0,3)*0,5</t>
  </si>
  <si>
    <t>57*1,0*0,5</t>
  </si>
  <si>
    <t>162251102</t>
  </si>
  <si>
    <t>Vodorovné přemístění přes 20 do 50 m výkopku/sypaniny z horniny třídy těžitelnosti I skupiny 1 až 3</t>
  </si>
  <si>
    <t>100251142</t>
  </si>
  <si>
    <t>V prostoru stavby - pro zasypání kanálu topné vody</t>
  </si>
  <si>
    <t>78*0,5*0,3</t>
  </si>
  <si>
    <t>167151101</t>
  </si>
  <si>
    <t>Nakládání výkopku z hornin třídy těžitelnosti I skupiny 1 až 3 do 100 m3</t>
  </si>
  <si>
    <t>-1997953273</t>
  </si>
  <si>
    <t>"V prostoru stavby - pro zasypání kanálu topné vody" 11,7</t>
  </si>
  <si>
    <t>598824749</t>
  </si>
  <si>
    <t>-1008388209</t>
  </si>
  <si>
    <t>37,95-11,7</t>
  </si>
  <si>
    <t>1741511-R01</t>
  </si>
  <si>
    <t>Zrušení kanálu topné vody</t>
  </si>
  <si>
    <t>-227836029</t>
  </si>
  <si>
    <t>Velikost kanálu topné vody - šířka cca 1,2 m, hloubka cca 0,6 m (bude upřesněno při realizaci po odkrytí kanálu)</t>
  </si>
  <si>
    <t>- odstranění zeminy nad stropem kanálu + zpětné uložení zeminy po zasypání kanálu - hl. cca 0,6 m</t>
  </si>
  <si>
    <t>- odstranění stropu kanálu</t>
  </si>
  <si>
    <t>- demontáž potrubí topné vody</t>
  </si>
  <si>
    <t>- zasypání celého prostoru kanálu po uložení potrubí rozvodu plynu včetně pískového lože a obsypu pískem (písek 4,5 m3)</t>
  </si>
  <si>
    <t xml:space="preserve">- pro zasypání kanálu bude použita vytěžená zemina z výkopů pro rozvod plynu (11,7 m3) </t>
  </si>
  <si>
    <t xml:space="preserve">  + odstraněný štěrk z podkladu komunikace ze zámkové dlažby (2,1 m3)</t>
  </si>
  <si>
    <t>- zbývající zemina pro zasypání kanálu (cca 8,7 m3) bude použita z výkopů jiných částí stavby</t>
  </si>
  <si>
    <t>- odvoz demontovaného potrubí a stropu kanálu na skládku</t>
  </si>
  <si>
    <t>- poplatek za uložení na skládku</t>
  </si>
  <si>
    <t>"délka kanálu cca" 30</t>
  </si>
  <si>
    <t>451573111</t>
  </si>
  <si>
    <t>Lože pod potrubí otevřený výkop z písku - včetně přesunu</t>
  </si>
  <si>
    <t>-1938513341</t>
  </si>
  <si>
    <t>108*0,5*0,3</t>
  </si>
  <si>
    <t>564730001</t>
  </si>
  <si>
    <t>Podklad z kameniva hrubého drceného vel. 8-16 mm plochy do 100 m2 tl 100 mm</t>
  </si>
  <si>
    <t>-1921592504</t>
  </si>
  <si>
    <t>Komunikace - zámková dlažba</t>
  </si>
  <si>
    <t>21*0,5</t>
  </si>
  <si>
    <t>564731101</t>
  </si>
  <si>
    <t>Podklad z kameniva hrubého drceného vel. 32-63 mm plochy do 100 m2 tl 100 mm</t>
  </si>
  <si>
    <t>-2083269641</t>
  </si>
  <si>
    <t>596212220</t>
  </si>
  <si>
    <t>Kladení zámkové dlažby pozemních komunikací ručně tl 80 mm skupiny B pl do 50 m2</t>
  </si>
  <si>
    <t>-974360987</t>
  </si>
  <si>
    <t>"Komunikace - zámková dlažba" 21*0,5</t>
  </si>
  <si>
    <t>59245213</t>
  </si>
  <si>
    <t>dlažba zámková tvaru I 196x161x80mm přírodní (případně bude použita původní - rozebraná, která bude očištěna)</t>
  </si>
  <si>
    <t>-1153392683</t>
  </si>
  <si>
    <t>10,5*1,03 'Přepočtené koeficientem množství</t>
  </si>
  <si>
    <t>899721111</t>
  </si>
  <si>
    <t>Signalizační vodič DN do 150 mm na potrubí - CYY 2,5</t>
  </si>
  <si>
    <t>-1040296622</t>
  </si>
  <si>
    <t>899722113</t>
  </si>
  <si>
    <t>Krytí potrubí z plastů výstražnou fólií z PVC - perforovaná - žlutá š. 300 mm</t>
  </si>
  <si>
    <t>-1088578271</t>
  </si>
  <si>
    <t>113106171</t>
  </si>
  <si>
    <t>Rozebrání dlažeb vozovek ze zámkové dlažby s ložem z kameniva ručně</t>
  </si>
  <si>
    <t>-655588905</t>
  </si>
  <si>
    <t>113107421</t>
  </si>
  <si>
    <t>Odstranění podkladu z kameniva drceného tl do 100 mm při překopech strojně pl do 15 m2</t>
  </si>
  <si>
    <t>187793134</t>
  </si>
  <si>
    <t>113107422</t>
  </si>
  <si>
    <t>Odstranění podkladu z kameniva drceného tl přes 100 do 200 mm při překopech strojně pl do 15 m2</t>
  </si>
  <si>
    <t>-490094444</t>
  </si>
  <si>
    <t>997221571</t>
  </si>
  <si>
    <t>Vodorovná doprava vybouraných hmot do 1 km</t>
  </si>
  <si>
    <t>1421285289</t>
  </si>
  <si>
    <t>997221612</t>
  </si>
  <si>
    <t>Nakládání vybouraných hmot na dopravní prostředky pro vodorovnou dopravu</t>
  </si>
  <si>
    <t>-1880266893</t>
  </si>
  <si>
    <t>1324151474</t>
  </si>
  <si>
    <t>998276101</t>
  </si>
  <si>
    <t>Přesun hmot pro trubní vedení z trub z plastických hmot otevřený výkop</t>
  </si>
  <si>
    <t>-120753033</t>
  </si>
  <si>
    <t>723</t>
  </si>
  <si>
    <t>Zdravotechnika - vnitřní plynovod</t>
  </si>
  <si>
    <t>723111203</t>
  </si>
  <si>
    <t>Potrubí ocelové závitové černé bezešvé svařované běžné DN 20</t>
  </si>
  <si>
    <t>-1518388415</t>
  </si>
  <si>
    <t>723111204</t>
  </si>
  <si>
    <t>Potrubí ocelové závitové černé bezešvé svařované běžné DN 25</t>
  </si>
  <si>
    <t>1680831531</t>
  </si>
  <si>
    <t>723111206</t>
  </si>
  <si>
    <t>Potrubí ocelové závitové černé bezešvé svařované běžné DN 40</t>
  </si>
  <si>
    <t>-404116299</t>
  </si>
  <si>
    <t>723150312</t>
  </si>
  <si>
    <t>Potrubí ocelové hladké černé bezešvé spojované svařováním tvářené za tepla D 57x3,2 mm</t>
  </si>
  <si>
    <t>847563811</t>
  </si>
  <si>
    <t>723150342</t>
  </si>
  <si>
    <t>Redukce zhotovená kováním přes 1 DN DN 40/25</t>
  </si>
  <si>
    <t>-1999391046</t>
  </si>
  <si>
    <t>723150343</t>
  </si>
  <si>
    <t>Redukce zhotovená kováním přes 1 DN DN 50/32</t>
  </si>
  <si>
    <t>-236373667</t>
  </si>
  <si>
    <t>723150369</t>
  </si>
  <si>
    <t>Chránička D 89x3,6 mm</t>
  </si>
  <si>
    <t>-424479321</t>
  </si>
  <si>
    <t>7231503-R01</t>
  </si>
  <si>
    <t>Potrubí - příplatek za vedení v drážce v obvodové zdi</t>
  </si>
  <si>
    <t>-888541519</t>
  </si>
  <si>
    <t>723190253</t>
  </si>
  <si>
    <t>Výpustky plynovodní vedení a upevnění DN 25</t>
  </si>
  <si>
    <t>115990911</t>
  </si>
  <si>
    <t>723231163</t>
  </si>
  <si>
    <t>Kohout kulový přímý G 3/4" PN 42 do 185°C plnoprůtokový vnitřní závit těžká řada</t>
  </si>
  <si>
    <t>1975450580</t>
  </si>
  <si>
    <t>723231164</t>
  </si>
  <si>
    <t>Kohout kulový přímý G 1" PN 42 do 185°C plnoprůtokový vnitřní závit těžká řada</t>
  </si>
  <si>
    <t>-605094139</t>
  </si>
  <si>
    <t>723231167</t>
  </si>
  <si>
    <t>Kohout kulový přímý G 2" PN 42 do 185°C plnoprůtokový vnitřní závit těžká řada</t>
  </si>
  <si>
    <t>-623599797</t>
  </si>
  <si>
    <t>723234313-R01</t>
  </si>
  <si>
    <t>Regulátor tlaku plynu středotlaký jednostupňový výkon do 25 m3/hod pro zemní plyn - B 25</t>
  </si>
  <si>
    <t>180863615</t>
  </si>
  <si>
    <t>723239103</t>
  </si>
  <si>
    <t>Montáž armatur plynovodních se dvěma závity G 1" ostatní typ</t>
  </si>
  <si>
    <t>-463063878</t>
  </si>
  <si>
    <t>31942767</t>
  </si>
  <si>
    <t>šroubení topenářské přímé mosaz 1"</t>
  </si>
  <si>
    <t>-1370275573</t>
  </si>
  <si>
    <t>723190907</t>
  </si>
  <si>
    <t>Odvzdušnění nebo napuštění plynovodního potrubí (venkovní + vnitřní rozvod)</t>
  </si>
  <si>
    <t>-1460645697</t>
  </si>
  <si>
    <t>723190909</t>
  </si>
  <si>
    <t>Tlaková zkouška těsnosti potrubí plynovodního (venkovní + vnitřní rozvod) včetně přípravy</t>
  </si>
  <si>
    <t>-812525303</t>
  </si>
  <si>
    <t>723-R001.1</t>
  </si>
  <si>
    <t>Provedení kovových podpěr - konzol, táhel pro uložení potrubí plynovodu - konzoly U č.50 + třmeny pro připevnění - 20 ks</t>
  </si>
  <si>
    <t>-548529331</t>
  </si>
  <si>
    <t>723-R002</t>
  </si>
  <si>
    <t>Vodivé pospojení potrubí a uzávěrů</t>
  </si>
  <si>
    <t>-1624435821</t>
  </si>
  <si>
    <t>998723312</t>
  </si>
  <si>
    <t>Přesun hmot procentní pro vnitřní plynovod ruční v objektech v přes 6 do 12 m</t>
  </si>
  <si>
    <t>-963928037</t>
  </si>
  <si>
    <t>Nátěry</t>
  </si>
  <si>
    <t>7836176-R01</t>
  </si>
  <si>
    <t>Nátěr syntetický potrubí 50 Z+2+1E - plyn</t>
  </si>
  <si>
    <t>307201718</t>
  </si>
  <si>
    <t>23-M</t>
  </si>
  <si>
    <t>Montáže potrubí</t>
  </si>
  <si>
    <t>230201012</t>
  </si>
  <si>
    <t>Montáž potrubí z oceli D do 60,3 mm tloušťky stěny 3,2 mm</t>
  </si>
  <si>
    <t>-690361796</t>
  </si>
  <si>
    <t>55261-R002</t>
  </si>
  <si>
    <t>potrubí ocelové izolované - BRALEN - DN 50</t>
  </si>
  <si>
    <t>185268456</t>
  </si>
  <si>
    <t>230202032</t>
  </si>
  <si>
    <t>Montáž chráničky plastové průměru přes 63 do 110 mm</t>
  </si>
  <si>
    <t>1880493836</t>
  </si>
  <si>
    <t>28613900-R01</t>
  </si>
  <si>
    <t>potrubí plynovodní PE 100RC SDR 17 PN 0,1MPa tyče 12m 90x5,4mm - ochranné potrubí</t>
  </si>
  <si>
    <t>881166204</t>
  </si>
  <si>
    <t>230202071</t>
  </si>
  <si>
    <t>Nasunutí potrubní sekce plastové průměru do 63 mm do chráničky</t>
  </si>
  <si>
    <t>712293750</t>
  </si>
  <si>
    <t>230205042</t>
  </si>
  <si>
    <t>Montáž potrubí plastového svařované na tupo nebo elektrospojkou dn 63 mm x 5,8 mm</t>
  </si>
  <si>
    <t>-1953374357</t>
  </si>
  <si>
    <t>28613914</t>
  </si>
  <si>
    <t>potrubí plynovodní PE 100RC SDR 11 PN 0,4MPa D 63x5,8mm</t>
  </si>
  <si>
    <t>1400438326</t>
  </si>
  <si>
    <t>230205242</t>
  </si>
  <si>
    <t>Montáž trubního dílu PE elektrotvarovky nebo svařovaného na tupo dn 63 mm x 5,8 mm</t>
  </si>
  <si>
    <t>-1264999564</t>
  </si>
  <si>
    <t>28614946</t>
  </si>
  <si>
    <t>elektrokoleno 45° PE 100 PN16 D 63mm</t>
  </si>
  <si>
    <t>358868177</t>
  </si>
  <si>
    <t>28653055</t>
  </si>
  <si>
    <t>elektrokoleno 90° PE 100 D 63mm</t>
  </si>
  <si>
    <t>-1690664625</t>
  </si>
  <si>
    <t>28615972</t>
  </si>
  <si>
    <t>elektrospojka SDR11 PE 100 PN16 D 63mm</t>
  </si>
  <si>
    <t>1821378752</t>
  </si>
  <si>
    <t>286R003</t>
  </si>
  <si>
    <t>elektrotvarovka - přechodka PE - ocel zemní - D 63/DN 50 - včetně zaizolování páskou FATRABAL 921 nebo 922 a provedení jiskrové zkoušky</t>
  </si>
  <si>
    <t>-349025105</t>
  </si>
  <si>
    <t>230230076</t>
  </si>
  <si>
    <t>Čištění potrubí stlačeným vzduchem a pryžovým ježkem</t>
  </si>
  <si>
    <t>-1233006494</t>
  </si>
  <si>
    <t>230200-R01</t>
  </si>
  <si>
    <t>Napojení na stávající STL rozvod plynu ve stávající plechové skříni - před stávajícím regulátorem tlaku plynu</t>
  </si>
  <si>
    <t>-902077809</t>
  </si>
  <si>
    <t>58-M</t>
  </si>
  <si>
    <t>Revize vyhrazených technických zařízení</t>
  </si>
  <si>
    <t>58-R</t>
  </si>
  <si>
    <t>Výchozí revize plynového zařízení</t>
  </si>
  <si>
    <t>-1438948444</t>
  </si>
  <si>
    <t>Ostatní - doplňkové stavební práce, vytýčení stávajícíh sítí, zaměření</t>
  </si>
  <si>
    <t>HZS2491</t>
  </si>
  <si>
    <t>Doplňkové stavební práce - prostupy zdmi a stropy pro plynovod, drážka ve zdivu pro plynovod vč. začištění, doprava a uložení vybouraných hmot na skládku</t>
  </si>
  <si>
    <t>-1084254209</t>
  </si>
  <si>
    <t>HZS4231</t>
  </si>
  <si>
    <t>Vytýčení stávajících podzemních sítí</t>
  </si>
  <si>
    <t>2014570168</t>
  </si>
  <si>
    <t>HZS4221</t>
  </si>
  <si>
    <t>Geodetické zaměření skutečného provedení</t>
  </si>
  <si>
    <t>-1893446504</t>
  </si>
  <si>
    <t>VYTÁPĚNÍ</t>
  </si>
  <si>
    <t>24.04.2024</t>
  </si>
  <si>
    <t>Z a ř í z e n í  -  č i n n o s t</t>
  </si>
  <si>
    <t>Část strojovna vytápění</t>
  </si>
  <si>
    <t>Plynový závěsný kondenzační kotel, výkon cca 45-49 kW, prvky MaR, kaskádová regulace , propojovací kabeláž, integrované pojistné prvky</t>
  </si>
  <si>
    <t>Systémové odkouření nad střechu délka cca 4 m</t>
  </si>
  <si>
    <t>Průchodka pro šikmou střechu, oplechování, utěsnění</t>
  </si>
  <si>
    <t>Zaregulování a kontrola pojistných a bezpečnostních prvků plynového kotle, uvedení do provozu</t>
  </si>
  <si>
    <t>Nastavení a vyregulování systému systému MaR a hořáku plynového kotle, kabeláž pro napojení čidla, instalace a nastavení systému MaR, prostorový termostat</t>
  </si>
  <si>
    <t>Pomocná expanzní nádoba objem 100 litrů vč. pomocných armatur</t>
  </si>
  <si>
    <t>Neutralizační set kondenzátu od PK (dle koordinace s ZTI), propojení na PK</t>
  </si>
  <si>
    <t>Komunikační rozhraní pro nadřazený systém MaR</t>
  </si>
  <si>
    <t>Akumulační zásobník TUV 500 litrů v výměníkem kombinovaný, tepelně izolovaný</t>
  </si>
  <si>
    <t>Topná spirála cca 6 kW/40V s regulací pro nastavení požadované teploty (modul integrovaný v rámci el. ohřevu), rozhraní pro ovládání MaR</t>
  </si>
  <si>
    <t>Čerpadlo  oběhové elektronické vel. 25-80 s regulací otáček, ovládání přes Modbus,  montážní konzole</t>
  </si>
  <si>
    <t>Čerpadlo  oběhové elektronické vel. 25-60 s regulací otáček, ovládání přes Modbus,  montážní konzole</t>
  </si>
  <si>
    <t>Zpětná klapka DN 20</t>
  </si>
  <si>
    <t>Zpětná klapka DN 25</t>
  </si>
  <si>
    <t>Zpětná klapka DN 40</t>
  </si>
  <si>
    <t>Filtr DN 40</t>
  </si>
  <si>
    <t>Kulový kohout DN 40</t>
  </si>
  <si>
    <t>Kulový kohout DN 32</t>
  </si>
  <si>
    <t>Kulový kohout DN 20</t>
  </si>
  <si>
    <t>Sestava pro napouštění, filtraci, úpravu vody a automatické hlídání tlaku</t>
  </si>
  <si>
    <t>Vypouštěcí ventil DN 10  s kulovým uzávěrem</t>
  </si>
  <si>
    <t>Automat. Odvzduš.ventil DN 10  s kulovým uzávěrem</t>
  </si>
  <si>
    <t>Kontrolní vodoměr DN20</t>
  </si>
  <si>
    <t>Manometr</t>
  </si>
  <si>
    <t>Teploměr</t>
  </si>
  <si>
    <t>Ruční regulační ventil DN25</t>
  </si>
  <si>
    <t>Automatický odkalovač DN40</t>
  </si>
  <si>
    <t>Automatický odvzdušňovač DN40</t>
  </si>
  <si>
    <t>Rozdělovač/sběrač tepelně izolovaný (kaučuková izolace) viz. schéma PD, konzole</t>
  </si>
  <si>
    <t>Chráničky potrubí  vedení rozvodů na střeše</t>
  </si>
  <si>
    <t xml:space="preserve">Ocelové lisované potrubí 54x1,5 včetně tvarovek </t>
  </si>
  <si>
    <t xml:space="preserve">Ocelové lisované potrubí 42x1,5 včetně tvarovek </t>
  </si>
  <si>
    <t xml:space="preserve">Ocelové lisované potrubí 28x1,5 včetně tvarovek </t>
  </si>
  <si>
    <t>Návleková izolace DN 25 (28x1,5) tl.15-20 mm, kaučukové provedení</t>
  </si>
  <si>
    <t>Návleková izolace DN 40 (42x1,5) tl.19-20 mm kaučukové provedení</t>
  </si>
  <si>
    <t>Návleková izolace DN 50 (56x1,5) tl.19-20 mm kaučukové provedení</t>
  </si>
  <si>
    <t>Plošná kaučuková izolace pro doizolování armatur tl.15-20 mm</t>
  </si>
  <si>
    <t>Hydraulický vyrovnávač tlaků HVDT vel.IV,  tepelně izolovaný (kaučuková izolace)</t>
  </si>
  <si>
    <t>Montáž 3-cestného ventilu (dodávka MAR)</t>
  </si>
  <si>
    <t>Montáž nátrubků pro čidla (dodávka MAR)</t>
  </si>
  <si>
    <t>Část teplovodní rozvody</t>
  </si>
  <si>
    <t>Deskové otopné těleso v provedení  VK 33/5100, čelní deska hladká, spodní rohové připojení</t>
  </si>
  <si>
    <t>Deskové otopné těleso v provedení  VK 33/5140, čelní deska hladká, spodní rohové připojení</t>
  </si>
  <si>
    <t>Deskové otopné těleso v provedení  VK 33/9120, čelní deska hladká, spodní rohové připojení</t>
  </si>
  <si>
    <t>Deskové otopné těleso v provedení  VK 33/5080, čelní deska hladká, spodní rohové připojení</t>
  </si>
  <si>
    <t>Deskové otopné těleso v provedení  VK 22/5160, čelní deska hladká, spodní rohové připojení</t>
  </si>
  <si>
    <t>Deskové otopné těleso v provedení  VK 22/5120, čelní deska hladká, spodní rohové připojení</t>
  </si>
  <si>
    <t>Deskové otopné těleso v provedení  VK 22/5100, čelní deska hladká, spodní rohové připojení</t>
  </si>
  <si>
    <t>Deskové otopné těleso v provedení  VK 22/5080, čelní deska hladká, spodní rohové připojení</t>
  </si>
  <si>
    <t>Deskové otopné těleso v provedení  VK 22/5060, čelní deska hladká, spodní rohové připojení</t>
  </si>
  <si>
    <t>Deskové otopné těleso v provedení  VK 22/5090, čelní deska hladká, spodní rohové připojení</t>
  </si>
  <si>
    <t>Deskové otopné těleso v provedení  VK 22/9080, čelní deska hladká, spodní rohové připojení</t>
  </si>
  <si>
    <t>Deskové otopné těleso v provedení  VK 22/9090, čelní deska hladká, spodní rohové připojení</t>
  </si>
  <si>
    <t>Deskové otopné těleso v provedení  VK 22/5050, čelní deska hladká, spodní rohové připojení</t>
  </si>
  <si>
    <t xml:space="preserve">Sada šroubení ,,H,, s regulací, uzavíráním a vypouštěním pro otopná tělesa, spodní rohové připojení </t>
  </si>
  <si>
    <t>Termostatická hlavice pro OT s pojistkou proti neoprávněnou manipulaci</t>
  </si>
  <si>
    <t>Otopné těleso ,,žebříček,, 1820x450</t>
  </si>
  <si>
    <t>Otopné těleso ,,žebříček,, 1500x450</t>
  </si>
  <si>
    <t>Sada šroubení s regulací, uzavíráním a vypouštěním pro otopná tělesa, spodní rohové připojení  pro OT žebříček</t>
  </si>
  <si>
    <t>Vyčištění stávající otopná tělesa v kuchyni, seřízení ventilů</t>
  </si>
  <si>
    <t>FCU kazetová 4-cestná jednotka, dekorační panel, výkon cca 2,5-3,5 kW, prostorový termostat, pomocná kabeláž</t>
  </si>
  <si>
    <t>2-cestný ventil pro FCU jednotku se servopohonem,  pomocná kabeláž</t>
  </si>
  <si>
    <t>Ruční regulační ventil DN15</t>
  </si>
  <si>
    <t>Pružné tlakové potrubí DN20, délka cca 1 m</t>
  </si>
  <si>
    <t xml:space="preserve">Ocelové lisované potrubí 15x1,2 včetně tvarovek </t>
  </si>
  <si>
    <t xml:space="preserve">Ocelové lisované potrubí 18x1,2 včetně tvarovek </t>
  </si>
  <si>
    <t xml:space="preserve">Ocelové lisované potrubí 22x1,2 včetně tvarovek </t>
  </si>
  <si>
    <t>Návleková izolace DN 25 (28x1,5) tl.18-20 mm</t>
  </si>
  <si>
    <t>Návleková izolace DN 20 (22x1,2) tl.15-20 mm</t>
  </si>
  <si>
    <t>Návleková izolace DN 20 (18x1,2) tl.15-20 mm</t>
  </si>
  <si>
    <t>Návleková izolace DN 15 (15x1,2) tl.15-20 mm</t>
  </si>
  <si>
    <t xml:space="preserve">Chráničky potrubí </t>
  </si>
  <si>
    <t xml:space="preserve">Přechodové šroubení </t>
  </si>
  <si>
    <t>Část podlahové vytápění 1.PP</t>
  </si>
  <si>
    <t>Přepouštěcí ventil DN15</t>
  </si>
  <si>
    <t>Připojovací šroubení</t>
  </si>
  <si>
    <t>Kulový uzávěr DN25</t>
  </si>
  <si>
    <t>Systémová deska s výstupky bez tepelné izolace, po rozteč 100,150,200 mm</t>
  </si>
  <si>
    <r>
      <t>m</t>
    </r>
    <r>
      <rPr>
        <vertAlign val="superscript"/>
        <sz val="12"/>
        <color indexed="64"/>
        <rFont val="Arial Narrow"/>
        <family val="2"/>
        <charset val="238"/>
      </rPr>
      <t>2</t>
    </r>
  </si>
  <si>
    <t xml:space="preserve">Dilatační pás </t>
  </si>
  <si>
    <t>Ochranná hadice (husí krk) černá 25x20</t>
  </si>
  <si>
    <t>Spona pro přichycení hadic k izolaci</t>
  </si>
  <si>
    <t>Spona pro přichycení trubek k izolaci</t>
  </si>
  <si>
    <t>Potrubí  PEX 18x2 (17x2 ) dle systémového řešení dodavatele</t>
  </si>
  <si>
    <t>Směšovací rozdělovač s průtokoměry pro podlahové vytápění  - kompletní sestava, čerpadlo, 6x okruh, směšovač vč. pohonu řízení 0-10V</t>
  </si>
  <si>
    <t>skříň rozdělovače pro zazdění, elektro pohony 230V pro ovládání okruhů</t>
  </si>
  <si>
    <t>Směšovací rozdělovač s průtokoměry pro podlahové vytápění  - kompletní sestava, čerpadlo, 5x okruh, směšovač vč. pohonu řízení 0-10V</t>
  </si>
  <si>
    <t>Adaptér pro trubky PEX-AL-PEX, PEX a Pb</t>
  </si>
  <si>
    <t>Řídící modul systému podlahového vytápění , pomocná kabeláž(dle koordinace s dodavatelem MaR)</t>
  </si>
  <si>
    <t>Prostorový termostat podlahového vytápění , kabeláž na propojení do rozdělovače (dle koordinace s dodavatelem MaR)</t>
  </si>
  <si>
    <t>Ostatní položky</t>
  </si>
  <si>
    <t>Průchodky a chráničky potrubí (přes stavební konstrukce a dilatace)</t>
  </si>
  <si>
    <t>Pomocné konstrukce</t>
  </si>
  <si>
    <t>Topná zkouška</t>
  </si>
  <si>
    <t>Ozanačení tras instalací popisem</t>
  </si>
  <si>
    <t>Lešení a plošiny</t>
  </si>
  <si>
    <t>Provozní a tlakové zkoušky</t>
  </si>
  <si>
    <t>Zaškolení obsluhy</t>
  </si>
  <si>
    <t>Doprava</t>
  </si>
  <si>
    <t>Kompletní demontáž otopné soustavy (cca 80 hod práce), ekologické třídění a likvidace odpadu (cca 3000 kg)</t>
  </si>
  <si>
    <t>Celkem UT Kč bez DPH</t>
  </si>
  <si>
    <t>{366863ed-9e62-4417-bd87-25172f8a1aad}</t>
  </si>
  <si>
    <t>SO 01 - Budova zámečku - zdravotní technika</t>
  </si>
  <si>
    <t xml:space="preserve">    721 - Zdravotechnika - vnitřní kanalizace</t>
  </si>
  <si>
    <t xml:space="preserve">    722 - Zdravotechnika - vnitřní vodovod</t>
  </si>
  <si>
    <t xml:space="preserve">    724 - Zdravotechnika - strojní vybavení</t>
  </si>
  <si>
    <t xml:space="preserve">    726 - Zdravotechnika - předstěnové instalace</t>
  </si>
  <si>
    <t xml:space="preserve">    727 - Zdravotechnika - požární ochrana</t>
  </si>
  <si>
    <t xml:space="preserve">    732 - Ústřední vytápění - strojovny</t>
  </si>
  <si>
    <t>115101201</t>
  </si>
  <si>
    <t>Čerpání vody na dopravní výšku do 10 m s uvažovaným průměrným přítokem do 500 l/min</t>
  </si>
  <si>
    <t>-1868493461</t>
  </si>
  <si>
    <t>https://podminky.urs.cz/item/CS_URS_2024_01/115101201</t>
  </si>
  <si>
    <t>119001401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</si>
  <si>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ocelového nebo litinového, jmenovité světlosti DN do 200 mm</t>
  </si>
  <si>
    <t>-1042882693</t>
  </si>
  <si>
    <t>https://podminky.urs.cz/item/CS_URS_2024_01/119001401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</si>
  <si>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plastového, jmenovité světlosti DN do 200 mm</t>
  </si>
  <si>
    <t>-643848944</t>
  </si>
  <si>
    <t>https://podminky.urs.cz/item/CS_URS_2024_01/119001405</t>
  </si>
  <si>
    <t>119001421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</si>
  <si>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do 3 kabelů</t>
  </si>
  <si>
    <t>1240575828</t>
  </si>
  <si>
    <t>https://podminky.urs.cz/item/CS_URS_2024_01/119001421</t>
  </si>
  <si>
    <t>132254103</t>
  </si>
  <si>
    <t>Hloubení zapažených rýh šířky do 800 mm strojně s urovnáním dna do předepsaného profilu a spádu v hornině třídy těžitelnosti I skupiny 3 přes 50 do 100 m3</t>
  </si>
  <si>
    <t>-1909220082</t>
  </si>
  <si>
    <t>https://podminky.urs.cz/item/CS_URS_2024_01/132254103</t>
  </si>
  <si>
    <t>"kanalizace"  20,0*0,8*1,6</t>
  </si>
  <si>
    <t>"vodovod"  6,0*0,8*1,7</t>
  </si>
  <si>
    <t>"kanalizace - výtlak"  4,0*0,8*1,5</t>
  </si>
  <si>
    <t>133154102</t>
  </si>
  <si>
    <t>Hloubení zapažených šachet strojně v hornině třídy těžitelnosti I skupiny 1 a 2 přes 20 do 50 m3</t>
  </si>
  <si>
    <t>-669617739</t>
  </si>
  <si>
    <t>https://podminky.urs.cz/item/CS_URS_2024_01/133154102</t>
  </si>
  <si>
    <t>"čerpací šachta"  3,0*3,0*4,0</t>
  </si>
  <si>
    <t>139001101</t>
  </si>
  <si>
    <t>Příplatek k cenám hloubených vykopávek za ztížení vykopávky v blízkosti podzemního vedení nebo výbušnin pro jakoukoliv třídu horniny</t>
  </si>
  <si>
    <t>1015382141</t>
  </si>
  <si>
    <t>https://podminky.urs.cz/item/CS_URS_2024_01/139001101</t>
  </si>
  <si>
    <t>139911122</t>
  </si>
  <si>
    <t>Bourání konstrukcí v hloubených vykopávkách ručně s přemístěním suti na hromady na vzdálenost do 20 m nebo s naložením na dopravní prostředek z betonu prostého prokládaného kamenem</t>
  </si>
  <si>
    <t>944515495</t>
  </si>
  <si>
    <t>https://podminky.urs.cz/item/CS_URS_2024_01/139911122</t>
  </si>
  <si>
    <t>151101101</t>
  </si>
  <si>
    <t>Zřízení pažení a rozepření stěn rýh pro podzemní vedení příložné pro jakoukoliv mezerovitost, hloubky do 2 m</t>
  </si>
  <si>
    <t>-1943689986</t>
  </si>
  <si>
    <t>https://podminky.urs.cz/item/CS_URS_2024_01/151101101</t>
  </si>
  <si>
    <t>151101102</t>
  </si>
  <si>
    <t>Zřízení pažení a rozepření stěn rýh pro podzemní vedení příložné pro jakoukoliv mezerovitost, hloubky přes 2 do 4 m</t>
  </si>
  <si>
    <t>-470185200</t>
  </si>
  <si>
    <t>https://podminky.urs.cz/item/CS_URS_2024_01/151101102</t>
  </si>
  <si>
    <t>151101111</t>
  </si>
  <si>
    <t>Odstranění pažení a rozepření stěn rýh pro podzemní vedení s uložením materiálu na vzdálenost do 3 m od kraje výkopu příložné, hloubky do 2 m</t>
  </si>
  <si>
    <t>-559777955</t>
  </si>
  <si>
    <t>https://podminky.urs.cz/item/CS_URS_2024_01/151101111</t>
  </si>
  <si>
    <t>151101112</t>
  </si>
  <si>
    <t>Odstranění pažení a rozepření stěn rýh pro podzemní vedení s uložením materiálu na vzdálenost do 3 m od kraje výkopu příložné, hloubky přes 2 do 4 m</t>
  </si>
  <si>
    <t>-155358062</t>
  </si>
  <si>
    <t>https://podminky.urs.cz/item/CS_URS_2024_01/151101112</t>
  </si>
  <si>
    <t>Vodorovné přemístění výkopku nebo sypaniny po suchu na obvyklém dopravním prostředku, bez naložení výkopku, avšak se složením bez rozhrnutí z horniny třídy těžitelnosti I skupiny 1 až 3 na vzdálenost přes 20 do 50 m</t>
  </si>
  <si>
    <t>-1253412168</t>
  </si>
  <si>
    <t>https://podminky.urs.cz/item/CS_URS_2024_01/162251102</t>
  </si>
  <si>
    <t>-434714150</t>
  </si>
  <si>
    <t>"obsyp potrubí"  14,88</t>
  </si>
  <si>
    <t>"vytlačená zemina - šachta"  15,2</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</si>
  <si>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</si>
  <si>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-2094087817</t>
  </si>
  <si>
    <t>"odvoz 14"  14*13,08</t>
  </si>
  <si>
    <t>171151103</t>
  </si>
  <si>
    <t>Uložení sypanin do násypů strojně s rozprostřením sypaniny ve vrstvách a s hrubým urovnáním zhutněných z hornin soudržných jakékoliv třídy těžitelnosti</t>
  </si>
  <si>
    <t>-528000512</t>
  </si>
  <si>
    <t>https://podminky.urs.cz/item/CS_URS_2024_01/171151103</t>
  </si>
  <si>
    <t>-1147639601</t>
  </si>
  <si>
    <t>30,08*1,5</t>
  </si>
  <si>
    <t>1344059674</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</si>
  <si>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</si>
  <si>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</si>
  <si>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-1326033356</t>
  </si>
  <si>
    <t>https://podminky.urs.cz/item/CS_URS_2024_01/175151101</t>
  </si>
  <si>
    <t>58337308</t>
  </si>
  <si>
    <t>štěrkopísek frakce 0/2</t>
  </si>
  <si>
    <t>-1271624010</t>
  </si>
  <si>
    <t>"kanalizace"  20,0*0,8*0,6</t>
  </si>
  <si>
    <t>"vodovod"  6,0*0,8*0,7</t>
  </si>
  <si>
    <t>"kanalizace - výtlak"  4,0*0,8*0,6</t>
  </si>
  <si>
    <t>14,88*2 'Přepočtené koeficientem množství</t>
  </si>
  <si>
    <t>175151201</t>
  </si>
  <si>
    <t>Obsypání objektů nad přilehlým původním terénem strojně sypaninou z vhodných hornin třídy těžitelnosti I a II, skupiny 1 až 4 nebo materiálem uloženým ve vzdálenosti do 3 m od vnějšího kraje objektu pro jakoukoliv míru zhutnění bez prohození sypaniny</t>
  </si>
  <si>
    <t>1523896602</t>
  </si>
  <si>
    <t>https://podminky.urs.cz/item/CS_URS_2024_01/175151201</t>
  </si>
  <si>
    <t>"obsyp šachty"  5,0</t>
  </si>
  <si>
    <t>58333674</t>
  </si>
  <si>
    <t>kamenivo těžené hrubé frakce 16/32</t>
  </si>
  <si>
    <t>852614693</t>
  </si>
  <si>
    <t>3,73271889400922*2 'Přepočtené koeficientem množství</t>
  </si>
  <si>
    <t>Trativody z drenážních a melioračních trubek pro budovy se zřízením štěrkového lože pod trubky a s jejich obsypem v otevřeném výkopu trubka tyčová PVC-U plocha pro vtékání vody min. 80 cm2/m SN 4 celoperforovaná 360° DN 100</t>
  </si>
  <si>
    <t>1493545987</t>
  </si>
  <si>
    <t>451572111</t>
  </si>
  <si>
    <t>Lože pod potrubí, stoky a drobné objekty v otevřeném výkopu z kameniva drobného těženého 0 až 4 mm</t>
  </si>
  <si>
    <t>1180606041</t>
  </si>
  <si>
    <t>https://podminky.urs.cz/item/CS_URS_2024_01/451572111</t>
  </si>
  <si>
    <t>"kanalizace"  20,0*0,8*0,1</t>
  </si>
  <si>
    <t>"vodovod"  6,0*0,8*0,1</t>
  </si>
  <si>
    <t>"kanalizace - výtlak"  4,0*0,8*0,1</t>
  </si>
  <si>
    <t>452311162</t>
  </si>
  <si>
    <t>Podkladní a zajišťovací konstrukce z betonu prostého v otevřeném výkopu se zvýšenými nároky na prostředí desky pod potrubí, stoky a drobné objekty z betonu tř. C 25/30</t>
  </si>
  <si>
    <t>118139672</t>
  </si>
  <si>
    <t>https://podminky.urs.cz/item/CS_URS_2024_01/452311162</t>
  </si>
  <si>
    <t>452312162</t>
  </si>
  <si>
    <t>Podkladní a zajišťovací konstrukce z betonu prostého v otevřeném výkopu se zvýšenými nároky na prostředí sedlové lože pod potrubí z betonu tř. C 25/30</t>
  </si>
  <si>
    <t>189095679</t>
  </si>
  <si>
    <t>https://podminky.urs.cz/item/CS_URS_2024_01/452312162</t>
  </si>
  <si>
    <t>452351101</t>
  </si>
  <si>
    <t>Bednění podkladních a zajišťovacích konstrukcí v otevřeném výkopu desek nebo sedlových loží pod potrubí, stoky a drobné objekty</t>
  </si>
  <si>
    <t>CS ÚRS 2023 02</t>
  </si>
  <si>
    <t>-1453045196</t>
  </si>
  <si>
    <t>https://podminky.urs.cz/item/CS_URS_2023_02/452351101</t>
  </si>
  <si>
    <t>Hrubá výplň rýh maltou jakékoli šířky rýhy ve stěnách</t>
  </si>
  <si>
    <t>-1031427264</t>
  </si>
  <si>
    <t>830361811</t>
  </si>
  <si>
    <t>Bourání stávajícího potrubí z kameninových trub v otevřeném výkopu DN přes 150 do 250</t>
  </si>
  <si>
    <t>1137126785</t>
  </si>
  <si>
    <t>https://podminky.urs.cz/item/CS_URS_2024_01/830361811</t>
  </si>
  <si>
    <t>871211141</t>
  </si>
  <si>
    <t>Montáž vodovodního potrubí z polyetylenu PE100 RC v otevřeném výkopu svařovaných na tupo SDR 11/PN16 d 63 x 5,8 mm</t>
  </si>
  <si>
    <t>-258601038</t>
  </si>
  <si>
    <t>https://podminky.urs.cz/item/CS_URS_2024_01/871211141</t>
  </si>
  <si>
    <t>28613503</t>
  </si>
  <si>
    <t>potrubí vodovodní dvouvrstvé PE100 RC SDR11 63x5,8mm</t>
  </si>
  <si>
    <t>652995016</t>
  </si>
  <si>
    <t>7*1,015 'Přepočtené koeficientem množství</t>
  </si>
  <si>
    <t>871224201</t>
  </si>
  <si>
    <t>Montáž kanalizačního potrubí z polyetylenu PE100 RC svařovaných na tupo v otevřeném výkopu ve sklonu do 20 % SDR 11/PN16 d 63 x 5,8 mm</t>
  </si>
  <si>
    <t>-201174718</t>
  </si>
  <si>
    <t>https://podminky.urs.cz/item/CS_URS_2024_01/871224201</t>
  </si>
  <si>
    <t>28613382</t>
  </si>
  <si>
    <t>potrubí kanalizační tlakové PE100 SDR11 se signalizační vrstvou 63x5,8mm</t>
  </si>
  <si>
    <t>561429652</t>
  </si>
  <si>
    <t>5*1,015 'Přepočtené koeficientem množství</t>
  </si>
  <si>
    <t>871270310</t>
  </si>
  <si>
    <t>Montáž kanalizačního potrubí z polypropylenu PP hladkého plnostěnného SN 10 DN 125</t>
  </si>
  <si>
    <t>821741037</t>
  </si>
  <si>
    <t>https://podminky.urs.cz/item/CS_URS_2024_01/871270310</t>
  </si>
  <si>
    <t>28617002</t>
  </si>
  <si>
    <t>trubka kanalizační PP plnostěnná třívrstvá DN 125x1000mm SN10</t>
  </si>
  <si>
    <t>-1878432402</t>
  </si>
  <si>
    <t>4*1,015 'Přepočtené koeficientem množství</t>
  </si>
  <si>
    <t>871310310</t>
  </si>
  <si>
    <t>Montáž kanalizačního potrubí z polypropylenu PP hladkého plnostěnného SN 10 DN 150</t>
  </si>
  <si>
    <t>116812216</t>
  </si>
  <si>
    <t>https://podminky.urs.cz/item/CS_URS_2024_01/871310310</t>
  </si>
  <si>
    <t>28617003</t>
  </si>
  <si>
    <t>trubka kanalizační PP plnostěnná třívrstvá DN 150x1000mm SN10</t>
  </si>
  <si>
    <t>-2124637680</t>
  </si>
  <si>
    <t>20*1,015 'Přepočtené koeficientem množství</t>
  </si>
  <si>
    <t>879221111</t>
  </si>
  <si>
    <t>Montáž napojení vodovodní přípojky v otevřeném výkopu DN 63</t>
  </si>
  <si>
    <t>-1710603053</t>
  </si>
  <si>
    <t>https://podminky.urs.cz/item/CS_URS_2024_01/879221111</t>
  </si>
  <si>
    <t>892233122</t>
  </si>
  <si>
    <t>Proplach a dezinfekce vodovodního potrubí DN od 40 do 70</t>
  </si>
  <si>
    <t>33098875</t>
  </si>
  <si>
    <t>https://podminky.urs.cz/item/CS_URS_2024_01/892233122</t>
  </si>
  <si>
    <t>892241111</t>
  </si>
  <si>
    <t>Tlakové zkoušky vodou na potrubí DN do 80</t>
  </si>
  <si>
    <t>490153567</t>
  </si>
  <si>
    <t>https://podminky.urs.cz/item/CS_URS_2024_01/892241111</t>
  </si>
  <si>
    <t>892351111</t>
  </si>
  <si>
    <t>Tlakové zkoušky vodou na potrubí DN 150 nebo 200</t>
  </si>
  <si>
    <t>1512231351</t>
  </si>
  <si>
    <t>https://podminky.urs.cz/item/CS_URS_2024_01/892351111</t>
  </si>
  <si>
    <t>894812204</t>
  </si>
  <si>
    <t>Revizní a čistící šachta z polypropylenu PP pro hladké trouby DN 425 šachtové dno (DN šachty / DN trubního vedení) DN 425/150 sběrné tvaru X</t>
  </si>
  <si>
    <t>-250312391</t>
  </si>
  <si>
    <t>https://podminky.urs.cz/item/CS_URS_2024_01/894812204</t>
  </si>
  <si>
    <t>894812231</t>
  </si>
  <si>
    <t>Revizní a čistící šachta z polypropylenu PP pro hladké trouby DN 425 roura šachtová korugovaná bez hrdla, světlé hloubky 1500 mm</t>
  </si>
  <si>
    <t>-346686227</t>
  </si>
  <si>
    <t>https://podminky.urs.cz/item/CS_URS_2024_01/894812231</t>
  </si>
  <si>
    <t>894812241</t>
  </si>
  <si>
    <t>Revizní a čistící šachta z polypropylenu PP pro hladké trouby DN 425 roura šachtová korugovaná teleskopická (včetně těsnění) 375 mm</t>
  </si>
  <si>
    <t>1691409046</t>
  </si>
  <si>
    <t>https://podminky.urs.cz/item/CS_URS_2024_01/894812241</t>
  </si>
  <si>
    <t>894812249</t>
  </si>
  <si>
    <t>Revizní a čistící šachta z polypropylenu PP pro hladké trouby DN 425 roura šachtová korugovaná Příplatek k cenám 2231 - 2242 za uříznutí šachtové roury</t>
  </si>
  <si>
    <t>-138426455</t>
  </si>
  <si>
    <t>https://podminky.urs.cz/item/CS_URS_2024_01/894812249</t>
  </si>
  <si>
    <t>894812262</t>
  </si>
  <si>
    <t>Revizní a čistící šachta z polypropylenu PP pro hladké trouby DN 425 poklop litinový (pro třídu zatížení) plný do teleskopické trubky (D400)</t>
  </si>
  <si>
    <t>-1343316436</t>
  </si>
  <si>
    <t>https://podminky.urs.cz/item/CS_URS_2024_01/894812262</t>
  </si>
  <si>
    <t>899620141</t>
  </si>
  <si>
    <t>Obetonování plastových šachet z polypropylenu betonem prostým v otevřeném výkopu, beton tř. C 20/25</t>
  </si>
  <si>
    <t>281454556</t>
  </si>
  <si>
    <t>https://podminky.urs.cz/item/CS_URS_2024_01/899620141</t>
  </si>
  <si>
    <t>"obetonování kanalizačních šachet"  1,0</t>
  </si>
  <si>
    <t>899623171</t>
  </si>
  <si>
    <t>Obetonování potrubí nebo zdiva stok betonem prostým v otevřeném výkopu, betonem tř. C 25/30</t>
  </si>
  <si>
    <t>2132090792</t>
  </si>
  <si>
    <t>https://podminky.urs.cz/item/CS_URS_2024_01/899623171</t>
  </si>
  <si>
    <t>"obetonování potrubí, žlabů"  0,5</t>
  </si>
  <si>
    <t>899643111</t>
  </si>
  <si>
    <t>Bednění pro obetonování potrubí v otevřeném výkopu</t>
  </si>
  <si>
    <t>-912013674</t>
  </si>
  <si>
    <t>https://podminky.urs.cz/item/CS_URS_2023_02/899643111</t>
  </si>
  <si>
    <t>Signalizační vodič na potrubí DN do 150 mm</t>
  </si>
  <si>
    <t>1675954122</t>
  </si>
  <si>
    <t>https://podminky.urs.cz/item/CS_URS_2024_01/899721111</t>
  </si>
  <si>
    <t>899722114</t>
  </si>
  <si>
    <t>Krytí potrubí z plastů výstražnou fólií z PVC šířky přes 34 do 40 cm</t>
  </si>
  <si>
    <t>-1691388523</t>
  </si>
  <si>
    <t>https://podminky.urs.cz/item/CS_URS_2024_01/899722114</t>
  </si>
  <si>
    <t>89999001x</t>
  </si>
  <si>
    <t>Čerpací šachta kanalizace - z betonových skruží DN2100 mm tl 120 mm, hloubka šachty 4,4 m, včetně krycí desky, dvou poklopů DN600 A125, patka+rameno jeřábku, 2 ks čerpadel HCP 80AFU41,5; plováková sestava; 2*uzacírací šoupě DN80, 2*kulová zpětná klapka DN80, potrubí nerez DN80 - komplet včetně vyzbrojení, montáže, dopravy, osazení_x000D_
_x000D_
Uvedené specifické označení slouží pouze pro stanovení technických parametrů výrobku. Při realizaci lze použít jiné výrobky s kvalitativně a technicky srovnatelnými parametry.</t>
  </si>
  <si>
    <t>soub</t>
  </si>
  <si>
    <t>581585101</t>
  </si>
  <si>
    <t>89999003x</t>
  </si>
  <si>
    <t>Podstavec - sokl - betonový pod elektrorozvaděč; rozměry cca 300*600 mm, hloubka 700 mm; komplet včetně souvisejících prací</t>
  </si>
  <si>
    <t>-645071029</t>
  </si>
  <si>
    <t>89999004x</t>
  </si>
  <si>
    <t xml:space="preserve">ROZVADĚČ PRO 2 ČERPADLA (VENKOVNÍ PROVEDENÍ), STŘÍDÁNÍ ČERPADEL, SIGNALIZACE PORUCH, SOUBĚH ČERPADEL, GSM MODUL PRO ZASÍLÁNÍ SMS - komplet včetně dodání, montáže, osazení_x000D_
</t>
  </si>
  <si>
    <t>-990490926</t>
  </si>
  <si>
    <t>935932418</t>
  </si>
  <si>
    <t>Odvodňovací plastový žlab pro třídu zatížení D 400 vnitřní šířky 150 mm s krycím roštem můstkovým z litiny</t>
  </si>
  <si>
    <t>-1007147227</t>
  </si>
  <si>
    <t>https://podminky.urs.cz/item/CS_URS_2024_01/935932418</t>
  </si>
  <si>
    <t>935932633</t>
  </si>
  <si>
    <t>Odvodňovací plastový žlab sifon + sítko pro žlab vnitřní šířky 150 mm z plastu a pozinkové oceli</t>
  </si>
  <si>
    <t>515893153</t>
  </si>
  <si>
    <t>https://podminky.urs.cz/item/CS_URS_2024_01/935932633</t>
  </si>
  <si>
    <t>939291013</t>
  </si>
  <si>
    <t>Obetonování konstrukcí pozemních komunikací z betonu prostého bez zvláštních nároků na prostředí tř. C 20/25</t>
  </si>
  <si>
    <t>-1234709984</t>
  </si>
  <si>
    <t>https://podminky.urs.cz/item/CS_URS_2024_01/939291013</t>
  </si>
  <si>
    <t>1439259856</t>
  </si>
  <si>
    <t>-847386179</t>
  </si>
  <si>
    <t>974031153</t>
  </si>
  <si>
    <t>Vysekání rýh ve zdivu cihelném na maltu vápennou nebo vápenocementovou do hl. 100 mm a šířky do 100 mm</t>
  </si>
  <si>
    <t>1940736051</t>
  </si>
  <si>
    <t>https://podminky.urs.cz/item/CS_URS_2024_01/974031153</t>
  </si>
  <si>
    <t>974031164</t>
  </si>
  <si>
    <t>Vysekání rýh ve zdivu cihelném na maltu vápennou nebo vápenocementovou do hl. 150 mm a šířky do 150 mm</t>
  </si>
  <si>
    <t>724772693</t>
  </si>
  <si>
    <t>https://podminky.urs.cz/item/CS_URS_2024_01/974031164</t>
  </si>
  <si>
    <t>Vnitrostaveništní doprava suti a vybouraných hmot vodorovně do 50 m s naložením ručně pro budovy a haly výšky do 6 m</t>
  </si>
  <si>
    <t>-1960644334</t>
  </si>
  <si>
    <t>772767646</t>
  </si>
  <si>
    <t>1947837907</t>
  </si>
  <si>
    <t>"odvoz  8" 8*32,262</t>
  </si>
  <si>
    <t>997013635</t>
  </si>
  <si>
    <t>Poplatek za uložení stavebního odpadu na skládce (skládkovné) komunálního zatříděného do Katalogu odpadů pod kódem 20 03 01</t>
  </si>
  <si>
    <t>-1119058695</t>
  </si>
  <si>
    <t>https://podminky.urs.cz/item/CS_URS_2024_01/997013635</t>
  </si>
  <si>
    <t>Přesun hmot pro pozemní komunikace s krytem dlážděným dopravní vzdálenost do 200 m jakékoliv délky objektu</t>
  </si>
  <si>
    <t>2020557804</t>
  </si>
  <si>
    <t>Přesun hmot pro trubní vedení hloubené z trub z plastických hmot nebo sklolaminátových pro vodovody, kanalizace, teplovody, produktovody v otevřeném výkopu dopravní vzdálenost do 15 m</t>
  </si>
  <si>
    <t>536927751</t>
  </si>
  <si>
    <t>https://podminky.urs.cz/item/CS_URS_2024_01/998276101</t>
  </si>
  <si>
    <t>721</t>
  </si>
  <si>
    <t>Zdravotechnika - vnitřní kanalizace</t>
  </si>
  <si>
    <t>721110806</t>
  </si>
  <si>
    <t>Demontáž potrubí z kameninových trub normálních nebo kyselinovzdorných přes 100 do DN 200</t>
  </si>
  <si>
    <t>-751075927</t>
  </si>
  <si>
    <t>https://podminky.urs.cz/item/CS_URS_2024_01/721110806</t>
  </si>
  <si>
    <t>721140802</t>
  </si>
  <si>
    <t>Demontáž potrubí z litinových trub odpadních nebo dešťových do DN 100</t>
  </si>
  <si>
    <t>102289724</t>
  </si>
  <si>
    <t>https://podminky.urs.cz/item/CS_URS_2024_01/721140802</t>
  </si>
  <si>
    <t>721140915</t>
  </si>
  <si>
    <t>Opravy odpadního potrubí litinového propojení dosavadního potrubí DN 100</t>
  </si>
  <si>
    <t>-838717893</t>
  </si>
  <si>
    <t>https://podminky.urs.cz/item/CS_URS_2024_01/721140915</t>
  </si>
  <si>
    <t>721140925</t>
  </si>
  <si>
    <t>Opravy odpadního potrubí litinového krácení trub DN 100</t>
  </si>
  <si>
    <t>1838189356</t>
  </si>
  <si>
    <t>https://podminky.urs.cz/item/CS_URS_2024_01/721140925</t>
  </si>
  <si>
    <t>721171803</t>
  </si>
  <si>
    <t>Demontáž potrubí z novodurových trub odpadních nebo připojovacích do D 75</t>
  </si>
  <si>
    <t>1270906277</t>
  </si>
  <si>
    <t>https://podminky.urs.cz/item/CS_URS_2024_01/721171803</t>
  </si>
  <si>
    <t>721171808</t>
  </si>
  <si>
    <t>Demontáž potrubí z novodurových trub odpadních nebo připojovacích přes 75 do D 114</t>
  </si>
  <si>
    <t>253019004</t>
  </si>
  <si>
    <t>https://podminky.urs.cz/item/CS_URS_2024_01/721171808</t>
  </si>
  <si>
    <t>721171915</t>
  </si>
  <si>
    <t>Opravy odpadního potrubí plastového propojení dosavadního potrubí DN 110</t>
  </si>
  <si>
    <t>1580974598</t>
  </si>
  <si>
    <t>https://podminky.urs.cz/item/CS_URS_2024_01/721171915</t>
  </si>
  <si>
    <t>721173401</t>
  </si>
  <si>
    <t>Potrubí z trub PVC SN4 svodné (ležaté) DN 110</t>
  </si>
  <si>
    <t>-1596019512</t>
  </si>
  <si>
    <t>https://podminky.urs.cz/item/CS_URS_2024_01/721173401</t>
  </si>
  <si>
    <t>721173402</t>
  </si>
  <si>
    <t>Potrubí z trub PVC SN4 svodné (ležaté) DN 125</t>
  </si>
  <si>
    <t>-1829376613</t>
  </si>
  <si>
    <t>https://podminky.urs.cz/item/CS_URS_2024_01/721173402</t>
  </si>
  <si>
    <t>721173403</t>
  </si>
  <si>
    <t>Potrubí z trub PVC SN4 svodné (ležaté) DN 160</t>
  </si>
  <si>
    <t>1744339395</t>
  </si>
  <si>
    <t>https://podminky.urs.cz/item/CS_URS_2024_01/721173403</t>
  </si>
  <si>
    <t>721174041</t>
  </si>
  <si>
    <t>Potrubí z trub polypropylenových připojovací DN 32</t>
  </si>
  <si>
    <t>-967499472</t>
  </si>
  <si>
    <t>https://podminky.urs.cz/item/CS_URS_2024_01/721174041</t>
  </si>
  <si>
    <t>721174042</t>
  </si>
  <si>
    <t>Potrubí z trub polypropylenových připojovací DN 40</t>
  </si>
  <si>
    <t>18861084</t>
  </si>
  <si>
    <t>https://podminky.urs.cz/item/CS_URS_2024_01/721174042</t>
  </si>
  <si>
    <t>721174043</t>
  </si>
  <si>
    <t>Potrubí z trub polypropylenových připojovací DN 50</t>
  </si>
  <si>
    <t>-1981100253</t>
  </si>
  <si>
    <t>https://podminky.urs.cz/item/CS_URS_2024_01/721174043</t>
  </si>
  <si>
    <t>721175211</t>
  </si>
  <si>
    <t>Plastové potrubí odhlučněné třívrstvé odpadní (svislé) DN 75</t>
  </si>
  <si>
    <t>1380418559</t>
  </si>
  <si>
    <t>https://podminky.urs.cz/item/CS_URS_2024_01/721175211</t>
  </si>
  <si>
    <t>721175212</t>
  </si>
  <si>
    <t>Plastové potrubí odhlučněné třívrstvé odpadní (svislé) DN 110</t>
  </si>
  <si>
    <t>-190112807</t>
  </si>
  <si>
    <t>https://podminky.urs.cz/item/CS_URS_2024_01/721175212</t>
  </si>
  <si>
    <t>721175213</t>
  </si>
  <si>
    <t>Plastové potrubí odhlučněné třívrstvé odpadní (svislé) DN 125</t>
  </si>
  <si>
    <t>1966997583</t>
  </si>
  <si>
    <t>https://podminky.urs.cz/item/CS_URS_2024_01/721175213</t>
  </si>
  <si>
    <t>721194103</t>
  </si>
  <si>
    <t>Vyměření přípojek na potrubí vyvedení a upevnění odpadních výpustek DN 32</t>
  </si>
  <si>
    <t>561074713</t>
  </si>
  <si>
    <t>https://podminky.urs.cz/item/CS_URS_2024_01/721194103</t>
  </si>
  <si>
    <t>721194104</t>
  </si>
  <si>
    <t>Vyměření přípojek na potrubí vyvedení a upevnění odpadních výpustek DN 40</t>
  </si>
  <si>
    <t>-1745143746</t>
  </si>
  <si>
    <t>https://podminky.urs.cz/item/CS_URS_2024_01/721194104</t>
  </si>
  <si>
    <t>721194105</t>
  </si>
  <si>
    <t>Vyměření přípojek na potrubí vyvedení a upevnění odpadních výpustek DN 50</t>
  </si>
  <si>
    <t>1458143366</t>
  </si>
  <si>
    <t>https://podminky.urs.cz/item/CS_URS_2024_01/721194105</t>
  </si>
  <si>
    <t>721194107</t>
  </si>
  <si>
    <t>Vyměření přípojek na potrubí vyvedení a upevnění odpadních výpustek DN 70</t>
  </si>
  <si>
    <t>-960161400</t>
  </si>
  <si>
    <t>https://podminky.urs.cz/item/CS_URS_2024_01/721194107</t>
  </si>
  <si>
    <t>721194109</t>
  </si>
  <si>
    <t>Vyměření přípojek na potrubí vyvedení a upevnění odpadních výpustek DN 110</t>
  </si>
  <si>
    <t>1120697651</t>
  </si>
  <si>
    <t>https://podminky.urs.cz/item/CS_URS_2024_01/721194109</t>
  </si>
  <si>
    <t>721210812</t>
  </si>
  <si>
    <t>Demontáž kanalizačního příslušenství vpustí podlahových z kyselinovzdorné kameniny DN 70</t>
  </si>
  <si>
    <t>-1406030068</t>
  </si>
  <si>
    <t>https://podminky.urs.cz/item/CS_URS_2024_01/721210812</t>
  </si>
  <si>
    <t>721211403</t>
  </si>
  <si>
    <t>Podlahové vpusti s vodorovným odtokem DN 50/75 s kulovým kloubem, mřížka nerez 115x115</t>
  </si>
  <si>
    <t>165129429</t>
  </si>
  <si>
    <t>https://podminky.urs.cz/item/CS_URS_2024_01/721211403</t>
  </si>
  <si>
    <t>721220801</t>
  </si>
  <si>
    <t>Demontáž zápachových uzávěrek do DN 70</t>
  </si>
  <si>
    <t>1947818596</t>
  </si>
  <si>
    <t>https://podminky.urs.cz/item/CS_URS_2024_01/721220801</t>
  </si>
  <si>
    <t>721226511</t>
  </si>
  <si>
    <t>Zápachové uzávěrky podomítkové (Pe) s krycí deskou pro pračku a myčku DN 40</t>
  </si>
  <si>
    <t>1939837252</t>
  </si>
  <si>
    <t>https://podminky.urs.cz/item/CS_URS_2024_01/721226511</t>
  </si>
  <si>
    <t>721273153</t>
  </si>
  <si>
    <t>Ventilační hlavice z polypropylenu (PP) DN 110</t>
  </si>
  <si>
    <t>64674991</t>
  </si>
  <si>
    <t>https://podminky.urs.cz/item/CS_URS_2024_01/721273153</t>
  </si>
  <si>
    <t>721274121</t>
  </si>
  <si>
    <t>Ventily přivzdušňovací odpadních potrubí vnitřní od DN 32 do DN 50</t>
  </si>
  <si>
    <t>-874439371</t>
  </si>
  <si>
    <t>https://podminky.urs.cz/item/CS_URS_2024_01/721274121</t>
  </si>
  <si>
    <t>721274123</t>
  </si>
  <si>
    <t>Ventily přivzdušňovací odpadních potrubí vnitřní DN 100</t>
  </si>
  <si>
    <t>620017525</t>
  </si>
  <si>
    <t>https://podminky.urs.cz/item/CS_URS_2024_01/721274123</t>
  </si>
  <si>
    <t>721290111</t>
  </si>
  <si>
    <t>Zkouška těsnosti kanalizace v objektech vodou do DN 125</t>
  </si>
  <si>
    <t>652807851</t>
  </si>
  <si>
    <t>https://podminky.urs.cz/item/CS_URS_2024_01/721290111</t>
  </si>
  <si>
    <t>721290112</t>
  </si>
  <si>
    <t>Zkouška těsnosti kanalizace v objektech vodou DN 150 nebo DN 200</t>
  </si>
  <si>
    <t>-1665669001</t>
  </si>
  <si>
    <t>https://podminky.urs.cz/item/CS_URS_2024_01/721290112</t>
  </si>
  <si>
    <t>72199001x</t>
  </si>
  <si>
    <t>Ostatní přepojovací práce na vnitřní kanalizaci</t>
  </si>
  <si>
    <t>742600017</t>
  </si>
  <si>
    <t>72199002x</t>
  </si>
  <si>
    <t>Ostatní zednické přípomoce na vnirřní kanalizaci (5% z ceny vnitřní kanalizace)</t>
  </si>
  <si>
    <t>1404252147</t>
  </si>
  <si>
    <t>72199003x</t>
  </si>
  <si>
    <t>Zemní práce pro vnitřní kanalizaci (včetně obsypu a podsypu pískem, hutnění, odvozu přebytečné vytěžené zeminy včetně poplatků za skládku)</t>
  </si>
  <si>
    <t>1175816088</t>
  </si>
  <si>
    <t>72199004x</t>
  </si>
  <si>
    <t>HL 21 vtok (nálevka) DN32 se zápachovou uzávěrkou a kuličkou pro suchý stav</t>
  </si>
  <si>
    <t>-2016431694</t>
  </si>
  <si>
    <t>72199006x</t>
  </si>
  <si>
    <t>Poklop pro zadláždění vodotěsný, plynotěsný, hliníkový, (600*600 mm, 1,5t)</t>
  </si>
  <si>
    <t>1640803283</t>
  </si>
  <si>
    <t>72199007x</t>
  </si>
  <si>
    <t xml:space="preserve">Napojovací koleno pro záchodovodu mísu HL227 s odbočkou DN50 (včetně napojovací soupravy) </t>
  </si>
  <si>
    <t>618258006</t>
  </si>
  <si>
    <t>72199008x</t>
  </si>
  <si>
    <t>Ostatní kovový profilový materiál pro uchycení a osazení potrubí (uchycení na konzolách)</t>
  </si>
  <si>
    <t>26924789</t>
  </si>
  <si>
    <t>72199009x</t>
  </si>
  <si>
    <t>Kondenzační sifon s kuličkou pro kondenzát HL138N</t>
  </si>
  <si>
    <t>372058914</t>
  </si>
  <si>
    <t>72199023x</t>
  </si>
  <si>
    <t>Betonový základ pod založením kanalizace</t>
  </si>
  <si>
    <t>358987575</t>
  </si>
  <si>
    <t>72199030x</t>
  </si>
  <si>
    <t>Příplatek za dodávku a montáž lešení nad 3 m pro vnitřní kanalizaci</t>
  </si>
  <si>
    <t>338537646</t>
  </si>
  <si>
    <t>72199036x</t>
  </si>
  <si>
    <t>Obetonování (podbetonování) potrubí, suchou betonovou směsí - betonem prostým tř. B15</t>
  </si>
  <si>
    <t>-1948760842</t>
  </si>
  <si>
    <t>998721103</t>
  </si>
  <si>
    <t>Přesun hmot pro vnitřní kanalizaci stanovený z hmotnosti přesunovaného materiálu vodorovná dopravní vzdálenost do 50 m základní v objektech výšky přes 12 do 24 m</t>
  </si>
  <si>
    <t>1634870288</t>
  </si>
  <si>
    <t>https://podminky.urs.cz/item/CS_URS_2024_01/998721103</t>
  </si>
  <si>
    <t>722</t>
  </si>
  <si>
    <t>Zdravotechnika - vnitřní vodovod</t>
  </si>
  <si>
    <t>722130233</t>
  </si>
  <si>
    <t>Potrubí z ocelových trubek pozinkovaných závitových svařovaných běžných DN 25</t>
  </si>
  <si>
    <t>1889582524</t>
  </si>
  <si>
    <t>https://podminky.urs.cz/item/CS_URS_2024_01/722130233</t>
  </si>
  <si>
    <t>722130234</t>
  </si>
  <si>
    <t>Potrubí z ocelových trubek pozinkovaných závitových svařovaných běžných DN 32</t>
  </si>
  <si>
    <t>-612605817</t>
  </si>
  <si>
    <t>https://podminky.urs.cz/item/CS_URS_2024_01/722130234</t>
  </si>
  <si>
    <t>722130235</t>
  </si>
  <si>
    <t>Potrubí z ocelových trubek pozinkovaných závitových svařovaných běžných DN 40</t>
  </si>
  <si>
    <t>-700858960</t>
  </si>
  <si>
    <t>https://podminky.urs.cz/item/CS_URS_2024_01/722130235</t>
  </si>
  <si>
    <t>722130236</t>
  </si>
  <si>
    <t>Potrubí z ocelových trubek pozinkovaných závitových svařovaných běžných DN 50</t>
  </si>
  <si>
    <t>823519000</t>
  </si>
  <si>
    <t>https://podminky.urs.cz/item/CS_URS_2024_01/722130236</t>
  </si>
  <si>
    <t>722130801</t>
  </si>
  <si>
    <t>Demontáž potrubí z ocelových trubek pozinkovaných závitových do DN 25</t>
  </si>
  <si>
    <t>-614693781</t>
  </si>
  <si>
    <t>https://podminky.urs.cz/item/CS_URS_2024_01/722130801</t>
  </si>
  <si>
    <t>722130802</t>
  </si>
  <si>
    <t>Demontáž potrubí z ocelových trubek pozinkovaných závitových přes 25 do DN 40</t>
  </si>
  <si>
    <t>-1303337836</t>
  </si>
  <si>
    <t>https://podminky.urs.cz/item/CS_URS_2024_01/722130802</t>
  </si>
  <si>
    <t>722130821</t>
  </si>
  <si>
    <t>Demontáž potrubí z ocelových trubek pozinkovaných šroubení do G 6/4</t>
  </si>
  <si>
    <t>87800592</t>
  </si>
  <si>
    <t>https://podminky.urs.cz/item/CS_URS_2024_01/722130821</t>
  </si>
  <si>
    <t>722130831</t>
  </si>
  <si>
    <t>Demontáž potrubí z ocelových trubek pozinkovaných tvarovek nástěnek</t>
  </si>
  <si>
    <t>1929191071</t>
  </si>
  <si>
    <t>https://podminky.urs.cz/item/CS_URS_2024_01/722130831</t>
  </si>
  <si>
    <t>722170801</t>
  </si>
  <si>
    <t>Demontáž rozvodů vody z plastů do Ø 25 mm</t>
  </si>
  <si>
    <t>-642437529</t>
  </si>
  <si>
    <t>https://podminky.urs.cz/item/CS_URS_2024_01/722170801</t>
  </si>
  <si>
    <t>722170804</t>
  </si>
  <si>
    <t>Demontáž rozvodů vody z plastů přes 25 do Ø 50 mm</t>
  </si>
  <si>
    <t>848523378</t>
  </si>
  <si>
    <t>https://podminky.urs.cz/item/CS_URS_2024_01/722170804</t>
  </si>
  <si>
    <t>722174062</t>
  </si>
  <si>
    <t>Potrubí z plastových trubek z polypropylenu PPR svařovaných polyfúzně křížení potrubí (PPR) PN 20 (SDR 6) D 20 x 3,4</t>
  </si>
  <si>
    <t>1799060103</t>
  </si>
  <si>
    <t>https://podminky.urs.cz/item/CS_URS_2024_01/722174062</t>
  </si>
  <si>
    <t>722174063</t>
  </si>
  <si>
    <t>Potrubí z plastových trubek z polypropylenu PPR svařovaných polyfúzně křížení potrubí (PPR) PN 20 (SDR 6) D 25 x 4,2</t>
  </si>
  <si>
    <t>297212983</t>
  </si>
  <si>
    <t>https://podminky.urs.cz/item/CS_URS_2024_01/722174063</t>
  </si>
  <si>
    <t>722174073</t>
  </si>
  <si>
    <t>Potrubí z plastových trubek z polypropylenu PPR svařovaných polyfúzně kompenzační smyčky na potrubí (PPR) D 25 x 4,2</t>
  </si>
  <si>
    <t>-12735939</t>
  </si>
  <si>
    <t>https://podminky.urs.cz/item/CS_URS_2024_01/722174073</t>
  </si>
  <si>
    <t>722174074</t>
  </si>
  <si>
    <t>Potrubí z plastových trubek z polypropylenu PPR svařovaných polyfúzně kompenzační smyčky na potrubí (PPR) D 32 x 5,4</t>
  </si>
  <si>
    <t>2126481921</t>
  </si>
  <si>
    <t>https://podminky.urs.cz/item/CS_URS_2024_01/722174074</t>
  </si>
  <si>
    <t>722174075</t>
  </si>
  <si>
    <t>Potrubí z plastových trubek z polypropylenu PPR svařovaných polyfúzně kompenzační smyčky na potrubí (PPR) D 40 x 6,7</t>
  </si>
  <si>
    <t>766528659</t>
  </si>
  <si>
    <t>https://podminky.urs.cz/item/CS_URS_2024_01/722174075</t>
  </si>
  <si>
    <t>722175002</t>
  </si>
  <si>
    <t>Potrubí z plastových trubek z polypropylenu PP-RCT svařovaných polyfúzně D 20 x 2,8</t>
  </si>
  <si>
    <t>-813407182</t>
  </si>
  <si>
    <t>https://podminky.urs.cz/item/CS_URS_2024_01/722175002</t>
  </si>
  <si>
    <t>722175003</t>
  </si>
  <si>
    <t>Potrubí z plastových trubek z polypropylenu PP-RCT svařovaných polyfúzně D 25 x 3,5</t>
  </si>
  <si>
    <t>1428769095</t>
  </si>
  <si>
    <t>https://podminky.urs.cz/item/CS_URS_2024_01/722175003</t>
  </si>
  <si>
    <t>722175004</t>
  </si>
  <si>
    <t>Potrubí z plastových trubek z polypropylenu PP-RCT svařovaných polyfúzně D 32 x 4,4</t>
  </si>
  <si>
    <t>1113890949</t>
  </si>
  <si>
    <t>https://podminky.urs.cz/item/CS_URS_2024_01/722175004</t>
  </si>
  <si>
    <t>722175005</t>
  </si>
  <si>
    <t>Potrubí z plastových trubek z polypropylenu PP-RCT svařovaných polyfúzně D 40 x 5,5</t>
  </si>
  <si>
    <t>1729293288</t>
  </si>
  <si>
    <t>https://podminky.urs.cz/item/CS_URS_2024_01/722175005</t>
  </si>
  <si>
    <t>722175006</t>
  </si>
  <si>
    <t>Potrubí z plastových trubek z polypropylenu PP-RCT svařovaných polyfúzně D 50 x 6,9</t>
  </si>
  <si>
    <t>200863479</t>
  </si>
  <si>
    <t>https://podminky.urs.cz/item/CS_URS_2024_01/722175006</t>
  </si>
  <si>
    <t>722175007</t>
  </si>
  <si>
    <t>Potrubí z plastových trubek z polypropylenu PP-RCT svařovaných polyfúzně D 63 x 8,6</t>
  </si>
  <si>
    <t>1857500717</t>
  </si>
  <si>
    <t>https://podminky.urs.cz/item/CS_URS_2024_01/722175007</t>
  </si>
  <si>
    <t>722181231</t>
  </si>
  <si>
    <t>Ochrana potrubí termoizolačními trubicemi z pěnového polyetylenu PE přilepenými v příčných a podélných spojích, tloušťky izolace přes 9 do 13 mm, vnitřního průměru izolace DN do 22 mm</t>
  </si>
  <si>
    <t>1007280492</t>
  </si>
  <si>
    <t>https://podminky.urs.cz/item/CS_URS_2024_01/722181231</t>
  </si>
  <si>
    <t>722181242</t>
  </si>
  <si>
    <t>Ochrana potrubí termoizolačními trubicemi z pěnového polyetylenu PE přilepenými v příčných a podélných spojích, tloušťky izolace přes 13 do 20 mm, vnitřního průměru izolace DN přes 22 do 45 mm</t>
  </si>
  <si>
    <t>-1980960493</t>
  </si>
  <si>
    <t>https://podminky.urs.cz/item/CS_URS_2024_01/722181242</t>
  </si>
  <si>
    <t>722181812</t>
  </si>
  <si>
    <t>Demontáž ochrany potrubí plstěných pásů z trub, průměru do 50 mm</t>
  </si>
  <si>
    <t>-1220692367</t>
  </si>
  <si>
    <t>https://podminky.urs.cz/item/CS_URS_2024_01/722181812</t>
  </si>
  <si>
    <t>722182011</t>
  </si>
  <si>
    <t>Podpůrný žlab pro potrubí průměru D 20</t>
  </si>
  <si>
    <t>-122361162</t>
  </si>
  <si>
    <t>https://podminky.urs.cz/item/CS_URS_2024_01/722182011</t>
  </si>
  <si>
    <t>722182012</t>
  </si>
  <si>
    <t>Podpůrný žlab pro potrubí průměru D 25</t>
  </si>
  <si>
    <t>106987016</t>
  </si>
  <si>
    <t>https://podminky.urs.cz/item/CS_URS_2024_01/722182012</t>
  </si>
  <si>
    <t>722182013</t>
  </si>
  <si>
    <t>Podpůrný žlab pro potrubí průměru D 32</t>
  </si>
  <si>
    <t>446873152</t>
  </si>
  <si>
    <t>https://podminky.urs.cz/item/CS_URS_2024_01/722182013</t>
  </si>
  <si>
    <t>722182014</t>
  </si>
  <si>
    <t>Podpůrný žlab pro potrubí průměru D 40</t>
  </si>
  <si>
    <t>847514840</t>
  </si>
  <si>
    <t>https://podminky.urs.cz/item/CS_URS_2024_01/722182014</t>
  </si>
  <si>
    <t>722182015</t>
  </si>
  <si>
    <t>Podpůrný žlab pro potrubí průměru D 50</t>
  </si>
  <si>
    <t>-353022911</t>
  </si>
  <si>
    <t>https://podminky.urs.cz/item/CS_URS_2024_01/722182015</t>
  </si>
  <si>
    <t>722190401</t>
  </si>
  <si>
    <t>Zřízení přípojek na potrubí vyvedení a upevnění výpustek do DN 25</t>
  </si>
  <si>
    <t>-2075754545</t>
  </si>
  <si>
    <t>https://podminky.urs.cz/item/CS_URS_2024_01/722190401</t>
  </si>
  <si>
    <t>722190901</t>
  </si>
  <si>
    <t>Opravy ostatní uzavření nebo otevření vodovodního potrubí při opravách včetně vypuštění a napuštění</t>
  </si>
  <si>
    <t>-1338456104</t>
  </si>
  <si>
    <t>https://podminky.urs.cz/item/CS_URS_2024_01/722190901</t>
  </si>
  <si>
    <t>722220111</t>
  </si>
  <si>
    <t>Armatury s jedním závitem nástěnky pro výtokový ventil G 1/2"</t>
  </si>
  <si>
    <t>1216022999</t>
  </si>
  <si>
    <t>https://podminky.urs.cz/item/CS_URS_2024_01/722220111</t>
  </si>
  <si>
    <t>722220851</t>
  </si>
  <si>
    <t>Demontáž armatur závitových s jedním závitem do G 3/4</t>
  </si>
  <si>
    <t>-1665255200</t>
  </si>
  <si>
    <t>https://podminky.urs.cz/item/CS_URS_2024_01/722220851</t>
  </si>
  <si>
    <t>722220861</t>
  </si>
  <si>
    <t>Demontáž armatur závitových se dvěma závity do G 3/4</t>
  </si>
  <si>
    <t>-99449844</t>
  </si>
  <si>
    <t>https://podminky.urs.cz/item/CS_URS_2024_01/722220861</t>
  </si>
  <si>
    <t>722220862</t>
  </si>
  <si>
    <t>Demontáž armatur závitových se dvěma závity přes 3/4 do G 5/4</t>
  </si>
  <si>
    <t>618472599</t>
  </si>
  <si>
    <t>https://podminky.urs.cz/item/CS_URS_2024_01/722220862</t>
  </si>
  <si>
    <t>722224115</t>
  </si>
  <si>
    <t>Armatury s jedním závitem kohouty plnicí a vypouštěcí PN 10 G 1/2"</t>
  </si>
  <si>
    <t>1418391251</t>
  </si>
  <si>
    <t>https://podminky.urs.cz/item/CS_URS_2024_01/722224115</t>
  </si>
  <si>
    <t>722224116</t>
  </si>
  <si>
    <t>Armatury s jedním závitem kohouty plnicí a vypouštěcí PN 10 G 3/4"</t>
  </si>
  <si>
    <t>-2098244324</t>
  </si>
  <si>
    <t>https://podminky.urs.cz/item/CS_URS_2024_01/722224116</t>
  </si>
  <si>
    <t>722231074</t>
  </si>
  <si>
    <t>Armatury se dvěma závity ventily zpětné mosazné PN 10 do 110°C G 1"</t>
  </si>
  <si>
    <t>1974725128</t>
  </si>
  <si>
    <t>https://podminky.urs.cz/item/CS_URS_2024_01/722231074</t>
  </si>
  <si>
    <t>722231076</t>
  </si>
  <si>
    <t>Armatury se dvěma závity ventily zpětné mosazné PN 10 do 110°C G 6/4"</t>
  </si>
  <si>
    <t>-1713416261</t>
  </si>
  <si>
    <t>https://podminky.urs.cz/item/CS_URS_2024_01/722231076</t>
  </si>
  <si>
    <t>722231141</t>
  </si>
  <si>
    <t>Armatury se dvěma závity ventily pojistné rohové G 1/2"</t>
  </si>
  <si>
    <t>-1802417668</t>
  </si>
  <si>
    <t>https://podminky.urs.cz/item/CS_URS_2024_01/722231141</t>
  </si>
  <si>
    <t>722231142</t>
  </si>
  <si>
    <t>Armatury se dvěma závity ventily pojistné rohové G 3/4"</t>
  </si>
  <si>
    <t>1765995698</t>
  </si>
  <si>
    <t>https://podminky.urs.cz/item/CS_URS_2024_01/722231142</t>
  </si>
  <si>
    <t>722232043</t>
  </si>
  <si>
    <t>Armatury se dvěma závity kulové kohouty PN 42 do 185 °C přímé vnitřní závit G 1/2"</t>
  </si>
  <si>
    <t>246225645</t>
  </si>
  <si>
    <t>https://podminky.urs.cz/item/CS_URS_2024_01/722232043</t>
  </si>
  <si>
    <t>722232044</t>
  </si>
  <si>
    <t>Armatury se dvěma závity kulové kohouty PN 42 do 185 °C přímé vnitřní závit G 3/4"</t>
  </si>
  <si>
    <t>-105601924</t>
  </si>
  <si>
    <t>https://podminky.urs.cz/item/CS_URS_2024_01/722232044</t>
  </si>
  <si>
    <t>722232045</t>
  </si>
  <si>
    <t>Armatury se dvěma závity kulové kohouty PN 42 do 185 °C přímé vnitřní závit G 1"</t>
  </si>
  <si>
    <t>1417772935</t>
  </si>
  <si>
    <t>https://podminky.urs.cz/item/CS_URS_2024_01/722232045</t>
  </si>
  <si>
    <t>722232046</t>
  </si>
  <si>
    <t>Armatury se dvěma závity kulové kohouty PN 42 do 185 °C přímé vnitřní závit G 5/4"</t>
  </si>
  <si>
    <t>1275091175</t>
  </si>
  <si>
    <t>https://podminky.urs.cz/item/CS_URS_2024_01/722232046</t>
  </si>
  <si>
    <t>722232047</t>
  </si>
  <si>
    <t>Armatury se dvěma závity kulové kohouty PN 42 do 185 °C přímé vnitřní závit G 6/4"</t>
  </si>
  <si>
    <t>791692433</t>
  </si>
  <si>
    <t>https://podminky.urs.cz/item/CS_URS_2024_01/722232047</t>
  </si>
  <si>
    <t>722232048</t>
  </si>
  <si>
    <t>Armatury se dvěma závity kulové kohouty PN 42 do 185 °C přímé vnitřní závit G 2"</t>
  </si>
  <si>
    <t>-104451072</t>
  </si>
  <si>
    <t>https://podminky.urs.cz/item/CS_URS_2024_01/722232048</t>
  </si>
  <si>
    <t>722232501</t>
  </si>
  <si>
    <t>Armatury se dvěma závity potrubní oddělovače vnější závit PN 10 do 65 °C G 1/2"</t>
  </si>
  <si>
    <t>1089091743</t>
  </si>
  <si>
    <t>https://podminky.urs.cz/item/CS_URS_2024_01/722232501</t>
  </si>
  <si>
    <t>722234263</t>
  </si>
  <si>
    <t>Armatury se dvěma závity filtry mosazný PN 20 do 80 °C G 1/2"</t>
  </si>
  <si>
    <t>-1371632930</t>
  </si>
  <si>
    <t>https://podminky.urs.cz/item/CS_URS_2024_01/722234263</t>
  </si>
  <si>
    <t>722234265</t>
  </si>
  <si>
    <t>Armatury se dvěma závity filtry mosazný PN 20 do 80 °C G 1"</t>
  </si>
  <si>
    <t>-2014519405</t>
  </si>
  <si>
    <t>https://podminky.urs.cz/item/CS_URS_2024_01/722234265</t>
  </si>
  <si>
    <t>722234267</t>
  </si>
  <si>
    <t>Armatury se dvěma závity filtry mosazný PN 20 do 80 °C G 6/4"</t>
  </si>
  <si>
    <t>1259859578</t>
  </si>
  <si>
    <t>https://podminky.urs.cz/item/CS_URS_2024_01/722234267</t>
  </si>
  <si>
    <t>722250133</t>
  </si>
  <si>
    <t>Požární příslušenství a armatury hydrantový systém s tvarově stálou hadicí celoplechový D 25 x 30 m</t>
  </si>
  <si>
    <t>1938294557</t>
  </si>
  <si>
    <t>https://podminky.urs.cz/item/CS_URS_2024_01/722250133</t>
  </si>
  <si>
    <t>722262211</t>
  </si>
  <si>
    <t>Vodoměry pro vodu do 40°C závitové horizontální jednovtokové suchoběžné G 1/2" x 80 mm Qn 1,5</t>
  </si>
  <si>
    <t>906263943</t>
  </si>
  <si>
    <t>https://podminky.urs.cz/item/CS_URS_2024_01/722262211</t>
  </si>
  <si>
    <t>722262301</t>
  </si>
  <si>
    <t>Vodoměry pro vodu do 40°C závitové vertikální vícevtokové mokroběžné G 1"x 105 mm Qn 2,5</t>
  </si>
  <si>
    <t>-1503690695</t>
  </si>
  <si>
    <t>https://podminky.urs.cz/item/CS_URS_2024_01/722262301</t>
  </si>
  <si>
    <t>722263205</t>
  </si>
  <si>
    <t>Vodoměry pro vodu do 100°C závitové horizontální jednovtokové suchoběžné G 1/2"x 80 mm Qn 1,5</t>
  </si>
  <si>
    <t>575730882</t>
  </si>
  <si>
    <t>https://podminky.urs.cz/item/CS_URS_2024_01/722263205</t>
  </si>
  <si>
    <t>722270104</t>
  </si>
  <si>
    <t>Vodoměrové sestavy závitové G 6/4"</t>
  </si>
  <si>
    <t>-114676133</t>
  </si>
  <si>
    <t>https://podminky.urs.cz/item/CS_URS_2024_01/722270104</t>
  </si>
  <si>
    <t>722290234</t>
  </si>
  <si>
    <t>Zkoušky, proplach a desinfekce vodovodního potrubí proplach a desinfekce vodovodního potrubí do DN 80</t>
  </si>
  <si>
    <t>167674762</t>
  </si>
  <si>
    <t>https://podminky.urs.cz/item/CS_URS_2024_01/722290234</t>
  </si>
  <si>
    <t>722290226</t>
  </si>
  <si>
    <t>Zkoušky, proplach a desinfekce vodovodního potrubí zkoušky těsnosti vodovodního potrubí závitového do DN 50</t>
  </si>
  <si>
    <t>82996405</t>
  </si>
  <si>
    <t>https://podminky.urs.cz/item/CS_URS_2024_01/722290226</t>
  </si>
  <si>
    <t>722290246</t>
  </si>
  <si>
    <t>Zkoušky, proplach a desinfekce vodovodního potrubí zkoušky těsnosti vodovodního potrubí plastového do DN 40</t>
  </si>
  <si>
    <t>1977528690</t>
  </si>
  <si>
    <t>https://podminky.urs.cz/item/CS_URS_2024_01/722290246</t>
  </si>
  <si>
    <t>72299001x</t>
  </si>
  <si>
    <t>Ostatní přepojovací práce na vnitřním vodovodu</t>
  </si>
  <si>
    <t>-133636625</t>
  </si>
  <si>
    <t>72299002x</t>
  </si>
  <si>
    <t>Ostatní zednické přípomoce na vnitřním vodovodu (3% z ceny vnitřního vodovodu)</t>
  </si>
  <si>
    <t>-340997888</t>
  </si>
  <si>
    <t>72299003x</t>
  </si>
  <si>
    <t>-1301842775</t>
  </si>
  <si>
    <t>72299004x</t>
  </si>
  <si>
    <t>Štítky s popisem větví a sekcí u jednotlivých uzávěrů (dle požadavků a standardů investora) - včetně označení směru proudění vody, barvy šipek, popis stoupaček..</t>
  </si>
  <si>
    <t>1668651520</t>
  </si>
  <si>
    <t>72299005x</t>
  </si>
  <si>
    <t>Příplatek za dodávku a montáž lešení nad 3 m pro vnitřní vodovod</t>
  </si>
  <si>
    <t>-1263833171</t>
  </si>
  <si>
    <t>72299006x</t>
  </si>
  <si>
    <t>Vyvažovací /regulační) ventil pro teplou vodu, vnější závit, s vypouštěním, včetně izolačního pouzdra</t>
  </si>
  <si>
    <t>921503407</t>
  </si>
  <si>
    <t>"DN 15"  2</t>
  </si>
  <si>
    <t>"DN 20" 1</t>
  </si>
  <si>
    <t>"DN 25" 2</t>
  </si>
  <si>
    <t>72299008x</t>
  </si>
  <si>
    <t>Manometr s manometrickým kohoutem 0-10 bar</t>
  </si>
  <si>
    <t>-368396115</t>
  </si>
  <si>
    <t>72299010x</t>
  </si>
  <si>
    <t xml:space="preserve">Tlaková expanzní nádoba na pitnou vodu DD 35 L včetně bezpečnostní armatury </t>
  </si>
  <si>
    <t>-1544215939</t>
  </si>
  <si>
    <t>72299012x</t>
  </si>
  <si>
    <t>Ventil nezámrzný s rukojetí DN 15 délka 435 mm</t>
  </si>
  <si>
    <t>1746804389</t>
  </si>
  <si>
    <t>998722103</t>
  </si>
  <si>
    <t>Přesun hmot pro vnitřní vodovod stanovený z hmotnosti přesunovaného materiálu vodorovná dopravní vzdálenost do 50 m základní v objektech výšky přes 12 do 24 m</t>
  </si>
  <si>
    <t>-549146373</t>
  </si>
  <si>
    <t>https://podminky.urs.cz/item/CS_URS_2024_01/998722103</t>
  </si>
  <si>
    <t>724</t>
  </si>
  <si>
    <t>Zdravotechnika - strojní vybavení</t>
  </si>
  <si>
    <t>724149102</t>
  </si>
  <si>
    <t>Čerpadla vodovodní strojní bez potrubí montáž čerpadel ponorných bez potrubí a příslušenství o výkonu od 56 l do 108 l</t>
  </si>
  <si>
    <t>-1128239407</t>
  </si>
  <si>
    <t>https://podminky.urs.cz/item/CS_URS_2024_01/724149102</t>
  </si>
  <si>
    <t>72415001x</t>
  </si>
  <si>
    <t>Čerpadlo ponorné do studny s frekvenčním měničem, TWI5 306EM FS, 230 V, 0,75 kW, kabel 15 m; skříňka SIRIO XP; komplet včetně dodávky a zapojení _x000D_
Uvedené specifické označení slouží pouze pro stanovení technických parametrů výrobku. Při realizaci lze použít jiné výrobky s kvalitativně a technicky srovnatelnými parametry.</t>
  </si>
  <si>
    <t>-328167986</t>
  </si>
  <si>
    <t>724233014</t>
  </si>
  <si>
    <t>Nádoby expanzní tlakové pro rozvody pitné vody s membránou bez pojistného ventilu se závitovým připojením průtočné PN 1,0 o objemu 25 l</t>
  </si>
  <si>
    <t>-1743776902</t>
  </si>
  <si>
    <t>https://podminky.urs.cz/item/CS_URS_2024_01/724233014</t>
  </si>
  <si>
    <t>724233015</t>
  </si>
  <si>
    <t>Nádoby expanzní tlakové pro rozvody pitné vody s membránou bez pojistného ventilu se závitovým připojením průtočné PN 1,0 o objemu 33 l</t>
  </si>
  <si>
    <t>463080728</t>
  </si>
  <si>
    <t>https://podminky.urs.cz/item/CS_URS_2024_01/724233015</t>
  </si>
  <si>
    <t>724242223x</t>
  </si>
  <si>
    <t>Zařízení pro úpravu vody filtry domácí na studenou vodu s automatickým zpětným proplachem G 1"</t>
  </si>
  <si>
    <t>2101475637</t>
  </si>
  <si>
    <t>https://podminky.urs.cz/item/CS_URS_2024_01/724242223x</t>
  </si>
  <si>
    <t>724242226</t>
  </si>
  <si>
    <t>Zařízení pro úpravu vody filtry domácí na studenou vodu s automatickým zpětným proplachem G 2"</t>
  </si>
  <si>
    <t>1840466373</t>
  </si>
  <si>
    <t>https://podminky.urs.cz/item/CS_URS_2024_01/724242226</t>
  </si>
  <si>
    <t>998724102</t>
  </si>
  <si>
    <t>Přesun hmot pro strojní vybavení stanovený z hmotnosti přesunovaného materiálu vodorovná dopravní vzdálenost do 50 m základní v objektech výšky přes 6 do 12 m</t>
  </si>
  <si>
    <t>378891895</t>
  </si>
  <si>
    <t>https://podminky.urs.cz/item/CS_URS_2024_01/998724102</t>
  </si>
  <si>
    <t>1508816146</t>
  </si>
  <si>
    <t>725112022</t>
  </si>
  <si>
    <t>Zařízení záchodů klozety keramické závěsné na nosné stěny s hlubokým splachováním odpad vodorovný</t>
  </si>
  <si>
    <t>466166645</t>
  </si>
  <si>
    <t>https://podminky.urs.cz/item/CS_URS_2024_01/725112022</t>
  </si>
  <si>
    <t>725119125</t>
  </si>
  <si>
    <t>Zařízení záchodů montáž klozetových mís závěsných na nosné stěny</t>
  </si>
  <si>
    <t>765149992</t>
  </si>
  <si>
    <t>https://podminky.urs.cz/item/CS_URS_2024_01/725119125</t>
  </si>
  <si>
    <t>64236051</t>
  </si>
  <si>
    <t>klozet keramický bílý závěsný hluboké splachování pro handicapované</t>
  </si>
  <si>
    <t>68925980</t>
  </si>
  <si>
    <t>725119131</t>
  </si>
  <si>
    <t>Zařízení záchodů montáž klozetových sedátek standardních</t>
  </si>
  <si>
    <t>-1139474576</t>
  </si>
  <si>
    <t>https://podminky.urs.cz/item/CS_URS_2024_01/725119131</t>
  </si>
  <si>
    <t>55167381</t>
  </si>
  <si>
    <t>sedátko klozetové duroplastové bílé s poklopem</t>
  </si>
  <si>
    <t>-2060917422</t>
  </si>
  <si>
    <t>725121527</t>
  </si>
  <si>
    <t>Pisoárové záchodky keramické automatické s integrovaným napájecím zdrojem</t>
  </si>
  <si>
    <t>2094182854</t>
  </si>
  <si>
    <t>https://podminky.urs.cz/item/CS_URS_2024_01/725121527</t>
  </si>
  <si>
    <t>725122813</t>
  </si>
  <si>
    <t>Demontáž pisoárů s nádrží a 1 záchodkem</t>
  </si>
  <si>
    <t>1770894705</t>
  </si>
  <si>
    <t>https://podminky.urs.cz/item/CS_URS_2024_01/725122813</t>
  </si>
  <si>
    <t>-720922575</t>
  </si>
  <si>
    <t>725211617</t>
  </si>
  <si>
    <t>Umyvadla keramická bílá bez výtokových armatur připevněná na stěnu šrouby s krytem na sifon (polosloupem), šířka umyvadla 600 mm</t>
  </si>
  <si>
    <t>-600455281</t>
  </si>
  <si>
    <t>https://podminky.urs.cz/item/CS_URS_2024_01/725211617</t>
  </si>
  <si>
    <t>725211641</t>
  </si>
  <si>
    <t>Umyvadla keramická bílá bez výtokových armatur připevněná na stěnu šrouby do nábytku, šířka umyvadla 600 mm</t>
  </si>
  <si>
    <t>-1548473616</t>
  </si>
  <si>
    <t>https://podminky.urs.cz/item/CS_URS_2024_01/725211641</t>
  </si>
  <si>
    <t>725211681</t>
  </si>
  <si>
    <t>Umyvadla keramická bílá bez výtokových armatur připevněná na stěnu šrouby zdravotní, šířka umyvadla 640 mm</t>
  </si>
  <si>
    <t>-1160447600</t>
  </si>
  <si>
    <t>https://podminky.urs.cz/item/CS_URS_2024_01/725211681</t>
  </si>
  <si>
    <t>725229105</t>
  </si>
  <si>
    <t>Vany bez výtokových armatur montáž van se zápachovou uzávěrkou pedikérních vaniček</t>
  </si>
  <si>
    <t>305527501</t>
  </si>
  <si>
    <t>https://podminky.urs.cz/item/CS_URS_2024_01/725229105</t>
  </si>
  <si>
    <t>12522901x</t>
  </si>
  <si>
    <t>Pedikérní vanička keramická bílá  38*56*20 cm</t>
  </si>
  <si>
    <t>2038642736</t>
  </si>
  <si>
    <t>856407885</t>
  </si>
  <si>
    <t>725241212</t>
  </si>
  <si>
    <t>Sprchové vaničky z litého polymermramoru čtvercové 800x800 mm</t>
  </si>
  <si>
    <t>-1934120301</t>
  </si>
  <si>
    <t>https://podminky.urs.cz/item/CS_URS_2024_01/725241212</t>
  </si>
  <si>
    <t>725241213</t>
  </si>
  <si>
    <t>Sprchové vaničky z litého polymermramoru čtvercové 900x900 mm</t>
  </si>
  <si>
    <t>-267190379</t>
  </si>
  <si>
    <t>https://podminky.urs.cz/item/CS_URS_2024_01/725241213</t>
  </si>
  <si>
    <t>725244522</t>
  </si>
  <si>
    <t>Sprchové dveře a zástěny zástěny sprchové rohové čtvercové/obdélníkové rámové se skleněnou výplní tl. 4 a 5 mm dveře posuvné dvoudílné, vstup z rohu, na vaničku 800x800 mm</t>
  </si>
  <si>
    <t>29525761</t>
  </si>
  <si>
    <t>https://podminky.urs.cz/item/CS_URS_2024_01/725244522</t>
  </si>
  <si>
    <t>725244523</t>
  </si>
  <si>
    <t>Sprchové dveře a zástěny zástěny sprchové rohové čtvercové/obdélníkové rámové se skleněnou výplní tl. 4 a 5 mm dveře posuvné dvoudílné, vstup z rohu, na vaničku 900x900 mm</t>
  </si>
  <si>
    <t>1563066338</t>
  </si>
  <si>
    <t>https://podminky.urs.cz/item/CS_URS_2024_01/725244523</t>
  </si>
  <si>
    <t>72529001x</t>
  </si>
  <si>
    <t>Sklopné nerezové zrcadlo na, toalety pro tělesně postižené, montáž na stěnu pomocí, montážní lišty, rozměr zrcadla 400 x 600 mm</t>
  </si>
  <si>
    <t>-1429949824</t>
  </si>
  <si>
    <t>725291650</t>
  </si>
  <si>
    <t>Montáž doplňků zařízení koupelen a záchodů toaletní desky rovné</t>
  </si>
  <si>
    <t>1406768152</t>
  </si>
  <si>
    <t>https://podminky.urs.cz/item/CS_URS_2024_01/725291650</t>
  </si>
  <si>
    <t>64294623</t>
  </si>
  <si>
    <t>deska keramická toaletní bílá</t>
  </si>
  <si>
    <t>1954596189</t>
  </si>
  <si>
    <t>725291652</t>
  </si>
  <si>
    <t>Montáž doplňků zařízení koupelen a záchodů dávkovače tekutého mýdla</t>
  </si>
  <si>
    <t>222442051</t>
  </si>
  <si>
    <t>https://podminky.urs.cz/item/CS_URS_2024_01/725291652</t>
  </si>
  <si>
    <t>55431097</t>
  </si>
  <si>
    <t>dávkovač tekutého mýdla 1,2L</t>
  </si>
  <si>
    <t>-502801387</t>
  </si>
  <si>
    <t>725291653</t>
  </si>
  <si>
    <t>Montáž doplňků zařízení koupelen a záchodů zásobníku toaletních papírů</t>
  </si>
  <si>
    <t>-1458630035</t>
  </si>
  <si>
    <t>https://podminky.urs.cz/item/CS_URS_2024_01/725291653</t>
  </si>
  <si>
    <t>55431092</t>
  </si>
  <si>
    <t>zásobník toaletních papírů komaxit bílý D 310mm</t>
  </si>
  <si>
    <t>-240657425</t>
  </si>
  <si>
    <t>725291654</t>
  </si>
  <si>
    <t>Montáž doplňků zařízení koupelen a záchodů zásobníku papírových ručníků</t>
  </si>
  <si>
    <t>858585890</t>
  </si>
  <si>
    <t>https://podminky.urs.cz/item/CS_URS_2024_01/725291654</t>
  </si>
  <si>
    <t>55431086</t>
  </si>
  <si>
    <t>zásobník papírových ručníků skládaných komaxit bílý</t>
  </si>
  <si>
    <t>-1717892813</t>
  </si>
  <si>
    <t>725291664</t>
  </si>
  <si>
    <t>Montáž doplňků zařízení koupelen a záchodů štětky závěsné</t>
  </si>
  <si>
    <t>-1570782313</t>
  </si>
  <si>
    <t>https://podminky.urs.cz/item/CS_URS_2024_01/725291664</t>
  </si>
  <si>
    <t>55779012</t>
  </si>
  <si>
    <t>štětka na WC závěsná nebo na podlahu kartáč nylon nerezové záchytné pouzdro lesk</t>
  </si>
  <si>
    <t>-360043541</t>
  </si>
  <si>
    <t>725291666</t>
  </si>
  <si>
    <t>Montáž doplňků zařízení koupelen a záchodů háčku</t>
  </si>
  <si>
    <t>1473440744</t>
  </si>
  <si>
    <t>https://podminky.urs.cz/item/CS_URS_2024_01/725291666</t>
  </si>
  <si>
    <t>55441011</t>
  </si>
  <si>
    <t>háček koupelnový</t>
  </si>
  <si>
    <t>-300151134</t>
  </si>
  <si>
    <t>725291670</t>
  </si>
  <si>
    <t>Montáž doplňků zařízení koupelen a záchodů madla invalidního krakorcového sklopného</t>
  </si>
  <si>
    <t>2004241465</t>
  </si>
  <si>
    <t>https://podminky.urs.cz/item/CS_URS_2024_01/725291670</t>
  </si>
  <si>
    <t>55147061</t>
  </si>
  <si>
    <t>madlo invalidní krakorcové sklopné bílé 813mm</t>
  </si>
  <si>
    <t>2134177146</t>
  </si>
  <si>
    <t>725291674</t>
  </si>
  <si>
    <t>Montáž doplňků zařízení koupelen a záchodů madla umyvadlového</t>
  </si>
  <si>
    <t>1866681062</t>
  </si>
  <si>
    <t>https://podminky.urs.cz/item/CS_URS_2024_01/725291674</t>
  </si>
  <si>
    <t>55147211</t>
  </si>
  <si>
    <t>madlo umyvadlové pravé/levé bílé 500x305mm</t>
  </si>
  <si>
    <t>1634059097</t>
  </si>
  <si>
    <t>725291676</t>
  </si>
  <si>
    <t>Montáž doplňků zařízení koupelen a záchodů madla sprchového</t>
  </si>
  <si>
    <t>-713126317</t>
  </si>
  <si>
    <t>https://podminky.urs.cz/item/CS_URS_2024_01/725291676</t>
  </si>
  <si>
    <t>55147177</t>
  </si>
  <si>
    <t>madlo sprchové pravé/levé bílé 500x600mm</t>
  </si>
  <si>
    <t>440787352</t>
  </si>
  <si>
    <t>725311121</t>
  </si>
  <si>
    <t>Dřezy bez výtokových armatur jednoduché se zápachovou uzávěrkou nerezové s odkapávací plochou 560x480 mm a miskou</t>
  </si>
  <si>
    <t>267027069</t>
  </si>
  <si>
    <t>https://podminky.urs.cz/item/CS_URS_2024_01/725311121</t>
  </si>
  <si>
    <t>725320821</t>
  </si>
  <si>
    <t>Demontáž dřezů dvojitých bez výtokových armatur na konzolách</t>
  </si>
  <si>
    <t>1724323914</t>
  </si>
  <si>
    <t>https://podminky.urs.cz/item/CS_URS_2024_01/725320821</t>
  </si>
  <si>
    <t>725339111</t>
  </si>
  <si>
    <t>Výlevky montáž výlevky</t>
  </si>
  <si>
    <t>-1932545776</t>
  </si>
  <si>
    <t>https://podminky.urs.cz/item/CS_URS_2024_01/725339111</t>
  </si>
  <si>
    <t>72533001x</t>
  </si>
  <si>
    <t>Výlevka keramická závěsná  s odpadem DN100 + závěsný modul pro zazdění (včetně splachovací nádobky a ventilu pro splachování START-STOP)</t>
  </si>
  <si>
    <t>-1212809047</t>
  </si>
  <si>
    <t>725539202</t>
  </si>
  <si>
    <t>Elektrické ohřívače zásobníkové montáž tlakových ohřívačů závěsných (svislých nebo vodorovných) přes 15 do 50 l</t>
  </si>
  <si>
    <t>-1274940246</t>
  </si>
  <si>
    <t>https://podminky.urs.cz/item/CS_URS_2024_01/725539202</t>
  </si>
  <si>
    <t>54132234x</t>
  </si>
  <si>
    <t>ohřívač vody elektrický závěsný akumulační svislý příkon, rychloohřev 20L 2kW</t>
  </si>
  <si>
    <t>-594793931</t>
  </si>
  <si>
    <t>725813112</t>
  </si>
  <si>
    <t>Ventily rohové bez připojovací trubičky nebo flexi hadičky pračkové G 3/4"</t>
  </si>
  <si>
    <t>431266840</t>
  </si>
  <si>
    <t>https://podminky.urs.cz/item/CS_URS_2024_01/725813112</t>
  </si>
  <si>
    <t>725820801</t>
  </si>
  <si>
    <t>Demontáž baterií nástěnných do G 3/4</t>
  </si>
  <si>
    <t>1044781150</t>
  </si>
  <si>
    <t>https://podminky.urs.cz/item/CS_URS_2024_01/725820801</t>
  </si>
  <si>
    <t>725821315</t>
  </si>
  <si>
    <t>Baterie dřezové nástěnné pákové s otáčivým plochým ústím a délkou ramínka 200 mm</t>
  </si>
  <si>
    <t>2133359819</t>
  </si>
  <si>
    <t>https://podminky.urs.cz/item/CS_URS_2024_01/725821315</t>
  </si>
  <si>
    <t>725821316</t>
  </si>
  <si>
    <t>Baterie dřezové nástěnné pákové s otáčivým plochým ústím a délkou ramínka 300 mm</t>
  </si>
  <si>
    <t>-433683845</t>
  </si>
  <si>
    <t>https://podminky.urs.cz/item/CS_URS_2024_01/725821316</t>
  </si>
  <si>
    <t>725821325</t>
  </si>
  <si>
    <t>Baterie dřezové stojánkové pákové s otáčivým ústím a délkou ramínka 220 mm</t>
  </si>
  <si>
    <t>1184066458</t>
  </si>
  <si>
    <t>https://podminky.urs.cz/item/CS_URS_2024_01/725821325</t>
  </si>
  <si>
    <t>725822654</t>
  </si>
  <si>
    <t>Baterie umyvadlové stojánkové automatické senzorové směšovací s termostatickým ventilem</t>
  </si>
  <si>
    <t>-1953170395</t>
  </si>
  <si>
    <t>https://podminky.urs.cz/item/CS_URS_2024_01/725822654</t>
  </si>
  <si>
    <t>72583001x</t>
  </si>
  <si>
    <t>Elektrický zdroj pro termostatickou senzorovou baterii</t>
  </si>
  <si>
    <t>451170102</t>
  </si>
  <si>
    <t>725840850</t>
  </si>
  <si>
    <t>Demontáž baterií sprchových diferenciálních do G 3/4 x 1</t>
  </si>
  <si>
    <t>-1445136741</t>
  </si>
  <si>
    <t>https://podminky.urs.cz/item/CS_URS_2024_01/725840850</t>
  </si>
  <si>
    <t>725841354</t>
  </si>
  <si>
    <t>Baterie sprchové automatické s termostatickým ventilem a sprchovou růžicí</t>
  </si>
  <si>
    <t>-903561012</t>
  </si>
  <si>
    <t>https://podminky.urs.cz/item/CS_URS_2024_01/725841354</t>
  </si>
  <si>
    <t>725850800</t>
  </si>
  <si>
    <t>Demontáž odpadních ventilů všech připojovacích dimenzí</t>
  </si>
  <si>
    <t>-339930606</t>
  </si>
  <si>
    <t>https://podminky.urs.cz/item/CS_URS_2024_01/725850800</t>
  </si>
  <si>
    <t>725851305</t>
  </si>
  <si>
    <t>Ventily odpadní pro zařizovací předměty dřezové bez přepadu G 6/4"</t>
  </si>
  <si>
    <t>-1319803961</t>
  </si>
  <si>
    <t>https://podminky.urs.cz/item/CS_URS_2024_01/725851305</t>
  </si>
  <si>
    <t>725851325</t>
  </si>
  <si>
    <t>Ventily odpadní pro zařizovací předměty umyvadlové bez přepadu G 5/4"</t>
  </si>
  <si>
    <t>-845292237</t>
  </si>
  <si>
    <t>https://podminky.urs.cz/item/CS_URS_2024_01/725851325</t>
  </si>
  <si>
    <t>725861102</t>
  </si>
  <si>
    <t>Zápachové uzávěrky zařizovacích předmětů pro umyvadla DN 40</t>
  </si>
  <si>
    <t>-1358242577</t>
  </si>
  <si>
    <t>https://podminky.urs.cz/item/CS_URS_2024_01/725861102</t>
  </si>
  <si>
    <t>725861312</t>
  </si>
  <si>
    <t>Zápachové uzávěrky zařizovacích předmětů pro umyvadla podomítkové DN 40/50</t>
  </si>
  <si>
    <t>2067698637</t>
  </si>
  <si>
    <t>https://podminky.urs.cz/item/CS_URS_2024_01/725861312</t>
  </si>
  <si>
    <t>725862103</t>
  </si>
  <si>
    <t>Zápachové uzávěrky zařizovacích předmětů pro dřezy DN 40/50</t>
  </si>
  <si>
    <t>-914618631</t>
  </si>
  <si>
    <t>https://podminky.urs.cz/item/CS_URS_2024_01/725862103</t>
  </si>
  <si>
    <t>725980123</t>
  </si>
  <si>
    <t>Dvířka 30/30</t>
  </si>
  <si>
    <t>-648172563</t>
  </si>
  <si>
    <t>https://podminky.urs.cz/item/CS_URS_2024_01/725980123</t>
  </si>
  <si>
    <t>998725103</t>
  </si>
  <si>
    <t>Přesun hmot pro zařizovací předměty stanovený z hmotnosti přesunovaného materiálu vodorovná dopravní vzdálenost do 50 m základní v objektech výšky přes 12 do 24 m</t>
  </si>
  <si>
    <t>250730010</t>
  </si>
  <si>
    <t>https://podminky.urs.cz/item/CS_URS_2024_01/998725103</t>
  </si>
  <si>
    <t>726</t>
  </si>
  <si>
    <t>Zdravotechnika - předstěnové instalace</t>
  </si>
  <si>
    <t>726111031</t>
  </si>
  <si>
    <t>Předstěnové instalační systémy pro zazdění do masivních zděných konstrukcí pro závěsné klozety ovládání zepředu, stavební výška 1080 mm</t>
  </si>
  <si>
    <t>-1091567782</t>
  </si>
  <si>
    <t>https://podminky.urs.cz/item/CS_URS_2024_01/726111031</t>
  </si>
  <si>
    <t>726131043</t>
  </si>
  <si>
    <t>Předstěnové instalační systémy do lehkých stěn s kovovou konstrukcí pro závěsné klozety ovládání zepředu, stavební výšky 1120 mm pro tělesně postižené</t>
  </si>
  <si>
    <t>-1717976700</t>
  </si>
  <si>
    <t>https://podminky.urs.cz/item/CS_URS_2024_01/726131043</t>
  </si>
  <si>
    <t>726191001</t>
  </si>
  <si>
    <t>Ostatní příslušenství instalačních systémů zvukoizolační souprava pro WC a bidet</t>
  </si>
  <si>
    <t>1489325411</t>
  </si>
  <si>
    <t>https://podminky.urs.cz/item/CS_URS_2024_01/726191001</t>
  </si>
  <si>
    <t>726191002</t>
  </si>
  <si>
    <t>Ostatní příslušenství instalačních systémů souprava pro předstěnovou montáž</t>
  </si>
  <si>
    <t>1087860829</t>
  </si>
  <si>
    <t>https://podminky.urs.cz/item/CS_URS_2024_01/726191002</t>
  </si>
  <si>
    <t>726191011</t>
  </si>
  <si>
    <t>Ostatní příslušenství instalačních systémů montáž ovládacích tlačítek k WC</t>
  </si>
  <si>
    <t>-2141732780</t>
  </si>
  <si>
    <t>https://podminky.urs.cz/item/CS_URS_2024_01/726191011</t>
  </si>
  <si>
    <t>55281795</t>
  </si>
  <si>
    <t>tlačítko pro ovládání WC shora/zepředu plast dvě množství vody 213x142mm</t>
  </si>
  <si>
    <t>1085480476</t>
  </si>
  <si>
    <t>998726113</t>
  </si>
  <si>
    <t>Přesun hmot pro instalační prefabrikáty stanovený z hmotnosti přesunovaného materiálu vodorovná dopravní vzdálenost do 50 m základní v objektech výšky přes 12 m do 24 m</t>
  </si>
  <si>
    <t>-1344265936</t>
  </si>
  <si>
    <t>https://podminky.urs.cz/item/CS_URS_2024_01/998726113</t>
  </si>
  <si>
    <t>727</t>
  </si>
  <si>
    <t>Zdravotechnika - požární ochrana</t>
  </si>
  <si>
    <t>727222001</t>
  </si>
  <si>
    <t>Protipožární ochranné manžety plastového potrubí prostup stěnou tloušťky 100 mm požární odolnost EI 90 D 32</t>
  </si>
  <si>
    <t>269036722</t>
  </si>
  <si>
    <t>https://podminky.urs.cz/item/CS_URS_2024_01/727222001</t>
  </si>
  <si>
    <t>727222002</t>
  </si>
  <si>
    <t>Protipožární ochranné manžety plastového potrubí prostup stěnou tloušťky 100 mm požární odolnost EI 90 D 40</t>
  </si>
  <si>
    <t>642426731</t>
  </si>
  <si>
    <t>https://podminky.urs.cz/item/CS_URS_2024_01/727222002</t>
  </si>
  <si>
    <t>727222003</t>
  </si>
  <si>
    <t>Protipožární ochranné manžety plastového potrubí prostup stěnou tloušťky 100 mm požární odolnost EI 90 D 50</t>
  </si>
  <si>
    <t>-476000183</t>
  </si>
  <si>
    <t>https://podminky.urs.cz/item/CS_URS_2024_01/727222003</t>
  </si>
  <si>
    <t>727222005</t>
  </si>
  <si>
    <t>Protipožární ochranné manžety plastového potrubí prostup stěnou tloušťky 100 mm požární odolnost EI 90 D 75</t>
  </si>
  <si>
    <t>908162721</t>
  </si>
  <si>
    <t>https://podminky.urs.cz/item/CS_URS_2024_01/727222005</t>
  </si>
  <si>
    <t>727222007</t>
  </si>
  <si>
    <t>Protipožární ochranné manžety plastového potrubí prostup stěnou tloušťky 100 mm požární odolnost EI 90 D 110</t>
  </si>
  <si>
    <t>627513570</t>
  </si>
  <si>
    <t>https://podminky.urs.cz/item/CS_URS_2024_01/727222007</t>
  </si>
  <si>
    <t>998727103</t>
  </si>
  <si>
    <t>Přesun hmot pro protipožární ochranu stanovený z hmotnosti přesunovaného materiálu vodorovná dopravní vzdálenost do 50 m základní v objektech výšky přes 12 do 24 m</t>
  </si>
  <si>
    <t>-1758467540</t>
  </si>
  <si>
    <t>https://podminky.urs.cz/item/CS_URS_2024_01/998727103</t>
  </si>
  <si>
    <t>732</t>
  </si>
  <si>
    <t>Ústřední vytápění - strojovny</t>
  </si>
  <si>
    <t>732421212.GRS</t>
  </si>
  <si>
    <t>Čerpadlo teplovodní mokroběžné závitové cirkulační elektronické 25-40N DN 25 výtlak do 4,0 m průtok 2,20 m3/h pro TUV</t>
  </si>
  <si>
    <t>607669468</t>
  </si>
  <si>
    <t>Domat PLC, procesor i.MX6 UL, OS Linux, LCD 3x16 znaků, 2x Ethernet, RS485, 4AI, 2AO, 4DI, 6DO</t>
  </si>
  <si>
    <r>
      <rPr>
        <sz val="10"/>
        <rFont val="Arial Narrow"/>
        <family val="2"/>
        <charset val="238"/>
      </rPr>
      <t xml:space="preserve">VENKOVNÍ TEPLOTNÍ ČIDLO Ni1000 – </t>
    </r>
    <r>
      <rPr>
        <b/>
        <sz val="10"/>
        <rFont val="Arial Narrow"/>
        <family val="2"/>
        <charset val="238"/>
      </rPr>
      <t>TES2</t>
    </r>
  </si>
  <si>
    <r>
      <rPr>
        <sz val="10"/>
        <rFont val="Arial Narrow"/>
        <family val="2"/>
        <charset val="238"/>
      </rPr>
      <t xml:space="preserve">PŘÍLOŽNÉ TEPLOTNÍ ČIDLO Ni1000 – </t>
    </r>
    <r>
      <rPr>
        <b/>
        <sz val="10"/>
        <rFont val="Arial Narrow"/>
        <family val="2"/>
        <charset val="238"/>
      </rPr>
      <t>TV1a, TV1b</t>
    </r>
  </si>
  <si>
    <r>
      <rPr>
        <sz val="10"/>
        <rFont val="Arial Narrow"/>
        <family val="2"/>
        <charset val="238"/>
      </rPr>
      <t xml:space="preserve">TROJCESTNÝ SMĚŠ. VENTIL DN.., KV.. (SOUČÁSTÍ SMĚŠOVACÍ SADY) + POHON 24V/0-10V – </t>
    </r>
    <r>
      <rPr>
        <b/>
        <sz val="10"/>
        <rFont val="Arial Narrow"/>
        <family val="2"/>
        <charset val="238"/>
      </rPr>
      <t xml:space="preserve">SRVT1a, SRVT1b </t>
    </r>
    <r>
      <rPr>
        <sz val="10"/>
        <rFont val="Arial Narrow"/>
        <family val="2"/>
        <charset val="238"/>
      </rPr>
      <t xml:space="preserve"> (V DODÁVCE ÚT – 2ks)</t>
    </r>
  </si>
  <si>
    <r>
      <rPr>
        <sz val="10"/>
        <rFont val="Arial Narrow"/>
        <family val="2"/>
        <charset val="238"/>
      </rPr>
      <t xml:space="preserve">KAPILÁROVÝ TERMOSTAT 15-95°C, NASTAVENÍ ŽÁDANÉ HODNOTY POD KRYTEM – </t>
    </r>
    <r>
      <rPr>
        <b/>
        <sz val="10"/>
        <rFont val="Arial Narrow"/>
        <family val="2"/>
        <charset val="238"/>
      </rPr>
      <t>ST1a, ST1b</t>
    </r>
  </si>
  <si>
    <r>
      <rPr>
        <sz val="10"/>
        <rFont val="Arial Narrow"/>
        <family val="2"/>
        <charset val="238"/>
      </rPr>
      <t xml:space="preserve">Rozvodnice k rozdělovačům podlahového topení – </t>
    </r>
    <r>
      <rPr>
        <b/>
        <sz val="10"/>
        <rFont val="Arial Narrow"/>
        <family val="2"/>
        <charset val="238"/>
      </rPr>
      <t>R3, R4</t>
    </r>
  </si>
  <si>
    <t>Zapuštěná rozvodnice 3‑řadá, pod omítku, 42 modulů, 3x DIN lišta (každá 14TE), výška 592mm, šířka 346mm, hloubka 94mm, RAL9003 (signální bílá)</t>
  </si>
  <si>
    <t>MODUL. VYPÍNAČ 40A 1PÓL.</t>
  </si>
  <si>
    <t>TRANSFORMÁTOR 230/24AC 63VA (MODUL.)</t>
  </si>
  <si>
    <t>SO - 02 - CHODBA</t>
  </si>
  <si>
    <t>repase a dozbrojení rozváděče RH/P3</t>
  </si>
  <si>
    <t>soumrakový spínač vč.externího senzoru</t>
  </si>
  <si>
    <t>proudový chránič s nadpr. ochr. 16/1N/B/003</t>
  </si>
  <si>
    <t>jistič PL7-B10/1</t>
  </si>
  <si>
    <t>jistič PL7-B16/1</t>
  </si>
  <si>
    <t>jistič PL7-C10/1</t>
  </si>
  <si>
    <t>soubor jističů, relé a vypínačů na výměnu, vč. čelní stěny, nátěru, DIN lišt</t>
  </si>
  <si>
    <t xml:space="preserve">montáž - repase </t>
  </si>
  <si>
    <t xml:space="preserve">Krabice MINI IP54 </t>
  </si>
  <si>
    <t>krabice KT 250/1_KB  vč. svorkovnice EPS 2_XX</t>
  </si>
  <si>
    <t>lišta vkládací, bílá   LV 24X22 vč. spojek a rohů</t>
  </si>
  <si>
    <t>lišta elektroinstalační, bílá PK 130X65 D vč. spojek a rohů</t>
  </si>
  <si>
    <t>venkovní termostat s montáží na omítku</t>
  </si>
  <si>
    <t>krabice KT 250 vč. svorkovnice MET</t>
  </si>
  <si>
    <t>kabel  do CYKY 5x2.5 VU</t>
  </si>
  <si>
    <t xml:space="preserve">Dokumentace skutečného provedení 6 paré </t>
  </si>
  <si>
    <t>8 - Přisazené nebo závěsné interiérové LED svítidlo, lakovaný plech, RAL 9003, vhodná na hořlavé podklady,  mikroprisma (DMPP),  3k7 840, AC 230 V / 50 Hz, elektronický předřadník, 4 000 K, 3143 lm, 25 W, IP 40, 1565 x 171 x 55 mm</t>
  </si>
  <si>
    <t>C - svítidlo s kovovou monturou, bílé, stínítko opálový polykarbonát, držení stínítka pružinové, 1 x E27, IP 54, stropní/nástěné, vč. LED žárovky, rozměr DxŠxV  300x300x76</t>
  </si>
  <si>
    <t>upevnění LED svítidel do ppodhledu vč.připoj.</t>
  </si>
  <si>
    <t>Materiál zde uvedený je jako standard. Kdykoliv může být nahrazený jiným, stejných nebo lepších kvalit.</t>
  </si>
  <si>
    <t xml:space="preserve">AlMgSi drát pr.8mm   č.100 019  </t>
  </si>
  <si>
    <t>drát zemnící  FeZn pr. 10</t>
  </si>
  <si>
    <t>izolovaný svod vč. podpěr a zkušební svorky  č. 912 120</t>
  </si>
  <si>
    <t>FeZn 30/4 zemnící pásek</t>
  </si>
  <si>
    <t>SR 02 - svorka pásek/pásek</t>
  </si>
  <si>
    <t>SR 03 - svorka pásek/kulatina</t>
  </si>
  <si>
    <t>podpěra k zemniči    č. 110 190</t>
  </si>
  <si>
    <t>štítek označení</t>
  </si>
  <si>
    <t>svorka zkušební  Al  č. 1332</t>
  </si>
  <si>
    <r>
      <t xml:space="preserve">podpěra vedení na svislé stěny   </t>
    </r>
    <r>
      <rPr>
        <sz val="12"/>
        <rFont val="Arial"/>
        <family val="2"/>
        <charset val="238"/>
      </rPr>
      <t xml:space="preserve">∅ 8  č. 111 031 </t>
    </r>
  </si>
  <si>
    <r>
      <t xml:space="preserve">spásek  na dešťový svod dle </t>
    </r>
    <r>
      <rPr>
        <sz val="14"/>
        <rFont val="ISOCPEUR"/>
        <family val="2"/>
        <charset val="238"/>
      </rPr>
      <t>⌀</t>
    </r>
    <r>
      <rPr>
        <sz val="12"/>
        <rFont val="Arial"/>
        <family val="2"/>
      </rPr>
      <t xml:space="preserve"> svodu  např. č. 110 256</t>
    </r>
  </si>
  <si>
    <t>svorka okapová  č. 1305</t>
  </si>
  <si>
    <t>UNI svorka univerzální   č. 111 271 S na falc</t>
  </si>
  <si>
    <t>UNI svorka univerzální   č. 1276</t>
  </si>
  <si>
    <t>svorka k jímací tyči ∅ 16/8    č. 111 433</t>
  </si>
  <si>
    <t>jímací tyč   č. 103 150    1,5 m</t>
  </si>
  <si>
    <t xml:space="preserve">betonový kruhový sokl   12 kg   č. 103 103 </t>
  </si>
  <si>
    <t>plastová podložka pod beton  č. 103 102</t>
  </si>
  <si>
    <t>podpěra lepená  č. 111 631</t>
  </si>
  <si>
    <t>montáž AlMgSi drát 8mm</t>
  </si>
  <si>
    <t>tvarování montážních dílů</t>
  </si>
  <si>
    <t>montáž FeZn drát v OT</t>
  </si>
  <si>
    <t>montáž FeZn pásek uzemnění</t>
  </si>
  <si>
    <t>montáž svorky do 2 šroubů</t>
  </si>
  <si>
    <t>montáž svorky nad 2 šrouby</t>
  </si>
  <si>
    <t>montáž zemnící / jímací  tyče</t>
  </si>
  <si>
    <t>montáž izolační trubky vč. svorky zkušební</t>
  </si>
  <si>
    <t>označení svodů štítkem</t>
  </si>
  <si>
    <t>montážní práce z pevného žebříku</t>
  </si>
  <si>
    <t>Silnoproudé zařízení-výkopové práce</t>
  </si>
  <si>
    <t>vytyčení trasy, výkop 35 x 80 / 3.tř zeminy, včetně zřízení kabelového lože, hutnění, natažení folie, provizorní úprava terénu</t>
  </si>
  <si>
    <t>DOMOV SENIORŮ BOROHRÁDEK, SO-02 SPOJOVACÍ CHODBA A JÍDELNA</t>
  </si>
  <si>
    <t>Zařízení č. 6 – Klimatizace spojovacího krčku a jídelny SO 02</t>
  </si>
  <si>
    <t>Venkovní jednotka výkon cca 3,5kW chlad/top</t>
  </si>
  <si>
    <t xml:space="preserve">Vnitřní podstropní jednotka výkon cca 3,5 kW chlad/top </t>
  </si>
  <si>
    <t>Konzole pro montáž venkovní jednotky na střeše, dlažba, gumový pás</t>
  </si>
  <si>
    <t>Zalištování venkovních rozvodů na střeše (nebo instalace do chráničky)</t>
  </si>
  <si>
    <t xml:space="preserve">Závěsy a konzole pro instalaci rozvodů </t>
  </si>
  <si>
    <t>DOMOV SENIORŮ BOROHRÁDEK, SO-02 SPOJOVACÍ CHODBA</t>
  </si>
  <si>
    <t>Část podlahové vytápění a potrubní rozvody</t>
  </si>
  <si>
    <t>skříň rozdělovače pro zazdění</t>
  </si>
  <si>
    <t>Deskové otopné těleso v provedení  VK 33/3160, čelní deska hladká, spodní rohové připojení</t>
  </si>
  <si>
    <t xml:space="preserve">bez DPH </t>
  </si>
  <si>
    <t>{6482f364-02b1-4516-8ae0-6ef59e35edd1}</t>
  </si>
  <si>
    <t xml:space="preserve">SO 02 - Spojovací chodba - zdravotní technika </t>
  </si>
  <si>
    <t>-1312063834</t>
  </si>
  <si>
    <t>"kanalizace"  30,0*0,8*1,4</t>
  </si>
  <si>
    <t>640623722</t>
  </si>
  <si>
    <t>-847657344</t>
  </si>
  <si>
    <t>654363769</t>
  </si>
  <si>
    <t>"kanalizace"  30,0*0,8*0,1</t>
  </si>
  <si>
    <t>137532963</t>
  </si>
  <si>
    <t>-446523643</t>
  </si>
  <si>
    <t>30*1,015 'Přepočtené koeficientem množství</t>
  </si>
  <si>
    <t>-1834808839</t>
  </si>
  <si>
    <t>1707258470</t>
  </si>
  <si>
    <t>"obetonování potrubí"  0,75</t>
  </si>
  <si>
    <t>-612232112</t>
  </si>
  <si>
    <t>452791512</t>
  </si>
  <si>
    <t>-443952568</t>
  </si>
  <si>
    <t>-1150528438</t>
  </si>
  <si>
    <t>-1260209616</t>
  </si>
  <si>
    <t>-83579287</t>
  </si>
  <si>
    <t>-256704896</t>
  </si>
  <si>
    <t>721239114</t>
  </si>
  <si>
    <t>Střešní vtoky (vpusti) montáž střešních vtoků ostatních typů se svislým odtokem do DN 160</t>
  </si>
  <si>
    <t>-1863079314</t>
  </si>
  <si>
    <t>https://podminky.urs.cz/item/CS_URS_2024_01/721239114</t>
  </si>
  <si>
    <t>56231112</t>
  </si>
  <si>
    <t>vtok střešní svislý pro PVC-P hydroizolaci plochých střech s vyhříváním DN 75, DN 110, DN 125, DN 160</t>
  </si>
  <si>
    <t>1549058059</t>
  </si>
  <si>
    <t>-1581329340</t>
  </si>
  <si>
    <t>356285908</t>
  </si>
  <si>
    <t>143714989</t>
  </si>
  <si>
    <t>1916828270</t>
  </si>
  <si>
    <t>-1478804944</t>
  </si>
  <si>
    <t>1838978727</t>
  </si>
  <si>
    <t>1763266049</t>
  </si>
  <si>
    <t>{dfe32b05-b5ed-4c6f-9a0d-523182f4f1d4}</t>
  </si>
  <si>
    <t>SO 03 - Hlavní budova - zdravotní technika</t>
  </si>
  <si>
    <t>543262433</t>
  </si>
  <si>
    <t>-509128087</t>
  </si>
  <si>
    <t>263592854</t>
  </si>
  <si>
    <t>182254522</t>
  </si>
  <si>
    <t>509044315</t>
  </si>
  <si>
    <t>1271392309</t>
  </si>
  <si>
    <t>-364834282</t>
  </si>
  <si>
    <t>-1123817354</t>
  </si>
  <si>
    <t>-1515519235</t>
  </si>
  <si>
    <t>1685370444</t>
  </si>
  <si>
    <t>-1979516256</t>
  </si>
  <si>
    <t>308235847</t>
  </si>
  <si>
    <t>-447510413</t>
  </si>
  <si>
    <t>-1921511266</t>
  </si>
  <si>
    <t>1685668267</t>
  </si>
  <si>
    <t>1265788912</t>
  </si>
  <si>
    <t>-1657642445</t>
  </si>
  <si>
    <t>657143504</t>
  </si>
  <si>
    <t>369142228</t>
  </si>
  <si>
    <t>-1189020976</t>
  </si>
  <si>
    <t>719186527</t>
  </si>
  <si>
    <t>-377637988</t>
  </si>
  <si>
    <t>-559576260</t>
  </si>
  <si>
    <t>-1907197056</t>
  </si>
  <si>
    <t>-1006854280</t>
  </si>
  <si>
    <t>-1320879305</t>
  </si>
  <si>
    <t>1914095073</t>
  </si>
  <si>
    <t>428916771</t>
  </si>
  <si>
    <t>66717362</t>
  </si>
  <si>
    <t>1697850083</t>
  </si>
  <si>
    <t>1259263742</t>
  </si>
  <si>
    <t>434997991</t>
  </si>
  <si>
    <t>-921828169</t>
  </si>
  <si>
    <t>-643780265</t>
  </si>
  <si>
    <t>-2047989782</t>
  </si>
  <si>
    <t>-236307526</t>
  </si>
  <si>
    <t>1470789502</t>
  </si>
  <si>
    <t>1914521859</t>
  </si>
  <si>
    <t>788790192</t>
  </si>
  <si>
    <t>1270622834</t>
  </si>
  <si>
    <t>580794957</t>
  </si>
  <si>
    <t>1594439370</t>
  </si>
  <si>
    <t>-1826676689</t>
  </si>
  <si>
    <t>-1730067515</t>
  </si>
  <si>
    <t>-972536283</t>
  </si>
  <si>
    <t>-1315375330</t>
  </si>
  <si>
    <t>1152047720</t>
  </si>
  <si>
    <t>120671901</t>
  </si>
  <si>
    <t>1131004285</t>
  </si>
  <si>
    <t>-1659566022</t>
  </si>
  <si>
    <t>-538746929</t>
  </si>
  <si>
    <t>-1532465391</t>
  </si>
  <si>
    <t>1993463291</t>
  </si>
  <si>
    <t>-427761907</t>
  </si>
  <si>
    <t>990072510</t>
  </si>
  <si>
    <t>1408744715</t>
  </si>
  <si>
    <t>-1914492688</t>
  </si>
  <si>
    <t>-1527223505</t>
  </si>
  <si>
    <t>722220232</t>
  </si>
  <si>
    <t>Armatury s jedním závitem přechodové tvarovky PPR, PN 20 (SDR 6) s kovovým závitem vnitřním přechodky dGK D 25 x G 3/4"</t>
  </si>
  <si>
    <t>493147804</t>
  </si>
  <si>
    <t>https://podminky.urs.cz/item/CS_URS_2024_01/722220232</t>
  </si>
  <si>
    <t>722220234</t>
  </si>
  <si>
    <t>Armatury s jedním závitem přechodové tvarovky PPR, PN 20 (SDR 6) s kovovým závitem vnitřním přechodky dGK D 40 x G 5/4"</t>
  </si>
  <si>
    <t>-1575924700</t>
  </si>
  <si>
    <t>https://podminky.urs.cz/item/CS_URS_2024_01/722220234</t>
  </si>
  <si>
    <t>757849553</t>
  </si>
  <si>
    <t>1401739126</t>
  </si>
  <si>
    <t>1137848408</t>
  </si>
  <si>
    <t>1727983168</t>
  </si>
  <si>
    <t>1560287788</t>
  </si>
  <si>
    <t>1380107118</t>
  </si>
  <si>
    <t>151677278</t>
  </si>
  <si>
    <t>-951232258</t>
  </si>
  <si>
    <t>98072330</t>
  </si>
  <si>
    <t>-562137891</t>
  </si>
  <si>
    <t>-1738958972</t>
  </si>
  <si>
    <t>-910712140</t>
  </si>
  <si>
    <t>-1076101389</t>
  </si>
  <si>
    <t>-60333244</t>
  </si>
  <si>
    <t>-1810829651</t>
  </si>
  <si>
    <t>-644396075</t>
  </si>
  <si>
    <t>-1918987968</t>
  </si>
  <si>
    <t>1819679177</t>
  </si>
  <si>
    <t>1439796445</t>
  </si>
  <si>
    <t>"DN 20" 3</t>
  </si>
  <si>
    <t>"DN 25" 3</t>
  </si>
  <si>
    <t>-1628554991</t>
  </si>
  <si>
    <t>-107060443</t>
  </si>
  <si>
    <t>-1472616050</t>
  </si>
  <si>
    <t>673284808</t>
  </si>
  <si>
    <t>-1688056381</t>
  </si>
  <si>
    <t>-1062224841</t>
  </si>
  <si>
    <t>-1919590987</t>
  </si>
  <si>
    <t>774379798</t>
  </si>
  <si>
    <t>-902729755</t>
  </si>
  <si>
    <t>-553320153</t>
  </si>
  <si>
    <t>1456815553</t>
  </si>
  <si>
    <t>144612560</t>
  </si>
  <si>
    <t>1431661967</t>
  </si>
  <si>
    <t>-376983191</t>
  </si>
  <si>
    <t>-1946820058</t>
  </si>
  <si>
    <t>173099850</t>
  </si>
  <si>
    <t>267786785</t>
  </si>
  <si>
    <t>-957633547</t>
  </si>
  <si>
    <t>1804913656</t>
  </si>
  <si>
    <t>160296810</t>
  </si>
  <si>
    <t>1118238080</t>
  </si>
  <si>
    <t>47243917</t>
  </si>
  <si>
    <t>624982535</t>
  </si>
  <si>
    <t>2002860472</t>
  </si>
  <si>
    <t>1132566916</t>
  </si>
  <si>
    <t>-1732208831</t>
  </si>
  <si>
    <t>-2006986661</t>
  </si>
  <si>
    <t>1704135052</t>
  </si>
  <si>
    <t>-1692340267</t>
  </si>
  <si>
    <t>1575518345</t>
  </si>
  <si>
    <t>798570580</t>
  </si>
  <si>
    <t>-1297547650</t>
  </si>
  <si>
    <t>-1498779539</t>
  </si>
  <si>
    <t>-656594115</t>
  </si>
  <si>
    <t>-1872890634</t>
  </si>
  <si>
    <t>1077581187</t>
  </si>
  <si>
    <t>1181715330</t>
  </si>
  <si>
    <t>-186530820</t>
  </si>
  <si>
    <t>-566031741</t>
  </si>
  <si>
    <t>1846295949</t>
  </si>
  <si>
    <t>-1063699741</t>
  </si>
  <si>
    <t>-970009497</t>
  </si>
  <si>
    <t>1641554441</t>
  </si>
  <si>
    <t>-336659033</t>
  </si>
  <si>
    <t>1661805618</t>
  </si>
  <si>
    <t>-96775262</t>
  </si>
  <si>
    <t>-1611073818</t>
  </si>
  <si>
    <t>1050416224</t>
  </si>
  <si>
    <t>1672350028</t>
  </si>
  <si>
    <t>-1298594785</t>
  </si>
  <si>
    <t>DOMOV SENIORŮ BOROHRÁDEK, SO-03 HLAVNÍ BUDOVA</t>
  </si>
  <si>
    <t>Vytápění pokoje</t>
  </si>
  <si>
    <t>Elektro topné koupelnové těleso ,,žebříček,, výkon cca 400W (vel. cca 750x450)</t>
  </si>
  <si>
    <t>Termostat řízení výkonu nastavitelný</t>
  </si>
  <si>
    <t>Úprava teplovodu</t>
  </si>
  <si>
    <t>Napojovací nátrubky na stávající rozvody vytápění DN40</t>
  </si>
  <si>
    <t>Vypuštění a napuštění otopné soustavy</t>
  </si>
  <si>
    <t>Dílčí demontáž otopné soustavy (cca 8 hod práce), ekologické třídění a likvidace odpadu (cca 200 kg)</t>
  </si>
  <si>
    <t>Zařízení č. 1: Větrání sociálního zázemí SO 03</t>
  </si>
  <si>
    <t>Potrubní ventilátor pr.125, výkon 180 m3/hod, Pexter 120 Pa,opatřený hlukovou izolací, doběhové čidlo chodu</t>
  </si>
  <si>
    <t>Pružná manžeta (objímka) pr.125</t>
  </si>
  <si>
    <t>Zpětná klapka těsná pr.125</t>
  </si>
  <si>
    <t>SO - 03 HL. BUDOVA</t>
  </si>
  <si>
    <t>rozváděč R1</t>
  </si>
  <si>
    <t>jistič PL7-B20/3</t>
  </si>
  <si>
    <t>montáž - repase ( DIN lišty, čelní deska, nátěry . . . )</t>
  </si>
  <si>
    <t>rozváděč R2</t>
  </si>
  <si>
    <t xml:space="preserve">krabice KU 68-45_KA vč. víčka  </t>
  </si>
  <si>
    <t>CY 4 zž</t>
  </si>
  <si>
    <r>
      <t xml:space="preserve">pohybový senzor  </t>
    </r>
    <r>
      <rPr>
        <sz val="12"/>
        <rFont val="formata"/>
        <charset val="238"/>
      </rPr>
      <t>malé prostory strop - vestavné</t>
    </r>
  </si>
  <si>
    <t>zapojení ventilátoru</t>
  </si>
  <si>
    <t>Dokumentace skutečného provedení 6 paré</t>
  </si>
  <si>
    <t xml:space="preserve">A - svítidlo přisazené, kovová montura, stínítko třívrstvé opálové sklo s matovaným povrchem, držení stínidla sklapovací držáky, 2xE27, IP 44, rozměr DxŠxV  320x320x76, vč. LED žárovky </t>
  </si>
  <si>
    <t>B - svítidlo LED, montura kovová, stínidlo opálový polykarbonát, držení stínidla pružinové, bílé, rozměr DxŠxV  600x60x46, IP 44, 13W , NTTO [lm] 1470, 4000 K</t>
  </si>
  <si>
    <t>Zámeček</t>
  </si>
  <si>
    <t>Technické zabezpečení budov</t>
  </si>
  <si>
    <t>Hydroizolace suterénu</t>
  </si>
  <si>
    <t>Krov</t>
  </si>
  <si>
    <t>Rekonstrukce</t>
  </si>
  <si>
    <t>Ostatní rozpočtové náklady</t>
  </si>
  <si>
    <t>Poznámka k položce:
Minimální cenová relace 500Kč/m2</t>
  </si>
  <si>
    <t>SO 01.4 - Rekonstrukce</t>
  </si>
  <si>
    <t>SO 01.1 - Bourání</t>
  </si>
  <si>
    <t>SO 01.2 - Hydroizolace suterénu</t>
  </si>
  <si>
    <t>SO 01.3 - Krov</t>
  </si>
  <si>
    <t>SO 01.5 - Ostatní rozpočtové náklady</t>
  </si>
  <si>
    <t>Cena s DPH 12%</t>
  </si>
  <si>
    <t>Ivan Mezera / František Mrázek</t>
  </si>
  <si>
    <t>minimální cenová relace 450Kč/m2</t>
  </si>
  <si>
    <t>Poznámka k položce:
Minimální cenová relace 450Kč/m2</t>
  </si>
  <si>
    <t>Poznámka k položce:_x000D_
cenová hladina pro obklady je min. 450 Kč/m2</t>
  </si>
  <si>
    <t>schodovka keramická mrazuvzdorná R9/A povrch hladký/matný tl do 10mm š přes 250 do 300mm dl do 300mm (minimální cenová relace 500,-kč/m2)</t>
  </si>
  <si>
    <t>koberec zátěžový v pásu tl 8mm, všívaná lineární smyčka, vlákno 100% ovčí vlna, 28 dB, třída zátěže 22 (minimální cenová relace 1050,-kč/m2)</t>
  </si>
  <si>
    <t>PVC vinyl homogenní protiskluzná se vsypem a výztuž. vrstvou, s nopy tl 2,00mm nášlapná vrstva 2,00mm, hořlavost Bfl-s1, třída zátěže 34/43, útlum 13dB, bodová zátěž &lt;= 0,10mm, protiskluznost R10 (minimální cenová relace 800,-kč/m2)</t>
  </si>
  <si>
    <t>"01-ASŘ-23 3.NPpodkorí SS"</t>
  </si>
  <si>
    <t>163,7*0,05*1,05 'Přepočtené koeficientem množství</t>
  </si>
  <si>
    <t>Náklady vzniklé v souvislosti s předáním stavby. Veškeré náklady spojené s kolaudacemi objektů.</t>
  </si>
  <si>
    <t>Zařízení staveniště včetně zázemí pro činnost objednatele a TDS</t>
  </si>
  <si>
    <t xml:space="preserve">"06Z"vstupní chodba </t>
  </si>
  <si>
    <t>"výměra gp"31,0</t>
  </si>
  <si>
    <t>"výměra gp"21,0</t>
  </si>
  <si>
    <t>"výměra gp"121,0-21,0</t>
  </si>
  <si>
    <t>"01-ASŘ-3 1NP"3,3</t>
  </si>
  <si>
    <t>"01-ASŘ-4 2NP"6,3</t>
  </si>
  <si>
    <t>"01-ASŘ-5 3NP" 2,3</t>
  </si>
  <si>
    <t>Poznámka k položce:
Nerezové zábradlí na schodiště, kotvené chemickými kotvami, zábradlí ve výšce 100cm, sloupky 42,4mm kotveny na montážních patkách, patky kotveny chem. kotvami, opěrnou část tvoří madlo prům. 42,2mm výplň trubka prům. 12mm, výplně budou zaslepeny záslepkou, včetně kotvících prvků, dle popisu ve výpisu zámečnických výrobků</t>
  </si>
  <si>
    <t>"15/Z"38,0</t>
  </si>
  <si>
    <t>"15/Z"11,4+13,7+12,9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</si>
</sst>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 _K_č_-;\-* #,##0\ _K_č_-;_-* &quot;-&quot;\ _K_č_-;_-@_-"/>
    <numFmt numFmtId="165" formatCode="_-* #,##0.00\ _K_č_-;\-* #,##0.00\ _K_č_-;_-* &quot;-&quot;??\ _K_č_-;_-@_-"/>
    <numFmt numFmtId="166" formatCode="#,##0.00%"/>
    <numFmt numFmtId="167" formatCode="dd\.mm\.yyyy"/>
    <numFmt numFmtId="168" formatCode="#,##0.00000"/>
    <numFmt numFmtId="169" formatCode="#,##0.000"/>
    <numFmt numFmtId="170" formatCode="#,##0.00&quot; Kč&quot;"/>
    <numFmt numFmtId="171" formatCode="#,##0.0\ _K_č"/>
    <numFmt numFmtId="172" formatCode="#,##0\ _K_č"/>
    <numFmt numFmtId="173" formatCode="#,##0.00_ ;\-#,##0.00\ "/>
  </numFmts>
  <fonts count="152">
    <font>
      <sz val="8"/>
      <name val="Arial CE"/>
      <family val="2"/>
    </font>
    <font>
      <sz val="10"/>
      <color rgb="FF969696"/>
      <name val="Arial CE"/>
      <family val="2"/>
      <charset val="238"/>
    </font>
    <font>
      <sz val="10"/>
      <name val="Arial CE"/>
      <family val="2"/>
      <charset val="238"/>
    </font>
    <font>
      <b/>
      <sz val="11"/>
      <name val="Arial CE"/>
      <family val="2"/>
      <charset val="238"/>
    </font>
    <font>
      <b/>
      <sz val="12"/>
      <name val="Arial CE"/>
      <family val="2"/>
      <charset val="238"/>
    </font>
    <font>
      <sz val="11"/>
      <name val="Arial CE"/>
      <family val="2"/>
      <charset val="238"/>
    </font>
    <font>
      <sz val="12"/>
      <color rgb="FF003366"/>
      <name val="Arial CE"/>
      <family val="2"/>
      <charset val="238"/>
    </font>
    <font>
      <sz val="10"/>
      <color rgb="FF003366"/>
      <name val="Arial CE"/>
      <family val="2"/>
      <charset val="238"/>
    </font>
    <font>
      <sz val="8"/>
      <color rgb="FF003366"/>
      <name val="Arial CE"/>
      <family val="2"/>
      <charset val="238"/>
    </font>
    <font>
      <sz val="8"/>
      <color rgb="FF800080"/>
      <name val="Arial CE"/>
      <family val="2"/>
      <charset val="238"/>
    </font>
    <font>
      <sz val="8"/>
      <color rgb="FF505050"/>
      <name val="Arial CE"/>
      <family val="2"/>
      <charset val="238"/>
    </font>
    <font>
      <sz val="8"/>
      <color rgb="FFFF0000"/>
      <name val="Arial CE"/>
      <family val="2"/>
      <charset val="238"/>
    </font>
    <font>
      <sz val="8"/>
      <color rgb="FF0000A8"/>
      <name val="Arial CE"/>
      <family val="2"/>
      <charset val="238"/>
    </font>
    <font>
      <sz val="8"/>
      <color rgb="FFFFFFFF"/>
      <name val="Arial CE"/>
      <family val="2"/>
      <charset val="238"/>
    </font>
    <font>
      <sz val="8"/>
      <color rgb="FF3366FF"/>
      <name val="Arial CE"/>
      <family val="2"/>
      <charset val="238"/>
    </font>
    <font>
      <b/>
      <sz val="14"/>
      <name val="Arial CE"/>
      <family val="2"/>
      <charset val="238"/>
    </font>
    <font>
      <b/>
      <sz val="10"/>
      <name val="Arial CE"/>
      <family val="2"/>
      <charset val="238"/>
    </font>
    <font>
      <b/>
      <sz val="10"/>
      <color rgb="FF969696"/>
      <name val="Arial CE"/>
      <family val="2"/>
      <charset val="238"/>
    </font>
    <font>
      <b/>
      <sz val="10"/>
      <color rgb="FF464646"/>
      <name val="Arial CE"/>
      <family val="2"/>
      <charset val="238"/>
    </font>
    <font>
      <sz val="12"/>
      <color rgb="FF969696"/>
      <name val="Arial CE"/>
      <family val="2"/>
      <charset val="238"/>
    </font>
    <font>
      <sz val="8"/>
      <color rgb="FF969696"/>
      <name val="Arial CE"/>
      <family val="2"/>
      <charset val="238"/>
    </font>
    <font>
      <sz val="9"/>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sz val="18"/>
      <color theme="10"/>
      <name val="Wingdings 2"/>
      <family val="1"/>
      <charset val="2"/>
    </font>
    <font>
      <b/>
      <sz val="11"/>
      <color rgb="FF003366"/>
      <name val="Arial CE"/>
      <family val="2"/>
      <charset val="238"/>
    </font>
    <font>
      <sz val="11"/>
      <color rgb="FF003366"/>
      <name val="Arial CE"/>
      <family val="2"/>
      <charset val="238"/>
    </font>
    <font>
      <sz val="11"/>
      <color rgb="FF969696"/>
      <name val="Arial CE"/>
      <family val="2"/>
      <charset val="238"/>
    </font>
    <font>
      <b/>
      <sz val="10"/>
      <color rgb="FF003366"/>
      <name val="Arial CE"/>
      <family val="2"/>
      <charset val="238"/>
    </font>
    <font>
      <sz val="10"/>
      <color rgb="FF3366FF"/>
      <name val="Arial CE"/>
      <family val="2"/>
      <charset val="238"/>
    </font>
    <font>
      <b/>
      <sz val="12"/>
      <color rgb="FF800000"/>
      <name val="Arial CE"/>
      <family val="2"/>
      <charset val="238"/>
    </font>
    <font>
      <sz val="8"/>
      <color rgb="FF960000"/>
      <name val="Arial CE"/>
      <family val="2"/>
      <charset val="238"/>
    </font>
    <font>
      <b/>
      <sz val="8"/>
      <name val="Arial CE"/>
      <family val="2"/>
      <charset val="238"/>
    </font>
    <font>
      <sz val="7"/>
      <color rgb="FF979797"/>
      <name val="Arial CE"/>
      <family val="2"/>
      <charset val="238"/>
    </font>
    <font>
      <i/>
      <u/>
      <sz val="7"/>
      <color rgb="FF979797"/>
      <name val="Calibri"/>
      <family val="2"/>
      <charset val="238"/>
      <scheme val="minor"/>
    </font>
    <font>
      <sz val="7"/>
      <color rgb="FF969696"/>
      <name val="Arial CE"/>
      <family val="2"/>
      <charset val="238"/>
    </font>
    <font>
      <sz val="8"/>
      <color rgb="FF000000"/>
      <name val="Arial CE"/>
      <family val="2"/>
      <charset val="238"/>
    </font>
    <font>
      <i/>
      <sz val="9"/>
      <color rgb="FF0000FF"/>
      <name val="Arial CE"/>
      <family val="2"/>
      <charset val="238"/>
    </font>
    <font>
      <i/>
      <sz val="8"/>
      <color rgb="FF0000FF"/>
      <name val="Arial CE"/>
      <family val="2"/>
      <charset val="238"/>
    </font>
    <font>
      <i/>
      <sz val="7"/>
      <color rgb="FF969696"/>
      <name val="Arial CE"/>
      <family val="2"/>
      <charset val="238"/>
    </font>
    <font>
      <b/>
      <sz val="9"/>
      <name val="Arial CE"/>
      <family val="2"/>
      <charset val="238"/>
    </font>
    <font>
      <u/>
      <sz val="11"/>
      <color theme="10"/>
      <name val="Calibri"/>
      <family val="2"/>
      <charset val="238"/>
      <scheme val="minor"/>
    </font>
    <font>
      <sz val="8"/>
      <name val="Arial CE"/>
      <family val="2"/>
    </font>
    <font>
      <i/>
      <sz val="11"/>
      <color rgb="FF7F7F7F"/>
      <name val="Calibri"/>
      <family val="2"/>
      <charset val="238"/>
      <scheme val="minor"/>
    </font>
    <font>
      <sz val="10"/>
      <name val="Arial CE"/>
      <family val="2"/>
      <charset val="238"/>
    </font>
    <font>
      <sz val="10"/>
      <name val="Calibri"/>
      <family val="2"/>
      <charset val="238"/>
      <scheme val="minor"/>
    </font>
    <font>
      <b/>
      <sz val="13"/>
      <name val="Calibri"/>
      <family val="2"/>
      <charset val="238"/>
      <scheme val="minor"/>
    </font>
    <font>
      <b/>
      <sz val="10"/>
      <name val="Calibri"/>
      <family val="2"/>
      <charset val="238"/>
      <scheme val="minor"/>
    </font>
    <font>
      <b/>
      <sz val="11"/>
      <name val="Calibri"/>
      <family val="2"/>
      <charset val="238"/>
      <scheme val="minor"/>
    </font>
    <font>
      <b/>
      <sz val="11"/>
      <name val="Arial CE"/>
      <family val="2"/>
      <charset val="238"/>
    </font>
    <font>
      <i/>
      <sz val="9"/>
      <name val="Calibri"/>
      <family val="2"/>
      <charset val="238"/>
      <scheme val="minor"/>
    </font>
    <font>
      <b/>
      <sz val="12"/>
      <name val="Calibri"/>
      <family val="2"/>
      <charset val="238"/>
      <scheme val="minor"/>
    </font>
    <font>
      <b/>
      <sz val="15"/>
      <name val="Calibri"/>
      <family val="2"/>
      <charset val="238"/>
      <scheme val="minor"/>
    </font>
    <font>
      <sz val="10"/>
      <name val="Calibri"/>
      <family val="2"/>
    </font>
    <font>
      <b/>
      <sz val="11"/>
      <name val="Calibri"/>
      <family val="2"/>
    </font>
    <font>
      <b/>
      <sz val="10"/>
      <name val="Calibri"/>
      <family val="2"/>
    </font>
    <font>
      <b/>
      <sz val="10"/>
      <name val="Calibri"/>
      <family val="2"/>
      <charset val="238"/>
    </font>
    <font>
      <sz val="10"/>
      <name val="Calibri"/>
      <family val="2"/>
      <charset val="238"/>
    </font>
    <font>
      <b/>
      <i/>
      <sz val="10"/>
      <name val="Calibri"/>
      <family val="2"/>
      <charset val="238"/>
    </font>
    <font>
      <i/>
      <sz val="10"/>
      <name val="Calibri"/>
      <family val="2"/>
      <charset val="238"/>
    </font>
    <font>
      <b/>
      <sz val="12"/>
      <name val="Calibri"/>
      <family val="2"/>
      <charset val="238"/>
    </font>
    <font>
      <b/>
      <sz val="11"/>
      <name val="Calibri"/>
      <family val="2"/>
      <charset val="238"/>
    </font>
    <font>
      <sz val="10"/>
      <name val="Calibri"/>
      <family val="2"/>
      <scheme val="minor"/>
    </font>
    <font>
      <i/>
      <sz val="12"/>
      <name val="Calibri"/>
      <family val="2"/>
      <charset val="238"/>
    </font>
    <font>
      <sz val="10"/>
      <name val="Arial"/>
      <family val="2"/>
      <charset val="238"/>
    </font>
    <font>
      <b/>
      <sz val="10"/>
      <name val="Arial Narrow"/>
      <family val="2"/>
      <charset val="238"/>
    </font>
    <font>
      <sz val="10"/>
      <name val="Arial Narrow"/>
      <family val="2"/>
      <charset val="238"/>
    </font>
    <font>
      <b/>
      <i/>
      <sz val="10"/>
      <name val="Arial Narrow"/>
      <family val="2"/>
      <charset val="238"/>
    </font>
    <font>
      <sz val="10"/>
      <name val="Arial Narrow"/>
      <family val="2"/>
      <charset val="1"/>
    </font>
    <font>
      <i/>
      <sz val="10"/>
      <name val="Arial Narrow"/>
      <family val="2"/>
      <charset val="238"/>
    </font>
    <font>
      <b/>
      <sz val="12"/>
      <name val="Arial Narrow"/>
      <family val="2"/>
      <charset val="238"/>
    </font>
    <font>
      <sz val="12"/>
      <name val="formata"/>
    </font>
    <font>
      <b/>
      <sz val="18"/>
      <name val="Arial"/>
      <family val="2"/>
      <charset val="238"/>
    </font>
    <font>
      <b/>
      <i/>
      <sz val="12"/>
      <name val="Arial"/>
      <family val="2"/>
      <charset val="238"/>
    </font>
    <font>
      <sz val="24"/>
      <name val="Arial"/>
      <family val="2"/>
      <charset val="238"/>
    </font>
    <font>
      <sz val="12"/>
      <name val="Arial"/>
      <family val="2"/>
      <charset val="238"/>
    </font>
    <font>
      <sz val="14"/>
      <name val="Arial Black"/>
      <family val="2"/>
      <charset val="238"/>
    </font>
    <font>
      <b/>
      <sz val="12"/>
      <name val="Arial"/>
      <family val="2"/>
      <charset val="238"/>
    </font>
    <font>
      <b/>
      <sz val="12"/>
      <name val="Arial"/>
      <family val="2"/>
    </font>
    <font>
      <b/>
      <sz val="12"/>
      <name val="formata"/>
      <charset val="238"/>
    </font>
    <font>
      <b/>
      <sz val="9"/>
      <name val="Arial"/>
      <family val="2"/>
      <charset val="238"/>
    </font>
    <font>
      <b/>
      <sz val="10"/>
      <name val="Arial"/>
      <family val="2"/>
      <charset val="238"/>
    </font>
    <font>
      <u/>
      <sz val="12"/>
      <color indexed="8"/>
      <name val="formata"/>
    </font>
    <font>
      <b/>
      <sz val="11"/>
      <name val="Arial"/>
      <family val="2"/>
      <charset val="238"/>
    </font>
    <font>
      <b/>
      <sz val="16"/>
      <name val="Arial"/>
      <family val="2"/>
      <charset val="238"/>
    </font>
    <font>
      <b/>
      <sz val="16"/>
      <color indexed="50"/>
      <name val="Arial"/>
      <family val="2"/>
      <charset val="238"/>
    </font>
    <font>
      <sz val="14"/>
      <name val="Arial"/>
      <family val="2"/>
      <charset val="238"/>
    </font>
    <font>
      <b/>
      <sz val="12"/>
      <color indexed="50"/>
      <name val="Arial"/>
      <family val="2"/>
      <charset val="238"/>
    </font>
    <font>
      <b/>
      <sz val="12"/>
      <color indexed="12"/>
      <name val="Arial"/>
      <family val="2"/>
      <charset val="238"/>
    </font>
    <font>
      <sz val="10"/>
      <name val="Arial"/>
      <family val="2"/>
    </font>
    <font>
      <sz val="9"/>
      <name val="Arial"/>
      <family val="2"/>
    </font>
    <font>
      <sz val="12"/>
      <name val="Arial"/>
      <family val="2"/>
    </font>
    <font>
      <sz val="12"/>
      <name val="ISOCPEUR"/>
      <family val="2"/>
      <charset val="238"/>
    </font>
    <font>
      <sz val="12"/>
      <name val="formata"/>
      <family val="2"/>
      <charset val="238"/>
    </font>
    <font>
      <b/>
      <sz val="12"/>
      <color indexed="17"/>
      <name val="Arial"/>
      <family val="2"/>
    </font>
    <font>
      <i/>
      <sz val="14"/>
      <name val="Arial"/>
      <family val="2"/>
      <charset val="238"/>
    </font>
    <font>
      <sz val="10"/>
      <name val="Arial"/>
      <family val="2"/>
      <charset val="1"/>
    </font>
    <font>
      <sz val="12"/>
      <name val="Arial"/>
      <family val="2"/>
      <charset val="1"/>
    </font>
    <font>
      <b/>
      <i/>
      <sz val="12"/>
      <name val="Arial"/>
      <family val="2"/>
    </font>
    <font>
      <sz val="16"/>
      <name val="Arial"/>
      <family val="2"/>
      <charset val="238"/>
    </font>
    <font>
      <sz val="5"/>
      <name val="Arial"/>
      <family val="2"/>
      <charset val="238"/>
    </font>
    <font>
      <sz val="8"/>
      <name val=".HelveticaTTEE"/>
    </font>
    <font>
      <sz val="12"/>
      <name val="Arial Narrow"/>
      <family val="2"/>
      <charset val="238"/>
    </font>
    <font>
      <sz val="12"/>
      <name val="Arial CE"/>
      <family val="2"/>
      <charset val="238"/>
    </font>
    <font>
      <b/>
      <sz val="14"/>
      <name val="Arial CE"/>
      <family val="2"/>
      <charset val="238"/>
    </font>
    <font>
      <sz val="11"/>
      <name val="Arial Narrow"/>
      <family val="2"/>
      <charset val="238"/>
    </font>
    <font>
      <b/>
      <i/>
      <sz val="12"/>
      <name val="Arial Narrow"/>
      <family val="2"/>
    </font>
    <font>
      <sz val="12"/>
      <name val="Arial Narrow"/>
      <family val="2"/>
    </font>
    <font>
      <sz val="12"/>
      <color rgb="FFFF0000"/>
      <name val="Arial Narrow"/>
      <family val="2"/>
      <charset val="238"/>
    </font>
    <font>
      <b/>
      <i/>
      <sz val="12"/>
      <name val="Arial Narrow"/>
      <family val="2"/>
      <charset val="238"/>
    </font>
    <font>
      <b/>
      <sz val="14"/>
      <name val="Arial Narrow"/>
      <family val="2"/>
      <charset val="238"/>
    </font>
    <font>
      <sz val="14"/>
      <name val="Arial Narrow"/>
      <family val="2"/>
      <charset val="238"/>
    </font>
    <font>
      <b/>
      <sz val="12"/>
      <name val="Arial Narrow"/>
      <family val="2"/>
    </font>
    <font>
      <b/>
      <sz val="12"/>
      <color indexed="10"/>
      <name val="Arial Narrow"/>
      <family val="2"/>
      <charset val="238"/>
    </font>
    <font>
      <b/>
      <i/>
      <sz val="14"/>
      <name val="Arial Narrow"/>
      <family val="2"/>
    </font>
    <font>
      <sz val="11"/>
      <name val="Arial"/>
      <family val="2"/>
      <charset val="238"/>
    </font>
    <font>
      <sz val="12"/>
      <color indexed="64"/>
      <name val="Arial Narrow"/>
      <family val="2"/>
      <charset val="238"/>
    </font>
    <font>
      <vertAlign val="superscript"/>
      <sz val="12"/>
      <color indexed="64"/>
      <name val="Arial Narrow"/>
      <family val="2"/>
      <charset val="238"/>
    </font>
    <font>
      <b/>
      <sz val="12"/>
      <color rgb="FFFF0000"/>
      <name val="Arial Narrow"/>
      <family val="2"/>
      <charset val="238"/>
    </font>
    <font>
      <sz val="12"/>
      <color indexed="10"/>
      <name val="Arial Narrow"/>
      <family val="2"/>
    </font>
    <font>
      <b/>
      <sz val="14"/>
      <name val="Arial Narrow"/>
      <family val="2"/>
    </font>
    <font>
      <b/>
      <i/>
      <sz val="14"/>
      <color indexed="10"/>
      <name val="Arial Narrow"/>
      <family val="2"/>
    </font>
    <font>
      <sz val="14"/>
      <name val="ISOCPEUR"/>
      <family val="2"/>
      <charset val="238"/>
    </font>
    <font>
      <sz val="10"/>
      <color rgb="FF3366FF"/>
      <name val="Arial CE"/>
      <family val="2"/>
      <charset val="238"/>
    </font>
    <font>
      <sz val="10"/>
      <color rgb="FF969696"/>
      <name val="Arial CE"/>
      <family val="2"/>
      <charset val="238"/>
    </font>
    <font>
      <b/>
      <sz val="11"/>
      <name val="Arial CE"/>
      <family val="2"/>
      <charset val="238"/>
    </font>
    <font>
      <sz val="10"/>
      <name val="Arial CE"/>
      <family val="2"/>
      <charset val="238"/>
    </font>
    <font>
      <b/>
      <sz val="10"/>
      <name val="Arial CE"/>
      <family val="2"/>
      <charset val="238"/>
    </font>
    <font>
      <b/>
      <sz val="12"/>
      <color rgb="FF960000"/>
      <name val="Arial CE"/>
      <family val="2"/>
      <charset val="238"/>
    </font>
    <font>
      <sz val="8"/>
      <color rgb="FF969696"/>
      <name val="Arial CE"/>
      <family val="2"/>
      <charset val="238"/>
    </font>
    <font>
      <b/>
      <sz val="12"/>
      <name val="Arial CE"/>
      <family val="2"/>
      <charset val="238"/>
    </font>
    <font>
      <sz val="9"/>
      <name val="Arial CE"/>
      <family val="2"/>
      <charset val="238"/>
    </font>
    <font>
      <b/>
      <sz val="12"/>
      <color rgb="FF800000"/>
      <name val="Arial CE"/>
      <family val="2"/>
      <charset val="238"/>
    </font>
    <font>
      <sz val="12"/>
      <color rgb="FF003366"/>
      <name val="Arial CE"/>
      <family val="2"/>
      <charset val="238"/>
    </font>
    <font>
      <sz val="10"/>
      <color rgb="FF003366"/>
      <name val="Arial CE"/>
      <family val="2"/>
      <charset val="238"/>
    </font>
    <font>
      <sz val="9"/>
      <color rgb="FF969696"/>
      <name val="Arial CE"/>
      <family val="2"/>
      <charset val="238"/>
    </font>
    <font>
      <sz val="8"/>
      <color rgb="FF960000"/>
      <name val="Arial CE"/>
      <family val="2"/>
      <charset val="238"/>
    </font>
    <font>
      <b/>
      <sz val="8"/>
      <name val="Arial CE"/>
      <family val="2"/>
      <charset val="238"/>
    </font>
    <font>
      <sz val="8"/>
      <color rgb="FF003366"/>
      <name val="Arial CE"/>
      <family val="2"/>
      <charset val="238"/>
    </font>
    <font>
      <sz val="7"/>
      <color rgb="FF979797"/>
      <name val="Arial CE"/>
      <family val="2"/>
      <charset val="238"/>
    </font>
    <font>
      <u/>
      <sz val="11"/>
      <color theme="10"/>
      <name val="Calibri"/>
      <family val="2"/>
      <charset val="238"/>
      <scheme val="minor"/>
    </font>
    <font>
      <i/>
      <u/>
      <sz val="7"/>
      <color rgb="FF979797"/>
      <name val="Calibri"/>
      <family val="2"/>
      <charset val="238"/>
      <scheme val="minor"/>
    </font>
    <font>
      <sz val="8"/>
      <color rgb="FF505050"/>
      <name val="Arial CE"/>
      <family val="2"/>
      <charset val="238"/>
    </font>
    <font>
      <sz val="7"/>
      <color rgb="FF969696"/>
      <name val="Arial CE"/>
      <family val="2"/>
      <charset val="238"/>
    </font>
    <font>
      <sz val="8"/>
      <color rgb="FFFF0000"/>
      <name val="Arial CE"/>
      <family val="2"/>
      <charset val="238"/>
    </font>
    <font>
      <i/>
      <sz val="9"/>
      <color rgb="FF0000FF"/>
      <name val="Arial CE"/>
      <family val="2"/>
      <charset val="238"/>
    </font>
    <font>
      <i/>
      <sz val="8"/>
      <color rgb="FF0000FF"/>
      <name val="Arial CE"/>
      <family val="2"/>
      <charset val="238"/>
    </font>
    <font>
      <sz val="12"/>
      <name val="formata"/>
      <charset val="238"/>
    </font>
    <font>
      <b/>
      <sz val="10"/>
      <color rgb="FF003366"/>
      <name val="Arial CE"/>
      <family val="2"/>
      <charset val="238"/>
    </font>
    <font>
      <b/>
      <sz val="11"/>
      <color rgb="FF003366"/>
      <name val="Arial CE"/>
      <family val="2"/>
      <charset val="238"/>
    </font>
    <font>
      <i/>
      <sz val="7"/>
      <color rgb="FF969696"/>
      <name val="Arial CE"/>
      <family val="2"/>
      <charset val="238"/>
    </font>
  </fonts>
  <fills count="19">
    <fill>
      <patternFill patternType="none"/>
    </fill>
    <fill>
      <patternFill patternType="gray125"/>
    </fill>
    <fill>
      <patternFill patternType="solid">
        <fgColor rgb="FFC0C0C0"/>
      </patternFill>
    </fill>
    <fill>
      <patternFill patternType="solid">
        <fgColor rgb="FFBEBEBE"/>
      </patternFill>
    </fill>
    <fill>
      <patternFill patternType="solid">
        <fgColor rgb="FFD2D2D2"/>
      </patternFill>
    </fill>
    <fill>
      <patternFill patternType="solid">
        <fgColor rgb="FFFFFF00"/>
        <bgColor indexed="64"/>
      </patternFill>
    </fill>
    <fill>
      <patternFill patternType="solid">
        <fgColor theme="0" tint="-0.34998626667073579"/>
        <bgColor indexed="64"/>
      </patternFill>
    </fill>
    <fill>
      <patternFill patternType="solid">
        <fgColor rgb="FFFFFFFF"/>
        <bgColor rgb="FFFFFFCC"/>
      </patternFill>
    </fill>
    <fill>
      <patternFill patternType="solid">
        <fgColor rgb="FFFF8080"/>
        <bgColor rgb="FFFF99CC"/>
      </patternFill>
    </fill>
    <fill>
      <patternFill patternType="solid">
        <fgColor rgb="FFCCFFFF"/>
        <bgColor rgb="FFCCFFFF"/>
      </patternFill>
    </fill>
    <fill>
      <patternFill patternType="solid">
        <fgColor rgb="FFFFCC99"/>
        <bgColor rgb="FFC0C0C0"/>
      </patternFill>
    </fill>
    <fill>
      <patternFill patternType="solid">
        <fgColor indexed="43"/>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13"/>
        <bgColor indexed="64"/>
      </patternFill>
    </fill>
    <fill>
      <patternFill patternType="solid">
        <fgColor rgb="FFFFFFCC"/>
        <bgColor indexed="64"/>
      </patternFill>
    </fill>
    <fill>
      <patternFill patternType="solid">
        <fgColor rgb="FFFFFFCC"/>
        <bgColor rgb="FFFFFFCC"/>
      </patternFill>
    </fill>
    <fill>
      <patternFill patternType="solid">
        <fgColor rgb="FF00B050"/>
        <bgColor indexed="64"/>
      </patternFill>
    </fill>
  </fills>
  <borders count="72">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s>
  <cellStyleXfs count="12">
    <xf numFmtId="0" fontId="0" fillId="0" borderId="0"/>
    <xf numFmtId="0" fontId="42" fillId="0" borderId="0" applyNumberFormat="0" applyFill="0" applyBorder="0" applyAlignment="0" applyProtection="0"/>
    <xf numFmtId="165" fontId="43" fillId="0" borderId="0" applyFont="0" applyFill="0" applyBorder="0" applyAlignment="0" applyProtection="0"/>
    <xf numFmtId="0" fontId="44" fillId="0" borderId="0" applyNumberFormat="0" applyFill="0" applyBorder="0" applyAlignment="0" applyProtection="0"/>
    <xf numFmtId="0" fontId="45" fillId="0" borderId="0"/>
    <xf numFmtId="0" fontId="65" fillId="0" borderId="0"/>
    <xf numFmtId="0" fontId="72" fillId="0" borderId="0"/>
    <xf numFmtId="0" fontId="83" fillId="0" borderId="0" applyNumberFormat="0" applyBorder="0" applyAlignment="0" applyProtection="0">
      <alignment vertical="top"/>
      <protection locked="0"/>
    </xf>
    <xf numFmtId="0" fontId="72" fillId="0" borderId="0"/>
    <xf numFmtId="40" fontId="72" fillId="0" borderId="0" applyFont="0" applyFill="0" applyBorder="0" applyAlignment="0" applyProtection="0"/>
    <xf numFmtId="0" fontId="102" fillId="0" borderId="0"/>
    <xf numFmtId="0" fontId="141" fillId="0" borderId="0" applyNumberFormat="0" applyFill="0" applyBorder="0" applyAlignment="0" applyProtection="0"/>
  </cellStyleXfs>
  <cellXfs count="1032">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3"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6"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18"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6" fillId="0" borderId="0" xfId="0" applyFont="1" applyAlignment="1">
      <alignment vertical="center"/>
    </xf>
    <xf numFmtId="167"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0"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21" fillId="4" borderId="0" xfId="0" applyFont="1" applyFill="1" applyAlignment="1">
      <alignment horizontal="center" vertical="center"/>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4" fontId="23" fillId="0" borderId="0" xfId="0" applyNumberFormat="1" applyFont="1" applyAlignment="1">
      <alignment vertical="center"/>
    </xf>
    <xf numFmtId="0" fontId="4" fillId="0" borderId="0" xfId="0" applyFont="1" applyAlignment="1">
      <alignment horizontal="center" vertical="center"/>
    </xf>
    <xf numFmtId="4" fontId="19" fillId="0" borderId="14" xfId="0" applyNumberFormat="1" applyFont="1" applyBorder="1" applyAlignment="1">
      <alignment vertical="center"/>
    </xf>
    <xf numFmtId="4" fontId="19" fillId="0" borderId="0" xfId="0" applyNumberFormat="1" applyFont="1" applyAlignment="1">
      <alignment vertical="center"/>
    </xf>
    <xf numFmtId="168" fontId="19" fillId="0" borderId="0" xfId="0" applyNumberFormat="1" applyFont="1" applyAlignment="1">
      <alignment vertical="center"/>
    </xf>
    <xf numFmtId="4" fontId="19" fillId="0" borderId="15" xfId="0" applyNumberFormat="1" applyFont="1" applyBorder="1" applyAlignment="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3"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4" xfId="0" applyNumberFormat="1" applyFont="1" applyBorder="1" applyAlignment="1">
      <alignment vertical="center"/>
    </xf>
    <xf numFmtId="4" fontId="28" fillId="0" borderId="0" xfId="0" applyNumberFormat="1" applyFont="1" applyAlignment="1">
      <alignment vertical="center"/>
    </xf>
    <xf numFmtId="168" fontId="28" fillId="0" borderId="0" xfId="0" applyNumberFormat="1" applyFont="1" applyAlignment="1">
      <alignment vertical="center"/>
    </xf>
    <xf numFmtId="4" fontId="28" fillId="0" borderId="15"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Alignment="1">
      <alignment vertical="center"/>
    </xf>
    <xf numFmtId="168" fontId="1" fillId="0" borderId="0" xfId="0" applyNumberFormat="1" applyFont="1" applyAlignment="1">
      <alignment vertical="center"/>
    </xf>
    <xf numFmtId="4" fontId="1" fillId="0" borderId="15" xfId="0" applyNumberFormat="1" applyFont="1" applyBorder="1" applyAlignment="1">
      <alignment vertical="center"/>
    </xf>
    <xf numFmtId="4" fontId="1" fillId="0" borderId="19" xfId="0" applyNumberFormat="1" applyFont="1" applyBorder="1" applyAlignment="1">
      <alignment vertical="center"/>
    </xf>
    <xf numFmtId="4" fontId="1" fillId="0" borderId="20" xfId="0" applyNumberFormat="1" applyFont="1" applyBorder="1" applyAlignment="1">
      <alignment vertical="center"/>
    </xf>
    <xf numFmtId="168" fontId="1" fillId="0" borderId="20" xfId="0" applyNumberFormat="1" applyFont="1" applyBorder="1" applyAlignment="1">
      <alignment vertical="center"/>
    </xf>
    <xf numFmtId="4" fontId="1" fillId="0" borderId="21" xfId="0" applyNumberFormat="1" applyFont="1" applyBorder="1" applyAlignment="1">
      <alignment vertical="center"/>
    </xf>
    <xf numFmtId="0" fontId="30" fillId="0" borderId="0" xfId="0" applyFont="1" applyAlignment="1">
      <alignment horizontal="left" vertical="center"/>
    </xf>
    <xf numFmtId="0" fontId="0" fillId="0" borderId="3" xfId="0" applyBorder="1" applyAlignment="1">
      <alignment vertical="center" wrapText="1"/>
    </xf>
    <xf numFmtId="0" fontId="16" fillId="0" borderId="0" xfId="0" applyFont="1" applyAlignment="1">
      <alignment horizontal="left" vertical="center"/>
    </xf>
    <xf numFmtId="166"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1" fillId="4" borderId="0" xfId="0" applyFont="1" applyFill="1" applyAlignment="1">
      <alignment horizontal="left" vertical="center"/>
    </xf>
    <xf numFmtId="0" fontId="21" fillId="4" borderId="0" xfId="0" applyFont="1" applyFill="1" applyAlignment="1">
      <alignment horizontal="right" vertical="center"/>
    </xf>
    <xf numFmtId="0" fontId="31"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1" fillId="4" borderId="16" xfId="0" applyFont="1" applyFill="1" applyBorder="1" applyAlignment="1">
      <alignment horizontal="center" vertical="center" wrapText="1"/>
    </xf>
    <xf numFmtId="0" fontId="21" fillId="4" borderId="17" xfId="0" applyFont="1" applyFill="1" applyBorder="1" applyAlignment="1">
      <alignment horizontal="center" vertical="center" wrapText="1"/>
    </xf>
    <xf numFmtId="0" fontId="21" fillId="4" borderId="18" xfId="0" applyFont="1" applyFill="1" applyBorder="1" applyAlignment="1">
      <alignment horizontal="center" vertical="center" wrapText="1"/>
    </xf>
    <xf numFmtId="0" fontId="21" fillId="4" borderId="0" xfId="0" applyFont="1" applyFill="1" applyAlignment="1">
      <alignment horizontal="center" vertical="center" wrapText="1"/>
    </xf>
    <xf numFmtId="4" fontId="23" fillId="0" borderId="0" xfId="0" applyNumberFormat="1" applyFont="1"/>
    <xf numFmtId="168" fontId="32" fillId="0" borderId="12" xfId="0" applyNumberFormat="1" applyFont="1" applyBorder="1"/>
    <xf numFmtId="168" fontId="32" fillId="0" borderId="13" xfId="0" applyNumberFormat="1" applyFont="1" applyBorder="1"/>
    <xf numFmtId="4" fontId="33"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4" fontId="6" fillId="0" borderId="0" xfId="0" applyNumberFormat="1" applyFont="1"/>
    <xf numFmtId="0" fontId="8" fillId="0" borderId="14" xfId="0" applyFont="1" applyBorder="1"/>
    <xf numFmtId="168" fontId="8" fillId="0" borderId="0" xfId="0" applyNumberFormat="1" applyFont="1"/>
    <xf numFmtId="168"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0" fillId="0" borderId="3" xfId="0" applyBorder="1" applyAlignment="1" applyProtection="1">
      <alignment vertical="center"/>
      <protection locked="0"/>
    </xf>
    <xf numFmtId="0" fontId="21" fillId="0" borderId="22" xfId="0" applyFont="1" applyBorder="1" applyAlignment="1" applyProtection="1">
      <alignment horizontal="center" vertical="center"/>
      <protection locked="0"/>
    </xf>
    <xf numFmtId="49" fontId="21" fillId="0" borderId="22" xfId="0" applyNumberFormat="1" applyFont="1" applyBorder="1" applyAlignment="1" applyProtection="1">
      <alignment horizontal="left" vertical="center" wrapText="1"/>
      <protection locked="0"/>
    </xf>
    <xf numFmtId="0" fontId="21" fillId="0" borderId="22" xfId="0" applyFont="1" applyBorder="1" applyAlignment="1" applyProtection="1">
      <alignment horizontal="left" vertical="center" wrapText="1"/>
      <protection locked="0"/>
    </xf>
    <xf numFmtId="0" fontId="21" fillId="0" borderId="22" xfId="0" applyFont="1" applyBorder="1" applyAlignment="1" applyProtection="1">
      <alignment horizontal="center" vertical="center" wrapText="1"/>
      <protection locked="0"/>
    </xf>
    <xf numFmtId="169" fontId="21" fillId="0" borderId="22" xfId="0" applyNumberFormat="1" applyFont="1" applyBorder="1" applyAlignment="1" applyProtection="1">
      <alignment vertical="center"/>
      <protection locked="0"/>
    </xf>
    <xf numFmtId="4" fontId="21" fillId="0" borderId="22" xfId="0" applyNumberFormat="1" applyFont="1" applyBorder="1" applyAlignment="1" applyProtection="1">
      <alignment vertical="center"/>
      <protection locked="0"/>
    </xf>
    <xf numFmtId="0" fontId="0" fillId="0" borderId="22" xfId="0" applyBorder="1" applyAlignment="1" applyProtection="1">
      <alignment vertical="center"/>
      <protection locked="0"/>
    </xf>
    <xf numFmtId="0" fontId="22" fillId="0" borderId="14" xfId="0" applyFont="1" applyBorder="1" applyAlignment="1">
      <alignment horizontal="left" vertical="center"/>
    </xf>
    <xf numFmtId="0" fontId="22" fillId="0" borderId="0" xfId="0" applyFont="1" applyAlignment="1">
      <alignment horizontal="center" vertical="center"/>
    </xf>
    <xf numFmtId="168" fontId="22" fillId="0" borderId="0" xfId="0" applyNumberFormat="1" applyFont="1" applyAlignment="1">
      <alignment vertical="center"/>
    </xf>
    <xf numFmtId="168" fontId="22" fillId="0" borderId="15" xfId="0" applyNumberFormat="1" applyFont="1" applyBorder="1" applyAlignment="1">
      <alignment vertical="center"/>
    </xf>
    <xf numFmtId="0" fontId="21" fillId="0" borderId="0" xfId="0" applyFont="1" applyAlignment="1">
      <alignment horizontal="left" vertical="center"/>
    </xf>
    <xf numFmtId="4" fontId="0" fillId="0" borderId="0" xfId="0" applyNumberFormat="1" applyAlignment="1">
      <alignment vertical="center"/>
    </xf>
    <xf numFmtId="0" fontId="22" fillId="0" borderId="19" xfId="0" applyFont="1" applyBorder="1" applyAlignment="1">
      <alignment horizontal="left" vertical="center"/>
    </xf>
    <xf numFmtId="0" fontId="22" fillId="0" borderId="20" xfId="0" applyFont="1" applyBorder="1" applyAlignment="1">
      <alignment horizontal="center" vertical="center"/>
    </xf>
    <xf numFmtId="168" fontId="22" fillId="0" borderId="20" xfId="0" applyNumberFormat="1" applyFont="1" applyBorder="1" applyAlignment="1">
      <alignment vertical="center"/>
    </xf>
    <xf numFmtId="168" fontId="22" fillId="0" borderId="21" xfId="0" applyNumberFormat="1" applyFont="1" applyBorder="1" applyAlignment="1">
      <alignment vertical="center"/>
    </xf>
    <xf numFmtId="0" fontId="34" fillId="0" borderId="0" xfId="0" applyFont="1" applyAlignment="1">
      <alignment horizontal="left" vertical="center"/>
    </xf>
    <xf numFmtId="0" fontId="35" fillId="0" borderId="0" xfId="1" applyFont="1" applyAlignment="1">
      <alignment vertical="center" wrapText="1"/>
    </xf>
    <xf numFmtId="0" fontId="0" fillId="0" borderId="14" xfId="0" applyBorder="1" applyAlignment="1">
      <alignment vertical="center"/>
    </xf>
    <xf numFmtId="0" fontId="9" fillId="0" borderId="3" xfId="0" applyFont="1" applyBorder="1" applyAlignment="1">
      <alignment vertical="center"/>
    </xf>
    <xf numFmtId="0" fontId="36"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9" fontId="10" fillId="0" borderId="0" xfId="0" applyNumberFormat="1" applyFont="1" applyAlignment="1">
      <alignment vertical="center"/>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9" fontId="11" fillId="0" borderId="0" xfId="0" applyNumberFormat="1" applyFont="1" applyAlignment="1">
      <alignment vertical="center"/>
    </xf>
    <xf numFmtId="0" fontId="11" fillId="0" borderId="14" xfId="0" applyFont="1" applyBorder="1" applyAlignment="1">
      <alignment vertical="center"/>
    </xf>
    <xf numFmtId="0" fontId="11" fillId="0" borderId="15" xfId="0" applyFont="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11" fillId="0" borderId="19"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37" fillId="0" borderId="0" xfId="0" applyFont="1" applyAlignment="1">
      <alignment horizontal="left" vertical="center"/>
    </xf>
    <xf numFmtId="0" fontId="38" fillId="0" borderId="22" xfId="0" applyFont="1" applyBorder="1" applyAlignment="1" applyProtection="1">
      <alignment horizontal="center" vertical="center"/>
      <protection locked="0"/>
    </xf>
    <xf numFmtId="49" fontId="38" fillId="0" borderId="22" xfId="0" applyNumberFormat="1" applyFont="1" applyBorder="1" applyAlignment="1" applyProtection="1">
      <alignment horizontal="left" vertical="center" wrapText="1"/>
      <protection locked="0"/>
    </xf>
    <xf numFmtId="0" fontId="38" fillId="0" borderId="22" xfId="0" applyFont="1" applyBorder="1" applyAlignment="1" applyProtection="1">
      <alignment horizontal="left" vertical="center" wrapText="1"/>
      <protection locked="0"/>
    </xf>
    <xf numFmtId="0" fontId="38" fillId="0" borderId="22" xfId="0" applyFont="1" applyBorder="1" applyAlignment="1" applyProtection="1">
      <alignment horizontal="center" vertical="center" wrapText="1"/>
      <protection locked="0"/>
    </xf>
    <xf numFmtId="169" fontId="38" fillId="0" borderId="22" xfId="0" applyNumberFormat="1" applyFont="1" applyBorder="1" applyAlignment="1" applyProtection="1">
      <alignment vertical="center"/>
      <protection locked="0"/>
    </xf>
    <xf numFmtId="4" fontId="38" fillId="0" borderId="22" xfId="0" applyNumberFormat="1" applyFont="1" applyBorder="1" applyAlignment="1" applyProtection="1">
      <alignment vertical="center"/>
      <protection locked="0"/>
    </xf>
    <xf numFmtId="0" fontId="39" fillId="0" borderId="22" xfId="0" applyFont="1" applyBorder="1" applyAlignment="1" applyProtection="1">
      <alignment vertical="center"/>
      <protection locked="0"/>
    </xf>
    <xf numFmtId="0" fontId="39" fillId="0" borderId="3" xfId="0" applyFont="1" applyBorder="1" applyAlignment="1">
      <alignment vertical="center"/>
    </xf>
    <xf numFmtId="0" fontId="38" fillId="0" borderId="14" xfId="0" applyFont="1" applyBorder="1" applyAlignment="1">
      <alignment horizontal="left" vertical="center"/>
    </xf>
    <xf numFmtId="0" fontId="38" fillId="0" borderId="0" xfId="0" applyFont="1" applyAlignment="1">
      <alignment horizontal="center" vertical="center"/>
    </xf>
    <xf numFmtId="0" fontId="40" fillId="0" borderId="0" xfId="0" applyFont="1" applyAlignment="1">
      <alignment vertical="center" wrapText="1"/>
    </xf>
    <xf numFmtId="0" fontId="4" fillId="0" borderId="0" xfId="0" applyFont="1" applyAlignment="1">
      <alignment horizontal="left" vertical="center" wrapText="1"/>
    </xf>
    <xf numFmtId="0" fontId="41" fillId="0" borderId="16" xfId="0" applyFont="1" applyBorder="1" applyAlignment="1">
      <alignment horizontal="left" vertical="center" wrapText="1"/>
    </xf>
    <xf numFmtId="0" fontId="41" fillId="0" borderId="22" xfId="0" applyFont="1" applyBorder="1" applyAlignment="1">
      <alignment horizontal="left" vertical="center" wrapText="1"/>
    </xf>
    <xf numFmtId="0" fontId="41" fillId="0" borderId="22" xfId="0" applyFont="1" applyBorder="1" applyAlignment="1">
      <alignment horizontal="left" vertical="center"/>
    </xf>
    <xf numFmtId="169" fontId="41" fillId="0" borderId="18" xfId="0" applyNumberFormat="1" applyFont="1" applyBorder="1" applyAlignment="1">
      <alignment vertical="center"/>
    </xf>
    <xf numFmtId="0" fontId="0" fillId="0" borderId="0" xfId="0" applyAlignment="1">
      <alignment horizontal="left" vertical="center" wrapText="1"/>
    </xf>
    <xf numFmtId="169" fontId="0" fillId="0" borderId="0" xfId="0" applyNumberFormat="1" applyAlignment="1">
      <alignment vertical="center"/>
    </xf>
    <xf numFmtId="0" fontId="33" fillId="0" borderId="0" xfId="0" applyFont="1" applyAlignment="1">
      <alignment horizontal="left" vertical="center"/>
    </xf>
    <xf numFmtId="0" fontId="29" fillId="0" borderId="0" xfId="0" applyFont="1" applyAlignment="1">
      <alignment horizontal="left" vertical="center" wrapText="1"/>
    </xf>
    <xf numFmtId="0" fontId="21" fillId="0" borderId="22" xfId="0" applyFont="1" applyBorder="1" applyAlignment="1">
      <alignment horizontal="center" vertical="center"/>
    </xf>
    <xf numFmtId="49" fontId="21" fillId="0" borderId="22" xfId="0" applyNumberFormat="1" applyFont="1" applyBorder="1" applyAlignment="1">
      <alignment horizontal="left" vertical="center" wrapText="1"/>
    </xf>
    <xf numFmtId="0" fontId="21" fillId="0" borderId="22" xfId="0" applyFont="1" applyBorder="1" applyAlignment="1">
      <alignment horizontal="left" vertical="center" wrapText="1"/>
    </xf>
    <xf numFmtId="0" fontId="21" fillId="0" borderId="22" xfId="0" applyFont="1" applyBorder="1" applyAlignment="1">
      <alignment horizontal="center" vertical="center" wrapText="1"/>
    </xf>
    <xf numFmtId="169" fontId="21" fillId="0" borderId="22" xfId="0" applyNumberFormat="1" applyFont="1" applyBorder="1" applyAlignment="1">
      <alignment vertical="center"/>
    </xf>
    <xf numFmtId="4" fontId="21" fillId="0" borderId="22" xfId="0" applyNumberFormat="1" applyFont="1" applyBorder="1" applyAlignment="1">
      <alignment vertical="center"/>
    </xf>
    <xf numFmtId="0" fontId="35" fillId="0" borderId="0" xfId="1" applyFont="1" applyAlignment="1" applyProtection="1">
      <alignment vertical="center" wrapText="1"/>
    </xf>
    <xf numFmtId="0" fontId="38" fillId="0" borderId="22" xfId="0" applyFont="1" applyBorder="1" applyAlignment="1">
      <alignment horizontal="center" vertical="center"/>
    </xf>
    <xf numFmtId="49" fontId="38" fillId="0" borderId="22" xfId="0" applyNumberFormat="1" applyFont="1" applyBorder="1" applyAlignment="1">
      <alignment horizontal="left" vertical="center" wrapText="1"/>
    </xf>
    <xf numFmtId="0" fontId="38" fillId="0" borderId="22" xfId="0" applyFont="1" applyBorder="1" applyAlignment="1">
      <alignment horizontal="left" vertical="center" wrapText="1"/>
    </xf>
    <xf numFmtId="0" fontId="38" fillId="0" borderId="22" xfId="0" applyFont="1" applyBorder="1" applyAlignment="1">
      <alignment horizontal="center" vertical="center" wrapText="1"/>
    </xf>
    <xf numFmtId="169" fontId="38" fillId="0" borderId="22" xfId="0" applyNumberFormat="1" applyFont="1" applyBorder="1" applyAlignment="1">
      <alignment vertical="center"/>
    </xf>
    <xf numFmtId="4" fontId="38" fillId="0" borderId="22" xfId="0" applyNumberFormat="1" applyFont="1" applyBorder="1" applyAlignment="1">
      <alignment vertical="center"/>
    </xf>
    <xf numFmtId="0" fontId="46" fillId="0" borderId="0" xfId="4" applyFont="1"/>
    <xf numFmtId="0" fontId="48" fillId="0" borderId="23" xfId="4" applyFont="1" applyBorder="1" applyAlignment="1">
      <alignment vertical="center"/>
    </xf>
    <xf numFmtId="0" fontId="46" fillId="0" borderId="24" xfId="4" applyFont="1" applyBorder="1"/>
    <xf numFmtId="0" fontId="46" fillId="0" borderId="25" xfId="4" applyFont="1" applyBorder="1"/>
    <xf numFmtId="0" fontId="48" fillId="0" borderId="26" xfId="4" applyFont="1" applyBorder="1" applyAlignment="1">
      <alignment vertical="center"/>
    </xf>
    <xf numFmtId="0" fontId="48" fillId="0" borderId="0" xfId="4" applyFont="1" applyAlignment="1">
      <alignment vertical="center" wrapText="1"/>
    </xf>
    <xf numFmtId="0" fontId="46" fillId="0" borderId="0" xfId="4" applyFont="1" applyAlignment="1">
      <alignment vertical="center"/>
    </xf>
    <xf numFmtId="0" fontId="46" fillId="0" borderId="27" xfId="4" applyFont="1" applyBorder="1"/>
    <xf numFmtId="0" fontId="48" fillId="0" borderId="0" xfId="4" applyFont="1" applyAlignment="1">
      <alignment horizontal="left" vertical="center" wrapText="1"/>
    </xf>
    <xf numFmtId="0" fontId="48" fillId="0" borderId="0" xfId="4" applyFont="1" applyAlignment="1">
      <alignment vertical="center"/>
    </xf>
    <xf numFmtId="14" fontId="46" fillId="0" borderId="0" xfId="4" applyNumberFormat="1" applyFont="1" applyAlignment="1">
      <alignment horizontal="left"/>
    </xf>
    <xf numFmtId="4" fontId="46" fillId="0" borderId="0" xfId="4" applyNumberFormat="1" applyFont="1"/>
    <xf numFmtId="0" fontId="48" fillId="0" borderId="0" xfId="4" applyFont="1"/>
    <xf numFmtId="9" fontId="46" fillId="0" borderId="0" xfId="4" applyNumberFormat="1" applyFont="1" applyAlignment="1">
      <alignment horizontal="center" vertical="center"/>
    </xf>
    <xf numFmtId="0" fontId="46" fillId="0" borderId="0" xfId="4" applyFont="1" applyAlignment="1">
      <alignment horizontal="center"/>
    </xf>
    <xf numFmtId="9" fontId="46" fillId="0" borderId="0" xfId="4" applyNumberFormat="1" applyFont="1" applyAlignment="1">
      <alignment horizontal="center"/>
    </xf>
    <xf numFmtId="0" fontId="49" fillId="6" borderId="28" xfId="4" applyFont="1" applyFill="1" applyBorder="1" applyAlignment="1">
      <alignment vertical="center"/>
    </xf>
    <xf numFmtId="0" fontId="49" fillId="6" borderId="29" xfId="4" applyFont="1" applyFill="1" applyBorder="1"/>
    <xf numFmtId="4" fontId="49" fillId="6" borderId="29" xfId="4" applyNumberFormat="1" applyFont="1" applyFill="1" applyBorder="1" applyAlignment="1">
      <alignment vertical="center"/>
    </xf>
    <xf numFmtId="4" fontId="50" fillId="6" borderId="29" xfId="4" applyNumberFormat="1" applyFont="1" applyFill="1" applyBorder="1" applyAlignment="1">
      <alignment vertical="center"/>
    </xf>
    <xf numFmtId="0" fontId="49" fillId="6" borderId="30" xfId="4" applyFont="1" applyFill="1" applyBorder="1"/>
    <xf numFmtId="0" fontId="48" fillId="0" borderId="0" xfId="4" applyFont="1" applyAlignment="1">
      <alignment horizontal="left" wrapText="1"/>
    </xf>
    <xf numFmtId="0" fontId="51" fillId="0" borderId="0" xfId="4" applyFont="1" applyAlignment="1">
      <alignment wrapText="1"/>
    </xf>
    <xf numFmtId="0" fontId="46" fillId="0" borderId="28" xfId="4" applyFont="1" applyBorder="1"/>
    <xf numFmtId="0" fontId="46" fillId="0" borderId="29" xfId="4" applyFont="1" applyBorder="1"/>
    <xf numFmtId="0" fontId="46" fillId="0" borderId="29" xfId="4" applyFont="1" applyBorder="1" applyAlignment="1">
      <alignment horizontal="justify" vertical="top"/>
    </xf>
    <xf numFmtId="0" fontId="46" fillId="0" borderId="30" xfId="4" applyFont="1" applyBorder="1" applyAlignment="1">
      <alignment horizontal="justify" vertical="top"/>
    </xf>
    <xf numFmtId="0" fontId="48" fillId="0" borderId="26" xfId="4" applyFont="1" applyBorder="1"/>
    <xf numFmtId="0" fontId="46" fillId="0" borderId="26" xfId="4" applyFont="1" applyBorder="1"/>
    <xf numFmtId="4" fontId="46" fillId="0" borderId="27" xfId="4" applyNumberFormat="1" applyFont="1" applyBorder="1"/>
    <xf numFmtId="0" fontId="49" fillId="0" borderId="0" xfId="4" applyFont="1" applyAlignment="1">
      <alignment vertical="center"/>
    </xf>
    <xf numFmtId="0" fontId="48" fillId="0" borderId="28" xfId="4" applyFont="1" applyBorder="1" applyAlignment="1">
      <alignment vertical="center"/>
    </xf>
    <xf numFmtId="4" fontId="48" fillId="0" borderId="29" xfId="4" applyNumberFormat="1" applyFont="1" applyBorder="1"/>
    <xf numFmtId="4" fontId="48" fillId="0" borderId="30" xfId="4" applyNumberFormat="1" applyFont="1" applyBorder="1"/>
    <xf numFmtId="0" fontId="48" fillId="0" borderId="31" xfId="4" applyFont="1" applyBorder="1" applyAlignment="1">
      <alignment horizontal="left" vertical="center"/>
    </xf>
    <xf numFmtId="0" fontId="48" fillId="0" borderId="32" xfId="4" applyFont="1" applyBorder="1" applyAlignment="1">
      <alignment horizontal="left" vertical="center"/>
    </xf>
    <xf numFmtId="0" fontId="48" fillId="0" borderId="24" xfId="4" applyFont="1" applyBorder="1" applyAlignment="1">
      <alignment horizontal="left" vertical="center"/>
    </xf>
    <xf numFmtId="0" fontId="48" fillId="0" borderId="34" xfId="4" applyFont="1" applyBorder="1" applyAlignment="1">
      <alignment horizontal="left" vertical="center"/>
    </xf>
    <xf numFmtId="0" fontId="48" fillId="0" borderId="35" xfId="4" applyFont="1" applyBorder="1" applyAlignment="1">
      <alignment horizontal="left" vertical="center"/>
    </xf>
    <xf numFmtId="0" fontId="48" fillId="0" borderId="36" xfId="4" applyFont="1" applyBorder="1" applyAlignment="1">
      <alignment horizontal="left" vertical="center"/>
    </xf>
    <xf numFmtId="0" fontId="48" fillId="0" borderId="37" xfId="4" applyFont="1" applyBorder="1" applyAlignment="1">
      <alignment horizontal="left" vertical="center"/>
    </xf>
    <xf numFmtId="0" fontId="48" fillId="0" borderId="38" xfId="4" applyFont="1" applyBorder="1" applyAlignment="1">
      <alignment horizontal="left" vertical="center"/>
    </xf>
    <xf numFmtId="0" fontId="48" fillId="0" borderId="28" xfId="4" applyFont="1" applyBorder="1" applyAlignment="1">
      <alignment horizontal="left" vertical="center"/>
    </xf>
    <xf numFmtId="0" fontId="48" fillId="0" borderId="29" xfId="4" applyFont="1" applyBorder="1" applyAlignment="1">
      <alignment horizontal="left" vertical="center"/>
    </xf>
    <xf numFmtId="0" fontId="48" fillId="0" borderId="29" xfId="4" applyFont="1" applyBorder="1" applyAlignment="1">
      <alignment horizontal="center" vertical="center"/>
    </xf>
    <xf numFmtId="0" fontId="52" fillId="0" borderId="29" xfId="4" applyFont="1" applyBorder="1" applyAlignment="1">
      <alignment horizontal="left" vertical="center"/>
    </xf>
    <xf numFmtId="0" fontId="46" fillId="0" borderId="29" xfId="4" applyFont="1" applyBorder="1" applyAlignment="1">
      <alignment horizontal="left" vertical="center"/>
    </xf>
    <xf numFmtId="0" fontId="46" fillId="0" borderId="30" xfId="4" applyFont="1" applyBorder="1" applyAlignment="1">
      <alignment horizontal="left" vertical="center"/>
    </xf>
    <xf numFmtId="0" fontId="46" fillId="0" borderId="39" xfId="4" applyFont="1" applyBorder="1" applyAlignment="1">
      <alignment horizontal="center" vertical="center"/>
    </xf>
    <xf numFmtId="0" fontId="46" fillId="0" borderId="29" xfId="4" applyFont="1" applyBorder="1" applyAlignment="1">
      <alignment horizontal="center" vertical="center"/>
    </xf>
    <xf numFmtId="0" fontId="48" fillId="0" borderId="39" xfId="4" applyFont="1" applyBorder="1" applyAlignment="1">
      <alignment horizontal="center" vertical="center"/>
    </xf>
    <xf numFmtId="0" fontId="53" fillId="0" borderId="40" xfId="4" applyFont="1" applyBorder="1" applyAlignment="1">
      <alignment horizontal="left" vertical="center"/>
    </xf>
    <xf numFmtId="0" fontId="46" fillId="0" borderId="40" xfId="4" applyFont="1" applyBorder="1" applyAlignment="1">
      <alignment horizontal="left" vertical="center"/>
    </xf>
    <xf numFmtId="4" fontId="46" fillId="0" borderId="40" xfId="4" applyNumberFormat="1" applyFont="1" applyBorder="1" applyAlignment="1">
      <alignment horizontal="left" vertical="center"/>
    </xf>
    <xf numFmtId="4" fontId="48" fillId="0" borderId="29" xfId="4" applyNumberFormat="1" applyFont="1" applyBorder="1" applyAlignment="1">
      <alignment horizontal="right" vertical="center"/>
    </xf>
    <xf numFmtId="4" fontId="48" fillId="0" borderId="30" xfId="4" applyNumberFormat="1" applyFont="1" applyBorder="1" applyAlignment="1">
      <alignment horizontal="right" vertical="center"/>
    </xf>
    <xf numFmtId="0" fontId="46" fillId="0" borderId="41" xfId="4" applyFont="1" applyBorder="1" applyAlignment="1">
      <alignment horizontal="center" vertical="center"/>
    </xf>
    <xf numFmtId="0" fontId="48" fillId="0" borderId="41" xfId="4" applyFont="1" applyBorder="1" applyAlignment="1">
      <alignment horizontal="center" vertical="center"/>
    </xf>
    <xf numFmtId="0" fontId="48" fillId="0" borderId="41" xfId="4" applyFont="1" applyBorder="1" applyAlignment="1" applyProtection="1">
      <alignment horizontal="left" vertical="center" wrapText="1"/>
      <protection locked="0" hidden="1"/>
    </xf>
    <xf numFmtId="0" fontId="46" fillId="0" borderId="41" xfId="4" applyFont="1" applyBorder="1" applyAlignment="1">
      <alignment horizontal="left" vertical="center"/>
    </xf>
    <xf numFmtId="4" fontId="46" fillId="0" borderId="41" xfId="4" applyNumberFormat="1" applyFont="1" applyBorder="1" applyAlignment="1">
      <alignment horizontal="left" vertical="center"/>
    </xf>
    <xf numFmtId="4" fontId="48" fillId="0" borderId="41" xfId="4" applyNumberFormat="1" applyFont="1" applyBorder="1" applyAlignment="1">
      <alignment horizontal="right" vertical="center"/>
    </xf>
    <xf numFmtId="0" fontId="46" fillId="0" borderId="42" xfId="4" applyFont="1" applyBorder="1" applyAlignment="1">
      <alignment horizontal="center" vertical="center"/>
    </xf>
    <xf numFmtId="0" fontId="54" fillId="5" borderId="43" xfId="4" applyFont="1" applyFill="1" applyBorder="1" applyAlignment="1" applyProtection="1">
      <alignment horizontal="left" vertical="center" wrapText="1"/>
      <protection locked="0" hidden="1"/>
    </xf>
    <xf numFmtId="0" fontId="54" fillId="0" borderId="41" xfId="4" quotePrefix="1" applyFont="1" applyBorder="1" applyAlignment="1">
      <alignment horizontal="left" vertical="center"/>
    </xf>
    <xf numFmtId="0" fontId="54" fillId="0" borderId="41" xfId="4" applyFont="1" applyBorder="1" applyAlignment="1">
      <alignment horizontal="left" vertical="center"/>
    </xf>
    <xf numFmtId="4" fontId="54" fillId="0" borderId="41" xfId="4" quotePrefix="1" applyNumberFormat="1" applyFont="1" applyBorder="1" applyAlignment="1">
      <alignment horizontal="right" vertical="center"/>
    </xf>
    <xf numFmtId="4" fontId="54" fillId="0" borderId="44" xfId="4" quotePrefix="1" applyNumberFormat="1" applyFont="1" applyBorder="1" applyAlignment="1">
      <alignment horizontal="right" vertical="center"/>
    </xf>
    <xf numFmtId="0" fontId="46" fillId="0" borderId="45" xfId="4" applyFont="1" applyBorder="1" applyAlignment="1">
      <alignment horizontal="center" vertical="center"/>
    </xf>
    <xf numFmtId="0" fontId="46" fillId="0" borderId="46" xfId="4" applyFont="1" applyBorder="1" applyAlignment="1">
      <alignment horizontal="center" vertical="center"/>
    </xf>
    <xf numFmtId="0" fontId="55" fillId="0" borderId="42" xfId="4" applyFont="1" applyBorder="1" applyAlignment="1" applyProtection="1">
      <alignment horizontal="left" vertical="center" wrapText="1"/>
      <protection locked="0" hidden="1"/>
    </xf>
    <xf numFmtId="0" fontId="46" fillId="0" borderId="42" xfId="4" applyFont="1" applyBorder="1" applyAlignment="1">
      <alignment horizontal="left" vertical="center"/>
    </xf>
    <xf numFmtId="4" fontId="46" fillId="0" borderId="42" xfId="4" quotePrefix="1" applyNumberFormat="1" applyFont="1" applyBorder="1" applyAlignment="1">
      <alignment horizontal="right" vertical="center"/>
    </xf>
    <xf numFmtId="0" fontId="54" fillId="5" borderId="42" xfId="4" applyFont="1" applyFill="1" applyBorder="1" applyAlignment="1" applyProtection="1">
      <alignment horizontal="left" vertical="center" wrapText="1"/>
      <protection locked="0" hidden="1"/>
    </xf>
    <xf numFmtId="0" fontId="54" fillId="0" borderId="42" xfId="4" quotePrefix="1" applyFont="1" applyBorder="1" applyAlignment="1">
      <alignment vertical="center"/>
    </xf>
    <xf numFmtId="0" fontId="54" fillId="0" borderId="42" xfId="4" applyFont="1" applyBorder="1" applyAlignment="1">
      <alignment horizontal="left" vertical="center"/>
    </xf>
    <xf numFmtId="4" fontId="54" fillId="0" borderId="42" xfId="4" quotePrefix="1" applyNumberFormat="1" applyFont="1" applyBorder="1" applyAlignment="1">
      <alignment horizontal="right" vertical="center"/>
    </xf>
    <xf numFmtId="0" fontId="46" fillId="5" borderId="42" xfId="4" applyFont="1" applyFill="1" applyBorder="1" applyAlignment="1" applyProtection="1">
      <alignment horizontal="left" vertical="center" wrapText="1"/>
      <protection locked="0" hidden="1"/>
    </xf>
    <xf numFmtId="0" fontId="54" fillId="0" borderId="42" xfId="4" applyFont="1" applyBorder="1" applyAlignment="1">
      <alignment vertical="center"/>
    </xf>
    <xf numFmtId="0" fontId="56" fillId="0" borderId="42" xfId="4" applyFont="1" applyBorder="1" applyAlignment="1" applyProtection="1">
      <alignment horizontal="left" vertical="center" wrapText="1"/>
      <protection locked="0" hidden="1"/>
    </xf>
    <xf numFmtId="0" fontId="54" fillId="0" borderId="42" xfId="4" applyFont="1" applyBorder="1"/>
    <xf numFmtId="0" fontId="56" fillId="0" borderId="42" xfId="4" applyFont="1" applyBorder="1" applyAlignment="1">
      <alignment horizontal="right"/>
    </xf>
    <xf numFmtId="4" fontId="54" fillId="0" borderId="42" xfId="4" quotePrefix="1" applyNumberFormat="1" applyFont="1" applyBorder="1" applyAlignment="1">
      <alignment horizontal="right"/>
    </xf>
    <xf numFmtId="0" fontId="54" fillId="5" borderId="42" xfId="4" applyFont="1" applyFill="1" applyBorder="1" applyAlignment="1" applyProtection="1">
      <alignment vertical="center" wrapText="1"/>
      <protection locked="0" hidden="1"/>
    </xf>
    <xf numFmtId="3" fontId="54" fillId="0" borderId="42" xfId="4" applyNumberFormat="1" applyFont="1" applyBorder="1" applyAlignment="1">
      <alignment horizontal="left" vertical="center"/>
    </xf>
    <xf numFmtId="2" fontId="54" fillId="0" borderId="42" xfId="4" quotePrefix="1" applyNumberFormat="1" applyFont="1" applyBorder="1" applyAlignment="1">
      <alignment horizontal="right" vertical="center"/>
    </xf>
    <xf numFmtId="0" fontId="54" fillId="5" borderId="41" xfId="4" applyFont="1" applyFill="1" applyBorder="1" applyAlignment="1" applyProtection="1">
      <alignment horizontal="left" vertical="center" wrapText="1"/>
      <protection locked="0" hidden="1"/>
    </xf>
    <xf numFmtId="0" fontId="57" fillId="0" borderId="42" xfId="4" applyFont="1" applyBorder="1" applyAlignment="1" applyProtection="1">
      <alignment horizontal="left" vertical="center" wrapText="1"/>
      <protection locked="0" hidden="1"/>
    </xf>
    <xf numFmtId="0" fontId="46" fillId="0" borderId="42" xfId="4" quotePrefix="1" applyFont="1" applyBorder="1" applyAlignment="1">
      <alignment horizontal="left" vertical="center"/>
    </xf>
    <xf numFmtId="0" fontId="58" fillId="5" borderId="42" xfId="4" applyFont="1" applyFill="1" applyBorder="1" applyAlignment="1" applyProtection="1">
      <alignment horizontal="left" vertical="center" wrapText="1"/>
      <protection locked="0" hidden="1"/>
    </xf>
    <xf numFmtId="4" fontId="54" fillId="0" borderId="42" xfId="4" applyNumberFormat="1" applyFont="1" applyBorder="1" applyAlignment="1">
      <alignment horizontal="right" vertical="center"/>
    </xf>
    <xf numFmtId="0" fontId="48" fillId="0" borderId="42" xfId="4" applyFont="1" applyBorder="1" applyAlignment="1">
      <alignment horizontal="left" vertical="center"/>
    </xf>
    <xf numFmtId="0" fontId="46" fillId="5" borderId="43" xfId="4" applyFont="1" applyFill="1" applyBorder="1" applyAlignment="1" applyProtection="1">
      <alignment horizontal="left" vertical="center" wrapText="1"/>
      <protection locked="0" hidden="1"/>
    </xf>
    <xf numFmtId="0" fontId="57" fillId="5" borderId="42" xfId="4" applyFont="1" applyFill="1" applyBorder="1" applyAlignment="1" applyProtection="1">
      <alignment horizontal="left" vertical="center" wrapText="1"/>
      <protection locked="0" hidden="1"/>
    </xf>
    <xf numFmtId="0" fontId="61" fillId="0" borderId="42" xfId="4" applyFont="1" applyBorder="1" applyAlignment="1" applyProtection="1">
      <alignment horizontal="left" vertical="center" wrapText="1"/>
      <protection locked="0" hidden="1"/>
    </xf>
    <xf numFmtId="0" fontId="48" fillId="0" borderId="42" xfId="4" applyFont="1" applyBorder="1" applyAlignment="1">
      <alignment horizontal="left" vertical="center" wrapText="1"/>
    </xf>
    <xf numFmtId="0" fontId="54" fillId="5" borderId="42" xfId="4" applyFont="1" applyFill="1" applyBorder="1" applyAlignment="1" applyProtection="1">
      <alignment horizontal="left" wrapText="1"/>
      <protection locked="0" hidden="1"/>
    </xf>
    <xf numFmtId="0" fontId="54" fillId="0" borderId="42" xfId="4" applyFont="1" applyBorder="1" applyAlignment="1">
      <alignment horizontal="left"/>
    </xf>
    <xf numFmtId="3" fontId="54" fillId="0" borderId="42" xfId="4" applyNumberFormat="1" applyFont="1" applyBorder="1" applyAlignment="1">
      <alignment horizontal="left"/>
    </xf>
    <xf numFmtId="3" fontId="46" fillId="0" borderId="42" xfId="4" applyNumberFormat="1" applyFont="1" applyBorder="1" applyAlignment="1">
      <alignment horizontal="left" vertical="center"/>
    </xf>
    <xf numFmtId="4" fontId="46" fillId="0" borderId="42" xfId="4" applyNumberFormat="1" applyFont="1" applyBorder="1" applyAlignment="1">
      <alignment horizontal="right" vertical="center"/>
    </xf>
    <xf numFmtId="0" fontId="48" fillId="5" borderId="41" xfId="4" applyFont="1" applyFill="1" applyBorder="1" applyAlignment="1">
      <alignment horizontal="left" vertical="center"/>
    </xf>
    <xf numFmtId="0" fontId="54" fillId="5" borderId="42" xfId="4" applyFont="1" applyFill="1" applyBorder="1" applyAlignment="1">
      <alignment horizontal="left" vertical="center"/>
    </xf>
    <xf numFmtId="4" fontId="46" fillId="5" borderId="42" xfId="4" quotePrefix="1" applyNumberFormat="1" applyFont="1" applyFill="1" applyBorder="1" applyAlignment="1">
      <alignment horizontal="right" vertical="center"/>
    </xf>
    <xf numFmtId="4" fontId="54" fillId="5" borderId="41" xfId="4" quotePrefix="1" applyNumberFormat="1" applyFont="1" applyFill="1" applyBorder="1" applyAlignment="1">
      <alignment horizontal="right" vertical="center"/>
    </xf>
    <xf numFmtId="4" fontId="54" fillId="5" borderId="44" xfId="4" quotePrefix="1" applyNumberFormat="1" applyFont="1" applyFill="1" applyBorder="1" applyAlignment="1">
      <alignment horizontal="right" vertical="center"/>
    </xf>
    <xf numFmtId="0" fontId="46" fillId="5" borderId="41" xfId="4" applyFont="1" applyFill="1" applyBorder="1" applyAlignment="1" applyProtection="1">
      <alignment horizontal="left" vertical="center" wrapText="1"/>
      <protection locked="0" hidden="1"/>
    </xf>
    <xf numFmtId="3" fontId="46" fillId="0" borderId="41" xfId="4" applyNumberFormat="1" applyFont="1" applyBorder="1" applyAlignment="1">
      <alignment horizontal="left" vertical="center"/>
    </xf>
    <xf numFmtId="4" fontId="46" fillId="0" borderId="41" xfId="4" quotePrefix="1" applyNumberFormat="1" applyFont="1" applyBorder="1" applyAlignment="1">
      <alignment horizontal="right" vertical="center"/>
    </xf>
    <xf numFmtId="0" fontId="46" fillId="0" borderId="47" xfId="4" applyFont="1" applyBorder="1" applyAlignment="1">
      <alignment horizontal="left" vertical="center"/>
    </xf>
    <xf numFmtId="3" fontId="46" fillId="0" borderId="47" xfId="4" applyNumberFormat="1" applyFont="1" applyBorder="1" applyAlignment="1">
      <alignment horizontal="left" vertical="center"/>
    </xf>
    <xf numFmtId="0" fontId="48" fillId="5" borderId="42" xfId="4" applyFont="1" applyFill="1" applyBorder="1" applyAlignment="1" applyProtection="1">
      <alignment horizontal="left" vertical="center" wrapText="1"/>
      <protection locked="0" hidden="1"/>
    </xf>
    <xf numFmtId="0" fontId="46" fillId="5" borderId="41" xfId="4" applyFont="1" applyFill="1" applyBorder="1" applyAlignment="1">
      <alignment horizontal="left" vertical="center"/>
    </xf>
    <xf numFmtId="4" fontId="46" fillId="5" borderId="41" xfId="4" applyNumberFormat="1" applyFont="1" applyFill="1" applyBorder="1" applyAlignment="1">
      <alignment horizontal="right" vertical="center"/>
    </xf>
    <xf numFmtId="4" fontId="46" fillId="5" borderId="41" xfId="4" quotePrefix="1" applyNumberFormat="1" applyFont="1" applyFill="1" applyBorder="1" applyAlignment="1">
      <alignment horizontal="right" vertical="center"/>
    </xf>
    <xf numFmtId="4" fontId="46" fillId="5" borderId="44" xfId="4" quotePrefix="1" applyNumberFormat="1" applyFont="1" applyFill="1" applyBorder="1" applyAlignment="1">
      <alignment horizontal="right" vertical="center"/>
    </xf>
    <xf numFmtId="0" fontId="48" fillId="0" borderId="41" xfId="4" applyFont="1" applyBorder="1" applyAlignment="1">
      <alignment horizontal="left" vertical="center"/>
    </xf>
    <xf numFmtId="4" fontId="54" fillId="0" borderId="48" xfId="4" quotePrefix="1" applyNumberFormat="1" applyFont="1" applyBorder="1" applyAlignment="1">
      <alignment horizontal="right" vertical="center"/>
    </xf>
    <xf numFmtId="0" fontId="58" fillId="0" borderId="42" xfId="4" applyFont="1" applyBorder="1" applyAlignment="1">
      <alignment horizontal="left" vertical="center"/>
    </xf>
    <xf numFmtId="3" fontId="58" fillId="0" borderId="42" xfId="4" applyNumberFormat="1" applyFont="1" applyBorder="1" applyAlignment="1">
      <alignment horizontal="left" vertical="center"/>
    </xf>
    <xf numFmtId="4" fontId="58" fillId="0" borderId="42" xfId="4" quotePrefix="1" applyNumberFormat="1" applyFont="1" applyBorder="1" applyAlignment="1">
      <alignment horizontal="right" vertical="center"/>
    </xf>
    <xf numFmtId="4" fontId="58" fillId="0" borderId="42" xfId="4" applyNumberFormat="1" applyFont="1" applyBorder="1" applyAlignment="1">
      <alignment horizontal="right" vertical="center"/>
    </xf>
    <xf numFmtId="0" fontId="46" fillId="5" borderId="47" xfId="4" applyFont="1" applyFill="1" applyBorder="1" applyAlignment="1" applyProtection="1">
      <alignment horizontal="left" vertical="center" wrapText="1"/>
      <protection locked="0" hidden="1"/>
    </xf>
    <xf numFmtId="0" fontId="46" fillId="0" borderId="49" xfId="4" applyFont="1" applyBorder="1" applyAlignment="1">
      <alignment horizontal="center" vertical="center"/>
    </xf>
    <xf numFmtId="0" fontId="54" fillId="5" borderId="41" xfId="4" applyFont="1" applyFill="1" applyBorder="1" applyAlignment="1">
      <alignment vertical="center" wrapText="1"/>
    </xf>
    <xf numFmtId="0" fontId="54" fillId="0" borderId="41" xfId="4" applyFont="1" applyBorder="1" applyAlignment="1">
      <alignment vertical="center"/>
    </xf>
    <xf numFmtId="0" fontId="54" fillId="5" borderId="42" xfId="4" applyFont="1" applyFill="1" applyBorder="1" applyAlignment="1">
      <alignment vertical="center"/>
    </xf>
    <xf numFmtId="4" fontId="54" fillId="0" borderId="42" xfId="4" applyNumberFormat="1" applyFont="1" applyBorder="1" applyAlignment="1">
      <alignment vertical="center"/>
    </xf>
    <xf numFmtId="0" fontId="54" fillId="5" borderId="42" xfId="4" applyFont="1" applyFill="1" applyBorder="1" applyAlignment="1">
      <alignment vertical="center" wrapText="1"/>
    </xf>
    <xf numFmtId="0" fontId="54" fillId="5" borderId="42" xfId="4" applyFont="1" applyFill="1" applyBorder="1" applyAlignment="1" applyProtection="1">
      <alignment horizontal="left" vertical="center"/>
      <protection locked="0" hidden="1"/>
    </xf>
    <xf numFmtId="0" fontId="63" fillId="0" borderId="42" xfId="4" applyFont="1" applyBorder="1" applyAlignment="1">
      <alignment horizontal="left" vertical="center"/>
    </xf>
    <xf numFmtId="3" fontId="63" fillId="0" borderId="42" xfId="4" applyNumberFormat="1" applyFont="1" applyBorder="1" applyAlignment="1">
      <alignment horizontal="left" vertical="center"/>
    </xf>
    <xf numFmtId="0" fontId="54" fillId="0" borderId="47" xfId="4" applyFont="1" applyBorder="1" applyAlignment="1">
      <alignment vertical="center"/>
    </xf>
    <xf numFmtId="3" fontId="54" fillId="0" borderId="47" xfId="4" applyNumberFormat="1" applyFont="1" applyBorder="1" applyAlignment="1">
      <alignment horizontal="left" vertical="center"/>
    </xf>
    <xf numFmtId="0" fontId="53" fillId="0" borderId="40" xfId="4" applyFont="1" applyBorder="1" applyAlignment="1">
      <alignment horizontal="left" vertical="center" wrapText="1"/>
    </xf>
    <xf numFmtId="4" fontId="46" fillId="0" borderId="40" xfId="4" quotePrefix="1" applyNumberFormat="1" applyFont="1" applyBorder="1" applyAlignment="1">
      <alignment horizontal="left" vertical="center"/>
    </xf>
    <xf numFmtId="4" fontId="46" fillId="0" borderId="41" xfId="4" applyNumberFormat="1" applyFont="1" applyBorder="1" applyAlignment="1">
      <alignment horizontal="right" vertical="center"/>
    </xf>
    <xf numFmtId="4" fontId="46" fillId="0" borderId="44" xfId="4" quotePrefix="1" applyNumberFormat="1" applyFont="1" applyBorder="1" applyAlignment="1">
      <alignment horizontal="right" vertical="center"/>
    </xf>
    <xf numFmtId="0" fontId="48" fillId="0" borderId="42" xfId="4" applyFont="1" applyBorder="1" applyAlignment="1" applyProtection="1">
      <alignment horizontal="left" vertical="center" wrapText="1"/>
      <protection locked="0" hidden="1"/>
    </xf>
    <xf numFmtId="0" fontId="59" fillId="0" borderId="42" xfId="4" applyFont="1" applyBorder="1" applyAlignment="1" applyProtection="1">
      <alignment horizontal="left" vertical="center" wrapText="1"/>
      <protection locked="0" hidden="1"/>
    </xf>
    <xf numFmtId="0" fontId="54" fillId="5" borderId="50" xfId="4" applyFont="1" applyFill="1" applyBorder="1" applyAlignment="1" applyProtection="1">
      <alignment horizontal="left" vertical="center" wrapText="1"/>
      <protection locked="0" hidden="1"/>
    </xf>
    <xf numFmtId="4" fontId="46" fillId="0" borderId="51" xfId="4" quotePrefix="1" applyNumberFormat="1" applyFont="1" applyBorder="1" applyAlignment="1">
      <alignment horizontal="right" vertical="center"/>
    </xf>
    <xf numFmtId="4" fontId="46" fillId="0" borderId="52" xfId="4" quotePrefix="1" applyNumberFormat="1" applyFont="1" applyBorder="1" applyAlignment="1">
      <alignment horizontal="right" vertical="center"/>
    </xf>
    <xf numFmtId="3" fontId="54" fillId="0" borderId="41" xfId="4" applyNumberFormat="1" applyFont="1" applyBorder="1" applyAlignment="1">
      <alignment horizontal="left" vertical="center"/>
    </xf>
    <xf numFmtId="0" fontId="54" fillId="5" borderId="47" xfId="4" applyFont="1" applyFill="1" applyBorder="1" applyAlignment="1" applyProtection="1">
      <alignment horizontal="left" vertical="center" wrapText="1"/>
      <protection locked="0" hidden="1"/>
    </xf>
    <xf numFmtId="0" fontId="54" fillId="0" borderId="47" xfId="4" applyFont="1" applyBorder="1" applyAlignment="1">
      <alignment horizontal="left" vertical="center"/>
    </xf>
    <xf numFmtId="4" fontId="54" fillId="0" borderId="47" xfId="4" quotePrefix="1" applyNumberFormat="1" applyFont="1" applyBorder="1" applyAlignment="1">
      <alignment horizontal="right" vertical="center"/>
    </xf>
    <xf numFmtId="4" fontId="54" fillId="0" borderId="53" xfId="4" quotePrefix="1" applyNumberFormat="1" applyFont="1" applyBorder="1" applyAlignment="1">
      <alignment horizontal="right" vertical="center"/>
    </xf>
    <xf numFmtId="0" fontId="46" fillId="0" borderId="47" xfId="4" applyFont="1" applyBorder="1" applyAlignment="1">
      <alignment horizontal="center" vertical="center"/>
    </xf>
    <xf numFmtId="0" fontId="58" fillId="5" borderId="51" xfId="4" applyFont="1" applyFill="1" applyBorder="1" applyAlignment="1" applyProtection="1">
      <alignment horizontal="left" vertical="center" wrapText="1"/>
      <protection locked="0" hidden="1"/>
    </xf>
    <xf numFmtId="0" fontId="58" fillId="0" borderId="47" xfId="4" applyFont="1" applyBorder="1" applyAlignment="1">
      <alignment horizontal="left" vertical="center"/>
    </xf>
    <xf numFmtId="3" fontId="58" fillId="0" borderId="47" xfId="4" applyNumberFormat="1" applyFont="1" applyBorder="1" applyAlignment="1">
      <alignment horizontal="left" vertical="center"/>
    </xf>
    <xf numFmtId="4" fontId="58" fillId="0" borderId="47" xfId="4" quotePrefix="1" applyNumberFormat="1" applyFont="1" applyBorder="1" applyAlignment="1">
      <alignment horizontal="right" vertical="center"/>
    </xf>
    <xf numFmtId="0" fontId="46" fillId="0" borderId="54" xfId="4" applyFont="1" applyBorder="1" applyAlignment="1">
      <alignment horizontal="center" vertical="center"/>
    </xf>
    <xf numFmtId="0" fontId="46" fillId="0" borderId="55" xfId="4" applyFont="1" applyBorder="1" applyAlignment="1">
      <alignment horizontal="center" vertical="center"/>
    </xf>
    <xf numFmtId="0" fontId="58" fillId="5" borderId="41" xfId="4" applyFont="1" applyFill="1" applyBorder="1" applyAlignment="1" applyProtection="1">
      <alignment horizontal="left" vertical="center" wrapText="1"/>
      <protection locked="0" hidden="1"/>
    </xf>
    <xf numFmtId="4" fontId="54" fillId="0" borderId="41" xfId="4" applyNumberFormat="1" applyFont="1" applyBorder="1" applyAlignment="1">
      <alignment vertical="center"/>
    </xf>
    <xf numFmtId="0" fontId="52" fillId="0" borderId="29" xfId="4" applyFont="1" applyBorder="1" applyAlignment="1">
      <alignment vertical="center"/>
    </xf>
    <xf numFmtId="0" fontId="46" fillId="0" borderId="29" xfId="4" applyFont="1" applyBorder="1" applyAlignment="1">
      <alignment vertical="center"/>
    </xf>
    <xf numFmtId="4" fontId="53" fillId="0" borderId="29" xfId="4" applyNumberFormat="1" applyFont="1" applyBorder="1" applyAlignment="1">
      <alignment vertical="center"/>
    </xf>
    <xf numFmtId="0" fontId="66" fillId="0" borderId="56" xfId="5" applyFont="1" applyBorder="1" applyAlignment="1">
      <alignment vertical="center"/>
    </xf>
    <xf numFmtId="0" fontId="66" fillId="0" borderId="56" xfId="5" applyFont="1" applyBorder="1" applyAlignment="1">
      <alignment vertical="center" wrapText="1"/>
    </xf>
    <xf numFmtId="170" fontId="66" fillId="0" borderId="56" xfId="5" applyNumberFormat="1" applyFont="1" applyBorder="1" applyAlignment="1">
      <alignment vertical="center" wrapText="1"/>
    </xf>
    <xf numFmtId="0" fontId="66" fillId="0" borderId="56" xfId="5" applyFont="1" applyBorder="1" applyAlignment="1">
      <alignment horizontal="center" vertical="center"/>
    </xf>
    <xf numFmtId="0" fontId="66" fillId="0" borderId="56" xfId="5" applyFont="1" applyBorder="1" applyAlignment="1">
      <alignment horizontal="center" vertical="center" wrapText="1"/>
    </xf>
    <xf numFmtId="170" fontId="66" fillId="0" borderId="56" xfId="5" applyNumberFormat="1" applyFont="1" applyBorder="1" applyAlignment="1">
      <alignment horizontal="center" vertical="center" wrapText="1"/>
    </xf>
    <xf numFmtId="4" fontId="67" fillId="0" borderId="0" xfId="5" applyNumberFormat="1" applyFont="1"/>
    <xf numFmtId="0" fontId="65" fillId="0" borderId="0" xfId="5"/>
    <xf numFmtId="0" fontId="67" fillId="0" borderId="56" xfId="5" applyFont="1" applyBorder="1" applyAlignment="1">
      <alignment horizontal="left" vertical="center"/>
    </xf>
    <xf numFmtId="0" fontId="68" fillId="0" borderId="56" xfId="5" applyFont="1" applyBorder="1" applyAlignment="1">
      <alignment horizontal="left" vertical="center" wrapText="1"/>
    </xf>
    <xf numFmtId="170" fontId="67" fillId="0" borderId="56" xfId="5" applyNumberFormat="1" applyFont="1" applyBorder="1" applyAlignment="1">
      <alignment vertical="center"/>
    </xf>
    <xf numFmtId="0" fontId="67" fillId="0" borderId="56" xfId="5" applyFont="1" applyBorder="1" applyAlignment="1">
      <alignment horizontal="center" vertical="center"/>
    </xf>
    <xf numFmtId="0" fontId="67" fillId="7" borderId="56" xfId="5" applyFont="1" applyFill="1" applyBorder="1" applyAlignment="1">
      <alignment horizontal="left" vertical="center"/>
    </xf>
    <xf numFmtId="0" fontId="67" fillId="7" borderId="56" xfId="5" applyFont="1" applyFill="1" applyBorder="1" applyAlignment="1">
      <alignment horizontal="left" vertical="center" wrapText="1"/>
    </xf>
    <xf numFmtId="170" fontId="67" fillId="7" borderId="56" xfId="5" applyNumberFormat="1" applyFont="1" applyFill="1" applyBorder="1" applyAlignment="1">
      <alignment vertical="center"/>
    </xf>
    <xf numFmtId="0" fontId="66" fillId="7" borderId="56" xfId="5" applyFont="1" applyFill="1" applyBorder="1" applyAlignment="1">
      <alignment horizontal="center" vertical="center"/>
    </xf>
    <xf numFmtId="0" fontId="67" fillId="7" borderId="56" xfId="5" applyFont="1" applyFill="1" applyBorder="1" applyAlignment="1">
      <alignment horizontal="center" vertical="center" wrapText="1"/>
    </xf>
    <xf numFmtId="0" fontId="69" fillId="7" borderId="56" xfId="5" applyFont="1" applyFill="1" applyBorder="1" applyAlignment="1">
      <alignment horizontal="left" vertical="center"/>
    </xf>
    <xf numFmtId="0" fontId="69" fillId="7" borderId="56" xfId="5" applyFont="1" applyFill="1" applyBorder="1" applyAlignment="1">
      <alignment vertical="center" wrapText="1"/>
    </xf>
    <xf numFmtId="0" fontId="69" fillId="7" borderId="56" xfId="5" applyFont="1" applyFill="1" applyBorder="1" applyAlignment="1">
      <alignment horizontal="center" vertical="center" wrapText="1"/>
    </xf>
    <xf numFmtId="0" fontId="67" fillId="7" borderId="56" xfId="5" applyFont="1" applyFill="1" applyBorder="1" applyAlignment="1">
      <alignment vertical="center" wrapText="1"/>
    </xf>
    <xf numFmtId="170" fontId="66" fillId="8" borderId="0" xfId="5" applyNumberFormat="1" applyFont="1" applyFill="1"/>
    <xf numFmtId="0" fontId="67" fillId="9" borderId="56" xfId="5" applyFont="1" applyFill="1" applyBorder="1" applyAlignment="1">
      <alignment horizontal="left" vertical="center"/>
    </xf>
    <xf numFmtId="0" fontId="66" fillId="9" borderId="56" xfId="5" applyFont="1" applyFill="1" applyBorder="1" applyAlignment="1">
      <alignment vertical="center"/>
    </xf>
    <xf numFmtId="170" fontId="66" fillId="9" borderId="56" xfId="5" applyNumberFormat="1" applyFont="1" applyFill="1" applyBorder="1" applyAlignment="1">
      <alignment vertical="center"/>
    </xf>
    <xf numFmtId="0" fontId="66" fillId="9" borderId="56" xfId="5" applyFont="1" applyFill="1" applyBorder="1" applyAlignment="1">
      <alignment horizontal="center" vertical="center"/>
    </xf>
    <xf numFmtId="4" fontId="66" fillId="0" borderId="0" xfId="5" applyNumberFormat="1" applyFont="1"/>
    <xf numFmtId="0" fontId="68" fillId="7" borderId="56" xfId="5" applyFont="1" applyFill="1" applyBorder="1" applyAlignment="1">
      <alignment horizontal="left" vertical="center" wrapText="1"/>
    </xf>
    <xf numFmtId="0" fontId="67" fillId="0" borderId="56" xfId="5" applyFont="1" applyBorder="1" applyAlignment="1">
      <alignment vertical="center"/>
    </xf>
    <xf numFmtId="0" fontId="67" fillId="0" borderId="56" xfId="5" applyFont="1" applyBorder="1" applyAlignment="1">
      <alignment vertical="center" wrapText="1"/>
    </xf>
    <xf numFmtId="0" fontId="67" fillId="0" borderId="56" xfId="5" applyFont="1" applyBorder="1" applyAlignment="1">
      <alignment horizontal="center" vertical="center" wrapText="1"/>
    </xf>
    <xf numFmtId="0" fontId="67" fillId="7" borderId="56" xfId="5" applyFont="1" applyFill="1" applyBorder="1" applyAlignment="1">
      <alignment horizontal="center" vertical="center"/>
    </xf>
    <xf numFmtId="0" fontId="67" fillId="7" borderId="56" xfId="5" applyFont="1" applyFill="1" applyBorder="1"/>
    <xf numFmtId="0" fontId="67" fillId="7" borderId="56" xfId="5" applyFont="1" applyFill="1" applyBorder="1" applyAlignment="1">
      <alignment wrapText="1"/>
    </xf>
    <xf numFmtId="170" fontId="66" fillId="0" borderId="0" xfId="5" applyNumberFormat="1" applyFont="1"/>
    <xf numFmtId="0" fontId="69" fillId="7" borderId="56" xfId="5" applyFont="1" applyFill="1" applyBorder="1" applyAlignment="1">
      <alignment horizontal="center" vertical="center"/>
    </xf>
    <xf numFmtId="0" fontId="66" fillId="7" borderId="56" xfId="5" applyFont="1" applyFill="1" applyBorder="1" applyAlignment="1">
      <alignment vertical="center"/>
    </xf>
    <xf numFmtId="170" fontId="66" fillId="7" borderId="56" xfId="5" applyNumberFormat="1" applyFont="1" applyFill="1" applyBorder="1" applyAlignment="1">
      <alignment vertical="center"/>
    </xf>
    <xf numFmtId="0" fontId="67" fillId="9" borderId="56" xfId="5" applyFont="1" applyFill="1" applyBorder="1" applyAlignment="1">
      <alignment horizontal="center" vertical="center"/>
    </xf>
    <xf numFmtId="0" fontId="66" fillId="7" borderId="56" xfId="5" applyFont="1" applyFill="1" applyBorder="1" applyAlignment="1">
      <alignment vertical="center" wrapText="1"/>
    </xf>
    <xf numFmtId="170" fontId="66" fillId="10" borderId="0" xfId="5" applyNumberFormat="1" applyFont="1" applyFill="1"/>
    <xf numFmtId="4" fontId="70" fillId="0" borderId="0" xfId="5" applyNumberFormat="1" applyFont="1"/>
    <xf numFmtId="0" fontId="71" fillId="7" borderId="56" xfId="5" applyFont="1" applyFill="1" applyBorder="1" applyAlignment="1">
      <alignment vertical="center" wrapText="1"/>
    </xf>
    <xf numFmtId="170" fontId="71" fillId="7" borderId="56" xfId="5" applyNumberFormat="1" applyFont="1" applyFill="1" applyBorder="1" applyAlignment="1">
      <alignment vertical="center"/>
    </xf>
    <xf numFmtId="0" fontId="73" fillId="0" borderId="23" xfId="6" applyFont="1" applyBorder="1" applyAlignment="1">
      <alignment horizontal="center" vertical="center"/>
    </xf>
    <xf numFmtId="0" fontId="73" fillId="0" borderId="24" xfId="6" applyFont="1" applyBorder="1" applyAlignment="1">
      <alignment horizontal="left" wrapText="1"/>
    </xf>
    <xf numFmtId="0" fontId="74" fillId="0" borderId="24" xfId="6" applyFont="1" applyBorder="1" applyAlignment="1">
      <alignment horizontal="left"/>
    </xf>
    <xf numFmtId="171" fontId="75" fillId="0" borderId="24" xfId="6" applyNumberFormat="1" applyFont="1" applyBorder="1" applyAlignment="1">
      <alignment horizontal="center"/>
    </xf>
    <xf numFmtId="4" fontId="75" fillId="0" borderId="24" xfId="6" applyNumberFormat="1" applyFont="1" applyBorder="1" applyAlignment="1" applyProtection="1">
      <alignment horizontal="left"/>
      <protection locked="0"/>
    </xf>
    <xf numFmtId="4" fontId="75" fillId="0" borderId="25" xfId="6" applyNumberFormat="1" applyFont="1" applyBorder="1" applyAlignment="1">
      <alignment horizontal="left"/>
    </xf>
    <xf numFmtId="0" fontId="72" fillId="0" borderId="0" xfId="6"/>
    <xf numFmtId="0" fontId="76" fillId="0" borderId="26" xfId="6" applyFont="1" applyBorder="1" applyAlignment="1">
      <alignment horizontal="center" vertical="center"/>
    </xf>
    <xf numFmtId="3" fontId="78" fillId="0" borderId="27" xfId="6" applyNumberFormat="1" applyFont="1" applyBorder="1" applyAlignment="1">
      <alignment horizontal="left"/>
    </xf>
    <xf numFmtId="0" fontId="78" fillId="0" borderId="0" xfId="6" applyFont="1" applyAlignment="1">
      <alignment horizontal="left"/>
    </xf>
    <xf numFmtId="14" fontId="80" fillId="0" borderId="57" xfId="6" applyNumberFormat="1" applyFont="1" applyBorder="1" applyAlignment="1">
      <alignment horizontal="center"/>
    </xf>
    <xf numFmtId="0" fontId="81" fillId="0" borderId="39" xfId="6" applyFont="1" applyBorder="1" applyAlignment="1">
      <alignment horizontal="center" vertical="center" wrapText="1"/>
    </xf>
    <xf numFmtId="0" fontId="82" fillId="0" borderId="40" xfId="6" applyFont="1" applyBorder="1" applyAlignment="1">
      <alignment horizontal="center" vertical="center" wrapText="1"/>
    </xf>
    <xf numFmtId="0" fontId="81" fillId="0" borderId="40" xfId="6" applyFont="1" applyBorder="1" applyAlignment="1">
      <alignment horizontal="center" vertical="center" wrapText="1"/>
    </xf>
    <xf numFmtId="171" fontId="81" fillId="0" borderId="40" xfId="6" applyNumberFormat="1" applyFont="1" applyBorder="1" applyAlignment="1">
      <alignment horizontal="center" vertical="center" wrapText="1"/>
    </xf>
    <xf numFmtId="4" fontId="81" fillId="0" borderId="40" xfId="6" applyNumberFormat="1" applyFont="1" applyBorder="1" applyAlignment="1" applyProtection="1">
      <alignment horizontal="center" vertical="center" wrapText="1"/>
      <protection locked="0"/>
    </xf>
    <xf numFmtId="4" fontId="81" fillId="0" borderId="58" xfId="6" applyNumberFormat="1" applyFont="1" applyBorder="1" applyAlignment="1">
      <alignment horizontal="center" vertical="center"/>
    </xf>
    <xf numFmtId="0" fontId="81" fillId="0" borderId="59" xfId="6" applyFont="1" applyBorder="1" applyAlignment="1">
      <alignment horizontal="center" vertical="center" wrapText="1"/>
    </xf>
    <xf numFmtId="0" fontId="73" fillId="0" borderId="60" xfId="6" applyFont="1" applyBorder="1" applyAlignment="1">
      <alignment wrapText="1"/>
    </xf>
    <xf numFmtId="171" fontId="81" fillId="0" borderId="59" xfId="6" applyNumberFormat="1" applyFont="1" applyBorder="1" applyAlignment="1">
      <alignment horizontal="center" vertical="center" wrapText="1"/>
    </xf>
    <xf numFmtId="172" fontId="81" fillId="0" borderId="59" xfId="6" applyNumberFormat="1" applyFont="1" applyBorder="1" applyAlignment="1" applyProtection="1">
      <alignment horizontal="center" vertical="center" wrapText="1"/>
      <protection locked="0"/>
    </xf>
    <xf numFmtId="164" fontId="81" fillId="0" borderId="59" xfId="6" applyNumberFormat="1" applyFont="1" applyBorder="1" applyAlignment="1">
      <alignment horizontal="center" vertical="center"/>
    </xf>
    <xf numFmtId="0" fontId="81" fillId="0" borderId="61" xfId="6" applyFont="1" applyBorder="1" applyAlignment="1">
      <alignment horizontal="center" vertical="center" wrapText="1"/>
    </xf>
    <xf numFmtId="0" fontId="83" fillId="0" borderId="61" xfId="7" applyBorder="1" applyAlignment="1" applyProtection="1">
      <alignment wrapText="1"/>
    </xf>
    <xf numFmtId="171" fontId="81" fillId="0" borderId="61" xfId="6" applyNumberFormat="1" applyFont="1" applyBorder="1" applyAlignment="1">
      <alignment horizontal="center" vertical="center" wrapText="1"/>
    </xf>
    <xf numFmtId="0" fontId="65" fillId="11" borderId="62" xfId="6" applyFont="1" applyFill="1" applyBorder="1" applyAlignment="1">
      <alignment horizontal="center" vertical="center"/>
    </xf>
    <xf numFmtId="0" fontId="85" fillId="11" borderId="62" xfId="6" applyFont="1" applyFill="1" applyBorder="1" applyAlignment="1">
      <alignment wrapText="1"/>
    </xf>
    <xf numFmtId="171" fontId="65" fillId="11" borderId="62" xfId="6" applyNumberFormat="1" applyFont="1" applyFill="1" applyBorder="1" applyAlignment="1">
      <alignment horizontal="center" vertical="center"/>
    </xf>
    <xf numFmtId="0" fontId="76" fillId="12" borderId="23" xfId="6" applyFont="1" applyFill="1" applyBorder="1" applyAlignment="1">
      <alignment horizontal="center" vertical="center"/>
    </xf>
    <xf numFmtId="0" fontId="87" fillId="12" borderId="24" xfId="6" applyFont="1" applyFill="1" applyBorder="1" applyAlignment="1">
      <alignment wrapText="1"/>
    </xf>
    <xf numFmtId="0" fontId="76" fillId="12" borderId="24" xfId="6" applyFont="1" applyFill="1" applyBorder="1" applyAlignment="1">
      <alignment horizontal="center" vertical="center"/>
    </xf>
    <xf numFmtId="171" fontId="76" fillId="12" borderId="24" xfId="6" applyNumberFormat="1" applyFont="1" applyFill="1" applyBorder="1" applyAlignment="1">
      <alignment horizontal="center" vertical="center"/>
    </xf>
    <xf numFmtId="0" fontId="76" fillId="0" borderId="28" xfId="6" applyFont="1" applyBorder="1" applyAlignment="1">
      <alignment horizontal="center" vertical="center"/>
    </xf>
    <xf numFmtId="0" fontId="74" fillId="0" borderId="29" xfId="6" applyFont="1" applyBorder="1" applyAlignment="1">
      <alignment wrapText="1"/>
    </xf>
    <xf numFmtId="0" fontId="65" fillId="0" borderId="29" xfId="6" applyFont="1" applyBorder="1" applyAlignment="1">
      <alignment horizontal="center" vertical="center"/>
    </xf>
    <xf numFmtId="171" fontId="65" fillId="0" borderId="29" xfId="6" applyNumberFormat="1" applyFont="1" applyBorder="1" applyAlignment="1">
      <alignment horizontal="center" vertical="center"/>
    </xf>
    <xf numFmtId="0" fontId="90" fillId="0" borderId="62" xfId="6" applyFont="1" applyBorder="1" applyAlignment="1">
      <alignment horizontal="center" vertical="center"/>
    </xf>
    <xf numFmtId="0" fontId="79" fillId="0" borderId="62" xfId="6" applyFont="1" applyBorder="1" applyAlignment="1">
      <alignment horizontal="center" wrapText="1"/>
    </xf>
    <xf numFmtId="0" fontId="91" fillId="0" borderId="62" xfId="6" applyFont="1" applyBorder="1"/>
    <xf numFmtId="0" fontId="92" fillId="0" borderId="62" xfId="6" applyFont="1" applyBorder="1" applyAlignment="1">
      <alignment horizontal="center"/>
    </xf>
    <xf numFmtId="0" fontId="92" fillId="0" borderId="62" xfId="6" applyFont="1" applyBorder="1" applyAlignment="1">
      <alignment wrapText="1"/>
    </xf>
    <xf numFmtId="0" fontId="90" fillId="0" borderId="62" xfId="6" applyFont="1" applyBorder="1" applyAlignment="1">
      <alignment horizontal="center"/>
    </xf>
    <xf numFmtId="0" fontId="92" fillId="0" borderId="62" xfId="6" applyFont="1" applyBorder="1" applyAlignment="1">
      <alignment horizontal="right"/>
    </xf>
    <xf numFmtId="0" fontId="92" fillId="0" borderId="62" xfId="6" applyFont="1" applyBorder="1" applyAlignment="1">
      <alignment horizontal="left" wrapText="1"/>
    </xf>
    <xf numFmtId="0" fontId="90" fillId="0" borderId="62" xfId="8" applyFont="1" applyBorder="1" applyAlignment="1">
      <alignment horizontal="center"/>
    </xf>
    <xf numFmtId="0" fontId="92" fillId="0" borderId="62" xfId="8" applyFont="1" applyBorder="1" applyAlignment="1">
      <alignment horizontal="left" wrapText="1"/>
    </xf>
    <xf numFmtId="0" fontId="76" fillId="0" borderId="23" xfId="6" applyFont="1" applyBorder="1" applyAlignment="1">
      <alignment horizontal="center" vertical="center"/>
    </xf>
    <xf numFmtId="0" fontId="87" fillId="0" borderId="24" xfId="6" applyFont="1" applyBorder="1" applyAlignment="1">
      <alignment wrapText="1"/>
    </xf>
    <xf numFmtId="0" fontId="76" fillId="0" borderId="24" xfId="6" applyFont="1" applyBorder="1" applyAlignment="1">
      <alignment horizontal="center" vertical="center"/>
    </xf>
    <xf numFmtId="171" fontId="76" fillId="0" borderId="24" xfId="6" applyNumberFormat="1" applyFont="1" applyBorder="1" applyAlignment="1">
      <alignment horizontal="center" vertical="center"/>
    </xf>
    <xf numFmtId="0" fontId="65" fillId="0" borderId="28" xfId="6" applyFont="1" applyBorder="1" applyAlignment="1">
      <alignment horizontal="center" vertical="center"/>
    </xf>
    <xf numFmtId="0" fontId="92" fillId="0" borderId="62" xfId="8" applyFont="1" applyBorder="1" applyAlignment="1">
      <alignment horizontal="right"/>
    </xf>
    <xf numFmtId="0" fontId="76" fillId="0" borderId="62" xfId="8" applyFont="1" applyBorder="1" applyAlignment="1">
      <alignment horizontal="left" wrapText="1"/>
    </xf>
    <xf numFmtId="0" fontId="65" fillId="0" borderId="62" xfId="6" applyFont="1" applyBorder="1" applyAlignment="1">
      <alignment horizontal="center" vertical="center"/>
    </xf>
    <xf numFmtId="0" fontId="92" fillId="0" borderId="28" xfId="8" applyFont="1" applyBorder="1" applyAlignment="1">
      <alignment horizontal="left" wrapText="1"/>
    </xf>
    <xf numFmtId="0" fontId="90" fillId="0" borderId="29" xfId="8" applyFont="1" applyBorder="1" applyAlignment="1">
      <alignment horizontal="center"/>
    </xf>
    <xf numFmtId="0" fontId="92" fillId="0" borderId="29" xfId="8" applyFont="1" applyBorder="1" applyAlignment="1">
      <alignment horizontal="right"/>
    </xf>
    <xf numFmtId="0" fontId="72" fillId="0" borderId="0" xfId="6" applyAlignment="1">
      <alignment vertical="top" wrapText="1"/>
    </xf>
    <xf numFmtId="0" fontId="96" fillId="0" borderId="29" xfId="6" applyFont="1" applyBorder="1" applyAlignment="1">
      <alignment wrapText="1"/>
    </xf>
    <xf numFmtId="0" fontId="65" fillId="12" borderId="63" xfId="6" applyFont="1" applyFill="1" applyBorder="1" applyAlignment="1">
      <alignment horizontal="center" vertical="center"/>
    </xf>
    <xf numFmtId="0" fontId="96" fillId="12" borderId="36" xfId="6" applyFont="1" applyFill="1" applyBorder="1" applyAlignment="1">
      <alignment wrapText="1"/>
    </xf>
    <xf numFmtId="0" fontId="65" fillId="12" borderId="36" xfId="6" applyFont="1" applyFill="1" applyBorder="1" applyAlignment="1">
      <alignment horizontal="center" vertical="center"/>
    </xf>
    <xf numFmtId="171" fontId="65" fillId="12" borderId="36" xfId="6" applyNumberFormat="1" applyFont="1" applyFill="1" applyBorder="1" applyAlignment="1">
      <alignment horizontal="center" vertical="center"/>
    </xf>
    <xf numFmtId="0" fontId="92" fillId="0" borderId="62" xfId="8" applyFont="1" applyBorder="1" applyAlignment="1">
      <alignment horizontal="left" vertical="top" wrapText="1"/>
    </xf>
    <xf numFmtId="0" fontId="90" fillId="0" borderId="62" xfId="8" applyFont="1" applyBorder="1" applyAlignment="1">
      <alignment horizontal="center" vertical="top" wrapText="1"/>
    </xf>
    <xf numFmtId="0" fontId="92" fillId="0" borderId="62" xfId="8" applyFont="1" applyBorder="1" applyAlignment="1">
      <alignment horizontal="right" vertical="top" wrapText="1"/>
    </xf>
    <xf numFmtId="0" fontId="92" fillId="0" borderId="62" xfId="8" applyFont="1" applyBorder="1"/>
    <xf numFmtId="1" fontId="72" fillId="0" borderId="0" xfId="6" applyNumberFormat="1" applyAlignment="1">
      <alignment wrapText="1"/>
    </xf>
    <xf numFmtId="1" fontId="92" fillId="0" borderId="62" xfId="6" applyNumberFormat="1" applyFont="1" applyBorder="1" applyAlignment="1">
      <alignment wrapText="1"/>
    </xf>
    <xf numFmtId="1" fontId="72" fillId="0" borderId="62" xfId="6" applyNumberFormat="1" applyBorder="1" applyAlignment="1">
      <alignment wrapText="1"/>
    </xf>
    <xf numFmtId="0" fontId="87" fillId="0" borderId="29" xfId="6" applyFont="1" applyBorder="1" applyAlignment="1">
      <alignment wrapText="1"/>
    </xf>
    <xf numFmtId="1" fontId="72" fillId="0" borderId="62" xfId="6" applyNumberFormat="1" applyBorder="1" applyAlignment="1">
      <alignment horizontal="left" wrapText="1"/>
    </xf>
    <xf numFmtId="0" fontId="92" fillId="0" borderId="28" xfId="6" applyFont="1" applyBorder="1" applyAlignment="1">
      <alignment horizontal="center" vertical="center"/>
    </xf>
    <xf numFmtId="0" fontId="92" fillId="0" borderId="63" xfId="6" applyFont="1" applyBorder="1" applyAlignment="1">
      <alignment horizontal="center" vertical="center"/>
    </xf>
    <xf numFmtId="0" fontId="65" fillId="0" borderId="63" xfId="6" applyFont="1" applyBorder="1" applyAlignment="1">
      <alignment horizontal="center" vertical="center"/>
    </xf>
    <xf numFmtId="0" fontId="76" fillId="0" borderId="62" xfId="6" applyFont="1" applyBorder="1" applyAlignment="1">
      <alignment wrapText="1"/>
    </xf>
    <xf numFmtId="0" fontId="97" fillId="0" borderId="62" xfId="3" applyNumberFormat="1" applyFont="1" applyBorder="1" applyAlignment="1">
      <alignment horizontal="center"/>
    </xf>
    <xf numFmtId="0" fontId="98" fillId="0" borderId="62" xfId="6" applyFont="1" applyBorder="1"/>
    <xf numFmtId="0" fontId="76" fillId="0" borderId="60" xfId="6" applyFont="1" applyBorder="1" applyAlignment="1">
      <alignment wrapText="1"/>
    </xf>
    <xf numFmtId="0" fontId="76" fillId="0" borderId="64" xfId="6" applyFont="1" applyBorder="1" applyAlignment="1">
      <alignment wrapText="1"/>
    </xf>
    <xf numFmtId="0" fontId="72" fillId="0" borderId="62" xfId="6" applyBorder="1" applyAlignment="1">
      <alignment wrapText="1"/>
    </xf>
    <xf numFmtId="0" fontId="72" fillId="0" borderId="60" xfId="6" applyBorder="1" applyAlignment="1">
      <alignment wrapText="1"/>
    </xf>
    <xf numFmtId="0" fontId="92" fillId="0" borderId="62" xfId="6" applyFont="1" applyBorder="1"/>
    <xf numFmtId="0" fontId="87" fillId="12" borderId="36" xfId="6" applyFont="1" applyFill="1" applyBorder="1" applyAlignment="1">
      <alignment wrapText="1"/>
    </xf>
    <xf numFmtId="0" fontId="92" fillId="0" borderId="62" xfId="8" applyFont="1" applyBorder="1" applyAlignment="1">
      <alignment horizontal="center"/>
    </xf>
    <xf numFmtId="0" fontId="99" fillId="0" borderId="28" xfId="8" applyFont="1" applyBorder="1" applyAlignment="1">
      <alignment horizontal="left" wrapText="1"/>
    </xf>
    <xf numFmtId="0" fontId="92" fillId="0" borderId="28" xfId="8" applyFont="1" applyBorder="1" applyAlignment="1">
      <alignment horizontal="center"/>
    </xf>
    <xf numFmtId="0" fontId="90" fillId="0" borderId="29" xfId="6" applyFont="1" applyBorder="1" applyAlignment="1">
      <alignment horizontal="center" vertical="center"/>
    </xf>
    <xf numFmtId="171" fontId="76" fillId="0" borderId="29" xfId="6" applyNumberFormat="1" applyFont="1" applyBorder="1" applyAlignment="1">
      <alignment horizontal="center" vertical="center"/>
    </xf>
    <xf numFmtId="0" fontId="76" fillId="0" borderId="64" xfId="6" applyFont="1" applyBorder="1" applyAlignment="1">
      <alignment horizontal="center" vertical="center"/>
    </xf>
    <xf numFmtId="0" fontId="100" fillId="0" borderId="64" xfId="6" applyFont="1" applyBorder="1" applyAlignment="1">
      <alignment vertical="center" wrapText="1"/>
    </xf>
    <xf numFmtId="0" fontId="65" fillId="0" borderId="64" xfId="6" applyFont="1" applyBorder="1" applyAlignment="1">
      <alignment horizontal="center" vertical="center"/>
    </xf>
    <xf numFmtId="171" fontId="65" fillId="0" borderId="64" xfId="6" applyNumberFormat="1" applyFont="1" applyBorder="1" applyAlignment="1">
      <alignment horizontal="center" vertical="center"/>
    </xf>
    <xf numFmtId="0" fontId="72" fillId="0" borderId="0" xfId="6" applyProtection="1">
      <protection locked="0"/>
    </xf>
    <xf numFmtId="0" fontId="72" fillId="0" borderId="0" xfId="6" applyAlignment="1">
      <alignment horizontal="center" vertical="center"/>
    </xf>
    <xf numFmtId="171" fontId="72" fillId="0" borderId="0" xfId="6" applyNumberFormat="1"/>
    <xf numFmtId="0" fontId="103" fillId="0" borderId="0" xfId="10" applyFont="1"/>
    <xf numFmtId="0" fontId="103" fillId="13" borderId="23" xfId="10" applyFont="1" applyFill="1" applyBorder="1" applyAlignment="1" applyProtection="1">
      <alignment horizontal="center"/>
      <protection locked="0"/>
    </xf>
    <xf numFmtId="0" fontId="104" fillId="13" borderId="24" xfId="10" applyFont="1" applyFill="1" applyBorder="1" applyAlignment="1" applyProtection="1">
      <alignment horizontal="center" vertical="center"/>
      <protection locked="0"/>
    </xf>
    <xf numFmtId="0" fontId="103" fillId="13" borderId="25" xfId="10" applyFont="1" applyFill="1" applyBorder="1" applyAlignment="1" applyProtection="1">
      <alignment horizontal="center" vertical="center"/>
      <protection locked="0"/>
    </xf>
    <xf numFmtId="0" fontId="103" fillId="13" borderId="24" xfId="10" applyFont="1" applyFill="1" applyBorder="1" applyAlignment="1" applyProtection="1">
      <alignment horizontal="center"/>
      <protection locked="0"/>
    </xf>
    <xf numFmtId="0" fontId="103" fillId="0" borderId="23" xfId="10" applyFont="1" applyBorder="1" applyProtection="1">
      <protection locked="0"/>
    </xf>
    <xf numFmtId="1" fontId="103" fillId="0" borderId="25" xfId="10" applyNumberFormat="1" applyFont="1" applyBorder="1"/>
    <xf numFmtId="1" fontId="103" fillId="13" borderId="24" xfId="10" applyNumberFormat="1" applyFont="1" applyFill="1" applyBorder="1" applyAlignment="1">
      <alignment horizontal="center"/>
    </xf>
    <xf numFmtId="49" fontId="71" fillId="0" borderId="62" xfId="10" applyNumberFormat="1" applyFont="1" applyBorder="1" applyAlignment="1">
      <alignment horizontal="center"/>
    </xf>
    <xf numFmtId="0" fontId="71" fillId="13" borderId="63" xfId="10" applyFont="1" applyFill="1" applyBorder="1" applyAlignment="1" applyProtection="1">
      <alignment horizontal="center" vertical="center"/>
      <protection locked="0"/>
    </xf>
    <xf numFmtId="0" fontId="71" fillId="13" borderId="36" xfId="10" applyFont="1" applyFill="1" applyBorder="1" applyAlignment="1" applyProtection="1">
      <alignment horizontal="center" vertical="center"/>
      <protection locked="0"/>
    </xf>
    <xf numFmtId="0" fontId="71" fillId="13" borderId="57" xfId="10" applyFont="1" applyFill="1" applyBorder="1" applyAlignment="1" applyProtection="1">
      <alignment horizontal="center" vertical="center"/>
      <protection locked="0"/>
    </xf>
    <xf numFmtId="0" fontId="103" fillId="13" borderId="0" xfId="10" applyFont="1" applyFill="1" applyAlignment="1" applyProtection="1">
      <alignment horizontal="center"/>
      <protection locked="0"/>
    </xf>
    <xf numFmtId="1" fontId="103" fillId="13" borderId="0" xfId="10" applyNumberFormat="1" applyFont="1" applyFill="1" applyAlignment="1">
      <alignment horizontal="center"/>
    </xf>
    <xf numFmtId="49" fontId="103" fillId="13" borderId="25" xfId="10" applyNumberFormat="1" applyFont="1" applyFill="1" applyBorder="1" applyAlignment="1">
      <alignment horizontal="center"/>
    </xf>
    <xf numFmtId="0" fontId="103" fillId="13" borderId="67" xfId="10" applyFont="1" applyFill="1" applyBorder="1" applyAlignment="1" applyProtection="1">
      <alignment horizontal="center"/>
      <protection locked="0"/>
    </xf>
    <xf numFmtId="0" fontId="103" fillId="13" borderId="49" xfId="10" applyFont="1" applyFill="1" applyBorder="1" applyAlignment="1" applyProtection="1">
      <alignment horizontal="center"/>
      <protection locked="0"/>
    </xf>
    <xf numFmtId="0" fontId="103" fillId="13" borderId="49" xfId="10" applyFont="1" applyFill="1" applyBorder="1" applyProtection="1">
      <protection locked="0"/>
    </xf>
    <xf numFmtId="1" fontId="103" fillId="13" borderId="49" xfId="10" applyNumberFormat="1" applyFont="1" applyFill="1" applyBorder="1"/>
    <xf numFmtId="1" fontId="103" fillId="13" borderId="68" xfId="10" applyNumberFormat="1" applyFont="1" applyFill="1" applyBorder="1"/>
    <xf numFmtId="0" fontId="106" fillId="13" borderId="26" xfId="10" applyFont="1" applyFill="1" applyBorder="1" applyAlignment="1">
      <alignment horizontal="center" vertical="center"/>
    </xf>
    <xf numFmtId="0" fontId="106" fillId="13" borderId="69" xfId="10" applyFont="1" applyFill="1" applyBorder="1" applyAlignment="1">
      <alignment horizontal="center" vertical="center"/>
    </xf>
    <xf numFmtId="1" fontId="106" fillId="13" borderId="69" xfId="10" applyNumberFormat="1" applyFont="1" applyFill="1" applyBorder="1" applyAlignment="1">
      <alignment horizontal="center" vertical="center"/>
    </xf>
    <xf numFmtId="1" fontId="106" fillId="13" borderId="53" xfId="10" applyNumberFormat="1" applyFont="1" applyFill="1" applyBorder="1" applyAlignment="1">
      <alignment horizontal="center" vertical="center"/>
    </xf>
    <xf numFmtId="0" fontId="106" fillId="0" borderId="0" xfId="10" applyFont="1"/>
    <xf numFmtId="0" fontId="106" fillId="13" borderId="67" xfId="10" applyFont="1" applyFill="1" applyBorder="1" applyAlignment="1">
      <alignment horizontal="center" vertical="center"/>
    </xf>
    <xf numFmtId="0" fontId="106" fillId="13" borderId="70" xfId="10" applyFont="1" applyFill="1" applyBorder="1" applyAlignment="1">
      <alignment horizontal="center" vertical="center"/>
    </xf>
    <xf numFmtId="1" fontId="106" fillId="13" borderId="70" xfId="10" applyNumberFormat="1" applyFont="1" applyFill="1" applyBorder="1" applyAlignment="1">
      <alignment horizontal="center" vertical="center"/>
    </xf>
    <xf numFmtId="1" fontId="106" fillId="13" borderId="44" xfId="10" applyNumberFormat="1" applyFont="1" applyFill="1" applyBorder="1" applyAlignment="1">
      <alignment horizontal="center" vertical="center"/>
    </xf>
    <xf numFmtId="0" fontId="103" fillId="0" borderId="26" xfId="10" applyFont="1" applyBorder="1" applyAlignment="1">
      <alignment horizontal="center"/>
    </xf>
    <xf numFmtId="0" fontId="107" fillId="0" borderId="0" xfId="10" applyFont="1" applyProtection="1">
      <protection locked="0"/>
    </xf>
    <xf numFmtId="0" fontId="103" fillId="0" borderId="0" xfId="10" applyFont="1" applyProtection="1">
      <protection locked="0"/>
    </xf>
    <xf numFmtId="0" fontId="103" fillId="0" borderId="0" xfId="10" applyFont="1" applyAlignment="1" applyProtection="1">
      <alignment horizontal="center"/>
      <protection locked="0"/>
    </xf>
    <xf numFmtId="2" fontId="103" fillId="0" borderId="0" xfId="10" applyNumberFormat="1" applyFont="1" applyAlignment="1">
      <alignment horizontal="right"/>
    </xf>
    <xf numFmtId="2" fontId="103" fillId="0" borderId="27" xfId="10" applyNumberFormat="1" applyFont="1" applyBorder="1" applyAlignment="1">
      <alignment horizontal="right"/>
    </xf>
    <xf numFmtId="0" fontId="108" fillId="0" borderId="26" xfId="10" applyFont="1" applyBorder="1" applyAlignment="1">
      <alignment horizontal="center"/>
    </xf>
    <xf numFmtId="1" fontId="103" fillId="0" borderId="0" xfId="10" applyNumberFormat="1" applyFont="1" applyAlignment="1">
      <alignment horizontal="center"/>
    </xf>
    <xf numFmtId="1" fontId="103" fillId="0" borderId="0" xfId="10" applyNumberFormat="1" applyFont="1" applyAlignment="1">
      <alignment horizontal="right"/>
    </xf>
    <xf numFmtId="1" fontId="103" fillId="0" borderId="27" xfId="10" applyNumberFormat="1" applyFont="1" applyBorder="1" applyAlignment="1">
      <alignment horizontal="center"/>
    </xf>
    <xf numFmtId="0" fontId="109" fillId="0" borderId="0" xfId="10" applyFont="1" applyProtection="1">
      <protection locked="0"/>
    </xf>
    <xf numFmtId="0" fontId="71" fillId="0" borderId="0" xfId="10" applyFont="1"/>
    <xf numFmtId="0" fontId="110" fillId="0" borderId="0" xfId="10" applyFont="1" applyProtection="1">
      <protection locked="0"/>
    </xf>
    <xf numFmtId="0" fontId="103" fillId="0" borderId="26" xfId="10" applyFont="1" applyBorder="1" applyAlignment="1" applyProtection="1">
      <alignment horizontal="center"/>
      <protection locked="0"/>
    </xf>
    <xf numFmtId="0" fontId="103" fillId="0" borderId="0" xfId="10" applyFont="1" applyAlignment="1">
      <alignment horizontal="center"/>
    </xf>
    <xf numFmtId="0" fontId="84" fillId="0" borderId="0" xfId="10" applyFont="1"/>
    <xf numFmtId="0" fontId="108" fillId="0" borderId="0" xfId="10" applyFont="1" applyAlignment="1" applyProtection="1">
      <alignment horizontal="center"/>
      <protection locked="0"/>
    </xf>
    <xf numFmtId="1" fontId="103" fillId="0" borderId="0" xfId="10" applyNumberFormat="1" applyFont="1" applyAlignment="1" applyProtection="1">
      <alignment horizontal="center"/>
      <protection locked="0"/>
    </xf>
    <xf numFmtId="0" fontId="108" fillId="0" borderId="0" xfId="10" applyFont="1" applyProtection="1">
      <protection locked="0"/>
    </xf>
    <xf numFmtId="0" fontId="111" fillId="15" borderId="0" xfId="10" applyFont="1" applyFill="1"/>
    <xf numFmtId="0" fontId="111" fillId="15" borderId="0" xfId="10" applyFont="1" applyFill="1" applyProtection="1">
      <protection locked="0"/>
    </xf>
    <xf numFmtId="0" fontId="111" fillId="15" borderId="0" xfId="10" applyFont="1" applyFill="1" applyAlignment="1" applyProtection="1">
      <alignment horizontal="center"/>
      <protection locked="0"/>
    </xf>
    <xf numFmtId="1" fontId="111" fillId="15" borderId="0" xfId="10" applyNumberFormat="1" applyFont="1" applyFill="1" applyAlignment="1">
      <alignment horizontal="right"/>
    </xf>
    <xf numFmtId="0" fontId="103" fillId="0" borderId="63" xfId="10" applyFont="1" applyBorder="1" applyAlignment="1" applyProtection="1">
      <alignment horizontal="center"/>
      <protection locked="0"/>
    </xf>
    <xf numFmtId="0" fontId="112" fillId="0" borderId="36" xfId="10" applyFont="1" applyBorder="1"/>
    <xf numFmtId="0" fontId="111" fillId="0" borderId="36" xfId="10" applyFont="1" applyBorder="1" applyProtection="1">
      <protection locked="0"/>
    </xf>
    <xf numFmtId="0" fontId="112" fillId="0" borderId="36" xfId="10" applyFont="1" applyBorder="1" applyAlignment="1" applyProtection="1">
      <alignment horizontal="center"/>
      <protection locked="0"/>
    </xf>
    <xf numFmtId="1" fontId="111" fillId="0" borderId="36" xfId="10" applyNumberFormat="1" applyFont="1" applyBorder="1" applyAlignment="1">
      <alignment horizontal="right"/>
    </xf>
    <xf numFmtId="0" fontId="113" fillId="0" borderId="0" xfId="10" applyFont="1"/>
    <xf numFmtId="0" fontId="113" fillId="0" borderId="0" xfId="10" applyFont="1" applyProtection="1">
      <protection locked="0"/>
    </xf>
    <xf numFmtId="0" fontId="111" fillId="0" borderId="0" xfId="10" applyFont="1" applyAlignment="1" applyProtection="1">
      <alignment horizontal="center"/>
      <protection locked="0"/>
    </xf>
    <xf numFmtId="1" fontId="103" fillId="0" borderId="0" xfId="10" applyNumberFormat="1" applyFont="1"/>
    <xf numFmtId="0" fontId="113" fillId="0" borderId="0" xfId="10" applyFont="1" applyAlignment="1" applyProtection="1">
      <alignment horizontal="center"/>
      <protection locked="0"/>
    </xf>
    <xf numFmtId="1" fontId="113" fillId="0" borderId="0" xfId="10" applyNumberFormat="1" applyFont="1" applyAlignment="1">
      <alignment horizontal="right"/>
    </xf>
    <xf numFmtId="2" fontId="113" fillId="0" borderId="0" xfId="10" applyNumberFormat="1" applyFont="1" applyAlignment="1">
      <alignment horizontal="right"/>
    </xf>
    <xf numFmtId="0" fontId="108" fillId="0" borderId="0" xfId="10" applyFont="1"/>
    <xf numFmtId="1" fontId="113" fillId="0" borderId="0" xfId="10" applyNumberFormat="1" applyFont="1"/>
    <xf numFmtId="0" fontId="108" fillId="0" borderId="0" xfId="10" applyFont="1" applyAlignment="1">
      <alignment horizontal="center"/>
    </xf>
    <xf numFmtId="1" fontId="108" fillId="0" borderId="0" xfId="10" applyNumberFormat="1" applyFont="1" applyAlignment="1">
      <alignment horizontal="center"/>
    </xf>
    <xf numFmtId="2" fontId="108" fillId="0" borderId="0" xfId="10" applyNumberFormat="1" applyFont="1" applyAlignment="1">
      <alignment horizontal="left"/>
    </xf>
    <xf numFmtId="1" fontId="108" fillId="0" borderId="0" xfId="10" applyNumberFormat="1" applyFont="1" applyAlignment="1">
      <alignment horizontal="right"/>
    </xf>
    <xf numFmtId="2" fontId="108" fillId="0" borderId="0" xfId="10" applyNumberFormat="1" applyFont="1" applyAlignment="1">
      <alignment horizontal="right"/>
    </xf>
    <xf numFmtId="1" fontId="113" fillId="0" borderId="0" xfId="10" applyNumberFormat="1" applyFont="1" applyProtection="1">
      <protection locked="0"/>
    </xf>
    <xf numFmtId="2" fontId="103" fillId="0" borderId="0" xfId="10" applyNumberFormat="1" applyFont="1" applyAlignment="1" applyProtection="1">
      <alignment horizontal="right"/>
      <protection locked="0"/>
    </xf>
    <xf numFmtId="165" fontId="103" fillId="0" borderId="25" xfId="2" applyFont="1" applyBorder="1"/>
    <xf numFmtId="165" fontId="103" fillId="13" borderId="24" xfId="2" applyFont="1" applyFill="1" applyBorder="1" applyAlignment="1" applyProtection="1">
      <alignment horizontal="center"/>
    </xf>
    <xf numFmtId="165" fontId="71" fillId="0" borderId="62" xfId="2" applyFont="1" applyBorder="1" applyAlignment="1">
      <alignment horizontal="center"/>
    </xf>
    <xf numFmtId="165" fontId="103" fillId="13" borderId="0" xfId="2" applyFont="1" applyFill="1" applyBorder="1" applyAlignment="1" applyProtection="1">
      <alignment horizontal="center"/>
    </xf>
    <xf numFmtId="165" fontId="103" fillId="13" borderId="25" xfId="2" applyFont="1" applyFill="1" applyBorder="1" applyAlignment="1">
      <alignment horizontal="center"/>
    </xf>
    <xf numFmtId="165" fontId="103" fillId="13" borderId="49" xfId="2" applyFont="1" applyFill="1" applyBorder="1"/>
    <xf numFmtId="165" fontId="103" fillId="13" borderId="49" xfId="2" applyFont="1" applyFill="1" applyBorder="1" applyProtection="1"/>
    <xf numFmtId="165" fontId="103" fillId="13" borderId="68" xfId="2" applyFont="1" applyFill="1" applyBorder="1"/>
    <xf numFmtId="165" fontId="106" fillId="13" borderId="69" xfId="2" applyFont="1" applyFill="1" applyBorder="1" applyAlignment="1" applyProtection="1">
      <alignment horizontal="center" vertical="center"/>
    </xf>
    <xf numFmtId="165" fontId="106" fillId="13" borderId="53" xfId="2" applyFont="1" applyFill="1" applyBorder="1" applyAlignment="1" applyProtection="1">
      <alignment horizontal="center" vertical="center"/>
    </xf>
    <xf numFmtId="165" fontId="106" fillId="13" borderId="70" xfId="2" applyFont="1" applyFill="1" applyBorder="1" applyAlignment="1" applyProtection="1">
      <alignment horizontal="center" vertical="center"/>
    </xf>
    <xf numFmtId="165" fontId="106" fillId="13" borderId="44" xfId="2" applyFont="1" applyFill="1" applyBorder="1" applyAlignment="1" applyProtection="1">
      <alignment horizontal="center" vertical="center"/>
    </xf>
    <xf numFmtId="165" fontId="103" fillId="0" borderId="0" xfId="2" applyFont="1" applyBorder="1" applyAlignment="1">
      <alignment horizontal="right"/>
    </xf>
    <xf numFmtId="165" fontId="103" fillId="0" borderId="0" xfId="2" applyFont="1" applyBorder="1" applyAlignment="1" applyProtection="1">
      <alignment horizontal="right"/>
    </xf>
    <xf numFmtId="165" fontId="103" fillId="0" borderId="27" xfId="2" applyFont="1" applyBorder="1" applyAlignment="1">
      <alignment horizontal="right"/>
    </xf>
    <xf numFmtId="165" fontId="103" fillId="0" borderId="0" xfId="2" applyFont="1"/>
    <xf numFmtId="165" fontId="103" fillId="0" borderId="0" xfId="2" applyFont="1" applyFill="1"/>
    <xf numFmtId="165" fontId="113" fillId="0" borderId="0" xfId="2" applyFont="1" applyFill="1" applyAlignment="1">
      <alignment horizontal="right"/>
    </xf>
    <xf numFmtId="165" fontId="113" fillId="0" borderId="0" xfId="2" applyFont="1" applyFill="1" applyBorder="1" applyAlignment="1" applyProtection="1"/>
    <xf numFmtId="165" fontId="113" fillId="0" borderId="0" xfId="2" applyFont="1" applyAlignment="1">
      <alignment horizontal="right"/>
    </xf>
    <xf numFmtId="165" fontId="113" fillId="0" borderId="0" xfId="2" applyFont="1" applyBorder="1" applyAlignment="1" applyProtection="1"/>
    <xf numFmtId="165" fontId="103" fillId="0" borderId="0" xfId="2" applyFont="1" applyAlignment="1">
      <alignment horizontal="right"/>
    </xf>
    <xf numFmtId="165" fontId="71" fillId="0" borderId="0" xfId="2" applyFont="1" applyBorder="1" applyAlignment="1" applyProtection="1">
      <alignment horizontal="right"/>
    </xf>
    <xf numFmtId="165" fontId="71" fillId="0" borderId="0" xfId="2" applyFont="1" applyBorder="1" applyAlignment="1">
      <alignment horizontal="right"/>
    </xf>
    <xf numFmtId="165" fontId="114" fillId="0" borderId="0" xfId="2" applyFont="1"/>
    <xf numFmtId="165" fontId="71" fillId="0" borderId="0" xfId="2" applyFont="1"/>
    <xf numFmtId="165" fontId="113" fillId="0" borderId="0" xfId="2" applyFont="1" applyBorder="1" applyAlignment="1">
      <alignment horizontal="right"/>
    </xf>
    <xf numFmtId="165" fontId="113" fillId="0" borderId="0" xfId="2" applyFont="1" applyBorder="1" applyAlignment="1" applyProtection="1">
      <alignment horizontal="right"/>
    </xf>
    <xf numFmtId="165" fontId="108" fillId="0" borderId="0" xfId="2" applyFont="1" applyAlignment="1">
      <alignment horizontal="right"/>
    </xf>
    <xf numFmtId="165" fontId="103" fillId="0" borderId="0" xfId="2" applyFont="1" applyFill="1" applyAlignment="1">
      <alignment horizontal="right"/>
    </xf>
    <xf numFmtId="165" fontId="103" fillId="0" borderId="0" xfId="2" applyFont="1" applyFill="1" applyBorder="1" applyAlignment="1">
      <alignment horizontal="right"/>
    </xf>
    <xf numFmtId="165" fontId="103" fillId="0" borderId="0" xfId="2" applyFont="1" applyFill="1" applyBorder="1" applyAlignment="1" applyProtection="1">
      <alignment horizontal="right"/>
    </xf>
    <xf numFmtId="165" fontId="113" fillId="0" borderId="0" xfId="2" applyFont="1" applyFill="1" applyBorder="1" applyAlignment="1" applyProtection="1">
      <alignment horizontal="right"/>
    </xf>
    <xf numFmtId="165" fontId="113" fillId="0" borderId="0" xfId="2" applyFont="1" applyFill="1" applyBorder="1" applyAlignment="1">
      <alignment horizontal="right"/>
    </xf>
    <xf numFmtId="165" fontId="108" fillId="0" borderId="0" xfId="2" applyFont="1" applyFill="1" applyAlignment="1">
      <alignment horizontal="right"/>
    </xf>
    <xf numFmtId="4" fontId="2" fillId="0" borderId="0" xfId="0" applyNumberFormat="1" applyFont="1" applyAlignment="1">
      <alignment vertical="center"/>
    </xf>
    <xf numFmtId="0" fontId="23" fillId="4" borderId="0" xfId="0" applyFont="1" applyFill="1" applyAlignment="1">
      <alignment horizontal="left" vertical="center"/>
    </xf>
    <xf numFmtId="4" fontId="23" fillId="4" borderId="0" xfId="0" applyNumberFormat="1" applyFont="1" applyFill="1" applyAlignment="1">
      <alignment vertical="center"/>
    </xf>
    <xf numFmtId="0" fontId="84" fillId="0" borderId="36" xfId="10" applyFont="1" applyBorder="1" applyAlignment="1">
      <alignment horizontal="center"/>
    </xf>
    <xf numFmtId="0" fontId="106" fillId="13" borderId="0" xfId="10" applyFont="1" applyFill="1" applyAlignment="1">
      <alignment horizontal="center" vertical="center"/>
    </xf>
    <xf numFmtId="1" fontId="106" fillId="13" borderId="0" xfId="10" applyNumberFormat="1" applyFont="1" applyFill="1" applyAlignment="1">
      <alignment horizontal="center" vertical="center"/>
    </xf>
    <xf numFmtId="1" fontId="106" fillId="13" borderId="27" xfId="10" applyNumberFormat="1" applyFont="1" applyFill="1" applyBorder="1" applyAlignment="1">
      <alignment horizontal="center" vertical="center"/>
    </xf>
    <xf numFmtId="0" fontId="115" fillId="0" borderId="0" xfId="10" applyFont="1" applyProtection="1">
      <protection locked="0"/>
    </xf>
    <xf numFmtId="0" fontId="103" fillId="0" borderId="0" xfId="10" applyFont="1" applyAlignment="1">
      <alignment wrapText="1"/>
    </xf>
    <xf numFmtId="3" fontId="103" fillId="0" borderId="0" xfId="10" applyNumberFormat="1" applyFont="1" applyAlignment="1">
      <alignment horizontal="center"/>
    </xf>
    <xf numFmtId="0" fontId="103" fillId="0" borderId="26" xfId="10" applyFont="1" applyBorder="1"/>
    <xf numFmtId="0" fontId="103" fillId="0" borderId="0" xfId="10" applyFont="1" applyAlignment="1" applyProtection="1">
      <alignment vertical="center" wrapText="1"/>
      <protection locked="0"/>
    </xf>
    <xf numFmtId="0" fontId="117" fillId="0" borderId="0" xfId="10" applyFont="1" applyAlignment="1" applyProtection="1">
      <alignment horizontal="center" vertical="center"/>
      <protection locked="0"/>
    </xf>
    <xf numFmtId="0" fontId="103" fillId="0" borderId="0" xfId="10" applyFont="1" applyAlignment="1" applyProtection="1">
      <alignment horizontal="center" vertical="center"/>
      <protection locked="0"/>
    </xf>
    <xf numFmtId="3" fontId="103" fillId="0" borderId="0" xfId="10" applyNumberFormat="1" applyFont="1"/>
    <xf numFmtId="0" fontId="103" fillId="0" borderId="0" xfId="10" applyFont="1" applyAlignment="1" applyProtection="1">
      <alignment wrapText="1"/>
      <protection locked="0"/>
    </xf>
    <xf numFmtId="0" fontId="103" fillId="0" borderId="27" xfId="10" applyFont="1" applyBorder="1" applyAlignment="1">
      <alignment horizontal="center"/>
    </xf>
    <xf numFmtId="0" fontId="71" fillId="15" borderId="0" xfId="10" applyFont="1" applyFill="1"/>
    <xf numFmtId="1" fontId="71" fillId="15" borderId="0" xfId="10" applyNumberFormat="1" applyFont="1" applyFill="1" applyAlignment="1">
      <alignment horizontal="center"/>
    </xf>
    <xf numFmtId="0" fontId="108" fillId="0" borderId="63" xfId="10" applyFont="1" applyBorder="1" applyAlignment="1">
      <alignment horizontal="center"/>
    </xf>
    <xf numFmtId="0" fontId="71" fillId="15" borderId="36" xfId="10" applyFont="1" applyFill="1" applyBorder="1"/>
    <xf numFmtId="0" fontId="108" fillId="5" borderId="36" xfId="10" applyFont="1" applyFill="1" applyBorder="1"/>
    <xf numFmtId="0" fontId="108" fillId="5" borderId="36" xfId="10" applyFont="1" applyFill="1" applyBorder="1" applyAlignment="1" applyProtection="1">
      <alignment horizontal="center"/>
      <protection locked="0"/>
    </xf>
    <xf numFmtId="0" fontId="108" fillId="5" borderId="36" xfId="10" applyFont="1" applyFill="1" applyBorder="1" applyAlignment="1">
      <alignment horizontal="center"/>
    </xf>
    <xf numFmtId="3" fontId="108" fillId="5" borderId="36" xfId="10" applyNumberFormat="1" applyFont="1" applyFill="1" applyBorder="1"/>
    <xf numFmtId="3" fontId="108" fillId="5" borderId="36" xfId="10" applyNumberFormat="1" applyFont="1" applyFill="1" applyBorder="1" applyAlignment="1">
      <alignment horizontal="center"/>
    </xf>
    <xf numFmtId="3" fontId="108" fillId="0" borderId="57" xfId="10" applyNumberFormat="1" applyFont="1" applyBorder="1"/>
    <xf numFmtId="0" fontId="108" fillId="0" borderId="0" xfId="10" applyFont="1" applyAlignment="1">
      <alignment wrapText="1"/>
    </xf>
    <xf numFmtId="3" fontId="108" fillId="0" borderId="0" xfId="10" applyNumberFormat="1" applyFont="1"/>
    <xf numFmtId="0" fontId="119" fillId="0" borderId="0" xfId="10" applyFont="1" applyAlignment="1">
      <alignment wrapText="1"/>
    </xf>
    <xf numFmtId="3" fontId="108" fillId="0" borderId="0" xfId="10" applyNumberFormat="1" applyFont="1" applyAlignment="1">
      <alignment horizontal="center"/>
    </xf>
    <xf numFmtId="1" fontId="71" fillId="0" borderId="0" xfId="10" applyNumberFormat="1" applyFont="1" applyAlignment="1">
      <alignment horizontal="center"/>
    </xf>
    <xf numFmtId="0" fontId="108" fillId="0" borderId="0" xfId="10" applyFont="1" applyAlignment="1" applyProtection="1">
      <alignment wrapText="1"/>
      <protection locked="0"/>
    </xf>
    <xf numFmtId="1" fontId="108" fillId="0" borderId="0" xfId="10" applyNumberFormat="1" applyFont="1" applyAlignment="1" applyProtection="1">
      <alignment horizontal="center"/>
      <protection locked="0"/>
    </xf>
    <xf numFmtId="0" fontId="108" fillId="0" borderId="0" xfId="10" applyFont="1" applyAlignment="1" applyProtection="1">
      <alignment horizontal="center" vertical="center"/>
      <protection locked="0"/>
    </xf>
    <xf numFmtId="1" fontId="113" fillId="0" borderId="0" xfId="10" applyNumberFormat="1" applyFont="1" applyAlignment="1">
      <alignment horizontal="center"/>
    </xf>
    <xf numFmtId="2" fontId="108" fillId="0" borderId="0" xfId="10" applyNumberFormat="1" applyFont="1" applyAlignment="1">
      <alignment horizontal="center"/>
    </xf>
    <xf numFmtId="2" fontId="103" fillId="0" borderId="0" xfId="10" applyNumberFormat="1" applyFont="1" applyAlignment="1">
      <alignment horizontal="center"/>
    </xf>
    <xf numFmtId="2" fontId="113" fillId="0" borderId="0" xfId="10" applyNumberFormat="1" applyFont="1" applyAlignment="1">
      <alignment horizontal="center"/>
    </xf>
    <xf numFmtId="0" fontId="103" fillId="0" borderId="0" xfId="10" applyFont="1" applyAlignment="1" applyProtection="1">
      <alignment horizontal="left"/>
      <protection locked="0"/>
    </xf>
    <xf numFmtId="1" fontId="120" fillId="0" borderId="0" xfId="10" applyNumberFormat="1" applyFont="1" applyAlignment="1">
      <alignment horizontal="center"/>
    </xf>
    <xf numFmtId="0" fontId="121" fillId="0" borderId="0" xfId="10" applyFont="1" applyProtection="1">
      <protection locked="0"/>
    </xf>
    <xf numFmtId="1" fontId="121" fillId="0" borderId="0" xfId="10" applyNumberFormat="1" applyFont="1" applyProtection="1">
      <protection locked="0"/>
    </xf>
    <xf numFmtId="0" fontId="122" fillId="0" borderId="0" xfId="10" applyFont="1" applyProtection="1">
      <protection locked="0"/>
    </xf>
    <xf numFmtId="0" fontId="81" fillId="0" borderId="60" xfId="6" applyFont="1" applyBorder="1" applyAlignment="1">
      <alignment horizontal="center" vertical="center" wrapText="1"/>
    </xf>
    <xf numFmtId="0" fontId="83" fillId="0" borderId="60" xfId="7" applyBorder="1" applyAlignment="1" applyProtection="1">
      <alignment wrapText="1"/>
    </xf>
    <xf numFmtId="171" fontId="81" fillId="0" borderId="60" xfId="6" applyNumberFormat="1" applyFont="1" applyBorder="1" applyAlignment="1">
      <alignment horizontal="center" vertical="center" wrapText="1"/>
    </xf>
    <xf numFmtId="0" fontId="76" fillId="0" borderId="59" xfId="6" applyFont="1" applyBorder="1" applyAlignment="1">
      <alignment wrapText="1"/>
    </xf>
    <xf numFmtId="0" fontId="99" fillId="0" borderId="29" xfId="8" applyFont="1" applyBorder="1" applyAlignment="1">
      <alignment horizontal="left" wrapText="1"/>
    </xf>
    <xf numFmtId="0" fontId="92" fillId="0" borderId="71" xfId="8" applyFont="1" applyBorder="1" applyAlignment="1">
      <alignment horizontal="left" wrapText="1"/>
    </xf>
    <xf numFmtId="0" fontId="92" fillId="0" borderId="64" xfId="8" applyFont="1" applyBorder="1" applyAlignment="1">
      <alignment horizontal="left" wrapText="1"/>
    </xf>
    <xf numFmtId="0" fontId="76" fillId="0" borderId="62" xfId="6" applyFont="1" applyBorder="1" applyAlignment="1">
      <alignment horizontal="center" vertical="center"/>
    </xf>
    <xf numFmtId="0" fontId="87" fillId="0" borderId="28" xfId="6" applyFont="1" applyBorder="1" applyAlignment="1">
      <alignment wrapText="1"/>
    </xf>
    <xf numFmtId="0" fontId="76" fillId="12" borderId="28" xfId="6" applyFont="1" applyFill="1" applyBorder="1" applyAlignment="1">
      <alignment horizontal="center" vertical="center"/>
    </xf>
    <xf numFmtId="0" fontId="87" fillId="12" borderId="29" xfId="6" applyFont="1" applyFill="1" applyBorder="1" applyAlignment="1">
      <alignment wrapText="1"/>
    </xf>
    <xf numFmtId="0" fontId="90" fillId="12" borderId="29" xfId="6" applyFont="1" applyFill="1" applyBorder="1" applyAlignment="1">
      <alignment horizontal="center" vertical="center"/>
    </xf>
    <xf numFmtId="171" fontId="65" fillId="12" borderId="29" xfId="6" applyNumberFormat="1" applyFont="1" applyFill="1" applyBorder="1" applyAlignment="1">
      <alignment horizontal="center" vertical="center"/>
    </xf>
    <xf numFmtId="0" fontId="65" fillId="12" borderId="29" xfId="6" applyFont="1" applyFill="1" applyBorder="1" applyAlignment="1">
      <alignment horizontal="center" vertical="center"/>
    </xf>
    <xf numFmtId="0" fontId="76" fillId="12" borderId="29" xfId="6" applyFont="1" applyFill="1" applyBorder="1" applyAlignment="1">
      <alignment horizontal="center" vertical="center"/>
    </xf>
    <xf numFmtId="171" fontId="76" fillId="12" borderId="29" xfId="6" applyNumberFormat="1" applyFont="1" applyFill="1" applyBorder="1" applyAlignment="1">
      <alignment horizontal="center" vertical="center"/>
    </xf>
    <xf numFmtId="4" fontId="92" fillId="0" borderId="62" xfId="2" applyNumberFormat="1" applyFont="1" applyBorder="1" applyAlignment="1">
      <alignment horizontal="right"/>
    </xf>
    <xf numFmtId="4" fontId="92" fillId="0" borderId="62" xfId="2" applyNumberFormat="1" applyFont="1" applyFill="1" applyBorder="1" applyAlignment="1">
      <alignment horizontal="right"/>
    </xf>
    <xf numFmtId="4" fontId="76" fillId="0" borderId="24" xfId="2" applyNumberFormat="1" applyFont="1" applyFill="1" applyBorder="1" applyAlignment="1" applyProtection="1">
      <alignment horizontal="right" vertical="center"/>
      <protection locked="0"/>
    </xf>
    <xf numFmtId="4" fontId="76" fillId="12" borderId="24" xfId="2" applyNumberFormat="1" applyFont="1" applyFill="1" applyBorder="1" applyAlignment="1" applyProtection="1">
      <alignment horizontal="right" vertical="center"/>
      <protection locked="0"/>
    </xf>
    <xf numFmtId="4" fontId="74" fillId="0" borderId="29" xfId="2" applyNumberFormat="1" applyFont="1" applyBorder="1" applyAlignment="1" applyProtection="1">
      <alignment horizontal="right" vertical="center"/>
      <protection locked="0"/>
    </xf>
    <xf numFmtId="4" fontId="92" fillId="0" borderId="29" xfId="2" applyNumberFormat="1" applyFont="1" applyBorder="1" applyAlignment="1">
      <alignment horizontal="right"/>
    </xf>
    <xf numFmtId="4" fontId="76" fillId="0" borderId="29" xfId="2" applyNumberFormat="1" applyFont="1" applyFill="1" applyBorder="1" applyAlignment="1" applyProtection="1">
      <alignment horizontal="right" vertical="center"/>
      <protection locked="0"/>
    </xf>
    <xf numFmtId="4" fontId="76" fillId="12" borderId="36" xfId="2" applyNumberFormat="1" applyFont="1" applyFill="1" applyBorder="1" applyAlignment="1" applyProtection="1">
      <alignment horizontal="right" vertical="center"/>
      <protection locked="0"/>
    </xf>
    <xf numFmtId="4" fontId="92" fillId="0" borderId="62" xfId="2" applyNumberFormat="1" applyFont="1" applyFill="1" applyBorder="1" applyAlignment="1">
      <alignment horizontal="right" vertical="top" wrapText="1"/>
    </xf>
    <xf numFmtId="4" fontId="98" fillId="0" borderId="62" xfId="2" applyNumberFormat="1" applyFont="1" applyBorder="1" applyAlignment="1">
      <alignment horizontal="right"/>
    </xf>
    <xf numFmtId="4" fontId="76" fillId="12" borderId="29" xfId="2" applyNumberFormat="1" applyFont="1" applyFill="1" applyBorder="1" applyAlignment="1" applyProtection="1">
      <alignment horizontal="right" vertical="center"/>
      <protection locked="0"/>
    </xf>
    <xf numFmtId="4" fontId="81" fillId="0" borderId="61" xfId="6" applyNumberFormat="1" applyFont="1" applyBorder="1" applyAlignment="1" applyProtection="1">
      <alignment horizontal="center" vertical="center" wrapText="1"/>
      <protection locked="0"/>
    </xf>
    <xf numFmtId="4" fontId="84" fillId="0" borderId="61" xfId="2" applyNumberFormat="1" applyFont="1" applyBorder="1" applyAlignment="1">
      <alignment horizontal="center" vertical="center"/>
    </xf>
    <xf numFmtId="4" fontId="81" fillId="0" borderId="60" xfId="6" applyNumberFormat="1" applyFont="1" applyBorder="1" applyAlignment="1" applyProtection="1">
      <alignment horizontal="center" vertical="center" wrapText="1"/>
      <protection locked="0"/>
    </xf>
    <xf numFmtId="4" fontId="84" fillId="0" borderId="60" xfId="2" applyNumberFormat="1" applyFont="1" applyBorder="1" applyAlignment="1">
      <alignment horizontal="center" vertical="center"/>
    </xf>
    <xf numFmtId="4" fontId="76" fillId="11" borderId="62" xfId="6" applyNumberFormat="1" applyFont="1" applyFill="1" applyBorder="1" applyAlignment="1" applyProtection="1">
      <alignment horizontal="center" vertical="center"/>
      <protection locked="0"/>
    </xf>
    <xf numFmtId="4" fontId="86" fillId="11" borderId="62" xfId="2" applyNumberFormat="1" applyFont="1" applyFill="1" applyBorder="1" applyAlignment="1">
      <alignment horizontal="center" vertical="center"/>
    </xf>
    <xf numFmtId="4" fontId="76" fillId="12" borderId="24" xfId="6" applyNumberFormat="1" applyFont="1" applyFill="1" applyBorder="1" applyAlignment="1" applyProtection="1">
      <alignment horizontal="center" vertical="center"/>
      <protection locked="0"/>
    </xf>
    <xf numFmtId="4" fontId="88" fillId="12" borderId="25" xfId="2" applyNumberFormat="1" applyFont="1" applyFill="1" applyBorder="1" applyAlignment="1">
      <alignment horizontal="center" vertical="center"/>
    </xf>
    <xf numFmtId="4" fontId="74" fillId="0" borderId="29" xfId="6" applyNumberFormat="1" applyFont="1" applyBorder="1" applyAlignment="1" applyProtection="1">
      <alignment horizontal="center" vertical="center"/>
      <protection locked="0"/>
    </xf>
    <xf numFmtId="4" fontId="89" fillId="0" borderId="30" xfId="2" applyNumberFormat="1" applyFont="1" applyBorder="1" applyAlignment="1">
      <alignment horizontal="center" vertical="center"/>
    </xf>
    <xf numFmtId="4" fontId="92" fillId="0" borderId="62" xfId="6" applyNumberFormat="1" applyFont="1" applyBorder="1" applyAlignment="1">
      <alignment horizontal="center"/>
    </xf>
    <xf numFmtId="4" fontId="92" fillId="0" borderId="62" xfId="2" applyNumberFormat="1" applyFont="1" applyBorder="1" applyAlignment="1">
      <alignment horizontal="center"/>
    </xf>
    <xf numFmtId="4" fontId="88" fillId="0" borderId="25" xfId="2" applyNumberFormat="1" applyFont="1" applyFill="1" applyBorder="1" applyAlignment="1">
      <alignment horizontal="center" vertical="center"/>
    </xf>
    <xf numFmtId="4" fontId="89" fillId="0" borderId="30" xfId="2" applyNumberFormat="1" applyFont="1" applyFill="1" applyBorder="1" applyAlignment="1">
      <alignment horizontal="center" vertical="center"/>
    </xf>
    <xf numFmtId="4" fontId="95" fillId="0" borderId="30" xfId="2" applyNumberFormat="1" applyFont="1" applyBorder="1" applyAlignment="1">
      <alignment horizontal="right"/>
    </xf>
    <xf numFmtId="4" fontId="88" fillId="0" borderId="30" xfId="2" applyNumberFormat="1" applyFont="1" applyFill="1" applyBorder="1" applyAlignment="1">
      <alignment horizontal="center" vertical="center"/>
    </xf>
    <xf numFmtId="4" fontId="78" fillId="12" borderId="57" xfId="2" applyNumberFormat="1" applyFont="1" applyFill="1" applyBorder="1" applyAlignment="1">
      <alignment horizontal="center" vertical="center"/>
    </xf>
    <xf numFmtId="4" fontId="95" fillId="0" borderId="30" xfId="2" applyNumberFormat="1" applyFont="1" applyBorder="1" applyAlignment="1">
      <alignment horizontal="center"/>
    </xf>
    <xf numFmtId="4" fontId="89" fillId="0" borderId="25" xfId="2" applyNumberFormat="1" applyFont="1" applyBorder="1" applyAlignment="1">
      <alignment horizontal="center" vertical="center"/>
    </xf>
    <xf numFmtId="4" fontId="92" fillId="0" borderId="30" xfId="2" applyNumberFormat="1" applyFont="1" applyBorder="1" applyAlignment="1">
      <alignment horizontal="right"/>
    </xf>
    <xf numFmtId="4" fontId="78" fillId="12" borderId="30" xfId="2" applyNumberFormat="1" applyFont="1" applyFill="1" applyBorder="1" applyAlignment="1">
      <alignment horizontal="center" vertical="center"/>
    </xf>
    <xf numFmtId="4" fontId="79" fillId="0" borderId="62" xfId="2" applyNumberFormat="1" applyFont="1" applyFill="1" applyBorder="1"/>
    <xf numFmtId="4" fontId="76" fillId="0" borderId="29" xfId="2" applyNumberFormat="1" applyFont="1" applyFill="1" applyBorder="1" applyAlignment="1" applyProtection="1">
      <alignment horizontal="center" vertical="center"/>
      <protection locked="0"/>
    </xf>
    <xf numFmtId="4" fontId="76" fillId="12" borderId="29" xfId="2" applyNumberFormat="1" applyFont="1" applyFill="1" applyBorder="1" applyAlignment="1" applyProtection="1">
      <alignment horizontal="center" vertical="center"/>
      <protection locked="0"/>
    </xf>
    <xf numFmtId="4" fontId="101" fillId="0" borderId="63" xfId="2" applyNumberFormat="1" applyFont="1" applyFill="1" applyBorder="1" applyAlignment="1" applyProtection="1">
      <alignment horizontal="center" vertical="center"/>
      <protection locked="0"/>
    </xf>
    <xf numFmtId="4" fontId="86" fillId="0" borderId="64" xfId="2" applyNumberFormat="1" applyFont="1" applyFill="1" applyBorder="1" applyAlignment="1">
      <alignment horizontal="center" vertical="center" wrapText="1"/>
    </xf>
    <xf numFmtId="1" fontId="103" fillId="0" borderId="27" xfId="10" applyNumberFormat="1" applyFont="1" applyBorder="1" applyAlignment="1">
      <alignment horizontal="right"/>
    </xf>
    <xf numFmtId="1" fontId="71" fillId="0" borderId="0" xfId="10" applyNumberFormat="1" applyFont="1" applyAlignment="1">
      <alignment horizontal="right"/>
    </xf>
    <xf numFmtId="1" fontId="114" fillId="0" borderId="0" xfId="10" applyNumberFormat="1" applyFont="1"/>
    <xf numFmtId="1" fontId="71" fillId="0" borderId="0" xfId="10" applyNumberFormat="1" applyFont="1"/>
    <xf numFmtId="4" fontId="103" fillId="0" borderId="0" xfId="10" applyNumberFormat="1" applyFont="1" applyAlignment="1">
      <alignment horizontal="center"/>
    </xf>
    <xf numFmtId="4" fontId="103" fillId="0" borderId="27" xfId="10" applyNumberFormat="1" applyFont="1" applyBorder="1" applyAlignment="1">
      <alignment horizontal="center"/>
    </xf>
    <xf numFmtId="4" fontId="103" fillId="0" borderId="0" xfId="10" applyNumberFormat="1" applyFont="1" applyAlignment="1">
      <alignment horizontal="right"/>
    </xf>
    <xf numFmtId="4" fontId="103" fillId="0" borderId="27" xfId="10" applyNumberFormat="1" applyFont="1" applyBorder="1" applyAlignment="1">
      <alignment horizontal="right"/>
    </xf>
    <xf numFmtId="4" fontId="111" fillId="15" borderId="0" xfId="10" applyNumberFormat="1" applyFont="1" applyFill="1" applyAlignment="1">
      <alignment horizontal="right"/>
    </xf>
    <xf numFmtId="4" fontId="111" fillId="15" borderId="0" xfId="10" applyNumberFormat="1" applyFont="1" applyFill="1" applyAlignment="1">
      <alignment horizontal="center"/>
    </xf>
    <xf numFmtId="4" fontId="111" fillId="0" borderId="36" xfId="10" applyNumberFormat="1" applyFont="1" applyBorder="1" applyAlignment="1">
      <alignment horizontal="right"/>
    </xf>
    <xf numFmtId="4" fontId="112" fillId="0" borderId="36" xfId="10" applyNumberFormat="1" applyFont="1" applyBorder="1" applyAlignment="1">
      <alignment horizontal="center"/>
    </xf>
    <xf numFmtId="4" fontId="103" fillId="0" borderId="57" xfId="10" applyNumberFormat="1" applyFont="1" applyBorder="1" applyAlignment="1">
      <alignment horizontal="right"/>
    </xf>
    <xf numFmtId="4" fontId="81" fillId="0" borderId="59" xfId="6" applyNumberFormat="1" applyFont="1" applyBorder="1" applyAlignment="1" applyProtection="1">
      <alignment horizontal="center" vertical="center" wrapText="1"/>
      <protection locked="0"/>
    </xf>
    <xf numFmtId="4" fontId="81" fillId="0" borderId="59" xfId="6" applyNumberFormat="1" applyFont="1" applyBorder="1" applyAlignment="1">
      <alignment horizontal="center" vertical="center"/>
    </xf>
    <xf numFmtId="4" fontId="84" fillId="0" borderId="61" xfId="6" applyNumberFormat="1" applyFont="1" applyBorder="1" applyAlignment="1">
      <alignment horizontal="center" vertical="center"/>
    </xf>
    <xf numFmtId="4" fontId="86" fillId="11" borderId="62" xfId="6" applyNumberFormat="1" applyFont="1" applyFill="1" applyBorder="1" applyAlignment="1">
      <alignment horizontal="center" vertical="center"/>
    </xf>
    <xf numFmtId="4" fontId="88" fillId="12" borderId="25" xfId="6" applyNumberFormat="1" applyFont="1" applyFill="1" applyBorder="1" applyAlignment="1">
      <alignment horizontal="center" vertical="center"/>
    </xf>
    <xf numFmtId="4" fontId="89" fillId="0" borderId="30" xfId="6" applyNumberFormat="1" applyFont="1" applyBorder="1" applyAlignment="1">
      <alignment horizontal="center" vertical="center"/>
    </xf>
    <xf numFmtId="4" fontId="92" fillId="0" borderId="62" xfId="6" applyNumberFormat="1" applyFont="1" applyBorder="1" applyAlignment="1">
      <alignment horizontal="right"/>
    </xf>
    <xf numFmtId="4" fontId="76" fillId="0" borderId="24" xfId="6" applyNumberFormat="1" applyFont="1" applyBorder="1" applyAlignment="1" applyProtection="1">
      <alignment horizontal="center" vertical="center"/>
      <protection locked="0"/>
    </xf>
    <xf numFmtId="4" fontId="88" fillId="0" borderId="25" xfId="6" applyNumberFormat="1" applyFont="1" applyBorder="1" applyAlignment="1">
      <alignment horizontal="center" vertical="center"/>
    </xf>
    <xf numFmtId="4" fontId="92" fillId="0" borderId="62" xfId="8" applyNumberFormat="1" applyFont="1" applyBorder="1" applyAlignment="1">
      <alignment horizontal="right"/>
    </xf>
    <xf numFmtId="4" fontId="92" fillId="0" borderId="62" xfId="9" applyNumberFormat="1" applyFont="1" applyBorder="1" applyAlignment="1"/>
    <xf numFmtId="4" fontId="92" fillId="0" borderId="29" xfId="9" applyNumberFormat="1" applyFont="1" applyBorder="1" applyAlignment="1"/>
    <xf numFmtId="4" fontId="95" fillId="0" borderId="30" xfId="8" applyNumberFormat="1" applyFont="1" applyBorder="1" applyAlignment="1">
      <alignment horizontal="right"/>
    </xf>
    <xf numFmtId="4" fontId="76" fillId="0" borderId="29" xfId="6" applyNumberFormat="1" applyFont="1" applyBorder="1" applyAlignment="1" applyProtection="1">
      <alignment horizontal="center" vertical="center"/>
      <protection locked="0"/>
    </xf>
    <xf numFmtId="4" fontId="88" fillId="0" borderId="30" xfId="6" applyNumberFormat="1" applyFont="1" applyBorder="1" applyAlignment="1">
      <alignment horizontal="center" vertical="center"/>
    </xf>
    <xf numFmtId="4" fontId="76" fillId="12" borderId="36" xfId="6" applyNumberFormat="1" applyFont="1" applyFill="1" applyBorder="1" applyAlignment="1" applyProtection="1">
      <alignment horizontal="center" vertical="center"/>
      <protection locked="0"/>
    </xf>
    <xf numFmtId="4" fontId="78" fillId="12" borderId="57" xfId="6" applyNumberFormat="1" applyFont="1" applyFill="1" applyBorder="1" applyAlignment="1">
      <alignment horizontal="center" vertical="center"/>
    </xf>
    <xf numFmtId="4" fontId="92" fillId="0" borderId="62" xfId="8" applyNumberFormat="1" applyFont="1" applyBorder="1" applyAlignment="1">
      <alignment horizontal="right" vertical="top" wrapText="1"/>
    </xf>
    <xf numFmtId="4" fontId="92" fillId="0" borderId="62" xfId="9" applyNumberFormat="1" applyFont="1" applyBorder="1" applyAlignment="1">
      <alignment horizontal="right"/>
    </xf>
    <xf numFmtId="4" fontId="98" fillId="0" borderId="62" xfId="3" applyNumberFormat="1" applyFont="1" applyBorder="1" applyAlignment="1">
      <alignment horizontal="right"/>
    </xf>
    <xf numFmtId="4" fontId="95" fillId="0" borderId="30" xfId="8" applyNumberFormat="1" applyFont="1" applyBorder="1" applyAlignment="1">
      <alignment horizontal="center"/>
    </xf>
    <xf numFmtId="4" fontId="89" fillId="0" borderId="25" xfId="6" applyNumberFormat="1" applyFont="1" applyBorder="1" applyAlignment="1">
      <alignment horizontal="center" vertical="center"/>
    </xf>
    <xf numFmtId="4" fontId="92" fillId="0" borderId="29" xfId="9" applyNumberFormat="1" applyFont="1" applyBorder="1" applyAlignment="1">
      <alignment horizontal="right"/>
    </xf>
    <xf numFmtId="4" fontId="92" fillId="0" borderId="30" xfId="8" applyNumberFormat="1" applyFont="1" applyBorder="1" applyAlignment="1">
      <alignment horizontal="right"/>
    </xf>
    <xf numFmtId="4" fontId="101" fillId="0" borderId="63" xfId="6" applyNumberFormat="1" applyFont="1" applyBorder="1" applyAlignment="1" applyProtection="1">
      <alignment horizontal="center" vertical="center"/>
      <protection locked="0"/>
    </xf>
    <xf numFmtId="4" fontId="86" fillId="0" borderId="64" xfId="6" applyNumberFormat="1" applyFont="1" applyBorder="1" applyAlignment="1">
      <alignment horizontal="center" vertical="center" wrapText="1"/>
    </xf>
    <xf numFmtId="173" fontId="103" fillId="0" borderId="0" xfId="2" applyNumberFormat="1" applyFont="1" applyBorder="1" applyAlignment="1">
      <alignment horizontal="center"/>
    </xf>
    <xf numFmtId="173" fontId="103" fillId="0" borderId="0" xfId="2" applyNumberFormat="1" applyFont="1" applyBorder="1" applyAlignment="1" applyProtection="1">
      <alignment horizontal="center"/>
    </xf>
    <xf numFmtId="173" fontId="103" fillId="0" borderId="27" xfId="2" applyNumberFormat="1" applyFont="1" applyBorder="1" applyAlignment="1">
      <alignment horizontal="center"/>
    </xf>
    <xf numFmtId="173" fontId="103" fillId="0" borderId="0" xfId="2" applyNumberFormat="1" applyFont="1" applyBorder="1"/>
    <xf numFmtId="173" fontId="103" fillId="0" borderId="27" xfId="2" applyNumberFormat="1" applyFont="1" applyBorder="1"/>
    <xf numFmtId="173" fontId="103" fillId="0" borderId="0" xfId="2" applyNumberFormat="1" applyFont="1" applyBorder="1" applyAlignment="1">
      <alignment horizontal="right"/>
    </xf>
    <xf numFmtId="173" fontId="103" fillId="0" borderId="0" xfId="2" applyNumberFormat="1" applyFont="1" applyBorder="1" applyAlignment="1" applyProtection="1">
      <alignment horizontal="right"/>
    </xf>
    <xf numFmtId="173" fontId="103" fillId="0" borderId="27" xfId="2" applyNumberFormat="1" applyFont="1" applyBorder="1" applyAlignment="1">
      <alignment horizontal="right"/>
    </xf>
    <xf numFmtId="173" fontId="111" fillId="15" borderId="0" xfId="2" applyNumberFormat="1" applyFont="1" applyFill="1" applyBorder="1" applyAlignment="1">
      <alignment horizontal="right"/>
    </xf>
    <xf numFmtId="173" fontId="111" fillId="15" borderId="0" xfId="2" applyNumberFormat="1" applyFont="1" applyFill="1" applyBorder="1" applyAlignment="1">
      <alignment horizontal="center"/>
    </xf>
    <xf numFmtId="173" fontId="111" fillId="0" borderId="36" xfId="2" applyNumberFormat="1" applyFont="1" applyFill="1" applyBorder="1" applyAlignment="1">
      <alignment horizontal="right"/>
    </xf>
    <xf numFmtId="173" fontId="112" fillId="0" borderId="36" xfId="2" applyNumberFormat="1" applyFont="1" applyFill="1" applyBorder="1" applyAlignment="1">
      <alignment horizontal="center"/>
    </xf>
    <xf numFmtId="173" fontId="103" fillId="0" borderId="57" xfId="2" applyNumberFormat="1" applyFont="1" applyBorder="1" applyAlignment="1">
      <alignment horizontal="right"/>
    </xf>
    <xf numFmtId="173" fontId="103" fillId="0" borderId="0" xfId="2" applyNumberFormat="1" applyFont="1"/>
    <xf numFmtId="173" fontId="103" fillId="0" borderId="0" xfId="2" applyNumberFormat="1" applyFont="1" applyFill="1"/>
    <xf numFmtId="173" fontId="113" fillId="0" borderId="0" xfId="2" applyNumberFormat="1" applyFont="1" applyFill="1" applyAlignment="1">
      <alignment horizontal="right"/>
    </xf>
    <xf numFmtId="173" fontId="113" fillId="0" borderId="0" xfId="2" applyNumberFormat="1" applyFont="1" applyFill="1" applyBorder="1" applyAlignment="1" applyProtection="1"/>
    <xf numFmtId="4" fontId="103" fillId="0" borderId="0" xfId="10" applyNumberFormat="1" applyFont="1"/>
    <xf numFmtId="4" fontId="71" fillId="15" borderId="0" xfId="10" applyNumberFormat="1" applyFont="1" applyFill="1" applyAlignment="1">
      <alignment horizontal="center"/>
    </xf>
    <xf numFmtId="4" fontId="108" fillId="5" borderId="36" xfId="10" applyNumberFormat="1" applyFont="1" applyFill="1" applyBorder="1"/>
    <xf numFmtId="4" fontId="108" fillId="5" borderId="36" xfId="10" applyNumberFormat="1" applyFont="1" applyFill="1" applyBorder="1" applyAlignment="1">
      <alignment horizontal="center"/>
    </xf>
    <xf numFmtId="4" fontId="108" fillId="0" borderId="57" xfId="10" applyNumberFormat="1" applyFont="1" applyBorder="1"/>
    <xf numFmtId="0" fontId="105" fillId="0" borderId="0" xfId="0" applyFont="1" applyAlignment="1">
      <alignment horizontal="left" vertical="center"/>
    </xf>
    <xf numFmtId="0" fontId="124" fillId="0" borderId="0" xfId="0" applyFont="1" applyAlignment="1">
      <alignment horizontal="left" vertical="center"/>
    </xf>
    <xf numFmtId="0" fontId="125" fillId="0" borderId="0" xfId="0" applyFont="1" applyAlignment="1">
      <alignment horizontal="left" vertical="center"/>
    </xf>
    <xf numFmtId="0" fontId="127" fillId="0" borderId="0" xfId="0" applyFont="1" applyAlignment="1">
      <alignment horizontal="left" vertical="center"/>
    </xf>
    <xf numFmtId="0" fontId="128" fillId="0" borderId="0" xfId="0" applyFont="1" applyAlignment="1">
      <alignment horizontal="left" vertical="center"/>
    </xf>
    <xf numFmtId="4" fontId="129" fillId="0" borderId="0" xfId="0" applyNumberFormat="1" applyFont="1" applyAlignment="1">
      <alignment vertical="center"/>
    </xf>
    <xf numFmtId="0" fontId="125" fillId="0" borderId="0" xfId="0" applyFont="1" applyAlignment="1">
      <alignment horizontal="right" vertical="center"/>
    </xf>
    <xf numFmtId="0" fontId="130" fillId="0" borderId="0" xfId="0" applyFont="1" applyAlignment="1">
      <alignment horizontal="left" vertical="center"/>
    </xf>
    <xf numFmtId="4" fontId="125" fillId="0" borderId="0" xfId="0" applyNumberFormat="1" applyFont="1" applyAlignment="1">
      <alignment vertical="center"/>
    </xf>
    <xf numFmtId="166" fontId="125" fillId="0" borderId="0" xfId="0" applyNumberFormat="1" applyFont="1" applyAlignment="1">
      <alignment horizontal="right" vertical="center"/>
    </xf>
    <xf numFmtId="0" fontId="131" fillId="4" borderId="6" xfId="0" applyFont="1" applyFill="1" applyBorder="1" applyAlignment="1">
      <alignment horizontal="left" vertical="center"/>
    </xf>
    <xf numFmtId="0" fontId="131" fillId="4" borderId="7" xfId="0" applyFont="1" applyFill="1" applyBorder="1" applyAlignment="1">
      <alignment horizontal="right" vertical="center"/>
    </xf>
    <xf numFmtId="0" fontId="131" fillId="4" borderId="7" xfId="0" applyFont="1" applyFill="1" applyBorder="1" applyAlignment="1">
      <alignment horizontal="center" vertical="center"/>
    </xf>
    <xf numFmtId="4" fontId="131" fillId="4" borderId="7" xfId="0" applyNumberFormat="1" applyFont="1" applyFill="1" applyBorder="1" applyAlignment="1">
      <alignment vertical="center"/>
    </xf>
    <xf numFmtId="167" fontId="127" fillId="0" borderId="0" xfId="0" applyNumberFormat="1" applyFont="1" applyAlignment="1">
      <alignment horizontal="left" vertical="center"/>
    </xf>
    <xf numFmtId="0" fontId="127" fillId="0" borderId="0" xfId="0" applyFont="1" applyAlignment="1">
      <alignment horizontal="left" vertical="center" wrapText="1"/>
    </xf>
    <xf numFmtId="0" fontId="132" fillId="4" borderId="0" xfId="0" applyFont="1" applyFill="1" applyAlignment="1">
      <alignment horizontal="left" vertical="center"/>
    </xf>
    <xf numFmtId="0" fontId="132" fillId="4" borderId="0" xfId="0" applyFont="1" applyFill="1" applyAlignment="1">
      <alignment horizontal="right" vertical="center"/>
    </xf>
    <xf numFmtId="0" fontId="133" fillId="0" borderId="0" xfId="0" applyFont="1" applyAlignment="1">
      <alignment horizontal="left" vertical="center"/>
    </xf>
    <xf numFmtId="0" fontId="134" fillId="0" borderId="0" xfId="0" applyFont="1" applyAlignment="1">
      <alignment vertical="center"/>
    </xf>
    <xf numFmtId="0" fontId="134" fillId="0" borderId="3" xfId="0" applyFont="1" applyBorder="1" applyAlignment="1">
      <alignment vertical="center"/>
    </xf>
    <xf numFmtId="0" fontId="134" fillId="0" borderId="20" xfId="0" applyFont="1" applyBorder="1" applyAlignment="1">
      <alignment horizontal="left" vertical="center"/>
    </xf>
    <xf numFmtId="0" fontId="134" fillId="0" borderId="20" xfId="0" applyFont="1" applyBorder="1" applyAlignment="1">
      <alignment vertical="center"/>
    </xf>
    <xf numFmtId="4" fontId="134" fillId="0" borderId="20" xfId="0" applyNumberFormat="1" applyFont="1" applyBorder="1" applyAlignment="1">
      <alignment vertical="center"/>
    </xf>
    <xf numFmtId="0" fontId="135" fillId="0" borderId="0" xfId="0" applyFont="1" applyAlignment="1">
      <alignment vertical="center"/>
    </xf>
    <xf numFmtId="0" fontId="135" fillId="0" borderId="3" xfId="0" applyFont="1" applyBorder="1" applyAlignment="1">
      <alignment vertical="center"/>
    </xf>
    <xf numFmtId="0" fontId="135" fillId="0" borderId="20" xfId="0" applyFont="1" applyBorder="1" applyAlignment="1">
      <alignment horizontal="left" vertical="center"/>
    </xf>
    <xf numFmtId="0" fontId="135" fillId="0" borderId="20" xfId="0" applyFont="1" applyBorder="1" applyAlignment="1">
      <alignment vertical="center"/>
    </xf>
    <xf numFmtId="4" fontId="135" fillId="0" borderId="20" xfId="0" applyNumberFormat="1" applyFont="1" applyBorder="1" applyAlignment="1">
      <alignment vertical="center"/>
    </xf>
    <xf numFmtId="0" fontId="132" fillId="4" borderId="16" xfId="0" applyFont="1" applyFill="1" applyBorder="1" applyAlignment="1">
      <alignment horizontal="center" vertical="center" wrapText="1"/>
    </xf>
    <xf numFmtId="0" fontId="132" fillId="4" borderId="17" xfId="0" applyFont="1" applyFill="1" applyBorder="1" applyAlignment="1">
      <alignment horizontal="center" vertical="center" wrapText="1"/>
    </xf>
    <xf numFmtId="0" fontId="132" fillId="4" borderId="18" xfId="0" applyFont="1" applyFill="1" applyBorder="1" applyAlignment="1">
      <alignment horizontal="center" vertical="center" wrapText="1"/>
    </xf>
    <xf numFmtId="0" fontId="136" fillId="0" borderId="16" xfId="0" applyFont="1" applyBorder="1" applyAlignment="1">
      <alignment horizontal="center" vertical="center" wrapText="1"/>
    </xf>
    <xf numFmtId="0" fontId="136" fillId="0" borderId="17" xfId="0" applyFont="1" applyBorder="1" applyAlignment="1">
      <alignment horizontal="center" vertical="center" wrapText="1"/>
    </xf>
    <xf numFmtId="0" fontId="136" fillId="0" borderId="18" xfId="0" applyFont="1" applyBorder="1" applyAlignment="1">
      <alignment horizontal="center" vertical="center" wrapText="1"/>
    </xf>
    <xf numFmtId="0" fontId="129" fillId="0" borderId="0" xfId="0" applyFont="1" applyAlignment="1">
      <alignment horizontal="left" vertical="center"/>
    </xf>
    <xf numFmtId="4" fontId="129" fillId="0" borderId="0" xfId="0" applyNumberFormat="1" applyFont="1"/>
    <xf numFmtId="168" fontId="137" fillId="0" borderId="12" xfId="0" applyNumberFormat="1" applyFont="1" applyBorder="1"/>
    <xf numFmtId="168" fontId="137" fillId="0" borderId="13" xfId="0" applyNumberFormat="1" applyFont="1" applyBorder="1"/>
    <xf numFmtId="4" fontId="138" fillId="0" borderId="0" xfId="0" applyNumberFormat="1" applyFont="1" applyAlignment="1">
      <alignment vertical="center"/>
    </xf>
    <xf numFmtId="0" fontId="139" fillId="0" borderId="0" xfId="0" applyFont="1"/>
    <xf numFmtId="0" fontId="139" fillId="0" borderId="3" xfId="0" applyFont="1" applyBorder="1"/>
    <xf numFmtId="0" fontId="139" fillId="0" borderId="0" xfId="0" applyFont="1" applyAlignment="1">
      <alignment horizontal="left"/>
    </xf>
    <xf numFmtId="0" fontId="134" fillId="0" borderId="0" xfId="0" applyFont="1" applyAlignment="1">
      <alignment horizontal="left"/>
    </xf>
    <xf numFmtId="4" fontId="134" fillId="0" borderId="0" xfId="0" applyNumberFormat="1" applyFont="1"/>
    <xf numFmtId="0" fontId="139" fillId="0" borderId="14" xfId="0" applyFont="1" applyBorder="1"/>
    <xf numFmtId="168" fontId="139" fillId="0" borderId="0" xfId="0" applyNumberFormat="1" applyFont="1"/>
    <xf numFmtId="168" fontId="139" fillId="0" borderId="15" xfId="0" applyNumberFormat="1" applyFont="1" applyBorder="1"/>
    <xf numFmtId="0" fontId="139" fillId="0" borderId="0" xfId="0" applyFont="1" applyAlignment="1">
      <alignment horizontal="center"/>
    </xf>
    <xf numFmtId="4" fontId="139" fillId="0" borderId="0" xfId="0" applyNumberFormat="1" applyFont="1" applyAlignment="1">
      <alignment vertical="center"/>
    </xf>
    <xf numFmtId="0" fontId="135" fillId="0" borderId="0" xfId="0" applyFont="1" applyAlignment="1">
      <alignment horizontal="left"/>
    </xf>
    <xf numFmtId="4" fontId="135" fillId="0" borderId="0" xfId="0" applyNumberFormat="1" applyFont="1"/>
    <xf numFmtId="0" fontId="132" fillId="0" borderId="22" xfId="0" applyFont="1" applyBorder="1" applyAlignment="1">
      <alignment horizontal="center" vertical="center"/>
    </xf>
    <xf numFmtId="49" fontId="132" fillId="0" borderId="22" xfId="0" applyNumberFormat="1" applyFont="1" applyBorder="1" applyAlignment="1">
      <alignment horizontal="left" vertical="center" wrapText="1"/>
    </xf>
    <xf numFmtId="0" fontId="132" fillId="0" borderId="22" xfId="0" applyFont="1" applyBorder="1" applyAlignment="1">
      <alignment horizontal="left" vertical="center" wrapText="1"/>
    </xf>
    <xf numFmtId="0" fontId="132" fillId="0" borderId="22" xfId="0" applyFont="1" applyBorder="1" applyAlignment="1">
      <alignment horizontal="center" vertical="center" wrapText="1"/>
    </xf>
    <xf numFmtId="169" fontId="132" fillId="0" borderId="22" xfId="0" applyNumberFormat="1" applyFont="1" applyBorder="1" applyAlignment="1">
      <alignment vertical="center"/>
    </xf>
    <xf numFmtId="4" fontId="132" fillId="0" borderId="22" xfId="0" applyNumberFormat="1" applyFont="1" applyBorder="1" applyAlignment="1">
      <alignment vertical="center"/>
    </xf>
    <xf numFmtId="0" fontId="136" fillId="0" borderId="14" xfId="0" applyFont="1" applyBorder="1" applyAlignment="1">
      <alignment horizontal="left" vertical="center"/>
    </xf>
    <xf numFmtId="0" fontId="136" fillId="0" borderId="0" xfId="0" applyFont="1" applyAlignment="1">
      <alignment horizontal="center" vertical="center"/>
    </xf>
    <xf numFmtId="168" fontId="136" fillId="0" borderId="0" xfId="0" applyNumberFormat="1" applyFont="1" applyAlignment="1">
      <alignment vertical="center"/>
    </xf>
    <xf numFmtId="168" fontId="136" fillId="0" borderId="15" xfId="0" applyNumberFormat="1" applyFont="1" applyBorder="1" applyAlignment="1">
      <alignment vertical="center"/>
    </xf>
    <xf numFmtId="0" fontId="132" fillId="0" borderId="0" xfId="0" applyFont="1" applyAlignment="1">
      <alignment horizontal="left" vertical="center"/>
    </xf>
    <xf numFmtId="0" fontId="140" fillId="0" borderId="0" xfId="0" applyFont="1" applyAlignment="1">
      <alignment horizontal="left" vertical="center"/>
    </xf>
    <xf numFmtId="0" fontId="142" fillId="0" borderId="0" xfId="11" applyFont="1" applyAlignment="1" applyProtection="1">
      <alignment vertical="center" wrapText="1"/>
    </xf>
    <xf numFmtId="0" fontId="143" fillId="0" borderId="0" xfId="0" applyFont="1" applyAlignment="1">
      <alignment vertical="center"/>
    </xf>
    <xf numFmtId="0" fontId="143" fillId="0" borderId="3" xfId="0" applyFont="1" applyBorder="1" applyAlignment="1">
      <alignment vertical="center"/>
    </xf>
    <xf numFmtId="0" fontId="144" fillId="0" borderId="0" xfId="0" applyFont="1" applyAlignment="1">
      <alignment horizontal="left" vertical="center"/>
    </xf>
    <xf numFmtId="0" fontId="143" fillId="0" borderId="0" xfId="0" applyFont="1" applyAlignment="1">
      <alignment horizontal="left" vertical="center"/>
    </xf>
    <xf numFmtId="0" fontId="143" fillId="0" borderId="0" xfId="0" applyFont="1" applyAlignment="1">
      <alignment horizontal="left" vertical="center" wrapText="1"/>
    </xf>
    <xf numFmtId="169" fontId="143" fillId="0" borderId="0" xfId="0" applyNumberFormat="1" applyFont="1" applyAlignment="1">
      <alignment vertical="center"/>
    </xf>
    <xf numFmtId="0" fontId="143" fillId="0" borderId="14" xfId="0" applyFont="1" applyBorder="1" applyAlignment="1">
      <alignment vertical="center"/>
    </xf>
    <xf numFmtId="0" fontId="143" fillId="0" borderId="15" xfId="0" applyFont="1" applyBorder="1" applyAlignment="1">
      <alignment vertical="center"/>
    </xf>
    <xf numFmtId="0" fontId="145" fillId="0" borderId="0" xfId="0" applyFont="1" applyAlignment="1">
      <alignment vertical="center"/>
    </xf>
    <xf numFmtId="0" fontId="145" fillId="0" borderId="3" xfId="0" applyFont="1" applyBorder="1" applyAlignment="1">
      <alignment vertical="center"/>
    </xf>
    <xf numFmtId="0" fontId="145" fillId="0" borderId="0" xfId="0" applyFont="1" applyAlignment="1">
      <alignment horizontal="left" vertical="center"/>
    </xf>
    <xf numFmtId="0" fontId="145" fillId="0" borderId="0" xfId="0" applyFont="1" applyAlignment="1">
      <alignment horizontal="left" vertical="center" wrapText="1"/>
    </xf>
    <xf numFmtId="169" fontId="145" fillId="0" borderId="0" xfId="0" applyNumberFormat="1" applyFont="1" applyAlignment="1">
      <alignment vertical="center"/>
    </xf>
    <xf numFmtId="0" fontId="145" fillId="0" borderId="14" xfId="0" applyFont="1" applyBorder="1" applyAlignment="1">
      <alignment vertical="center"/>
    </xf>
    <xf numFmtId="0" fontId="145" fillId="0" borderId="15" xfId="0" applyFont="1" applyBorder="1" applyAlignment="1">
      <alignment vertical="center"/>
    </xf>
    <xf numFmtId="0" fontId="146" fillId="0" borderId="22" xfId="0" applyFont="1" applyBorder="1" applyAlignment="1">
      <alignment horizontal="center" vertical="center"/>
    </xf>
    <xf numFmtId="49" fontId="146" fillId="0" borderId="22" xfId="0" applyNumberFormat="1" applyFont="1" applyBorder="1" applyAlignment="1">
      <alignment horizontal="left" vertical="center" wrapText="1"/>
    </xf>
    <xf numFmtId="0" fontId="146" fillId="0" borderId="22" xfId="0" applyFont="1" applyBorder="1" applyAlignment="1">
      <alignment horizontal="left" vertical="center" wrapText="1"/>
    </xf>
    <xf numFmtId="0" fontId="146" fillId="0" borderId="22" xfId="0" applyFont="1" applyBorder="1" applyAlignment="1">
      <alignment horizontal="center" vertical="center" wrapText="1"/>
    </xf>
    <xf numFmtId="169" fontId="146" fillId="0" borderId="22" xfId="0" applyNumberFormat="1" applyFont="1" applyBorder="1" applyAlignment="1">
      <alignment vertical="center"/>
    </xf>
    <xf numFmtId="4" fontId="146" fillId="0" borderId="22" xfId="0" applyNumberFormat="1" applyFont="1" applyBorder="1" applyAlignment="1">
      <alignment vertical="center"/>
    </xf>
    <xf numFmtId="0" fontId="147" fillId="0" borderId="3" xfId="0" applyFont="1" applyBorder="1" applyAlignment="1">
      <alignment vertical="center"/>
    </xf>
    <xf numFmtId="0" fontId="146" fillId="0" borderId="14" xfId="0" applyFont="1" applyBorder="1" applyAlignment="1">
      <alignment horizontal="left" vertical="center"/>
    </xf>
    <xf numFmtId="0" fontId="146" fillId="0" borderId="0" xfId="0" applyFont="1" applyAlignment="1">
      <alignment horizontal="center" vertical="center"/>
    </xf>
    <xf numFmtId="0" fontId="116" fillId="0" borderId="0" xfId="10" applyFont="1"/>
    <xf numFmtId="0" fontId="116" fillId="0" borderId="0" xfId="10" applyFont="1" applyAlignment="1">
      <alignment horizontal="justify"/>
    </xf>
    <xf numFmtId="4" fontId="76" fillId="12" borderId="29" xfId="6" applyNumberFormat="1" applyFont="1" applyFill="1" applyBorder="1" applyAlignment="1" applyProtection="1">
      <alignment horizontal="center" vertical="center"/>
      <protection locked="0"/>
    </xf>
    <xf numFmtId="4" fontId="78" fillId="12" borderId="30" xfId="6" applyNumberFormat="1" applyFont="1" applyFill="1" applyBorder="1" applyAlignment="1">
      <alignment horizontal="center" vertical="center"/>
    </xf>
    <xf numFmtId="0" fontId="35" fillId="0" borderId="0" xfId="1" applyFont="1" applyFill="1" applyAlignment="1" applyProtection="1">
      <alignment vertical="center" wrapText="1"/>
    </xf>
    <xf numFmtId="0" fontId="4" fillId="0" borderId="6" xfId="0" applyFont="1" applyBorder="1" applyAlignment="1">
      <alignment horizontal="left" vertical="center"/>
    </xf>
    <xf numFmtId="0" fontId="0" fillId="0" borderId="7" xfId="0" applyBorder="1" applyAlignment="1">
      <alignment vertical="center"/>
    </xf>
    <xf numFmtId="0" fontId="4" fillId="0" borderId="7" xfId="0" applyFont="1" applyBorder="1" applyAlignment="1">
      <alignment horizontal="right" vertical="center"/>
    </xf>
    <xf numFmtId="0" fontId="4" fillId="0" borderId="7" xfId="0" applyFont="1" applyBorder="1" applyAlignment="1">
      <alignment horizontal="center" vertical="center"/>
    </xf>
    <xf numFmtId="4" fontId="4" fillId="0" borderId="7" xfId="0" applyNumberFormat="1" applyFont="1" applyBorder="1" applyAlignment="1">
      <alignment vertical="center"/>
    </xf>
    <xf numFmtId="0" fontId="0" fillId="0" borderId="8" xfId="0" applyBorder="1" applyAlignment="1">
      <alignment vertical="center"/>
    </xf>
    <xf numFmtId="0" fontId="21" fillId="0" borderId="0" xfId="0" applyFont="1" applyAlignment="1">
      <alignment horizontal="right" vertical="center"/>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12" fillId="0" borderId="3" xfId="0" applyFont="1" applyBorder="1" applyAlignment="1">
      <alignment vertical="center"/>
    </xf>
    <xf numFmtId="0" fontId="12" fillId="0" borderId="0" xfId="0" applyFont="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9" fontId="12" fillId="0" borderId="0" xfId="0" applyNumberFormat="1" applyFont="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151" fillId="0" borderId="0" xfId="0" applyFont="1" applyAlignment="1">
      <alignment vertical="center" wrapText="1"/>
    </xf>
    <xf numFmtId="0" fontId="38" fillId="0" borderId="0" xfId="0" applyFont="1" applyAlignment="1">
      <alignment horizontal="center" vertical="center" wrapText="1"/>
    </xf>
    <xf numFmtId="169" fontId="38" fillId="0" borderId="0" xfId="0" applyNumberFormat="1" applyFont="1" applyAlignment="1">
      <alignment vertical="center"/>
    </xf>
    <xf numFmtId="4" fontId="38" fillId="0" borderId="0" xfId="0" applyNumberFormat="1" applyFont="1" applyAlignment="1">
      <alignment vertical="center"/>
    </xf>
    <xf numFmtId="0" fontId="38" fillId="0" borderId="0" xfId="0" applyFont="1" applyAlignment="1">
      <alignment horizontal="left" vertical="center" wrapText="1"/>
    </xf>
    <xf numFmtId="0" fontId="21" fillId="0" borderId="0" xfId="0" applyFont="1" applyAlignment="1">
      <alignment horizontal="center" vertical="center" wrapText="1"/>
    </xf>
    <xf numFmtId="0" fontId="35" fillId="0" borderId="0" xfId="1" applyFont="1" applyFill="1" applyAlignment="1">
      <alignment vertical="center" wrapText="1"/>
    </xf>
    <xf numFmtId="0" fontId="38" fillId="0" borderId="0" xfId="0" applyFont="1" applyAlignment="1" applyProtection="1">
      <alignment horizontal="center" vertical="center"/>
      <protection locked="0"/>
    </xf>
    <xf numFmtId="0" fontId="36" fillId="0" borderId="0" xfId="0" applyFont="1" applyAlignment="1">
      <alignment horizontal="left" vertical="center" wrapText="1"/>
    </xf>
    <xf numFmtId="0" fontId="38" fillId="0" borderId="0" xfId="0" applyFont="1" applyAlignment="1" applyProtection="1">
      <alignment horizontal="center" vertical="center" wrapText="1"/>
      <protection locked="0"/>
    </xf>
    <xf numFmtId="169" fontId="38" fillId="0" borderId="0" xfId="0" applyNumberFormat="1" applyFont="1" applyAlignment="1" applyProtection="1">
      <alignment vertical="center"/>
      <protection locked="0"/>
    </xf>
    <xf numFmtId="4" fontId="38" fillId="0" borderId="0" xfId="0" applyNumberFormat="1" applyFont="1" applyAlignment="1" applyProtection="1">
      <alignment vertical="center"/>
      <protection locked="0"/>
    </xf>
    <xf numFmtId="0" fontId="39" fillId="0" borderId="0" xfId="0" applyFont="1" applyAlignment="1" applyProtection="1">
      <alignment vertical="center"/>
      <protection locked="0"/>
    </xf>
    <xf numFmtId="4" fontId="21" fillId="16" borderId="22" xfId="0" applyNumberFormat="1" applyFont="1" applyFill="1" applyBorder="1" applyAlignment="1" applyProtection="1">
      <alignment vertical="center"/>
      <protection locked="0"/>
    </xf>
    <xf numFmtId="169" fontId="21" fillId="16" borderId="22" xfId="0" applyNumberFormat="1" applyFont="1" applyFill="1" applyBorder="1" applyAlignment="1" applyProtection="1">
      <alignment vertical="center"/>
      <protection locked="0"/>
    </xf>
    <xf numFmtId="4" fontId="21" fillId="16" borderId="22" xfId="0" applyNumberFormat="1" applyFont="1" applyFill="1" applyBorder="1" applyAlignment="1">
      <alignment vertical="center"/>
    </xf>
    <xf numFmtId="4" fontId="38" fillId="16" borderId="22" xfId="0" applyNumberFormat="1" applyFont="1" applyFill="1" applyBorder="1" applyAlignment="1">
      <alignment vertical="center"/>
    </xf>
    <xf numFmtId="169" fontId="21" fillId="16" borderId="22" xfId="0" applyNumberFormat="1" applyFont="1" applyFill="1" applyBorder="1" applyAlignment="1">
      <alignment vertical="center"/>
    </xf>
    <xf numFmtId="1" fontId="103" fillId="16" borderId="0" xfId="10" applyNumberFormat="1" applyFont="1" applyFill="1" applyAlignment="1">
      <alignment horizontal="center"/>
    </xf>
    <xf numFmtId="3" fontId="103" fillId="16" borderId="0" xfId="10" applyNumberFormat="1" applyFont="1" applyFill="1" applyAlignment="1">
      <alignment horizontal="center"/>
    </xf>
    <xf numFmtId="1" fontId="103" fillId="16" borderId="27" xfId="10" applyNumberFormat="1" applyFont="1" applyFill="1" applyBorder="1" applyAlignment="1">
      <alignment horizontal="center"/>
    </xf>
    <xf numFmtId="4" fontId="38" fillId="16" borderId="22" xfId="0" applyNumberFormat="1" applyFont="1" applyFill="1" applyBorder="1" applyAlignment="1" applyProtection="1">
      <alignment vertical="center"/>
      <protection locked="0"/>
    </xf>
    <xf numFmtId="173" fontId="103" fillId="16" borderId="0" xfId="2" applyNumberFormat="1" applyFont="1" applyFill="1" applyBorder="1" applyAlignment="1">
      <alignment horizontal="center"/>
    </xf>
    <xf numFmtId="173" fontId="103" fillId="16" borderId="0" xfId="2" applyNumberFormat="1" applyFont="1" applyFill="1" applyBorder="1" applyAlignment="1" applyProtection="1">
      <alignment horizontal="center"/>
    </xf>
    <xf numFmtId="173" fontId="103" fillId="16" borderId="27" xfId="2" applyNumberFormat="1" applyFont="1" applyFill="1" applyBorder="1" applyAlignment="1">
      <alignment horizontal="center"/>
    </xf>
    <xf numFmtId="4" fontId="92" fillId="16" borderId="62" xfId="6" applyNumberFormat="1" applyFont="1" applyFill="1" applyBorder="1" applyAlignment="1">
      <alignment horizontal="right"/>
    </xf>
    <xf numFmtId="4" fontId="92" fillId="16" borderId="62" xfId="9" applyNumberFormat="1" applyFont="1" applyFill="1" applyBorder="1" applyAlignment="1"/>
    <xf numFmtId="4" fontId="92" fillId="16" borderId="62" xfId="9" applyNumberFormat="1" applyFont="1" applyFill="1" applyBorder="1"/>
    <xf numFmtId="4" fontId="92" fillId="16" borderId="62" xfId="9" applyNumberFormat="1" applyFont="1" applyFill="1" applyBorder="1" applyAlignment="1">
      <alignment horizontal="right"/>
    </xf>
    <xf numFmtId="4" fontId="92" fillId="16" borderId="62" xfId="9" applyNumberFormat="1" applyFont="1" applyFill="1" applyBorder="1" applyAlignment="1">
      <alignment horizontal="right" vertical="top" wrapText="1"/>
    </xf>
    <xf numFmtId="4" fontId="98" fillId="16" borderId="62" xfId="6" applyNumberFormat="1" applyFont="1" applyFill="1" applyBorder="1"/>
    <xf numFmtId="4" fontId="92" fillId="16" borderId="62" xfId="8" applyNumberFormat="1" applyFont="1" applyFill="1" applyBorder="1" applyAlignment="1">
      <alignment horizontal="right"/>
    </xf>
    <xf numFmtId="170" fontId="67" fillId="17" borderId="56" xfId="5" applyNumberFormat="1" applyFont="1" applyFill="1" applyBorder="1" applyAlignment="1">
      <alignment vertical="center"/>
    </xf>
    <xf numFmtId="170" fontId="69" fillId="17" borderId="56" xfId="5" applyNumberFormat="1" applyFont="1" applyFill="1" applyBorder="1" applyAlignment="1">
      <alignment vertical="center"/>
    </xf>
    <xf numFmtId="170" fontId="67" fillId="16" borderId="56" xfId="5" applyNumberFormat="1" applyFont="1" applyFill="1" applyBorder="1" applyAlignment="1">
      <alignment vertical="center"/>
    </xf>
    <xf numFmtId="4" fontId="132" fillId="16" borderId="22" xfId="0" applyNumberFormat="1" applyFont="1" applyFill="1" applyBorder="1" applyAlignment="1">
      <alignment vertical="center"/>
    </xf>
    <xf numFmtId="4" fontId="146" fillId="16" borderId="22" xfId="0" applyNumberFormat="1" applyFont="1" applyFill="1" applyBorder="1" applyAlignment="1">
      <alignment vertical="center"/>
    </xf>
    <xf numFmtId="4" fontId="103" fillId="16" borderId="0" xfId="10" applyNumberFormat="1" applyFont="1" applyFill="1" applyAlignment="1">
      <alignment horizontal="center"/>
    </xf>
    <xf numFmtId="4" fontId="103" fillId="16" borderId="27" xfId="10" applyNumberFormat="1" applyFont="1" applyFill="1" applyBorder="1" applyAlignment="1">
      <alignment horizontal="center"/>
    </xf>
    <xf numFmtId="4" fontId="92" fillId="16" borderId="62" xfId="2" applyNumberFormat="1" applyFont="1" applyFill="1" applyBorder="1" applyAlignment="1">
      <alignment horizontal="right"/>
    </xf>
    <xf numFmtId="4" fontId="92" fillId="16" borderId="62" xfId="2" applyNumberFormat="1" applyFont="1" applyFill="1" applyBorder="1" applyAlignment="1">
      <alignment horizontal="right" vertical="top" wrapText="1"/>
    </xf>
    <xf numFmtId="4" fontId="98" fillId="16" borderId="62" xfId="2" applyNumberFormat="1" applyFont="1" applyFill="1" applyBorder="1" applyAlignment="1">
      <alignment horizontal="right"/>
    </xf>
    <xf numFmtId="4" fontId="54" fillId="16" borderId="41" xfId="4" quotePrefix="1" applyNumberFormat="1" applyFont="1" applyFill="1" applyBorder="1" applyAlignment="1">
      <alignment horizontal="right" vertical="center"/>
    </xf>
    <xf numFmtId="4" fontId="54" fillId="16" borderId="42" xfId="4" quotePrefix="1" applyNumberFormat="1" applyFont="1" applyFill="1" applyBorder="1" applyAlignment="1">
      <alignment horizontal="right" vertical="center"/>
    </xf>
    <xf numFmtId="4" fontId="46" fillId="16" borderId="42" xfId="4" quotePrefix="1" applyNumberFormat="1" applyFont="1" applyFill="1" applyBorder="1" applyAlignment="1">
      <alignment horizontal="right" vertical="center"/>
    </xf>
    <xf numFmtId="2" fontId="54" fillId="16" borderId="42" xfId="4" quotePrefix="1" applyNumberFormat="1" applyFont="1" applyFill="1" applyBorder="1" applyAlignment="1">
      <alignment horizontal="right" vertical="center"/>
    </xf>
    <xf numFmtId="2" fontId="54" fillId="16" borderId="42" xfId="4" quotePrefix="1" applyNumberFormat="1" applyFont="1" applyFill="1" applyBorder="1" applyAlignment="1">
      <alignment vertical="center"/>
    </xf>
    <xf numFmtId="4" fontId="54" fillId="16" borderId="42" xfId="4" applyNumberFormat="1" applyFont="1" applyFill="1" applyBorder="1" applyAlignment="1">
      <alignment horizontal="right" vertical="center"/>
    </xf>
    <xf numFmtId="4" fontId="54" fillId="16" borderId="42" xfId="4" quotePrefix="1" applyNumberFormat="1" applyFont="1" applyFill="1" applyBorder="1" applyAlignment="1">
      <alignment horizontal="right"/>
    </xf>
    <xf numFmtId="4" fontId="54" fillId="16" borderId="42" xfId="4" applyNumberFormat="1" applyFont="1" applyFill="1" applyBorder="1"/>
    <xf numFmtId="2" fontId="54" fillId="16" borderId="42" xfId="4" applyNumberFormat="1" applyFont="1" applyFill="1" applyBorder="1"/>
    <xf numFmtId="4" fontId="46" fillId="16" borderId="42" xfId="4" applyNumberFormat="1" applyFont="1" applyFill="1" applyBorder="1" applyAlignment="1">
      <alignment horizontal="right" vertical="center"/>
    </xf>
    <xf numFmtId="4" fontId="46" fillId="16" borderId="41" xfId="4" quotePrefix="1" applyNumberFormat="1" applyFont="1" applyFill="1" applyBorder="1" applyAlignment="1">
      <alignment horizontal="right" vertical="center"/>
    </xf>
    <xf numFmtId="4" fontId="46" fillId="16" borderId="47" xfId="4" quotePrefix="1" applyNumberFormat="1" applyFont="1" applyFill="1" applyBorder="1" applyAlignment="1">
      <alignment horizontal="right" vertical="center"/>
    </xf>
    <xf numFmtId="4" fontId="46" fillId="16" borderId="41" xfId="4" applyNumberFormat="1" applyFont="1" applyFill="1" applyBorder="1" applyAlignment="1">
      <alignment horizontal="right" vertical="center"/>
    </xf>
    <xf numFmtId="2" fontId="54" fillId="16" borderId="42" xfId="4" applyNumberFormat="1" applyFont="1" applyFill="1" applyBorder="1" applyAlignment="1">
      <alignment vertical="center"/>
    </xf>
    <xf numFmtId="4" fontId="58" fillId="16" borderId="42" xfId="4" quotePrefix="1" applyNumberFormat="1" applyFont="1" applyFill="1" applyBorder="1" applyAlignment="1">
      <alignment horizontal="right" vertical="center"/>
    </xf>
    <xf numFmtId="4" fontId="54" fillId="16" borderId="41" xfId="4" applyNumberFormat="1" applyFont="1" applyFill="1" applyBorder="1" applyAlignment="1">
      <alignment horizontal="right" vertical="center"/>
    </xf>
    <xf numFmtId="4" fontId="54" fillId="16" borderId="42" xfId="4" applyNumberFormat="1" applyFont="1" applyFill="1" applyBorder="1" applyAlignment="1">
      <alignment vertical="center"/>
    </xf>
    <xf numFmtId="4" fontId="63" fillId="16" borderId="42" xfId="4" applyNumberFormat="1" applyFont="1" applyFill="1" applyBorder="1" applyAlignment="1">
      <alignment horizontal="right" vertical="center"/>
    </xf>
    <xf numFmtId="2" fontId="54" fillId="16" borderId="47" xfId="4" quotePrefix="1" applyNumberFormat="1" applyFont="1" applyFill="1" applyBorder="1" applyAlignment="1">
      <alignment horizontal="right" vertical="center"/>
    </xf>
    <xf numFmtId="4" fontId="54" fillId="16" borderId="47" xfId="4" applyNumberFormat="1" applyFont="1" applyFill="1" applyBorder="1" applyAlignment="1">
      <alignment vertical="center"/>
    </xf>
    <xf numFmtId="4" fontId="58" fillId="16" borderId="42" xfId="4" applyNumberFormat="1" applyFont="1" applyFill="1" applyBorder="1" applyAlignment="1">
      <alignment horizontal="right" vertical="center"/>
    </xf>
    <xf numFmtId="4" fontId="54" fillId="16" borderId="47" xfId="4" quotePrefix="1" applyNumberFormat="1" applyFont="1" applyFill="1" applyBorder="1" applyAlignment="1">
      <alignment horizontal="right" vertical="center"/>
    </xf>
    <xf numFmtId="2" fontId="54" fillId="16" borderId="41" xfId="4" applyNumberFormat="1" applyFont="1" applyFill="1" applyBorder="1" applyAlignment="1">
      <alignment vertical="center"/>
    </xf>
    <xf numFmtId="2" fontId="54" fillId="16" borderId="47" xfId="4" applyNumberFormat="1" applyFont="1" applyFill="1" applyBorder="1" applyAlignment="1">
      <alignment vertical="center"/>
    </xf>
    <xf numFmtId="4" fontId="58" fillId="16" borderId="47" xfId="4" quotePrefix="1" applyNumberFormat="1" applyFont="1" applyFill="1" applyBorder="1" applyAlignment="1">
      <alignment horizontal="right" vertical="center"/>
    </xf>
    <xf numFmtId="4" fontId="54" fillId="16" borderId="41" xfId="4" applyNumberFormat="1" applyFont="1" applyFill="1" applyBorder="1" applyAlignment="1">
      <alignment vertical="center"/>
    </xf>
    <xf numFmtId="0" fontId="2" fillId="16" borderId="0" xfId="0" applyFont="1" applyFill="1" applyAlignment="1">
      <alignment horizontal="left" vertical="center"/>
    </xf>
    <xf numFmtId="0" fontId="0" fillId="16" borderId="0" xfId="0" applyFill="1"/>
    <xf numFmtId="0" fontId="9" fillId="18" borderId="0" xfId="0" applyFont="1" applyFill="1" applyAlignment="1">
      <alignment horizontal="left" vertical="center" wrapText="1"/>
    </xf>
    <xf numFmtId="0" fontId="10" fillId="18" borderId="0" xfId="0" applyFont="1" applyFill="1" applyAlignment="1">
      <alignment horizontal="left" vertical="center" wrapText="1"/>
    </xf>
    <xf numFmtId="169" fontId="21" fillId="18" borderId="22" xfId="0" applyNumberFormat="1" applyFont="1" applyFill="1" applyBorder="1" applyAlignment="1" applyProtection="1">
      <alignment vertical="center"/>
      <protection locked="0"/>
    </xf>
    <xf numFmtId="169" fontId="10" fillId="18" borderId="0" xfId="0" applyNumberFormat="1" applyFont="1" applyFill="1" applyAlignment="1">
      <alignment vertical="center"/>
    </xf>
    <xf numFmtId="169" fontId="11" fillId="18" borderId="0" xfId="0" applyNumberFormat="1" applyFont="1" applyFill="1" applyAlignment="1">
      <alignment vertical="center"/>
    </xf>
    <xf numFmtId="169" fontId="38" fillId="18" borderId="22" xfId="0" applyNumberFormat="1" applyFont="1" applyFill="1" applyBorder="1" applyAlignment="1" applyProtection="1">
      <alignment vertical="center"/>
      <protection locked="0"/>
    </xf>
    <xf numFmtId="169" fontId="21" fillId="18" borderId="22" xfId="0" applyNumberFormat="1" applyFont="1" applyFill="1" applyBorder="1" applyAlignment="1">
      <alignment vertical="center"/>
    </xf>
    <xf numFmtId="169" fontId="38" fillId="18" borderId="22" xfId="0" applyNumberFormat="1" applyFont="1" applyFill="1" applyBorder="1" applyAlignment="1">
      <alignment vertical="center"/>
    </xf>
    <xf numFmtId="4" fontId="7" fillId="0" borderId="0" xfId="0" applyNumberFormat="1" applyFont="1" applyAlignment="1">
      <alignment vertical="center"/>
    </xf>
    <xf numFmtId="0" fontId="7" fillId="0" borderId="0" xfId="0" applyFont="1" applyAlignment="1">
      <alignment vertical="center"/>
    </xf>
    <xf numFmtId="4" fontId="23" fillId="0" borderId="0" xfId="0" applyNumberFormat="1" applyFont="1" applyAlignment="1">
      <alignment vertical="center"/>
    </xf>
    <xf numFmtId="4" fontId="27" fillId="0" borderId="0" xfId="0" applyNumberFormat="1" applyFont="1" applyAlignment="1">
      <alignment vertical="center"/>
    </xf>
    <xf numFmtId="0" fontId="27" fillId="0" borderId="0" xfId="0" applyFont="1" applyAlignment="1">
      <alignment vertical="center"/>
    </xf>
    <xf numFmtId="4" fontId="27" fillId="0" borderId="0" xfId="0" applyNumberFormat="1" applyFont="1" applyAlignment="1">
      <alignment horizontal="right" vertical="center"/>
    </xf>
    <xf numFmtId="4" fontId="7" fillId="0" borderId="0" xfId="0" applyNumberFormat="1" applyFont="1" applyAlignment="1">
      <alignment horizontal="right" vertical="center"/>
    </xf>
    <xf numFmtId="166" fontId="1" fillId="0" borderId="0" xfId="0" applyNumberFormat="1" applyFont="1" applyAlignment="1">
      <alignment horizontal="left" vertical="center"/>
    </xf>
    <xf numFmtId="0" fontId="1" fillId="0" borderId="0" xfId="0" applyFont="1" applyAlignment="1">
      <alignment vertical="center"/>
    </xf>
    <xf numFmtId="4" fontId="17" fillId="0" borderId="0" xfId="0" applyNumberFormat="1" applyFont="1" applyAlignment="1">
      <alignment vertical="center"/>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0" fontId="14" fillId="2" borderId="0" xfId="0" applyFont="1" applyFill="1" applyAlignment="1">
      <alignment horizontal="center" vertical="center"/>
    </xf>
    <xf numFmtId="0" fontId="0" fillId="0" borderId="0" xfId="0"/>
    <xf numFmtId="0" fontId="21" fillId="4" borderId="7" xfId="0" applyFont="1" applyFill="1" applyBorder="1" applyAlignment="1">
      <alignment horizontal="right" vertical="center"/>
    </xf>
    <xf numFmtId="0" fontId="21" fillId="4" borderId="7" xfId="0" applyFont="1" applyFill="1" applyBorder="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167" fontId="2" fillId="0" borderId="0" xfId="0" applyNumberFormat="1" applyFont="1" applyAlignment="1">
      <alignment horizontal="left" vertical="center"/>
    </xf>
    <xf numFmtId="0" fontId="21" fillId="4" borderId="7" xfId="0" applyFont="1" applyFill="1" applyBorder="1" applyAlignment="1">
      <alignment horizontal="center" vertical="center"/>
    </xf>
    <xf numFmtId="0" fontId="21" fillId="4" borderId="8" xfId="0" applyFont="1" applyFill="1" applyBorder="1" applyAlignment="1">
      <alignment horizontal="left" vertical="center"/>
    </xf>
    <xf numFmtId="0" fontId="19" fillId="0" borderId="11" xfId="0" applyFont="1" applyBorder="1" applyAlignment="1">
      <alignment horizontal="center" vertical="center"/>
    </xf>
    <xf numFmtId="0" fontId="19" fillId="0" borderId="12" xfId="0" applyFont="1" applyBorder="1" applyAlignment="1">
      <alignment horizontal="left" vertical="center"/>
    </xf>
    <xf numFmtId="0" fontId="20" fillId="0" borderId="14" xfId="0" applyFont="1" applyBorder="1" applyAlignment="1">
      <alignment horizontal="left" vertical="center"/>
    </xf>
    <xf numFmtId="0" fontId="20"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0" fontId="2" fillId="0" borderId="0" xfId="0" applyFont="1" applyAlignment="1">
      <alignment horizontal="left" vertical="center" wrapText="1"/>
    </xf>
    <xf numFmtId="4" fontId="16"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0" fontId="29" fillId="0" borderId="0" xfId="0" applyFont="1" applyAlignment="1">
      <alignment horizontal="left" vertical="center" wrapText="1"/>
    </xf>
    <xf numFmtId="4" fontId="23" fillId="0" borderId="0" xfId="0" applyNumberFormat="1" applyFont="1" applyAlignment="1">
      <alignment horizontal="right" vertical="center"/>
    </xf>
    <xf numFmtId="0" fontId="26" fillId="0" borderId="0" xfId="0" applyFont="1" applyAlignment="1">
      <alignment horizontal="left" vertical="center" wrapText="1"/>
    </xf>
    <xf numFmtId="0" fontId="150"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vertical="center"/>
    </xf>
    <xf numFmtId="0" fontId="21" fillId="4" borderId="6" xfId="0" applyFont="1" applyFill="1" applyBorder="1" applyAlignment="1">
      <alignment horizontal="center" vertical="center"/>
    </xf>
    <xf numFmtId="0" fontId="149"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126" fillId="0" borderId="0" xfId="0" applyFont="1" applyAlignment="1">
      <alignment horizontal="left" vertical="center" wrapText="1"/>
    </xf>
    <xf numFmtId="0" fontId="103" fillId="13" borderId="65" xfId="10" applyFont="1" applyFill="1" applyBorder="1" applyAlignment="1">
      <alignment horizontal="center"/>
    </xf>
    <xf numFmtId="0" fontId="103" fillId="13" borderId="66" xfId="10" applyFont="1" applyFill="1" applyBorder="1" applyAlignment="1">
      <alignment horizontal="center"/>
    </xf>
    <xf numFmtId="0" fontId="103" fillId="13" borderId="50" xfId="10" applyFont="1" applyFill="1" applyBorder="1" applyAlignment="1">
      <alignment horizontal="center"/>
    </xf>
    <xf numFmtId="49" fontId="105" fillId="14" borderId="63" xfId="10" applyNumberFormat="1" applyFont="1" applyFill="1" applyBorder="1" applyAlignment="1" applyProtection="1">
      <alignment horizontal="center"/>
      <protection locked="0"/>
    </xf>
    <xf numFmtId="49" fontId="105" fillId="14" borderId="57" xfId="10" applyNumberFormat="1" applyFont="1" applyFill="1" applyBorder="1" applyAlignment="1" applyProtection="1">
      <alignment horizontal="center"/>
      <protection locked="0"/>
    </xf>
    <xf numFmtId="0" fontId="77" fillId="0" borderId="0" xfId="6" applyFont="1" applyAlignment="1">
      <alignment horizontal="left"/>
    </xf>
    <xf numFmtId="171" fontId="79" fillId="0" borderId="36" xfId="6" applyNumberFormat="1" applyFont="1" applyBorder="1" applyAlignment="1">
      <alignment horizontal="center"/>
    </xf>
    <xf numFmtId="0" fontId="72" fillId="0" borderId="36" xfId="6" applyBorder="1"/>
    <xf numFmtId="0" fontId="14" fillId="0" borderId="0" xfId="0" applyFont="1" applyAlignment="1">
      <alignment horizontal="center" vertical="center"/>
    </xf>
    <xf numFmtId="0" fontId="125" fillId="0" borderId="0" xfId="0" applyFont="1" applyAlignment="1">
      <alignment horizontal="left" vertical="center" wrapText="1"/>
    </xf>
    <xf numFmtId="0" fontId="125" fillId="0" borderId="0" xfId="0" applyFont="1" applyAlignment="1">
      <alignment horizontal="left" vertical="center"/>
    </xf>
    <xf numFmtId="0" fontId="127" fillId="0" borderId="0" xfId="0" applyFont="1" applyAlignment="1">
      <alignment horizontal="left" vertical="center" wrapText="1"/>
    </xf>
    <xf numFmtId="0" fontId="47" fillId="0" borderId="23" xfId="4" applyFont="1" applyBorder="1" applyAlignment="1">
      <alignment horizontal="center"/>
    </xf>
    <xf numFmtId="0" fontId="46" fillId="0" borderId="24" xfId="4" applyFont="1" applyBorder="1" applyAlignment="1">
      <alignment horizontal="center"/>
    </xf>
    <xf numFmtId="0" fontId="46" fillId="0" borderId="25" xfId="4" applyFont="1" applyBorder="1" applyAlignment="1">
      <alignment horizontal="center"/>
    </xf>
    <xf numFmtId="0" fontId="48" fillId="0" borderId="28" xfId="4" applyFont="1" applyBorder="1" applyAlignment="1">
      <alignment horizontal="left" vertical="center"/>
    </xf>
    <xf numFmtId="0" fontId="48" fillId="0" borderId="29" xfId="4" applyFont="1" applyBorder="1" applyAlignment="1">
      <alignment horizontal="left" vertical="center"/>
    </xf>
    <xf numFmtId="0" fontId="48" fillId="0" borderId="30" xfId="4" applyFont="1" applyBorder="1" applyAlignment="1">
      <alignment horizontal="left" vertical="center"/>
    </xf>
    <xf numFmtId="0" fontId="48" fillId="0" borderId="33" xfId="4" applyFont="1" applyBorder="1" applyAlignment="1">
      <alignment horizontal="left" vertical="center"/>
    </xf>
    <xf numFmtId="0" fontId="46" fillId="0" borderId="24" xfId="4" applyFont="1" applyBorder="1" applyAlignment="1">
      <alignment horizontal="left" vertical="center"/>
    </xf>
    <xf numFmtId="0" fontId="46" fillId="0" borderId="25" xfId="4" applyFont="1" applyBorder="1" applyAlignment="1">
      <alignment horizontal="left" vertical="center"/>
    </xf>
  </cellXfs>
  <cellStyles count="12">
    <cellStyle name="Čárka" xfId="2" builtinId="3"/>
    <cellStyle name="čárky_List1" xfId="9" xr:uid="{878CB9A9-E8C9-4EBB-8A9A-BD89433905C9}"/>
    <cellStyle name="Hypertextový odkaz" xfId="1" builtinId="8"/>
    <cellStyle name="Hypertextový odkaz 2" xfId="7" xr:uid="{67CD878C-A442-4FEE-BC6E-EC17926F3074}"/>
    <cellStyle name="Hypertextový odkaz 3" xfId="11" xr:uid="{69C4974C-1064-4797-A045-F6EF618DED2A}"/>
    <cellStyle name="Normální" xfId="0" builtinId="0" customBuiltin="1"/>
    <cellStyle name="Normální 2" xfId="4" xr:uid="{701CD56F-427E-44E7-BED1-69A6CC059A37}"/>
    <cellStyle name="Normální 3" xfId="5" xr:uid="{D303F931-ABDA-4888-BB07-028B8A2F9F61}"/>
    <cellStyle name="Normální 4" xfId="6" xr:uid="{9D2F3C1F-B5AB-421F-8954-C42A015A24F8}"/>
    <cellStyle name="Normální 5" xfId="10" xr:uid="{D8CDCDD2-2502-47BD-B869-0CD692829670}"/>
    <cellStyle name="normální_List1" xfId="8" xr:uid="{7735C645-CB3A-4D14-9497-792297D11BA6}"/>
    <cellStyle name="Vysvětlující text" xfId="3" builtinId="53"/>
  </cellStyles>
  <dxfs count="0"/>
  <tableStyles count="0"/>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142875</xdr:rowOff>
    </xdr:to>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4AD01D15-4608-4896-B90A-081F5CB1DC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142875</xdr:rowOff>
    </xdr:to>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37B09813-EF1C-4E43-A65E-919FD9040F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142875</xdr:rowOff>
    </xdr:to>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CABDF034-602F-4842-B828-769273AD4A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139700</xdr:rowOff>
    </xdr:to>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AF4824E0-31E3-4FD9-861C-0C1A3A403D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142875</xdr:rowOff>
    </xdr:to>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473F6D80-107C-4264-AB77-383871EE74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142875</xdr:rowOff>
    </xdr:to>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7A4A0B06-27EF-48FE-BC3A-DD2312CF23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A07D77C-0B36-46BE-A113-8DED24DEDF84}"/>
            </a:ext>
          </a:extLst>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twoCellAnchor>
    <xdr:from>
      <xdr:col>1</xdr:col>
      <xdr:colOff>495300</xdr:colOff>
      <xdr:row>145</xdr:row>
      <xdr:rowOff>0</xdr:rowOff>
    </xdr:from>
    <xdr:to>
      <xdr:col>1</xdr:col>
      <xdr:colOff>495300</xdr:colOff>
      <xdr:row>145</xdr:row>
      <xdr:rowOff>0</xdr:rowOff>
    </xdr:to>
    <xdr:sp macro="" textlink="">
      <xdr:nvSpPr>
        <xdr:cNvPr id="2" name="Line 1">
          <a:extLst>
            <a:ext uri="{FF2B5EF4-FFF2-40B4-BE49-F238E27FC236}">
              <a16:creationId xmlns:a16="http://schemas.microsoft.com/office/drawing/2014/main" id="{AE429A6A-E38F-4EEC-8250-DD16C1A16EEF}"/>
            </a:ext>
          </a:extLst>
        </xdr:cNvPr>
        <xdr:cNvSpPr>
          <a:spLocks noChangeShapeType="1"/>
        </xdr:cNvSpPr>
      </xdr:nvSpPr>
      <xdr:spPr bwMode="auto">
        <a:xfrm>
          <a:off x="1162050" y="32042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220</xdr:row>
      <xdr:rowOff>0</xdr:rowOff>
    </xdr:from>
    <xdr:to>
      <xdr:col>1</xdr:col>
      <xdr:colOff>495300</xdr:colOff>
      <xdr:row>220</xdr:row>
      <xdr:rowOff>0</xdr:rowOff>
    </xdr:to>
    <xdr:sp macro="" textlink="">
      <xdr:nvSpPr>
        <xdr:cNvPr id="3" name="Line 2">
          <a:extLst>
            <a:ext uri="{FF2B5EF4-FFF2-40B4-BE49-F238E27FC236}">
              <a16:creationId xmlns:a16="http://schemas.microsoft.com/office/drawing/2014/main" id="{B2430FEA-18C4-411A-A558-B5ABF7FEEE3D}"/>
            </a:ext>
          </a:extLst>
        </xdr:cNvPr>
        <xdr:cNvSpPr>
          <a:spLocks noChangeShapeType="1"/>
        </xdr:cNvSpPr>
      </xdr:nvSpPr>
      <xdr:spPr bwMode="auto">
        <a:xfrm>
          <a:off x="1162050" y="61569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220</xdr:row>
      <xdr:rowOff>0</xdr:rowOff>
    </xdr:from>
    <xdr:to>
      <xdr:col>1</xdr:col>
      <xdr:colOff>495300</xdr:colOff>
      <xdr:row>220</xdr:row>
      <xdr:rowOff>0</xdr:rowOff>
    </xdr:to>
    <xdr:sp macro="" textlink="">
      <xdr:nvSpPr>
        <xdr:cNvPr id="4" name="Line 18">
          <a:extLst>
            <a:ext uri="{FF2B5EF4-FFF2-40B4-BE49-F238E27FC236}">
              <a16:creationId xmlns:a16="http://schemas.microsoft.com/office/drawing/2014/main" id="{43A0F098-E4AE-43EE-8251-8000017F862C}"/>
            </a:ext>
          </a:extLst>
        </xdr:cNvPr>
        <xdr:cNvSpPr>
          <a:spLocks noChangeShapeType="1"/>
        </xdr:cNvSpPr>
      </xdr:nvSpPr>
      <xdr:spPr bwMode="auto">
        <a:xfrm>
          <a:off x="1162050" y="61569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148</xdr:row>
      <xdr:rowOff>0</xdr:rowOff>
    </xdr:from>
    <xdr:to>
      <xdr:col>1</xdr:col>
      <xdr:colOff>495300</xdr:colOff>
      <xdr:row>148</xdr:row>
      <xdr:rowOff>0</xdr:rowOff>
    </xdr:to>
    <xdr:sp macro="" textlink="">
      <xdr:nvSpPr>
        <xdr:cNvPr id="5" name="Line 2">
          <a:extLst>
            <a:ext uri="{FF2B5EF4-FFF2-40B4-BE49-F238E27FC236}">
              <a16:creationId xmlns:a16="http://schemas.microsoft.com/office/drawing/2014/main" id="{61165E2E-899C-41F5-8043-20C37A026885}"/>
            </a:ext>
          </a:extLst>
        </xdr:cNvPr>
        <xdr:cNvSpPr>
          <a:spLocks noChangeShapeType="1"/>
        </xdr:cNvSpPr>
      </xdr:nvSpPr>
      <xdr:spPr bwMode="auto">
        <a:xfrm>
          <a:off x="1162050" y="32689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148</xdr:row>
      <xdr:rowOff>0</xdr:rowOff>
    </xdr:from>
    <xdr:to>
      <xdr:col>1</xdr:col>
      <xdr:colOff>495300</xdr:colOff>
      <xdr:row>148</xdr:row>
      <xdr:rowOff>0</xdr:rowOff>
    </xdr:to>
    <xdr:sp macro="" textlink="">
      <xdr:nvSpPr>
        <xdr:cNvPr id="6" name="Line 20">
          <a:extLst>
            <a:ext uri="{FF2B5EF4-FFF2-40B4-BE49-F238E27FC236}">
              <a16:creationId xmlns:a16="http://schemas.microsoft.com/office/drawing/2014/main" id="{9249B532-5C4E-49E9-90A9-7F1BABA15A1E}"/>
            </a:ext>
          </a:extLst>
        </xdr:cNvPr>
        <xdr:cNvSpPr>
          <a:spLocks noChangeShapeType="1"/>
        </xdr:cNvSpPr>
      </xdr:nvSpPr>
      <xdr:spPr bwMode="auto">
        <a:xfrm>
          <a:off x="1162050" y="32689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134280</xdr:colOff>
      <xdr:row>0</xdr:row>
      <xdr:rowOff>0</xdr:rowOff>
    </xdr:from>
    <xdr:to>
      <xdr:col>1</xdr:col>
      <xdr:colOff>584640</xdr:colOff>
      <xdr:row>0</xdr:row>
      <xdr:rowOff>0</xdr:rowOff>
    </xdr:to>
    <xdr:sp macro="" textlink="">
      <xdr:nvSpPr>
        <xdr:cNvPr id="2" name="Line 1">
          <a:extLst>
            <a:ext uri="{FF2B5EF4-FFF2-40B4-BE49-F238E27FC236}">
              <a16:creationId xmlns:a16="http://schemas.microsoft.com/office/drawing/2014/main" id="{71095142-FBA4-4AD2-97C0-41C160E0F907}"/>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3" name="Line 1">
          <a:extLst>
            <a:ext uri="{FF2B5EF4-FFF2-40B4-BE49-F238E27FC236}">
              <a16:creationId xmlns:a16="http://schemas.microsoft.com/office/drawing/2014/main" id="{CD1099DE-7362-4C69-90A2-962136631DD4}"/>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4" name="Line 1">
          <a:extLst>
            <a:ext uri="{FF2B5EF4-FFF2-40B4-BE49-F238E27FC236}">
              <a16:creationId xmlns:a16="http://schemas.microsoft.com/office/drawing/2014/main" id="{EC37EDEE-FFE1-4E68-AE0F-CB5A44A8C4C2}"/>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5" name="Line 1">
          <a:extLst>
            <a:ext uri="{FF2B5EF4-FFF2-40B4-BE49-F238E27FC236}">
              <a16:creationId xmlns:a16="http://schemas.microsoft.com/office/drawing/2014/main" id="{02BD8495-8A47-4A77-BB92-6A5B4A7D668A}"/>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6" name="Line 1">
          <a:extLst>
            <a:ext uri="{FF2B5EF4-FFF2-40B4-BE49-F238E27FC236}">
              <a16:creationId xmlns:a16="http://schemas.microsoft.com/office/drawing/2014/main" id="{562A9D1C-A7B4-446F-8F44-DA53761A9F17}"/>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7" name="Line 1">
          <a:extLst>
            <a:ext uri="{FF2B5EF4-FFF2-40B4-BE49-F238E27FC236}">
              <a16:creationId xmlns:a16="http://schemas.microsoft.com/office/drawing/2014/main" id="{DA8AA7D3-F4E5-408A-AEEC-D132A3DF5685}"/>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8" name="Line 1">
          <a:extLst>
            <a:ext uri="{FF2B5EF4-FFF2-40B4-BE49-F238E27FC236}">
              <a16:creationId xmlns:a16="http://schemas.microsoft.com/office/drawing/2014/main" id="{47A3514F-8E0C-4FF1-B703-10F7030F3F57}"/>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9" name="Line 1">
          <a:extLst>
            <a:ext uri="{FF2B5EF4-FFF2-40B4-BE49-F238E27FC236}">
              <a16:creationId xmlns:a16="http://schemas.microsoft.com/office/drawing/2014/main" id="{0762012C-5C0F-4E64-94A9-B4C271D7DB51}"/>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0" name="Line 1">
          <a:extLst>
            <a:ext uri="{FF2B5EF4-FFF2-40B4-BE49-F238E27FC236}">
              <a16:creationId xmlns:a16="http://schemas.microsoft.com/office/drawing/2014/main" id="{08B0117C-123F-49F7-A6A9-F81F17D4A7E3}"/>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1" name="Line 1">
          <a:extLst>
            <a:ext uri="{FF2B5EF4-FFF2-40B4-BE49-F238E27FC236}">
              <a16:creationId xmlns:a16="http://schemas.microsoft.com/office/drawing/2014/main" id="{5EEAD34C-11CC-4E0E-B418-768779CCBD80}"/>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2" name="Line 1">
          <a:extLst>
            <a:ext uri="{FF2B5EF4-FFF2-40B4-BE49-F238E27FC236}">
              <a16:creationId xmlns:a16="http://schemas.microsoft.com/office/drawing/2014/main" id="{27DA75B1-D145-459C-A2F7-79A3B6E9B1B2}"/>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3" name="Line 1">
          <a:extLst>
            <a:ext uri="{FF2B5EF4-FFF2-40B4-BE49-F238E27FC236}">
              <a16:creationId xmlns:a16="http://schemas.microsoft.com/office/drawing/2014/main" id="{E2341BA5-95D3-48A2-B967-687EE68ABB7C}"/>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4" name="Line 1">
          <a:extLst>
            <a:ext uri="{FF2B5EF4-FFF2-40B4-BE49-F238E27FC236}">
              <a16:creationId xmlns:a16="http://schemas.microsoft.com/office/drawing/2014/main" id="{4BC08E48-4B39-4EED-A7BF-31CBEE3AC5B3}"/>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5" name="Line 1">
          <a:extLst>
            <a:ext uri="{FF2B5EF4-FFF2-40B4-BE49-F238E27FC236}">
              <a16:creationId xmlns:a16="http://schemas.microsoft.com/office/drawing/2014/main" id="{53D2F2A3-C596-4574-9916-9C567C401613}"/>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6" name="Line 1">
          <a:extLst>
            <a:ext uri="{FF2B5EF4-FFF2-40B4-BE49-F238E27FC236}">
              <a16:creationId xmlns:a16="http://schemas.microsoft.com/office/drawing/2014/main" id="{D621CD32-4D8A-4EEE-9339-CF7DED89003A}"/>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7" name="Line 1">
          <a:extLst>
            <a:ext uri="{FF2B5EF4-FFF2-40B4-BE49-F238E27FC236}">
              <a16:creationId xmlns:a16="http://schemas.microsoft.com/office/drawing/2014/main" id="{B5A5B958-6DAB-456B-BC79-64A16CC9BBA2}"/>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8" name="Line 1">
          <a:extLst>
            <a:ext uri="{FF2B5EF4-FFF2-40B4-BE49-F238E27FC236}">
              <a16:creationId xmlns:a16="http://schemas.microsoft.com/office/drawing/2014/main" id="{840CC034-6EFC-4F12-99C1-A9E2F5DA05AD}"/>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9" name="Line 1">
          <a:extLst>
            <a:ext uri="{FF2B5EF4-FFF2-40B4-BE49-F238E27FC236}">
              <a16:creationId xmlns:a16="http://schemas.microsoft.com/office/drawing/2014/main" id="{82070F6C-E15C-41A2-91A5-0FB3D84994A8}"/>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0" name="Line 1">
          <a:extLst>
            <a:ext uri="{FF2B5EF4-FFF2-40B4-BE49-F238E27FC236}">
              <a16:creationId xmlns:a16="http://schemas.microsoft.com/office/drawing/2014/main" id="{89072DA7-23DC-4D33-B016-72F03CE15AA1}"/>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1" name="Line 1">
          <a:extLst>
            <a:ext uri="{FF2B5EF4-FFF2-40B4-BE49-F238E27FC236}">
              <a16:creationId xmlns:a16="http://schemas.microsoft.com/office/drawing/2014/main" id="{071DCBD0-52BC-45C5-B951-64E768810DFF}"/>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2" name="Line 1">
          <a:extLst>
            <a:ext uri="{FF2B5EF4-FFF2-40B4-BE49-F238E27FC236}">
              <a16:creationId xmlns:a16="http://schemas.microsoft.com/office/drawing/2014/main" id="{14184694-9249-49E8-B7AC-D8C6D94C7ADA}"/>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3" name="Line 1">
          <a:extLst>
            <a:ext uri="{FF2B5EF4-FFF2-40B4-BE49-F238E27FC236}">
              <a16:creationId xmlns:a16="http://schemas.microsoft.com/office/drawing/2014/main" id="{D282972A-1283-454B-A593-207070158804}"/>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4" name="Line 1">
          <a:extLst>
            <a:ext uri="{FF2B5EF4-FFF2-40B4-BE49-F238E27FC236}">
              <a16:creationId xmlns:a16="http://schemas.microsoft.com/office/drawing/2014/main" id="{90B7D913-C1D0-4F4B-867B-F014C603A49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5" name="Line 1">
          <a:extLst>
            <a:ext uri="{FF2B5EF4-FFF2-40B4-BE49-F238E27FC236}">
              <a16:creationId xmlns:a16="http://schemas.microsoft.com/office/drawing/2014/main" id="{14AA078B-5F49-4468-B5A6-2596AF80742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6" name="Line 1">
          <a:extLst>
            <a:ext uri="{FF2B5EF4-FFF2-40B4-BE49-F238E27FC236}">
              <a16:creationId xmlns:a16="http://schemas.microsoft.com/office/drawing/2014/main" id="{D8A3224A-460B-4E24-8E92-2E3FE23FDBAC}"/>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7" name="Line 1">
          <a:extLst>
            <a:ext uri="{FF2B5EF4-FFF2-40B4-BE49-F238E27FC236}">
              <a16:creationId xmlns:a16="http://schemas.microsoft.com/office/drawing/2014/main" id="{66832960-D20F-4978-9480-E83898067F4D}"/>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8" name="Line 1">
          <a:extLst>
            <a:ext uri="{FF2B5EF4-FFF2-40B4-BE49-F238E27FC236}">
              <a16:creationId xmlns:a16="http://schemas.microsoft.com/office/drawing/2014/main" id="{6B584E69-53E0-4F6C-83C2-45CECA83D645}"/>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9" name="Line 1">
          <a:extLst>
            <a:ext uri="{FF2B5EF4-FFF2-40B4-BE49-F238E27FC236}">
              <a16:creationId xmlns:a16="http://schemas.microsoft.com/office/drawing/2014/main" id="{6B464085-59B0-4FFB-9839-E5C826CA680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30" name="Line 1">
          <a:extLst>
            <a:ext uri="{FF2B5EF4-FFF2-40B4-BE49-F238E27FC236}">
              <a16:creationId xmlns:a16="http://schemas.microsoft.com/office/drawing/2014/main" id="{1342769C-AFC6-4A79-800A-D27420A48E14}"/>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31" name="Line 1">
          <a:extLst>
            <a:ext uri="{FF2B5EF4-FFF2-40B4-BE49-F238E27FC236}">
              <a16:creationId xmlns:a16="http://schemas.microsoft.com/office/drawing/2014/main" id="{54600132-8AEF-49DA-B91C-C38FE838FAA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32" name="Line 1">
          <a:extLst>
            <a:ext uri="{FF2B5EF4-FFF2-40B4-BE49-F238E27FC236}">
              <a16:creationId xmlns:a16="http://schemas.microsoft.com/office/drawing/2014/main" id="{C7D5C10E-774A-40A5-8E4E-F8EA48185BB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33" name="Line 1">
          <a:extLst>
            <a:ext uri="{FF2B5EF4-FFF2-40B4-BE49-F238E27FC236}">
              <a16:creationId xmlns:a16="http://schemas.microsoft.com/office/drawing/2014/main" id="{C3FFD359-12B0-4735-A6D7-EA921ACE1F00}"/>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34" name="Line 1">
          <a:extLst>
            <a:ext uri="{FF2B5EF4-FFF2-40B4-BE49-F238E27FC236}">
              <a16:creationId xmlns:a16="http://schemas.microsoft.com/office/drawing/2014/main" id="{E42ADA99-0092-4CBA-8D7A-F9EE78AF963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35" name="Line 1">
          <a:extLst>
            <a:ext uri="{FF2B5EF4-FFF2-40B4-BE49-F238E27FC236}">
              <a16:creationId xmlns:a16="http://schemas.microsoft.com/office/drawing/2014/main" id="{90AFB8BA-256A-4FEB-8BC9-E1F96BE70B42}"/>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36" name="Line 1">
          <a:extLst>
            <a:ext uri="{FF2B5EF4-FFF2-40B4-BE49-F238E27FC236}">
              <a16:creationId xmlns:a16="http://schemas.microsoft.com/office/drawing/2014/main" id="{69DA0FFD-1B4F-43F3-AA0E-00633024021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37" name="Line 1">
          <a:extLst>
            <a:ext uri="{FF2B5EF4-FFF2-40B4-BE49-F238E27FC236}">
              <a16:creationId xmlns:a16="http://schemas.microsoft.com/office/drawing/2014/main" id="{52794B52-7DDB-498B-A023-415A642C3AF3}"/>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38" name="Line 1">
          <a:extLst>
            <a:ext uri="{FF2B5EF4-FFF2-40B4-BE49-F238E27FC236}">
              <a16:creationId xmlns:a16="http://schemas.microsoft.com/office/drawing/2014/main" id="{6F1AAADB-1252-4123-9D6E-22849569EECE}"/>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39" name="Line 1">
          <a:extLst>
            <a:ext uri="{FF2B5EF4-FFF2-40B4-BE49-F238E27FC236}">
              <a16:creationId xmlns:a16="http://schemas.microsoft.com/office/drawing/2014/main" id="{52B66A00-196B-4E0A-97B7-54FDD2C6FD64}"/>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40" name="Line 1">
          <a:extLst>
            <a:ext uri="{FF2B5EF4-FFF2-40B4-BE49-F238E27FC236}">
              <a16:creationId xmlns:a16="http://schemas.microsoft.com/office/drawing/2014/main" id="{2E5EC405-82D1-42F1-8D9E-16B7F6A8EE97}"/>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41" name="Line 1">
          <a:extLst>
            <a:ext uri="{FF2B5EF4-FFF2-40B4-BE49-F238E27FC236}">
              <a16:creationId xmlns:a16="http://schemas.microsoft.com/office/drawing/2014/main" id="{1251D89B-2B32-40DF-A03F-04E0B6556C53}"/>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42" name="Line 1">
          <a:extLst>
            <a:ext uri="{FF2B5EF4-FFF2-40B4-BE49-F238E27FC236}">
              <a16:creationId xmlns:a16="http://schemas.microsoft.com/office/drawing/2014/main" id="{5FC85DFA-B502-4A79-8867-92A16E4BE4A6}"/>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43" name="Line 1">
          <a:extLst>
            <a:ext uri="{FF2B5EF4-FFF2-40B4-BE49-F238E27FC236}">
              <a16:creationId xmlns:a16="http://schemas.microsoft.com/office/drawing/2014/main" id="{D6CA032D-6B55-43E6-B869-C8A07A49E2C0}"/>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44" name="Line 1">
          <a:extLst>
            <a:ext uri="{FF2B5EF4-FFF2-40B4-BE49-F238E27FC236}">
              <a16:creationId xmlns:a16="http://schemas.microsoft.com/office/drawing/2014/main" id="{8CC6FF11-3E44-41E6-98BA-6F5207D34133}"/>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45" name="Line 1">
          <a:extLst>
            <a:ext uri="{FF2B5EF4-FFF2-40B4-BE49-F238E27FC236}">
              <a16:creationId xmlns:a16="http://schemas.microsoft.com/office/drawing/2014/main" id="{40F1E815-7208-4657-BE05-4B60F9FBA949}"/>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46" name="Line 1">
          <a:extLst>
            <a:ext uri="{FF2B5EF4-FFF2-40B4-BE49-F238E27FC236}">
              <a16:creationId xmlns:a16="http://schemas.microsoft.com/office/drawing/2014/main" id="{843F50F1-77B9-42DD-9AAD-CA3CA2B97C44}"/>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47" name="Line 1">
          <a:extLst>
            <a:ext uri="{FF2B5EF4-FFF2-40B4-BE49-F238E27FC236}">
              <a16:creationId xmlns:a16="http://schemas.microsoft.com/office/drawing/2014/main" id="{8C0614A4-63CC-4929-B168-AA601DBCA090}"/>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48" name="Line 1">
          <a:extLst>
            <a:ext uri="{FF2B5EF4-FFF2-40B4-BE49-F238E27FC236}">
              <a16:creationId xmlns:a16="http://schemas.microsoft.com/office/drawing/2014/main" id="{40BBC192-48BF-40B0-B81F-7D49F080CE4C}"/>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49" name="Line 1">
          <a:extLst>
            <a:ext uri="{FF2B5EF4-FFF2-40B4-BE49-F238E27FC236}">
              <a16:creationId xmlns:a16="http://schemas.microsoft.com/office/drawing/2014/main" id="{C523B8EA-4ED4-4197-B251-1732B9B9AEAE}"/>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50" name="Line 1">
          <a:extLst>
            <a:ext uri="{FF2B5EF4-FFF2-40B4-BE49-F238E27FC236}">
              <a16:creationId xmlns:a16="http://schemas.microsoft.com/office/drawing/2014/main" id="{8A0BB5F9-115C-409C-B0EB-B0175B39BD41}"/>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51" name="Line 1">
          <a:extLst>
            <a:ext uri="{FF2B5EF4-FFF2-40B4-BE49-F238E27FC236}">
              <a16:creationId xmlns:a16="http://schemas.microsoft.com/office/drawing/2014/main" id="{226CFC2E-1405-4CC4-94F3-209EC57C9147}"/>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52" name="Line 1">
          <a:extLst>
            <a:ext uri="{FF2B5EF4-FFF2-40B4-BE49-F238E27FC236}">
              <a16:creationId xmlns:a16="http://schemas.microsoft.com/office/drawing/2014/main" id="{093C205A-B2BF-4CEF-8553-0F655C8134A3}"/>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53" name="Line 1">
          <a:extLst>
            <a:ext uri="{FF2B5EF4-FFF2-40B4-BE49-F238E27FC236}">
              <a16:creationId xmlns:a16="http://schemas.microsoft.com/office/drawing/2014/main" id="{F4177C59-5D15-4FD3-A2E8-45D7286CD814}"/>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54" name="Line 1">
          <a:extLst>
            <a:ext uri="{FF2B5EF4-FFF2-40B4-BE49-F238E27FC236}">
              <a16:creationId xmlns:a16="http://schemas.microsoft.com/office/drawing/2014/main" id="{E547EF55-C360-453B-9653-97670DDA1981}"/>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55" name="Line 1">
          <a:extLst>
            <a:ext uri="{FF2B5EF4-FFF2-40B4-BE49-F238E27FC236}">
              <a16:creationId xmlns:a16="http://schemas.microsoft.com/office/drawing/2014/main" id="{0C01CE87-2530-42EC-A162-22B8AD652870}"/>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56" name="Line 1">
          <a:extLst>
            <a:ext uri="{FF2B5EF4-FFF2-40B4-BE49-F238E27FC236}">
              <a16:creationId xmlns:a16="http://schemas.microsoft.com/office/drawing/2014/main" id="{D515CB41-E1D2-480E-A517-84F629F6108D}"/>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57" name="Line 1">
          <a:extLst>
            <a:ext uri="{FF2B5EF4-FFF2-40B4-BE49-F238E27FC236}">
              <a16:creationId xmlns:a16="http://schemas.microsoft.com/office/drawing/2014/main" id="{3B09A211-0878-4280-A8DC-D5B003112C5F}"/>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58" name="Line 1">
          <a:extLst>
            <a:ext uri="{FF2B5EF4-FFF2-40B4-BE49-F238E27FC236}">
              <a16:creationId xmlns:a16="http://schemas.microsoft.com/office/drawing/2014/main" id="{DE2BDEAD-5832-473F-84BD-422858C3F2AD}"/>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59" name="Line 1">
          <a:extLst>
            <a:ext uri="{FF2B5EF4-FFF2-40B4-BE49-F238E27FC236}">
              <a16:creationId xmlns:a16="http://schemas.microsoft.com/office/drawing/2014/main" id="{1CB2499D-F55F-46DC-A7FA-5400DFC50EE9}"/>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60" name="Line 1">
          <a:extLst>
            <a:ext uri="{FF2B5EF4-FFF2-40B4-BE49-F238E27FC236}">
              <a16:creationId xmlns:a16="http://schemas.microsoft.com/office/drawing/2014/main" id="{47AF5FC0-2B11-4258-876B-1BC8D2D7B3ED}"/>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61" name="Line 1">
          <a:extLst>
            <a:ext uri="{FF2B5EF4-FFF2-40B4-BE49-F238E27FC236}">
              <a16:creationId xmlns:a16="http://schemas.microsoft.com/office/drawing/2014/main" id="{3A86DEE2-EE35-438D-8704-F17AB0FF6D38}"/>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62" name="Line 1">
          <a:extLst>
            <a:ext uri="{FF2B5EF4-FFF2-40B4-BE49-F238E27FC236}">
              <a16:creationId xmlns:a16="http://schemas.microsoft.com/office/drawing/2014/main" id="{CBA3ABDC-AD77-4B9D-BDB3-BF1D1ED2AD8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63" name="Line 1">
          <a:extLst>
            <a:ext uri="{FF2B5EF4-FFF2-40B4-BE49-F238E27FC236}">
              <a16:creationId xmlns:a16="http://schemas.microsoft.com/office/drawing/2014/main" id="{F4F451C8-3CA5-4482-BD8B-E667F5179F26}"/>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64" name="Line 1">
          <a:extLst>
            <a:ext uri="{FF2B5EF4-FFF2-40B4-BE49-F238E27FC236}">
              <a16:creationId xmlns:a16="http://schemas.microsoft.com/office/drawing/2014/main" id="{E40C8397-4551-4D09-97AA-2959EC8A67B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65" name="Line 1">
          <a:extLst>
            <a:ext uri="{FF2B5EF4-FFF2-40B4-BE49-F238E27FC236}">
              <a16:creationId xmlns:a16="http://schemas.microsoft.com/office/drawing/2014/main" id="{54963649-4A68-478B-9639-310585D7620D}"/>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66" name="Line 1">
          <a:extLst>
            <a:ext uri="{FF2B5EF4-FFF2-40B4-BE49-F238E27FC236}">
              <a16:creationId xmlns:a16="http://schemas.microsoft.com/office/drawing/2014/main" id="{49A5EFB8-3EE9-4E94-8381-32879324EABC}"/>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67" name="Line 1">
          <a:extLst>
            <a:ext uri="{FF2B5EF4-FFF2-40B4-BE49-F238E27FC236}">
              <a16:creationId xmlns:a16="http://schemas.microsoft.com/office/drawing/2014/main" id="{1701B2EC-5E15-444B-9B42-1584D8EA8622}"/>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68" name="Line 1">
          <a:extLst>
            <a:ext uri="{FF2B5EF4-FFF2-40B4-BE49-F238E27FC236}">
              <a16:creationId xmlns:a16="http://schemas.microsoft.com/office/drawing/2014/main" id="{F51D544A-BF7A-4B01-BEE8-AE5BCF7DC107}"/>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69" name="Line 1">
          <a:extLst>
            <a:ext uri="{FF2B5EF4-FFF2-40B4-BE49-F238E27FC236}">
              <a16:creationId xmlns:a16="http://schemas.microsoft.com/office/drawing/2014/main" id="{DC5B462F-5B99-45EC-BF2D-9A3456D1944A}"/>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70" name="Line 1">
          <a:extLst>
            <a:ext uri="{FF2B5EF4-FFF2-40B4-BE49-F238E27FC236}">
              <a16:creationId xmlns:a16="http://schemas.microsoft.com/office/drawing/2014/main" id="{02A8F9BB-BA9A-4E7D-A5F1-9DA748C6F928}"/>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71" name="Line 1">
          <a:extLst>
            <a:ext uri="{FF2B5EF4-FFF2-40B4-BE49-F238E27FC236}">
              <a16:creationId xmlns:a16="http://schemas.microsoft.com/office/drawing/2014/main" id="{506E4536-7868-488B-9203-43D5EA07C77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72" name="Line 1">
          <a:extLst>
            <a:ext uri="{FF2B5EF4-FFF2-40B4-BE49-F238E27FC236}">
              <a16:creationId xmlns:a16="http://schemas.microsoft.com/office/drawing/2014/main" id="{E5B9DC34-40AC-48C1-A83E-89DE1F7196A1}"/>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73" name="Line 1">
          <a:extLst>
            <a:ext uri="{FF2B5EF4-FFF2-40B4-BE49-F238E27FC236}">
              <a16:creationId xmlns:a16="http://schemas.microsoft.com/office/drawing/2014/main" id="{8C525E63-F46C-44A4-96B2-28E896813B20}"/>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74" name="Line 1">
          <a:extLst>
            <a:ext uri="{FF2B5EF4-FFF2-40B4-BE49-F238E27FC236}">
              <a16:creationId xmlns:a16="http://schemas.microsoft.com/office/drawing/2014/main" id="{24D9946A-4086-42AE-954D-77591C31EAB2}"/>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75" name="Line 1">
          <a:extLst>
            <a:ext uri="{FF2B5EF4-FFF2-40B4-BE49-F238E27FC236}">
              <a16:creationId xmlns:a16="http://schemas.microsoft.com/office/drawing/2014/main" id="{68DD483C-FF63-4DC7-B1D1-B4669A0F38F0}"/>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76" name="Line 1">
          <a:extLst>
            <a:ext uri="{FF2B5EF4-FFF2-40B4-BE49-F238E27FC236}">
              <a16:creationId xmlns:a16="http://schemas.microsoft.com/office/drawing/2014/main" id="{64CB7DD6-CC51-41FB-BDE0-5C7B7B947028}"/>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77" name="Line 1">
          <a:extLst>
            <a:ext uri="{FF2B5EF4-FFF2-40B4-BE49-F238E27FC236}">
              <a16:creationId xmlns:a16="http://schemas.microsoft.com/office/drawing/2014/main" id="{7FE5D7F7-9E37-4898-A010-04EC7B889139}"/>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78" name="Line 1">
          <a:extLst>
            <a:ext uri="{FF2B5EF4-FFF2-40B4-BE49-F238E27FC236}">
              <a16:creationId xmlns:a16="http://schemas.microsoft.com/office/drawing/2014/main" id="{0E6C2FCF-1220-43BE-AC2B-D5865EB5BED7}"/>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79" name="Line 1">
          <a:extLst>
            <a:ext uri="{FF2B5EF4-FFF2-40B4-BE49-F238E27FC236}">
              <a16:creationId xmlns:a16="http://schemas.microsoft.com/office/drawing/2014/main" id="{7F8C7DCF-C7A3-4EDC-A650-0E718D16767A}"/>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80" name="Line 1">
          <a:extLst>
            <a:ext uri="{FF2B5EF4-FFF2-40B4-BE49-F238E27FC236}">
              <a16:creationId xmlns:a16="http://schemas.microsoft.com/office/drawing/2014/main" id="{0BF000B2-0ABB-4D6A-A238-3653040172ED}"/>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81" name="Line 1">
          <a:extLst>
            <a:ext uri="{FF2B5EF4-FFF2-40B4-BE49-F238E27FC236}">
              <a16:creationId xmlns:a16="http://schemas.microsoft.com/office/drawing/2014/main" id="{D6556FB0-30A5-437F-9751-C6E2D1E0D5AB}"/>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82" name="Line 1">
          <a:extLst>
            <a:ext uri="{FF2B5EF4-FFF2-40B4-BE49-F238E27FC236}">
              <a16:creationId xmlns:a16="http://schemas.microsoft.com/office/drawing/2014/main" id="{910A75CB-56ED-4650-8CC5-800FE94F21B8}"/>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83" name="Line 1">
          <a:extLst>
            <a:ext uri="{FF2B5EF4-FFF2-40B4-BE49-F238E27FC236}">
              <a16:creationId xmlns:a16="http://schemas.microsoft.com/office/drawing/2014/main" id="{6FE84A7E-E96A-42DA-8A2A-F6F6559DDC21}"/>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84" name="Line 1">
          <a:extLst>
            <a:ext uri="{FF2B5EF4-FFF2-40B4-BE49-F238E27FC236}">
              <a16:creationId xmlns:a16="http://schemas.microsoft.com/office/drawing/2014/main" id="{202C7470-8D44-47CC-A3A9-6D45729FD624}"/>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85" name="Line 1">
          <a:extLst>
            <a:ext uri="{FF2B5EF4-FFF2-40B4-BE49-F238E27FC236}">
              <a16:creationId xmlns:a16="http://schemas.microsoft.com/office/drawing/2014/main" id="{F1565FA1-A19C-421B-A05B-5C0F44C0BD98}"/>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86" name="Line 1">
          <a:extLst>
            <a:ext uri="{FF2B5EF4-FFF2-40B4-BE49-F238E27FC236}">
              <a16:creationId xmlns:a16="http://schemas.microsoft.com/office/drawing/2014/main" id="{2590CDED-5AE0-46E6-991F-99ACB573DC23}"/>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87" name="Line 1">
          <a:extLst>
            <a:ext uri="{FF2B5EF4-FFF2-40B4-BE49-F238E27FC236}">
              <a16:creationId xmlns:a16="http://schemas.microsoft.com/office/drawing/2014/main" id="{A0D95B3A-EF9B-4EC6-AE87-0D53AE73C63D}"/>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88" name="Line 1">
          <a:extLst>
            <a:ext uri="{FF2B5EF4-FFF2-40B4-BE49-F238E27FC236}">
              <a16:creationId xmlns:a16="http://schemas.microsoft.com/office/drawing/2014/main" id="{386490D3-F57D-41E7-BE66-34A79975545B}"/>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89" name="Line 1">
          <a:extLst>
            <a:ext uri="{FF2B5EF4-FFF2-40B4-BE49-F238E27FC236}">
              <a16:creationId xmlns:a16="http://schemas.microsoft.com/office/drawing/2014/main" id="{81078D9E-9671-4EAC-A016-AF09E99A5436}"/>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90" name="Line 1">
          <a:extLst>
            <a:ext uri="{FF2B5EF4-FFF2-40B4-BE49-F238E27FC236}">
              <a16:creationId xmlns:a16="http://schemas.microsoft.com/office/drawing/2014/main" id="{9898139A-2ACB-4389-8BF1-D9DD84AC037E}"/>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91" name="Line 1">
          <a:extLst>
            <a:ext uri="{FF2B5EF4-FFF2-40B4-BE49-F238E27FC236}">
              <a16:creationId xmlns:a16="http://schemas.microsoft.com/office/drawing/2014/main" id="{6969F7C7-8C37-411C-B05D-0FF403F018C1}"/>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92" name="Line 1">
          <a:extLst>
            <a:ext uri="{FF2B5EF4-FFF2-40B4-BE49-F238E27FC236}">
              <a16:creationId xmlns:a16="http://schemas.microsoft.com/office/drawing/2014/main" id="{122460B4-ADD2-4CEA-BAEB-43FF2B67CB9B}"/>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93" name="Line 1">
          <a:extLst>
            <a:ext uri="{FF2B5EF4-FFF2-40B4-BE49-F238E27FC236}">
              <a16:creationId xmlns:a16="http://schemas.microsoft.com/office/drawing/2014/main" id="{C4B5D7B2-517D-4A32-9D88-381D5E1A5928}"/>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94" name="Line 1">
          <a:extLst>
            <a:ext uri="{FF2B5EF4-FFF2-40B4-BE49-F238E27FC236}">
              <a16:creationId xmlns:a16="http://schemas.microsoft.com/office/drawing/2014/main" id="{A0129B2C-A2F0-4027-99F4-25705F7221F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95" name="Line 1">
          <a:extLst>
            <a:ext uri="{FF2B5EF4-FFF2-40B4-BE49-F238E27FC236}">
              <a16:creationId xmlns:a16="http://schemas.microsoft.com/office/drawing/2014/main" id="{78DBCCBD-6ABF-4080-9883-A8A87B79709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96" name="Line 1">
          <a:extLst>
            <a:ext uri="{FF2B5EF4-FFF2-40B4-BE49-F238E27FC236}">
              <a16:creationId xmlns:a16="http://schemas.microsoft.com/office/drawing/2014/main" id="{031E7296-6987-4001-A1A8-9FD40B1965BE}"/>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97" name="Line 1">
          <a:extLst>
            <a:ext uri="{FF2B5EF4-FFF2-40B4-BE49-F238E27FC236}">
              <a16:creationId xmlns:a16="http://schemas.microsoft.com/office/drawing/2014/main" id="{FE661E42-3A47-4EF4-A353-E9123514E02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98" name="Line 1">
          <a:extLst>
            <a:ext uri="{FF2B5EF4-FFF2-40B4-BE49-F238E27FC236}">
              <a16:creationId xmlns:a16="http://schemas.microsoft.com/office/drawing/2014/main" id="{FFC26335-B99A-4E28-86F3-C9821863F008}"/>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99" name="Line 1">
          <a:extLst>
            <a:ext uri="{FF2B5EF4-FFF2-40B4-BE49-F238E27FC236}">
              <a16:creationId xmlns:a16="http://schemas.microsoft.com/office/drawing/2014/main" id="{E7F52CC1-2EEB-42C3-B850-8BF5D81C856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00" name="Line 1">
          <a:extLst>
            <a:ext uri="{FF2B5EF4-FFF2-40B4-BE49-F238E27FC236}">
              <a16:creationId xmlns:a16="http://schemas.microsoft.com/office/drawing/2014/main" id="{F996AFF4-6782-4961-B902-0A7636C6BF9E}"/>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01" name="Line 1">
          <a:extLst>
            <a:ext uri="{FF2B5EF4-FFF2-40B4-BE49-F238E27FC236}">
              <a16:creationId xmlns:a16="http://schemas.microsoft.com/office/drawing/2014/main" id="{7662CA70-AFAD-490F-981A-DCAECD372B4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02" name="Line 1">
          <a:extLst>
            <a:ext uri="{FF2B5EF4-FFF2-40B4-BE49-F238E27FC236}">
              <a16:creationId xmlns:a16="http://schemas.microsoft.com/office/drawing/2014/main" id="{8B7A8577-EAD7-42ED-B0E9-A17457080BD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03" name="Line 1">
          <a:extLst>
            <a:ext uri="{FF2B5EF4-FFF2-40B4-BE49-F238E27FC236}">
              <a16:creationId xmlns:a16="http://schemas.microsoft.com/office/drawing/2014/main" id="{7E9865B0-C84F-4FED-A16F-649A2B01C13E}"/>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04" name="Line 1">
          <a:extLst>
            <a:ext uri="{FF2B5EF4-FFF2-40B4-BE49-F238E27FC236}">
              <a16:creationId xmlns:a16="http://schemas.microsoft.com/office/drawing/2014/main" id="{BD59FDCA-FC60-4B2B-ADF3-BA6762B3CF2D}"/>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05" name="Line 1">
          <a:extLst>
            <a:ext uri="{FF2B5EF4-FFF2-40B4-BE49-F238E27FC236}">
              <a16:creationId xmlns:a16="http://schemas.microsoft.com/office/drawing/2014/main" id="{A7B245EF-A3D1-4065-950C-5137F46DA76C}"/>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06" name="Line 1">
          <a:extLst>
            <a:ext uri="{FF2B5EF4-FFF2-40B4-BE49-F238E27FC236}">
              <a16:creationId xmlns:a16="http://schemas.microsoft.com/office/drawing/2014/main" id="{80779F5F-F834-406A-97FA-85BE3CDA334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07" name="Line 1">
          <a:extLst>
            <a:ext uri="{FF2B5EF4-FFF2-40B4-BE49-F238E27FC236}">
              <a16:creationId xmlns:a16="http://schemas.microsoft.com/office/drawing/2014/main" id="{A8135F06-7175-4510-A012-EB95F3597ECD}"/>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08" name="Line 1">
          <a:extLst>
            <a:ext uri="{FF2B5EF4-FFF2-40B4-BE49-F238E27FC236}">
              <a16:creationId xmlns:a16="http://schemas.microsoft.com/office/drawing/2014/main" id="{BB47CA97-BA79-4132-9C25-15B63DABE93A}"/>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09" name="Line 1">
          <a:extLst>
            <a:ext uri="{FF2B5EF4-FFF2-40B4-BE49-F238E27FC236}">
              <a16:creationId xmlns:a16="http://schemas.microsoft.com/office/drawing/2014/main" id="{E422FB99-3C44-4217-A72D-C107890AA263}"/>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10" name="Line 1">
          <a:extLst>
            <a:ext uri="{FF2B5EF4-FFF2-40B4-BE49-F238E27FC236}">
              <a16:creationId xmlns:a16="http://schemas.microsoft.com/office/drawing/2014/main" id="{44FAE0F2-BD27-4483-8F48-C9FCDDE8B678}"/>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11" name="Line 1">
          <a:extLst>
            <a:ext uri="{FF2B5EF4-FFF2-40B4-BE49-F238E27FC236}">
              <a16:creationId xmlns:a16="http://schemas.microsoft.com/office/drawing/2014/main" id="{BFE97C20-4AD1-4B76-AD4A-6BD63527EF1C}"/>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12" name="Line 1">
          <a:extLst>
            <a:ext uri="{FF2B5EF4-FFF2-40B4-BE49-F238E27FC236}">
              <a16:creationId xmlns:a16="http://schemas.microsoft.com/office/drawing/2014/main" id="{31076A92-4F97-4470-A0A4-09AF95C1AB9C}"/>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13" name="Line 1">
          <a:extLst>
            <a:ext uri="{FF2B5EF4-FFF2-40B4-BE49-F238E27FC236}">
              <a16:creationId xmlns:a16="http://schemas.microsoft.com/office/drawing/2014/main" id="{3C8CC0A9-AC2F-445D-8ACA-A64A405EA3F4}"/>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14" name="Line 1">
          <a:extLst>
            <a:ext uri="{FF2B5EF4-FFF2-40B4-BE49-F238E27FC236}">
              <a16:creationId xmlns:a16="http://schemas.microsoft.com/office/drawing/2014/main" id="{C8BA204D-408F-42AE-90A5-FE1D4B3AD69D}"/>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15" name="Line 1">
          <a:extLst>
            <a:ext uri="{FF2B5EF4-FFF2-40B4-BE49-F238E27FC236}">
              <a16:creationId xmlns:a16="http://schemas.microsoft.com/office/drawing/2014/main" id="{7ACE9833-AC10-44B8-93C8-CBFC9045998A}"/>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16" name="Line 1">
          <a:extLst>
            <a:ext uri="{FF2B5EF4-FFF2-40B4-BE49-F238E27FC236}">
              <a16:creationId xmlns:a16="http://schemas.microsoft.com/office/drawing/2014/main" id="{A006132B-862E-4E8B-A12E-437B450EE279}"/>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17" name="Line 1">
          <a:extLst>
            <a:ext uri="{FF2B5EF4-FFF2-40B4-BE49-F238E27FC236}">
              <a16:creationId xmlns:a16="http://schemas.microsoft.com/office/drawing/2014/main" id="{83744AD2-CA78-48C4-A7C5-D5B40AF1190F}"/>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18" name="Line 1">
          <a:extLst>
            <a:ext uri="{FF2B5EF4-FFF2-40B4-BE49-F238E27FC236}">
              <a16:creationId xmlns:a16="http://schemas.microsoft.com/office/drawing/2014/main" id="{046AEC3A-66A6-431E-BCE0-9F129B4379AB}"/>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19" name="Line 1">
          <a:extLst>
            <a:ext uri="{FF2B5EF4-FFF2-40B4-BE49-F238E27FC236}">
              <a16:creationId xmlns:a16="http://schemas.microsoft.com/office/drawing/2014/main" id="{F6F9EAF7-6834-4692-8659-F42D56B59214}"/>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20" name="Line 1">
          <a:extLst>
            <a:ext uri="{FF2B5EF4-FFF2-40B4-BE49-F238E27FC236}">
              <a16:creationId xmlns:a16="http://schemas.microsoft.com/office/drawing/2014/main" id="{C93E7F2B-C4E1-42B8-BD4E-81F7BE807C44}"/>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21" name="Line 1">
          <a:extLst>
            <a:ext uri="{FF2B5EF4-FFF2-40B4-BE49-F238E27FC236}">
              <a16:creationId xmlns:a16="http://schemas.microsoft.com/office/drawing/2014/main" id="{E476CB37-8956-499A-81A3-0BC8656A4D51}"/>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22" name="Line 1">
          <a:extLst>
            <a:ext uri="{FF2B5EF4-FFF2-40B4-BE49-F238E27FC236}">
              <a16:creationId xmlns:a16="http://schemas.microsoft.com/office/drawing/2014/main" id="{5AAA7876-88A8-4802-8390-4D46F0DA77FE}"/>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23" name="Line 1">
          <a:extLst>
            <a:ext uri="{FF2B5EF4-FFF2-40B4-BE49-F238E27FC236}">
              <a16:creationId xmlns:a16="http://schemas.microsoft.com/office/drawing/2014/main" id="{33406572-C919-414C-80C6-6B2790B1BACE}"/>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24" name="Line 1">
          <a:extLst>
            <a:ext uri="{FF2B5EF4-FFF2-40B4-BE49-F238E27FC236}">
              <a16:creationId xmlns:a16="http://schemas.microsoft.com/office/drawing/2014/main" id="{D004478D-A6AB-4A69-8E67-F1293DB4F69A}"/>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25" name="Line 1">
          <a:extLst>
            <a:ext uri="{FF2B5EF4-FFF2-40B4-BE49-F238E27FC236}">
              <a16:creationId xmlns:a16="http://schemas.microsoft.com/office/drawing/2014/main" id="{C3D78A90-566D-49E6-827A-F14EEF5EA294}"/>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26" name="Line 1">
          <a:extLst>
            <a:ext uri="{FF2B5EF4-FFF2-40B4-BE49-F238E27FC236}">
              <a16:creationId xmlns:a16="http://schemas.microsoft.com/office/drawing/2014/main" id="{AFA2FD0A-AAE5-4ACB-A294-8CBA7EEA8CA1}"/>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27" name="Line 1">
          <a:extLst>
            <a:ext uri="{FF2B5EF4-FFF2-40B4-BE49-F238E27FC236}">
              <a16:creationId xmlns:a16="http://schemas.microsoft.com/office/drawing/2014/main" id="{895D6467-AF32-4A37-B022-DA3AF2EEAA52}"/>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28" name="Line 1">
          <a:extLst>
            <a:ext uri="{FF2B5EF4-FFF2-40B4-BE49-F238E27FC236}">
              <a16:creationId xmlns:a16="http://schemas.microsoft.com/office/drawing/2014/main" id="{3D8419CA-D31F-4B5A-A5FD-8A2BC4E7AECF}"/>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29" name="Line 1">
          <a:extLst>
            <a:ext uri="{FF2B5EF4-FFF2-40B4-BE49-F238E27FC236}">
              <a16:creationId xmlns:a16="http://schemas.microsoft.com/office/drawing/2014/main" id="{A76791B2-1850-4DF1-B425-07612701C19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30" name="Line 1">
          <a:extLst>
            <a:ext uri="{FF2B5EF4-FFF2-40B4-BE49-F238E27FC236}">
              <a16:creationId xmlns:a16="http://schemas.microsoft.com/office/drawing/2014/main" id="{742B57C5-9E72-4987-A782-F1C1895672D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31" name="Line 1">
          <a:extLst>
            <a:ext uri="{FF2B5EF4-FFF2-40B4-BE49-F238E27FC236}">
              <a16:creationId xmlns:a16="http://schemas.microsoft.com/office/drawing/2014/main" id="{38A6FDA6-CFC5-4194-9ACC-8CFB4E744CD2}"/>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32" name="Line 1">
          <a:extLst>
            <a:ext uri="{FF2B5EF4-FFF2-40B4-BE49-F238E27FC236}">
              <a16:creationId xmlns:a16="http://schemas.microsoft.com/office/drawing/2014/main" id="{498A74B7-15D1-4621-9242-8911558A3C27}"/>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33" name="Line 1">
          <a:extLst>
            <a:ext uri="{FF2B5EF4-FFF2-40B4-BE49-F238E27FC236}">
              <a16:creationId xmlns:a16="http://schemas.microsoft.com/office/drawing/2014/main" id="{D15D5ACB-02F9-4FCE-A735-3E659555FE45}"/>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34" name="Line 1">
          <a:extLst>
            <a:ext uri="{FF2B5EF4-FFF2-40B4-BE49-F238E27FC236}">
              <a16:creationId xmlns:a16="http://schemas.microsoft.com/office/drawing/2014/main" id="{B7ABC50F-B7A1-4EA1-98C7-22E551DED60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35" name="Line 1">
          <a:extLst>
            <a:ext uri="{FF2B5EF4-FFF2-40B4-BE49-F238E27FC236}">
              <a16:creationId xmlns:a16="http://schemas.microsoft.com/office/drawing/2014/main" id="{62503609-8C82-45F2-BD6C-96D5964D455A}"/>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36" name="Line 1">
          <a:extLst>
            <a:ext uri="{FF2B5EF4-FFF2-40B4-BE49-F238E27FC236}">
              <a16:creationId xmlns:a16="http://schemas.microsoft.com/office/drawing/2014/main" id="{320B95C6-83B4-41D0-9615-8EFCA5AB762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37" name="Line 1">
          <a:extLst>
            <a:ext uri="{FF2B5EF4-FFF2-40B4-BE49-F238E27FC236}">
              <a16:creationId xmlns:a16="http://schemas.microsoft.com/office/drawing/2014/main" id="{1C9295E0-F9B1-4BC4-B54C-5E0B0CAB5B6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38" name="Line 1">
          <a:extLst>
            <a:ext uri="{FF2B5EF4-FFF2-40B4-BE49-F238E27FC236}">
              <a16:creationId xmlns:a16="http://schemas.microsoft.com/office/drawing/2014/main" id="{6E01805F-8C09-4D29-9818-6BD15B78C02E}"/>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39" name="Line 1">
          <a:extLst>
            <a:ext uri="{FF2B5EF4-FFF2-40B4-BE49-F238E27FC236}">
              <a16:creationId xmlns:a16="http://schemas.microsoft.com/office/drawing/2014/main" id="{65B1EA20-425A-4038-83FB-1DB53E9D51F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40" name="Line 1">
          <a:extLst>
            <a:ext uri="{FF2B5EF4-FFF2-40B4-BE49-F238E27FC236}">
              <a16:creationId xmlns:a16="http://schemas.microsoft.com/office/drawing/2014/main" id="{B5E7EC9B-6B51-4054-A027-84FF4C0242EF}"/>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41" name="Line 1">
          <a:extLst>
            <a:ext uri="{FF2B5EF4-FFF2-40B4-BE49-F238E27FC236}">
              <a16:creationId xmlns:a16="http://schemas.microsoft.com/office/drawing/2014/main" id="{84D5A18C-22A7-4F4D-89CF-2FC91A5D2289}"/>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42" name="Line 1">
          <a:extLst>
            <a:ext uri="{FF2B5EF4-FFF2-40B4-BE49-F238E27FC236}">
              <a16:creationId xmlns:a16="http://schemas.microsoft.com/office/drawing/2014/main" id="{03EDE238-B26C-4F7C-9D58-B4A0881B4188}"/>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43" name="Line 1">
          <a:extLst>
            <a:ext uri="{FF2B5EF4-FFF2-40B4-BE49-F238E27FC236}">
              <a16:creationId xmlns:a16="http://schemas.microsoft.com/office/drawing/2014/main" id="{59DAE7A8-562B-473F-8469-A906FE2F9CB1}"/>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44" name="Line 1">
          <a:extLst>
            <a:ext uri="{FF2B5EF4-FFF2-40B4-BE49-F238E27FC236}">
              <a16:creationId xmlns:a16="http://schemas.microsoft.com/office/drawing/2014/main" id="{6D8A629B-2434-4AE7-918A-AFFD468A9942}"/>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45" name="Line 1">
          <a:extLst>
            <a:ext uri="{FF2B5EF4-FFF2-40B4-BE49-F238E27FC236}">
              <a16:creationId xmlns:a16="http://schemas.microsoft.com/office/drawing/2014/main" id="{6B7FD861-0067-425F-8456-D662F280A490}"/>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46" name="Line 1">
          <a:extLst>
            <a:ext uri="{FF2B5EF4-FFF2-40B4-BE49-F238E27FC236}">
              <a16:creationId xmlns:a16="http://schemas.microsoft.com/office/drawing/2014/main" id="{8292F295-C130-4A4B-A55F-22D893132097}"/>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47" name="Line 1">
          <a:extLst>
            <a:ext uri="{FF2B5EF4-FFF2-40B4-BE49-F238E27FC236}">
              <a16:creationId xmlns:a16="http://schemas.microsoft.com/office/drawing/2014/main" id="{74EC17F3-D940-4A2F-B146-A676FEF9451D}"/>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48" name="Line 1">
          <a:extLst>
            <a:ext uri="{FF2B5EF4-FFF2-40B4-BE49-F238E27FC236}">
              <a16:creationId xmlns:a16="http://schemas.microsoft.com/office/drawing/2014/main" id="{3B36A26D-C472-436F-B19E-530CA4656F27}"/>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49" name="Line 1">
          <a:extLst>
            <a:ext uri="{FF2B5EF4-FFF2-40B4-BE49-F238E27FC236}">
              <a16:creationId xmlns:a16="http://schemas.microsoft.com/office/drawing/2014/main" id="{DF34218B-836C-46FA-8305-835C6B2BE151}"/>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50" name="Line 1">
          <a:extLst>
            <a:ext uri="{FF2B5EF4-FFF2-40B4-BE49-F238E27FC236}">
              <a16:creationId xmlns:a16="http://schemas.microsoft.com/office/drawing/2014/main" id="{394A4966-6B96-4D22-9CFB-FDEED3506B54}"/>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51" name="Line 1">
          <a:extLst>
            <a:ext uri="{FF2B5EF4-FFF2-40B4-BE49-F238E27FC236}">
              <a16:creationId xmlns:a16="http://schemas.microsoft.com/office/drawing/2014/main" id="{401101EB-9B01-4E7A-8F4F-274F65F60D31}"/>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52" name="Line 1">
          <a:extLst>
            <a:ext uri="{FF2B5EF4-FFF2-40B4-BE49-F238E27FC236}">
              <a16:creationId xmlns:a16="http://schemas.microsoft.com/office/drawing/2014/main" id="{1B33FDDE-AB86-4CB5-9556-104F5A0F290D}"/>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53" name="Line 1">
          <a:extLst>
            <a:ext uri="{FF2B5EF4-FFF2-40B4-BE49-F238E27FC236}">
              <a16:creationId xmlns:a16="http://schemas.microsoft.com/office/drawing/2014/main" id="{A542298D-8B91-45AC-BE11-65C834E33085}"/>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54" name="Line 1">
          <a:extLst>
            <a:ext uri="{FF2B5EF4-FFF2-40B4-BE49-F238E27FC236}">
              <a16:creationId xmlns:a16="http://schemas.microsoft.com/office/drawing/2014/main" id="{1B4639D4-DBBB-4F9A-BEEF-8297EEBCC59C}"/>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55" name="Line 1">
          <a:extLst>
            <a:ext uri="{FF2B5EF4-FFF2-40B4-BE49-F238E27FC236}">
              <a16:creationId xmlns:a16="http://schemas.microsoft.com/office/drawing/2014/main" id="{86E5EE17-2272-4F64-A983-19D034051261}"/>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56" name="Line 1">
          <a:extLst>
            <a:ext uri="{FF2B5EF4-FFF2-40B4-BE49-F238E27FC236}">
              <a16:creationId xmlns:a16="http://schemas.microsoft.com/office/drawing/2014/main" id="{CCC2A3CF-0665-4E0D-B20E-E496B2AD052F}"/>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57" name="Line 1">
          <a:extLst>
            <a:ext uri="{FF2B5EF4-FFF2-40B4-BE49-F238E27FC236}">
              <a16:creationId xmlns:a16="http://schemas.microsoft.com/office/drawing/2014/main" id="{C7BF1E95-0478-479C-965B-16CFB5B30754}"/>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58" name="Line 1">
          <a:extLst>
            <a:ext uri="{FF2B5EF4-FFF2-40B4-BE49-F238E27FC236}">
              <a16:creationId xmlns:a16="http://schemas.microsoft.com/office/drawing/2014/main" id="{CDB1C8E9-AE1F-4B18-A4D0-CA8889A4919B}"/>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59" name="Line 1">
          <a:extLst>
            <a:ext uri="{FF2B5EF4-FFF2-40B4-BE49-F238E27FC236}">
              <a16:creationId xmlns:a16="http://schemas.microsoft.com/office/drawing/2014/main" id="{E3A79D7B-C435-402E-BD20-3FEDC43E0A87}"/>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60" name="Line 1">
          <a:extLst>
            <a:ext uri="{FF2B5EF4-FFF2-40B4-BE49-F238E27FC236}">
              <a16:creationId xmlns:a16="http://schemas.microsoft.com/office/drawing/2014/main" id="{68E34915-4352-4DF0-8091-0ED43775974A}"/>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61" name="Line 1">
          <a:extLst>
            <a:ext uri="{FF2B5EF4-FFF2-40B4-BE49-F238E27FC236}">
              <a16:creationId xmlns:a16="http://schemas.microsoft.com/office/drawing/2014/main" id="{9406496B-D45C-4C37-958D-A5D3DD436AA0}"/>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62" name="Line 1">
          <a:extLst>
            <a:ext uri="{FF2B5EF4-FFF2-40B4-BE49-F238E27FC236}">
              <a16:creationId xmlns:a16="http://schemas.microsoft.com/office/drawing/2014/main" id="{F37CE997-1A1D-42A5-972C-86243FC49E2A}"/>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63" name="Line 1">
          <a:extLst>
            <a:ext uri="{FF2B5EF4-FFF2-40B4-BE49-F238E27FC236}">
              <a16:creationId xmlns:a16="http://schemas.microsoft.com/office/drawing/2014/main" id="{8CFBA9C8-1C1B-4875-BC66-184818845EC3}"/>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64" name="Line 1">
          <a:extLst>
            <a:ext uri="{FF2B5EF4-FFF2-40B4-BE49-F238E27FC236}">
              <a16:creationId xmlns:a16="http://schemas.microsoft.com/office/drawing/2014/main" id="{D24F5D7F-DAFB-4C90-936A-8FE879A430F2}"/>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65" name="Line 1">
          <a:extLst>
            <a:ext uri="{FF2B5EF4-FFF2-40B4-BE49-F238E27FC236}">
              <a16:creationId xmlns:a16="http://schemas.microsoft.com/office/drawing/2014/main" id="{3E604961-5532-4353-B09B-872B45C4590A}"/>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66" name="Line 1">
          <a:extLst>
            <a:ext uri="{FF2B5EF4-FFF2-40B4-BE49-F238E27FC236}">
              <a16:creationId xmlns:a16="http://schemas.microsoft.com/office/drawing/2014/main" id="{6AB26722-5B08-4D5F-915A-5802591B9BC7}"/>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67" name="Line 1">
          <a:extLst>
            <a:ext uri="{FF2B5EF4-FFF2-40B4-BE49-F238E27FC236}">
              <a16:creationId xmlns:a16="http://schemas.microsoft.com/office/drawing/2014/main" id="{3BDD1578-0421-4348-9DB3-525C73D79273}"/>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68" name="Line 1">
          <a:extLst>
            <a:ext uri="{FF2B5EF4-FFF2-40B4-BE49-F238E27FC236}">
              <a16:creationId xmlns:a16="http://schemas.microsoft.com/office/drawing/2014/main" id="{735AF87E-5BE1-45EB-8B02-AB6FAAE32406}"/>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69" name="Line 1">
          <a:extLst>
            <a:ext uri="{FF2B5EF4-FFF2-40B4-BE49-F238E27FC236}">
              <a16:creationId xmlns:a16="http://schemas.microsoft.com/office/drawing/2014/main" id="{0C8A19B4-DD2C-4EE8-8E74-489FB4E82A24}"/>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70" name="Line 1">
          <a:extLst>
            <a:ext uri="{FF2B5EF4-FFF2-40B4-BE49-F238E27FC236}">
              <a16:creationId xmlns:a16="http://schemas.microsoft.com/office/drawing/2014/main" id="{8E686F3B-D37F-4106-B8DB-D398B032811E}"/>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71" name="Line 1">
          <a:extLst>
            <a:ext uri="{FF2B5EF4-FFF2-40B4-BE49-F238E27FC236}">
              <a16:creationId xmlns:a16="http://schemas.microsoft.com/office/drawing/2014/main" id="{0F6B8406-8689-473A-AEF1-9B2654BCD1C0}"/>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72" name="Line 1">
          <a:extLst>
            <a:ext uri="{FF2B5EF4-FFF2-40B4-BE49-F238E27FC236}">
              <a16:creationId xmlns:a16="http://schemas.microsoft.com/office/drawing/2014/main" id="{4F12ECEB-7733-4661-859A-62AF02619FE3}"/>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73" name="Line 1">
          <a:extLst>
            <a:ext uri="{FF2B5EF4-FFF2-40B4-BE49-F238E27FC236}">
              <a16:creationId xmlns:a16="http://schemas.microsoft.com/office/drawing/2014/main" id="{0D8CD647-52D1-4A19-AB6C-6D319F6DE3D6}"/>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74" name="Line 1">
          <a:extLst>
            <a:ext uri="{FF2B5EF4-FFF2-40B4-BE49-F238E27FC236}">
              <a16:creationId xmlns:a16="http://schemas.microsoft.com/office/drawing/2014/main" id="{3892364C-EB89-4BDE-B5E2-144D772A49B4}"/>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75" name="Line 1">
          <a:extLst>
            <a:ext uri="{FF2B5EF4-FFF2-40B4-BE49-F238E27FC236}">
              <a16:creationId xmlns:a16="http://schemas.microsoft.com/office/drawing/2014/main" id="{42A0F5C0-5811-457D-8A34-9CB69AB11675}"/>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76" name="Line 1">
          <a:extLst>
            <a:ext uri="{FF2B5EF4-FFF2-40B4-BE49-F238E27FC236}">
              <a16:creationId xmlns:a16="http://schemas.microsoft.com/office/drawing/2014/main" id="{673F6043-B7B8-4A83-92B7-8AEED10B5C80}"/>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77" name="Line 1">
          <a:extLst>
            <a:ext uri="{FF2B5EF4-FFF2-40B4-BE49-F238E27FC236}">
              <a16:creationId xmlns:a16="http://schemas.microsoft.com/office/drawing/2014/main" id="{7E54BC61-8023-4043-B8F1-54CC961159B0}"/>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78" name="Line 1">
          <a:extLst>
            <a:ext uri="{FF2B5EF4-FFF2-40B4-BE49-F238E27FC236}">
              <a16:creationId xmlns:a16="http://schemas.microsoft.com/office/drawing/2014/main" id="{B975FD45-FE65-49D7-B60C-6270C9572EFE}"/>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79" name="Line 1">
          <a:extLst>
            <a:ext uri="{FF2B5EF4-FFF2-40B4-BE49-F238E27FC236}">
              <a16:creationId xmlns:a16="http://schemas.microsoft.com/office/drawing/2014/main" id="{78DFACB2-B5D4-47E7-8426-1429C695C9DF}"/>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80" name="Line 1">
          <a:extLst>
            <a:ext uri="{FF2B5EF4-FFF2-40B4-BE49-F238E27FC236}">
              <a16:creationId xmlns:a16="http://schemas.microsoft.com/office/drawing/2014/main" id="{DAA593E4-6B58-47B6-8F4C-00ACA5DB5B3E}"/>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81" name="Line 1">
          <a:extLst>
            <a:ext uri="{FF2B5EF4-FFF2-40B4-BE49-F238E27FC236}">
              <a16:creationId xmlns:a16="http://schemas.microsoft.com/office/drawing/2014/main" id="{0B2A1AAD-C7EF-4FD6-9738-788D702BC284}"/>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82" name="Line 1">
          <a:extLst>
            <a:ext uri="{FF2B5EF4-FFF2-40B4-BE49-F238E27FC236}">
              <a16:creationId xmlns:a16="http://schemas.microsoft.com/office/drawing/2014/main" id="{9A4CCEA1-AD96-4E03-8FFF-9FA3E86A2DEE}"/>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83" name="Line 1">
          <a:extLst>
            <a:ext uri="{FF2B5EF4-FFF2-40B4-BE49-F238E27FC236}">
              <a16:creationId xmlns:a16="http://schemas.microsoft.com/office/drawing/2014/main" id="{11B8BC2D-5D03-40F5-9E80-7BBFD1797019}"/>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84" name="Line 1">
          <a:extLst>
            <a:ext uri="{FF2B5EF4-FFF2-40B4-BE49-F238E27FC236}">
              <a16:creationId xmlns:a16="http://schemas.microsoft.com/office/drawing/2014/main" id="{66F6C55B-560D-4FBF-B4CC-3662CD076BAD}"/>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85" name="Line 1">
          <a:extLst>
            <a:ext uri="{FF2B5EF4-FFF2-40B4-BE49-F238E27FC236}">
              <a16:creationId xmlns:a16="http://schemas.microsoft.com/office/drawing/2014/main" id="{525F7268-7670-4EB1-8EBC-18732999024D}"/>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86" name="Line 1">
          <a:extLst>
            <a:ext uri="{FF2B5EF4-FFF2-40B4-BE49-F238E27FC236}">
              <a16:creationId xmlns:a16="http://schemas.microsoft.com/office/drawing/2014/main" id="{C938131F-BB17-4BB7-B841-95A181B4A95F}"/>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87" name="Line 1">
          <a:extLst>
            <a:ext uri="{FF2B5EF4-FFF2-40B4-BE49-F238E27FC236}">
              <a16:creationId xmlns:a16="http://schemas.microsoft.com/office/drawing/2014/main" id="{88184DFB-688A-4C0E-B937-A9BE423B9738}"/>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88" name="Line 1">
          <a:extLst>
            <a:ext uri="{FF2B5EF4-FFF2-40B4-BE49-F238E27FC236}">
              <a16:creationId xmlns:a16="http://schemas.microsoft.com/office/drawing/2014/main" id="{82C651EF-940D-4C2E-A752-A290CAF4134E}"/>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89" name="Line 1">
          <a:extLst>
            <a:ext uri="{FF2B5EF4-FFF2-40B4-BE49-F238E27FC236}">
              <a16:creationId xmlns:a16="http://schemas.microsoft.com/office/drawing/2014/main" id="{C4B2B6FB-44DB-4D1F-9C5C-87CA80629025}"/>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90" name="Line 1">
          <a:extLst>
            <a:ext uri="{FF2B5EF4-FFF2-40B4-BE49-F238E27FC236}">
              <a16:creationId xmlns:a16="http://schemas.microsoft.com/office/drawing/2014/main" id="{AB63A820-5623-475E-9096-F1A525C6FEA3}"/>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91" name="Line 1">
          <a:extLst>
            <a:ext uri="{FF2B5EF4-FFF2-40B4-BE49-F238E27FC236}">
              <a16:creationId xmlns:a16="http://schemas.microsoft.com/office/drawing/2014/main" id="{84A6C900-75E6-4C48-81F6-22609C979F4E}"/>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92" name="Line 1">
          <a:extLst>
            <a:ext uri="{FF2B5EF4-FFF2-40B4-BE49-F238E27FC236}">
              <a16:creationId xmlns:a16="http://schemas.microsoft.com/office/drawing/2014/main" id="{7C3772D6-ED7F-4629-A1C1-C9BD1016C603}"/>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93" name="Line 1">
          <a:extLst>
            <a:ext uri="{FF2B5EF4-FFF2-40B4-BE49-F238E27FC236}">
              <a16:creationId xmlns:a16="http://schemas.microsoft.com/office/drawing/2014/main" id="{88287C1E-7D56-4D6E-BC57-FF2175C3634F}"/>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94" name="Line 1">
          <a:extLst>
            <a:ext uri="{FF2B5EF4-FFF2-40B4-BE49-F238E27FC236}">
              <a16:creationId xmlns:a16="http://schemas.microsoft.com/office/drawing/2014/main" id="{08CC3825-5DEC-410C-8C1E-DE1E52542C28}"/>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95" name="Line 1">
          <a:extLst>
            <a:ext uri="{FF2B5EF4-FFF2-40B4-BE49-F238E27FC236}">
              <a16:creationId xmlns:a16="http://schemas.microsoft.com/office/drawing/2014/main" id="{25A3401C-6AB4-42F8-A80D-3FA515113652}"/>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96" name="Line 1">
          <a:extLst>
            <a:ext uri="{FF2B5EF4-FFF2-40B4-BE49-F238E27FC236}">
              <a16:creationId xmlns:a16="http://schemas.microsoft.com/office/drawing/2014/main" id="{A076FC24-0EB4-4177-9252-92FD2C9D2497}"/>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97" name="Line 1">
          <a:extLst>
            <a:ext uri="{FF2B5EF4-FFF2-40B4-BE49-F238E27FC236}">
              <a16:creationId xmlns:a16="http://schemas.microsoft.com/office/drawing/2014/main" id="{FFC40003-1C55-4A1E-8D45-F6E66BE23028}"/>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98" name="Line 1">
          <a:extLst>
            <a:ext uri="{FF2B5EF4-FFF2-40B4-BE49-F238E27FC236}">
              <a16:creationId xmlns:a16="http://schemas.microsoft.com/office/drawing/2014/main" id="{00EB556C-4F41-432B-85E8-EBED5CCFCC3C}"/>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99" name="Line 1">
          <a:extLst>
            <a:ext uri="{FF2B5EF4-FFF2-40B4-BE49-F238E27FC236}">
              <a16:creationId xmlns:a16="http://schemas.microsoft.com/office/drawing/2014/main" id="{E48A7E9E-B27C-448F-80BA-2D2ACEEEFBA4}"/>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200" name="Line 1">
          <a:extLst>
            <a:ext uri="{FF2B5EF4-FFF2-40B4-BE49-F238E27FC236}">
              <a16:creationId xmlns:a16="http://schemas.microsoft.com/office/drawing/2014/main" id="{363AA02A-14F1-4082-9A02-2FB8BAD4431B}"/>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201" name="Line 1">
          <a:extLst>
            <a:ext uri="{FF2B5EF4-FFF2-40B4-BE49-F238E27FC236}">
              <a16:creationId xmlns:a16="http://schemas.microsoft.com/office/drawing/2014/main" id="{912A5017-8695-4AA3-B8D1-F1688FD67EBB}"/>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202" name="Line 1">
          <a:extLst>
            <a:ext uri="{FF2B5EF4-FFF2-40B4-BE49-F238E27FC236}">
              <a16:creationId xmlns:a16="http://schemas.microsoft.com/office/drawing/2014/main" id="{486882D4-6152-46BE-81D9-897D5F2969B8}"/>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203" name="Line 1">
          <a:extLst>
            <a:ext uri="{FF2B5EF4-FFF2-40B4-BE49-F238E27FC236}">
              <a16:creationId xmlns:a16="http://schemas.microsoft.com/office/drawing/2014/main" id="{C97A6369-12A5-4097-BD36-5B5601D86C09}"/>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204" name="Line 1">
          <a:extLst>
            <a:ext uri="{FF2B5EF4-FFF2-40B4-BE49-F238E27FC236}">
              <a16:creationId xmlns:a16="http://schemas.microsoft.com/office/drawing/2014/main" id="{7D43E83F-EFAC-4B21-B051-FE3E665C5E99}"/>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205" name="Line 1">
          <a:extLst>
            <a:ext uri="{FF2B5EF4-FFF2-40B4-BE49-F238E27FC236}">
              <a16:creationId xmlns:a16="http://schemas.microsoft.com/office/drawing/2014/main" id="{ECA744E6-2688-40D9-B0A7-07CA83EDD4E9}"/>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206" name="Line 1">
          <a:extLst>
            <a:ext uri="{FF2B5EF4-FFF2-40B4-BE49-F238E27FC236}">
              <a16:creationId xmlns:a16="http://schemas.microsoft.com/office/drawing/2014/main" id="{953BE7A5-79DC-4996-8C81-CB3FC038FAB1}"/>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207" name="Line 1">
          <a:extLst>
            <a:ext uri="{FF2B5EF4-FFF2-40B4-BE49-F238E27FC236}">
              <a16:creationId xmlns:a16="http://schemas.microsoft.com/office/drawing/2014/main" id="{2FC27A4F-63B8-4C09-9FD9-C7A7DAA52F2F}"/>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208" name="Line 1">
          <a:extLst>
            <a:ext uri="{FF2B5EF4-FFF2-40B4-BE49-F238E27FC236}">
              <a16:creationId xmlns:a16="http://schemas.microsoft.com/office/drawing/2014/main" id="{A2C076B6-0E6F-46DE-BC4A-67051CA2A3F8}"/>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209" name="Line 1">
          <a:extLst>
            <a:ext uri="{FF2B5EF4-FFF2-40B4-BE49-F238E27FC236}">
              <a16:creationId xmlns:a16="http://schemas.microsoft.com/office/drawing/2014/main" id="{81AF98E2-4F59-484A-940A-A6816FA1736F}"/>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210" name="Line 1">
          <a:extLst>
            <a:ext uri="{FF2B5EF4-FFF2-40B4-BE49-F238E27FC236}">
              <a16:creationId xmlns:a16="http://schemas.microsoft.com/office/drawing/2014/main" id="{063DF14D-FCDD-4251-93B9-7DE8A18E8BD6}"/>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211" name="Line 1">
          <a:extLst>
            <a:ext uri="{FF2B5EF4-FFF2-40B4-BE49-F238E27FC236}">
              <a16:creationId xmlns:a16="http://schemas.microsoft.com/office/drawing/2014/main" id="{7C0B2006-78DD-493E-A35B-B4F06DDBE580}"/>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212" name="Line 1">
          <a:extLst>
            <a:ext uri="{FF2B5EF4-FFF2-40B4-BE49-F238E27FC236}">
              <a16:creationId xmlns:a16="http://schemas.microsoft.com/office/drawing/2014/main" id="{1B2B38FF-08DB-4D53-8FA9-9F8B51D9B703}"/>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213" name="Line 1">
          <a:extLst>
            <a:ext uri="{FF2B5EF4-FFF2-40B4-BE49-F238E27FC236}">
              <a16:creationId xmlns:a16="http://schemas.microsoft.com/office/drawing/2014/main" id="{87CC2770-B07F-4F96-A04F-FA9EB423FB34}"/>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214" name="Line 1">
          <a:extLst>
            <a:ext uri="{FF2B5EF4-FFF2-40B4-BE49-F238E27FC236}">
              <a16:creationId xmlns:a16="http://schemas.microsoft.com/office/drawing/2014/main" id="{93BC2D63-9278-462B-A177-C048B32DB5A9}"/>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215" name="Line 1">
          <a:extLst>
            <a:ext uri="{FF2B5EF4-FFF2-40B4-BE49-F238E27FC236}">
              <a16:creationId xmlns:a16="http://schemas.microsoft.com/office/drawing/2014/main" id="{B80E1EBE-8FA6-447D-9D55-4688941ADB87}"/>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16" name="Line 1">
          <a:extLst>
            <a:ext uri="{FF2B5EF4-FFF2-40B4-BE49-F238E27FC236}">
              <a16:creationId xmlns:a16="http://schemas.microsoft.com/office/drawing/2014/main" id="{4F9AB7B6-036C-41AD-AB43-FB259AC32B03}"/>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17" name="Line 1">
          <a:extLst>
            <a:ext uri="{FF2B5EF4-FFF2-40B4-BE49-F238E27FC236}">
              <a16:creationId xmlns:a16="http://schemas.microsoft.com/office/drawing/2014/main" id="{C14F1DF9-B6C1-43D7-88A7-2A20D918CDB4}"/>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18" name="Line 1">
          <a:extLst>
            <a:ext uri="{FF2B5EF4-FFF2-40B4-BE49-F238E27FC236}">
              <a16:creationId xmlns:a16="http://schemas.microsoft.com/office/drawing/2014/main" id="{35FF06DF-E277-479A-85C9-8D44A01BBC87}"/>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19" name="Line 1">
          <a:extLst>
            <a:ext uri="{FF2B5EF4-FFF2-40B4-BE49-F238E27FC236}">
              <a16:creationId xmlns:a16="http://schemas.microsoft.com/office/drawing/2014/main" id="{B41DAD92-3023-4731-B607-869FE22B28E9}"/>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20" name="Line 1">
          <a:extLst>
            <a:ext uri="{FF2B5EF4-FFF2-40B4-BE49-F238E27FC236}">
              <a16:creationId xmlns:a16="http://schemas.microsoft.com/office/drawing/2014/main" id="{84D01D9D-B6AE-4668-9080-DDDE810E9CAA}"/>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21" name="Line 1">
          <a:extLst>
            <a:ext uri="{FF2B5EF4-FFF2-40B4-BE49-F238E27FC236}">
              <a16:creationId xmlns:a16="http://schemas.microsoft.com/office/drawing/2014/main" id="{A8432701-D7C2-4857-BCA0-97616FC842DB}"/>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22" name="Line 1">
          <a:extLst>
            <a:ext uri="{FF2B5EF4-FFF2-40B4-BE49-F238E27FC236}">
              <a16:creationId xmlns:a16="http://schemas.microsoft.com/office/drawing/2014/main" id="{71A58F0F-E5B8-470A-BB6A-C81629E63C6D}"/>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23" name="Line 1">
          <a:extLst>
            <a:ext uri="{FF2B5EF4-FFF2-40B4-BE49-F238E27FC236}">
              <a16:creationId xmlns:a16="http://schemas.microsoft.com/office/drawing/2014/main" id="{FCC0AAF6-F83C-4870-85FB-D3A48EF705B6}"/>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24" name="Line 1">
          <a:extLst>
            <a:ext uri="{FF2B5EF4-FFF2-40B4-BE49-F238E27FC236}">
              <a16:creationId xmlns:a16="http://schemas.microsoft.com/office/drawing/2014/main" id="{9B8FA5A9-E138-44DF-97E3-6C4DE39CE2EA}"/>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25" name="Line 1">
          <a:extLst>
            <a:ext uri="{FF2B5EF4-FFF2-40B4-BE49-F238E27FC236}">
              <a16:creationId xmlns:a16="http://schemas.microsoft.com/office/drawing/2014/main" id="{6DEAB640-6B6E-493D-8C3C-CCAACB6CF7EC}"/>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26" name="Line 1">
          <a:extLst>
            <a:ext uri="{FF2B5EF4-FFF2-40B4-BE49-F238E27FC236}">
              <a16:creationId xmlns:a16="http://schemas.microsoft.com/office/drawing/2014/main" id="{91550999-4BC4-4FA3-9C21-1C47718AADE5}"/>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27" name="Line 1">
          <a:extLst>
            <a:ext uri="{FF2B5EF4-FFF2-40B4-BE49-F238E27FC236}">
              <a16:creationId xmlns:a16="http://schemas.microsoft.com/office/drawing/2014/main" id="{A052B342-0C79-4B1A-B70A-6B4CD9185579}"/>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28" name="Line 1">
          <a:extLst>
            <a:ext uri="{FF2B5EF4-FFF2-40B4-BE49-F238E27FC236}">
              <a16:creationId xmlns:a16="http://schemas.microsoft.com/office/drawing/2014/main" id="{5A2897C9-F3C4-4606-9329-B3FB79F1F063}"/>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29" name="Line 1">
          <a:extLst>
            <a:ext uri="{FF2B5EF4-FFF2-40B4-BE49-F238E27FC236}">
              <a16:creationId xmlns:a16="http://schemas.microsoft.com/office/drawing/2014/main" id="{35FAB224-EC5D-4689-A24B-14C6810C0ABE}"/>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30" name="Line 1">
          <a:extLst>
            <a:ext uri="{FF2B5EF4-FFF2-40B4-BE49-F238E27FC236}">
              <a16:creationId xmlns:a16="http://schemas.microsoft.com/office/drawing/2014/main" id="{64B388CD-B836-4CA4-BA34-4AE849168FBF}"/>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31" name="Line 1">
          <a:extLst>
            <a:ext uri="{FF2B5EF4-FFF2-40B4-BE49-F238E27FC236}">
              <a16:creationId xmlns:a16="http://schemas.microsoft.com/office/drawing/2014/main" id="{750DC7B8-D985-46BD-A5F7-31A579FC3876}"/>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32" name="Line 1">
          <a:extLst>
            <a:ext uri="{FF2B5EF4-FFF2-40B4-BE49-F238E27FC236}">
              <a16:creationId xmlns:a16="http://schemas.microsoft.com/office/drawing/2014/main" id="{D0C801CE-7D58-4121-BD25-93FD78AF4ADE}"/>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33" name="Line 1">
          <a:extLst>
            <a:ext uri="{FF2B5EF4-FFF2-40B4-BE49-F238E27FC236}">
              <a16:creationId xmlns:a16="http://schemas.microsoft.com/office/drawing/2014/main" id="{5A3E09C2-4929-4AAF-8AED-B181ED05596E}"/>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34" name="Line 1">
          <a:extLst>
            <a:ext uri="{FF2B5EF4-FFF2-40B4-BE49-F238E27FC236}">
              <a16:creationId xmlns:a16="http://schemas.microsoft.com/office/drawing/2014/main" id="{356B6132-5C90-4EFF-B2D6-1CD83DC83741}"/>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35" name="Line 1">
          <a:extLst>
            <a:ext uri="{FF2B5EF4-FFF2-40B4-BE49-F238E27FC236}">
              <a16:creationId xmlns:a16="http://schemas.microsoft.com/office/drawing/2014/main" id="{59A49767-4C0E-435A-A61E-5690597D4C25}"/>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36" name="Line 1">
          <a:extLst>
            <a:ext uri="{FF2B5EF4-FFF2-40B4-BE49-F238E27FC236}">
              <a16:creationId xmlns:a16="http://schemas.microsoft.com/office/drawing/2014/main" id="{22B03766-F93F-4784-A138-9B99AC2CE958}"/>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37" name="Line 1">
          <a:extLst>
            <a:ext uri="{FF2B5EF4-FFF2-40B4-BE49-F238E27FC236}">
              <a16:creationId xmlns:a16="http://schemas.microsoft.com/office/drawing/2014/main" id="{62928FAA-B5EC-4BEF-AB09-6D5D6E7BC3FE}"/>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38" name="Line 1">
          <a:extLst>
            <a:ext uri="{FF2B5EF4-FFF2-40B4-BE49-F238E27FC236}">
              <a16:creationId xmlns:a16="http://schemas.microsoft.com/office/drawing/2014/main" id="{463FB5F9-02CE-412F-B2C0-D486C0F4683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39" name="Line 1">
          <a:extLst>
            <a:ext uri="{FF2B5EF4-FFF2-40B4-BE49-F238E27FC236}">
              <a16:creationId xmlns:a16="http://schemas.microsoft.com/office/drawing/2014/main" id="{2631D93D-D4C2-4E55-AB36-30B0CDF903CC}"/>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40" name="Line 1">
          <a:extLst>
            <a:ext uri="{FF2B5EF4-FFF2-40B4-BE49-F238E27FC236}">
              <a16:creationId xmlns:a16="http://schemas.microsoft.com/office/drawing/2014/main" id="{B5083721-3682-4C0E-909F-3506E453B64D}"/>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41" name="Line 1">
          <a:extLst>
            <a:ext uri="{FF2B5EF4-FFF2-40B4-BE49-F238E27FC236}">
              <a16:creationId xmlns:a16="http://schemas.microsoft.com/office/drawing/2014/main" id="{27F22C8C-71A2-4A0A-A0E3-D0A246CA13E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42" name="Line 1">
          <a:extLst>
            <a:ext uri="{FF2B5EF4-FFF2-40B4-BE49-F238E27FC236}">
              <a16:creationId xmlns:a16="http://schemas.microsoft.com/office/drawing/2014/main" id="{3CD0721C-DBA7-4E35-88B0-C844AA6AB29A}"/>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43" name="Line 1">
          <a:extLst>
            <a:ext uri="{FF2B5EF4-FFF2-40B4-BE49-F238E27FC236}">
              <a16:creationId xmlns:a16="http://schemas.microsoft.com/office/drawing/2014/main" id="{F14546C9-693B-4E30-96C8-65F13ADE3F5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44" name="Line 1">
          <a:extLst>
            <a:ext uri="{FF2B5EF4-FFF2-40B4-BE49-F238E27FC236}">
              <a16:creationId xmlns:a16="http://schemas.microsoft.com/office/drawing/2014/main" id="{D3219739-4DAC-43C5-85D2-33440AE5D53B}"/>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45" name="Line 1">
          <a:extLst>
            <a:ext uri="{FF2B5EF4-FFF2-40B4-BE49-F238E27FC236}">
              <a16:creationId xmlns:a16="http://schemas.microsoft.com/office/drawing/2014/main" id="{02DE78F4-BAAA-4D00-892A-4DA69A7C299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46" name="Line 1">
          <a:extLst>
            <a:ext uri="{FF2B5EF4-FFF2-40B4-BE49-F238E27FC236}">
              <a16:creationId xmlns:a16="http://schemas.microsoft.com/office/drawing/2014/main" id="{DF55599A-A3F8-450C-BE07-12E142758719}"/>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47" name="Line 1">
          <a:extLst>
            <a:ext uri="{FF2B5EF4-FFF2-40B4-BE49-F238E27FC236}">
              <a16:creationId xmlns:a16="http://schemas.microsoft.com/office/drawing/2014/main" id="{40E360FF-E778-49E7-B0D1-D324276D362D}"/>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48" name="Line 1">
          <a:extLst>
            <a:ext uri="{FF2B5EF4-FFF2-40B4-BE49-F238E27FC236}">
              <a16:creationId xmlns:a16="http://schemas.microsoft.com/office/drawing/2014/main" id="{6D710A4E-1B95-4C21-B25A-4F8D058C683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49" name="Line 1">
          <a:extLst>
            <a:ext uri="{FF2B5EF4-FFF2-40B4-BE49-F238E27FC236}">
              <a16:creationId xmlns:a16="http://schemas.microsoft.com/office/drawing/2014/main" id="{FCD59CEC-3C74-4028-B104-2D3DB9B07F7A}"/>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50" name="Line 1">
          <a:extLst>
            <a:ext uri="{FF2B5EF4-FFF2-40B4-BE49-F238E27FC236}">
              <a16:creationId xmlns:a16="http://schemas.microsoft.com/office/drawing/2014/main" id="{05A0E507-5B97-4E1D-9119-81B68153261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51" name="Line 1">
          <a:extLst>
            <a:ext uri="{FF2B5EF4-FFF2-40B4-BE49-F238E27FC236}">
              <a16:creationId xmlns:a16="http://schemas.microsoft.com/office/drawing/2014/main" id="{E957A193-EB65-40E1-BBA2-4F50A04AEEFA}"/>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52" name="Line 1">
          <a:extLst>
            <a:ext uri="{FF2B5EF4-FFF2-40B4-BE49-F238E27FC236}">
              <a16:creationId xmlns:a16="http://schemas.microsoft.com/office/drawing/2014/main" id="{1017601A-1A95-4CE1-A1DC-0769DB2457A8}"/>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53" name="Line 1">
          <a:extLst>
            <a:ext uri="{FF2B5EF4-FFF2-40B4-BE49-F238E27FC236}">
              <a16:creationId xmlns:a16="http://schemas.microsoft.com/office/drawing/2014/main" id="{58A0B93C-41AB-4FA8-A1DB-BF7035560B61}"/>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54" name="Line 1">
          <a:extLst>
            <a:ext uri="{FF2B5EF4-FFF2-40B4-BE49-F238E27FC236}">
              <a16:creationId xmlns:a16="http://schemas.microsoft.com/office/drawing/2014/main" id="{2B5FF54C-F758-424D-980A-A6D157541812}"/>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55" name="Line 1">
          <a:extLst>
            <a:ext uri="{FF2B5EF4-FFF2-40B4-BE49-F238E27FC236}">
              <a16:creationId xmlns:a16="http://schemas.microsoft.com/office/drawing/2014/main" id="{10262723-19C7-481C-8133-3F4F9D08568C}"/>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56" name="Line 1">
          <a:extLst>
            <a:ext uri="{FF2B5EF4-FFF2-40B4-BE49-F238E27FC236}">
              <a16:creationId xmlns:a16="http://schemas.microsoft.com/office/drawing/2014/main" id="{28556438-59B2-43B9-8974-84626010253A}"/>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57" name="Line 1">
          <a:extLst>
            <a:ext uri="{FF2B5EF4-FFF2-40B4-BE49-F238E27FC236}">
              <a16:creationId xmlns:a16="http://schemas.microsoft.com/office/drawing/2014/main" id="{ABED4BA5-297F-4BD4-A2E4-893D5BD575B6}"/>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58" name="Line 1">
          <a:extLst>
            <a:ext uri="{FF2B5EF4-FFF2-40B4-BE49-F238E27FC236}">
              <a16:creationId xmlns:a16="http://schemas.microsoft.com/office/drawing/2014/main" id="{7CB85514-EC72-48BF-A107-F44AD0D94C9B}"/>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59" name="Line 1">
          <a:extLst>
            <a:ext uri="{FF2B5EF4-FFF2-40B4-BE49-F238E27FC236}">
              <a16:creationId xmlns:a16="http://schemas.microsoft.com/office/drawing/2014/main" id="{97973819-73E5-4EE3-8AB8-8C8ADB3350F3}"/>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60" name="Line 1">
          <a:extLst>
            <a:ext uri="{FF2B5EF4-FFF2-40B4-BE49-F238E27FC236}">
              <a16:creationId xmlns:a16="http://schemas.microsoft.com/office/drawing/2014/main" id="{25DB1A20-CF22-48B3-B29A-07F7C29C28F4}"/>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61" name="Line 1">
          <a:extLst>
            <a:ext uri="{FF2B5EF4-FFF2-40B4-BE49-F238E27FC236}">
              <a16:creationId xmlns:a16="http://schemas.microsoft.com/office/drawing/2014/main" id="{DDBC5699-B742-4231-A9E0-000404B058DE}"/>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62" name="Line 1">
          <a:extLst>
            <a:ext uri="{FF2B5EF4-FFF2-40B4-BE49-F238E27FC236}">
              <a16:creationId xmlns:a16="http://schemas.microsoft.com/office/drawing/2014/main" id="{F8477847-6CFF-4C88-A0C2-FF856EF24EC8}"/>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63" name="Line 1">
          <a:extLst>
            <a:ext uri="{FF2B5EF4-FFF2-40B4-BE49-F238E27FC236}">
              <a16:creationId xmlns:a16="http://schemas.microsoft.com/office/drawing/2014/main" id="{D17F9461-92E3-4C18-924E-AD696AD92B35}"/>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64" name="Line 1">
          <a:extLst>
            <a:ext uri="{FF2B5EF4-FFF2-40B4-BE49-F238E27FC236}">
              <a16:creationId xmlns:a16="http://schemas.microsoft.com/office/drawing/2014/main" id="{9CCA7CBB-A5C7-46BD-A1CE-0E3EC7B4C7D0}"/>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65" name="Line 1">
          <a:extLst>
            <a:ext uri="{FF2B5EF4-FFF2-40B4-BE49-F238E27FC236}">
              <a16:creationId xmlns:a16="http://schemas.microsoft.com/office/drawing/2014/main" id="{D5A4042D-7500-47C1-8A24-75AA6AF67077}"/>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66" name="Line 1">
          <a:extLst>
            <a:ext uri="{FF2B5EF4-FFF2-40B4-BE49-F238E27FC236}">
              <a16:creationId xmlns:a16="http://schemas.microsoft.com/office/drawing/2014/main" id="{248EC757-B5B2-4658-ADB4-4D299886A219}"/>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67" name="Line 1">
          <a:extLst>
            <a:ext uri="{FF2B5EF4-FFF2-40B4-BE49-F238E27FC236}">
              <a16:creationId xmlns:a16="http://schemas.microsoft.com/office/drawing/2014/main" id="{DCDC4A53-B493-4698-986B-951799BE4C62}"/>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68" name="Line 1">
          <a:extLst>
            <a:ext uri="{FF2B5EF4-FFF2-40B4-BE49-F238E27FC236}">
              <a16:creationId xmlns:a16="http://schemas.microsoft.com/office/drawing/2014/main" id="{877A5E1E-3F78-44D7-A3E6-F8E23B6C22C0}"/>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69" name="Line 1">
          <a:extLst>
            <a:ext uri="{FF2B5EF4-FFF2-40B4-BE49-F238E27FC236}">
              <a16:creationId xmlns:a16="http://schemas.microsoft.com/office/drawing/2014/main" id="{123074EA-4B5F-4A6C-A707-B02E39EF5A52}"/>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70" name="Line 1">
          <a:extLst>
            <a:ext uri="{FF2B5EF4-FFF2-40B4-BE49-F238E27FC236}">
              <a16:creationId xmlns:a16="http://schemas.microsoft.com/office/drawing/2014/main" id="{C9DBAECD-121C-4C0B-A1D1-C32C0A7AF6AC}"/>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71" name="Line 1">
          <a:extLst>
            <a:ext uri="{FF2B5EF4-FFF2-40B4-BE49-F238E27FC236}">
              <a16:creationId xmlns:a16="http://schemas.microsoft.com/office/drawing/2014/main" id="{B8683F94-7135-4995-9A51-14BC4633F904}"/>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72" name="Line 1">
          <a:extLst>
            <a:ext uri="{FF2B5EF4-FFF2-40B4-BE49-F238E27FC236}">
              <a16:creationId xmlns:a16="http://schemas.microsoft.com/office/drawing/2014/main" id="{ABFA7B25-30F6-4919-A123-DA7216CA12AE}"/>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73" name="Line 1">
          <a:extLst>
            <a:ext uri="{FF2B5EF4-FFF2-40B4-BE49-F238E27FC236}">
              <a16:creationId xmlns:a16="http://schemas.microsoft.com/office/drawing/2014/main" id="{9DD0C03F-945B-4EC8-A55E-8AB51D2CBD7F}"/>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74" name="Line 1">
          <a:extLst>
            <a:ext uri="{FF2B5EF4-FFF2-40B4-BE49-F238E27FC236}">
              <a16:creationId xmlns:a16="http://schemas.microsoft.com/office/drawing/2014/main" id="{71AC121C-5CEB-4218-B6A0-AC440C5A96A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75" name="Line 1">
          <a:extLst>
            <a:ext uri="{FF2B5EF4-FFF2-40B4-BE49-F238E27FC236}">
              <a16:creationId xmlns:a16="http://schemas.microsoft.com/office/drawing/2014/main" id="{8AAC0418-3137-4CDD-B025-219FF8148CB4}"/>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76" name="Line 1">
          <a:extLst>
            <a:ext uri="{FF2B5EF4-FFF2-40B4-BE49-F238E27FC236}">
              <a16:creationId xmlns:a16="http://schemas.microsoft.com/office/drawing/2014/main" id="{0B76E607-E923-4E52-85A1-8845CD8B84FC}"/>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77" name="Line 1">
          <a:extLst>
            <a:ext uri="{FF2B5EF4-FFF2-40B4-BE49-F238E27FC236}">
              <a16:creationId xmlns:a16="http://schemas.microsoft.com/office/drawing/2014/main" id="{3B5A86A5-8348-40FA-A7B1-175BC9B01230}"/>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78" name="Line 1">
          <a:extLst>
            <a:ext uri="{FF2B5EF4-FFF2-40B4-BE49-F238E27FC236}">
              <a16:creationId xmlns:a16="http://schemas.microsoft.com/office/drawing/2014/main" id="{D97FCFA6-0339-47AC-A6C0-BAE83F51675E}"/>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79" name="Line 1">
          <a:extLst>
            <a:ext uri="{FF2B5EF4-FFF2-40B4-BE49-F238E27FC236}">
              <a16:creationId xmlns:a16="http://schemas.microsoft.com/office/drawing/2014/main" id="{4D9379D8-E832-44AC-8606-9D34E17F49BA}"/>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80" name="Line 1">
          <a:extLst>
            <a:ext uri="{FF2B5EF4-FFF2-40B4-BE49-F238E27FC236}">
              <a16:creationId xmlns:a16="http://schemas.microsoft.com/office/drawing/2014/main" id="{92EA4ADB-C628-4378-8E82-B31894C735ED}"/>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81" name="Line 1">
          <a:extLst>
            <a:ext uri="{FF2B5EF4-FFF2-40B4-BE49-F238E27FC236}">
              <a16:creationId xmlns:a16="http://schemas.microsoft.com/office/drawing/2014/main" id="{B93772D9-1ECD-4324-955A-7C8B91E0006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82" name="Line 1">
          <a:extLst>
            <a:ext uri="{FF2B5EF4-FFF2-40B4-BE49-F238E27FC236}">
              <a16:creationId xmlns:a16="http://schemas.microsoft.com/office/drawing/2014/main" id="{5F353FBF-8677-49BD-8EC3-2582B0EDBA04}"/>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83" name="Line 1">
          <a:extLst>
            <a:ext uri="{FF2B5EF4-FFF2-40B4-BE49-F238E27FC236}">
              <a16:creationId xmlns:a16="http://schemas.microsoft.com/office/drawing/2014/main" id="{4A362A87-42F3-451B-8CE0-E7176F0F07AE}"/>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84" name="Line 1">
          <a:extLst>
            <a:ext uri="{FF2B5EF4-FFF2-40B4-BE49-F238E27FC236}">
              <a16:creationId xmlns:a16="http://schemas.microsoft.com/office/drawing/2014/main" id="{F9129B6C-8D82-49B8-94FF-F5D920B4A970}"/>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85" name="Line 1">
          <a:extLst>
            <a:ext uri="{FF2B5EF4-FFF2-40B4-BE49-F238E27FC236}">
              <a16:creationId xmlns:a16="http://schemas.microsoft.com/office/drawing/2014/main" id="{FFB5487A-7CF1-4FA1-88C4-5E29D895CCE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286" name="Line 1">
          <a:extLst>
            <a:ext uri="{FF2B5EF4-FFF2-40B4-BE49-F238E27FC236}">
              <a16:creationId xmlns:a16="http://schemas.microsoft.com/office/drawing/2014/main" id="{5209F16D-AC76-468E-832A-2DFC2974CA6A}"/>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287" name="Line 1">
          <a:extLst>
            <a:ext uri="{FF2B5EF4-FFF2-40B4-BE49-F238E27FC236}">
              <a16:creationId xmlns:a16="http://schemas.microsoft.com/office/drawing/2014/main" id="{8F4C5A87-05EE-487E-88B9-DCDBC1ADBE09}"/>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288" name="Line 1">
          <a:extLst>
            <a:ext uri="{FF2B5EF4-FFF2-40B4-BE49-F238E27FC236}">
              <a16:creationId xmlns:a16="http://schemas.microsoft.com/office/drawing/2014/main" id="{1399A95A-009E-4F89-B4BA-1E92681BB2C0}"/>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289" name="Line 1">
          <a:extLst>
            <a:ext uri="{FF2B5EF4-FFF2-40B4-BE49-F238E27FC236}">
              <a16:creationId xmlns:a16="http://schemas.microsoft.com/office/drawing/2014/main" id="{16FAED24-962C-4049-8825-7D24CB72BA74}"/>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290" name="Line 1">
          <a:extLst>
            <a:ext uri="{FF2B5EF4-FFF2-40B4-BE49-F238E27FC236}">
              <a16:creationId xmlns:a16="http://schemas.microsoft.com/office/drawing/2014/main" id="{5B4064B9-5A0B-4D9F-8C0F-7D0281739CBB}"/>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291" name="Line 1">
          <a:extLst>
            <a:ext uri="{FF2B5EF4-FFF2-40B4-BE49-F238E27FC236}">
              <a16:creationId xmlns:a16="http://schemas.microsoft.com/office/drawing/2014/main" id="{120E84E1-8B40-4D4E-9C0E-89E1C9D44CB2}"/>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292" name="Line 1">
          <a:extLst>
            <a:ext uri="{FF2B5EF4-FFF2-40B4-BE49-F238E27FC236}">
              <a16:creationId xmlns:a16="http://schemas.microsoft.com/office/drawing/2014/main" id="{60FC8C0F-20A7-43CA-BC7A-448BCB9CD7E9}"/>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293" name="Line 1">
          <a:extLst>
            <a:ext uri="{FF2B5EF4-FFF2-40B4-BE49-F238E27FC236}">
              <a16:creationId xmlns:a16="http://schemas.microsoft.com/office/drawing/2014/main" id="{6A1FC090-DD9D-4BF5-9CC8-0816174F5769}"/>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294" name="Line 1">
          <a:extLst>
            <a:ext uri="{FF2B5EF4-FFF2-40B4-BE49-F238E27FC236}">
              <a16:creationId xmlns:a16="http://schemas.microsoft.com/office/drawing/2014/main" id="{EE73E9CD-FEB6-4CB9-AB06-B5CF0AB2257B}"/>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295" name="Line 1">
          <a:extLst>
            <a:ext uri="{FF2B5EF4-FFF2-40B4-BE49-F238E27FC236}">
              <a16:creationId xmlns:a16="http://schemas.microsoft.com/office/drawing/2014/main" id="{D33A33DB-B78A-4877-A377-527A1F35DF6F}"/>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296" name="Line 1">
          <a:extLst>
            <a:ext uri="{FF2B5EF4-FFF2-40B4-BE49-F238E27FC236}">
              <a16:creationId xmlns:a16="http://schemas.microsoft.com/office/drawing/2014/main" id="{D8F82BA0-A7CD-474F-986E-DD7E4FB27C23}"/>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297" name="Line 1">
          <a:extLst>
            <a:ext uri="{FF2B5EF4-FFF2-40B4-BE49-F238E27FC236}">
              <a16:creationId xmlns:a16="http://schemas.microsoft.com/office/drawing/2014/main" id="{1E192CD9-443C-43D2-A0CA-C7B82E03F12C}"/>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298" name="Line 1">
          <a:extLst>
            <a:ext uri="{FF2B5EF4-FFF2-40B4-BE49-F238E27FC236}">
              <a16:creationId xmlns:a16="http://schemas.microsoft.com/office/drawing/2014/main" id="{6F63F078-C778-4968-8D4A-9858937B2C95}"/>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299" name="Line 1">
          <a:extLst>
            <a:ext uri="{FF2B5EF4-FFF2-40B4-BE49-F238E27FC236}">
              <a16:creationId xmlns:a16="http://schemas.microsoft.com/office/drawing/2014/main" id="{27F2A330-A205-4A23-9EE6-7C32C0FBC3CA}"/>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00" name="Line 1">
          <a:extLst>
            <a:ext uri="{FF2B5EF4-FFF2-40B4-BE49-F238E27FC236}">
              <a16:creationId xmlns:a16="http://schemas.microsoft.com/office/drawing/2014/main" id="{86A53B96-BCB4-4269-97FD-E618FB7417D7}"/>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01" name="Line 1">
          <a:extLst>
            <a:ext uri="{FF2B5EF4-FFF2-40B4-BE49-F238E27FC236}">
              <a16:creationId xmlns:a16="http://schemas.microsoft.com/office/drawing/2014/main" id="{FC8A2A5A-CFDC-4F10-8391-85DB954F66B3}"/>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02" name="Line 1">
          <a:extLst>
            <a:ext uri="{FF2B5EF4-FFF2-40B4-BE49-F238E27FC236}">
              <a16:creationId xmlns:a16="http://schemas.microsoft.com/office/drawing/2014/main" id="{388369D0-3A6D-4CCA-B32E-113496829AA3}"/>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03" name="Line 1">
          <a:extLst>
            <a:ext uri="{FF2B5EF4-FFF2-40B4-BE49-F238E27FC236}">
              <a16:creationId xmlns:a16="http://schemas.microsoft.com/office/drawing/2014/main" id="{54369AAC-677E-4572-9432-9B3DF52CE16B}"/>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04" name="Line 1">
          <a:extLst>
            <a:ext uri="{FF2B5EF4-FFF2-40B4-BE49-F238E27FC236}">
              <a16:creationId xmlns:a16="http://schemas.microsoft.com/office/drawing/2014/main" id="{FE95FE2B-DADB-4C72-850D-D49B68FCD5F4}"/>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05" name="Line 1">
          <a:extLst>
            <a:ext uri="{FF2B5EF4-FFF2-40B4-BE49-F238E27FC236}">
              <a16:creationId xmlns:a16="http://schemas.microsoft.com/office/drawing/2014/main" id="{B32B1F3C-EC92-47A9-956A-A50D5CE74D34}"/>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06" name="Line 1">
          <a:extLst>
            <a:ext uri="{FF2B5EF4-FFF2-40B4-BE49-F238E27FC236}">
              <a16:creationId xmlns:a16="http://schemas.microsoft.com/office/drawing/2014/main" id="{75853EDF-5643-4716-BF2D-7FCA7990CCBD}"/>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07" name="Line 1">
          <a:extLst>
            <a:ext uri="{FF2B5EF4-FFF2-40B4-BE49-F238E27FC236}">
              <a16:creationId xmlns:a16="http://schemas.microsoft.com/office/drawing/2014/main" id="{BECD5577-0D08-4C5A-A78D-6753AA9CF6E5}"/>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08" name="Line 1">
          <a:extLst>
            <a:ext uri="{FF2B5EF4-FFF2-40B4-BE49-F238E27FC236}">
              <a16:creationId xmlns:a16="http://schemas.microsoft.com/office/drawing/2014/main" id="{AFD9C56B-D1A5-432E-978A-C16ABB298377}"/>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09" name="Line 1">
          <a:extLst>
            <a:ext uri="{FF2B5EF4-FFF2-40B4-BE49-F238E27FC236}">
              <a16:creationId xmlns:a16="http://schemas.microsoft.com/office/drawing/2014/main" id="{4670F045-C29F-4596-B4AE-57B00CF334E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10" name="Line 1">
          <a:extLst>
            <a:ext uri="{FF2B5EF4-FFF2-40B4-BE49-F238E27FC236}">
              <a16:creationId xmlns:a16="http://schemas.microsoft.com/office/drawing/2014/main" id="{803358CD-E00B-43E1-A39E-F41C1D966C59}"/>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11" name="Line 1">
          <a:extLst>
            <a:ext uri="{FF2B5EF4-FFF2-40B4-BE49-F238E27FC236}">
              <a16:creationId xmlns:a16="http://schemas.microsoft.com/office/drawing/2014/main" id="{8FFF1C3C-24D4-40F9-8C4A-4CC52295F26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12" name="Line 1">
          <a:extLst>
            <a:ext uri="{FF2B5EF4-FFF2-40B4-BE49-F238E27FC236}">
              <a16:creationId xmlns:a16="http://schemas.microsoft.com/office/drawing/2014/main" id="{8DBE7DF8-5A7B-4E54-804E-6CB8839D520B}"/>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13" name="Line 1">
          <a:extLst>
            <a:ext uri="{FF2B5EF4-FFF2-40B4-BE49-F238E27FC236}">
              <a16:creationId xmlns:a16="http://schemas.microsoft.com/office/drawing/2014/main" id="{DDFECE84-390A-4BF4-9192-EBD23996F34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14" name="Line 1">
          <a:extLst>
            <a:ext uri="{FF2B5EF4-FFF2-40B4-BE49-F238E27FC236}">
              <a16:creationId xmlns:a16="http://schemas.microsoft.com/office/drawing/2014/main" id="{814F681B-81BD-4917-8959-1EEC337DEF6A}"/>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15" name="Line 1">
          <a:extLst>
            <a:ext uri="{FF2B5EF4-FFF2-40B4-BE49-F238E27FC236}">
              <a16:creationId xmlns:a16="http://schemas.microsoft.com/office/drawing/2014/main" id="{BACFC8A0-3AE3-45ED-A73A-1ABD89C9844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16" name="Line 1">
          <a:extLst>
            <a:ext uri="{FF2B5EF4-FFF2-40B4-BE49-F238E27FC236}">
              <a16:creationId xmlns:a16="http://schemas.microsoft.com/office/drawing/2014/main" id="{9CB88642-0710-402D-8BEC-4E047668FD40}"/>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17" name="Line 1">
          <a:extLst>
            <a:ext uri="{FF2B5EF4-FFF2-40B4-BE49-F238E27FC236}">
              <a16:creationId xmlns:a16="http://schemas.microsoft.com/office/drawing/2014/main" id="{2E68DF02-6220-42A7-B33F-CF7AD81439FD}"/>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18" name="Line 1">
          <a:extLst>
            <a:ext uri="{FF2B5EF4-FFF2-40B4-BE49-F238E27FC236}">
              <a16:creationId xmlns:a16="http://schemas.microsoft.com/office/drawing/2014/main" id="{89E88DE7-444D-4236-82CD-0C9BE765A7E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19" name="Line 1">
          <a:extLst>
            <a:ext uri="{FF2B5EF4-FFF2-40B4-BE49-F238E27FC236}">
              <a16:creationId xmlns:a16="http://schemas.microsoft.com/office/drawing/2014/main" id="{C88871DD-5255-4394-9170-BAA3272FFC76}"/>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20" name="Line 1">
          <a:extLst>
            <a:ext uri="{FF2B5EF4-FFF2-40B4-BE49-F238E27FC236}">
              <a16:creationId xmlns:a16="http://schemas.microsoft.com/office/drawing/2014/main" id="{C0268541-C423-4333-99F0-9990724B5CD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21" name="Line 1">
          <a:extLst>
            <a:ext uri="{FF2B5EF4-FFF2-40B4-BE49-F238E27FC236}">
              <a16:creationId xmlns:a16="http://schemas.microsoft.com/office/drawing/2014/main" id="{82CADB50-4346-4A71-91AC-B1CA28CB8189}"/>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22" name="Line 1">
          <a:extLst>
            <a:ext uri="{FF2B5EF4-FFF2-40B4-BE49-F238E27FC236}">
              <a16:creationId xmlns:a16="http://schemas.microsoft.com/office/drawing/2014/main" id="{3075DC6F-3B1C-4888-BBF3-A317F6641692}"/>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23" name="Line 1">
          <a:extLst>
            <a:ext uri="{FF2B5EF4-FFF2-40B4-BE49-F238E27FC236}">
              <a16:creationId xmlns:a16="http://schemas.microsoft.com/office/drawing/2014/main" id="{58829B61-BF80-4996-9080-EEFD37F06D43}"/>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24" name="Line 1">
          <a:extLst>
            <a:ext uri="{FF2B5EF4-FFF2-40B4-BE49-F238E27FC236}">
              <a16:creationId xmlns:a16="http://schemas.microsoft.com/office/drawing/2014/main" id="{A73BC4E3-0973-432C-960C-5D1BA84141D9}"/>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25" name="Line 1">
          <a:extLst>
            <a:ext uri="{FF2B5EF4-FFF2-40B4-BE49-F238E27FC236}">
              <a16:creationId xmlns:a16="http://schemas.microsoft.com/office/drawing/2014/main" id="{BE19D4A7-89CA-4B06-A52F-87A13167DB8D}"/>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26" name="Line 1">
          <a:extLst>
            <a:ext uri="{FF2B5EF4-FFF2-40B4-BE49-F238E27FC236}">
              <a16:creationId xmlns:a16="http://schemas.microsoft.com/office/drawing/2014/main" id="{CD9A609F-9651-452E-8DF7-567F35A36C59}"/>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27" name="Line 1">
          <a:extLst>
            <a:ext uri="{FF2B5EF4-FFF2-40B4-BE49-F238E27FC236}">
              <a16:creationId xmlns:a16="http://schemas.microsoft.com/office/drawing/2014/main" id="{D62C6FD1-1F60-4061-A71B-96B116D0C36A}"/>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28" name="Line 1">
          <a:extLst>
            <a:ext uri="{FF2B5EF4-FFF2-40B4-BE49-F238E27FC236}">
              <a16:creationId xmlns:a16="http://schemas.microsoft.com/office/drawing/2014/main" id="{DAF56D25-FE5E-4AC4-A770-6C6E19CE32DC}"/>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29" name="Line 1">
          <a:extLst>
            <a:ext uri="{FF2B5EF4-FFF2-40B4-BE49-F238E27FC236}">
              <a16:creationId xmlns:a16="http://schemas.microsoft.com/office/drawing/2014/main" id="{8AFCAB39-6636-4FE9-9B04-F4F8B83ECE25}"/>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30" name="Line 1">
          <a:extLst>
            <a:ext uri="{FF2B5EF4-FFF2-40B4-BE49-F238E27FC236}">
              <a16:creationId xmlns:a16="http://schemas.microsoft.com/office/drawing/2014/main" id="{EEDDE914-3175-4509-BE96-5DBF588A66AB}"/>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31" name="Line 1">
          <a:extLst>
            <a:ext uri="{FF2B5EF4-FFF2-40B4-BE49-F238E27FC236}">
              <a16:creationId xmlns:a16="http://schemas.microsoft.com/office/drawing/2014/main" id="{CC3CF11B-70ED-4D87-BF7E-70DC928F5C69}"/>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32" name="Line 1">
          <a:extLst>
            <a:ext uri="{FF2B5EF4-FFF2-40B4-BE49-F238E27FC236}">
              <a16:creationId xmlns:a16="http://schemas.microsoft.com/office/drawing/2014/main" id="{AF733B39-31EA-413D-9870-6000B07D766F}"/>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33" name="Line 1">
          <a:extLst>
            <a:ext uri="{FF2B5EF4-FFF2-40B4-BE49-F238E27FC236}">
              <a16:creationId xmlns:a16="http://schemas.microsoft.com/office/drawing/2014/main" id="{F33CFBDE-627C-4C06-8C99-EEA0B25FDA52}"/>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34" name="Line 1">
          <a:extLst>
            <a:ext uri="{FF2B5EF4-FFF2-40B4-BE49-F238E27FC236}">
              <a16:creationId xmlns:a16="http://schemas.microsoft.com/office/drawing/2014/main" id="{74C7F9B1-6642-4628-AE81-5C702718F644}"/>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35" name="Line 1">
          <a:extLst>
            <a:ext uri="{FF2B5EF4-FFF2-40B4-BE49-F238E27FC236}">
              <a16:creationId xmlns:a16="http://schemas.microsoft.com/office/drawing/2014/main" id="{801214F1-5467-41E2-BDA3-59594B308E8F}"/>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36" name="Line 1">
          <a:extLst>
            <a:ext uri="{FF2B5EF4-FFF2-40B4-BE49-F238E27FC236}">
              <a16:creationId xmlns:a16="http://schemas.microsoft.com/office/drawing/2014/main" id="{46942D14-CCC6-467D-BB49-BE596B38B594}"/>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37" name="Line 1">
          <a:extLst>
            <a:ext uri="{FF2B5EF4-FFF2-40B4-BE49-F238E27FC236}">
              <a16:creationId xmlns:a16="http://schemas.microsoft.com/office/drawing/2014/main" id="{CC4EC5A1-B54D-4F81-A056-F93229A1CD53}"/>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38" name="Line 1">
          <a:extLst>
            <a:ext uri="{FF2B5EF4-FFF2-40B4-BE49-F238E27FC236}">
              <a16:creationId xmlns:a16="http://schemas.microsoft.com/office/drawing/2014/main" id="{C2BEE92D-59E5-483F-97E5-E1E1BB103CA8}"/>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39" name="Line 1">
          <a:extLst>
            <a:ext uri="{FF2B5EF4-FFF2-40B4-BE49-F238E27FC236}">
              <a16:creationId xmlns:a16="http://schemas.microsoft.com/office/drawing/2014/main" id="{DC93ECD9-DA4B-4DFB-B3FA-D33A30B2C531}"/>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40" name="Line 1">
          <a:extLst>
            <a:ext uri="{FF2B5EF4-FFF2-40B4-BE49-F238E27FC236}">
              <a16:creationId xmlns:a16="http://schemas.microsoft.com/office/drawing/2014/main" id="{6FEBD8F0-F0EA-43BA-A36E-9652A684F0CB}"/>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41" name="Line 1">
          <a:extLst>
            <a:ext uri="{FF2B5EF4-FFF2-40B4-BE49-F238E27FC236}">
              <a16:creationId xmlns:a16="http://schemas.microsoft.com/office/drawing/2014/main" id="{A2C0D976-192F-4489-B985-8F34865C5150}"/>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42" name="Line 1">
          <a:extLst>
            <a:ext uri="{FF2B5EF4-FFF2-40B4-BE49-F238E27FC236}">
              <a16:creationId xmlns:a16="http://schemas.microsoft.com/office/drawing/2014/main" id="{EE509842-2617-4CCC-8850-26361185F9EC}"/>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43" name="Line 1">
          <a:extLst>
            <a:ext uri="{FF2B5EF4-FFF2-40B4-BE49-F238E27FC236}">
              <a16:creationId xmlns:a16="http://schemas.microsoft.com/office/drawing/2014/main" id="{8424CF2A-A49D-403B-9274-567363CCABA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44" name="Line 1">
          <a:extLst>
            <a:ext uri="{FF2B5EF4-FFF2-40B4-BE49-F238E27FC236}">
              <a16:creationId xmlns:a16="http://schemas.microsoft.com/office/drawing/2014/main" id="{C614069D-8465-4645-9B0E-9505F149A0F7}"/>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45" name="Line 1">
          <a:extLst>
            <a:ext uri="{FF2B5EF4-FFF2-40B4-BE49-F238E27FC236}">
              <a16:creationId xmlns:a16="http://schemas.microsoft.com/office/drawing/2014/main" id="{829E367B-DC7D-4D1B-99AE-55B17F8A5EF7}"/>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46" name="Line 1">
          <a:extLst>
            <a:ext uri="{FF2B5EF4-FFF2-40B4-BE49-F238E27FC236}">
              <a16:creationId xmlns:a16="http://schemas.microsoft.com/office/drawing/2014/main" id="{526CDC03-4D29-40D6-9CEF-637A8D13631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47" name="Line 1">
          <a:extLst>
            <a:ext uri="{FF2B5EF4-FFF2-40B4-BE49-F238E27FC236}">
              <a16:creationId xmlns:a16="http://schemas.microsoft.com/office/drawing/2014/main" id="{0FBD7C0F-E258-4D70-B16F-2AD19F3657A7}"/>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48" name="Line 1">
          <a:extLst>
            <a:ext uri="{FF2B5EF4-FFF2-40B4-BE49-F238E27FC236}">
              <a16:creationId xmlns:a16="http://schemas.microsoft.com/office/drawing/2014/main" id="{EAB6FDAA-7413-4BE8-9618-8DD281E6337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49" name="Line 1">
          <a:extLst>
            <a:ext uri="{FF2B5EF4-FFF2-40B4-BE49-F238E27FC236}">
              <a16:creationId xmlns:a16="http://schemas.microsoft.com/office/drawing/2014/main" id="{1E5BB880-A093-4811-AE86-6D129A2EEA25}"/>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50" name="Line 1">
          <a:extLst>
            <a:ext uri="{FF2B5EF4-FFF2-40B4-BE49-F238E27FC236}">
              <a16:creationId xmlns:a16="http://schemas.microsoft.com/office/drawing/2014/main" id="{307B8DCC-D8CD-4736-8455-DBC0FDC0CF4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51" name="Line 1">
          <a:extLst>
            <a:ext uri="{FF2B5EF4-FFF2-40B4-BE49-F238E27FC236}">
              <a16:creationId xmlns:a16="http://schemas.microsoft.com/office/drawing/2014/main" id="{837D6A50-A254-41C2-B68A-F97A550017E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52" name="Line 1">
          <a:extLst>
            <a:ext uri="{FF2B5EF4-FFF2-40B4-BE49-F238E27FC236}">
              <a16:creationId xmlns:a16="http://schemas.microsoft.com/office/drawing/2014/main" id="{F325A53B-4844-4F51-8FC9-1AFD0B72134E}"/>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53" name="Line 1">
          <a:extLst>
            <a:ext uri="{FF2B5EF4-FFF2-40B4-BE49-F238E27FC236}">
              <a16:creationId xmlns:a16="http://schemas.microsoft.com/office/drawing/2014/main" id="{11CDF328-9302-4601-8677-742972A20B0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54" name="Line 1">
          <a:extLst>
            <a:ext uri="{FF2B5EF4-FFF2-40B4-BE49-F238E27FC236}">
              <a16:creationId xmlns:a16="http://schemas.microsoft.com/office/drawing/2014/main" id="{9CFBCF39-BFA5-4709-9DDC-E46834F45833}"/>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55" name="Line 1">
          <a:extLst>
            <a:ext uri="{FF2B5EF4-FFF2-40B4-BE49-F238E27FC236}">
              <a16:creationId xmlns:a16="http://schemas.microsoft.com/office/drawing/2014/main" id="{66D0E861-D4ED-4A23-BFF7-735360BCD5B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56" name="Line 1">
          <a:extLst>
            <a:ext uri="{FF2B5EF4-FFF2-40B4-BE49-F238E27FC236}">
              <a16:creationId xmlns:a16="http://schemas.microsoft.com/office/drawing/2014/main" id="{0973699A-E6FB-4F84-AC41-C275ABF0A211}"/>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57" name="Line 1">
          <a:extLst>
            <a:ext uri="{FF2B5EF4-FFF2-40B4-BE49-F238E27FC236}">
              <a16:creationId xmlns:a16="http://schemas.microsoft.com/office/drawing/2014/main" id="{3A4F2AD6-7497-43A6-A7F4-1D562B62E0D2}"/>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58" name="Line 1">
          <a:extLst>
            <a:ext uri="{FF2B5EF4-FFF2-40B4-BE49-F238E27FC236}">
              <a16:creationId xmlns:a16="http://schemas.microsoft.com/office/drawing/2014/main" id="{B2CFAEE0-B0AC-491D-ABA3-6CF57E5F921C}"/>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59" name="Line 1">
          <a:extLst>
            <a:ext uri="{FF2B5EF4-FFF2-40B4-BE49-F238E27FC236}">
              <a16:creationId xmlns:a16="http://schemas.microsoft.com/office/drawing/2014/main" id="{2529E0CE-CD2E-4942-BBAB-245E7AB13256}"/>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60" name="Line 1">
          <a:extLst>
            <a:ext uri="{FF2B5EF4-FFF2-40B4-BE49-F238E27FC236}">
              <a16:creationId xmlns:a16="http://schemas.microsoft.com/office/drawing/2014/main" id="{72DA8008-AF3A-4735-A563-C759CB117FCF}"/>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61" name="Line 1">
          <a:extLst>
            <a:ext uri="{FF2B5EF4-FFF2-40B4-BE49-F238E27FC236}">
              <a16:creationId xmlns:a16="http://schemas.microsoft.com/office/drawing/2014/main" id="{7BF1408C-80AC-4B83-896E-23DF1867C57A}"/>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62" name="Line 1">
          <a:extLst>
            <a:ext uri="{FF2B5EF4-FFF2-40B4-BE49-F238E27FC236}">
              <a16:creationId xmlns:a16="http://schemas.microsoft.com/office/drawing/2014/main" id="{3CD03121-12F1-4AA0-8A55-9F256CC8365C}"/>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63" name="Line 1">
          <a:extLst>
            <a:ext uri="{FF2B5EF4-FFF2-40B4-BE49-F238E27FC236}">
              <a16:creationId xmlns:a16="http://schemas.microsoft.com/office/drawing/2014/main" id="{0A796EC9-9EFC-4A25-9B9E-FAEEBF18B7A7}"/>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64" name="Line 1">
          <a:extLst>
            <a:ext uri="{FF2B5EF4-FFF2-40B4-BE49-F238E27FC236}">
              <a16:creationId xmlns:a16="http://schemas.microsoft.com/office/drawing/2014/main" id="{075A1A69-76A8-422E-9303-8C60F36D0AA7}"/>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65" name="Line 1">
          <a:extLst>
            <a:ext uri="{FF2B5EF4-FFF2-40B4-BE49-F238E27FC236}">
              <a16:creationId xmlns:a16="http://schemas.microsoft.com/office/drawing/2014/main" id="{4E027193-4196-4C9A-AD54-4A811D265DCB}"/>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66" name="Line 1">
          <a:extLst>
            <a:ext uri="{FF2B5EF4-FFF2-40B4-BE49-F238E27FC236}">
              <a16:creationId xmlns:a16="http://schemas.microsoft.com/office/drawing/2014/main" id="{1603D900-0CBC-4393-900B-40A0B7B3335F}"/>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67" name="Line 1">
          <a:extLst>
            <a:ext uri="{FF2B5EF4-FFF2-40B4-BE49-F238E27FC236}">
              <a16:creationId xmlns:a16="http://schemas.microsoft.com/office/drawing/2014/main" id="{F9BC6793-7256-49FA-A31A-44D30E64C6AD}"/>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68" name="Line 1">
          <a:extLst>
            <a:ext uri="{FF2B5EF4-FFF2-40B4-BE49-F238E27FC236}">
              <a16:creationId xmlns:a16="http://schemas.microsoft.com/office/drawing/2014/main" id="{0C638683-F158-40BF-8273-5ED17121B3E5}"/>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69" name="Line 1">
          <a:extLst>
            <a:ext uri="{FF2B5EF4-FFF2-40B4-BE49-F238E27FC236}">
              <a16:creationId xmlns:a16="http://schemas.microsoft.com/office/drawing/2014/main" id="{68A43A41-1F7B-46A6-8516-958ACC00C582}"/>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70" name="Line 1">
          <a:extLst>
            <a:ext uri="{FF2B5EF4-FFF2-40B4-BE49-F238E27FC236}">
              <a16:creationId xmlns:a16="http://schemas.microsoft.com/office/drawing/2014/main" id="{ECEC3F52-28C7-4CD5-AE9B-B4901E95C801}"/>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71" name="Line 1">
          <a:extLst>
            <a:ext uri="{FF2B5EF4-FFF2-40B4-BE49-F238E27FC236}">
              <a16:creationId xmlns:a16="http://schemas.microsoft.com/office/drawing/2014/main" id="{779B14DA-3184-4A65-8AC0-EAFAAB558B6D}"/>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72" name="Line 1">
          <a:extLst>
            <a:ext uri="{FF2B5EF4-FFF2-40B4-BE49-F238E27FC236}">
              <a16:creationId xmlns:a16="http://schemas.microsoft.com/office/drawing/2014/main" id="{4D48EF0E-F524-4ACA-9D2E-636245F2C6D6}"/>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73" name="Line 1">
          <a:extLst>
            <a:ext uri="{FF2B5EF4-FFF2-40B4-BE49-F238E27FC236}">
              <a16:creationId xmlns:a16="http://schemas.microsoft.com/office/drawing/2014/main" id="{96B502A1-B96D-4CBD-A12A-8C70AAF6472F}"/>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74" name="Line 1">
          <a:extLst>
            <a:ext uri="{FF2B5EF4-FFF2-40B4-BE49-F238E27FC236}">
              <a16:creationId xmlns:a16="http://schemas.microsoft.com/office/drawing/2014/main" id="{EC6CE0AC-FA75-41F4-B5CA-DADBF33172AD}"/>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75" name="Line 1">
          <a:extLst>
            <a:ext uri="{FF2B5EF4-FFF2-40B4-BE49-F238E27FC236}">
              <a16:creationId xmlns:a16="http://schemas.microsoft.com/office/drawing/2014/main" id="{DBD0C204-AC03-4DF4-87B7-9B5C9A1BF331}"/>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76" name="Line 1">
          <a:extLst>
            <a:ext uri="{FF2B5EF4-FFF2-40B4-BE49-F238E27FC236}">
              <a16:creationId xmlns:a16="http://schemas.microsoft.com/office/drawing/2014/main" id="{F150FAC5-3B1B-4DA7-82B8-DCFCCF1EDED5}"/>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77" name="Line 1">
          <a:extLst>
            <a:ext uri="{FF2B5EF4-FFF2-40B4-BE49-F238E27FC236}">
              <a16:creationId xmlns:a16="http://schemas.microsoft.com/office/drawing/2014/main" id="{371C7E74-6116-47AF-A0DA-5DA815BC5BB4}"/>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78" name="Line 1">
          <a:extLst>
            <a:ext uri="{FF2B5EF4-FFF2-40B4-BE49-F238E27FC236}">
              <a16:creationId xmlns:a16="http://schemas.microsoft.com/office/drawing/2014/main" id="{0B7FBDE4-DAF5-4515-BEE7-98491656B56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79" name="Line 1">
          <a:extLst>
            <a:ext uri="{FF2B5EF4-FFF2-40B4-BE49-F238E27FC236}">
              <a16:creationId xmlns:a16="http://schemas.microsoft.com/office/drawing/2014/main" id="{9B533702-2F71-4AC0-9487-2080943A830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80" name="Line 1">
          <a:extLst>
            <a:ext uri="{FF2B5EF4-FFF2-40B4-BE49-F238E27FC236}">
              <a16:creationId xmlns:a16="http://schemas.microsoft.com/office/drawing/2014/main" id="{AF2FE41E-1788-47C9-861C-2EB5C0C81B08}"/>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81" name="Line 1">
          <a:extLst>
            <a:ext uri="{FF2B5EF4-FFF2-40B4-BE49-F238E27FC236}">
              <a16:creationId xmlns:a16="http://schemas.microsoft.com/office/drawing/2014/main" id="{0D833962-2E67-403D-A5C3-2DC0D63CE10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82" name="Line 1">
          <a:extLst>
            <a:ext uri="{FF2B5EF4-FFF2-40B4-BE49-F238E27FC236}">
              <a16:creationId xmlns:a16="http://schemas.microsoft.com/office/drawing/2014/main" id="{C1301A5E-6154-47EE-95DB-4D5570FED481}"/>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83" name="Line 1">
          <a:extLst>
            <a:ext uri="{FF2B5EF4-FFF2-40B4-BE49-F238E27FC236}">
              <a16:creationId xmlns:a16="http://schemas.microsoft.com/office/drawing/2014/main" id="{B535C68B-09C5-44B7-B29D-ACE8074D28E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84" name="Line 1">
          <a:extLst>
            <a:ext uri="{FF2B5EF4-FFF2-40B4-BE49-F238E27FC236}">
              <a16:creationId xmlns:a16="http://schemas.microsoft.com/office/drawing/2014/main" id="{4177A751-BE89-49B0-B0A7-1F1227CB00F9}"/>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85" name="Line 1">
          <a:extLst>
            <a:ext uri="{FF2B5EF4-FFF2-40B4-BE49-F238E27FC236}">
              <a16:creationId xmlns:a16="http://schemas.microsoft.com/office/drawing/2014/main" id="{3D368F59-5379-4CBC-9E28-82B68A1548D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86" name="Line 1">
          <a:extLst>
            <a:ext uri="{FF2B5EF4-FFF2-40B4-BE49-F238E27FC236}">
              <a16:creationId xmlns:a16="http://schemas.microsoft.com/office/drawing/2014/main" id="{9CBC8B72-3055-4127-B24A-6995A355BD57}"/>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87" name="Line 1">
          <a:extLst>
            <a:ext uri="{FF2B5EF4-FFF2-40B4-BE49-F238E27FC236}">
              <a16:creationId xmlns:a16="http://schemas.microsoft.com/office/drawing/2014/main" id="{A5ACE8A0-1C1D-4602-8A49-A533AC2BF995}"/>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88" name="Line 1">
          <a:extLst>
            <a:ext uri="{FF2B5EF4-FFF2-40B4-BE49-F238E27FC236}">
              <a16:creationId xmlns:a16="http://schemas.microsoft.com/office/drawing/2014/main" id="{F4B1848B-176C-49E0-BCDB-72C1CEFC59E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89" name="Line 1">
          <a:extLst>
            <a:ext uri="{FF2B5EF4-FFF2-40B4-BE49-F238E27FC236}">
              <a16:creationId xmlns:a16="http://schemas.microsoft.com/office/drawing/2014/main" id="{6FD4BC55-6403-4B62-9478-8128820CD8B8}"/>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90" name="Line 1">
          <a:extLst>
            <a:ext uri="{FF2B5EF4-FFF2-40B4-BE49-F238E27FC236}">
              <a16:creationId xmlns:a16="http://schemas.microsoft.com/office/drawing/2014/main" id="{4785C0FE-E287-43D9-B338-2DA3E7A0A89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91" name="Line 1">
          <a:extLst>
            <a:ext uri="{FF2B5EF4-FFF2-40B4-BE49-F238E27FC236}">
              <a16:creationId xmlns:a16="http://schemas.microsoft.com/office/drawing/2014/main" id="{3D4D2774-9F90-47E5-84BD-F624F8A3F1C9}"/>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92" name="Line 1">
          <a:extLst>
            <a:ext uri="{FF2B5EF4-FFF2-40B4-BE49-F238E27FC236}">
              <a16:creationId xmlns:a16="http://schemas.microsoft.com/office/drawing/2014/main" id="{20518723-E6C6-4B49-827D-E47908262D96}"/>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93" name="Line 1">
          <a:extLst>
            <a:ext uri="{FF2B5EF4-FFF2-40B4-BE49-F238E27FC236}">
              <a16:creationId xmlns:a16="http://schemas.microsoft.com/office/drawing/2014/main" id="{21E0A25D-E83C-4E70-9500-0B3BFD740084}"/>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94" name="Line 1">
          <a:extLst>
            <a:ext uri="{FF2B5EF4-FFF2-40B4-BE49-F238E27FC236}">
              <a16:creationId xmlns:a16="http://schemas.microsoft.com/office/drawing/2014/main" id="{C0CBF0AF-EFBB-471D-A7FA-5AF21F1682CA}"/>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95" name="Line 1">
          <a:extLst>
            <a:ext uri="{FF2B5EF4-FFF2-40B4-BE49-F238E27FC236}">
              <a16:creationId xmlns:a16="http://schemas.microsoft.com/office/drawing/2014/main" id="{65CE6E23-56EF-4013-9B28-E00A8D0D6985}"/>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96" name="Line 1">
          <a:extLst>
            <a:ext uri="{FF2B5EF4-FFF2-40B4-BE49-F238E27FC236}">
              <a16:creationId xmlns:a16="http://schemas.microsoft.com/office/drawing/2014/main" id="{50F0CE5E-6461-4874-B04E-0BA403B50422}"/>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97" name="Line 1">
          <a:extLst>
            <a:ext uri="{FF2B5EF4-FFF2-40B4-BE49-F238E27FC236}">
              <a16:creationId xmlns:a16="http://schemas.microsoft.com/office/drawing/2014/main" id="{A4B8D219-F760-4D2F-8623-04C928FD107F}"/>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98" name="Line 1">
          <a:extLst>
            <a:ext uri="{FF2B5EF4-FFF2-40B4-BE49-F238E27FC236}">
              <a16:creationId xmlns:a16="http://schemas.microsoft.com/office/drawing/2014/main" id="{4D5AB316-9C58-4639-8BF7-2E8C7999798C}"/>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99" name="Line 1">
          <a:extLst>
            <a:ext uri="{FF2B5EF4-FFF2-40B4-BE49-F238E27FC236}">
              <a16:creationId xmlns:a16="http://schemas.microsoft.com/office/drawing/2014/main" id="{11AF820C-0ACE-4E75-99B9-BEA6138D617E}"/>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400" name="Line 1">
          <a:extLst>
            <a:ext uri="{FF2B5EF4-FFF2-40B4-BE49-F238E27FC236}">
              <a16:creationId xmlns:a16="http://schemas.microsoft.com/office/drawing/2014/main" id="{954CD61F-8C4D-4A94-9CF1-9615994571DE}"/>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401" name="Line 1">
          <a:extLst>
            <a:ext uri="{FF2B5EF4-FFF2-40B4-BE49-F238E27FC236}">
              <a16:creationId xmlns:a16="http://schemas.microsoft.com/office/drawing/2014/main" id="{DB89B218-69CB-4BB7-97EA-9927484F3A88}"/>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402" name="Line 1">
          <a:extLst>
            <a:ext uri="{FF2B5EF4-FFF2-40B4-BE49-F238E27FC236}">
              <a16:creationId xmlns:a16="http://schemas.microsoft.com/office/drawing/2014/main" id="{995629DF-15EA-4B56-B115-B961BB07B200}"/>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403" name="Line 1">
          <a:extLst>
            <a:ext uri="{FF2B5EF4-FFF2-40B4-BE49-F238E27FC236}">
              <a16:creationId xmlns:a16="http://schemas.microsoft.com/office/drawing/2014/main" id="{EB36CCAC-5713-4144-8911-82061776FA6E}"/>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404" name="Line 1">
          <a:extLst>
            <a:ext uri="{FF2B5EF4-FFF2-40B4-BE49-F238E27FC236}">
              <a16:creationId xmlns:a16="http://schemas.microsoft.com/office/drawing/2014/main" id="{3E009374-88F5-4DDF-BC70-8E5A832BA0BB}"/>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405" name="Line 1">
          <a:extLst>
            <a:ext uri="{FF2B5EF4-FFF2-40B4-BE49-F238E27FC236}">
              <a16:creationId xmlns:a16="http://schemas.microsoft.com/office/drawing/2014/main" id="{42AE527A-EB9A-486F-B0EA-6FAFC6C5B7AD}"/>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406" name="Line 1">
          <a:extLst>
            <a:ext uri="{FF2B5EF4-FFF2-40B4-BE49-F238E27FC236}">
              <a16:creationId xmlns:a16="http://schemas.microsoft.com/office/drawing/2014/main" id="{62B78BF8-3E25-4545-B3A9-2772FCED8FC0}"/>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407" name="Line 1">
          <a:extLst>
            <a:ext uri="{FF2B5EF4-FFF2-40B4-BE49-F238E27FC236}">
              <a16:creationId xmlns:a16="http://schemas.microsoft.com/office/drawing/2014/main" id="{F58FC81E-C3C1-4212-AFD6-D6894682CE4D}"/>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408" name="Line 1">
          <a:extLst>
            <a:ext uri="{FF2B5EF4-FFF2-40B4-BE49-F238E27FC236}">
              <a16:creationId xmlns:a16="http://schemas.microsoft.com/office/drawing/2014/main" id="{5E233A4D-705E-4D79-89D0-D5473CA92E8C}"/>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409" name="Line 1">
          <a:extLst>
            <a:ext uri="{FF2B5EF4-FFF2-40B4-BE49-F238E27FC236}">
              <a16:creationId xmlns:a16="http://schemas.microsoft.com/office/drawing/2014/main" id="{C04E9CBB-22DC-40AF-B424-87B8EACAD002}"/>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410" name="Line 1">
          <a:extLst>
            <a:ext uri="{FF2B5EF4-FFF2-40B4-BE49-F238E27FC236}">
              <a16:creationId xmlns:a16="http://schemas.microsoft.com/office/drawing/2014/main" id="{7F94C4DD-B3B9-46F4-B66E-13F0798E260F}"/>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411" name="Line 1">
          <a:extLst>
            <a:ext uri="{FF2B5EF4-FFF2-40B4-BE49-F238E27FC236}">
              <a16:creationId xmlns:a16="http://schemas.microsoft.com/office/drawing/2014/main" id="{AF2CBFB6-47F0-4650-B57C-3BF87D0392B1}"/>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412" name="Line 1">
          <a:extLst>
            <a:ext uri="{FF2B5EF4-FFF2-40B4-BE49-F238E27FC236}">
              <a16:creationId xmlns:a16="http://schemas.microsoft.com/office/drawing/2014/main" id="{2C8815B8-06A3-4D56-B618-870FE371E0EB}"/>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13" name="Line 1">
          <a:extLst>
            <a:ext uri="{FF2B5EF4-FFF2-40B4-BE49-F238E27FC236}">
              <a16:creationId xmlns:a16="http://schemas.microsoft.com/office/drawing/2014/main" id="{29B0D84B-D3C8-4CBB-B34A-D5155F8F1AA7}"/>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14" name="Line 1">
          <a:extLst>
            <a:ext uri="{FF2B5EF4-FFF2-40B4-BE49-F238E27FC236}">
              <a16:creationId xmlns:a16="http://schemas.microsoft.com/office/drawing/2014/main" id="{608C5CBE-0690-4D5A-940E-3AFC58AC938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415" name="Line 1">
          <a:extLst>
            <a:ext uri="{FF2B5EF4-FFF2-40B4-BE49-F238E27FC236}">
              <a16:creationId xmlns:a16="http://schemas.microsoft.com/office/drawing/2014/main" id="{95E36B9E-A197-48F8-AD39-60D7F4CFABB5}"/>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16" name="Line 1">
          <a:extLst>
            <a:ext uri="{FF2B5EF4-FFF2-40B4-BE49-F238E27FC236}">
              <a16:creationId xmlns:a16="http://schemas.microsoft.com/office/drawing/2014/main" id="{1430D759-22EF-427A-8B1D-43DBF1DBD58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417" name="Line 1">
          <a:extLst>
            <a:ext uri="{FF2B5EF4-FFF2-40B4-BE49-F238E27FC236}">
              <a16:creationId xmlns:a16="http://schemas.microsoft.com/office/drawing/2014/main" id="{F476CFB1-557D-4E08-888A-822B6B60BC45}"/>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18" name="Line 1">
          <a:extLst>
            <a:ext uri="{FF2B5EF4-FFF2-40B4-BE49-F238E27FC236}">
              <a16:creationId xmlns:a16="http://schemas.microsoft.com/office/drawing/2014/main" id="{3621FC03-6B0F-4469-A84A-4A6F8CF1F41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419" name="Line 1">
          <a:extLst>
            <a:ext uri="{FF2B5EF4-FFF2-40B4-BE49-F238E27FC236}">
              <a16:creationId xmlns:a16="http://schemas.microsoft.com/office/drawing/2014/main" id="{5B21ED53-EE7C-4C88-ABFF-73DF0CC22C0A}"/>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20" name="Line 1">
          <a:extLst>
            <a:ext uri="{FF2B5EF4-FFF2-40B4-BE49-F238E27FC236}">
              <a16:creationId xmlns:a16="http://schemas.microsoft.com/office/drawing/2014/main" id="{C72F2E22-571D-4776-B3FD-B6CDF18EFA7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21" name="Line 1">
          <a:extLst>
            <a:ext uri="{FF2B5EF4-FFF2-40B4-BE49-F238E27FC236}">
              <a16:creationId xmlns:a16="http://schemas.microsoft.com/office/drawing/2014/main" id="{F0C051FB-CB63-44AB-BD21-F0866047198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422" name="Line 1">
          <a:extLst>
            <a:ext uri="{FF2B5EF4-FFF2-40B4-BE49-F238E27FC236}">
              <a16:creationId xmlns:a16="http://schemas.microsoft.com/office/drawing/2014/main" id="{70E337C1-46BE-4D3C-94F2-F32F14D62565}"/>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23" name="Line 1">
          <a:extLst>
            <a:ext uri="{FF2B5EF4-FFF2-40B4-BE49-F238E27FC236}">
              <a16:creationId xmlns:a16="http://schemas.microsoft.com/office/drawing/2014/main" id="{AF0058F4-69A6-4E2F-BAE3-0F8AB52F13B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424" name="Line 1">
          <a:extLst>
            <a:ext uri="{FF2B5EF4-FFF2-40B4-BE49-F238E27FC236}">
              <a16:creationId xmlns:a16="http://schemas.microsoft.com/office/drawing/2014/main" id="{E53B9AF4-D0B7-48BD-B1EB-65B68E744866}"/>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25" name="Line 1">
          <a:extLst>
            <a:ext uri="{FF2B5EF4-FFF2-40B4-BE49-F238E27FC236}">
              <a16:creationId xmlns:a16="http://schemas.microsoft.com/office/drawing/2014/main" id="{0D9CAE70-0894-42AA-9E51-3EB840659860}"/>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26" name="Line 1">
          <a:extLst>
            <a:ext uri="{FF2B5EF4-FFF2-40B4-BE49-F238E27FC236}">
              <a16:creationId xmlns:a16="http://schemas.microsoft.com/office/drawing/2014/main" id="{3A5AE596-EFEA-441C-97D5-61196732100B}"/>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27" name="Line 1">
          <a:extLst>
            <a:ext uri="{FF2B5EF4-FFF2-40B4-BE49-F238E27FC236}">
              <a16:creationId xmlns:a16="http://schemas.microsoft.com/office/drawing/2014/main" id="{EBD5F51B-9DF9-4BD0-944F-F359536E0DE5}"/>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28" name="Line 1">
          <a:extLst>
            <a:ext uri="{FF2B5EF4-FFF2-40B4-BE49-F238E27FC236}">
              <a16:creationId xmlns:a16="http://schemas.microsoft.com/office/drawing/2014/main" id="{C1597832-EB05-494B-B78C-1B096AD9B7A3}"/>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29" name="Line 1">
          <a:extLst>
            <a:ext uri="{FF2B5EF4-FFF2-40B4-BE49-F238E27FC236}">
              <a16:creationId xmlns:a16="http://schemas.microsoft.com/office/drawing/2014/main" id="{9D593F1D-B87E-4043-97E9-EB41A946B271}"/>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30" name="Line 1">
          <a:extLst>
            <a:ext uri="{FF2B5EF4-FFF2-40B4-BE49-F238E27FC236}">
              <a16:creationId xmlns:a16="http://schemas.microsoft.com/office/drawing/2014/main" id="{85DA8C5D-EF19-40EC-AC3D-052E12CD39B8}"/>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31" name="Line 1">
          <a:extLst>
            <a:ext uri="{FF2B5EF4-FFF2-40B4-BE49-F238E27FC236}">
              <a16:creationId xmlns:a16="http://schemas.microsoft.com/office/drawing/2014/main" id="{FE4579C3-896D-4B6D-B11B-8A5B1245736F}"/>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32" name="Line 1">
          <a:extLst>
            <a:ext uri="{FF2B5EF4-FFF2-40B4-BE49-F238E27FC236}">
              <a16:creationId xmlns:a16="http://schemas.microsoft.com/office/drawing/2014/main" id="{5201F19C-5E29-4A8B-A54E-712140B03A0A}"/>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33" name="Line 1">
          <a:extLst>
            <a:ext uri="{FF2B5EF4-FFF2-40B4-BE49-F238E27FC236}">
              <a16:creationId xmlns:a16="http://schemas.microsoft.com/office/drawing/2014/main" id="{F47DFA81-C04C-40D3-9E36-451E9EE8EA07}"/>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34" name="Line 1">
          <a:extLst>
            <a:ext uri="{FF2B5EF4-FFF2-40B4-BE49-F238E27FC236}">
              <a16:creationId xmlns:a16="http://schemas.microsoft.com/office/drawing/2014/main" id="{D577BBAA-D0D5-45E9-84CF-B1357F01820E}"/>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35" name="Line 1">
          <a:extLst>
            <a:ext uri="{FF2B5EF4-FFF2-40B4-BE49-F238E27FC236}">
              <a16:creationId xmlns:a16="http://schemas.microsoft.com/office/drawing/2014/main" id="{8CFA7FCD-0E2F-4C5F-BD74-08C2C7E34BB1}"/>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36" name="Line 1">
          <a:extLst>
            <a:ext uri="{FF2B5EF4-FFF2-40B4-BE49-F238E27FC236}">
              <a16:creationId xmlns:a16="http://schemas.microsoft.com/office/drawing/2014/main" id="{AFF60912-1E87-454A-BFAE-CB7A08BBEB63}"/>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37" name="Line 1">
          <a:extLst>
            <a:ext uri="{FF2B5EF4-FFF2-40B4-BE49-F238E27FC236}">
              <a16:creationId xmlns:a16="http://schemas.microsoft.com/office/drawing/2014/main" id="{3E2436A7-761E-4AF7-99C6-A99C787D9CF9}"/>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38" name="Line 1">
          <a:extLst>
            <a:ext uri="{FF2B5EF4-FFF2-40B4-BE49-F238E27FC236}">
              <a16:creationId xmlns:a16="http://schemas.microsoft.com/office/drawing/2014/main" id="{41010A6B-3A50-4E68-A683-A712F55F60C5}"/>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39" name="Line 1">
          <a:extLst>
            <a:ext uri="{FF2B5EF4-FFF2-40B4-BE49-F238E27FC236}">
              <a16:creationId xmlns:a16="http://schemas.microsoft.com/office/drawing/2014/main" id="{DCF76EC0-E89A-44D6-B1EC-5E9418DAF19A}"/>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40" name="Line 1">
          <a:extLst>
            <a:ext uri="{FF2B5EF4-FFF2-40B4-BE49-F238E27FC236}">
              <a16:creationId xmlns:a16="http://schemas.microsoft.com/office/drawing/2014/main" id="{FF05CE0B-7FE7-456A-8A93-9313CBCC887D}"/>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41" name="Line 1">
          <a:extLst>
            <a:ext uri="{FF2B5EF4-FFF2-40B4-BE49-F238E27FC236}">
              <a16:creationId xmlns:a16="http://schemas.microsoft.com/office/drawing/2014/main" id="{05029BF7-B24D-4EE1-B621-7DCC608F022D}"/>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42" name="Line 1">
          <a:extLst>
            <a:ext uri="{FF2B5EF4-FFF2-40B4-BE49-F238E27FC236}">
              <a16:creationId xmlns:a16="http://schemas.microsoft.com/office/drawing/2014/main" id="{A4F1D613-5D7D-4B37-8390-61FDA7AB175B}"/>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43" name="Line 1">
          <a:extLst>
            <a:ext uri="{FF2B5EF4-FFF2-40B4-BE49-F238E27FC236}">
              <a16:creationId xmlns:a16="http://schemas.microsoft.com/office/drawing/2014/main" id="{36579EF1-1409-4D1C-B307-242BDB81CF05}"/>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44" name="Line 1">
          <a:extLst>
            <a:ext uri="{FF2B5EF4-FFF2-40B4-BE49-F238E27FC236}">
              <a16:creationId xmlns:a16="http://schemas.microsoft.com/office/drawing/2014/main" id="{8DF17B27-259A-4225-AB3D-4C3CB55B0A7E}"/>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45" name="Line 1">
          <a:extLst>
            <a:ext uri="{FF2B5EF4-FFF2-40B4-BE49-F238E27FC236}">
              <a16:creationId xmlns:a16="http://schemas.microsoft.com/office/drawing/2014/main" id="{A6DE84D4-8167-4177-B65E-26FB0ACCC9A1}"/>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46" name="Line 1">
          <a:extLst>
            <a:ext uri="{FF2B5EF4-FFF2-40B4-BE49-F238E27FC236}">
              <a16:creationId xmlns:a16="http://schemas.microsoft.com/office/drawing/2014/main" id="{DB2CBC0F-A405-45E2-8BB8-4628F9056905}"/>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47" name="Line 1">
          <a:extLst>
            <a:ext uri="{FF2B5EF4-FFF2-40B4-BE49-F238E27FC236}">
              <a16:creationId xmlns:a16="http://schemas.microsoft.com/office/drawing/2014/main" id="{321291B0-D6C4-4221-89E5-4F2CA58CD97C}"/>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48" name="Line 1">
          <a:extLst>
            <a:ext uri="{FF2B5EF4-FFF2-40B4-BE49-F238E27FC236}">
              <a16:creationId xmlns:a16="http://schemas.microsoft.com/office/drawing/2014/main" id="{F93C0976-E7CD-4095-B1CB-09EE21F95EBE}"/>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49" name="Line 1">
          <a:extLst>
            <a:ext uri="{FF2B5EF4-FFF2-40B4-BE49-F238E27FC236}">
              <a16:creationId xmlns:a16="http://schemas.microsoft.com/office/drawing/2014/main" id="{30682FAE-49D7-4360-A9BE-A746E3EFFD3F}"/>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50" name="Line 1">
          <a:extLst>
            <a:ext uri="{FF2B5EF4-FFF2-40B4-BE49-F238E27FC236}">
              <a16:creationId xmlns:a16="http://schemas.microsoft.com/office/drawing/2014/main" id="{8BB9DF89-78B5-4740-B577-0343B8D826E4}"/>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51" name="Line 1">
          <a:extLst>
            <a:ext uri="{FF2B5EF4-FFF2-40B4-BE49-F238E27FC236}">
              <a16:creationId xmlns:a16="http://schemas.microsoft.com/office/drawing/2014/main" id="{D932B918-604E-4426-9739-A0C4FCC7F28D}"/>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52" name="Line 1">
          <a:extLst>
            <a:ext uri="{FF2B5EF4-FFF2-40B4-BE49-F238E27FC236}">
              <a16:creationId xmlns:a16="http://schemas.microsoft.com/office/drawing/2014/main" id="{956619EE-0C7C-4CF8-995E-E33D756B630B}"/>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53" name="Line 1">
          <a:extLst>
            <a:ext uri="{FF2B5EF4-FFF2-40B4-BE49-F238E27FC236}">
              <a16:creationId xmlns:a16="http://schemas.microsoft.com/office/drawing/2014/main" id="{9C8D8487-D3CD-45D2-8A39-406A09D8C4E1}"/>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54" name="Line 1">
          <a:extLst>
            <a:ext uri="{FF2B5EF4-FFF2-40B4-BE49-F238E27FC236}">
              <a16:creationId xmlns:a16="http://schemas.microsoft.com/office/drawing/2014/main" id="{E9F8E650-224E-4B62-AD69-75390D4F177B}"/>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55" name="Line 1">
          <a:extLst>
            <a:ext uri="{FF2B5EF4-FFF2-40B4-BE49-F238E27FC236}">
              <a16:creationId xmlns:a16="http://schemas.microsoft.com/office/drawing/2014/main" id="{F69C18E6-7331-42D4-9AFF-061A66F3025F}"/>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56" name="Line 1">
          <a:extLst>
            <a:ext uri="{FF2B5EF4-FFF2-40B4-BE49-F238E27FC236}">
              <a16:creationId xmlns:a16="http://schemas.microsoft.com/office/drawing/2014/main" id="{2A670339-FA01-4566-8840-7AB4B6990B77}"/>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57" name="Line 1">
          <a:extLst>
            <a:ext uri="{FF2B5EF4-FFF2-40B4-BE49-F238E27FC236}">
              <a16:creationId xmlns:a16="http://schemas.microsoft.com/office/drawing/2014/main" id="{5946CD3E-DD2F-46E9-9F74-E23FCC6C1C5A}"/>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58" name="Line 1">
          <a:extLst>
            <a:ext uri="{FF2B5EF4-FFF2-40B4-BE49-F238E27FC236}">
              <a16:creationId xmlns:a16="http://schemas.microsoft.com/office/drawing/2014/main" id="{70DCA199-DCDE-4932-BFE0-C3184090F130}"/>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59" name="Line 1">
          <a:extLst>
            <a:ext uri="{FF2B5EF4-FFF2-40B4-BE49-F238E27FC236}">
              <a16:creationId xmlns:a16="http://schemas.microsoft.com/office/drawing/2014/main" id="{BE677B07-CF53-4E65-9EF9-3BBD378D4069}"/>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60" name="Line 1">
          <a:extLst>
            <a:ext uri="{FF2B5EF4-FFF2-40B4-BE49-F238E27FC236}">
              <a16:creationId xmlns:a16="http://schemas.microsoft.com/office/drawing/2014/main" id="{C4A78AE2-52FB-4778-8783-2FD15EEB1D51}"/>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61" name="Line 1">
          <a:extLst>
            <a:ext uri="{FF2B5EF4-FFF2-40B4-BE49-F238E27FC236}">
              <a16:creationId xmlns:a16="http://schemas.microsoft.com/office/drawing/2014/main" id="{48364195-4636-49AD-8DF1-63E404A0BB78}"/>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62" name="Line 1">
          <a:extLst>
            <a:ext uri="{FF2B5EF4-FFF2-40B4-BE49-F238E27FC236}">
              <a16:creationId xmlns:a16="http://schemas.microsoft.com/office/drawing/2014/main" id="{2D7D14F4-E6D3-4C4F-A884-40CB62842004}"/>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63" name="Line 1">
          <a:extLst>
            <a:ext uri="{FF2B5EF4-FFF2-40B4-BE49-F238E27FC236}">
              <a16:creationId xmlns:a16="http://schemas.microsoft.com/office/drawing/2014/main" id="{42B037B5-00F6-4DB2-A5E6-51A1FC8893F9}"/>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64" name="Line 1">
          <a:extLst>
            <a:ext uri="{FF2B5EF4-FFF2-40B4-BE49-F238E27FC236}">
              <a16:creationId xmlns:a16="http://schemas.microsoft.com/office/drawing/2014/main" id="{6DE17039-058D-46B8-BE74-57C80723F3C3}"/>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65" name="Line 1">
          <a:extLst>
            <a:ext uri="{FF2B5EF4-FFF2-40B4-BE49-F238E27FC236}">
              <a16:creationId xmlns:a16="http://schemas.microsoft.com/office/drawing/2014/main" id="{3DD92876-2220-4EED-9528-DD3DC9557B64}"/>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66" name="Line 1">
          <a:extLst>
            <a:ext uri="{FF2B5EF4-FFF2-40B4-BE49-F238E27FC236}">
              <a16:creationId xmlns:a16="http://schemas.microsoft.com/office/drawing/2014/main" id="{2815F166-7684-4634-906A-22E92B7DEE23}"/>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67" name="Line 1">
          <a:extLst>
            <a:ext uri="{FF2B5EF4-FFF2-40B4-BE49-F238E27FC236}">
              <a16:creationId xmlns:a16="http://schemas.microsoft.com/office/drawing/2014/main" id="{0C23C540-ED6D-4757-B6F0-A13C0C45DC42}"/>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68" name="Line 1">
          <a:extLst>
            <a:ext uri="{FF2B5EF4-FFF2-40B4-BE49-F238E27FC236}">
              <a16:creationId xmlns:a16="http://schemas.microsoft.com/office/drawing/2014/main" id="{AEC4A81E-0EDA-453F-B8D7-DBB1E7973EB2}"/>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69" name="Line 1">
          <a:extLst>
            <a:ext uri="{FF2B5EF4-FFF2-40B4-BE49-F238E27FC236}">
              <a16:creationId xmlns:a16="http://schemas.microsoft.com/office/drawing/2014/main" id="{CC5313D4-2A4F-4C1A-9AC9-9A55A8664F8F}"/>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70" name="Line 1">
          <a:extLst>
            <a:ext uri="{FF2B5EF4-FFF2-40B4-BE49-F238E27FC236}">
              <a16:creationId xmlns:a16="http://schemas.microsoft.com/office/drawing/2014/main" id="{DA1874EB-B2AF-45E3-BC87-EC65A1A6A775}"/>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71" name="Line 1">
          <a:extLst>
            <a:ext uri="{FF2B5EF4-FFF2-40B4-BE49-F238E27FC236}">
              <a16:creationId xmlns:a16="http://schemas.microsoft.com/office/drawing/2014/main" id="{9CF72E41-F74F-43A3-B2AE-8068BD2080DE}"/>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72" name="Line 1">
          <a:extLst>
            <a:ext uri="{FF2B5EF4-FFF2-40B4-BE49-F238E27FC236}">
              <a16:creationId xmlns:a16="http://schemas.microsoft.com/office/drawing/2014/main" id="{6BDB05CC-6E6B-4BD5-BAD5-0F41D882D8FA}"/>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73" name="Line 1">
          <a:extLst>
            <a:ext uri="{FF2B5EF4-FFF2-40B4-BE49-F238E27FC236}">
              <a16:creationId xmlns:a16="http://schemas.microsoft.com/office/drawing/2014/main" id="{B4916CB3-57FD-47C0-AC54-625652003CBA}"/>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74" name="Line 1">
          <a:extLst>
            <a:ext uri="{FF2B5EF4-FFF2-40B4-BE49-F238E27FC236}">
              <a16:creationId xmlns:a16="http://schemas.microsoft.com/office/drawing/2014/main" id="{FACDE1C8-2131-4A8D-A6FD-096F42C9C648}"/>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75" name="Line 1">
          <a:extLst>
            <a:ext uri="{FF2B5EF4-FFF2-40B4-BE49-F238E27FC236}">
              <a16:creationId xmlns:a16="http://schemas.microsoft.com/office/drawing/2014/main" id="{4BECF0F1-3BE8-432C-9365-117CA66BC33C}"/>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76" name="Line 1">
          <a:extLst>
            <a:ext uri="{FF2B5EF4-FFF2-40B4-BE49-F238E27FC236}">
              <a16:creationId xmlns:a16="http://schemas.microsoft.com/office/drawing/2014/main" id="{87A55A50-F4CF-49B4-9582-CACD548E344D}"/>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77" name="Line 1">
          <a:extLst>
            <a:ext uri="{FF2B5EF4-FFF2-40B4-BE49-F238E27FC236}">
              <a16:creationId xmlns:a16="http://schemas.microsoft.com/office/drawing/2014/main" id="{A660B8B2-284D-4E39-9ABF-D9A75C0D5561}"/>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78" name="Line 1">
          <a:extLst>
            <a:ext uri="{FF2B5EF4-FFF2-40B4-BE49-F238E27FC236}">
              <a16:creationId xmlns:a16="http://schemas.microsoft.com/office/drawing/2014/main" id="{318CCEFB-0B77-40D5-8BC8-1EA72654F353}"/>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79" name="Line 1">
          <a:extLst>
            <a:ext uri="{FF2B5EF4-FFF2-40B4-BE49-F238E27FC236}">
              <a16:creationId xmlns:a16="http://schemas.microsoft.com/office/drawing/2014/main" id="{8A2FAFD5-FEDA-4EDB-A98E-00B42BEAF999}"/>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80" name="Line 1">
          <a:extLst>
            <a:ext uri="{FF2B5EF4-FFF2-40B4-BE49-F238E27FC236}">
              <a16:creationId xmlns:a16="http://schemas.microsoft.com/office/drawing/2014/main" id="{07F61625-7B5D-48AB-BE78-525C6A5D9193}"/>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81" name="Line 1">
          <a:extLst>
            <a:ext uri="{FF2B5EF4-FFF2-40B4-BE49-F238E27FC236}">
              <a16:creationId xmlns:a16="http://schemas.microsoft.com/office/drawing/2014/main" id="{E8D3943F-EE99-46BA-861C-233DFAD84227}"/>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82" name="Line 1">
          <a:extLst>
            <a:ext uri="{FF2B5EF4-FFF2-40B4-BE49-F238E27FC236}">
              <a16:creationId xmlns:a16="http://schemas.microsoft.com/office/drawing/2014/main" id="{68AE789B-0A49-403C-800B-91C50F98A51E}"/>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83" name="Line 1">
          <a:extLst>
            <a:ext uri="{FF2B5EF4-FFF2-40B4-BE49-F238E27FC236}">
              <a16:creationId xmlns:a16="http://schemas.microsoft.com/office/drawing/2014/main" id="{CA6AFD41-5FF4-4816-ABDB-31D4A77EB136}"/>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84" name="Line 1">
          <a:extLst>
            <a:ext uri="{FF2B5EF4-FFF2-40B4-BE49-F238E27FC236}">
              <a16:creationId xmlns:a16="http://schemas.microsoft.com/office/drawing/2014/main" id="{73DC40A3-39A4-4607-9E47-BE223CFFE91D}"/>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85" name="Line 1">
          <a:extLst>
            <a:ext uri="{FF2B5EF4-FFF2-40B4-BE49-F238E27FC236}">
              <a16:creationId xmlns:a16="http://schemas.microsoft.com/office/drawing/2014/main" id="{CFC2252E-318E-4E9F-BF3E-85D5C634C353}"/>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86" name="Line 1">
          <a:extLst>
            <a:ext uri="{FF2B5EF4-FFF2-40B4-BE49-F238E27FC236}">
              <a16:creationId xmlns:a16="http://schemas.microsoft.com/office/drawing/2014/main" id="{D7374958-2FCD-4D96-A9CD-0E37F86EF8F1}"/>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87" name="Line 1">
          <a:extLst>
            <a:ext uri="{FF2B5EF4-FFF2-40B4-BE49-F238E27FC236}">
              <a16:creationId xmlns:a16="http://schemas.microsoft.com/office/drawing/2014/main" id="{71B1C9D0-A767-45F0-8629-A0C3970FD25A}"/>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88" name="Line 1">
          <a:extLst>
            <a:ext uri="{FF2B5EF4-FFF2-40B4-BE49-F238E27FC236}">
              <a16:creationId xmlns:a16="http://schemas.microsoft.com/office/drawing/2014/main" id="{C195153F-133B-4873-88C7-164B0CF21888}"/>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89" name="Line 1">
          <a:extLst>
            <a:ext uri="{FF2B5EF4-FFF2-40B4-BE49-F238E27FC236}">
              <a16:creationId xmlns:a16="http://schemas.microsoft.com/office/drawing/2014/main" id="{3548D1BD-18D1-4140-91B0-6E21A2160294}"/>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90" name="Line 1">
          <a:extLst>
            <a:ext uri="{FF2B5EF4-FFF2-40B4-BE49-F238E27FC236}">
              <a16:creationId xmlns:a16="http://schemas.microsoft.com/office/drawing/2014/main" id="{B9D7CA5B-4D1A-4630-9984-70944EDAF1E4}"/>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91" name="Line 1">
          <a:extLst>
            <a:ext uri="{FF2B5EF4-FFF2-40B4-BE49-F238E27FC236}">
              <a16:creationId xmlns:a16="http://schemas.microsoft.com/office/drawing/2014/main" id="{61F74F17-2131-4CE6-9472-48A481BAA85C}"/>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92" name="Line 1">
          <a:extLst>
            <a:ext uri="{FF2B5EF4-FFF2-40B4-BE49-F238E27FC236}">
              <a16:creationId xmlns:a16="http://schemas.microsoft.com/office/drawing/2014/main" id="{6C636248-1898-4468-ABBE-C4858FEEB3DA}"/>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93" name="Line 1">
          <a:extLst>
            <a:ext uri="{FF2B5EF4-FFF2-40B4-BE49-F238E27FC236}">
              <a16:creationId xmlns:a16="http://schemas.microsoft.com/office/drawing/2014/main" id="{49E07FF1-CD1A-4D97-9EA1-DC676EDF1837}"/>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94" name="Line 1">
          <a:extLst>
            <a:ext uri="{FF2B5EF4-FFF2-40B4-BE49-F238E27FC236}">
              <a16:creationId xmlns:a16="http://schemas.microsoft.com/office/drawing/2014/main" id="{6AC3C4FA-413F-431C-A04A-FC2F2F5A2EC7}"/>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95" name="Line 1">
          <a:extLst>
            <a:ext uri="{FF2B5EF4-FFF2-40B4-BE49-F238E27FC236}">
              <a16:creationId xmlns:a16="http://schemas.microsoft.com/office/drawing/2014/main" id="{B9575A11-8069-4EE5-B041-F392245BC7C1}"/>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96" name="Line 1">
          <a:extLst>
            <a:ext uri="{FF2B5EF4-FFF2-40B4-BE49-F238E27FC236}">
              <a16:creationId xmlns:a16="http://schemas.microsoft.com/office/drawing/2014/main" id="{9F03C7D4-0D07-432D-8514-4497E33E49F6}"/>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97" name="Line 1">
          <a:extLst>
            <a:ext uri="{FF2B5EF4-FFF2-40B4-BE49-F238E27FC236}">
              <a16:creationId xmlns:a16="http://schemas.microsoft.com/office/drawing/2014/main" id="{723E8860-902A-4FF1-9C8A-3D18AE4250F6}"/>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98" name="Line 1">
          <a:extLst>
            <a:ext uri="{FF2B5EF4-FFF2-40B4-BE49-F238E27FC236}">
              <a16:creationId xmlns:a16="http://schemas.microsoft.com/office/drawing/2014/main" id="{554519CD-B35A-4537-A0D3-16689FC06B28}"/>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99" name="Line 1">
          <a:extLst>
            <a:ext uri="{FF2B5EF4-FFF2-40B4-BE49-F238E27FC236}">
              <a16:creationId xmlns:a16="http://schemas.microsoft.com/office/drawing/2014/main" id="{C3EEF15B-26F4-4016-8339-D4664405B14A}"/>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00" name="Line 1">
          <a:extLst>
            <a:ext uri="{FF2B5EF4-FFF2-40B4-BE49-F238E27FC236}">
              <a16:creationId xmlns:a16="http://schemas.microsoft.com/office/drawing/2014/main" id="{8A4BF15D-ACF3-4B7B-9613-21D4EB8CFB2D}"/>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01" name="Line 1">
          <a:extLst>
            <a:ext uri="{FF2B5EF4-FFF2-40B4-BE49-F238E27FC236}">
              <a16:creationId xmlns:a16="http://schemas.microsoft.com/office/drawing/2014/main" id="{E78EB6DD-0DCE-4DBF-BD2C-F01177C131CD}"/>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02" name="Line 1">
          <a:extLst>
            <a:ext uri="{FF2B5EF4-FFF2-40B4-BE49-F238E27FC236}">
              <a16:creationId xmlns:a16="http://schemas.microsoft.com/office/drawing/2014/main" id="{E0BE2F7B-4DCF-4320-BAF0-86BB8549F143}"/>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03" name="Line 1">
          <a:extLst>
            <a:ext uri="{FF2B5EF4-FFF2-40B4-BE49-F238E27FC236}">
              <a16:creationId xmlns:a16="http://schemas.microsoft.com/office/drawing/2014/main" id="{E7DE1E59-0048-4077-AF2D-0A66F048A625}"/>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04" name="Line 1">
          <a:extLst>
            <a:ext uri="{FF2B5EF4-FFF2-40B4-BE49-F238E27FC236}">
              <a16:creationId xmlns:a16="http://schemas.microsoft.com/office/drawing/2014/main" id="{EF64892D-9193-4C32-BB58-7DCE60E7EA9E}"/>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05" name="Line 1">
          <a:extLst>
            <a:ext uri="{FF2B5EF4-FFF2-40B4-BE49-F238E27FC236}">
              <a16:creationId xmlns:a16="http://schemas.microsoft.com/office/drawing/2014/main" id="{13228988-79D0-4586-B804-6A1E86FF3570}"/>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06" name="Line 1">
          <a:extLst>
            <a:ext uri="{FF2B5EF4-FFF2-40B4-BE49-F238E27FC236}">
              <a16:creationId xmlns:a16="http://schemas.microsoft.com/office/drawing/2014/main" id="{D1962F2F-E56D-4149-AF07-DD98BF8F1B38}"/>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07" name="Line 1">
          <a:extLst>
            <a:ext uri="{FF2B5EF4-FFF2-40B4-BE49-F238E27FC236}">
              <a16:creationId xmlns:a16="http://schemas.microsoft.com/office/drawing/2014/main" id="{C6561652-AE2D-4696-8CF5-DB43F4007B24}"/>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08" name="Line 1">
          <a:extLst>
            <a:ext uri="{FF2B5EF4-FFF2-40B4-BE49-F238E27FC236}">
              <a16:creationId xmlns:a16="http://schemas.microsoft.com/office/drawing/2014/main" id="{F23AB316-7C9C-4F5D-9537-AAD874820453}"/>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09" name="Line 1">
          <a:extLst>
            <a:ext uri="{FF2B5EF4-FFF2-40B4-BE49-F238E27FC236}">
              <a16:creationId xmlns:a16="http://schemas.microsoft.com/office/drawing/2014/main" id="{E106DB8E-A645-4FAD-818E-94D9750A4C66}"/>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10" name="Line 1">
          <a:extLst>
            <a:ext uri="{FF2B5EF4-FFF2-40B4-BE49-F238E27FC236}">
              <a16:creationId xmlns:a16="http://schemas.microsoft.com/office/drawing/2014/main" id="{68524141-FB1B-44A0-8736-436FEE3B2B59}"/>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11" name="Line 1">
          <a:extLst>
            <a:ext uri="{FF2B5EF4-FFF2-40B4-BE49-F238E27FC236}">
              <a16:creationId xmlns:a16="http://schemas.microsoft.com/office/drawing/2014/main" id="{3CE3AA82-893E-48EA-80BB-1FE303F4E113}"/>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12" name="Line 1">
          <a:extLst>
            <a:ext uri="{FF2B5EF4-FFF2-40B4-BE49-F238E27FC236}">
              <a16:creationId xmlns:a16="http://schemas.microsoft.com/office/drawing/2014/main" id="{7C94682C-4714-4CB9-8E5B-A820911025A8}"/>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13" name="Line 1">
          <a:extLst>
            <a:ext uri="{FF2B5EF4-FFF2-40B4-BE49-F238E27FC236}">
              <a16:creationId xmlns:a16="http://schemas.microsoft.com/office/drawing/2014/main" id="{6802D3D1-5263-48C6-86B5-00DD9E28495E}"/>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14" name="Line 1">
          <a:extLst>
            <a:ext uri="{FF2B5EF4-FFF2-40B4-BE49-F238E27FC236}">
              <a16:creationId xmlns:a16="http://schemas.microsoft.com/office/drawing/2014/main" id="{B0F34DC6-D90C-40AA-9E0C-B9F821627E92}"/>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15" name="Line 1">
          <a:extLst>
            <a:ext uri="{FF2B5EF4-FFF2-40B4-BE49-F238E27FC236}">
              <a16:creationId xmlns:a16="http://schemas.microsoft.com/office/drawing/2014/main" id="{992041A4-9BB2-49A6-A1CB-4F0B8151E83D}"/>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16" name="Line 1">
          <a:extLst>
            <a:ext uri="{FF2B5EF4-FFF2-40B4-BE49-F238E27FC236}">
              <a16:creationId xmlns:a16="http://schemas.microsoft.com/office/drawing/2014/main" id="{E73DA53A-8778-4E5A-83F1-52298BBDC666}"/>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17" name="Line 1">
          <a:extLst>
            <a:ext uri="{FF2B5EF4-FFF2-40B4-BE49-F238E27FC236}">
              <a16:creationId xmlns:a16="http://schemas.microsoft.com/office/drawing/2014/main" id="{8500D41C-5EE9-423A-B5F4-FCFA224407C7}"/>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18" name="Line 1">
          <a:extLst>
            <a:ext uri="{FF2B5EF4-FFF2-40B4-BE49-F238E27FC236}">
              <a16:creationId xmlns:a16="http://schemas.microsoft.com/office/drawing/2014/main" id="{7EE4BBBD-C3B2-461C-B4F8-D0F6DDDC2274}"/>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19" name="Line 1">
          <a:extLst>
            <a:ext uri="{FF2B5EF4-FFF2-40B4-BE49-F238E27FC236}">
              <a16:creationId xmlns:a16="http://schemas.microsoft.com/office/drawing/2014/main" id="{E4F29E47-8D36-41FB-9A3E-A64A50EFDCCE}"/>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20" name="Line 1">
          <a:extLst>
            <a:ext uri="{FF2B5EF4-FFF2-40B4-BE49-F238E27FC236}">
              <a16:creationId xmlns:a16="http://schemas.microsoft.com/office/drawing/2014/main" id="{C8D6A56A-5A19-4ABD-B5BF-DCA180B5E394}"/>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21" name="Line 1">
          <a:extLst>
            <a:ext uri="{FF2B5EF4-FFF2-40B4-BE49-F238E27FC236}">
              <a16:creationId xmlns:a16="http://schemas.microsoft.com/office/drawing/2014/main" id="{EBF5543F-B87E-4583-9306-942080BB4BE8}"/>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22" name="Line 1">
          <a:extLst>
            <a:ext uri="{FF2B5EF4-FFF2-40B4-BE49-F238E27FC236}">
              <a16:creationId xmlns:a16="http://schemas.microsoft.com/office/drawing/2014/main" id="{FF08C225-51A4-4D7B-A8F8-8146E6A5F8AD}"/>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23" name="Line 1">
          <a:extLst>
            <a:ext uri="{FF2B5EF4-FFF2-40B4-BE49-F238E27FC236}">
              <a16:creationId xmlns:a16="http://schemas.microsoft.com/office/drawing/2014/main" id="{0394F247-358D-40ED-81F9-F8BBDFB48002}"/>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24" name="Line 1">
          <a:extLst>
            <a:ext uri="{FF2B5EF4-FFF2-40B4-BE49-F238E27FC236}">
              <a16:creationId xmlns:a16="http://schemas.microsoft.com/office/drawing/2014/main" id="{0255B555-106E-4779-9512-AF909C00FFAD}"/>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25" name="Line 1">
          <a:extLst>
            <a:ext uri="{FF2B5EF4-FFF2-40B4-BE49-F238E27FC236}">
              <a16:creationId xmlns:a16="http://schemas.microsoft.com/office/drawing/2014/main" id="{D7CF8868-7CB1-43E9-9980-BE79B13277C0}"/>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26" name="Line 1">
          <a:extLst>
            <a:ext uri="{FF2B5EF4-FFF2-40B4-BE49-F238E27FC236}">
              <a16:creationId xmlns:a16="http://schemas.microsoft.com/office/drawing/2014/main" id="{BC8D9CBD-874E-4204-9182-D7E3133A538D}"/>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27" name="Line 1">
          <a:extLst>
            <a:ext uri="{FF2B5EF4-FFF2-40B4-BE49-F238E27FC236}">
              <a16:creationId xmlns:a16="http://schemas.microsoft.com/office/drawing/2014/main" id="{915C7137-01D5-4248-A2F3-846208159B78}"/>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28" name="Line 1">
          <a:extLst>
            <a:ext uri="{FF2B5EF4-FFF2-40B4-BE49-F238E27FC236}">
              <a16:creationId xmlns:a16="http://schemas.microsoft.com/office/drawing/2014/main" id="{9CCCB765-730F-40D0-9A58-4BD8E62750CF}"/>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29" name="Line 1">
          <a:extLst>
            <a:ext uri="{FF2B5EF4-FFF2-40B4-BE49-F238E27FC236}">
              <a16:creationId xmlns:a16="http://schemas.microsoft.com/office/drawing/2014/main" id="{11E84BF2-3F2B-4C47-9E92-A8CFD1E4D42C}"/>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30" name="Line 1">
          <a:extLst>
            <a:ext uri="{FF2B5EF4-FFF2-40B4-BE49-F238E27FC236}">
              <a16:creationId xmlns:a16="http://schemas.microsoft.com/office/drawing/2014/main" id="{AC87EE57-A032-4238-B14C-B73D8EFB0843}"/>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31" name="Line 1">
          <a:extLst>
            <a:ext uri="{FF2B5EF4-FFF2-40B4-BE49-F238E27FC236}">
              <a16:creationId xmlns:a16="http://schemas.microsoft.com/office/drawing/2014/main" id="{48A2A7AD-657F-4B9F-B764-7C7DBFFDADBD}"/>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32" name="Line 1">
          <a:extLst>
            <a:ext uri="{FF2B5EF4-FFF2-40B4-BE49-F238E27FC236}">
              <a16:creationId xmlns:a16="http://schemas.microsoft.com/office/drawing/2014/main" id="{0353ADAB-887E-41A5-A290-D3FE98C77A5B}"/>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33" name="Line 1">
          <a:extLst>
            <a:ext uri="{FF2B5EF4-FFF2-40B4-BE49-F238E27FC236}">
              <a16:creationId xmlns:a16="http://schemas.microsoft.com/office/drawing/2014/main" id="{B611596B-CA07-4977-A01C-657D86B5493E}"/>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34" name="Line 1">
          <a:extLst>
            <a:ext uri="{FF2B5EF4-FFF2-40B4-BE49-F238E27FC236}">
              <a16:creationId xmlns:a16="http://schemas.microsoft.com/office/drawing/2014/main" id="{AD981F05-9883-4735-86D0-1D8B84BBAFA8}"/>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35" name="Line 1">
          <a:extLst>
            <a:ext uri="{FF2B5EF4-FFF2-40B4-BE49-F238E27FC236}">
              <a16:creationId xmlns:a16="http://schemas.microsoft.com/office/drawing/2014/main" id="{6B3E78E6-B4BF-4D07-AE5A-F1B2F3FDC1F8}"/>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36" name="Line 1">
          <a:extLst>
            <a:ext uri="{FF2B5EF4-FFF2-40B4-BE49-F238E27FC236}">
              <a16:creationId xmlns:a16="http://schemas.microsoft.com/office/drawing/2014/main" id="{51671CD7-3A9A-4F93-B1B7-10BCDD57CA6D}"/>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37" name="Line 1">
          <a:extLst>
            <a:ext uri="{FF2B5EF4-FFF2-40B4-BE49-F238E27FC236}">
              <a16:creationId xmlns:a16="http://schemas.microsoft.com/office/drawing/2014/main" id="{ACD74B74-D697-47A7-9880-1F1FA23DE3E6}"/>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38" name="Line 1">
          <a:extLst>
            <a:ext uri="{FF2B5EF4-FFF2-40B4-BE49-F238E27FC236}">
              <a16:creationId xmlns:a16="http://schemas.microsoft.com/office/drawing/2014/main" id="{6A1B057F-686F-4416-8064-CC889A241390}"/>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39" name="Line 1">
          <a:extLst>
            <a:ext uri="{FF2B5EF4-FFF2-40B4-BE49-F238E27FC236}">
              <a16:creationId xmlns:a16="http://schemas.microsoft.com/office/drawing/2014/main" id="{76FDFF76-27E5-4D15-A95C-74ECDC2E87CC}"/>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40" name="Line 1">
          <a:extLst>
            <a:ext uri="{FF2B5EF4-FFF2-40B4-BE49-F238E27FC236}">
              <a16:creationId xmlns:a16="http://schemas.microsoft.com/office/drawing/2014/main" id="{68B34316-C926-445F-A0C0-F0662C33C269}"/>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41" name="Line 1">
          <a:extLst>
            <a:ext uri="{FF2B5EF4-FFF2-40B4-BE49-F238E27FC236}">
              <a16:creationId xmlns:a16="http://schemas.microsoft.com/office/drawing/2014/main" id="{8F6953CC-1929-408A-8E96-D9AD53F3E136}"/>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42" name="Line 1">
          <a:extLst>
            <a:ext uri="{FF2B5EF4-FFF2-40B4-BE49-F238E27FC236}">
              <a16:creationId xmlns:a16="http://schemas.microsoft.com/office/drawing/2014/main" id="{0E661770-9E0E-4707-8AF3-1B4ABE1D33DF}"/>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43" name="Line 1">
          <a:extLst>
            <a:ext uri="{FF2B5EF4-FFF2-40B4-BE49-F238E27FC236}">
              <a16:creationId xmlns:a16="http://schemas.microsoft.com/office/drawing/2014/main" id="{7F279F4D-8A75-4737-8270-A2168C5D9813}"/>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44" name="Line 1">
          <a:extLst>
            <a:ext uri="{FF2B5EF4-FFF2-40B4-BE49-F238E27FC236}">
              <a16:creationId xmlns:a16="http://schemas.microsoft.com/office/drawing/2014/main" id="{57F7C5E8-94DD-4338-B000-B7F4C0B69123}"/>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45" name="Line 1">
          <a:extLst>
            <a:ext uri="{FF2B5EF4-FFF2-40B4-BE49-F238E27FC236}">
              <a16:creationId xmlns:a16="http://schemas.microsoft.com/office/drawing/2014/main" id="{F5F52914-A492-49AD-9FC3-371B4D7A5A05}"/>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46" name="Line 1">
          <a:extLst>
            <a:ext uri="{FF2B5EF4-FFF2-40B4-BE49-F238E27FC236}">
              <a16:creationId xmlns:a16="http://schemas.microsoft.com/office/drawing/2014/main" id="{7891D8DE-0C92-4847-A17B-8CF9F422AA7C}"/>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47" name="Line 1">
          <a:extLst>
            <a:ext uri="{FF2B5EF4-FFF2-40B4-BE49-F238E27FC236}">
              <a16:creationId xmlns:a16="http://schemas.microsoft.com/office/drawing/2014/main" id="{8B46649C-3AAB-4B35-8A23-7867EECE6974}"/>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48" name="Line 1">
          <a:extLst>
            <a:ext uri="{FF2B5EF4-FFF2-40B4-BE49-F238E27FC236}">
              <a16:creationId xmlns:a16="http://schemas.microsoft.com/office/drawing/2014/main" id="{332E69AD-050F-44AF-BA4C-C6B519411E2A}"/>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49" name="Line 1">
          <a:extLst>
            <a:ext uri="{FF2B5EF4-FFF2-40B4-BE49-F238E27FC236}">
              <a16:creationId xmlns:a16="http://schemas.microsoft.com/office/drawing/2014/main" id="{18D7AE3B-608B-4CC5-8D4A-C166E0FB1DC4}"/>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50" name="Line 1">
          <a:extLst>
            <a:ext uri="{FF2B5EF4-FFF2-40B4-BE49-F238E27FC236}">
              <a16:creationId xmlns:a16="http://schemas.microsoft.com/office/drawing/2014/main" id="{996142EA-86D8-43E6-B099-A39304B9496B}"/>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51" name="Line 1">
          <a:extLst>
            <a:ext uri="{FF2B5EF4-FFF2-40B4-BE49-F238E27FC236}">
              <a16:creationId xmlns:a16="http://schemas.microsoft.com/office/drawing/2014/main" id="{F29A84D1-8BE8-45A9-81C3-00AED51AFEDB}"/>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52" name="Line 1">
          <a:extLst>
            <a:ext uri="{FF2B5EF4-FFF2-40B4-BE49-F238E27FC236}">
              <a16:creationId xmlns:a16="http://schemas.microsoft.com/office/drawing/2014/main" id="{EEAF5678-6D04-45BF-887F-CC9728065607}"/>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53" name="Line 1">
          <a:extLst>
            <a:ext uri="{FF2B5EF4-FFF2-40B4-BE49-F238E27FC236}">
              <a16:creationId xmlns:a16="http://schemas.microsoft.com/office/drawing/2014/main" id="{D086B7E0-BBF8-455B-A868-F95709FFBFE7}"/>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54" name="Line 1">
          <a:extLst>
            <a:ext uri="{FF2B5EF4-FFF2-40B4-BE49-F238E27FC236}">
              <a16:creationId xmlns:a16="http://schemas.microsoft.com/office/drawing/2014/main" id="{CE239241-B8F4-485C-91C7-D3B774B80D5C}"/>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55" name="Line 1">
          <a:extLst>
            <a:ext uri="{FF2B5EF4-FFF2-40B4-BE49-F238E27FC236}">
              <a16:creationId xmlns:a16="http://schemas.microsoft.com/office/drawing/2014/main" id="{440F0A0B-7FBB-4146-AC2F-72D6A8820F4D}"/>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56" name="Line 1">
          <a:extLst>
            <a:ext uri="{FF2B5EF4-FFF2-40B4-BE49-F238E27FC236}">
              <a16:creationId xmlns:a16="http://schemas.microsoft.com/office/drawing/2014/main" id="{436B7274-BA0B-438D-B3B0-183C6DF1DDF2}"/>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57" name="Line 1">
          <a:extLst>
            <a:ext uri="{FF2B5EF4-FFF2-40B4-BE49-F238E27FC236}">
              <a16:creationId xmlns:a16="http://schemas.microsoft.com/office/drawing/2014/main" id="{1F416D7A-870B-45B1-9EE3-443648AE8881}"/>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58" name="Line 1">
          <a:extLst>
            <a:ext uri="{FF2B5EF4-FFF2-40B4-BE49-F238E27FC236}">
              <a16:creationId xmlns:a16="http://schemas.microsoft.com/office/drawing/2014/main" id="{C4FF56AE-97FA-486A-9A52-37D9C89D1BF5}"/>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59" name="Line 1">
          <a:extLst>
            <a:ext uri="{FF2B5EF4-FFF2-40B4-BE49-F238E27FC236}">
              <a16:creationId xmlns:a16="http://schemas.microsoft.com/office/drawing/2014/main" id="{FC2539A7-A350-440A-BF6A-5E66E4A90D51}"/>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60" name="Line 1">
          <a:extLst>
            <a:ext uri="{FF2B5EF4-FFF2-40B4-BE49-F238E27FC236}">
              <a16:creationId xmlns:a16="http://schemas.microsoft.com/office/drawing/2014/main" id="{B7288CD2-D796-4CE2-90E1-23841E91FD18}"/>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61" name="Line 1">
          <a:extLst>
            <a:ext uri="{FF2B5EF4-FFF2-40B4-BE49-F238E27FC236}">
              <a16:creationId xmlns:a16="http://schemas.microsoft.com/office/drawing/2014/main" id="{F1573ECF-9043-4517-A4CA-EBCAD5AE2C59}"/>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62" name="Line 1">
          <a:extLst>
            <a:ext uri="{FF2B5EF4-FFF2-40B4-BE49-F238E27FC236}">
              <a16:creationId xmlns:a16="http://schemas.microsoft.com/office/drawing/2014/main" id="{3CFF96DC-3FF1-406C-9B57-BEE9B1C5A5BC}"/>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63" name="Line 1">
          <a:extLst>
            <a:ext uri="{FF2B5EF4-FFF2-40B4-BE49-F238E27FC236}">
              <a16:creationId xmlns:a16="http://schemas.microsoft.com/office/drawing/2014/main" id="{F7EB01CD-FD6C-4890-A9A5-64004326352C}"/>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64" name="Line 1">
          <a:extLst>
            <a:ext uri="{FF2B5EF4-FFF2-40B4-BE49-F238E27FC236}">
              <a16:creationId xmlns:a16="http://schemas.microsoft.com/office/drawing/2014/main" id="{762495DE-FD68-4704-A4B6-5331AD63EDE7}"/>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65" name="Line 1">
          <a:extLst>
            <a:ext uri="{FF2B5EF4-FFF2-40B4-BE49-F238E27FC236}">
              <a16:creationId xmlns:a16="http://schemas.microsoft.com/office/drawing/2014/main" id="{DC80AA34-6236-482C-9734-97BC82DFC0CC}"/>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66" name="Line 1">
          <a:extLst>
            <a:ext uri="{FF2B5EF4-FFF2-40B4-BE49-F238E27FC236}">
              <a16:creationId xmlns:a16="http://schemas.microsoft.com/office/drawing/2014/main" id="{3B68271D-F0CA-4ABB-AE91-BAD9B189E4A7}"/>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67" name="Line 1">
          <a:extLst>
            <a:ext uri="{FF2B5EF4-FFF2-40B4-BE49-F238E27FC236}">
              <a16:creationId xmlns:a16="http://schemas.microsoft.com/office/drawing/2014/main" id="{FD143EB2-D7DA-40B4-B655-4512954BD852}"/>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68" name="Line 1">
          <a:extLst>
            <a:ext uri="{FF2B5EF4-FFF2-40B4-BE49-F238E27FC236}">
              <a16:creationId xmlns:a16="http://schemas.microsoft.com/office/drawing/2014/main" id="{1F01D48D-1EC2-433E-B083-1B823AAF6930}"/>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69" name="Line 1">
          <a:extLst>
            <a:ext uri="{FF2B5EF4-FFF2-40B4-BE49-F238E27FC236}">
              <a16:creationId xmlns:a16="http://schemas.microsoft.com/office/drawing/2014/main" id="{59117764-241E-433F-98FE-3A4769121C19}"/>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70" name="Line 1">
          <a:extLst>
            <a:ext uri="{FF2B5EF4-FFF2-40B4-BE49-F238E27FC236}">
              <a16:creationId xmlns:a16="http://schemas.microsoft.com/office/drawing/2014/main" id="{C0C6C36E-03E6-4705-8C87-8872A185A0C3}"/>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571" name="Line 1">
          <a:extLst>
            <a:ext uri="{FF2B5EF4-FFF2-40B4-BE49-F238E27FC236}">
              <a16:creationId xmlns:a16="http://schemas.microsoft.com/office/drawing/2014/main" id="{BC9D6893-23E8-4522-AE75-3BFC3B45D637}"/>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72" name="Line 1">
          <a:extLst>
            <a:ext uri="{FF2B5EF4-FFF2-40B4-BE49-F238E27FC236}">
              <a16:creationId xmlns:a16="http://schemas.microsoft.com/office/drawing/2014/main" id="{4680B024-4427-4AA0-B604-80D5B0A41D34}"/>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73" name="Line 1">
          <a:extLst>
            <a:ext uri="{FF2B5EF4-FFF2-40B4-BE49-F238E27FC236}">
              <a16:creationId xmlns:a16="http://schemas.microsoft.com/office/drawing/2014/main" id="{B2EF6531-95B6-477B-A637-257FFA50C5D6}"/>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74" name="Line 1">
          <a:extLst>
            <a:ext uri="{FF2B5EF4-FFF2-40B4-BE49-F238E27FC236}">
              <a16:creationId xmlns:a16="http://schemas.microsoft.com/office/drawing/2014/main" id="{71B15B10-6100-4A34-9D7D-4DCD9E8DA9F8}"/>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75" name="Line 1">
          <a:extLst>
            <a:ext uri="{FF2B5EF4-FFF2-40B4-BE49-F238E27FC236}">
              <a16:creationId xmlns:a16="http://schemas.microsoft.com/office/drawing/2014/main" id="{8430686D-BD5A-434C-A383-ECF994E9CD3F}"/>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576" name="Line 1">
          <a:extLst>
            <a:ext uri="{FF2B5EF4-FFF2-40B4-BE49-F238E27FC236}">
              <a16:creationId xmlns:a16="http://schemas.microsoft.com/office/drawing/2014/main" id="{44A1E9C9-766A-4E13-9C5A-D5A76C3478A2}"/>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77" name="Line 1">
          <a:extLst>
            <a:ext uri="{FF2B5EF4-FFF2-40B4-BE49-F238E27FC236}">
              <a16:creationId xmlns:a16="http://schemas.microsoft.com/office/drawing/2014/main" id="{61E7898B-D3F1-4DC9-A469-4EBF5891EC70}"/>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78" name="Line 1">
          <a:extLst>
            <a:ext uri="{FF2B5EF4-FFF2-40B4-BE49-F238E27FC236}">
              <a16:creationId xmlns:a16="http://schemas.microsoft.com/office/drawing/2014/main" id="{2B36DE62-6F89-4AB8-B9E7-1ACA768C0D04}"/>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579" name="Line 1">
          <a:extLst>
            <a:ext uri="{FF2B5EF4-FFF2-40B4-BE49-F238E27FC236}">
              <a16:creationId xmlns:a16="http://schemas.microsoft.com/office/drawing/2014/main" id="{7096310C-DD2B-4F7B-B2B0-EEEC578FFB31}"/>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80" name="Line 1">
          <a:extLst>
            <a:ext uri="{FF2B5EF4-FFF2-40B4-BE49-F238E27FC236}">
              <a16:creationId xmlns:a16="http://schemas.microsoft.com/office/drawing/2014/main" id="{2F6AAF8C-E2F8-4CAC-9453-E260DE7D1CF3}"/>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81" name="Line 1">
          <a:extLst>
            <a:ext uri="{FF2B5EF4-FFF2-40B4-BE49-F238E27FC236}">
              <a16:creationId xmlns:a16="http://schemas.microsoft.com/office/drawing/2014/main" id="{4806AB17-8D10-42FC-9080-32460C0C1DFE}"/>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582" name="Line 1">
          <a:extLst>
            <a:ext uri="{FF2B5EF4-FFF2-40B4-BE49-F238E27FC236}">
              <a16:creationId xmlns:a16="http://schemas.microsoft.com/office/drawing/2014/main" id="{D7A8DDA1-7C7F-4751-9BEB-C49F623F82CE}"/>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83" name="Line 1">
          <a:extLst>
            <a:ext uri="{FF2B5EF4-FFF2-40B4-BE49-F238E27FC236}">
              <a16:creationId xmlns:a16="http://schemas.microsoft.com/office/drawing/2014/main" id="{C127DA69-304F-4963-A0BD-6548E534F2B6}"/>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84" name="Line 1">
          <a:extLst>
            <a:ext uri="{FF2B5EF4-FFF2-40B4-BE49-F238E27FC236}">
              <a16:creationId xmlns:a16="http://schemas.microsoft.com/office/drawing/2014/main" id="{32D824AA-B2D6-47E2-AA4D-F70E1B8031FE}"/>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85" name="Line 1">
          <a:extLst>
            <a:ext uri="{FF2B5EF4-FFF2-40B4-BE49-F238E27FC236}">
              <a16:creationId xmlns:a16="http://schemas.microsoft.com/office/drawing/2014/main" id="{561A0FE2-8373-464B-A1CD-B474D5BE3EB7}"/>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86" name="Line 1">
          <a:extLst>
            <a:ext uri="{FF2B5EF4-FFF2-40B4-BE49-F238E27FC236}">
              <a16:creationId xmlns:a16="http://schemas.microsoft.com/office/drawing/2014/main" id="{21A7C54D-4184-4038-B165-A8A3EDDF9228}"/>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587" name="Line 1">
          <a:extLst>
            <a:ext uri="{FF2B5EF4-FFF2-40B4-BE49-F238E27FC236}">
              <a16:creationId xmlns:a16="http://schemas.microsoft.com/office/drawing/2014/main" id="{C4FBAF37-BCC7-4FE5-903D-6413BAD3456B}"/>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88" name="Line 1">
          <a:extLst>
            <a:ext uri="{FF2B5EF4-FFF2-40B4-BE49-F238E27FC236}">
              <a16:creationId xmlns:a16="http://schemas.microsoft.com/office/drawing/2014/main" id="{1BD9565C-FA67-4F93-B85A-6F6C2BAAA2AD}"/>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89" name="Line 1">
          <a:extLst>
            <a:ext uri="{FF2B5EF4-FFF2-40B4-BE49-F238E27FC236}">
              <a16:creationId xmlns:a16="http://schemas.microsoft.com/office/drawing/2014/main" id="{C6596870-7E11-4184-8601-5417A9E86D39}"/>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590" name="Line 1">
          <a:extLst>
            <a:ext uri="{FF2B5EF4-FFF2-40B4-BE49-F238E27FC236}">
              <a16:creationId xmlns:a16="http://schemas.microsoft.com/office/drawing/2014/main" id="{1A289FD7-371B-45C8-B0F9-F3915F5A6DB3}"/>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591" name="Line 1">
          <a:extLst>
            <a:ext uri="{FF2B5EF4-FFF2-40B4-BE49-F238E27FC236}">
              <a16:creationId xmlns:a16="http://schemas.microsoft.com/office/drawing/2014/main" id="{6134927D-23A5-4DD8-9E69-A23E3B9400EB}"/>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592" name="Line 1">
          <a:extLst>
            <a:ext uri="{FF2B5EF4-FFF2-40B4-BE49-F238E27FC236}">
              <a16:creationId xmlns:a16="http://schemas.microsoft.com/office/drawing/2014/main" id="{41168756-3EC5-4DEA-BC60-2C5CC4A24DB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593" name="Line 1">
          <a:extLst>
            <a:ext uri="{FF2B5EF4-FFF2-40B4-BE49-F238E27FC236}">
              <a16:creationId xmlns:a16="http://schemas.microsoft.com/office/drawing/2014/main" id="{4D5ABA3A-71D4-4702-9C84-6142C5918CC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594" name="Line 1">
          <a:extLst>
            <a:ext uri="{FF2B5EF4-FFF2-40B4-BE49-F238E27FC236}">
              <a16:creationId xmlns:a16="http://schemas.microsoft.com/office/drawing/2014/main" id="{53499ED4-D9CF-429B-964F-A22602F94049}"/>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595" name="Line 1">
          <a:extLst>
            <a:ext uri="{FF2B5EF4-FFF2-40B4-BE49-F238E27FC236}">
              <a16:creationId xmlns:a16="http://schemas.microsoft.com/office/drawing/2014/main" id="{187CEF77-2BD1-461F-9257-B5738017F3E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596" name="Line 1">
          <a:extLst>
            <a:ext uri="{FF2B5EF4-FFF2-40B4-BE49-F238E27FC236}">
              <a16:creationId xmlns:a16="http://schemas.microsoft.com/office/drawing/2014/main" id="{158FF084-0B0A-4A16-94AA-B7A9278CCB2C}"/>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597" name="Line 1">
          <a:extLst>
            <a:ext uri="{FF2B5EF4-FFF2-40B4-BE49-F238E27FC236}">
              <a16:creationId xmlns:a16="http://schemas.microsoft.com/office/drawing/2014/main" id="{9B5DAD7B-9911-47CF-B29B-62B132DD7BD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598" name="Line 1">
          <a:extLst>
            <a:ext uri="{FF2B5EF4-FFF2-40B4-BE49-F238E27FC236}">
              <a16:creationId xmlns:a16="http://schemas.microsoft.com/office/drawing/2014/main" id="{FA8BAB9A-0BB2-4C4D-9FD3-2E59166F022A}"/>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599" name="Line 1">
          <a:extLst>
            <a:ext uri="{FF2B5EF4-FFF2-40B4-BE49-F238E27FC236}">
              <a16:creationId xmlns:a16="http://schemas.microsoft.com/office/drawing/2014/main" id="{3E023D87-D10C-440E-84F4-68974B21A9B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00" name="Line 1">
          <a:extLst>
            <a:ext uri="{FF2B5EF4-FFF2-40B4-BE49-F238E27FC236}">
              <a16:creationId xmlns:a16="http://schemas.microsoft.com/office/drawing/2014/main" id="{745AC6B8-BF61-4D90-9FF0-B1471FBFD94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01" name="Line 1">
          <a:extLst>
            <a:ext uri="{FF2B5EF4-FFF2-40B4-BE49-F238E27FC236}">
              <a16:creationId xmlns:a16="http://schemas.microsoft.com/office/drawing/2014/main" id="{36A9F700-932C-41B1-9A8C-9CEE541179E7}"/>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02" name="Line 1">
          <a:extLst>
            <a:ext uri="{FF2B5EF4-FFF2-40B4-BE49-F238E27FC236}">
              <a16:creationId xmlns:a16="http://schemas.microsoft.com/office/drawing/2014/main" id="{803D90C8-5F62-4F26-9FA6-A9470B39790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03" name="Line 1">
          <a:extLst>
            <a:ext uri="{FF2B5EF4-FFF2-40B4-BE49-F238E27FC236}">
              <a16:creationId xmlns:a16="http://schemas.microsoft.com/office/drawing/2014/main" id="{568E778D-BC25-4AC9-99AD-05955A3CEAC1}"/>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04" name="Line 1">
          <a:extLst>
            <a:ext uri="{FF2B5EF4-FFF2-40B4-BE49-F238E27FC236}">
              <a16:creationId xmlns:a16="http://schemas.microsoft.com/office/drawing/2014/main" id="{2B5A57E4-CE69-4262-AC26-4AD0D8CB23F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05" name="Line 1">
          <a:extLst>
            <a:ext uri="{FF2B5EF4-FFF2-40B4-BE49-F238E27FC236}">
              <a16:creationId xmlns:a16="http://schemas.microsoft.com/office/drawing/2014/main" id="{2DDE314F-8EDA-4AFB-AC61-73A4ED76B12E}"/>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06" name="Line 1">
          <a:extLst>
            <a:ext uri="{FF2B5EF4-FFF2-40B4-BE49-F238E27FC236}">
              <a16:creationId xmlns:a16="http://schemas.microsoft.com/office/drawing/2014/main" id="{14D3CC8C-B01C-45CA-9BB0-365644DA4D6E}"/>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07" name="Line 1">
          <a:extLst>
            <a:ext uri="{FF2B5EF4-FFF2-40B4-BE49-F238E27FC236}">
              <a16:creationId xmlns:a16="http://schemas.microsoft.com/office/drawing/2014/main" id="{1908CB21-89B0-490A-A395-FAB176B259BC}"/>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08" name="Line 1">
          <a:extLst>
            <a:ext uri="{FF2B5EF4-FFF2-40B4-BE49-F238E27FC236}">
              <a16:creationId xmlns:a16="http://schemas.microsoft.com/office/drawing/2014/main" id="{C57D4F2D-6B16-46D8-9249-D2BC455FF6D3}"/>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09" name="Line 1">
          <a:extLst>
            <a:ext uri="{FF2B5EF4-FFF2-40B4-BE49-F238E27FC236}">
              <a16:creationId xmlns:a16="http://schemas.microsoft.com/office/drawing/2014/main" id="{95D2E7A5-D132-4DA9-9EFB-274C70E831AB}"/>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10" name="Line 1">
          <a:extLst>
            <a:ext uri="{FF2B5EF4-FFF2-40B4-BE49-F238E27FC236}">
              <a16:creationId xmlns:a16="http://schemas.microsoft.com/office/drawing/2014/main" id="{0D9614BC-C080-477E-8BA7-D606BBB73904}"/>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11" name="Line 1">
          <a:extLst>
            <a:ext uri="{FF2B5EF4-FFF2-40B4-BE49-F238E27FC236}">
              <a16:creationId xmlns:a16="http://schemas.microsoft.com/office/drawing/2014/main" id="{FE30EC1F-DFAB-4118-9ECB-4386832FFD63}"/>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12" name="Line 1">
          <a:extLst>
            <a:ext uri="{FF2B5EF4-FFF2-40B4-BE49-F238E27FC236}">
              <a16:creationId xmlns:a16="http://schemas.microsoft.com/office/drawing/2014/main" id="{24D9C629-14CB-46F5-8960-727417DDB6CC}"/>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13" name="Line 1">
          <a:extLst>
            <a:ext uri="{FF2B5EF4-FFF2-40B4-BE49-F238E27FC236}">
              <a16:creationId xmlns:a16="http://schemas.microsoft.com/office/drawing/2014/main" id="{7D350B3E-E80D-437E-95BC-133DA3210673}"/>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14" name="Line 1">
          <a:extLst>
            <a:ext uri="{FF2B5EF4-FFF2-40B4-BE49-F238E27FC236}">
              <a16:creationId xmlns:a16="http://schemas.microsoft.com/office/drawing/2014/main" id="{FDA91FF3-CF7F-4D17-A897-DA91E797C444}"/>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15" name="Line 1">
          <a:extLst>
            <a:ext uri="{FF2B5EF4-FFF2-40B4-BE49-F238E27FC236}">
              <a16:creationId xmlns:a16="http://schemas.microsoft.com/office/drawing/2014/main" id="{B1EC06EE-032A-4F05-9AF1-E3A66F080659}"/>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16" name="Line 1">
          <a:extLst>
            <a:ext uri="{FF2B5EF4-FFF2-40B4-BE49-F238E27FC236}">
              <a16:creationId xmlns:a16="http://schemas.microsoft.com/office/drawing/2014/main" id="{420CB267-04D8-4710-94C3-E8B98B68774D}"/>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17" name="Line 1">
          <a:extLst>
            <a:ext uri="{FF2B5EF4-FFF2-40B4-BE49-F238E27FC236}">
              <a16:creationId xmlns:a16="http://schemas.microsoft.com/office/drawing/2014/main" id="{8D348A72-24A2-46F8-A5CB-F52DE9B23716}"/>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18" name="Line 1">
          <a:extLst>
            <a:ext uri="{FF2B5EF4-FFF2-40B4-BE49-F238E27FC236}">
              <a16:creationId xmlns:a16="http://schemas.microsoft.com/office/drawing/2014/main" id="{96A61C88-0060-4EEF-925A-15482D97DA2B}"/>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19" name="Line 1">
          <a:extLst>
            <a:ext uri="{FF2B5EF4-FFF2-40B4-BE49-F238E27FC236}">
              <a16:creationId xmlns:a16="http://schemas.microsoft.com/office/drawing/2014/main" id="{3CB5ED21-487A-4B33-ADA2-29DBAB2A0C80}"/>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20" name="Line 1">
          <a:extLst>
            <a:ext uri="{FF2B5EF4-FFF2-40B4-BE49-F238E27FC236}">
              <a16:creationId xmlns:a16="http://schemas.microsoft.com/office/drawing/2014/main" id="{ADF467AB-30C9-4117-95EB-64D93F377A49}"/>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21" name="Line 1">
          <a:extLst>
            <a:ext uri="{FF2B5EF4-FFF2-40B4-BE49-F238E27FC236}">
              <a16:creationId xmlns:a16="http://schemas.microsoft.com/office/drawing/2014/main" id="{007165E0-A6B2-404F-9B52-108EB97B3EA2}"/>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22" name="Line 1">
          <a:extLst>
            <a:ext uri="{FF2B5EF4-FFF2-40B4-BE49-F238E27FC236}">
              <a16:creationId xmlns:a16="http://schemas.microsoft.com/office/drawing/2014/main" id="{7F2519B2-4A2E-4DFF-9CF9-CEB446A9E1C1}"/>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23" name="Line 1">
          <a:extLst>
            <a:ext uri="{FF2B5EF4-FFF2-40B4-BE49-F238E27FC236}">
              <a16:creationId xmlns:a16="http://schemas.microsoft.com/office/drawing/2014/main" id="{8C7DA5B7-E0C4-45F0-8462-83930AE19F30}"/>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24" name="Line 1">
          <a:extLst>
            <a:ext uri="{FF2B5EF4-FFF2-40B4-BE49-F238E27FC236}">
              <a16:creationId xmlns:a16="http://schemas.microsoft.com/office/drawing/2014/main" id="{62A6914F-A83E-4D62-B97C-32A5A5FFBE77}"/>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25" name="Line 1">
          <a:extLst>
            <a:ext uri="{FF2B5EF4-FFF2-40B4-BE49-F238E27FC236}">
              <a16:creationId xmlns:a16="http://schemas.microsoft.com/office/drawing/2014/main" id="{974CE364-1FC3-447F-A2A1-6ADA72DF9667}"/>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26" name="Line 1">
          <a:extLst>
            <a:ext uri="{FF2B5EF4-FFF2-40B4-BE49-F238E27FC236}">
              <a16:creationId xmlns:a16="http://schemas.microsoft.com/office/drawing/2014/main" id="{1E7B0CA3-1366-437F-801B-2F441EF0A70C}"/>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27" name="Line 1">
          <a:extLst>
            <a:ext uri="{FF2B5EF4-FFF2-40B4-BE49-F238E27FC236}">
              <a16:creationId xmlns:a16="http://schemas.microsoft.com/office/drawing/2014/main" id="{E36F82D6-2F8A-48ED-8573-C5CC5EA8D63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28" name="Line 1">
          <a:extLst>
            <a:ext uri="{FF2B5EF4-FFF2-40B4-BE49-F238E27FC236}">
              <a16:creationId xmlns:a16="http://schemas.microsoft.com/office/drawing/2014/main" id="{97A9AAF2-6633-422A-8418-A37EC1FC1CA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29" name="Line 1">
          <a:extLst>
            <a:ext uri="{FF2B5EF4-FFF2-40B4-BE49-F238E27FC236}">
              <a16:creationId xmlns:a16="http://schemas.microsoft.com/office/drawing/2014/main" id="{67DFEA7A-E872-4B36-B407-263D57221173}"/>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30" name="Line 1">
          <a:extLst>
            <a:ext uri="{FF2B5EF4-FFF2-40B4-BE49-F238E27FC236}">
              <a16:creationId xmlns:a16="http://schemas.microsoft.com/office/drawing/2014/main" id="{C04ED910-2803-4C82-B82D-CDDEEAB40EE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31" name="Line 1">
          <a:extLst>
            <a:ext uri="{FF2B5EF4-FFF2-40B4-BE49-F238E27FC236}">
              <a16:creationId xmlns:a16="http://schemas.microsoft.com/office/drawing/2014/main" id="{1FD9BDA2-EEC8-4318-918E-BF381EFB986C}"/>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32" name="Line 1">
          <a:extLst>
            <a:ext uri="{FF2B5EF4-FFF2-40B4-BE49-F238E27FC236}">
              <a16:creationId xmlns:a16="http://schemas.microsoft.com/office/drawing/2014/main" id="{9CA29EDB-9DA0-407F-9A72-010C77E92DE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33" name="Line 1">
          <a:extLst>
            <a:ext uri="{FF2B5EF4-FFF2-40B4-BE49-F238E27FC236}">
              <a16:creationId xmlns:a16="http://schemas.microsoft.com/office/drawing/2014/main" id="{4908F5CC-E7A8-4B9D-B4B5-6CF4DDFC969A}"/>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34" name="Line 1">
          <a:extLst>
            <a:ext uri="{FF2B5EF4-FFF2-40B4-BE49-F238E27FC236}">
              <a16:creationId xmlns:a16="http://schemas.microsoft.com/office/drawing/2014/main" id="{E7DCCD21-A0A9-472B-8EE0-F0081EA74F0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35" name="Line 1">
          <a:extLst>
            <a:ext uri="{FF2B5EF4-FFF2-40B4-BE49-F238E27FC236}">
              <a16:creationId xmlns:a16="http://schemas.microsoft.com/office/drawing/2014/main" id="{B1F13968-FE71-4121-BE93-531D3D89A13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36" name="Line 1">
          <a:extLst>
            <a:ext uri="{FF2B5EF4-FFF2-40B4-BE49-F238E27FC236}">
              <a16:creationId xmlns:a16="http://schemas.microsoft.com/office/drawing/2014/main" id="{F86A4833-CF27-472B-86F2-471FCB6C9C4B}"/>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37" name="Line 1">
          <a:extLst>
            <a:ext uri="{FF2B5EF4-FFF2-40B4-BE49-F238E27FC236}">
              <a16:creationId xmlns:a16="http://schemas.microsoft.com/office/drawing/2014/main" id="{5BBEF13C-8C05-4949-B5BD-4EE700287B2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38" name="Line 1">
          <a:extLst>
            <a:ext uri="{FF2B5EF4-FFF2-40B4-BE49-F238E27FC236}">
              <a16:creationId xmlns:a16="http://schemas.microsoft.com/office/drawing/2014/main" id="{84FD400F-3FF3-44AA-B016-8C79582F2792}"/>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39" name="Line 1">
          <a:extLst>
            <a:ext uri="{FF2B5EF4-FFF2-40B4-BE49-F238E27FC236}">
              <a16:creationId xmlns:a16="http://schemas.microsoft.com/office/drawing/2014/main" id="{F139E5B9-6C59-42E8-80AD-E83DA38E2C1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40" name="Line 1">
          <a:extLst>
            <a:ext uri="{FF2B5EF4-FFF2-40B4-BE49-F238E27FC236}">
              <a16:creationId xmlns:a16="http://schemas.microsoft.com/office/drawing/2014/main" id="{530A05E7-3BBF-461F-A5D0-A5D0F674A39A}"/>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41" name="Line 1">
          <a:extLst>
            <a:ext uri="{FF2B5EF4-FFF2-40B4-BE49-F238E27FC236}">
              <a16:creationId xmlns:a16="http://schemas.microsoft.com/office/drawing/2014/main" id="{BF694856-8B38-431B-9D82-5EA57BD4EAF3}"/>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42" name="Line 1">
          <a:extLst>
            <a:ext uri="{FF2B5EF4-FFF2-40B4-BE49-F238E27FC236}">
              <a16:creationId xmlns:a16="http://schemas.microsoft.com/office/drawing/2014/main" id="{A1EE0544-1F1B-4EAD-B512-BA1AD567F270}"/>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43" name="Line 1">
          <a:extLst>
            <a:ext uri="{FF2B5EF4-FFF2-40B4-BE49-F238E27FC236}">
              <a16:creationId xmlns:a16="http://schemas.microsoft.com/office/drawing/2014/main" id="{70B1C2D3-BB79-4EA4-980F-18C917B60F6F}"/>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44" name="Line 1">
          <a:extLst>
            <a:ext uri="{FF2B5EF4-FFF2-40B4-BE49-F238E27FC236}">
              <a16:creationId xmlns:a16="http://schemas.microsoft.com/office/drawing/2014/main" id="{0B40CDF0-ED0A-4E53-8123-E9064D0B2DFE}"/>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45" name="Line 1">
          <a:extLst>
            <a:ext uri="{FF2B5EF4-FFF2-40B4-BE49-F238E27FC236}">
              <a16:creationId xmlns:a16="http://schemas.microsoft.com/office/drawing/2014/main" id="{8F646B37-7446-4936-A8DA-3900570BE534}"/>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46" name="Line 1">
          <a:extLst>
            <a:ext uri="{FF2B5EF4-FFF2-40B4-BE49-F238E27FC236}">
              <a16:creationId xmlns:a16="http://schemas.microsoft.com/office/drawing/2014/main" id="{3A434124-FD15-4FE7-80AA-84E41B74D48B}"/>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47" name="Line 1">
          <a:extLst>
            <a:ext uri="{FF2B5EF4-FFF2-40B4-BE49-F238E27FC236}">
              <a16:creationId xmlns:a16="http://schemas.microsoft.com/office/drawing/2014/main" id="{FFE61C9B-6B89-4D5F-81A1-1FEB0EC4756A}"/>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48" name="Line 1">
          <a:extLst>
            <a:ext uri="{FF2B5EF4-FFF2-40B4-BE49-F238E27FC236}">
              <a16:creationId xmlns:a16="http://schemas.microsoft.com/office/drawing/2014/main" id="{A5693B4A-F0F8-45A6-8464-6B86FF706F69}"/>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49" name="Line 1">
          <a:extLst>
            <a:ext uri="{FF2B5EF4-FFF2-40B4-BE49-F238E27FC236}">
              <a16:creationId xmlns:a16="http://schemas.microsoft.com/office/drawing/2014/main" id="{A26F0360-BB59-4153-9D13-432E8B5FC6A0}"/>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50" name="Line 1">
          <a:extLst>
            <a:ext uri="{FF2B5EF4-FFF2-40B4-BE49-F238E27FC236}">
              <a16:creationId xmlns:a16="http://schemas.microsoft.com/office/drawing/2014/main" id="{BE8857EB-CB29-4796-B34C-805C43F8DF09}"/>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51" name="Line 1">
          <a:extLst>
            <a:ext uri="{FF2B5EF4-FFF2-40B4-BE49-F238E27FC236}">
              <a16:creationId xmlns:a16="http://schemas.microsoft.com/office/drawing/2014/main" id="{6ACA27DC-225E-48EA-A430-354070775842}"/>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52" name="Line 1">
          <a:extLst>
            <a:ext uri="{FF2B5EF4-FFF2-40B4-BE49-F238E27FC236}">
              <a16:creationId xmlns:a16="http://schemas.microsoft.com/office/drawing/2014/main" id="{9718C4C0-F0BE-4805-9CAA-93290134E274}"/>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53" name="Line 1">
          <a:extLst>
            <a:ext uri="{FF2B5EF4-FFF2-40B4-BE49-F238E27FC236}">
              <a16:creationId xmlns:a16="http://schemas.microsoft.com/office/drawing/2014/main" id="{681BE7F0-016B-4A35-9762-E4171D0AF645}"/>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54" name="Line 1">
          <a:extLst>
            <a:ext uri="{FF2B5EF4-FFF2-40B4-BE49-F238E27FC236}">
              <a16:creationId xmlns:a16="http://schemas.microsoft.com/office/drawing/2014/main" id="{5CF8F7E2-484C-4A6A-B391-372BEAC87066}"/>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55" name="Line 1">
          <a:extLst>
            <a:ext uri="{FF2B5EF4-FFF2-40B4-BE49-F238E27FC236}">
              <a16:creationId xmlns:a16="http://schemas.microsoft.com/office/drawing/2014/main" id="{9D2AAB75-CAD2-42C0-B30C-73C5FBD7F1BE}"/>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56" name="Line 1">
          <a:extLst>
            <a:ext uri="{FF2B5EF4-FFF2-40B4-BE49-F238E27FC236}">
              <a16:creationId xmlns:a16="http://schemas.microsoft.com/office/drawing/2014/main" id="{11432440-51CC-4739-B285-2BC7754A60DE}"/>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57" name="Line 1">
          <a:extLst>
            <a:ext uri="{FF2B5EF4-FFF2-40B4-BE49-F238E27FC236}">
              <a16:creationId xmlns:a16="http://schemas.microsoft.com/office/drawing/2014/main" id="{F6092D90-B922-4EB9-9794-A9A1B6E26B60}"/>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58" name="Line 1">
          <a:extLst>
            <a:ext uri="{FF2B5EF4-FFF2-40B4-BE49-F238E27FC236}">
              <a16:creationId xmlns:a16="http://schemas.microsoft.com/office/drawing/2014/main" id="{41D50DA8-F449-45AA-88F3-3033E9F51553}"/>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59" name="Line 1">
          <a:extLst>
            <a:ext uri="{FF2B5EF4-FFF2-40B4-BE49-F238E27FC236}">
              <a16:creationId xmlns:a16="http://schemas.microsoft.com/office/drawing/2014/main" id="{9BB4801A-A229-4AB6-BE12-786F601C6878}"/>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60" name="Line 1">
          <a:extLst>
            <a:ext uri="{FF2B5EF4-FFF2-40B4-BE49-F238E27FC236}">
              <a16:creationId xmlns:a16="http://schemas.microsoft.com/office/drawing/2014/main" id="{8AE3EAFA-BB73-40CD-B769-0FC8050E21B2}"/>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61" name="Line 1">
          <a:extLst>
            <a:ext uri="{FF2B5EF4-FFF2-40B4-BE49-F238E27FC236}">
              <a16:creationId xmlns:a16="http://schemas.microsoft.com/office/drawing/2014/main" id="{1BE8B115-7F49-4AE6-975C-56CF51085D46}"/>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62" name="Line 1">
          <a:extLst>
            <a:ext uri="{FF2B5EF4-FFF2-40B4-BE49-F238E27FC236}">
              <a16:creationId xmlns:a16="http://schemas.microsoft.com/office/drawing/2014/main" id="{33E02BF8-7119-4F4C-B383-C82E3970A147}"/>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63" name="Line 1">
          <a:extLst>
            <a:ext uri="{FF2B5EF4-FFF2-40B4-BE49-F238E27FC236}">
              <a16:creationId xmlns:a16="http://schemas.microsoft.com/office/drawing/2014/main" id="{08B43B5B-6122-46E9-AEDB-F00575C1709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64" name="Line 1">
          <a:extLst>
            <a:ext uri="{FF2B5EF4-FFF2-40B4-BE49-F238E27FC236}">
              <a16:creationId xmlns:a16="http://schemas.microsoft.com/office/drawing/2014/main" id="{8E44B206-CAC1-4093-987C-0A8929B2F61C}"/>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65" name="Line 1">
          <a:extLst>
            <a:ext uri="{FF2B5EF4-FFF2-40B4-BE49-F238E27FC236}">
              <a16:creationId xmlns:a16="http://schemas.microsoft.com/office/drawing/2014/main" id="{EF939390-1ABC-4B2B-870D-6F1F5A473AF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66" name="Line 1">
          <a:extLst>
            <a:ext uri="{FF2B5EF4-FFF2-40B4-BE49-F238E27FC236}">
              <a16:creationId xmlns:a16="http://schemas.microsoft.com/office/drawing/2014/main" id="{4BEFC0DE-ADBB-4ECB-8658-5A452EB2CFCB}"/>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67" name="Line 1">
          <a:extLst>
            <a:ext uri="{FF2B5EF4-FFF2-40B4-BE49-F238E27FC236}">
              <a16:creationId xmlns:a16="http://schemas.microsoft.com/office/drawing/2014/main" id="{212459C1-33A4-48A4-BB4E-1A84607E6551}"/>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68" name="Line 1">
          <a:extLst>
            <a:ext uri="{FF2B5EF4-FFF2-40B4-BE49-F238E27FC236}">
              <a16:creationId xmlns:a16="http://schemas.microsoft.com/office/drawing/2014/main" id="{F0756FC0-A0D7-49B5-9D63-A0F9852B4EC4}"/>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69" name="Line 1">
          <a:extLst>
            <a:ext uri="{FF2B5EF4-FFF2-40B4-BE49-F238E27FC236}">
              <a16:creationId xmlns:a16="http://schemas.microsoft.com/office/drawing/2014/main" id="{ADF2D933-4306-4358-A598-F3DD3B1FE5D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70" name="Line 1">
          <a:extLst>
            <a:ext uri="{FF2B5EF4-FFF2-40B4-BE49-F238E27FC236}">
              <a16:creationId xmlns:a16="http://schemas.microsoft.com/office/drawing/2014/main" id="{E6C067A7-6401-4B44-8859-847A5C03A42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71" name="Line 1">
          <a:extLst>
            <a:ext uri="{FF2B5EF4-FFF2-40B4-BE49-F238E27FC236}">
              <a16:creationId xmlns:a16="http://schemas.microsoft.com/office/drawing/2014/main" id="{3E861F20-51A6-4471-8E89-9A16C7512BE3}"/>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72" name="Line 1">
          <a:extLst>
            <a:ext uri="{FF2B5EF4-FFF2-40B4-BE49-F238E27FC236}">
              <a16:creationId xmlns:a16="http://schemas.microsoft.com/office/drawing/2014/main" id="{F692CD55-272F-4A9C-8B00-92AFACDC29C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73" name="Line 1">
          <a:extLst>
            <a:ext uri="{FF2B5EF4-FFF2-40B4-BE49-F238E27FC236}">
              <a16:creationId xmlns:a16="http://schemas.microsoft.com/office/drawing/2014/main" id="{D4B70A9C-745D-4116-97A7-C8A7AF3F36F3}"/>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74" name="Line 1">
          <a:extLst>
            <a:ext uri="{FF2B5EF4-FFF2-40B4-BE49-F238E27FC236}">
              <a16:creationId xmlns:a16="http://schemas.microsoft.com/office/drawing/2014/main" id="{BBC99A80-3C1B-44F2-AAE5-709BA95808E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75" name="Line 1">
          <a:extLst>
            <a:ext uri="{FF2B5EF4-FFF2-40B4-BE49-F238E27FC236}">
              <a16:creationId xmlns:a16="http://schemas.microsoft.com/office/drawing/2014/main" id="{C13B3A9A-E43E-4F93-AADD-9E6BAB5EB534}"/>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76" name="Line 1">
          <a:extLst>
            <a:ext uri="{FF2B5EF4-FFF2-40B4-BE49-F238E27FC236}">
              <a16:creationId xmlns:a16="http://schemas.microsoft.com/office/drawing/2014/main" id="{09041F6A-D342-4AC1-B1DE-48FB7EE78F9D}"/>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77" name="Line 1">
          <a:extLst>
            <a:ext uri="{FF2B5EF4-FFF2-40B4-BE49-F238E27FC236}">
              <a16:creationId xmlns:a16="http://schemas.microsoft.com/office/drawing/2014/main" id="{EF25E76B-9CEF-4AA5-94FB-E37B76619EB6}"/>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78" name="Line 1">
          <a:extLst>
            <a:ext uri="{FF2B5EF4-FFF2-40B4-BE49-F238E27FC236}">
              <a16:creationId xmlns:a16="http://schemas.microsoft.com/office/drawing/2014/main" id="{5E313CC4-38C4-41E0-A928-490DC9E86686}"/>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79" name="Line 1">
          <a:extLst>
            <a:ext uri="{FF2B5EF4-FFF2-40B4-BE49-F238E27FC236}">
              <a16:creationId xmlns:a16="http://schemas.microsoft.com/office/drawing/2014/main" id="{61497375-C1A4-40C4-AA76-42B45A17A116}"/>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80" name="Line 1">
          <a:extLst>
            <a:ext uri="{FF2B5EF4-FFF2-40B4-BE49-F238E27FC236}">
              <a16:creationId xmlns:a16="http://schemas.microsoft.com/office/drawing/2014/main" id="{682F54D2-669D-47DD-9554-D69F53B080EF}"/>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81" name="Line 1">
          <a:extLst>
            <a:ext uri="{FF2B5EF4-FFF2-40B4-BE49-F238E27FC236}">
              <a16:creationId xmlns:a16="http://schemas.microsoft.com/office/drawing/2014/main" id="{DF5B4A53-A466-4666-9AEE-469ADD59ACBF}"/>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82" name="Line 1">
          <a:extLst>
            <a:ext uri="{FF2B5EF4-FFF2-40B4-BE49-F238E27FC236}">
              <a16:creationId xmlns:a16="http://schemas.microsoft.com/office/drawing/2014/main" id="{93854508-4EE4-456F-999A-AB110FA25F1F}"/>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83" name="Line 1">
          <a:extLst>
            <a:ext uri="{FF2B5EF4-FFF2-40B4-BE49-F238E27FC236}">
              <a16:creationId xmlns:a16="http://schemas.microsoft.com/office/drawing/2014/main" id="{6FAA99FF-7152-46DC-9779-91F9837E7114}"/>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84" name="Line 1">
          <a:extLst>
            <a:ext uri="{FF2B5EF4-FFF2-40B4-BE49-F238E27FC236}">
              <a16:creationId xmlns:a16="http://schemas.microsoft.com/office/drawing/2014/main" id="{E4286195-A690-4429-A66F-83988DAA6FB5}"/>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85" name="Line 1">
          <a:extLst>
            <a:ext uri="{FF2B5EF4-FFF2-40B4-BE49-F238E27FC236}">
              <a16:creationId xmlns:a16="http://schemas.microsoft.com/office/drawing/2014/main" id="{F670ADC8-664D-49A6-B250-A6B757845700}"/>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86" name="Line 1">
          <a:extLst>
            <a:ext uri="{FF2B5EF4-FFF2-40B4-BE49-F238E27FC236}">
              <a16:creationId xmlns:a16="http://schemas.microsoft.com/office/drawing/2014/main" id="{5245DC24-928D-4FCC-BA52-F67B3CC2ED1E}"/>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87" name="Line 1">
          <a:extLst>
            <a:ext uri="{FF2B5EF4-FFF2-40B4-BE49-F238E27FC236}">
              <a16:creationId xmlns:a16="http://schemas.microsoft.com/office/drawing/2014/main" id="{8C70E7A4-701D-44C9-97F0-FF5032057EE7}"/>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88" name="Line 1">
          <a:extLst>
            <a:ext uri="{FF2B5EF4-FFF2-40B4-BE49-F238E27FC236}">
              <a16:creationId xmlns:a16="http://schemas.microsoft.com/office/drawing/2014/main" id="{C143BEFA-7441-4CF9-A2E6-99C21C3FC5D1}"/>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89" name="Line 1">
          <a:extLst>
            <a:ext uri="{FF2B5EF4-FFF2-40B4-BE49-F238E27FC236}">
              <a16:creationId xmlns:a16="http://schemas.microsoft.com/office/drawing/2014/main" id="{8F7A976F-3BCB-46B1-8E72-FFB1566026ED}"/>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90" name="Line 1">
          <a:extLst>
            <a:ext uri="{FF2B5EF4-FFF2-40B4-BE49-F238E27FC236}">
              <a16:creationId xmlns:a16="http://schemas.microsoft.com/office/drawing/2014/main" id="{61492026-F604-4D33-8FBD-A7B2410E0DD5}"/>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91" name="Line 1">
          <a:extLst>
            <a:ext uri="{FF2B5EF4-FFF2-40B4-BE49-F238E27FC236}">
              <a16:creationId xmlns:a16="http://schemas.microsoft.com/office/drawing/2014/main" id="{4B6F41D4-65FE-4DB2-B821-AA12BEE47644}"/>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92" name="Line 1">
          <a:extLst>
            <a:ext uri="{FF2B5EF4-FFF2-40B4-BE49-F238E27FC236}">
              <a16:creationId xmlns:a16="http://schemas.microsoft.com/office/drawing/2014/main" id="{884FE802-D31D-4A45-A0D5-4E6B2F718CD8}"/>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93" name="Line 1">
          <a:extLst>
            <a:ext uri="{FF2B5EF4-FFF2-40B4-BE49-F238E27FC236}">
              <a16:creationId xmlns:a16="http://schemas.microsoft.com/office/drawing/2014/main" id="{C27DAFA8-4AED-45A9-BEFE-00F3C0BC4266}"/>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94" name="Line 1">
          <a:extLst>
            <a:ext uri="{FF2B5EF4-FFF2-40B4-BE49-F238E27FC236}">
              <a16:creationId xmlns:a16="http://schemas.microsoft.com/office/drawing/2014/main" id="{AEF75E93-A3F5-43BF-82B4-5EC9B5378051}"/>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95" name="Line 1">
          <a:extLst>
            <a:ext uri="{FF2B5EF4-FFF2-40B4-BE49-F238E27FC236}">
              <a16:creationId xmlns:a16="http://schemas.microsoft.com/office/drawing/2014/main" id="{7BAD3355-CF20-4340-A8D3-AEFBA3A8288D}"/>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96" name="Line 1">
          <a:extLst>
            <a:ext uri="{FF2B5EF4-FFF2-40B4-BE49-F238E27FC236}">
              <a16:creationId xmlns:a16="http://schemas.microsoft.com/office/drawing/2014/main" id="{102BB75E-2FCC-4047-A544-E366FE78A54C}"/>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97" name="Line 1">
          <a:extLst>
            <a:ext uri="{FF2B5EF4-FFF2-40B4-BE49-F238E27FC236}">
              <a16:creationId xmlns:a16="http://schemas.microsoft.com/office/drawing/2014/main" id="{8293D9DD-3CE8-4004-B203-00869729864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98" name="Line 1">
          <a:extLst>
            <a:ext uri="{FF2B5EF4-FFF2-40B4-BE49-F238E27FC236}">
              <a16:creationId xmlns:a16="http://schemas.microsoft.com/office/drawing/2014/main" id="{239583F3-D6DD-43C5-AE33-D27B781AE7E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99" name="Line 1">
          <a:extLst>
            <a:ext uri="{FF2B5EF4-FFF2-40B4-BE49-F238E27FC236}">
              <a16:creationId xmlns:a16="http://schemas.microsoft.com/office/drawing/2014/main" id="{40A8A871-A107-4BCB-9751-A3B8711E161D}"/>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700" name="Line 1">
          <a:extLst>
            <a:ext uri="{FF2B5EF4-FFF2-40B4-BE49-F238E27FC236}">
              <a16:creationId xmlns:a16="http://schemas.microsoft.com/office/drawing/2014/main" id="{8AF5BCE8-8F80-41CD-B69E-C1781ED7FF0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701" name="Line 1">
          <a:extLst>
            <a:ext uri="{FF2B5EF4-FFF2-40B4-BE49-F238E27FC236}">
              <a16:creationId xmlns:a16="http://schemas.microsoft.com/office/drawing/2014/main" id="{C48FB2D6-1ACC-4DD5-81D6-C7202EB45359}"/>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702" name="Line 1">
          <a:extLst>
            <a:ext uri="{FF2B5EF4-FFF2-40B4-BE49-F238E27FC236}">
              <a16:creationId xmlns:a16="http://schemas.microsoft.com/office/drawing/2014/main" id="{EF499B40-6502-4B33-BCDA-1DB00F3F437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703" name="Line 1">
          <a:extLst>
            <a:ext uri="{FF2B5EF4-FFF2-40B4-BE49-F238E27FC236}">
              <a16:creationId xmlns:a16="http://schemas.microsoft.com/office/drawing/2014/main" id="{EBA335D3-B6F1-4759-9FC2-8969E1FB12F7}"/>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704" name="Line 1">
          <a:extLst>
            <a:ext uri="{FF2B5EF4-FFF2-40B4-BE49-F238E27FC236}">
              <a16:creationId xmlns:a16="http://schemas.microsoft.com/office/drawing/2014/main" id="{FA266FCB-9AE2-46EE-B28C-89FA0CA6FCE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705" name="Line 1">
          <a:extLst>
            <a:ext uri="{FF2B5EF4-FFF2-40B4-BE49-F238E27FC236}">
              <a16:creationId xmlns:a16="http://schemas.microsoft.com/office/drawing/2014/main" id="{278738AD-9022-495E-AFE0-FEE2A6AC4A6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706" name="Line 1">
          <a:extLst>
            <a:ext uri="{FF2B5EF4-FFF2-40B4-BE49-F238E27FC236}">
              <a16:creationId xmlns:a16="http://schemas.microsoft.com/office/drawing/2014/main" id="{FB27B64A-0BCD-4E3C-96E9-671A9F9CFF60}"/>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707" name="Line 1">
          <a:extLst>
            <a:ext uri="{FF2B5EF4-FFF2-40B4-BE49-F238E27FC236}">
              <a16:creationId xmlns:a16="http://schemas.microsoft.com/office/drawing/2014/main" id="{7F1EE143-ACFD-4448-9D08-6F8629E43F8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708" name="Line 1">
          <a:extLst>
            <a:ext uri="{FF2B5EF4-FFF2-40B4-BE49-F238E27FC236}">
              <a16:creationId xmlns:a16="http://schemas.microsoft.com/office/drawing/2014/main" id="{E1645E69-38CD-47E5-B5ED-EF5C5C66E883}"/>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709" name="Line 1">
          <a:extLst>
            <a:ext uri="{FF2B5EF4-FFF2-40B4-BE49-F238E27FC236}">
              <a16:creationId xmlns:a16="http://schemas.microsoft.com/office/drawing/2014/main" id="{D9FD0D60-0DE3-4B44-852C-07F89A26058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10" name="Line 1">
          <a:extLst>
            <a:ext uri="{FF2B5EF4-FFF2-40B4-BE49-F238E27FC236}">
              <a16:creationId xmlns:a16="http://schemas.microsoft.com/office/drawing/2014/main" id="{0908A729-9B1B-48D8-83B3-246C6AAEC67A}"/>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11" name="Line 1">
          <a:extLst>
            <a:ext uri="{FF2B5EF4-FFF2-40B4-BE49-F238E27FC236}">
              <a16:creationId xmlns:a16="http://schemas.microsoft.com/office/drawing/2014/main" id="{8827CD48-763A-42D9-B89F-B246606A62E4}"/>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12" name="Line 1">
          <a:extLst>
            <a:ext uri="{FF2B5EF4-FFF2-40B4-BE49-F238E27FC236}">
              <a16:creationId xmlns:a16="http://schemas.microsoft.com/office/drawing/2014/main" id="{D6234490-0593-414B-AFCA-BF7EE34EC2B5}"/>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13" name="Line 1">
          <a:extLst>
            <a:ext uri="{FF2B5EF4-FFF2-40B4-BE49-F238E27FC236}">
              <a16:creationId xmlns:a16="http://schemas.microsoft.com/office/drawing/2014/main" id="{C254B224-06F6-4641-96CA-979F62476777}"/>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14" name="Line 1">
          <a:extLst>
            <a:ext uri="{FF2B5EF4-FFF2-40B4-BE49-F238E27FC236}">
              <a16:creationId xmlns:a16="http://schemas.microsoft.com/office/drawing/2014/main" id="{B4CB98B9-2B1A-4BDC-B2A3-A28AB2CAF1C9}"/>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15" name="Line 1">
          <a:extLst>
            <a:ext uri="{FF2B5EF4-FFF2-40B4-BE49-F238E27FC236}">
              <a16:creationId xmlns:a16="http://schemas.microsoft.com/office/drawing/2014/main" id="{4AA316EE-4C25-4321-92EF-A6213480DA77}"/>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16" name="Line 1">
          <a:extLst>
            <a:ext uri="{FF2B5EF4-FFF2-40B4-BE49-F238E27FC236}">
              <a16:creationId xmlns:a16="http://schemas.microsoft.com/office/drawing/2014/main" id="{185B6048-E683-41C7-A090-75636B3F9A57}"/>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17" name="Line 1">
          <a:extLst>
            <a:ext uri="{FF2B5EF4-FFF2-40B4-BE49-F238E27FC236}">
              <a16:creationId xmlns:a16="http://schemas.microsoft.com/office/drawing/2014/main" id="{DB43D482-8DF3-430C-8210-86BBAF3AC6E4}"/>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18" name="Line 1">
          <a:extLst>
            <a:ext uri="{FF2B5EF4-FFF2-40B4-BE49-F238E27FC236}">
              <a16:creationId xmlns:a16="http://schemas.microsoft.com/office/drawing/2014/main" id="{91622BCA-947E-4697-B667-C79E98841717}"/>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19" name="Line 1">
          <a:extLst>
            <a:ext uri="{FF2B5EF4-FFF2-40B4-BE49-F238E27FC236}">
              <a16:creationId xmlns:a16="http://schemas.microsoft.com/office/drawing/2014/main" id="{05D033A1-5729-40AC-A009-CAF8E37F0457}"/>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20" name="Line 1">
          <a:extLst>
            <a:ext uri="{FF2B5EF4-FFF2-40B4-BE49-F238E27FC236}">
              <a16:creationId xmlns:a16="http://schemas.microsoft.com/office/drawing/2014/main" id="{6CB3A20D-99E3-4047-8CBF-EBE266F35470}"/>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21" name="Line 1">
          <a:extLst>
            <a:ext uri="{FF2B5EF4-FFF2-40B4-BE49-F238E27FC236}">
              <a16:creationId xmlns:a16="http://schemas.microsoft.com/office/drawing/2014/main" id="{6D6E16CF-2D0F-475D-8B38-E74B9D2815EE}"/>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22" name="Line 1">
          <a:extLst>
            <a:ext uri="{FF2B5EF4-FFF2-40B4-BE49-F238E27FC236}">
              <a16:creationId xmlns:a16="http://schemas.microsoft.com/office/drawing/2014/main" id="{B44A9842-ADB0-4D60-82E8-3E5474069F73}"/>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23" name="Line 1">
          <a:extLst>
            <a:ext uri="{FF2B5EF4-FFF2-40B4-BE49-F238E27FC236}">
              <a16:creationId xmlns:a16="http://schemas.microsoft.com/office/drawing/2014/main" id="{09C1C5DC-983C-45DF-B1A5-CD99D18C551C}"/>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24" name="Line 1">
          <a:extLst>
            <a:ext uri="{FF2B5EF4-FFF2-40B4-BE49-F238E27FC236}">
              <a16:creationId xmlns:a16="http://schemas.microsoft.com/office/drawing/2014/main" id="{1C2FE637-3B8A-484F-A63E-8954960254EE}"/>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25" name="Line 1">
          <a:extLst>
            <a:ext uri="{FF2B5EF4-FFF2-40B4-BE49-F238E27FC236}">
              <a16:creationId xmlns:a16="http://schemas.microsoft.com/office/drawing/2014/main" id="{E0A2B2E6-53CA-43DA-9AB9-1E79CEDBB7BB}"/>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26" name="Line 1">
          <a:extLst>
            <a:ext uri="{FF2B5EF4-FFF2-40B4-BE49-F238E27FC236}">
              <a16:creationId xmlns:a16="http://schemas.microsoft.com/office/drawing/2014/main" id="{EDF0F2D1-6837-4DCD-A63D-F93C790C2A6E}"/>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27" name="Line 1">
          <a:extLst>
            <a:ext uri="{FF2B5EF4-FFF2-40B4-BE49-F238E27FC236}">
              <a16:creationId xmlns:a16="http://schemas.microsoft.com/office/drawing/2014/main" id="{00505F0A-8F4D-420C-BF74-6F517D5A52C8}"/>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28" name="Line 1">
          <a:extLst>
            <a:ext uri="{FF2B5EF4-FFF2-40B4-BE49-F238E27FC236}">
              <a16:creationId xmlns:a16="http://schemas.microsoft.com/office/drawing/2014/main" id="{A75B6FD2-5C3C-4B12-A65E-4505A27E0A7A}"/>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29" name="Line 1">
          <a:extLst>
            <a:ext uri="{FF2B5EF4-FFF2-40B4-BE49-F238E27FC236}">
              <a16:creationId xmlns:a16="http://schemas.microsoft.com/office/drawing/2014/main" id="{AA44649B-A78C-4915-B13C-A3EED497431A}"/>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30" name="Line 1">
          <a:extLst>
            <a:ext uri="{FF2B5EF4-FFF2-40B4-BE49-F238E27FC236}">
              <a16:creationId xmlns:a16="http://schemas.microsoft.com/office/drawing/2014/main" id="{6021E5C7-8DC7-4AD5-9011-B33E307C6B8D}"/>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31" name="Line 1">
          <a:extLst>
            <a:ext uri="{FF2B5EF4-FFF2-40B4-BE49-F238E27FC236}">
              <a16:creationId xmlns:a16="http://schemas.microsoft.com/office/drawing/2014/main" id="{0DA48A38-4A5C-47E8-817B-EE08182CC472}"/>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32" name="Line 1">
          <a:extLst>
            <a:ext uri="{FF2B5EF4-FFF2-40B4-BE49-F238E27FC236}">
              <a16:creationId xmlns:a16="http://schemas.microsoft.com/office/drawing/2014/main" id="{569107FD-2E23-41BF-87A0-7DF369361263}"/>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33" name="Line 1">
          <a:extLst>
            <a:ext uri="{FF2B5EF4-FFF2-40B4-BE49-F238E27FC236}">
              <a16:creationId xmlns:a16="http://schemas.microsoft.com/office/drawing/2014/main" id="{FA67926F-4145-49D5-838D-0E9EE846907E}"/>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34" name="Line 1">
          <a:extLst>
            <a:ext uri="{FF2B5EF4-FFF2-40B4-BE49-F238E27FC236}">
              <a16:creationId xmlns:a16="http://schemas.microsoft.com/office/drawing/2014/main" id="{E3C03A4E-F3B1-408A-93B1-2165F3F49D7D}"/>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35" name="Line 1">
          <a:extLst>
            <a:ext uri="{FF2B5EF4-FFF2-40B4-BE49-F238E27FC236}">
              <a16:creationId xmlns:a16="http://schemas.microsoft.com/office/drawing/2014/main" id="{1911C1EF-2CB4-404E-BFF0-7416157C5B0C}"/>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36" name="Line 1">
          <a:extLst>
            <a:ext uri="{FF2B5EF4-FFF2-40B4-BE49-F238E27FC236}">
              <a16:creationId xmlns:a16="http://schemas.microsoft.com/office/drawing/2014/main" id="{DB6430BA-8A46-4B12-8A2A-849DE10C5FB9}"/>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37" name="Line 1">
          <a:extLst>
            <a:ext uri="{FF2B5EF4-FFF2-40B4-BE49-F238E27FC236}">
              <a16:creationId xmlns:a16="http://schemas.microsoft.com/office/drawing/2014/main" id="{82A8F976-6C50-47A5-994B-96B01AD533A0}"/>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38" name="Line 1">
          <a:extLst>
            <a:ext uri="{FF2B5EF4-FFF2-40B4-BE49-F238E27FC236}">
              <a16:creationId xmlns:a16="http://schemas.microsoft.com/office/drawing/2014/main" id="{F19A193C-245F-4E5B-9D0D-76EEDD2EE02B}"/>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39" name="Line 1">
          <a:extLst>
            <a:ext uri="{FF2B5EF4-FFF2-40B4-BE49-F238E27FC236}">
              <a16:creationId xmlns:a16="http://schemas.microsoft.com/office/drawing/2014/main" id="{77123C45-B808-4C4C-B482-2B8287401776}"/>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40" name="Line 1">
          <a:extLst>
            <a:ext uri="{FF2B5EF4-FFF2-40B4-BE49-F238E27FC236}">
              <a16:creationId xmlns:a16="http://schemas.microsoft.com/office/drawing/2014/main" id="{CF716CE1-3A39-4A0A-954C-974708493B3D}"/>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41" name="Line 1">
          <a:extLst>
            <a:ext uri="{FF2B5EF4-FFF2-40B4-BE49-F238E27FC236}">
              <a16:creationId xmlns:a16="http://schemas.microsoft.com/office/drawing/2014/main" id="{832C8CA5-6D0C-43AC-BED2-904E87143E54}"/>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42" name="Line 1">
          <a:extLst>
            <a:ext uri="{FF2B5EF4-FFF2-40B4-BE49-F238E27FC236}">
              <a16:creationId xmlns:a16="http://schemas.microsoft.com/office/drawing/2014/main" id="{8FA84948-24E0-41B2-8853-DBFBDCF37818}"/>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43" name="Line 1">
          <a:extLst>
            <a:ext uri="{FF2B5EF4-FFF2-40B4-BE49-F238E27FC236}">
              <a16:creationId xmlns:a16="http://schemas.microsoft.com/office/drawing/2014/main" id="{1B2C6ECF-7407-4FD0-95C6-970625779CB4}"/>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44" name="Line 1">
          <a:extLst>
            <a:ext uri="{FF2B5EF4-FFF2-40B4-BE49-F238E27FC236}">
              <a16:creationId xmlns:a16="http://schemas.microsoft.com/office/drawing/2014/main" id="{CCC5C419-217D-4C41-B470-A5189E23BA2B}"/>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45" name="Line 1">
          <a:extLst>
            <a:ext uri="{FF2B5EF4-FFF2-40B4-BE49-F238E27FC236}">
              <a16:creationId xmlns:a16="http://schemas.microsoft.com/office/drawing/2014/main" id="{48660A7C-D52D-46C4-A3C2-B8D9E21A3EF4}"/>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46" name="Line 1">
          <a:extLst>
            <a:ext uri="{FF2B5EF4-FFF2-40B4-BE49-F238E27FC236}">
              <a16:creationId xmlns:a16="http://schemas.microsoft.com/office/drawing/2014/main" id="{395912F3-53DD-4E4A-A344-B931C062B173}"/>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47" name="Line 1">
          <a:extLst>
            <a:ext uri="{FF2B5EF4-FFF2-40B4-BE49-F238E27FC236}">
              <a16:creationId xmlns:a16="http://schemas.microsoft.com/office/drawing/2014/main" id="{08C1E845-E744-4E1F-931A-E40585790953}"/>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48" name="Line 1">
          <a:extLst>
            <a:ext uri="{FF2B5EF4-FFF2-40B4-BE49-F238E27FC236}">
              <a16:creationId xmlns:a16="http://schemas.microsoft.com/office/drawing/2014/main" id="{3FF67324-236D-4BD3-A44A-1CB984DF9DD8}"/>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49" name="Line 1">
          <a:extLst>
            <a:ext uri="{FF2B5EF4-FFF2-40B4-BE49-F238E27FC236}">
              <a16:creationId xmlns:a16="http://schemas.microsoft.com/office/drawing/2014/main" id="{8A0CBB9C-0EA4-408B-BEF9-24378EF9F5C6}"/>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50" name="Line 1">
          <a:extLst>
            <a:ext uri="{FF2B5EF4-FFF2-40B4-BE49-F238E27FC236}">
              <a16:creationId xmlns:a16="http://schemas.microsoft.com/office/drawing/2014/main" id="{DB2596DB-1AE5-406A-BCB8-4F07C10B4E94}"/>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51" name="Line 1">
          <a:extLst>
            <a:ext uri="{FF2B5EF4-FFF2-40B4-BE49-F238E27FC236}">
              <a16:creationId xmlns:a16="http://schemas.microsoft.com/office/drawing/2014/main" id="{7A33D460-C57A-44D7-B831-AA58DF021268}"/>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52" name="Line 1">
          <a:extLst>
            <a:ext uri="{FF2B5EF4-FFF2-40B4-BE49-F238E27FC236}">
              <a16:creationId xmlns:a16="http://schemas.microsoft.com/office/drawing/2014/main" id="{830CF0C2-C686-48AD-9838-1CA4504020A2}"/>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53" name="Line 1">
          <a:extLst>
            <a:ext uri="{FF2B5EF4-FFF2-40B4-BE49-F238E27FC236}">
              <a16:creationId xmlns:a16="http://schemas.microsoft.com/office/drawing/2014/main" id="{66A96195-3282-4957-9412-2C51F87ED733}"/>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54" name="Line 1">
          <a:extLst>
            <a:ext uri="{FF2B5EF4-FFF2-40B4-BE49-F238E27FC236}">
              <a16:creationId xmlns:a16="http://schemas.microsoft.com/office/drawing/2014/main" id="{78C0A884-5A27-4A96-A3C9-4FCF743D9F73}"/>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55" name="Line 1">
          <a:extLst>
            <a:ext uri="{FF2B5EF4-FFF2-40B4-BE49-F238E27FC236}">
              <a16:creationId xmlns:a16="http://schemas.microsoft.com/office/drawing/2014/main" id="{939DCE99-797B-4BCB-A5A3-1CF80B19B854}"/>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56" name="Line 1">
          <a:extLst>
            <a:ext uri="{FF2B5EF4-FFF2-40B4-BE49-F238E27FC236}">
              <a16:creationId xmlns:a16="http://schemas.microsoft.com/office/drawing/2014/main" id="{A8993EE8-3C1C-4893-9482-442F5F029757}"/>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57" name="Line 1">
          <a:extLst>
            <a:ext uri="{FF2B5EF4-FFF2-40B4-BE49-F238E27FC236}">
              <a16:creationId xmlns:a16="http://schemas.microsoft.com/office/drawing/2014/main" id="{12FE5FF9-0B6E-47C9-8693-3701A4D2DFE0}"/>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58" name="Line 1">
          <a:extLst>
            <a:ext uri="{FF2B5EF4-FFF2-40B4-BE49-F238E27FC236}">
              <a16:creationId xmlns:a16="http://schemas.microsoft.com/office/drawing/2014/main" id="{FA90A104-7C46-4337-AE78-F75E87007B0A}"/>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59" name="Line 1">
          <a:extLst>
            <a:ext uri="{FF2B5EF4-FFF2-40B4-BE49-F238E27FC236}">
              <a16:creationId xmlns:a16="http://schemas.microsoft.com/office/drawing/2014/main" id="{97BF8881-F82E-455C-9D94-088CDB72AA38}"/>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60" name="Line 1">
          <a:extLst>
            <a:ext uri="{FF2B5EF4-FFF2-40B4-BE49-F238E27FC236}">
              <a16:creationId xmlns:a16="http://schemas.microsoft.com/office/drawing/2014/main" id="{0364EBA6-972C-4AD3-BA7B-5DD7EDA38DCF}"/>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61" name="Line 1">
          <a:extLst>
            <a:ext uri="{FF2B5EF4-FFF2-40B4-BE49-F238E27FC236}">
              <a16:creationId xmlns:a16="http://schemas.microsoft.com/office/drawing/2014/main" id="{5092281D-8F8C-4E3D-BA27-DD0ACC9CA484}"/>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62" name="Line 1">
          <a:extLst>
            <a:ext uri="{FF2B5EF4-FFF2-40B4-BE49-F238E27FC236}">
              <a16:creationId xmlns:a16="http://schemas.microsoft.com/office/drawing/2014/main" id="{F30F3D6E-E36B-4367-A81D-6789E0091C29}"/>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63" name="Line 1">
          <a:extLst>
            <a:ext uri="{FF2B5EF4-FFF2-40B4-BE49-F238E27FC236}">
              <a16:creationId xmlns:a16="http://schemas.microsoft.com/office/drawing/2014/main" id="{5B1500EC-9426-4527-8FF7-C4B48CF5B680}"/>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64" name="Line 1">
          <a:extLst>
            <a:ext uri="{FF2B5EF4-FFF2-40B4-BE49-F238E27FC236}">
              <a16:creationId xmlns:a16="http://schemas.microsoft.com/office/drawing/2014/main" id="{44B9F6A3-FB87-4323-B81D-DC9E2115734B}"/>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65" name="Line 1">
          <a:extLst>
            <a:ext uri="{FF2B5EF4-FFF2-40B4-BE49-F238E27FC236}">
              <a16:creationId xmlns:a16="http://schemas.microsoft.com/office/drawing/2014/main" id="{D80D507C-FEEA-4A63-B560-10EB9A7BEDED}"/>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66" name="Line 1">
          <a:extLst>
            <a:ext uri="{FF2B5EF4-FFF2-40B4-BE49-F238E27FC236}">
              <a16:creationId xmlns:a16="http://schemas.microsoft.com/office/drawing/2014/main" id="{4CEE003C-C4E6-4198-848B-F9B2B462B58A}"/>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67" name="Line 1">
          <a:extLst>
            <a:ext uri="{FF2B5EF4-FFF2-40B4-BE49-F238E27FC236}">
              <a16:creationId xmlns:a16="http://schemas.microsoft.com/office/drawing/2014/main" id="{5A576144-C123-4721-9D7F-CCABA82877D8}"/>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68" name="Line 1">
          <a:extLst>
            <a:ext uri="{FF2B5EF4-FFF2-40B4-BE49-F238E27FC236}">
              <a16:creationId xmlns:a16="http://schemas.microsoft.com/office/drawing/2014/main" id="{788CA80C-20F6-4B47-8E87-4D11629F82E0}"/>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69" name="Line 1">
          <a:extLst>
            <a:ext uri="{FF2B5EF4-FFF2-40B4-BE49-F238E27FC236}">
              <a16:creationId xmlns:a16="http://schemas.microsoft.com/office/drawing/2014/main" id="{9E998B7D-CE3B-49F9-AECC-6EFEB1A3F771}"/>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70" name="Line 1">
          <a:extLst>
            <a:ext uri="{FF2B5EF4-FFF2-40B4-BE49-F238E27FC236}">
              <a16:creationId xmlns:a16="http://schemas.microsoft.com/office/drawing/2014/main" id="{4163BBB0-6CA2-4499-B7D6-9C1489EBC437}"/>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71" name="Line 1">
          <a:extLst>
            <a:ext uri="{FF2B5EF4-FFF2-40B4-BE49-F238E27FC236}">
              <a16:creationId xmlns:a16="http://schemas.microsoft.com/office/drawing/2014/main" id="{2A2270F7-AD47-4E22-BDF1-7167B6F8865D}"/>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72" name="Line 1">
          <a:extLst>
            <a:ext uri="{FF2B5EF4-FFF2-40B4-BE49-F238E27FC236}">
              <a16:creationId xmlns:a16="http://schemas.microsoft.com/office/drawing/2014/main" id="{D3E6AE4B-5DC0-4571-8668-7C60FA02469B}"/>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73" name="Line 1">
          <a:extLst>
            <a:ext uri="{FF2B5EF4-FFF2-40B4-BE49-F238E27FC236}">
              <a16:creationId xmlns:a16="http://schemas.microsoft.com/office/drawing/2014/main" id="{DF657943-1B00-4C16-B6C7-22BFA95FF8BB}"/>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74" name="Line 1">
          <a:extLst>
            <a:ext uri="{FF2B5EF4-FFF2-40B4-BE49-F238E27FC236}">
              <a16:creationId xmlns:a16="http://schemas.microsoft.com/office/drawing/2014/main" id="{544BB005-EC0F-4F7C-80E1-7B1E3914282C}"/>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75" name="Line 1">
          <a:extLst>
            <a:ext uri="{FF2B5EF4-FFF2-40B4-BE49-F238E27FC236}">
              <a16:creationId xmlns:a16="http://schemas.microsoft.com/office/drawing/2014/main" id="{A1250648-9D98-4E51-81B6-310BE924E6EA}"/>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76" name="Line 1">
          <a:extLst>
            <a:ext uri="{FF2B5EF4-FFF2-40B4-BE49-F238E27FC236}">
              <a16:creationId xmlns:a16="http://schemas.microsoft.com/office/drawing/2014/main" id="{B3919F72-5F42-4B8F-8CA0-86321877FCA1}"/>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77" name="Line 1">
          <a:extLst>
            <a:ext uri="{FF2B5EF4-FFF2-40B4-BE49-F238E27FC236}">
              <a16:creationId xmlns:a16="http://schemas.microsoft.com/office/drawing/2014/main" id="{C79061D2-0A5C-4FF0-8DE2-066B9FDEA40B}"/>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78" name="Line 1">
          <a:extLst>
            <a:ext uri="{FF2B5EF4-FFF2-40B4-BE49-F238E27FC236}">
              <a16:creationId xmlns:a16="http://schemas.microsoft.com/office/drawing/2014/main" id="{9359C939-7908-4E83-8D65-4C75BCB5AFB6}"/>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79" name="Line 1">
          <a:extLst>
            <a:ext uri="{FF2B5EF4-FFF2-40B4-BE49-F238E27FC236}">
              <a16:creationId xmlns:a16="http://schemas.microsoft.com/office/drawing/2014/main" id="{9900CCEC-DBD5-4ED3-BF1C-3270F66AD4BB}"/>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80" name="Line 1">
          <a:extLst>
            <a:ext uri="{FF2B5EF4-FFF2-40B4-BE49-F238E27FC236}">
              <a16:creationId xmlns:a16="http://schemas.microsoft.com/office/drawing/2014/main" id="{3CC37C25-C90C-4C76-9218-0CFD21531C59}"/>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81" name="Line 1">
          <a:extLst>
            <a:ext uri="{FF2B5EF4-FFF2-40B4-BE49-F238E27FC236}">
              <a16:creationId xmlns:a16="http://schemas.microsoft.com/office/drawing/2014/main" id="{B723046B-13A1-4E36-91CC-2F53CC78D4F0}"/>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82" name="Line 1">
          <a:extLst>
            <a:ext uri="{FF2B5EF4-FFF2-40B4-BE49-F238E27FC236}">
              <a16:creationId xmlns:a16="http://schemas.microsoft.com/office/drawing/2014/main" id="{105E74D5-0EE6-4D59-992B-79F6870B5F29}"/>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83" name="Line 1">
          <a:extLst>
            <a:ext uri="{FF2B5EF4-FFF2-40B4-BE49-F238E27FC236}">
              <a16:creationId xmlns:a16="http://schemas.microsoft.com/office/drawing/2014/main" id="{38F9C3B8-EE63-44D7-9023-7EB628534176}"/>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784" name="Line 1">
          <a:extLst>
            <a:ext uri="{FF2B5EF4-FFF2-40B4-BE49-F238E27FC236}">
              <a16:creationId xmlns:a16="http://schemas.microsoft.com/office/drawing/2014/main" id="{98BA91D6-E406-4DE1-9A90-8342DD8FDEBB}"/>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785" name="Line 1">
          <a:extLst>
            <a:ext uri="{FF2B5EF4-FFF2-40B4-BE49-F238E27FC236}">
              <a16:creationId xmlns:a16="http://schemas.microsoft.com/office/drawing/2014/main" id="{F7CAAE88-6917-4C9C-ABD2-850E9FB2E75D}"/>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786" name="Line 1">
          <a:extLst>
            <a:ext uri="{FF2B5EF4-FFF2-40B4-BE49-F238E27FC236}">
              <a16:creationId xmlns:a16="http://schemas.microsoft.com/office/drawing/2014/main" id="{2EC1D9E4-3FCD-45A8-8362-3300AA332F12}"/>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787" name="Line 1">
          <a:extLst>
            <a:ext uri="{FF2B5EF4-FFF2-40B4-BE49-F238E27FC236}">
              <a16:creationId xmlns:a16="http://schemas.microsoft.com/office/drawing/2014/main" id="{8FCBA8AD-6041-4D5C-A737-958BB875346D}"/>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788" name="Line 1">
          <a:extLst>
            <a:ext uri="{FF2B5EF4-FFF2-40B4-BE49-F238E27FC236}">
              <a16:creationId xmlns:a16="http://schemas.microsoft.com/office/drawing/2014/main" id="{63EDBF67-5C5F-4F3F-88F1-62BDBABF594B}"/>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789" name="Line 1">
          <a:extLst>
            <a:ext uri="{FF2B5EF4-FFF2-40B4-BE49-F238E27FC236}">
              <a16:creationId xmlns:a16="http://schemas.microsoft.com/office/drawing/2014/main" id="{7040B8F0-1901-44C5-BDE6-867D6FE332F4}"/>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790" name="Line 1">
          <a:extLst>
            <a:ext uri="{FF2B5EF4-FFF2-40B4-BE49-F238E27FC236}">
              <a16:creationId xmlns:a16="http://schemas.microsoft.com/office/drawing/2014/main" id="{85291B67-7DCA-4E8C-B9B7-B0C7E9E616F9}"/>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791" name="Line 1">
          <a:extLst>
            <a:ext uri="{FF2B5EF4-FFF2-40B4-BE49-F238E27FC236}">
              <a16:creationId xmlns:a16="http://schemas.microsoft.com/office/drawing/2014/main" id="{DCB1C7C4-F837-46BF-9ED8-9B46E27B8A9E}"/>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792" name="Line 1">
          <a:extLst>
            <a:ext uri="{FF2B5EF4-FFF2-40B4-BE49-F238E27FC236}">
              <a16:creationId xmlns:a16="http://schemas.microsoft.com/office/drawing/2014/main" id="{FD444DA5-E139-4AB3-9769-F1ABEB3E1AB1}"/>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793" name="Line 1">
          <a:extLst>
            <a:ext uri="{FF2B5EF4-FFF2-40B4-BE49-F238E27FC236}">
              <a16:creationId xmlns:a16="http://schemas.microsoft.com/office/drawing/2014/main" id="{3E34328F-5F60-4C9A-B716-B76D3E1387C8}"/>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794" name="Line 1">
          <a:extLst>
            <a:ext uri="{FF2B5EF4-FFF2-40B4-BE49-F238E27FC236}">
              <a16:creationId xmlns:a16="http://schemas.microsoft.com/office/drawing/2014/main" id="{169A8003-EA25-4730-8919-8FD5712B186A}"/>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795" name="Line 1">
          <a:extLst>
            <a:ext uri="{FF2B5EF4-FFF2-40B4-BE49-F238E27FC236}">
              <a16:creationId xmlns:a16="http://schemas.microsoft.com/office/drawing/2014/main" id="{29F7816E-9F07-4889-851C-072E6CE55A94}"/>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796" name="Line 1">
          <a:extLst>
            <a:ext uri="{FF2B5EF4-FFF2-40B4-BE49-F238E27FC236}">
              <a16:creationId xmlns:a16="http://schemas.microsoft.com/office/drawing/2014/main" id="{6BF3392C-193D-4E4E-8145-3838F91323AD}"/>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797" name="Line 1">
          <a:extLst>
            <a:ext uri="{FF2B5EF4-FFF2-40B4-BE49-F238E27FC236}">
              <a16:creationId xmlns:a16="http://schemas.microsoft.com/office/drawing/2014/main" id="{22850902-6A9A-42F4-BB89-80BE8AFD31C4}"/>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798" name="Line 1">
          <a:extLst>
            <a:ext uri="{FF2B5EF4-FFF2-40B4-BE49-F238E27FC236}">
              <a16:creationId xmlns:a16="http://schemas.microsoft.com/office/drawing/2014/main" id="{D37F082F-1A3E-4111-83F2-ABB42369472E}"/>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799" name="Line 1">
          <a:extLst>
            <a:ext uri="{FF2B5EF4-FFF2-40B4-BE49-F238E27FC236}">
              <a16:creationId xmlns:a16="http://schemas.microsoft.com/office/drawing/2014/main" id="{D1AF7C3F-4804-4EBE-BD42-849578A880AF}"/>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00" name="Line 1">
          <a:extLst>
            <a:ext uri="{FF2B5EF4-FFF2-40B4-BE49-F238E27FC236}">
              <a16:creationId xmlns:a16="http://schemas.microsoft.com/office/drawing/2014/main" id="{6C334974-7CEC-4EC2-9B55-CE63DFD748B7}"/>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01" name="Line 1">
          <a:extLst>
            <a:ext uri="{FF2B5EF4-FFF2-40B4-BE49-F238E27FC236}">
              <a16:creationId xmlns:a16="http://schemas.microsoft.com/office/drawing/2014/main" id="{AD403BF1-EB5E-49FD-BD5D-E840C93775F4}"/>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02" name="Line 1">
          <a:extLst>
            <a:ext uri="{FF2B5EF4-FFF2-40B4-BE49-F238E27FC236}">
              <a16:creationId xmlns:a16="http://schemas.microsoft.com/office/drawing/2014/main" id="{E3618DBD-99B7-40AA-A74B-615F9AC30BC4}"/>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03" name="Line 1">
          <a:extLst>
            <a:ext uri="{FF2B5EF4-FFF2-40B4-BE49-F238E27FC236}">
              <a16:creationId xmlns:a16="http://schemas.microsoft.com/office/drawing/2014/main" id="{F445B0DC-1ABB-4E33-A6FE-64D3AA596569}"/>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04" name="Line 1">
          <a:extLst>
            <a:ext uri="{FF2B5EF4-FFF2-40B4-BE49-F238E27FC236}">
              <a16:creationId xmlns:a16="http://schemas.microsoft.com/office/drawing/2014/main" id="{A9059275-6C1D-4125-842D-19ED8ADED627}"/>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05" name="Line 1">
          <a:extLst>
            <a:ext uri="{FF2B5EF4-FFF2-40B4-BE49-F238E27FC236}">
              <a16:creationId xmlns:a16="http://schemas.microsoft.com/office/drawing/2014/main" id="{852FFE0C-A415-4765-949D-B94F497834DD}"/>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06" name="Line 1">
          <a:extLst>
            <a:ext uri="{FF2B5EF4-FFF2-40B4-BE49-F238E27FC236}">
              <a16:creationId xmlns:a16="http://schemas.microsoft.com/office/drawing/2014/main" id="{1CF72BAD-A308-4F59-A547-F4838F563333}"/>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07" name="Line 1">
          <a:extLst>
            <a:ext uri="{FF2B5EF4-FFF2-40B4-BE49-F238E27FC236}">
              <a16:creationId xmlns:a16="http://schemas.microsoft.com/office/drawing/2014/main" id="{EA330583-3EE3-4AFD-A0EE-6F00ECBA8D49}"/>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08" name="Line 1">
          <a:extLst>
            <a:ext uri="{FF2B5EF4-FFF2-40B4-BE49-F238E27FC236}">
              <a16:creationId xmlns:a16="http://schemas.microsoft.com/office/drawing/2014/main" id="{CBA09FE4-3323-40F3-8628-8C7EC927E396}"/>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09" name="Line 1">
          <a:extLst>
            <a:ext uri="{FF2B5EF4-FFF2-40B4-BE49-F238E27FC236}">
              <a16:creationId xmlns:a16="http://schemas.microsoft.com/office/drawing/2014/main" id="{C2E22FAE-584C-4281-B5E0-65FC5ABC0B86}"/>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10" name="Line 1">
          <a:extLst>
            <a:ext uri="{FF2B5EF4-FFF2-40B4-BE49-F238E27FC236}">
              <a16:creationId xmlns:a16="http://schemas.microsoft.com/office/drawing/2014/main" id="{A05DEB01-458F-4B72-BF71-44006E7DC1C9}"/>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11" name="Line 1">
          <a:extLst>
            <a:ext uri="{FF2B5EF4-FFF2-40B4-BE49-F238E27FC236}">
              <a16:creationId xmlns:a16="http://schemas.microsoft.com/office/drawing/2014/main" id="{F6BA031B-A20D-4896-8E07-A705C4729491}"/>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12" name="Line 1">
          <a:extLst>
            <a:ext uri="{FF2B5EF4-FFF2-40B4-BE49-F238E27FC236}">
              <a16:creationId xmlns:a16="http://schemas.microsoft.com/office/drawing/2014/main" id="{16ADE99B-9B64-44C1-9CB8-EAA1CFFD513D}"/>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13" name="Line 1">
          <a:extLst>
            <a:ext uri="{FF2B5EF4-FFF2-40B4-BE49-F238E27FC236}">
              <a16:creationId xmlns:a16="http://schemas.microsoft.com/office/drawing/2014/main" id="{76F15AF1-5852-48D0-BA11-497575686B6F}"/>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14" name="Line 1">
          <a:extLst>
            <a:ext uri="{FF2B5EF4-FFF2-40B4-BE49-F238E27FC236}">
              <a16:creationId xmlns:a16="http://schemas.microsoft.com/office/drawing/2014/main" id="{341E3E29-78B7-432B-B390-9AC53FAC50B4}"/>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15" name="Line 1">
          <a:extLst>
            <a:ext uri="{FF2B5EF4-FFF2-40B4-BE49-F238E27FC236}">
              <a16:creationId xmlns:a16="http://schemas.microsoft.com/office/drawing/2014/main" id="{5BF1A00E-8AB9-4856-9676-52F8990EDCAF}"/>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16" name="Line 1">
          <a:extLst>
            <a:ext uri="{FF2B5EF4-FFF2-40B4-BE49-F238E27FC236}">
              <a16:creationId xmlns:a16="http://schemas.microsoft.com/office/drawing/2014/main" id="{64AACBE9-C26A-41CC-BC76-6C58EAB911B2}"/>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17" name="Line 1">
          <a:extLst>
            <a:ext uri="{FF2B5EF4-FFF2-40B4-BE49-F238E27FC236}">
              <a16:creationId xmlns:a16="http://schemas.microsoft.com/office/drawing/2014/main" id="{C9539BD6-CC4B-4AE5-B24A-1854D37AA4EA}"/>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18" name="Line 1">
          <a:extLst>
            <a:ext uri="{FF2B5EF4-FFF2-40B4-BE49-F238E27FC236}">
              <a16:creationId xmlns:a16="http://schemas.microsoft.com/office/drawing/2014/main" id="{78C25F05-7092-4458-8637-C372525F8F28}"/>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19" name="Line 1">
          <a:extLst>
            <a:ext uri="{FF2B5EF4-FFF2-40B4-BE49-F238E27FC236}">
              <a16:creationId xmlns:a16="http://schemas.microsoft.com/office/drawing/2014/main" id="{E4582E07-F1A9-4D16-A770-184B3D460B46}"/>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20" name="Line 1">
          <a:extLst>
            <a:ext uri="{FF2B5EF4-FFF2-40B4-BE49-F238E27FC236}">
              <a16:creationId xmlns:a16="http://schemas.microsoft.com/office/drawing/2014/main" id="{C0D5C9EB-6CC5-4461-9199-633F6F450E74}"/>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21" name="Line 1">
          <a:extLst>
            <a:ext uri="{FF2B5EF4-FFF2-40B4-BE49-F238E27FC236}">
              <a16:creationId xmlns:a16="http://schemas.microsoft.com/office/drawing/2014/main" id="{106EA052-899B-415F-B389-E63C9804249B}"/>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22" name="Line 1">
          <a:extLst>
            <a:ext uri="{FF2B5EF4-FFF2-40B4-BE49-F238E27FC236}">
              <a16:creationId xmlns:a16="http://schemas.microsoft.com/office/drawing/2014/main" id="{C8156F1A-E128-451C-A8A4-367C2254B8B3}"/>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23" name="Line 1">
          <a:extLst>
            <a:ext uri="{FF2B5EF4-FFF2-40B4-BE49-F238E27FC236}">
              <a16:creationId xmlns:a16="http://schemas.microsoft.com/office/drawing/2014/main" id="{9EB6DD99-F1D6-4C65-A6A8-0782502D189A}"/>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24" name="Line 1">
          <a:extLst>
            <a:ext uri="{FF2B5EF4-FFF2-40B4-BE49-F238E27FC236}">
              <a16:creationId xmlns:a16="http://schemas.microsoft.com/office/drawing/2014/main" id="{DA9E8EBE-0B9B-48E9-9C65-053F7707EEDE}"/>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25" name="Line 1">
          <a:extLst>
            <a:ext uri="{FF2B5EF4-FFF2-40B4-BE49-F238E27FC236}">
              <a16:creationId xmlns:a16="http://schemas.microsoft.com/office/drawing/2014/main" id="{5E51CE2A-6D77-429F-9BA2-FD1D8FDC7883}"/>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26" name="Line 1">
          <a:extLst>
            <a:ext uri="{FF2B5EF4-FFF2-40B4-BE49-F238E27FC236}">
              <a16:creationId xmlns:a16="http://schemas.microsoft.com/office/drawing/2014/main" id="{A468C0B0-C727-4D9E-BB29-5FDA2CD860F1}"/>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27" name="Line 1">
          <a:extLst>
            <a:ext uri="{FF2B5EF4-FFF2-40B4-BE49-F238E27FC236}">
              <a16:creationId xmlns:a16="http://schemas.microsoft.com/office/drawing/2014/main" id="{B09DCD22-A35D-45DC-838C-62FD740EB5C7}"/>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28" name="Line 1">
          <a:extLst>
            <a:ext uri="{FF2B5EF4-FFF2-40B4-BE49-F238E27FC236}">
              <a16:creationId xmlns:a16="http://schemas.microsoft.com/office/drawing/2014/main" id="{242CE8BF-0FF6-4FE7-BD28-9BB47B8FACF8}"/>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29" name="Line 1">
          <a:extLst>
            <a:ext uri="{FF2B5EF4-FFF2-40B4-BE49-F238E27FC236}">
              <a16:creationId xmlns:a16="http://schemas.microsoft.com/office/drawing/2014/main" id="{5DA1B061-ED45-43C0-925C-4E9A490E6040}"/>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30" name="Line 1">
          <a:extLst>
            <a:ext uri="{FF2B5EF4-FFF2-40B4-BE49-F238E27FC236}">
              <a16:creationId xmlns:a16="http://schemas.microsoft.com/office/drawing/2014/main" id="{ECBE8CCF-1884-498F-B2BA-6A280F6FFA79}"/>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31" name="Line 1">
          <a:extLst>
            <a:ext uri="{FF2B5EF4-FFF2-40B4-BE49-F238E27FC236}">
              <a16:creationId xmlns:a16="http://schemas.microsoft.com/office/drawing/2014/main" id="{4D0B8514-BAF0-4DEE-BFE3-33B61BF74F72}"/>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32" name="Line 1">
          <a:extLst>
            <a:ext uri="{FF2B5EF4-FFF2-40B4-BE49-F238E27FC236}">
              <a16:creationId xmlns:a16="http://schemas.microsoft.com/office/drawing/2014/main" id="{154307BB-1D4F-4CD4-B9AA-90FD868C11A4}"/>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33" name="Line 1">
          <a:extLst>
            <a:ext uri="{FF2B5EF4-FFF2-40B4-BE49-F238E27FC236}">
              <a16:creationId xmlns:a16="http://schemas.microsoft.com/office/drawing/2014/main" id="{A008EB09-22B6-4E47-A40C-A39BAB017937}"/>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34" name="Line 1">
          <a:extLst>
            <a:ext uri="{FF2B5EF4-FFF2-40B4-BE49-F238E27FC236}">
              <a16:creationId xmlns:a16="http://schemas.microsoft.com/office/drawing/2014/main" id="{0F042760-1DD9-4176-AEBF-C53F078C8BFD}"/>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35" name="Line 1">
          <a:extLst>
            <a:ext uri="{FF2B5EF4-FFF2-40B4-BE49-F238E27FC236}">
              <a16:creationId xmlns:a16="http://schemas.microsoft.com/office/drawing/2014/main" id="{D9F3AD62-F078-4F0B-9575-C9090F7DBBB9}"/>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36" name="Line 1">
          <a:extLst>
            <a:ext uri="{FF2B5EF4-FFF2-40B4-BE49-F238E27FC236}">
              <a16:creationId xmlns:a16="http://schemas.microsoft.com/office/drawing/2014/main" id="{BA5C2573-A53B-4753-AEF8-8A1353140C3E}"/>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37" name="Line 1">
          <a:extLst>
            <a:ext uri="{FF2B5EF4-FFF2-40B4-BE49-F238E27FC236}">
              <a16:creationId xmlns:a16="http://schemas.microsoft.com/office/drawing/2014/main" id="{3C68F7E0-2503-4829-A82E-92FDEA83603C}"/>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38" name="Line 1">
          <a:extLst>
            <a:ext uri="{FF2B5EF4-FFF2-40B4-BE49-F238E27FC236}">
              <a16:creationId xmlns:a16="http://schemas.microsoft.com/office/drawing/2014/main" id="{948AE97A-2202-4BA2-8D6B-6EC7B8CB2FA5}"/>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39" name="Line 1">
          <a:extLst>
            <a:ext uri="{FF2B5EF4-FFF2-40B4-BE49-F238E27FC236}">
              <a16:creationId xmlns:a16="http://schemas.microsoft.com/office/drawing/2014/main" id="{55926060-C3AD-4825-ABBA-E8F54B18B160}"/>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40" name="Line 1">
          <a:extLst>
            <a:ext uri="{FF2B5EF4-FFF2-40B4-BE49-F238E27FC236}">
              <a16:creationId xmlns:a16="http://schemas.microsoft.com/office/drawing/2014/main" id="{5D897742-4C23-4456-B859-6AE32A3FC28A}"/>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41" name="Line 1">
          <a:extLst>
            <a:ext uri="{FF2B5EF4-FFF2-40B4-BE49-F238E27FC236}">
              <a16:creationId xmlns:a16="http://schemas.microsoft.com/office/drawing/2014/main" id="{7946543F-9932-40B2-991A-89DAE56D959B}"/>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42" name="Line 1">
          <a:extLst>
            <a:ext uri="{FF2B5EF4-FFF2-40B4-BE49-F238E27FC236}">
              <a16:creationId xmlns:a16="http://schemas.microsoft.com/office/drawing/2014/main" id="{0686A540-B745-4E2B-BAE1-18718F47BFC8}"/>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43" name="Line 1">
          <a:extLst>
            <a:ext uri="{FF2B5EF4-FFF2-40B4-BE49-F238E27FC236}">
              <a16:creationId xmlns:a16="http://schemas.microsoft.com/office/drawing/2014/main" id="{8DF895E0-9A26-4219-91DC-9471C4730B4C}"/>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44" name="Line 1">
          <a:extLst>
            <a:ext uri="{FF2B5EF4-FFF2-40B4-BE49-F238E27FC236}">
              <a16:creationId xmlns:a16="http://schemas.microsoft.com/office/drawing/2014/main" id="{26305E2F-C04A-4B7B-B4F9-013F8B002B6F}"/>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45" name="Line 1">
          <a:extLst>
            <a:ext uri="{FF2B5EF4-FFF2-40B4-BE49-F238E27FC236}">
              <a16:creationId xmlns:a16="http://schemas.microsoft.com/office/drawing/2014/main" id="{944D92BB-419C-41AF-9A2C-DBA75B1B1F23}"/>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46" name="Line 1">
          <a:extLst>
            <a:ext uri="{FF2B5EF4-FFF2-40B4-BE49-F238E27FC236}">
              <a16:creationId xmlns:a16="http://schemas.microsoft.com/office/drawing/2014/main" id="{805FBA83-9E25-4E35-AC7F-8047BB1F0154}"/>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47" name="Line 1">
          <a:extLst>
            <a:ext uri="{FF2B5EF4-FFF2-40B4-BE49-F238E27FC236}">
              <a16:creationId xmlns:a16="http://schemas.microsoft.com/office/drawing/2014/main" id="{4890CEE7-DA43-4CDB-A630-1CABA7C75F6A}"/>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48" name="Line 1">
          <a:extLst>
            <a:ext uri="{FF2B5EF4-FFF2-40B4-BE49-F238E27FC236}">
              <a16:creationId xmlns:a16="http://schemas.microsoft.com/office/drawing/2014/main" id="{421F0EC5-C591-4554-8680-13179CCEC59E}"/>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49" name="Line 1">
          <a:extLst>
            <a:ext uri="{FF2B5EF4-FFF2-40B4-BE49-F238E27FC236}">
              <a16:creationId xmlns:a16="http://schemas.microsoft.com/office/drawing/2014/main" id="{74832007-501F-47E7-9C6C-1781E99E96EF}"/>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50" name="Line 1">
          <a:extLst>
            <a:ext uri="{FF2B5EF4-FFF2-40B4-BE49-F238E27FC236}">
              <a16:creationId xmlns:a16="http://schemas.microsoft.com/office/drawing/2014/main" id="{CE05073D-A1FE-49E1-A25F-07BD239D70BF}"/>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51" name="Line 1">
          <a:extLst>
            <a:ext uri="{FF2B5EF4-FFF2-40B4-BE49-F238E27FC236}">
              <a16:creationId xmlns:a16="http://schemas.microsoft.com/office/drawing/2014/main" id="{9CE13CFC-2982-4D25-9717-A4D401093F54}"/>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52" name="Line 1">
          <a:extLst>
            <a:ext uri="{FF2B5EF4-FFF2-40B4-BE49-F238E27FC236}">
              <a16:creationId xmlns:a16="http://schemas.microsoft.com/office/drawing/2014/main" id="{7505D657-4F3A-4B4F-9C07-C259DCBEA49F}"/>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53" name="Line 1">
          <a:extLst>
            <a:ext uri="{FF2B5EF4-FFF2-40B4-BE49-F238E27FC236}">
              <a16:creationId xmlns:a16="http://schemas.microsoft.com/office/drawing/2014/main" id="{5726DD70-C7E5-43CC-A46B-3901ADA2F23D}"/>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54" name="Line 1">
          <a:extLst>
            <a:ext uri="{FF2B5EF4-FFF2-40B4-BE49-F238E27FC236}">
              <a16:creationId xmlns:a16="http://schemas.microsoft.com/office/drawing/2014/main" id="{862CB65C-1D6F-41FC-AB91-7D1149855E6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55" name="Line 1">
          <a:extLst>
            <a:ext uri="{FF2B5EF4-FFF2-40B4-BE49-F238E27FC236}">
              <a16:creationId xmlns:a16="http://schemas.microsoft.com/office/drawing/2014/main" id="{20F7A03B-5D54-4155-B66C-A6C007F6AED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56" name="Line 1">
          <a:extLst>
            <a:ext uri="{FF2B5EF4-FFF2-40B4-BE49-F238E27FC236}">
              <a16:creationId xmlns:a16="http://schemas.microsoft.com/office/drawing/2014/main" id="{6062E595-56E4-4E7C-B544-084ABCB48C3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57" name="Line 1">
          <a:extLst>
            <a:ext uri="{FF2B5EF4-FFF2-40B4-BE49-F238E27FC236}">
              <a16:creationId xmlns:a16="http://schemas.microsoft.com/office/drawing/2014/main" id="{F1F8EF38-DE8D-458D-8EAE-7D47579000AA}"/>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58" name="Line 1">
          <a:extLst>
            <a:ext uri="{FF2B5EF4-FFF2-40B4-BE49-F238E27FC236}">
              <a16:creationId xmlns:a16="http://schemas.microsoft.com/office/drawing/2014/main" id="{1C087A9C-2895-445B-9385-8D575F9FB38D}"/>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59" name="Line 1">
          <a:extLst>
            <a:ext uri="{FF2B5EF4-FFF2-40B4-BE49-F238E27FC236}">
              <a16:creationId xmlns:a16="http://schemas.microsoft.com/office/drawing/2014/main" id="{3616AC63-E183-4B72-916B-F7C346364CB9}"/>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0" name="Line 1">
          <a:extLst>
            <a:ext uri="{FF2B5EF4-FFF2-40B4-BE49-F238E27FC236}">
              <a16:creationId xmlns:a16="http://schemas.microsoft.com/office/drawing/2014/main" id="{77C0FA28-E923-4FD6-BDC2-3D4D3EDF9533}"/>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1" name="Line 1">
          <a:extLst>
            <a:ext uri="{FF2B5EF4-FFF2-40B4-BE49-F238E27FC236}">
              <a16:creationId xmlns:a16="http://schemas.microsoft.com/office/drawing/2014/main" id="{BB8317A2-BF4A-4D0D-BFCB-65C77FCB507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2" name="Line 1">
          <a:extLst>
            <a:ext uri="{FF2B5EF4-FFF2-40B4-BE49-F238E27FC236}">
              <a16:creationId xmlns:a16="http://schemas.microsoft.com/office/drawing/2014/main" id="{EE879ABE-EED5-498E-B48B-33AC22B913A7}"/>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3" name="Line 1">
          <a:extLst>
            <a:ext uri="{FF2B5EF4-FFF2-40B4-BE49-F238E27FC236}">
              <a16:creationId xmlns:a16="http://schemas.microsoft.com/office/drawing/2014/main" id="{B2FC3945-3CD8-4BA7-AE4A-B7BB5C81AFF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4" name="Line 1">
          <a:extLst>
            <a:ext uri="{FF2B5EF4-FFF2-40B4-BE49-F238E27FC236}">
              <a16:creationId xmlns:a16="http://schemas.microsoft.com/office/drawing/2014/main" id="{F27C5A82-C738-44D8-9F3E-7845D92FE40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5" name="Line 1">
          <a:extLst>
            <a:ext uri="{FF2B5EF4-FFF2-40B4-BE49-F238E27FC236}">
              <a16:creationId xmlns:a16="http://schemas.microsoft.com/office/drawing/2014/main" id="{6BEBF352-12F9-4612-9487-ED99174AB9FD}"/>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6" name="Line 1">
          <a:extLst>
            <a:ext uri="{FF2B5EF4-FFF2-40B4-BE49-F238E27FC236}">
              <a16:creationId xmlns:a16="http://schemas.microsoft.com/office/drawing/2014/main" id="{22956224-A7F1-41D9-A555-D3484C190F5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7" name="Line 1">
          <a:extLst>
            <a:ext uri="{FF2B5EF4-FFF2-40B4-BE49-F238E27FC236}">
              <a16:creationId xmlns:a16="http://schemas.microsoft.com/office/drawing/2014/main" id="{35BAF091-343B-4359-AE79-D31C32BE817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8" name="Line 1">
          <a:extLst>
            <a:ext uri="{FF2B5EF4-FFF2-40B4-BE49-F238E27FC236}">
              <a16:creationId xmlns:a16="http://schemas.microsoft.com/office/drawing/2014/main" id="{AB39A016-A6F7-416D-AF5F-974670B5A7A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9" name="Line 1">
          <a:extLst>
            <a:ext uri="{FF2B5EF4-FFF2-40B4-BE49-F238E27FC236}">
              <a16:creationId xmlns:a16="http://schemas.microsoft.com/office/drawing/2014/main" id="{230DDD53-0A7D-49AE-BA30-D1B4C88CF15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0" name="Line 1">
          <a:extLst>
            <a:ext uri="{FF2B5EF4-FFF2-40B4-BE49-F238E27FC236}">
              <a16:creationId xmlns:a16="http://schemas.microsoft.com/office/drawing/2014/main" id="{0F5A606C-17E7-4EE0-B299-340D5B38502C}"/>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1" name="Line 1">
          <a:extLst>
            <a:ext uri="{FF2B5EF4-FFF2-40B4-BE49-F238E27FC236}">
              <a16:creationId xmlns:a16="http://schemas.microsoft.com/office/drawing/2014/main" id="{B5C72302-C423-43A6-9666-5966FBD1025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2" name="Line 1">
          <a:extLst>
            <a:ext uri="{FF2B5EF4-FFF2-40B4-BE49-F238E27FC236}">
              <a16:creationId xmlns:a16="http://schemas.microsoft.com/office/drawing/2014/main" id="{7EB122F3-D9E2-4925-AFA5-D8905B758AB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3" name="Line 1">
          <a:extLst>
            <a:ext uri="{FF2B5EF4-FFF2-40B4-BE49-F238E27FC236}">
              <a16:creationId xmlns:a16="http://schemas.microsoft.com/office/drawing/2014/main" id="{8AD899BA-DF8F-4502-A568-644A4FE9F033}"/>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4" name="Line 1">
          <a:extLst>
            <a:ext uri="{FF2B5EF4-FFF2-40B4-BE49-F238E27FC236}">
              <a16:creationId xmlns:a16="http://schemas.microsoft.com/office/drawing/2014/main" id="{D07BEE58-C8BF-4DFD-8195-A3E0F4235CC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5" name="Line 1">
          <a:extLst>
            <a:ext uri="{FF2B5EF4-FFF2-40B4-BE49-F238E27FC236}">
              <a16:creationId xmlns:a16="http://schemas.microsoft.com/office/drawing/2014/main" id="{787E82A7-AD3C-486F-BA30-687E00C83129}"/>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6" name="Line 1">
          <a:extLst>
            <a:ext uri="{FF2B5EF4-FFF2-40B4-BE49-F238E27FC236}">
              <a16:creationId xmlns:a16="http://schemas.microsoft.com/office/drawing/2014/main" id="{D28A34EA-770F-415B-A5FE-82C4490FFD7A}"/>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7" name="Line 1">
          <a:extLst>
            <a:ext uri="{FF2B5EF4-FFF2-40B4-BE49-F238E27FC236}">
              <a16:creationId xmlns:a16="http://schemas.microsoft.com/office/drawing/2014/main" id="{1D83191E-2BF0-4E43-950C-19D43CE31FFF}"/>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8" name="Line 1">
          <a:extLst>
            <a:ext uri="{FF2B5EF4-FFF2-40B4-BE49-F238E27FC236}">
              <a16:creationId xmlns:a16="http://schemas.microsoft.com/office/drawing/2014/main" id="{BB19FE9A-24FD-4E65-BEBD-292C3CD55B0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9" name="Line 1">
          <a:extLst>
            <a:ext uri="{FF2B5EF4-FFF2-40B4-BE49-F238E27FC236}">
              <a16:creationId xmlns:a16="http://schemas.microsoft.com/office/drawing/2014/main" id="{905C42C5-F560-44E0-B130-2CB31FA82BB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0" name="Line 1">
          <a:extLst>
            <a:ext uri="{FF2B5EF4-FFF2-40B4-BE49-F238E27FC236}">
              <a16:creationId xmlns:a16="http://schemas.microsoft.com/office/drawing/2014/main" id="{7E805BE9-B9FB-4BAE-B793-C0E1F9488599}"/>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1" name="Line 1">
          <a:extLst>
            <a:ext uri="{FF2B5EF4-FFF2-40B4-BE49-F238E27FC236}">
              <a16:creationId xmlns:a16="http://schemas.microsoft.com/office/drawing/2014/main" id="{FDFC4768-5A9C-4A2C-B44E-041C6899AF4A}"/>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2" name="Line 1">
          <a:extLst>
            <a:ext uri="{FF2B5EF4-FFF2-40B4-BE49-F238E27FC236}">
              <a16:creationId xmlns:a16="http://schemas.microsoft.com/office/drawing/2014/main" id="{69459FD5-8A16-413A-B555-D46BBA72F7A2}"/>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3" name="Line 1">
          <a:extLst>
            <a:ext uri="{FF2B5EF4-FFF2-40B4-BE49-F238E27FC236}">
              <a16:creationId xmlns:a16="http://schemas.microsoft.com/office/drawing/2014/main" id="{721520DE-CEF7-402A-A14E-3544A9F891B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4" name="Line 1">
          <a:extLst>
            <a:ext uri="{FF2B5EF4-FFF2-40B4-BE49-F238E27FC236}">
              <a16:creationId xmlns:a16="http://schemas.microsoft.com/office/drawing/2014/main" id="{2BA7DBC1-63F9-4D54-9CE4-593586A71BF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5" name="Line 1">
          <a:extLst>
            <a:ext uri="{FF2B5EF4-FFF2-40B4-BE49-F238E27FC236}">
              <a16:creationId xmlns:a16="http://schemas.microsoft.com/office/drawing/2014/main" id="{E36FF521-3D34-49B6-9CBF-677E870C79A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6" name="Line 1">
          <a:extLst>
            <a:ext uri="{FF2B5EF4-FFF2-40B4-BE49-F238E27FC236}">
              <a16:creationId xmlns:a16="http://schemas.microsoft.com/office/drawing/2014/main" id="{67E613F3-2460-4A80-980B-9AC200976A69}"/>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7" name="Line 1">
          <a:extLst>
            <a:ext uri="{FF2B5EF4-FFF2-40B4-BE49-F238E27FC236}">
              <a16:creationId xmlns:a16="http://schemas.microsoft.com/office/drawing/2014/main" id="{089718A3-258A-40D1-8542-200FC3229B5A}"/>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8" name="Line 1">
          <a:extLst>
            <a:ext uri="{FF2B5EF4-FFF2-40B4-BE49-F238E27FC236}">
              <a16:creationId xmlns:a16="http://schemas.microsoft.com/office/drawing/2014/main" id="{CAB0162A-2D61-4522-B9CA-3865B5F2C26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9" name="Line 1">
          <a:extLst>
            <a:ext uri="{FF2B5EF4-FFF2-40B4-BE49-F238E27FC236}">
              <a16:creationId xmlns:a16="http://schemas.microsoft.com/office/drawing/2014/main" id="{947FB05C-7D2D-4300-AC5C-310E706E20B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0" name="Line 1">
          <a:extLst>
            <a:ext uri="{FF2B5EF4-FFF2-40B4-BE49-F238E27FC236}">
              <a16:creationId xmlns:a16="http://schemas.microsoft.com/office/drawing/2014/main" id="{514ECBBB-14CA-4B9C-963B-2EC9C2BDABFC}"/>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1" name="Line 1">
          <a:extLst>
            <a:ext uri="{FF2B5EF4-FFF2-40B4-BE49-F238E27FC236}">
              <a16:creationId xmlns:a16="http://schemas.microsoft.com/office/drawing/2014/main" id="{28AF2593-9D2C-44DE-845F-BF36C202DB19}"/>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2" name="Line 1">
          <a:extLst>
            <a:ext uri="{FF2B5EF4-FFF2-40B4-BE49-F238E27FC236}">
              <a16:creationId xmlns:a16="http://schemas.microsoft.com/office/drawing/2014/main" id="{111D98E5-9938-4591-818E-520DF08E33F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3" name="Line 1">
          <a:extLst>
            <a:ext uri="{FF2B5EF4-FFF2-40B4-BE49-F238E27FC236}">
              <a16:creationId xmlns:a16="http://schemas.microsoft.com/office/drawing/2014/main" id="{14F374AA-DB6A-4C2F-969C-58B7EFECD8C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4" name="Line 1">
          <a:extLst>
            <a:ext uri="{FF2B5EF4-FFF2-40B4-BE49-F238E27FC236}">
              <a16:creationId xmlns:a16="http://schemas.microsoft.com/office/drawing/2014/main" id="{249BB68E-EC86-4144-9C50-7B4621D7B1CC}"/>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5" name="Line 1">
          <a:extLst>
            <a:ext uri="{FF2B5EF4-FFF2-40B4-BE49-F238E27FC236}">
              <a16:creationId xmlns:a16="http://schemas.microsoft.com/office/drawing/2014/main" id="{ADEEB1F9-BCE2-497E-9AFE-8A9FC062C48A}"/>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6" name="Line 1">
          <a:extLst>
            <a:ext uri="{FF2B5EF4-FFF2-40B4-BE49-F238E27FC236}">
              <a16:creationId xmlns:a16="http://schemas.microsoft.com/office/drawing/2014/main" id="{0555AD11-CBD7-420F-A921-D9C093AAB01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7" name="Line 1">
          <a:extLst>
            <a:ext uri="{FF2B5EF4-FFF2-40B4-BE49-F238E27FC236}">
              <a16:creationId xmlns:a16="http://schemas.microsoft.com/office/drawing/2014/main" id="{560EC1C2-F4E7-4658-9BC6-C557CBD6219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8" name="Line 1">
          <a:extLst>
            <a:ext uri="{FF2B5EF4-FFF2-40B4-BE49-F238E27FC236}">
              <a16:creationId xmlns:a16="http://schemas.microsoft.com/office/drawing/2014/main" id="{5089E42C-516F-49F7-AA9B-456CB29F05C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9" name="Line 1">
          <a:extLst>
            <a:ext uri="{FF2B5EF4-FFF2-40B4-BE49-F238E27FC236}">
              <a16:creationId xmlns:a16="http://schemas.microsoft.com/office/drawing/2014/main" id="{6024C965-0B6E-4A08-85D6-014817642EC3}"/>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900" name="Line 1">
          <a:extLst>
            <a:ext uri="{FF2B5EF4-FFF2-40B4-BE49-F238E27FC236}">
              <a16:creationId xmlns:a16="http://schemas.microsoft.com/office/drawing/2014/main" id="{81B82AFD-99E2-4734-BD25-51D7C639B55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901" name="Line 1">
          <a:extLst>
            <a:ext uri="{FF2B5EF4-FFF2-40B4-BE49-F238E27FC236}">
              <a16:creationId xmlns:a16="http://schemas.microsoft.com/office/drawing/2014/main" id="{048B2D44-46B8-4763-B95B-E37A4EF50E3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2" name="Line 1">
          <a:extLst>
            <a:ext uri="{FF2B5EF4-FFF2-40B4-BE49-F238E27FC236}">
              <a16:creationId xmlns:a16="http://schemas.microsoft.com/office/drawing/2014/main" id="{D3909173-AA43-4EE6-AFBF-5FE3379880C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3" name="Line 1">
          <a:extLst>
            <a:ext uri="{FF2B5EF4-FFF2-40B4-BE49-F238E27FC236}">
              <a16:creationId xmlns:a16="http://schemas.microsoft.com/office/drawing/2014/main" id="{B5F2E080-2E5C-4E50-98C0-EB957275525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4" name="Line 1">
          <a:extLst>
            <a:ext uri="{FF2B5EF4-FFF2-40B4-BE49-F238E27FC236}">
              <a16:creationId xmlns:a16="http://schemas.microsoft.com/office/drawing/2014/main" id="{DAAE798B-3075-4478-A2D8-F31C35F4675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5" name="Line 1">
          <a:extLst>
            <a:ext uri="{FF2B5EF4-FFF2-40B4-BE49-F238E27FC236}">
              <a16:creationId xmlns:a16="http://schemas.microsoft.com/office/drawing/2014/main" id="{BAE10586-76B4-48F1-BC6F-FBC61A6555C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6" name="Line 1">
          <a:extLst>
            <a:ext uri="{FF2B5EF4-FFF2-40B4-BE49-F238E27FC236}">
              <a16:creationId xmlns:a16="http://schemas.microsoft.com/office/drawing/2014/main" id="{6F6BCD70-A03A-47A7-BED4-4F273CD0684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7" name="Line 1">
          <a:extLst>
            <a:ext uri="{FF2B5EF4-FFF2-40B4-BE49-F238E27FC236}">
              <a16:creationId xmlns:a16="http://schemas.microsoft.com/office/drawing/2014/main" id="{86475D41-06D9-4B93-AB92-6EEBEC7F9AD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8" name="Line 1">
          <a:extLst>
            <a:ext uri="{FF2B5EF4-FFF2-40B4-BE49-F238E27FC236}">
              <a16:creationId xmlns:a16="http://schemas.microsoft.com/office/drawing/2014/main" id="{AD2E7D50-9E24-4B1F-84A9-AE3B6C09939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9" name="Line 1">
          <a:extLst>
            <a:ext uri="{FF2B5EF4-FFF2-40B4-BE49-F238E27FC236}">
              <a16:creationId xmlns:a16="http://schemas.microsoft.com/office/drawing/2014/main" id="{ACD2AF25-DE25-4EFA-9029-E4F7ACDAB09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0" name="Line 1">
          <a:extLst>
            <a:ext uri="{FF2B5EF4-FFF2-40B4-BE49-F238E27FC236}">
              <a16:creationId xmlns:a16="http://schemas.microsoft.com/office/drawing/2014/main" id="{73E1D39A-CA22-4D84-A069-6D5E11F9C02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1" name="Line 1">
          <a:extLst>
            <a:ext uri="{FF2B5EF4-FFF2-40B4-BE49-F238E27FC236}">
              <a16:creationId xmlns:a16="http://schemas.microsoft.com/office/drawing/2014/main" id="{AE81789D-E849-4E9B-896B-6218A9C8257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2" name="Line 1">
          <a:extLst>
            <a:ext uri="{FF2B5EF4-FFF2-40B4-BE49-F238E27FC236}">
              <a16:creationId xmlns:a16="http://schemas.microsoft.com/office/drawing/2014/main" id="{ACE33942-EBE6-4A24-9FCF-62F87A7EA53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3" name="Line 1">
          <a:extLst>
            <a:ext uri="{FF2B5EF4-FFF2-40B4-BE49-F238E27FC236}">
              <a16:creationId xmlns:a16="http://schemas.microsoft.com/office/drawing/2014/main" id="{36AF027F-92CF-4506-AA3F-8333216043B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4" name="Line 1">
          <a:extLst>
            <a:ext uri="{FF2B5EF4-FFF2-40B4-BE49-F238E27FC236}">
              <a16:creationId xmlns:a16="http://schemas.microsoft.com/office/drawing/2014/main" id="{D9A17974-1233-4531-84ED-53D50867E197}"/>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5" name="Line 1">
          <a:extLst>
            <a:ext uri="{FF2B5EF4-FFF2-40B4-BE49-F238E27FC236}">
              <a16:creationId xmlns:a16="http://schemas.microsoft.com/office/drawing/2014/main" id="{72EA4442-F8A0-4F98-A021-A15E8640C22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6" name="Line 1">
          <a:extLst>
            <a:ext uri="{FF2B5EF4-FFF2-40B4-BE49-F238E27FC236}">
              <a16:creationId xmlns:a16="http://schemas.microsoft.com/office/drawing/2014/main" id="{F3A1C842-55F8-43FD-B5DB-870898E3F54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7" name="Line 1">
          <a:extLst>
            <a:ext uri="{FF2B5EF4-FFF2-40B4-BE49-F238E27FC236}">
              <a16:creationId xmlns:a16="http://schemas.microsoft.com/office/drawing/2014/main" id="{1EF8B647-FD1A-4591-B0BE-C1634C1FE2C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8" name="Line 1">
          <a:extLst>
            <a:ext uri="{FF2B5EF4-FFF2-40B4-BE49-F238E27FC236}">
              <a16:creationId xmlns:a16="http://schemas.microsoft.com/office/drawing/2014/main" id="{0A777CE7-79CB-45E4-B518-7E7D015F35A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9" name="Line 1">
          <a:extLst>
            <a:ext uri="{FF2B5EF4-FFF2-40B4-BE49-F238E27FC236}">
              <a16:creationId xmlns:a16="http://schemas.microsoft.com/office/drawing/2014/main" id="{A2E4EBC6-A9AA-412F-B13E-C4CEEF7B638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0" name="Line 1">
          <a:extLst>
            <a:ext uri="{FF2B5EF4-FFF2-40B4-BE49-F238E27FC236}">
              <a16:creationId xmlns:a16="http://schemas.microsoft.com/office/drawing/2014/main" id="{AA146511-BE4D-4B2B-ACE6-7569BF7471C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1" name="Line 1">
          <a:extLst>
            <a:ext uri="{FF2B5EF4-FFF2-40B4-BE49-F238E27FC236}">
              <a16:creationId xmlns:a16="http://schemas.microsoft.com/office/drawing/2014/main" id="{0DD9FFAB-C617-4CF7-B1B3-5D389ECCF40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2" name="Line 1">
          <a:extLst>
            <a:ext uri="{FF2B5EF4-FFF2-40B4-BE49-F238E27FC236}">
              <a16:creationId xmlns:a16="http://schemas.microsoft.com/office/drawing/2014/main" id="{ECF63E49-87A9-4F7F-A7AE-4079AAC20F4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3" name="Line 1">
          <a:extLst>
            <a:ext uri="{FF2B5EF4-FFF2-40B4-BE49-F238E27FC236}">
              <a16:creationId xmlns:a16="http://schemas.microsoft.com/office/drawing/2014/main" id="{E0832A86-3E6A-473D-B620-2FB71082F8E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4" name="Line 1">
          <a:extLst>
            <a:ext uri="{FF2B5EF4-FFF2-40B4-BE49-F238E27FC236}">
              <a16:creationId xmlns:a16="http://schemas.microsoft.com/office/drawing/2014/main" id="{7AB87498-0338-4388-B5C1-AC93080B847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5" name="Line 1">
          <a:extLst>
            <a:ext uri="{FF2B5EF4-FFF2-40B4-BE49-F238E27FC236}">
              <a16:creationId xmlns:a16="http://schemas.microsoft.com/office/drawing/2014/main" id="{7B379CA8-07A2-4989-BD33-7E93CF099F2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6" name="Line 1">
          <a:extLst>
            <a:ext uri="{FF2B5EF4-FFF2-40B4-BE49-F238E27FC236}">
              <a16:creationId xmlns:a16="http://schemas.microsoft.com/office/drawing/2014/main" id="{1E0DA8B1-DE07-4551-9501-5F978B0EF50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7" name="Line 1">
          <a:extLst>
            <a:ext uri="{FF2B5EF4-FFF2-40B4-BE49-F238E27FC236}">
              <a16:creationId xmlns:a16="http://schemas.microsoft.com/office/drawing/2014/main" id="{810B35A7-DA95-46AF-9E2C-1E062FD9E25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8" name="Line 1">
          <a:extLst>
            <a:ext uri="{FF2B5EF4-FFF2-40B4-BE49-F238E27FC236}">
              <a16:creationId xmlns:a16="http://schemas.microsoft.com/office/drawing/2014/main" id="{BE3A5AFD-292D-442F-B92F-A42F4B46899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9" name="Line 1">
          <a:extLst>
            <a:ext uri="{FF2B5EF4-FFF2-40B4-BE49-F238E27FC236}">
              <a16:creationId xmlns:a16="http://schemas.microsoft.com/office/drawing/2014/main" id="{62BC3DA2-EE07-4C1D-98E1-8A205ADDD0A1}"/>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30" name="Line 1">
          <a:extLst>
            <a:ext uri="{FF2B5EF4-FFF2-40B4-BE49-F238E27FC236}">
              <a16:creationId xmlns:a16="http://schemas.microsoft.com/office/drawing/2014/main" id="{BE5D7B47-E940-4BF8-B681-1C8E7FB4F2C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31" name="Line 1">
          <a:extLst>
            <a:ext uri="{FF2B5EF4-FFF2-40B4-BE49-F238E27FC236}">
              <a16:creationId xmlns:a16="http://schemas.microsoft.com/office/drawing/2014/main" id="{FD73839F-7F06-4B91-923B-FC3E0AA3E4C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32" name="Line 1">
          <a:extLst>
            <a:ext uri="{FF2B5EF4-FFF2-40B4-BE49-F238E27FC236}">
              <a16:creationId xmlns:a16="http://schemas.microsoft.com/office/drawing/2014/main" id="{94A48FC3-4519-4E7A-BCDA-F8D896C0388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33" name="Line 1">
          <a:extLst>
            <a:ext uri="{FF2B5EF4-FFF2-40B4-BE49-F238E27FC236}">
              <a16:creationId xmlns:a16="http://schemas.microsoft.com/office/drawing/2014/main" id="{1BC697D0-80BC-45F3-8511-DC0770C1114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34" name="Line 1">
          <a:extLst>
            <a:ext uri="{FF2B5EF4-FFF2-40B4-BE49-F238E27FC236}">
              <a16:creationId xmlns:a16="http://schemas.microsoft.com/office/drawing/2014/main" id="{8E855AA2-8364-4BD4-9E10-FE2E5E451FF7}"/>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35" name="Line 1">
          <a:extLst>
            <a:ext uri="{FF2B5EF4-FFF2-40B4-BE49-F238E27FC236}">
              <a16:creationId xmlns:a16="http://schemas.microsoft.com/office/drawing/2014/main" id="{3863BE7C-E809-4E9E-80FB-BD59FE2D099C}"/>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36" name="Line 1">
          <a:extLst>
            <a:ext uri="{FF2B5EF4-FFF2-40B4-BE49-F238E27FC236}">
              <a16:creationId xmlns:a16="http://schemas.microsoft.com/office/drawing/2014/main" id="{30CD6915-E801-4274-8FE6-CDCF87AC4B9A}"/>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37" name="Line 1">
          <a:extLst>
            <a:ext uri="{FF2B5EF4-FFF2-40B4-BE49-F238E27FC236}">
              <a16:creationId xmlns:a16="http://schemas.microsoft.com/office/drawing/2014/main" id="{6940D594-4B43-4EE1-A23D-9A94E07F341E}"/>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38" name="Line 1">
          <a:extLst>
            <a:ext uri="{FF2B5EF4-FFF2-40B4-BE49-F238E27FC236}">
              <a16:creationId xmlns:a16="http://schemas.microsoft.com/office/drawing/2014/main" id="{E59A0B0D-4F33-49D3-9F0E-9EE436AD4388}"/>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39" name="Line 1">
          <a:extLst>
            <a:ext uri="{FF2B5EF4-FFF2-40B4-BE49-F238E27FC236}">
              <a16:creationId xmlns:a16="http://schemas.microsoft.com/office/drawing/2014/main" id="{54102954-5BD6-4255-A1D5-F631C2BF8385}"/>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0" name="Line 1">
          <a:extLst>
            <a:ext uri="{FF2B5EF4-FFF2-40B4-BE49-F238E27FC236}">
              <a16:creationId xmlns:a16="http://schemas.microsoft.com/office/drawing/2014/main" id="{7B77AE00-F4BF-4A31-A3DA-8BC5B68BB848}"/>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1" name="Line 1">
          <a:extLst>
            <a:ext uri="{FF2B5EF4-FFF2-40B4-BE49-F238E27FC236}">
              <a16:creationId xmlns:a16="http://schemas.microsoft.com/office/drawing/2014/main" id="{D1D68E7A-2571-4CAF-ABCE-A4B9CD1B0F32}"/>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2" name="Line 1">
          <a:extLst>
            <a:ext uri="{FF2B5EF4-FFF2-40B4-BE49-F238E27FC236}">
              <a16:creationId xmlns:a16="http://schemas.microsoft.com/office/drawing/2014/main" id="{FFE8C140-85A5-4046-809A-1E1327D2A34A}"/>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3" name="Line 1">
          <a:extLst>
            <a:ext uri="{FF2B5EF4-FFF2-40B4-BE49-F238E27FC236}">
              <a16:creationId xmlns:a16="http://schemas.microsoft.com/office/drawing/2014/main" id="{B3661BF3-BB39-4E75-AB74-300C24206760}"/>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4" name="Line 1">
          <a:extLst>
            <a:ext uri="{FF2B5EF4-FFF2-40B4-BE49-F238E27FC236}">
              <a16:creationId xmlns:a16="http://schemas.microsoft.com/office/drawing/2014/main" id="{67C2E67A-9521-48EC-AD72-61F96AB20304}"/>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5" name="Line 1">
          <a:extLst>
            <a:ext uri="{FF2B5EF4-FFF2-40B4-BE49-F238E27FC236}">
              <a16:creationId xmlns:a16="http://schemas.microsoft.com/office/drawing/2014/main" id="{311AFB19-4E24-4543-B8F4-FB2A271960EA}"/>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6" name="Line 1">
          <a:extLst>
            <a:ext uri="{FF2B5EF4-FFF2-40B4-BE49-F238E27FC236}">
              <a16:creationId xmlns:a16="http://schemas.microsoft.com/office/drawing/2014/main" id="{72C2A54E-F5C1-462B-B7FD-8F1A8945C81B}"/>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7" name="Line 1">
          <a:extLst>
            <a:ext uri="{FF2B5EF4-FFF2-40B4-BE49-F238E27FC236}">
              <a16:creationId xmlns:a16="http://schemas.microsoft.com/office/drawing/2014/main" id="{7DFC4935-C75B-43C1-A596-32B53B29F4B0}"/>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8" name="Line 1">
          <a:extLst>
            <a:ext uri="{FF2B5EF4-FFF2-40B4-BE49-F238E27FC236}">
              <a16:creationId xmlns:a16="http://schemas.microsoft.com/office/drawing/2014/main" id="{C47A06F6-D850-4776-92F9-F4C2E22845AA}"/>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9" name="Line 1">
          <a:extLst>
            <a:ext uri="{FF2B5EF4-FFF2-40B4-BE49-F238E27FC236}">
              <a16:creationId xmlns:a16="http://schemas.microsoft.com/office/drawing/2014/main" id="{3912D627-52AC-4683-8F02-891186F135E1}"/>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0" name="Line 1">
          <a:extLst>
            <a:ext uri="{FF2B5EF4-FFF2-40B4-BE49-F238E27FC236}">
              <a16:creationId xmlns:a16="http://schemas.microsoft.com/office/drawing/2014/main" id="{17F54411-3966-4128-A65A-54BBCC55ADB7}"/>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1" name="Line 1">
          <a:extLst>
            <a:ext uri="{FF2B5EF4-FFF2-40B4-BE49-F238E27FC236}">
              <a16:creationId xmlns:a16="http://schemas.microsoft.com/office/drawing/2014/main" id="{7945A9D1-4198-4D62-961F-7CFE8D3EF8A1}"/>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2" name="Line 1">
          <a:extLst>
            <a:ext uri="{FF2B5EF4-FFF2-40B4-BE49-F238E27FC236}">
              <a16:creationId xmlns:a16="http://schemas.microsoft.com/office/drawing/2014/main" id="{63305CBF-1B2B-4156-AB3C-341179A5FBF0}"/>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3" name="Line 1">
          <a:extLst>
            <a:ext uri="{FF2B5EF4-FFF2-40B4-BE49-F238E27FC236}">
              <a16:creationId xmlns:a16="http://schemas.microsoft.com/office/drawing/2014/main" id="{459E6618-D6B2-489E-BFAF-F4D9B2F6F21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4" name="Line 1">
          <a:extLst>
            <a:ext uri="{FF2B5EF4-FFF2-40B4-BE49-F238E27FC236}">
              <a16:creationId xmlns:a16="http://schemas.microsoft.com/office/drawing/2014/main" id="{59A06D8F-C39C-4EE5-8C0B-940047E4723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5" name="Line 1">
          <a:extLst>
            <a:ext uri="{FF2B5EF4-FFF2-40B4-BE49-F238E27FC236}">
              <a16:creationId xmlns:a16="http://schemas.microsoft.com/office/drawing/2014/main" id="{4B9F7E14-B3F1-4DA7-93F9-8EEB00784A81}"/>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6" name="Line 1">
          <a:extLst>
            <a:ext uri="{FF2B5EF4-FFF2-40B4-BE49-F238E27FC236}">
              <a16:creationId xmlns:a16="http://schemas.microsoft.com/office/drawing/2014/main" id="{7346E6B2-2B20-40AE-BE42-10F953117B1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7" name="Line 1">
          <a:extLst>
            <a:ext uri="{FF2B5EF4-FFF2-40B4-BE49-F238E27FC236}">
              <a16:creationId xmlns:a16="http://schemas.microsoft.com/office/drawing/2014/main" id="{0B38EF53-2A28-49E1-BEE5-2ACAF0FD96D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8" name="Line 1">
          <a:extLst>
            <a:ext uri="{FF2B5EF4-FFF2-40B4-BE49-F238E27FC236}">
              <a16:creationId xmlns:a16="http://schemas.microsoft.com/office/drawing/2014/main" id="{4019A326-019F-489D-B89F-0BF4DC86E2D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9" name="Line 1">
          <a:extLst>
            <a:ext uri="{FF2B5EF4-FFF2-40B4-BE49-F238E27FC236}">
              <a16:creationId xmlns:a16="http://schemas.microsoft.com/office/drawing/2014/main" id="{16C9538E-4D98-4A50-AE7F-7FB17AC08040}"/>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0" name="Line 1">
          <a:extLst>
            <a:ext uri="{FF2B5EF4-FFF2-40B4-BE49-F238E27FC236}">
              <a16:creationId xmlns:a16="http://schemas.microsoft.com/office/drawing/2014/main" id="{715B46C2-E3DA-43E8-9A7B-5D32420EB4B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1" name="Line 1">
          <a:extLst>
            <a:ext uri="{FF2B5EF4-FFF2-40B4-BE49-F238E27FC236}">
              <a16:creationId xmlns:a16="http://schemas.microsoft.com/office/drawing/2014/main" id="{E15FA19A-D49E-4195-9D41-661D033D496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2" name="Line 1">
          <a:extLst>
            <a:ext uri="{FF2B5EF4-FFF2-40B4-BE49-F238E27FC236}">
              <a16:creationId xmlns:a16="http://schemas.microsoft.com/office/drawing/2014/main" id="{1D3F03FD-A093-41B4-8570-0E3892773C5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3" name="Line 1">
          <a:extLst>
            <a:ext uri="{FF2B5EF4-FFF2-40B4-BE49-F238E27FC236}">
              <a16:creationId xmlns:a16="http://schemas.microsoft.com/office/drawing/2014/main" id="{850A726B-A950-498C-BC78-C4E94039B53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4" name="Line 1">
          <a:extLst>
            <a:ext uri="{FF2B5EF4-FFF2-40B4-BE49-F238E27FC236}">
              <a16:creationId xmlns:a16="http://schemas.microsoft.com/office/drawing/2014/main" id="{6CC59C26-11EB-4C86-8973-D901E624CBA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5" name="Line 1">
          <a:extLst>
            <a:ext uri="{FF2B5EF4-FFF2-40B4-BE49-F238E27FC236}">
              <a16:creationId xmlns:a16="http://schemas.microsoft.com/office/drawing/2014/main" id="{08F1FF2E-DE62-49CC-A23D-E49B50C007C1}"/>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6" name="Line 1">
          <a:extLst>
            <a:ext uri="{FF2B5EF4-FFF2-40B4-BE49-F238E27FC236}">
              <a16:creationId xmlns:a16="http://schemas.microsoft.com/office/drawing/2014/main" id="{9B4E44C9-AA48-4F0A-AFE9-A1A143C7560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7" name="Line 1">
          <a:extLst>
            <a:ext uri="{FF2B5EF4-FFF2-40B4-BE49-F238E27FC236}">
              <a16:creationId xmlns:a16="http://schemas.microsoft.com/office/drawing/2014/main" id="{FBD13F68-00B1-4406-B749-2AD8FB6240A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8" name="Line 1">
          <a:extLst>
            <a:ext uri="{FF2B5EF4-FFF2-40B4-BE49-F238E27FC236}">
              <a16:creationId xmlns:a16="http://schemas.microsoft.com/office/drawing/2014/main" id="{2BD274B4-F867-4E02-A629-CD019B42196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9" name="Line 1">
          <a:extLst>
            <a:ext uri="{FF2B5EF4-FFF2-40B4-BE49-F238E27FC236}">
              <a16:creationId xmlns:a16="http://schemas.microsoft.com/office/drawing/2014/main" id="{EF0C42EF-FE5E-49D1-A1D5-0E3E8B421B1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0" name="Line 1">
          <a:extLst>
            <a:ext uri="{FF2B5EF4-FFF2-40B4-BE49-F238E27FC236}">
              <a16:creationId xmlns:a16="http://schemas.microsoft.com/office/drawing/2014/main" id="{35D42387-CF53-4764-80AE-B9D23BD04DA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1" name="Line 1">
          <a:extLst>
            <a:ext uri="{FF2B5EF4-FFF2-40B4-BE49-F238E27FC236}">
              <a16:creationId xmlns:a16="http://schemas.microsoft.com/office/drawing/2014/main" id="{9E64F358-9213-4265-9961-49EE0E8A013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2" name="Line 1">
          <a:extLst>
            <a:ext uri="{FF2B5EF4-FFF2-40B4-BE49-F238E27FC236}">
              <a16:creationId xmlns:a16="http://schemas.microsoft.com/office/drawing/2014/main" id="{BAD14F81-4435-4269-BA7E-DCA886F1761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3" name="Line 1">
          <a:extLst>
            <a:ext uri="{FF2B5EF4-FFF2-40B4-BE49-F238E27FC236}">
              <a16:creationId xmlns:a16="http://schemas.microsoft.com/office/drawing/2014/main" id="{03758893-8E15-4C46-98DA-3B424A063B8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4" name="Line 1">
          <a:extLst>
            <a:ext uri="{FF2B5EF4-FFF2-40B4-BE49-F238E27FC236}">
              <a16:creationId xmlns:a16="http://schemas.microsoft.com/office/drawing/2014/main" id="{7D8BE125-D51D-4FF7-99DD-429830CE7C2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5" name="Line 1">
          <a:extLst>
            <a:ext uri="{FF2B5EF4-FFF2-40B4-BE49-F238E27FC236}">
              <a16:creationId xmlns:a16="http://schemas.microsoft.com/office/drawing/2014/main" id="{635B8394-1BB8-4EB0-BB9B-B3C5D103880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6" name="Line 1">
          <a:extLst>
            <a:ext uri="{FF2B5EF4-FFF2-40B4-BE49-F238E27FC236}">
              <a16:creationId xmlns:a16="http://schemas.microsoft.com/office/drawing/2014/main" id="{5BE21981-ABFB-4D13-9296-4B0D776E9EF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7" name="Line 1">
          <a:extLst>
            <a:ext uri="{FF2B5EF4-FFF2-40B4-BE49-F238E27FC236}">
              <a16:creationId xmlns:a16="http://schemas.microsoft.com/office/drawing/2014/main" id="{15CE388B-2307-4A8A-8E01-0CB7EC0BF4E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8" name="Line 1">
          <a:extLst>
            <a:ext uri="{FF2B5EF4-FFF2-40B4-BE49-F238E27FC236}">
              <a16:creationId xmlns:a16="http://schemas.microsoft.com/office/drawing/2014/main" id="{F486E31E-6739-4FDD-8D4A-9E864148753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9" name="Line 1">
          <a:extLst>
            <a:ext uri="{FF2B5EF4-FFF2-40B4-BE49-F238E27FC236}">
              <a16:creationId xmlns:a16="http://schemas.microsoft.com/office/drawing/2014/main" id="{89F5574B-8FED-4CFC-BA9F-3B9724CAE77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80" name="Line 1">
          <a:extLst>
            <a:ext uri="{FF2B5EF4-FFF2-40B4-BE49-F238E27FC236}">
              <a16:creationId xmlns:a16="http://schemas.microsoft.com/office/drawing/2014/main" id="{1547A71E-A0F3-4070-A622-EF90590DBCA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81" name="Line 1">
          <a:extLst>
            <a:ext uri="{FF2B5EF4-FFF2-40B4-BE49-F238E27FC236}">
              <a16:creationId xmlns:a16="http://schemas.microsoft.com/office/drawing/2014/main" id="{26B767CB-A0F2-4622-8FA6-ADAC69B2FEC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2" name="Line 1">
          <a:extLst>
            <a:ext uri="{FF2B5EF4-FFF2-40B4-BE49-F238E27FC236}">
              <a16:creationId xmlns:a16="http://schemas.microsoft.com/office/drawing/2014/main" id="{6227716F-7CED-4FD5-99A2-C160F08DABE2}"/>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3" name="Line 1">
          <a:extLst>
            <a:ext uri="{FF2B5EF4-FFF2-40B4-BE49-F238E27FC236}">
              <a16:creationId xmlns:a16="http://schemas.microsoft.com/office/drawing/2014/main" id="{C02C63A7-D546-492C-9822-26856F73C315}"/>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4" name="Line 1">
          <a:extLst>
            <a:ext uri="{FF2B5EF4-FFF2-40B4-BE49-F238E27FC236}">
              <a16:creationId xmlns:a16="http://schemas.microsoft.com/office/drawing/2014/main" id="{A6B3280D-67AF-42A7-9FAB-9E8651DE8A10}"/>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5" name="Line 1">
          <a:extLst>
            <a:ext uri="{FF2B5EF4-FFF2-40B4-BE49-F238E27FC236}">
              <a16:creationId xmlns:a16="http://schemas.microsoft.com/office/drawing/2014/main" id="{383EA567-9781-45CE-B844-17DBA61C74C7}"/>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6" name="Line 1">
          <a:extLst>
            <a:ext uri="{FF2B5EF4-FFF2-40B4-BE49-F238E27FC236}">
              <a16:creationId xmlns:a16="http://schemas.microsoft.com/office/drawing/2014/main" id="{73AD952B-1302-4D6A-90E3-E857A903A610}"/>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7" name="Line 1">
          <a:extLst>
            <a:ext uri="{FF2B5EF4-FFF2-40B4-BE49-F238E27FC236}">
              <a16:creationId xmlns:a16="http://schemas.microsoft.com/office/drawing/2014/main" id="{7E3E430B-B2FF-440F-99C9-B79280C9738D}"/>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8" name="Line 1">
          <a:extLst>
            <a:ext uri="{FF2B5EF4-FFF2-40B4-BE49-F238E27FC236}">
              <a16:creationId xmlns:a16="http://schemas.microsoft.com/office/drawing/2014/main" id="{3664DD7C-FEF7-4099-84DF-AF102BC85ABF}"/>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9" name="Line 1">
          <a:extLst>
            <a:ext uri="{FF2B5EF4-FFF2-40B4-BE49-F238E27FC236}">
              <a16:creationId xmlns:a16="http://schemas.microsoft.com/office/drawing/2014/main" id="{279F41A4-8D3C-4EB7-B829-FF5BB3642903}"/>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0" name="Line 1">
          <a:extLst>
            <a:ext uri="{FF2B5EF4-FFF2-40B4-BE49-F238E27FC236}">
              <a16:creationId xmlns:a16="http://schemas.microsoft.com/office/drawing/2014/main" id="{022D74CD-C3A8-46AD-9FE3-3FD216C193B9}"/>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1" name="Line 1">
          <a:extLst>
            <a:ext uri="{FF2B5EF4-FFF2-40B4-BE49-F238E27FC236}">
              <a16:creationId xmlns:a16="http://schemas.microsoft.com/office/drawing/2014/main" id="{7C391878-7EC5-4598-9D45-2B030F320CC9}"/>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2" name="Line 1">
          <a:extLst>
            <a:ext uri="{FF2B5EF4-FFF2-40B4-BE49-F238E27FC236}">
              <a16:creationId xmlns:a16="http://schemas.microsoft.com/office/drawing/2014/main" id="{C303A3FA-EC6A-4CAE-AC38-846FD3AE9A48}"/>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3" name="Line 1">
          <a:extLst>
            <a:ext uri="{FF2B5EF4-FFF2-40B4-BE49-F238E27FC236}">
              <a16:creationId xmlns:a16="http://schemas.microsoft.com/office/drawing/2014/main" id="{EBD93104-4C94-487B-BBEA-39912797D87B}"/>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4" name="Line 1">
          <a:extLst>
            <a:ext uri="{FF2B5EF4-FFF2-40B4-BE49-F238E27FC236}">
              <a16:creationId xmlns:a16="http://schemas.microsoft.com/office/drawing/2014/main" id="{BF48FEBD-1FE8-48CD-85C3-8CCFB4C0F43F}"/>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5" name="Line 1">
          <a:extLst>
            <a:ext uri="{FF2B5EF4-FFF2-40B4-BE49-F238E27FC236}">
              <a16:creationId xmlns:a16="http://schemas.microsoft.com/office/drawing/2014/main" id="{05E1EE09-B5EB-4058-9979-7AEA9B3CB01F}"/>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6" name="Line 1">
          <a:extLst>
            <a:ext uri="{FF2B5EF4-FFF2-40B4-BE49-F238E27FC236}">
              <a16:creationId xmlns:a16="http://schemas.microsoft.com/office/drawing/2014/main" id="{85BD7A6D-A70D-49CE-BAD8-25AA51F60D48}"/>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7" name="Line 1">
          <a:extLst>
            <a:ext uri="{FF2B5EF4-FFF2-40B4-BE49-F238E27FC236}">
              <a16:creationId xmlns:a16="http://schemas.microsoft.com/office/drawing/2014/main" id="{2700E725-965A-4B60-AB6C-369CAABAF990}"/>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wsDr>
</file>

<file path=xl/drawings/drawing12.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142875</xdr:rowOff>
    </xdr:to>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5EFC6C6A-AA93-4EDB-84CC-FF76208A28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495300</xdr:colOff>
      <xdr:row>63</xdr:row>
      <xdr:rowOff>0</xdr:rowOff>
    </xdr:from>
    <xdr:to>
      <xdr:col>1</xdr:col>
      <xdr:colOff>495300</xdr:colOff>
      <xdr:row>63</xdr:row>
      <xdr:rowOff>0</xdr:rowOff>
    </xdr:to>
    <xdr:sp macro="" textlink="">
      <xdr:nvSpPr>
        <xdr:cNvPr id="2" name="Line 1">
          <a:extLst>
            <a:ext uri="{FF2B5EF4-FFF2-40B4-BE49-F238E27FC236}">
              <a16:creationId xmlns:a16="http://schemas.microsoft.com/office/drawing/2014/main" id="{2DE6C3DC-373F-4D71-9B79-98013F86E185}"/>
            </a:ext>
          </a:extLst>
        </xdr:cNvPr>
        <xdr:cNvSpPr>
          <a:spLocks noChangeShapeType="1"/>
        </xdr:cNvSpPr>
      </xdr:nvSpPr>
      <xdr:spPr bwMode="auto">
        <a:xfrm>
          <a:off x="1162050" y="15249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104</xdr:row>
      <xdr:rowOff>0</xdr:rowOff>
    </xdr:from>
    <xdr:to>
      <xdr:col>1</xdr:col>
      <xdr:colOff>495300</xdr:colOff>
      <xdr:row>104</xdr:row>
      <xdr:rowOff>0</xdr:rowOff>
    </xdr:to>
    <xdr:sp macro="" textlink="">
      <xdr:nvSpPr>
        <xdr:cNvPr id="3" name="Line 2">
          <a:extLst>
            <a:ext uri="{FF2B5EF4-FFF2-40B4-BE49-F238E27FC236}">
              <a16:creationId xmlns:a16="http://schemas.microsoft.com/office/drawing/2014/main" id="{78E86D66-0834-49DC-A5F5-5940B51994CF}"/>
            </a:ext>
          </a:extLst>
        </xdr:cNvPr>
        <xdr:cNvSpPr>
          <a:spLocks noChangeShapeType="1"/>
        </xdr:cNvSpPr>
      </xdr:nvSpPr>
      <xdr:spPr bwMode="auto">
        <a:xfrm>
          <a:off x="1162050" y="26546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104</xdr:row>
      <xdr:rowOff>0</xdr:rowOff>
    </xdr:from>
    <xdr:to>
      <xdr:col>1</xdr:col>
      <xdr:colOff>495300</xdr:colOff>
      <xdr:row>104</xdr:row>
      <xdr:rowOff>0</xdr:rowOff>
    </xdr:to>
    <xdr:sp macro="" textlink="">
      <xdr:nvSpPr>
        <xdr:cNvPr id="4" name="Line 18">
          <a:extLst>
            <a:ext uri="{FF2B5EF4-FFF2-40B4-BE49-F238E27FC236}">
              <a16:creationId xmlns:a16="http://schemas.microsoft.com/office/drawing/2014/main" id="{C84D0C63-E570-4A03-A153-C4A68419AF1D}"/>
            </a:ext>
          </a:extLst>
        </xdr:cNvPr>
        <xdr:cNvSpPr>
          <a:spLocks noChangeShapeType="1"/>
        </xdr:cNvSpPr>
      </xdr:nvSpPr>
      <xdr:spPr bwMode="auto">
        <a:xfrm>
          <a:off x="1162050" y="26546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66</xdr:row>
      <xdr:rowOff>0</xdr:rowOff>
    </xdr:from>
    <xdr:to>
      <xdr:col>1</xdr:col>
      <xdr:colOff>495300</xdr:colOff>
      <xdr:row>66</xdr:row>
      <xdr:rowOff>0</xdr:rowOff>
    </xdr:to>
    <xdr:sp macro="" textlink="">
      <xdr:nvSpPr>
        <xdr:cNvPr id="5" name="Line 2">
          <a:extLst>
            <a:ext uri="{FF2B5EF4-FFF2-40B4-BE49-F238E27FC236}">
              <a16:creationId xmlns:a16="http://schemas.microsoft.com/office/drawing/2014/main" id="{C25D1E40-A7A9-4A41-BD91-F5A32D9AAB1D}"/>
            </a:ext>
          </a:extLst>
        </xdr:cNvPr>
        <xdr:cNvSpPr>
          <a:spLocks noChangeShapeType="1"/>
        </xdr:cNvSpPr>
      </xdr:nvSpPr>
      <xdr:spPr bwMode="auto">
        <a:xfrm>
          <a:off x="1162050" y="15897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66</xdr:row>
      <xdr:rowOff>0</xdr:rowOff>
    </xdr:from>
    <xdr:to>
      <xdr:col>1</xdr:col>
      <xdr:colOff>495300</xdr:colOff>
      <xdr:row>66</xdr:row>
      <xdr:rowOff>0</xdr:rowOff>
    </xdr:to>
    <xdr:sp macro="" textlink="">
      <xdr:nvSpPr>
        <xdr:cNvPr id="6" name="Line 20">
          <a:extLst>
            <a:ext uri="{FF2B5EF4-FFF2-40B4-BE49-F238E27FC236}">
              <a16:creationId xmlns:a16="http://schemas.microsoft.com/office/drawing/2014/main" id="{5FC73EE4-EC48-4BC3-BF55-B3D9C639F500}"/>
            </a:ext>
          </a:extLst>
        </xdr:cNvPr>
        <xdr:cNvSpPr>
          <a:spLocks noChangeShapeType="1"/>
        </xdr:cNvSpPr>
      </xdr:nvSpPr>
      <xdr:spPr bwMode="auto">
        <a:xfrm>
          <a:off x="1162050" y="15897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134280</xdr:colOff>
      <xdr:row>0</xdr:row>
      <xdr:rowOff>0</xdr:rowOff>
    </xdr:from>
    <xdr:to>
      <xdr:col>1</xdr:col>
      <xdr:colOff>584640</xdr:colOff>
      <xdr:row>0</xdr:row>
      <xdr:rowOff>0</xdr:rowOff>
    </xdr:to>
    <xdr:sp macro="" textlink="">
      <xdr:nvSpPr>
        <xdr:cNvPr id="2" name="Line 1">
          <a:extLst>
            <a:ext uri="{FF2B5EF4-FFF2-40B4-BE49-F238E27FC236}">
              <a16:creationId xmlns:a16="http://schemas.microsoft.com/office/drawing/2014/main" id="{2E42628E-B247-4464-A7F9-AE140DE61EAC}"/>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3" name="Line 1">
          <a:extLst>
            <a:ext uri="{FF2B5EF4-FFF2-40B4-BE49-F238E27FC236}">
              <a16:creationId xmlns:a16="http://schemas.microsoft.com/office/drawing/2014/main" id="{2018EDEB-84E4-49B2-990E-F29DFC933393}"/>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4" name="Line 1">
          <a:extLst>
            <a:ext uri="{FF2B5EF4-FFF2-40B4-BE49-F238E27FC236}">
              <a16:creationId xmlns:a16="http://schemas.microsoft.com/office/drawing/2014/main" id="{23D22BA2-1D0B-48C0-A77A-3657044F9FED}"/>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5" name="Line 1">
          <a:extLst>
            <a:ext uri="{FF2B5EF4-FFF2-40B4-BE49-F238E27FC236}">
              <a16:creationId xmlns:a16="http://schemas.microsoft.com/office/drawing/2014/main" id="{C627D484-5A1A-4708-8547-5375F99FED8E}"/>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6" name="Line 1">
          <a:extLst>
            <a:ext uri="{FF2B5EF4-FFF2-40B4-BE49-F238E27FC236}">
              <a16:creationId xmlns:a16="http://schemas.microsoft.com/office/drawing/2014/main" id="{3969F1FB-7A08-4583-A78F-F726AFAF8880}"/>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7" name="Line 1">
          <a:extLst>
            <a:ext uri="{FF2B5EF4-FFF2-40B4-BE49-F238E27FC236}">
              <a16:creationId xmlns:a16="http://schemas.microsoft.com/office/drawing/2014/main" id="{60D76714-712C-4E29-8205-8341BD505E95}"/>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8" name="Line 1">
          <a:extLst>
            <a:ext uri="{FF2B5EF4-FFF2-40B4-BE49-F238E27FC236}">
              <a16:creationId xmlns:a16="http://schemas.microsoft.com/office/drawing/2014/main" id="{BEC6E32A-77F5-4390-B9B7-2C61DE65710B}"/>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9" name="Line 1">
          <a:extLst>
            <a:ext uri="{FF2B5EF4-FFF2-40B4-BE49-F238E27FC236}">
              <a16:creationId xmlns:a16="http://schemas.microsoft.com/office/drawing/2014/main" id="{36FA2663-6081-4F11-B932-53835741E5EF}"/>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0" name="Line 1">
          <a:extLst>
            <a:ext uri="{FF2B5EF4-FFF2-40B4-BE49-F238E27FC236}">
              <a16:creationId xmlns:a16="http://schemas.microsoft.com/office/drawing/2014/main" id="{0F03824B-A22C-46D7-875D-278022E96E65}"/>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1" name="Line 1">
          <a:extLst>
            <a:ext uri="{FF2B5EF4-FFF2-40B4-BE49-F238E27FC236}">
              <a16:creationId xmlns:a16="http://schemas.microsoft.com/office/drawing/2014/main" id="{312672C3-C3B7-4615-9A01-F0EA162AA326}"/>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2" name="Line 1">
          <a:extLst>
            <a:ext uri="{FF2B5EF4-FFF2-40B4-BE49-F238E27FC236}">
              <a16:creationId xmlns:a16="http://schemas.microsoft.com/office/drawing/2014/main" id="{7371E4CD-7AF7-4C2C-8A2D-60D2D15C15BF}"/>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3" name="Line 1">
          <a:extLst>
            <a:ext uri="{FF2B5EF4-FFF2-40B4-BE49-F238E27FC236}">
              <a16:creationId xmlns:a16="http://schemas.microsoft.com/office/drawing/2014/main" id="{F1B25F21-295D-4E20-A991-295135317038}"/>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4" name="Line 1">
          <a:extLst>
            <a:ext uri="{FF2B5EF4-FFF2-40B4-BE49-F238E27FC236}">
              <a16:creationId xmlns:a16="http://schemas.microsoft.com/office/drawing/2014/main" id="{EED503C3-0E4E-4431-8F3D-AA44B4DD9CED}"/>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5" name="Line 1">
          <a:extLst>
            <a:ext uri="{FF2B5EF4-FFF2-40B4-BE49-F238E27FC236}">
              <a16:creationId xmlns:a16="http://schemas.microsoft.com/office/drawing/2014/main" id="{F0B70787-0E43-4880-8C49-1D7C8997EC51}"/>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6" name="Line 1">
          <a:extLst>
            <a:ext uri="{FF2B5EF4-FFF2-40B4-BE49-F238E27FC236}">
              <a16:creationId xmlns:a16="http://schemas.microsoft.com/office/drawing/2014/main" id="{C9CCFE35-7E78-49FD-B41A-97C061C69ACC}"/>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7" name="Line 1">
          <a:extLst>
            <a:ext uri="{FF2B5EF4-FFF2-40B4-BE49-F238E27FC236}">
              <a16:creationId xmlns:a16="http://schemas.microsoft.com/office/drawing/2014/main" id="{34EB1D3C-EC00-4073-B370-9AB0D36D2B63}"/>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8" name="Line 1">
          <a:extLst>
            <a:ext uri="{FF2B5EF4-FFF2-40B4-BE49-F238E27FC236}">
              <a16:creationId xmlns:a16="http://schemas.microsoft.com/office/drawing/2014/main" id="{EE2E5142-99A9-44AE-8EEA-8842C1B89A7C}"/>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9" name="Line 1">
          <a:extLst>
            <a:ext uri="{FF2B5EF4-FFF2-40B4-BE49-F238E27FC236}">
              <a16:creationId xmlns:a16="http://schemas.microsoft.com/office/drawing/2014/main" id="{332D8F44-E1D5-4272-BEAA-322F59882603}"/>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0" name="Line 1">
          <a:extLst>
            <a:ext uri="{FF2B5EF4-FFF2-40B4-BE49-F238E27FC236}">
              <a16:creationId xmlns:a16="http://schemas.microsoft.com/office/drawing/2014/main" id="{3F998683-96DB-4340-A273-F269D04B0BEE}"/>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1" name="Line 1">
          <a:extLst>
            <a:ext uri="{FF2B5EF4-FFF2-40B4-BE49-F238E27FC236}">
              <a16:creationId xmlns:a16="http://schemas.microsoft.com/office/drawing/2014/main" id="{C638990B-6CD1-4DFE-963B-DC1C0FAB678B}"/>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2" name="Line 1">
          <a:extLst>
            <a:ext uri="{FF2B5EF4-FFF2-40B4-BE49-F238E27FC236}">
              <a16:creationId xmlns:a16="http://schemas.microsoft.com/office/drawing/2014/main" id="{3FE10226-E7FE-47DA-902F-03DA438119D4}"/>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3" name="Line 1">
          <a:extLst>
            <a:ext uri="{FF2B5EF4-FFF2-40B4-BE49-F238E27FC236}">
              <a16:creationId xmlns:a16="http://schemas.microsoft.com/office/drawing/2014/main" id="{26DC05E9-0471-434F-BEB2-9AAC16F14E53}"/>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4" name="Line 1">
          <a:extLst>
            <a:ext uri="{FF2B5EF4-FFF2-40B4-BE49-F238E27FC236}">
              <a16:creationId xmlns:a16="http://schemas.microsoft.com/office/drawing/2014/main" id="{5B5380A9-A5C5-4FB5-895C-E8AF408D7617}"/>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5" name="Line 1">
          <a:extLst>
            <a:ext uri="{FF2B5EF4-FFF2-40B4-BE49-F238E27FC236}">
              <a16:creationId xmlns:a16="http://schemas.microsoft.com/office/drawing/2014/main" id="{66BE7C62-C29A-4CFB-9E4D-6541C475A172}"/>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6" name="Line 1">
          <a:extLst>
            <a:ext uri="{FF2B5EF4-FFF2-40B4-BE49-F238E27FC236}">
              <a16:creationId xmlns:a16="http://schemas.microsoft.com/office/drawing/2014/main" id="{C7171CA0-B184-43F9-9C54-EEA2E6AE2E75}"/>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7" name="Line 1">
          <a:extLst>
            <a:ext uri="{FF2B5EF4-FFF2-40B4-BE49-F238E27FC236}">
              <a16:creationId xmlns:a16="http://schemas.microsoft.com/office/drawing/2014/main" id="{D5709746-29A2-46AD-BF17-38E7D300AD1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8" name="Line 1">
          <a:extLst>
            <a:ext uri="{FF2B5EF4-FFF2-40B4-BE49-F238E27FC236}">
              <a16:creationId xmlns:a16="http://schemas.microsoft.com/office/drawing/2014/main" id="{15BB41F8-ADFC-4973-91BD-570AC0479690}"/>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9" name="Line 1">
          <a:extLst>
            <a:ext uri="{FF2B5EF4-FFF2-40B4-BE49-F238E27FC236}">
              <a16:creationId xmlns:a16="http://schemas.microsoft.com/office/drawing/2014/main" id="{575824B2-F299-4654-818F-55C6427F528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30" name="Line 1">
          <a:extLst>
            <a:ext uri="{FF2B5EF4-FFF2-40B4-BE49-F238E27FC236}">
              <a16:creationId xmlns:a16="http://schemas.microsoft.com/office/drawing/2014/main" id="{E6351E8E-3319-44FD-A254-023C0CDC0D73}"/>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31" name="Line 1">
          <a:extLst>
            <a:ext uri="{FF2B5EF4-FFF2-40B4-BE49-F238E27FC236}">
              <a16:creationId xmlns:a16="http://schemas.microsoft.com/office/drawing/2014/main" id="{DB2567AF-B915-425A-8097-283746796A6C}"/>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32" name="Line 1">
          <a:extLst>
            <a:ext uri="{FF2B5EF4-FFF2-40B4-BE49-F238E27FC236}">
              <a16:creationId xmlns:a16="http://schemas.microsoft.com/office/drawing/2014/main" id="{4EBA348C-B19D-41A7-A22D-1D55D9009DE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33" name="Line 1">
          <a:extLst>
            <a:ext uri="{FF2B5EF4-FFF2-40B4-BE49-F238E27FC236}">
              <a16:creationId xmlns:a16="http://schemas.microsoft.com/office/drawing/2014/main" id="{4FEE0442-D241-4508-B64D-367B9C394DF1}"/>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34" name="Line 1">
          <a:extLst>
            <a:ext uri="{FF2B5EF4-FFF2-40B4-BE49-F238E27FC236}">
              <a16:creationId xmlns:a16="http://schemas.microsoft.com/office/drawing/2014/main" id="{A956D961-2350-4108-9650-942B9D7CA3ED}"/>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35" name="Line 1">
          <a:extLst>
            <a:ext uri="{FF2B5EF4-FFF2-40B4-BE49-F238E27FC236}">
              <a16:creationId xmlns:a16="http://schemas.microsoft.com/office/drawing/2014/main" id="{242124D0-0277-41DA-8F71-ADA2FF572B01}"/>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36" name="Line 1">
          <a:extLst>
            <a:ext uri="{FF2B5EF4-FFF2-40B4-BE49-F238E27FC236}">
              <a16:creationId xmlns:a16="http://schemas.microsoft.com/office/drawing/2014/main" id="{068AF162-BF54-4696-9FEB-EB12063617CC}"/>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37" name="Line 1">
          <a:extLst>
            <a:ext uri="{FF2B5EF4-FFF2-40B4-BE49-F238E27FC236}">
              <a16:creationId xmlns:a16="http://schemas.microsoft.com/office/drawing/2014/main" id="{18D65DD6-6613-448D-88AB-6D1210E01FB0}"/>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38" name="Line 1">
          <a:extLst>
            <a:ext uri="{FF2B5EF4-FFF2-40B4-BE49-F238E27FC236}">
              <a16:creationId xmlns:a16="http://schemas.microsoft.com/office/drawing/2014/main" id="{D5DEEB64-1CE9-46FD-BAAD-65E2816C28DC}"/>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39" name="Line 1">
          <a:extLst>
            <a:ext uri="{FF2B5EF4-FFF2-40B4-BE49-F238E27FC236}">
              <a16:creationId xmlns:a16="http://schemas.microsoft.com/office/drawing/2014/main" id="{A2878CAD-9A6E-472E-B08A-85FE12FEB296}"/>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40" name="Line 1">
          <a:extLst>
            <a:ext uri="{FF2B5EF4-FFF2-40B4-BE49-F238E27FC236}">
              <a16:creationId xmlns:a16="http://schemas.microsoft.com/office/drawing/2014/main" id="{3798C54F-A741-4525-B86B-B7AF003D44D7}"/>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41" name="Line 1">
          <a:extLst>
            <a:ext uri="{FF2B5EF4-FFF2-40B4-BE49-F238E27FC236}">
              <a16:creationId xmlns:a16="http://schemas.microsoft.com/office/drawing/2014/main" id="{B64E2256-BFAB-4C36-A249-98CEBB40E59E}"/>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42" name="Line 1">
          <a:extLst>
            <a:ext uri="{FF2B5EF4-FFF2-40B4-BE49-F238E27FC236}">
              <a16:creationId xmlns:a16="http://schemas.microsoft.com/office/drawing/2014/main" id="{309D54B0-EF2A-4DDD-9510-0D86AB864FC5}"/>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43" name="Line 1">
          <a:extLst>
            <a:ext uri="{FF2B5EF4-FFF2-40B4-BE49-F238E27FC236}">
              <a16:creationId xmlns:a16="http://schemas.microsoft.com/office/drawing/2014/main" id="{26AFD4D3-44E3-44AB-ABB2-7798B05DD291}"/>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44" name="Line 1">
          <a:extLst>
            <a:ext uri="{FF2B5EF4-FFF2-40B4-BE49-F238E27FC236}">
              <a16:creationId xmlns:a16="http://schemas.microsoft.com/office/drawing/2014/main" id="{C72FBE20-0301-4F23-9765-DD9D9415CAC0}"/>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45" name="Line 1">
          <a:extLst>
            <a:ext uri="{FF2B5EF4-FFF2-40B4-BE49-F238E27FC236}">
              <a16:creationId xmlns:a16="http://schemas.microsoft.com/office/drawing/2014/main" id="{61673503-7B19-4C27-85FC-B8677E91313B}"/>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46" name="Line 1">
          <a:extLst>
            <a:ext uri="{FF2B5EF4-FFF2-40B4-BE49-F238E27FC236}">
              <a16:creationId xmlns:a16="http://schemas.microsoft.com/office/drawing/2014/main" id="{FE427E45-A72E-432C-A6FC-69DEECCD277B}"/>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47" name="Line 1">
          <a:extLst>
            <a:ext uri="{FF2B5EF4-FFF2-40B4-BE49-F238E27FC236}">
              <a16:creationId xmlns:a16="http://schemas.microsoft.com/office/drawing/2014/main" id="{83BD3B9F-6112-42A5-A5F8-453B7B1DB6F1}"/>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48" name="Line 1">
          <a:extLst>
            <a:ext uri="{FF2B5EF4-FFF2-40B4-BE49-F238E27FC236}">
              <a16:creationId xmlns:a16="http://schemas.microsoft.com/office/drawing/2014/main" id="{5AA742FB-7897-4DD9-A4F5-09B47DB6DA57}"/>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49" name="Line 1">
          <a:extLst>
            <a:ext uri="{FF2B5EF4-FFF2-40B4-BE49-F238E27FC236}">
              <a16:creationId xmlns:a16="http://schemas.microsoft.com/office/drawing/2014/main" id="{DA101365-EFBE-4F1A-8BB2-77A95B521223}"/>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50" name="Line 1">
          <a:extLst>
            <a:ext uri="{FF2B5EF4-FFF2-40B4-BE49-F238E27FC236}">
              <a16:creationId xmlns:a16="http://schemas.microsoft.com/office/drawing/2014/main" id="{F9B47890-CE68-435F-ABA6-9362C2D503ED}"/>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51" name="Line 1">
          <a:extLst>
            <a:ext uri="{FF2B5EF4-FFF2-40B4-BE49-F238E27FC236}">
              <a16:creationId xmlns:a16="http://schemas.microsoft.com/office/drawing/2014/main" id="{A966E75E-A851-4781-99C7-5A3C3157739D}"/>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52" name="Line 1">
          <a:extLst>
            <a:ext uri="{FF2B5EF4-FFF2-40B4-BE49-F238E27FC236}">
              <a16:creationId xmlns:a16="http://schemas.microsoft.com/office/drawing/2014/main" id="{261E478D-023E-4B70-B87F-A60FD36F7E08}"/>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53" name="Line 1">
          <a:extLst>
            <a:ext uri="{FF2B5EF4-FFF2-40B4-BE49-F238E27FC236}">
              <a16:creationId xmlns:a16="http://schemas.microsoft.com/office/drawing/2014/main" id="{58618FA8-2143-4940-A09A-42E32D5F74EC}"/>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54" name="Line 1">
          <a:extLst>
            <a:ext uri="{FF2B5EF4-FFF2-40B4-BE49-F238E27FC236}">
              <a16:creationId xmlns:a16="http://schemas.microsoft.com/office/drawing/2014/main" id="{1DC8B2BA-534D-4725-B4A7-1CC2E95C85B1}"/>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55" name="Line 1">
          <a:extLst>
            <a:ext uri="{FF2B5EF4-FFF2-40B4-BE49-F238E27FC236}">
              <a16:creationId xmlns:a16="http://schemas.microsoft.com/office/drawing/2014/main" id="{56A0A6E5-7EDB-4E2E-BBBD-A47D7D13BFF0}"/>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56" name="Line 1">
          <a:extLst>
            <a:ext uri="{FF2B5EF4-FFF2-40B4-BE49-F238E27FC236}">
              <a16:creationId xmlns:a16="http://schemas.microsoft.com/office/drawing/2014/main" id="{B9714566-0105-4D2F-B8B6-EF30C860F8B9}"/>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57" name="Line 1">
          <a:extLst>
            <a:ext uri="{FF2B5EF4-FFF2-40B4-BE49-F238E27FC236}">
              <a16:creationId xmlns:a16="http://schemas.microsoft.com/office/drawing/2014/main" id="{C604B1D3-9FB7-4DB6-8044-41EB14359676}"/>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58" name="Line 1">
          <a:extLst>
            <a:ext uri="{FF2B5EF4-FFF2-40B4-BE49-F238E27FC236}">
              <a16:creationId xmlns:a16="http://schemas.microsoft.com/office/drawing/2014/main" id="{84799D0D-9EA2-4C6C-8DC3-FE047137341C}"/>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59" name="Line 1">
          <a:extLst>
            <a:ext uri="{FF2B5EF4-FFF2-40B4-BE49-F238E27FC236}">
              <a16:creationId xmlns:a16="http://schemas.microsoft.com/office/drawing/2014/main" id="{B7C5CC39-C897-41F5-BFA5-6EDBF781CA2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60" name="Line 1">
          <a:extLst>
            <a:ext uri="{FF2B5EF4-FFF2-40B4-BE49-F238E27FC236}">
              <a16:creationId xmlns:a16="http://schemas.microsoft.com/office/drawing/2014/main" id="{5C0F27DB-3CEE-4FDC-AFAD-EB604961C9A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61" name="Line 1">
          <a:extLst>
            <a:ext uri="{FF2B5EF4-FFF2-40B4-BE49-F238E27FC236}">
              <a16:creationId xmlns:a16="http://schemas.microsoft.com/office/drawing/2014/main" id="{93455A9D-E7E3-4147-B568-6F2224AB39B2}"/>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62" name="Line 1">
          <a:extLst>
            <a:ext uri="{FF2B5EF4-FFF2-40B4-BE49-F238E27FC236}">
              <a16:creationId xmlns:a16="http://schemas.microsoft.com/office/drawing/2014/main" id="{99C640A5-4557-4D34-893B-D3B077792BF9}"/>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63" name="Line 1">
          <a:extLst>
            <a:ext uri="{FF2B5EF4-FFF2-40B4-BE49-F238E27FC236}">
              <a16:creationId xmlns:a16="http://schemas.microsoft.com/office/drawing/2014/main" id="{5F20E192-6CE0-46D6-8405-EF2F76C44B70}"/>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64" name="Line 1">
          <a:extLst>
            <a:ext uri="{FF2B5EF4-FFF2-40B4-BE49-F238E27FC236}">
              <a16:creationId xmlns:a16="http://schemas.microsoft.com/office/drawing/2014/main" id="{7E4ED8C2-F7D2-4A10-926F-D144F47F474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65" name="Line 1">
          <a:extLst>
            <a:ext uri="{FF2B5EF4-FFF2-40B4-BE49-F238E27FC236}">
              <a16:creationId xmlns:a16="http://schemas.microsoft.com/office/drawing/2014/main" id="{DEDB2B7F-E301-475E-817A-220928ECADC7}"/>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66" name="Line 1">
          <a:extLst>
            <a:ext uri="{FF2B5EF4-FFF2-40B4-BE49-F238E27FC236}">
              <a16:creationId xmlns:a16="http://schemas.microsoft.com/office/drawing/2014/main" id="{18CB0D35-D47B-4043-8AD3-E30003F65ED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67" name="Line 1">
          <a:extLst>
            <a:ext uri="{FF2B5EF4-FFF2-40B4-BE49-F238E27FC236}">
              <a16:creationId xmlns:a16="http://schemas.microsoft.com/office/drawing/2014/main" id="{91B131F8-28B0-407A-8A52-D918613137B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68" name="Line 1">
          <a:extLst>
            <a:ext uri="{FF2B5EF4-FFF2-40B4-BE49-F238E27FC236}">
              <a16:creationId xmlns:a16="http://schemas.microsoft.com/office/drawing/2014/main" id="{F0729411-0C55-4014-B8B8-0730D44A0065}"/>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69" name="Line 1">
          <a:extLst>
            <a:ext uri="{FF2B5EF4-FFF2-40B4-BE49-F238E27FC236}">
              <a16:creationId xmlns:a16="http://schemas.microsoft.com/office/drawing/2014/main" id="{748885A9-FF95-4DC1-9D88-31121A12D453}"/>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70" name="Line 1">
          <a:extLst>
            <a:ext uri="{FF2B5EF4-FFF2-40B4-BE49-F238E27FC236}">
              <a16:creationId xmlns:a16="http://schemas.microsoft.com/office/drawing/2014/main" id="{49A8AF34-07ED-4871-B510-1978F1FEF467}"/>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71" name="Line 1">
          <a:extLst>
            <a:ext uri="{FF2B5EF4-FFF2-40B4-BE49-F238E27FC236}">
              <a16:creationId xmlns:a16="http://schemas.microsoft.com/office/drawing/2014/main" id="{7DE48265-FDEC-4330-9C30-8CB1365006F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72" name="Line 1">
          <a:extLst>
            <a:ext uri="{FF2B5EF4-FFF2-40B4-BE49-F238E27FC236}">
              <a16:creationId xmlns:a16="http://schemas.microsoft.com/office/drawing/2014/main" id="{DC0E9B45-37F4-4B5A-A5B6-D65D3ACF6BE4}"/>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73" name="Line 1">
          <a:extLst>
            <a:ext uri="{FF2B5EF4-FFF2-40B4-BE49-F238E27FC236}">
              <a16:creationId xmlns:a16="http://schemas.microsoft.com/office/drawing/2014/main" id="{C20F7BCF-BE42-4A8A-B84E-F3AC7D782C6C}"/>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74" name="Line 1">
          <a:extLst>
            <a:ext uri="{FF2B5EF4-FFF2-40B4-BE49-F238E27FC236}">
              <a16:creationId xmlns:a16="http://schemas.microsoft.com/office/drawing/2014/main" id="{2C14E613-D4AC-44C7-B3FE-CA577A06315E}"/>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75" name="Line 1">
          <a:extLst>
            <a:ext uri="{FF2B5EF4-FFF2-40B4-BE49-F238E27FC236}">
              <a16:creationId xmlns:a16="http://schemas.microsoft.com/office/drawing/2014/main" id="{4C2E5E83-777E-42D1-A70F-82B06DFFAF44}"/>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76" name="Line 1">
          <a:extLst>
            <a:ext uri="{FF2B5EF4-FFF2-40B4-BE49-F238E27FC236}">
              <a16:creationId xmlns:a16="http://schemas.microsoft.com/office/drawing/2014/main" id="{696A3F05-B2A2-4165-8CAE-8F6501643D5A}"/>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77" name="Line 1">
          <a:extLst>
            <a:ext uri="{FF2B5EF4-FFF2-40B4-BE49-F238E27FC236}">
              <a16:creationId xmlns:a16="http://schemas.microsoft.com/office/drawing/2014/main" id="{7748196D-B675-40B7-856C-2E0A1CD433F2}"/>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78" name="Line 1">
          <a:extLst>
            <a:ext uri="{FF2B5EF4-FFF2-40B4-BE49-F238E27FC236}">
              <a16:creationId xmlns:a16="http://schemas.microsoft.com/office/drawing/2014/main" id="{BF6C0CF8-0E1A-4464-A4B9-09096780D230}"/>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79" name="Line 1">
          <a:extLst>
            <a:ext uri="{FF2B5EF4-FFF2-40B4-BE49-F238E27FC236}">
              <a16:creationId xmlns:a16="http://schemas.microsoft.com/office/drawing/2014/main" id="{1171DD94-8D4E-44CD-98A6-B12A790800CE}"/>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80" name="Line 1">
          <a:extLst>
            <a:ext uri="{FF2B5EF4-FFF2-40B4-BE49-F238E27FC236}">
              <a16:creationId xmlns:a16="http://schemas.microsoft.com/office/drawing/2014/main" id="{577814B8-E816-45F6-A0B2-73E65C05C3FE}"/>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81" name="Line 1">
          <a:extLst>
            <a:ext uri="{FF2B5EF4-FFF2-40B4-BE49-F238E27FC236}">
              <a16:creationId xmlns:a16="http://schemas.microsoft.com/office/drawing/2014/main" id="{559C859F-D549-4E20-9080-702F944CF5F7}"/>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82" name="Line 1">
          <a:extLst>
            <a:ext uri="{FF2B5EF4-FFF2-40B4-BE49-F238E27FC236}">
              <a16:creationId xmlns:a16="http://schemas.microsoft.com/office/drawing/2014/main" id="{3AD2185E-CE49-4126-A052-60CEAA8F85E6}"/>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83" name="Line 1">
          <a:extLst>
            <a:ext uri="{FF2B5EF4-FFF2-40B4-BE49-F238E27FC236}">
              <a16:creationId xmlns:a16="http://schemas.microsoft.com/office/drawing/2014/main" id="{F58B5BCE-BC76-47AA-BEF5-8209B6DA90DA}"/>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84" name="Line 1">
          <a:extLst>
            <a:ext uri="{FF2B5EF4-FFF2-40B4-BE49-F238E27FC236}">
              <a16:creationId xmlns:a16="http://schemas.microsoft.com/office/drawing/2014/main" id="{9FB739B2-29BA-4576-AD78-FCB8CC2757A4}"/>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85" name="Line 1">
          <a:extLst>
            <a:ext uri="{FF2B5EF4-FFF2-40B4-BE49-F238E27FC236}">
              <a16:creationId xmlns:a16="http://schemas.microsoft.com/office/drawing/2014/main" id="{2310F108-848A-463F-9BCF-AE6D7561CBCF}"/>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86" name="Line 1">
          <a:extLst>
            <a:ext uri="{FF2B5EF4-FFF2-40B4-BE49-F238E27FC236}">
              <a16:creationId xmlns:a16="http://schemas.microsoft.com/office/drawing/2014/main" id="{C5CB184D-A050-4056-9119-5CA102E776B3}"/>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87" name="Line 1">
          <a:extLst>
            <a:ext uri="{FF2B5EF4-FFF2-40B4-BE49-F238E27FC236}">
              <a16:creationId xmlns:a16="http://schemas.microsoft.com/office/drawing/2014/main" id="{44E2E5A5-FC4D-454A-B97C-170F047E9619}"/>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88" name="Line 1">
          <a:extLst>
            <a:ext uri="{FF2B5EF4-FFF2-40B4-BE49-F238E27FC236}">
              <a16:creationId xmlns:a16="http://schemas.microsoft.com/office/drawing/2014/main" id="{07BD70FE-ECFE-46BC-8225-BC63DBAC6685}"/>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89" name="Line 1">
          <a:extLst>
            <a:ext uri="{FF2B5EF4-FFF2-40B4-BE49-F238E27FC236}">
              <a16:creationId xmlns:a16="http://schemas.microsoft.com/office/drawing/2014/main" id="{310A49FC-8507-4AD2-8F23-2AC93CFAB228}"/>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90" name="Line 1">
          <a:extLst>
            <a:ext uri="{FF2B5EF4-FFF2-40B4-BE49-F238E27FC236}">
              <a16:creationId xmlns:a16="http://schemas.microsoft.com/office/drawing/2014/main" id="{A4C98732-70E5-4E96-8DD9-3C2ABDFB1CD3}"/>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91" name="Line 1">
          <a:extLst>
            <a:ext uri="{FF2B5EF4-FFF2-40B4-BE49-F238E27FC236}">
              <a16:creationId xmlns:a16="http://schemas.microsoft.com/office/drawing/2014/main" id="{1F87E660-778A-49D1-851C-ECFDB59EE162}"/>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92" name="Line 1">
          <a:extLst>
            <a:ext uri="{FF2B5EF4-FFF2-40B4-BE49-F238E27FC236}">
              <a16:creationId xmlns:a16="http://schemas.microsoft.com/office/drawing/2014/main" id="{8B077132-DE30-4E4C-964B-247BA33506C0}"/>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93" name="Line 1">
          <a:extLst>
            <a:ext uri="{FF2B5EF4-FFF2-40B4-BE49-F238E27FC236}">
              <a16:creationId xmlns:a16="http://schemas.microsoft.com/office/drawing/2014/main" id="{D41FFCB0-5587-4BF4-8B92-0F338774C193}"/>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94" name="Line 1">
          <a:extLst>
            <a:ext uri="{FF2B5EF4-FFF2-40B4-BE49-F238E27FC236}">
              <a16:creationId xmlns:a16="http://schemas.microsoft.com/office/drawing/2014/main" id="{FFE36181-FE03-4242-B2EE-58220661654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95" name="Line 1">
          <a:extLst>
            <a:ext uri="{FF2B5EF4-FFF2-40B4-BE49-F238E27FC236}">
              <a16:creationId xmlns:a16="http://schemas.microsoft.com/office/drawing/2014/main" id="{2127097E-CA11-4B16-92FD-3432E03D339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96" name="Line 1">
          <a:extLst>
            <a:ext uri="{FF2B5EF4-FFF2-40B4-BE49-F238E27FC236}">
              <a16:creationId xmlns:a16="http://schemas.microsoft.com/office/drawing/2014/main" id="{4CBA0441-9CA6-4B06-8D17-684B0606A463}"/>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97" name="Line 1">
          <a:extLst>
            <a:ext uri="{FF2B5EF4-FFF2-40B4-BE49-F238E27FC236}">
              <a16:creationId xmlns:a16="http://schemas.microsoft.com/office/drawing/2014/main" id="{CF8950EF-1D62-4543-9E7A-52CC1416D79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98" name="Line 1">
          <a:extLst>
            <a:ext uri="{FF2B5EF4-FFF2-40B4-BE49-F238E27FC236}">
              <a16:creationId xmlns:a16="http://schemas.microsoft.com/office/drawing/2014/main" id="{0710C7A7-A95E-405C-8CDC-C78E9E715697}"/>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99" name="Line 1">
          <a:extLst>
            <a:ext uri="{FF2B5EF4-FFF2-40B4-BE49-F238E27FC236}">
              <a16:creationId xmlns:a16="http://schemas.microsoft.com/office/drawing/2014/main" id="{78E66692-43C5-4E01-885C-B1C78223D17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00" name="Line 1">
          <a:extLst>
            <a:ext uri="{FF2B5EF4-FFF2-40B4-BE49-F238E27FC236}">
              <a16:creationId xmlns:a16="http://schemas.microsoft.com/office/drawing/2014/main" id="{C9C4277E-00A3-4E8A-9C53-0D4BDD445E35}"/>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01" name="Line 1">
          <a:extLst>
            <a:ext uri="{FF2B5EF4-FFF2-40B4-BE49-F238E27FC236}">
              <a16:creationId xmlns:a16="http://schemas.microsoft.com/office/drawing/2014/main" id="{AFFD157E-457E-4635-B312-68911E60F88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02" name="Line 1">
          <a:extLst>
            <a:ext uri="{FF2B5EF4-FFF2-40B4-BE49-F238E27FC236}">
              <a16:creationId xmlns:a16="http://schemas.microsoft.com/office/drawing/2014/main" id="{B2BC8E9A-F1C3-4858-B8B8-59D42A4B6479}"/>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03" name="Line 1">
          <a:extLst>
            <a:ext uri="{FF2B5EF4-FFF2-40B4-BE49-F238E27FC236}">
              <a16:creationId xmlns:a16="http://schemas.microsoft.com/office/drawing/2014/main" id="{98D6DEDE-1729-4613-98CB-B13229ABB572}"/>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04" name="Line 1">
          <a:extLst>
            <a:ext uri="{FF2B5EF4-FFF2-40B4-BE49-F238E27FC236}">
              <a16:creationId xmlns:a16="http://schemas.microsoft.com/office/drawing/2014/main" id="{76671FB4-9064-43F9-B8AF-CFF136F2594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05" name="Line 1">
          <a:extLst>
            <a:ext uri="{FF2B5EF4-FFF2-40B4-BE49-F238E27FC236}">
              <a16:creationId xmlns:a16="http://schemas.microsoft.com/office/drawing/2014/main" id="{5A7C887F-32BD-403A-AB05-CDBBBA1B51A9}"/>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06" name="Line 1">
          <a:extLst>
            <a:ext uri="{FF2B5EF4-FFF2-40B4-BE49-F238E27FC236}">
              <a16:creationId xmlns:a16="http://schemas.microsoft.com/office/drawing/2014/main" id="{1F5E0279-029E-423C-B64D-B6BB9340FE6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07" name="Line 1">
          <a:extLst>
            <a:ext uri="{FF2B5EF4-FFF2-40B4-BE49-F238E27FC236}">
              <a16:creationId xmlns:a16="http://schemas.microsoft.com/office/drawing/2014/main" id="{463D70C9-D5F4-4F57-943A-D150A9FE953F}"/>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08" name="Line 1">
          <a:extLst>
            <a:ext uri="{FF2B5EF4-FFF2-40B4-BE49-F238E27FC236}">
              <a16:creationId xmlns:a16="http://schemas.microsoft.com/office/drawing/2014/main" id="{7451C685-DB40-45CE-A235-078D4DD510FD}"/>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09" name="Line 1">
          <a:extLst>
            <a:ext uri="{FF2B5EF4-FFF2-40B4-BE49-F238E27FC236}">
              <a16:creationId xmlns:a16="http://schemas.microsoft.com/office/drawing/2014/main" id="{38BE543C-9780-448E-A451-5EA20AEC6817}"/>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10" name="Line 1">
          <a:extLst>
            <a:ext uri="{FF2B5EF4-FFF2-40B4-BE49-F238E27FC236}">
              <a16:creationId xmlns:a16="http://schemas.microsoft.com/office/drawing/2014/main" id="{14697DFB-1585-4326-8EF4-4840D6A1A9DD}"/>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11" name="Line 1">
          <a:extLst>
            <a:ext uri="{FF2B5EF4-FFF2-40B4-BE49-F238E27FC236}">
              <a16:creationId xmlns:a16="http://schemas.microsoft.com/office/drawing/2014/main" id="{C9B00339-4D37-499A-9300-DECB8581A362}"/>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12" name="Line 1">
          <a:extLst>
            <a:ext uri="{FF2B5EF4-FFF2-40B4-BE49-F238E27FC236}">
              <a16:creationId xmlns:a16="http://schemas.microsoft.com/office/drawing/2014/main" id="{70D43C7E-0ABB-4815-8A13-E292B9B7AB73}"/>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13" name="Line 1">
          <a:extLst>
            <a:ext uri="{FF2B5EF4-FFF2-40B4-BE49-F238E27FC236}">
              <a16:creationId xmlns:a16="http://schemas.microsoft.com/office/drawing/2014/main" id="{5BB92EAF-2F96-4CA9-9D26-25E9DA3E3516}"/>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14" name="Line 1">
          <a:extLst>
            <a:ext uri="{FF2B5EF4-FFF2-40B4-BE49-F238E27FC236}">
              <a16:creationId xmlns:a16="http://schemas.microsoft.com/office/drawing/2014/main" id="{5CA663A5-918E-4A27-B124-AFD3ADE0E42F}"/>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15" name="Line 1">
          <a:extLst>
            <a:ext uri="{FF2B5EF4-FFF2-40B4-BE49-F238E27FC236}">
              <a16:creationId xmlns:a16="http://schemas.microsoft.com/office/drawing/2014/main" id="{DE4ECA4F-3AB4-43CB-8EBA-161BEDCC0348}"/>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16" name="Line 1">
          <a:extLst>
            <a:ext uri="{FF2B5EF4-FFF2-40B4-BE49-F238E27FC236}">
              <a16:creationId xmlns:a16="http://schemas.microsoft.com/office/drawing/2014/main" id="{F247A5F3-31BA-4BC6-AEFF-46DB173627E2}"/>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17" name="Line 1">
          <a:extLst>
            <a:ext uri="{FF2B5EF4-FFF2-40B4-BE49-F238E27FC236}">
              <a16:creationId xmlns:a16="http://schemas.microsoft.com/office/drawing/2014/main" id="{52457B4F-418B-4B2C-814D-F2625DBE1B7E}"/>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18" name="Line 1">
          <a:extLst>
            <a:ext uri="{FF2B5EF4-FFF2-40B4-BE49-F238E27FC236}">
              <a16:creationId xmlns:a16="http://schemas.microsoft.com/office/drawing/2014/main" id="{8A23456D-13B2-49A4-A28D-41336B5475AE}"/>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19" name="Line 1">
          <a:extLst>
            <a:ext uri="{FF2B5EF4-FFF2-40B4-BE49-F238E27FC236}">
              <a16:creationId xmlns:a16="http://schemas.microsoft.com/office/drawing/2014/main" id="{5881C939-C3B5-45B1-9A62-9B4C025D56CD}"/>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20" name="Line 1">
          <a:extLst>
            <a:ext uri="{FF2B5EF4-FFF2-40B4-BE49-F238E27FC236}">
              <a16:creationId xmlns:a16="http://schemas.microsoft.com/office/drawing/2014/main" id="{CB8B424D-F780-4F23-8968-125207913493}"/>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21" name="Line 1">
          <a:extLst>
            <a:ext uri="{FF2B5EF4-FFF2-40B4-BE49-F238E27FC236}">
              <a16:creationId xmlns:a16="http://schemas.microsoft.com/office/drawing/2014/main" id="{0E9D713B-8784-4FD9-8E93-C90560FC7879}"/>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22" name="Line 1">
          <a:extLst>
            <a:ext uri="{FF2B5EF4-FFF2-40B4-BE49-F238E27FC236}">
              <a16:creationId xmlns:a16="http://schemas.microsoft.com/office/drawing/2014/main" id="{AE0B1BC6-CF39-40C7-AA4A-CC5694E3E54B}"/>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23" name="Line 1">
          <a:extLst>
            <a:ext uri="{FF2B5EF4-FFF2-40B4-BE49-F238E27FC236}">
              <a16:creationId xmlns:a16="http://schemas.microsoft.com/office/drawing/2014/main" id="{7CE0E7FB-FA88-4248-8910-AEB767D215C7}"/>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24" name="Line 1">
          <a:extLst>
            <a:ext uri="{FF2B5EF4-FFF2-40B4-BE49-F238E27FC236}">
              <a16:creationId xmlns:a16="http://schemas.microsoft.com/office/drawing/2014/main" id="{6DF0299E-FFBE-4F9C-B622-E46CEE264EC1}"/>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125" name="Line 1">
          <a:extLst>
            <a:ext uri="{FF2B5EF4-FFF2-40B4-BE49-F238E27FC236}">
              <a16:creationId xmlns:a16="http://schemas.microsoft.com/office/drawing/2014/main" id="{EB7A7599-6008-4254-BE09-30A1C40A2A1F}"/>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126" name="Line 1">
          <a:extLst>
            <a:ext uri="{FF2B5EF4-FFF2-40B4-BE49-F238E27FC236}">
              <a16:creationId xmlns:a16="http://schemas.microsoft.com/office/drawing/2014/main" id="{64C09C37-9623-4829-8604-F5FA407C17BA}"/>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127" name="Line 1">
          <a:extLst>
            <a:ext uri="{FF2B5EF4-FFF2-40B4-BE49-F238E27FC236}">
              <a16:creationId xmlns:a16="http://schemas.microsoft.com/office/drawing/2014/main" id="{07705AF6-DBBB-4CF8-BE3A-32F605A5A398}"/>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28" name="Line 1">
          <a:extLst>
            <a:ext uri="{FF2B5EF4-FFF2-40B4-BE49-F238E27FC236}">
              <a16:creationId xmlns:a16="http://schemas.microsoft.com/office/drawing/2014/main" id="{2DF487DA-0D5A-4007-8F4F-66C676B2233A}"/>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29" name="Line 1">
          <a:extLst>
            <a:ext uri="{FF2B5EF4-FFF2-40B4-BE49-F238E27FC236}">
              <a16:creationId xmlns:a16="http://schemas.microsoft.com/office/drawing/2014/main" id="{2B755A1D-EF12-450F-A7F5-37EB078EA4A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30" name="Line 1">
          <a:extLst>
            <a:ext uri="{FF2B5EF4-FFF2-40B4-BE49-F238E27FC236}">
              <a16:creationId xmlns:a16="http://schemas.microsoft.com/office/drawing/2014/main" id="{D5450AC4-E75E-45EC-B67B-352764E33BFF}"/>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31" name="Line 1">
          <a:extLst>
            <a:ext uri="{FF2B5EF4-FFF2-40B4-BE49-F238E27FC236}">
              <a16:creationId xmlns:a16="http://schemas.microsoft.com/office/drawing/2014/main" id="{5B9F19EA-3144-4541-96F5-59C8ADC48153}"/>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32" name="Line 1">
          <a:extLst>
            <a:ext uri="{FF2B5EF4-FFF2-40B4-BE49-F238E27FC236}">
              <a16:creationId xmlns:a16="http://schemas.microsoft.com/office/drawing/2014/main" id="{A779EAB3-329E-4D22-A122-47912B894BF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33" name="Line 1">
          <a:extLst>
            <a:ext uri="{FF2B5EF4-FFF2-40B4-BE49-F238E27FC236}">
              <a16:creationId xmlns:a16="http://schemas.microsoft.com/office/drawing/2014/main" id="{AF66E1C3-AE8C-43AF-B102-832D64B9EDD5}"/>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34" name="Line 1">
          <a:extLst>
            <a:ext uri="{FF2B5EF4-FFF2-40B4-BE49-F238E27FC236}">
              <a16:creationId xmlns:a16="http://schemas.microsoft.com/office/drawing/2014/main" id="{B6906C25-BAB6-4F19-B550-6A86AB380FBE}"/>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35" name="Line 1">
          <a:extLst>
            <a:ext uri="{FF2B5EF4-FFF2-40B4-BE49-F238E27FC236}">
              <a16:creationId xmlns:a16="http://schemas.microsoft.com/office/drawing/2014/main" id="{DCB9895B-40E9-4F4D-BE8C-41178280C145}"/>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36" name="Line 1">
          <a:extLst>
            <a:ext uri="{FF2B5EF4-FFF2-40B4-BE49-F238E27FC236}">
              <a16:creationId xmlns:a16="http://schemas.microsoft.com/office/drawing/2014/main" id="{0FE3AFD9-9F58-413E-A03A-C158F3AE296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37" name="Line 1">
          <a:extLst>
            <a:ext uri="{FF2B5EF4-FFF2-40B4-BE49-F238E27FC236}">
              <a16:creationId xmlns:a16="http://schemas.microsoft.com/office/drawing/2014/main" id="{C861FD89-9C3D-4C72-8F8C-31918E8383FA}"/>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38" name="Line 1">
          <a:extLst>
            <a:ext uri="{FF2B5EF4-FFF2-40B4-BE49-F238E27FC236}">
              <a16:creationId xmlns:a16="http://schemas.microsoft.com/office/drawing/2014/main" id="{280FE1EF-AB21-4402-98AE-645FA0E20FB8}"/>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39" name="Line 1">
          <a:extLst>
            <a:ext uri="{FF2B5EF4-FFF2-40B4-BE49-F238E27FC236}">
              <a16:creationId xmlns:a16="http://schemas.microsoft.com/office/drawing/2014/main" id="{E8F5C6E1-4264-4CC1-9E4F-949FE39A52C7}"/>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140" name="Line 1">
          <a:extLst>
            <a:ext uri="{FF2B5EF4-FFF2-40B4-BE49-F238E27FC236}">
              <a16:creationId xmlns:a16="http://schemas.microsoft.com/office/drawing/2014/main" id="{6E3A3C4E-BDE4-4B2A-9958-36AD4CB0583A}"/>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141" name="Line 1">
          <a:extLst>
            <a:ext uri="{FF2B5EF4-FFF2-40B4-BE49-F238E27FC236}">
              <a16:creationId xmlns:a16="http://schemas.microsoft.com/office/drawing/2014/main" id="{2388B591-E80C-467B-9A29-FC9C69FAC07D}"/>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42" name="Line 1">
          <a:extLst>
            <a:ext uri="{FF2B5EF4-FFF2-40B4-BE49-F238E27FC236}">
              <a16:creationId xmlns:a16="http://schemas.microsoft.com/office/drawing/2014/main" id="{010B2FBE-1305-4896-8D1F-3678734DC0F1}"/>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43" name="Line 1">
          <a:extLst>
            <a:ext uri="{FF2B5EF4-FFF2-40B4-BE49-F238E27FC236}">
              <a16:creationId xmlns:a16="http://schemas.microsoft.com/office/drawing/2014/main" id="{95280D49-B734-4F6E-AB2F-0116101E9628}"/>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44" name="Line 1">
          <a:extLst>
            <a:ext uri="{FF2B5EF4-FFF2-40B4-BE49-F238E27FC236}">
              <a16:creationId xmlns:a16="http://schemas.microsoft.com/office/drawing/2014/main" id="{628D4714-1C6F-4753-8675-D637C6F344C8}"/>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45" name="Line 1">
          <a:extLst>
            <a:ext uri="{FF2B5EF4-FFF2-40B4-BE49-F238E27FC236}">
              <a16:creationId xmlns:a16="http://schemas.microsoft.com/office/drawing/2014/main" id="{0E63A02B-AE29-4D28-859B-034F96A8CB2E}"/>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46" name="Line 1">
          <a:extLst>
            <a:ext uri="{FF2B5EF4-FFF2-40B4-BE49-F238E27FC236}">
              <a16:creationId xmlns:a16="http://schemas.microsoft.com/office/drawing/2014/main" id="{C3253F8D-6668-4600-B240-870F0516D661}"/>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47" name="Line 1">
          <a:extLst>
            <a:ext uri="{FF2B5EF4-FFF2-40B4-BE49-F238E27FC236}">
              <a16:creationId xmlns:a16="http://schemas.microsoft.com/office/drawing/2014/main" id="{190AFD6A-E7E3-4EF9-8C0E-1FCDE88D5EAF}"/>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48" name="Line 1">
          <a:extLst>
            <a:ext uri="{FF2B5EF4-FFF2-40B4-BE49-F238E27FC236}">
              <a16:creationId xmlns:a16="http://schemas.microsoft.com/office/drawing/2014/main" id="{37F36865-5F1C-4D89-A06C-6C57203C8C0E}"/>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49" name="Line 1">
          <a:extLst>
            <a:ext uri="{FF2B5EF4-FFF2-40B4-BE49-F238E27FC236}">
              <a16:creationId xmlns:a16="http://schemas.microsoft.com/office/drawing/2014/main" id="{1FC2BAF8-D9C1-43EC-802D-1C07F2740FC4}"/>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50" name="Line 1">
          <a:extLst>
            <a:ext uri="{FF2B5EF4-FFF2-40B4-BE49-F238E27FC236}">
              <a16:creationId xmlns:a16="http://schemas.microsoft.com/office/drawing/2014/main" id="{FA670E23-2470-48B3-BD3B-FE643E6F1466}"/>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51" name="Line 1">
          <a:extLst>
            <a:ext uri="{FF2B5EF4-FFF2-40B4-BE49-F238E27FC236}">
              <a16:creationId xmlns:a16="http://schemas.microsoft.com/office/drawing/2014/main" id="{5B1A37CB-16A0-40D6-A4A9-4B0558D02CE5}"/>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52" name="Line 1">
          <a:extLst>
            <a:ext uri="{FF2B5EF4-FFF2-40B4-BE49-F238E27FC236}">
              <a16:creationId xmlns:a16="http://schemas.microsoft.com/office/drawing/2014/main" id="{7BA86085-CBA6-438C-9CBF-49A23EA88F46}"/>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53" name="Line 1">
          <a:extLst>
            <a:ext uri="{FF2B5EF4-FFF2-40B4-BE49-F238E27FC236}">
              <a16:creationId xmlns:a16="http://schemas.microsoft.com/office/drawing/2014/main" id="{BB2147F2-6F30-49CE-89F8-6BE203C34071}"/>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54" name="Line 1">
          <a:extLst>
            <a:ext uri="{FF2B5EF4-FFF2-40B4-BE49-F238E27FC236}">
              <a16:creationId xmlns:a16="http://schemas.microsoft.com/office/drawing/2014/main" id="{8A1FDA78-5639-4ED1-A37D-5FCA9AB17DBF}"/>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55" name="Line 1">
          <a:extLst>
            <a:ext uri="{FF2B5EF4-FFF2-40B4-BE49-F238E27FC236}">
              <a16:creationId xmlns:a16="http://schemas.microsoft.com/office/drawing/2014/main" id="{93E1D8EC-1E90-43C0-B6BE-301A0C3DE72E}"/>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56" name="Line 1">
          <a:extLst>
            <a:ext uri="{FF2B5EF4-FFF2-40B4-BE49-F238E27FC236}">
              <a16:creationId xmlns:a16="http://schemas.microsoft.com/office/drawing/2014/main" id="{EAE16261-EDBC-43F9-8707-6302B85A65C0}"/>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57" name="Line 1">
          <a:extLst>
            <a:ext uri="{FF2B5EF4-FFF2-40B4-BE49-F238E27FC236}">
              <a16:creationId xmlns:a16="http://schemas.microsoft.com/office/drawing/2014/main" id="{1CA2796C-112B-43E9-8B7D-94BC7459B264}"/>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58" name="Line 1">
          <a:extLst>
            <a:ext uri="{FF2B5EF4-FFF2-40B4-BE49-F238E27FC236}">
              <a16:creationId xmlns:a16="http://schemas.microsoft.com/office/drawing/2014/main" id="{8CE5C709-2AD4-4951-8534-6A42F1602A27}"/>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59" name="Line 1">
          <a:extLst>
            <a:ext uri="{FF2B5EF4-FFF2-40B4-BE49-F238E27FC236}">
              <a16:creationId xmlns:a16="http://schemas.microsoft.com/office/drawing/2014/main" id="{FAD6E14E-54ED-4660-A5C8-985604B97C51}"/>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60" name="Line 1">
          <a:extLst>
            <a:ext uri="{FF2B5EF4-FFF2-40B4-BE49-F238E27FC236}">
              <a16:creationId xmlns:a16="http://schemas.microsoft.com/office/drawing/2014/main" id="{9DB30612-4262-4AFF-911A-711CD053803E}"/>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61" name="Line 1">
          <a:extLst>
            <a:ext uri="{FF2B5EF4-FFF2-40B4-BE49-F238E27FC236}">
              <a16:creationId xmlns:a16="http://schemas.microsoft.com/office/drawing/2014/main" id="{9DC83AED-BC3E-4B84-9C28-7C1B88FB7EEB}"/>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62" name="Line 1">
          <a:extLst>
            <a:ext uri="{FF2B5EF4-FFF2-40B4-BE49-F238E27FC236}">
              <a16:creationId xmlns:a16="http://schemas.microsoft.com/office/drawing/2014/main" id="{55AF55A5-2D52-441C-9645-48C7307F85A5}"/>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63" name="Line 1">
          <a:extLst>
            <a:ext uri="{FF2B5EF4-FFF2-40B4-BE49-F238E27FC236}">
              <a16:creationId xmlns:a16="http://schemas.microsoft.com/office/drawing/2014/main" id="{683B5165-68F9-4EC6-87C5-7C7BABD6E8FE}"/>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64" name="Line 1">
          <a:extLst>
            <a:ext uri="{FF2B5EF4-FFF2-40B4-BE49-F238E27FC236}">
              <a16:creationId xmlns:a16="http://schemas.microsoft.com/office/drawing/2014/main" id="{5B64ED10-3CA2-4BB1-9B77-56562D5428E0}"/>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65" name="Line 1">
          <a:extLst>
            <a:ext uri="{FF2B5EF4-FFF2-40B4-BE49-F238E27FC236}">
              <a16:creationId xmlns:a16="http://schemas.microsoft.com/office/drawing/2014/main" id="{0B7AD736-F002-40D3-8FC1-2F38208013B3}"/>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66" name="Line 1">
          <a:extLst>
            <a:ext uri="{FF2B5EF4-FFF2-40B4-BE49-F238E27FC236}">
              <a16:creationId xmlns:a16="http://schemas.microsoft.com/office/drawing/2014/main" id="{D730E87F-B839-4FD4-8A02-EB34F6189E3D}"/>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67" name="Line 1">
          <a:extLst>
            <a:ext uri="{FF2B5EF4-FFF2-40B4-BE49-F238E27FC236}">
              <a16:creationId xmlns:a16="http://schemas.microsoft.com/office/drawing/2014/main" id="{5CC8E959-B50F-4A80-B611-0DA14136B249}"/>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68" name="Line 1">
          <a:extLst>
            <a:ext uri="{FF2B5EF4-FFF2-40B4-BE49-F238E27FC236}">
              <a16:creationId xmlns:a16="http://schemas.microsoft.com/office/drawing/2014/main" id="{4BD2BDB0-5BAD-4D20-B185-1D0E80F8CF02}"/>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69" name="Line 1">
          <a:extLst>
            <a:ext uri="{FF2B5EF4-FFF2-40B4-BE49-F238E27FC236}">
              <a16:creationId xmlns:a16="http://schemas.microsoft.com/office/drawing/2014/main" id="{75671243-A556-4254-A4DA-A5F6365901CD}"/>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70" name="Line 1">
          <a:extLst>
            <a:ext uri="{FF2B5EF4-FFF2-40B4-BE49-F238E27FC236}">
              <a16:creationId xmlns:a16="http://schemas.microsoft.com/office/drawing/2014/main" id="{F3D46175-8B9D-4107-9413-1582603D2D3B}"/>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71" name="Line 1">
          <a:extLst>
            <a:ext uri="{FF2B5EF4-FFF2-40B4-BE49-F238E27FC236}">
              <a16:creationId xmlns:a16="http://schemas.microsoft.com/office/drawing/2014/main" id="{70009F63-36E8-4C93-8372-DEC757447705}"/>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72" name="Line 1">
          <a:extLst>
            <a:ext uri="{FF2B5EF4-FFF2-40B4-BE49-F238E27FC236}">
              <a16:creationId xmlns:a16="http://schemas.microsoft.com/office/drawing/2014/main" id="{30F0F14B-FD3B-42ED-81AC-FD8E74A561CF}"/>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73" name="Line 1">
          <a:extLst>
            <a:ext uri="{FF2B5EF4-FFF2-40B4-BE49-F238E27FC236}">
              <a16:creationId xmlns:a16="http://schemas.microsoft.com/office/drawing/2014/main" id="{B1A23C3F-4BB2-4E5B-BCC8-AD80016B1CEB}"/>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74" name="Line 1">
          <a:extLst>
            <a:ext uri="{FF2B5EF4-FFF2-40B4-BE49-F238E27FC236}">
              <a16:creationId xmlns:a16="http://schemas.microsoft.com/office/drawing/2014/main" id="{FFA1335E-BFFD-41AA-A85A-8D7A48C57B1A}"/>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75" name="Line 1">
          <a:extLst>
            <a:ext uri="{FF2B5EF4-FFF2-40B4-BE49-F238E27FC236}">
              <a16:creationId xmlns:a16="http://schemas.microsoft.com/office/drawing/2014/main" id="{CD650CB1-A73D-4751-A7AF-B666AA3D440A}"/>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76" name="Line 1">
          <a:extLst>
            <a:ext uri="{FF2B5EF4-FFF2-40B4-BE49-F238E27FC236}">
              <a16:creationId xmlns:a16="http://schemas.microsoft.com/office/drawing/2014/main" id="{59869726-B30F-408B-AC80-F433DD66D12A}"/>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77" name="Line 1">
          <a:extLst>
            <a:ext uri="{FF2B5EF4-FFF2-40B4-BE49-F238E27FC236}">
              <a16:creationId xmlns:a16="http://schemas.microsoft.com/office/drawing/2014/main" id="{8781A206-B9A5-458B-913B-093C28AC5240}"/>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78" name="Line 1">
          <a:extLst>
            <a:ext uri="{FF2B5EF4-FFF2-40B4-BE49-F238E27FC236}">
              <a16:creationId xmlns:a16="http://schemas.microsoft.com/office/drawing/2014/main" id="{C9FE8CB1-F770-42E0-B5CD-836FB849FDCD}"/>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79" name="Line 1">
          <a:extLst>
            <a:ext uri="{FF2B5EF4-FFF2-40B4-BE49-F238E27FC236}">
              <a16:creationId xmlns:a16="http://schemas.microsoft.com/office/drawing/2014/main" id="{A9CD5774-30E8-4883-BD5B-05F91E57CB00}"/>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80" name="Line 1">
          <a:extLst>
            <a:ext uri="{FF2B5EF4-FFF2-40B4-BE49-F238E27FC236}">
              <a16:creationId xmlns:a16="http://schemas.microsoft.com/office/drawing/2014/main" id="{EC72734A-CF58-4006-B828-BC3CC7DB7E59}"/>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81" name="Line 1">
          <a:extLst>
            <a:ext uri="{FF2B5EF4-FFF2-40B4-BE49-F238E27FC236}">
              <a16:creationId xmlns:a16="http://schemas.microsoft.com/office/drawing/2014/main" id="{40C7EBE8-A964-491E-B0E2-70CADA72A22E}"/>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82" name="Line 1">
          <a:extLst>
            <a:ext uri="{FF2B5EF4-FFF2-40B4-BE49-F238E27FC236}">
              <a16:creationId xmlns:a16="http://schemas.microsoft.com/office/drawing/2014/main" id="{BFA7D2CF-2031-4DB1-A1BB-B911DCEF98BF}"/>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83" name="Line 1">
          <a:extLst>
            <a:ext uri="{FF2B5EF4-FFF2-40B4-BE49-F238E27FC236}">
              <a16:creationId xmlns:a16="http://schemas.microsoft.com/office/drawing/2014/main" id="{142B8F23-4DFA-47C6-812A-6A46E6601FD2}"/>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84" name="Line 1">
          <a:extLst>
            <a:ext uri="{FF2B5EF4-FFF2-40B4-BE49-F238E27FC236}">
              <a16:creationId xmlns:a16="http://schemas.microsoft.com/office/drawing/2014/main" id="{BAD77E02-305D-4CC0-AA45-965D59A6DC25}"/>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85" name="Line 1">
          <a:extLst>
            <a:ext uri="{FF2B5EF4-FFF2-40B4-BE49-F238E27FC236}">
              <a16:creationId xmlns:a16="http://schemas.microsoft.com/office/drawing/2014/main" id="{CAB50664-AFAE-4B6B-9765-80B4A7C65A89}"/>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86" name="Line 1">
          <a:extLst>
            <a:ext uri="{FF2B5EF4-FFF2-40B4-BE49-F238E27FC236}">
              <a16:creationId xmlns:a16="http://schemas.microsoft.com/office/drawing/2014/main" id="{33449088-3F5D-42E4-8DA5-8385169A7771}"/>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87" name="Line 1">
          <a:extLst>
            <a:ext uri="{FF2B5EF4-FFF2-40B4-BE49-F238E27FC236}">
              <a16:creationId xmlns:a16="http://schemas.microsoft.com/office/drawing/2014/main" id="{45E6CDB2-43C5-4E38-BF14-C322E95A421F}"/>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88" name="Line 1">
          <a:extLst>
            <a:ext uri="{FF2B5EF4-FFF2-40B4-BE49-F238E27FC236}">
              <a16:creationId xmlns:a16="http://schemas.microsoft.com/office/drawing/2014/main" id="{A1B96B3E-62AE-4A45-BE02-5A71AB24B297}"/>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89" name="Line 1">
          <a:extLst>
            <a:ext uri="{FF2B5EF4-FFF2-40B4-BE49-F238E27FC236}">
              <a16:creationId xmlns:a16="http://schemas.microsoft.com/office/drawing/2014/main" id="{71D09DEE-6049-4B8A-9114-5C14EAE48453}"/>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90" name="Line 1">
          <a:extLst>
            <a:ext uri="{FF2B5EF4-FFF2-40B4-BE49-F238E27FC236}">
              <a16:creationId xmlns:a16="http://schemas.microsoft.com/office/drawing/2014/main" id="{F8191A84-65A4-46CE-AD69-92DEF86D7089}"/>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91" name="Line 1">
          <a:extLst>
            <a:ext uri="{FF2B5EF4-FFF2-40B4-BE49-F238E27FC236}">
              <a16:creationId xmlns:a16="http://schemas.microsoft.com/office/drawing/2014/main" id="{1E422BA6-60D9-4FB5-BADA-400258820A5B}"/>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479880</xdr:colOff>
      <xdr:row>0</xdr:row>
      <xdr:rowOff>0</xdr:rowOff>
    </xdr:to>
    <xdr:sp macro="" textlink="">
      <xdr:nvSpPr>
        <xdr:cNvPr id="192" name="Line 1">
          <a:extLst>
            <a:ext uri="{FF2B5EF4-FFF2-40B4-BE49-F238E27FC236}">
              <a16:creationId xmlns:a16="http://schemas.microsoft.com/office/drawing/2014/main" id="{047D9CD7-9B5F-41AB-A76D-E1F8A0DD5F9E}"/>
            </a:ext>
          </a:extLst>
        </xdr:cNvPr>
        <xdr:cNvSpPr/>
      </xdr:nvSpPr>
      <xdr:spPr>
        <a:xfrm>
          <a:off x="5866320" y="0"/>
          <a:ext cx="252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426600</xdr:colOff>
      <xdr:row>0</xdr:row>
      <xdr:rowOff>0</xdr:rowOff>
    </xdr:from>
    <xdr:to>
      <xdr:col>6</xdr:col>
      <xdr:colOff>560160</xdr:colOff>
      <xdr:row>0</xdr:row>
      <xdr:rowOff>0</xdr:rowOff>
    </xdr:to>
    <xdr:sp macro="" textlink="">
      <xdr:nvSpPr>
        <xdr:cNvPr id="193" name="Line 1">
          <a:extLst>
            <a:ext uri="{FF2B5EF4-FFF2-40B4-BE49-F238E27FC236}">
              <a16:creationId xmlns:a16="http://schemas.microsoft.com/office/drawing/2014/main" id="{A5A79A62-8DA8-460E-88BE-BC3228C00E70}"/>
            </a:ext>
          </a:extLst>
        </xdr:cNvPr>
        <xdr:cNvSpPr/>
      </xdr:nvSpPr>
      <xdr:spPr>
        <a:xfrm>
          <a:off x="6065400" y="0"/>
          <a:ext cx="1335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94" name="Line 1">
          <a:extLst>
            <a:ext uri="{FF2B5EF4-FFF2-40B4-BE49-F238E27FC236}">
              <a16:creationId xmlns:a16="http://schemas.microsoft.com/office/drawing/2014/main" id="{3BB22D98-7372-45EC-A563-9A01A8D20FA1}"/>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195" name="Line 1">
          <a:extLst>
            <a:ext uri="{FF2B5EF4-FFF2-40B4-BE49-F238E27FC236}">
              <a16:creationId xmlns:a16="http://schemas.microsoft.com/office/drawing/2014/main" id="{A4C9D165-C291-43F4-81F1-D1B8D230F249}"/>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96" name="Line 1">
          <a:extLst>
            <a:ext uri="{FF2B5EF4-FFF2-40B4-BE49-F238E27FC236}">
              <a16:creationId xmlns:a16="http://schemas.microsoft.com/office/drawing/2014/main" id="{11964C89-3D7E-4266-B529-9D4F0A810FFB}"/>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97" name="Line 1">
          <a:extLst>
            <a:ext uri="{FF2B5EF4-FFF2-40B4-BE49-F238E27FC236}">
              <a16:creationId xmlns:a16="http://schemas.microsoft.com/office/drawing/2014/main" id="{FE7A1F37-39CD-4254-9FCB-2BC26660C272}"/>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198" name="Line 1">
          <a:extLst>
            <a:ext uri="{FF2B5EF4-FFF2-40B4-BE49-F238E27FC236}">
              <a16:creationId xmlns:a16="http://schemas.microsoft.com/office/drawing/2014/main" id="{B9D13740-9618-4F54-8175-5641F9917A1E}"/>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199" name="Line 1">
          <a:extLst>
            <a:ext uri="{FF2B5EF4-FFF2-40B4-BE49-F238E27FC236}">
              <a16:creationId xmlns:a16="http://schemas.microsoft.com/office/drawing/2014/main" id="{63C485ED-F5F0-4F54-8CB5-2CD9D7A2C083}"/>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200" name="Line 1">
          <a:extLst>
            <a:ext uri="{FF2B5EF4-FFF2-40B4-BE49-F238E27FC236}">
              <a16:creationId xmlns:a16="http://schemas.microsoft.com/office/drawing/2014/main" id="{163505D3-3875-496E-B998-4105E0EEC997}"/>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201" name="Line 1">
          <a:extLst>
            <a:ext uri="{FF2B5EF4-FFF2-40B4-BE49-F238E27FC236}">
              <a16:creationId xmlns:a16="http://schemas.microsoft.com/office/drawing/2014/main" id="{8CFEF8C6-141B-4D9C-8ED6-0B8D222875FA}"/>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202" name="Line 1">
          <a:extLst>
            <a:ext uri="{FF2B5EF4-FFF2-40B4-BE49-F238E27FC236}">
              <a16:creationId xmlns:a16="http://schemas.microsoft.com/office/drawing/2014/main" id="{579BCC95-FDF7-4084-BDC1-5A2368E9E73A}"/>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203" name="Line 1">
          <a:extLst>
            <a:ext uri="{FF2B5EF4-FFF2-40B4-BE49-F238E27FC236}">
              <a16:creationId xmlns:a16="http://schemas.microsoft.com/office/drawing/2014/main" id="{26E806E1-F50B-4236-8080-5E6CFF269735}"/>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204" name="Line 1">
          <a:extLst>
            <a:ext uri="{FF2B5EF4-FFF2-40B4-BE49-F238E27FC236}">
              <a16:creationId xmlns:a16="http://schemas.microsoft.com/office/drawing/2014/main" id="{95C46232-F2E6-486A-B68A-07BA44130507}"/>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205" name="Line 1">
          <a:extLst>
            <a:ext uri="{FF2B5EF4-FFF2-40B4-BE49-F238E27FC236}">
              <a16:creationId xmlns:a16="http://schemas.microsoft.com/office/drawing/2014/main" id="{8A7EF76A-DCED-4115-AEBF-5AFACEA52CEA}"/>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206" name="Line 1">
          <a:extLst>
            <a:ext uri="{FF2B5EF4-FFF2-40B4-BE49-F238E27FC236}">
              <a16:creationId xmlns:a16="http://schemas.microsoft.com/office/drawing/2014/main" id="{196B0D61-2DD6-4C6E-9B07-FAB07CA1F9AC}"/>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207" name="Line 1">
          <a:extLst>
            <a:ext uri="{FF2B5EF4-FFF2-40B4-BE49-F238E27FC236}">
              <a16:creationId xmlns:a16="http://schemas.microsoft.com/office/drawing/2014/main" id="{A0CAB63D-B45A-4A3C-BD27-FE5C6BAB0524}"/>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208" name="Line 1">
          <a:extLst>
            <a:ext uri="{FF2B5EF4-FFF2-40B4-BE49-F238E27FC236}">
              <a16:creationId xmlns:a16="http://schemas.microsoft.com/office/drawing/2014/main" id="{225BB3C4-E6D1-4195-90EA-939ECCB16748}"/>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209" name="Line 1">
          <a:extLst>
            <a:ext uri="{FF2B5EF4-FFF2-40B4-BE49-F238E27FC236}">
              <a16:creationId xmlns:a16="http://schemas.microsoft.com/office/drawing/2014/main" id="{345A889E-E211-421F-A8AE-149D23934D17}"/>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210" name="Line 1">
          <a:extLst>
            <a:ext uri="{FF2B5EF4-FFF2-40B4-BE49-F238E27FC236}">
              <a16:creationId xmlns:a16="http://schemas.microsoft.com/office/drawing/2014/main" id="{0BA84AB4-E4B8-4C31-A4EA-81093BA6CD40}"/>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211" name="Line 1">
          <a:extLst>
            <a:ext uri="{FF2B5EF4-FFF2-40B4-BE49-F238E27FC236}">
              <a16:creationId xmlns:a16="http://schemas.microsoft.com/office/drawing/2014/main" id="{DC1C2EBD-4343-41E8-BFAD-54089B1B2599}"/>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212" name="Line 1">
          <a:extLst>
            <a:ext uri="{FF2B5EF4-FFF2-40B4-BE49-F238E27FC236}">
              <a16:creationId xmlns:a16="http://schemas.microsoft.com/office/drawing/2014/main" id="{DFECD871-B518-4475-91E1-7C65292ECC87}"/>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227520</xdr:colOff>
      <xdr:row>0</xdr:row>
      <xdr:rowOff>0</xdr:rowOff>
    </xdr:from>
    <xdr:to>
      <xdr:col>6</xdr:col>
      <xdr:colOff>253440</xdr:colOff>
      <xdr:row>0</xdr:row>
      <xdr:rowOff>0</xdr:rowOff>
    </xdr:to>
    <xdr:sp macro="" textlink="">
      <xdr:nvSpPr>
        <xdr:cNvPr id="213" name="Line 1">
          <a:extLst>
            <a:ext uri="{FF2B5EF4-FFF2-40B4-BE49-F238E27FC236}">
              <a16:creationId xmlns:a16="http://schemas.microsoft.com/office/drawing/2014/main" id="{8AE1E6EC-89DB-4958-AC3D-2A30DC1BD5B4}"/>
            </a:ext>
          </a:extLst>
        </xdr:cNvPr>
        <xdr:cNvSpPr/>
      </xdr:nvSpPr>
      <xdr:spPr>
        <a:xfrm>
          <a:off x="5866320" y="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70920</xdr:colOff>
      <xdr:row>0</xdr:row>
      <xdr:rowOff>0</xdr:rowOff>
    </xdr:from>
    <xdr:to>
      <xdr:col>6</xdr:col>
      <xdr:colOff>615960</xdr:colOff>
      <xdr:row>0</xdr:row>
      <xdr:rowOff>0</xdr:rowOff>
    </xdr:to>
    <xdr:sp macro="" textlink="">
      <xdr:nvSpPr>
        <xdr:cNvPr id="214" name="Line 1">
          <a:extLst>
            <a:ext uri="{FF2B5EF4-FFF2-40B4-BE49-F238E27FC236}">
              <a16:creationId xmlns:a16="http://schemas.microsoft.com/office/drawing/2014/main" id="{ED68B3D8-4CC4-416E-8B83-6CF6FB5F4F62}"/>
            </a:ext>
          </a:extLst>
        </xdr:cNvPr>
        <xdr:cNvSpPr/>
      </xdr:nvSpPr>
      <xdr:spPr>
        <a:xfrm>
          <a:off x="5709720" y="0"/>
          <a:ext cx="5450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685800</xdr:colOff>
      <xdr:row>0</xdr:row>
      <xdr:rowOff>0</xdr:rowOff>
    </xdr:from>
    <xdr:to>
      <xdr:col>6</xdr:col>
      <xdr:colOff>257400</xdr:colOff>
      <xdr:row>0</xdr:row>
      <xdr:rowOff>0</xdr:rowOff>
    </xdr:to>
    <xdr:sp macro="" textlink="">
      <xdr:nvSpPr>
        <xdr:cNvPr id="215" name="Line 1">
          <a:extLst>
            <a:ext uri="{FF2B5EF4-FFF2-40B4-BE49-F238E27FC236}">
              <a16:creationId xmlns:a16="http://schemas.microsoft.com/office/drawing/2014/main" id="{1C3B452E-673A-464D-8447-82B55ACDA08E}"/>
            </a:ext>
          </a:extLst>
        </xdr:cNvPr>
        <xdr:cNvSpPr/>
      </xdr:nvSpPr>
      <xdr:spPr>
        <a:xfrm>
          <a:off x="5295900" y="0"/>
          <a:ext cx="6003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16" name="Line 1">
          <a:extLst>
            <a:ext uri="{FF2B5EF4-FFF2-40B4-BE49-F238E27FC236}">
              <a16:creationId xmlns:a16="http://schemas.microsoft.com/office/drawing/2014/main" id="{CD8D20D8-CEC4-4420-A39D-4AE3A0C69336}"/>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17" name="Line 1">
          <a:extLst>
            <a:ext uri="{FF2B5EF4-FFF2-40B4-BE49-F238E27FC236}">
              <a16:creationId xmlns:a16="http://schemas.microsoft.com/office/drawing/2014/main" id="{1961DFF8-F6EF-41DA-98B7-B4ABABD8FC33}"/>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18" name="Line 1">
          <a:extLst>
            <a:ext uri="{FF2B5EF4-FFF2-40B4-BE49-F238E27FC236}">
              <a16:creationId xmlns:a16="http://schemas.microsoft.com/office/drawing/2014/main" id="{80DA8BD2-639A-40C0-8535-4AAE2686EF2A}"/>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19" name="Line 1">
          <a:extLst>
            <a:ext uri="{FF2B5EF4-FFF2-40B4-BE49-F238E27FC236}">
              <a16:creationId xmlns:a16="http://schemas.microsoft.com/office/drawing/2014/main" id="{95744BCF-B07B-4F67-BC40-6D88B3E614E6}"/>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20" name="Line 1">
          <a:extLst>
            <a:ext uri="{FF2B5EF4-FFF2-40B4-BE49-F238E27FC236}">
              <a16:creationId xmlns:a16="http://schemas.microsoft.com/office/drawing/2014/main" id="{996030F1-4A50-4A78-8F6A-3F2D08DD1C0A}"/>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21" name="Line 1">
          <a:extLst>
            <a:ext uri="{FF2B5EF4-FFF2-40B4-BE49-F238E27FC236}">
              <a16:creationId xmlns:a16="http://schemas.microsoft.com/office/drawing/2014/main" id="{FFE511EA-07B4-4DCA-B7C7-69DDA57EFD77}"/>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22" name="Line 1">
          <a:extLst>
            <a:ext uri="{FF2B5EF4-FFF2-40B4-BE49-F238E27FC236}">
              <a16:creationId xmlns:a16="http://schemas.microsoft.com/office/drawing/2014/main" id="{3AACAC72-FE82-45CB-A7C3-64EF8EA8A4C5}"/>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23" name="Line 1">
          <a:extLst>
            <a:ext uri="{FF2B5EF4-FFF2-40B4-BE49-F238E27FC236}">
              <a16:creationId xmlns:a16="http://schemas.microsoft.com/office/drawing/2014/main" id="{18C7D60B-56A3-4C0B-AD5B-ADF2D4CD0FF8}"/>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24" name="Line 1">
          <a:extLst>
            <a:ext uri="{FF2B5EF4-FFF2-40B4-BE49-F238E27FC236}">
              <a16:creationId xmlns:a16="http://schemas.microsoft.com/office/drawing/2014/main" id="{91DBDA2C-F2D4-424A-8E2F-277A92FA14D2}"/>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25" name="Line 1">
          <a:extLst>
            <a:ext uri="{FF2B5EF4-FFF2-40B4-BE49-F238E27FC236}">
              <a16:creationId xmlns:a16="http://schemas.microsoft.com/office/drawing/2014/main" id="{2919F31C-A150-44F1-B944-21D989C6BDF8}"/>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26" name="Line 1">
          <a:extLst>
            <a:ext uri="{FF2B5EF4-FFF2-40B4-BE49-F238E27FC236}">
              <a16:creationId xmlns:a16="http://schemas.microsoft.com/office/drawing/2014/main" id="{E97B4164-B4B9-4A64-B7DE-DF0D236EEAB6}"/>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27" name="Line 1">
          <a:extLst>
            <a:ext uri="{FF2B5EF4-FFF2-40B4-BE49-F238E27FC236}">
              <a16:creationId xmlns:a16="http://schemas.microsoft.com/office/drawing/2014/main" id="{2A7594D1-281D-4F09-9737-EE24C403A5DB}"/>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28" name="Line 1">
          <a:extLst>
            <a:ext uri="{FF2B5EF4-FFF2-40B4-BE49-F238E27FC236}">
              <a16:creationId xmlns:a16="http://schemas.microsoft.com/office/drawing/2014/main" id="{9488D0DD-3AC2-465E-B686-2D9FC0A873C5}"/>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29" name="Line 1">
          <a:extLst>
            <a:ext uri="{FF2B5EF4-FFF2-40B4-BE49-F238E27FC236}">
              <a16:creationId xmlns:a16="http://schemas.microsoft.com/office/drawing/2014/main" id="{E4783913-BDF1-4F29-B5F1-C506C6FC0D64}"/>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30" name="Line 1">
          <a:extLst>
            <a:ext uri="{FF2B5EF4-FFF2-40B4-BE49-F238E27FC236}">
              <a16:creationId xmlns:a16="http://schemas.microsoft.com/office/drawing/2014/main" id="{852626C9-A254-4402-93C0-688260DC7F0C}"/>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31" name="Line 1">
          <a:extLst>
            <a:ext uri="{FF2B5EF4-FFF2-40B4-BE49-F238E27FC236}">
              <a16:creationId xmlns:a16="http://schemas.microsoft.com/office/drawing/2014/main" id="{B5796378-3AF7-4371-A90D-7978F8777998}"/>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32" name="Line 1">
          <a:extLst>
            <a:ext uri="{FF2B5EF4-FFF2-40B4-BE49-F238E27FC236}">
              <a16:creationId xmlns:a16="http://schemas.microsoft.com/office/drawing/2014/main" id="{4A251C3E-D398-4251-8771-3E3FDDB683EE}"/>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33" name="Line 1">
          <a:extLst>
            <a:ext uri="{FF2B5EF4-FFF2-40B4-BE49-F238E27FC236}">
              <a16:creationId xmlns:a16="http://schemas.microsoft.com/office/drawing/2014/main" id="{2BD90EE6-B208-45A2-AB77-C44C30562BA9}"/>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34" name="Line 1">
          <a:extLst>
            <a:ext uri="{FF2B5EF4-FFF2-40B4-BE49-F238E27FC236}">
              <a16:creationId xmlns:a16="http://schemas.microsoft.com/office/drawing/2014/main" id="{169E564A-8DFB-4384-8F49-4F494F353C63}"/>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35" name="Line 1">
          <a:extLst>
            <a:ext uri="{FF2B5EF4-FFF2-40B4-BE49-F238E27FC236}">
              <a16:creationId xmlns:a16="http://schemas.microsoft.com/office/drawing/2014/main" id="{2B8A7099-FAA9-4059-8138-C3E2190CACC5}"/>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36" name="Line 1">
          <a:extLst>
            <a:ext uri="{FF2B5EF4-FFF2-40B4-BE49-F238E27FC236}">
              <a16:creationId xmlns:a16="http://schemas.microsoft.com/office/drawing/2014/main" id="{C5069B7E-1E14-45CE-B307-CC7143B4674E}"/>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37" name="Line 1">
          <a:extLst>
            <a:ext uri="{FF2B5EF4-FFF2-40B4-BE49-F238E27FC236}">
              <a16:creationId xmlns:a16="http://schemas.microsoft.com/office/drawing/2014/main" id="{2245C016-2859-4BBD-8E6C-A5BF6B83336F}"/>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38" name="Line 1">
          <a:extLst>
            <a:ext uri="{FF2B5EF4-FFF2-40B4-BE49-F238E27FC236}">
              <a16:creationId xmlns:a16="http://schemas.microsoft.com/office/drawing/2014/main" id="{316B04DB-CCB2-4A1E-973B-73AF2A63973F}"/>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39" name="Line 1">
          <a:extLst>
            <a:ext uri="{FF2B5EF4-FFF2-40B4-BE49-F238E27FC236}">
              <a16:creationId xmlns:a16="http://schemas.microsoft.com/office/drawing/2014/main" id="{682A44FC-4EC0-4902-ACCE-28CB90600ABE}"/>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40" name="Line 1">
          <a:extLst>
            <a:ext uri="{FF2B5EF4-FFF2-40B4-BE49-F238E27FC236}">
              <a16:creationId xmlns:a16="http://schemas.microsoft.com/office/drawing/2014/main" id="{E6C55E45-BAAD-4E27-8D59-6070833DA9F1}"/>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41" name="Line 1">
          <a:extLst>
            <a:ext uri="{FF2B5EF4-FFF2-40B4-BE49-F238E27FC236}">
              <a16:creationId xmlns:a16="http://schemas.microsoft.com/office/drawing/2014/main" id="{78306482-654C-4CFE-8624-51827089FC0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42" name="Line 1">
          <a:extLst>
            <a:ext uri="{FF2B5EF4-FFF2-40B4-BE49-F238E27FC236}">
              <a16:creationId xmlns:a16="http://schemas.microsoft.com/office/drawing/2014/main" id="{911FF14A-B473-4CAC-B8FF-445F38D8126F}"/>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43" name="Line 1">
          <a:extLst>
            <a:ext uri="{FF2B5EF4-FFF2-40B4-BE49-F238E27FC236}">
              <a16:creationId xmlns:a16="http://schemas.microsoft.com/office/drawing/2014/main" id="{3AF0B478-503B-4489-8664-770D502F221F}"/>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44" name="Line 1">
          <a:extLst>
            <a:ext uri="{FF2B5EF4-FFF2-40B4-BE49-F238E27FC236}">
              <a16:creationId xmlns:a16="http://schemas.microsoft.com/office/drawing/2014/main" id="{5DE58E79-E785-4F9D-B6BF-4D356DD282B6}"/>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45" name="Line 1">
          <a:extLst>
            <a:ext uri="{FF2B5EF4-FFF2-40B4-BE49-F238E27FC236}">
              <a16:creationId xmlns:a16="http://schemas.microsoft.com/office/drawing/2014/main" id="{EC71A4E7-0C35-4F58-BD79-53CF6C0BB78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46" name="Line 1">
          <a:extLst>
            <a:ext uri="{FF2B5EF4-FFF2-40B4-BE49-F238E27FC236}">
              <a16:creationId xmlns:a16="http://schemas.microsoft.com/office/drawing/2014/main" id="{CA6C7C84-EBD1-4508-8F9B-B918911485E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47" name="Line 1">
          <a:extLst>
            <a:ext uri="{FF2B5EF4-FFF2-40B4-BE49-F238E27FC236}">
              <a16:creationId xmlns:a16="http://schemas.microsoft.com/office/drawing/2014/main" id="{EFBF36CC-883F-42DE-BB74-B5770A847E74}"/>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48" name="Line 1">
          <a:extLst>
            <a:ext uri="{FF2B5EF4-FFF2-40B4-BE49-F238E27FC236}">
              <a16:creationId xmlns:a16="http://schemas.microsoft.com/office/drawing/2014/main" id="{58A3B433-27ED-45D1-8B14-EB5DDC8BBA8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49" name="Line 1">
          <a:extLst>
            <a:ext uri="{FF2B5EF4-FFF2-40B4-BE49-F238E27FC236}">
              <a16:creationId xmlns:a16="http://schemas.microsoft.com/office/drawing/2014/main" id="{77F23629-7172-49F1-8188-38D82A738AD6}"/>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50" name="Line 1">
          <a:extLst>
            <a:ext uri="{FF2B5EF4-FFF2-40B4-BE49-F238E27FC236}">
              <a16:creationId xmlns:a16="http://schemas.microsoft.com/office/drawing/2014/main" id="{F10E88C7-7E53-4E47-932F-01F8186CCA53}"/>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51" name="Line 1">
          <a:extLst>
            <a:ext uri="{FF2B5EF4-FFF2-40B4-BE49-F238E27FC236}">
              <a16:creationId xmlns:a16="http://schemas.microsoft.com/office/drawing/2014/main" id="{E5FAA7EB-5232-4C55-A788-5B547076150B}"/>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52" name="Line 1">
          <a:extLst>
            <a:ext uri="{FF2B5EF4-FFF2-40B4-BE49-F238E27FC236}">
              <a16:creationId xmlns:a16="http://schemas.microsoft.com/office/drawing/2014/main" id="{7328665F-89B8-4CF7-8F1A-5FCF25E7D91C}"/>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53" name="Line 1">
          <a:extLst>
            <a:ext uri="{FF2B5EF4-FFF2-40B4-BE49-F238E27FC236}">
              <a16:creationId xmlns:a16="http://schemas.microsoft.com/office/drawing/2014/main" id="{B610B47E-75E8-4C7C-83F8-B9A81BE2A305}"/>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54" name="Line 1">
          <a:extLst>
            <a:ext uri="{FF2B5EF4-FFF2-40B4-BE49-F238E27FC236}">
              <a16:creationId xmlns:a16="http://schemas.microsoft.com/office/drawing/2014/main" id="{5DADDB20-AA8B-4AA1-AF77-9E4D2F2543CB}"/>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55" name="Line 1">
          <a:extLst>
            <a:ext uri="{FF2B5EF4-FFF2-40B4-BE49-F238E27FC236}">
              <a16:creationId xmlns:a16="http://schemas.microsoft.com/office/drawing/2014/main" id="{03D96567-042E-48EF-A7C8-BF190F121C3D}"/>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56" name="Line 1">
          <a:extLst>
            <a:ext uri="{FF2B5EF4-FFF2-40B4-BE49-F238E27FC236}">
              <a16:creationId xmlns:a16="http://schemas.microsoft.com/office/drawing/2014/main" id="{7BEF5D4B-B422-4AA2-9EBD-72B0EB082A3C}"/>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57" name="Line 1">
          <a:extLst>
            <a:ext uri="{FF2B5EF4-FFF2-40B4-BE49-F238E27FC236}">
              <a16:creationId xmlns:a16="http://schemas.microsoft.com/office/drawing/2014/main" id="{A81EC21A-CDB2-4ACB-8690-D0D6AE061E0E}"/>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58" name="Line 1">
          <a:extLst>
            <a:ext uri="{FF2B5EF4-FFF2-40B4-BE49-F238E27FC236}">
              <a16:creationId xmlns:a16="http://schemas.microsoft.com/office/drawing/2014/main" id="{90CF3CDD-93BC-451E-8B4B-A7D4BFF23103}"/>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59" name="Line 1">
          <a:extLst>
            <a:ext uri="{FF2B5EF4-FFF2-40B4-BE49-F238E27FC236}">
              <a16:creationId xmlns:a16="http://schemas.microsoft.com/office/drawing/2014/main" id="{0FBD7C3E-5D17-4535-91BD-FDF95F192402}"/>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60" name="Line 1">
          <a:extLst>
            <a:ext uri="{FF2B5EF4-FFF2-40B4-BE49-F238E27FC236}">
              <a16:creationId xmlns:a16="http://schemas.microsoft.com/office/drawing/2014/main" id="{4C28FC12-A5AD-4A64-9F1E-1795D109FDD4}"/>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61" name="Line 1">
          <a:extLst>
            <a:ext uri="{FF2B5EF4-FFF2-40B4-BE49-F238E27FC236}">
              <a16:creationId xmlns:a16="http://schemas.microsoft.com/office/drawing/2014/main" id="{178E3670-BDF7-4B0A-9C4C-C8468B32E1CA}"/>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62" name="Line 1">
          <a:extLst>
            <a:ext uri="{FF2B5EF4-FFF2-40B4-BE49-F238E27FC236}">
              <a16:creationId xmlns:a16="http://schemas.microsoft.com/office/drawing/2014/main" id="{937388F1-EBD1-4E07-85D4-036D1FCF461B}"/>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63" name="Line 1">
          <a:extLst>
            <a:ext uri="{FF2B5EF4-FFF2-40B4-BE49-F238E27FC236}">
              <a16:creationId xmlns:a16="http://schemas.microsoft.com/office/drawing/2014/main" id="{217DC0A0-66D8-4A5E-AE1C-EC132AEFE904}"/>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64" name="Line 1">
          <a:extLst>
            <a:ext uri="{FF2B5EF4-FFF2-40B4-BE49-F238E27FC236}">
              <a16:creationId xmlns:a16="http://schemas.microsoft.com/office/drawing/2014/main" id="{D37A3531-943B-45BD-90A5-0A5E6C68DED0}"/>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65" name="Line 1">
          <a:extLst>
            <a:ext uri="{FF2B5EF4-FFF2-40B4-BE49-F238E27FC236}">
              <a16:creationId xmlns:a16="http://schemas.microsoft.com/office/drawing/2014/main" id="{0D0F428B-6AA6-44A4-875B-71C079E28E38}"/>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66" name="Line 1">
          <a:extLst>
            <a:ext uri="{FF2B5EF4-FFF2-40B4-BE49-F238E27FC236}">
              <a16:creationId xmlns:a16="http://schemas.microsoft.com/office/drawing/2014/main" id="{8BFC2915-2C24-4F32-83D3-DA4A2000D909}"/>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67" name="Line 1">
          <a:extLst>
            <a:ext uri="{FF2B5EF4-FFF2-40B4-BE49-F238E27FC236}">
              <a16:creationId xmlns:a16="http://schemas.microsoft.com/office/drawing/2014/main" id="{EDE06207-6319-4CD0-8354-521336B34A97}"/>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68" name="Line 1">
          <a:extLst>
            <a:ext uri="{FF2B5EF4-FFF2-40B4-BE49-F238E27FC236}">
              <a16:creationId xmlns:a16="http://schemas.microsoft.com/office/drawing/2014/main" id="{9CBFFA00-A286-408B-A7B7-9AF5E2EA4F18}"/>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514440</xdr:colOff>
      <xdr:row>0</xdr:row>
      <xdr:rowOff>0</xdr:rowOff>
    </xdr:from>
    <xdr:to>
      <xdr:col>1</xdr:col>
      <xdr:colOff>411840</xdr:colOff>
      <xdr:row>0</xdr:row>
      <xdr:rowOff>0</xdr:rowOff>
    </xdr:to>
    <xdr:sp macro="" textlink="">
      <xdr:nvSpPr>
        <xdr:cNvPr id="269" name="Line 1">
          <a:extLst>
            <a:ext uri="{FF2B5EF4-FFF2-40B4-BE49-F238E27FC236}">
              <a16:creationId xmlns:a16="http://schemas.microsoft.com/office/drawing/2014/main" id="{335EFB6B-335C-44E5-8BC4-8922CF9979E7}"/>
            </a:ext>
          </a:extLst>
        </xdr:cNvPr>
        <xdr:cNvSpPr/>
      </xdr:nvSpPr>
      <xdr:spPr>
        <a:xfrm>
          <a:off x="514440" y="0"/>
          <a:ext cx="6022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134280</xdr:colOff>
      <xdr:row>0</xdr:row>
      <xdr:rowOff>0</xdr:rowOff>
    </xdr:from>
    <xdr:to>
      <xdr:col>1</xdr:col>
      <xdr:colOff>584640</xdr:colOff>
      <xdr:row>0</xdr:row>
      <xdr:rowOff>0</xdr:rowOff>
    </xdr:to>
    <xdr:sp macro="" textlink="">
      <xdr:nvSpPr>
        <xdr:cNvPr id="270" name="Line 1">
          <a:extLst>
            <a:ext uri="{FF2B5EF4-FFF2-40B4-BE49-F238E27FC236}">
              <a16:creationId xmlns:a16="http://schemas.microsoft.com/office/drawing/2014/main" id="{CBC63EA9-7616-49AF-A837-13EB23E757A1}"/>
            </a:ext>
          </a:extLst>
        </xdr:cNvPr>
        <xdr:cNvSpPr/>
      </xdr:nvSpPr>
      <xdr:spPr>
        <a:xfrm>
          <a:off x="839130" y="0"/>
          <a:ext cx="450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621360</xdr:colOff>
      <xdr:row>0</xdr:row>
      <xdr:rowOff>0</xdr:rowOff>
    </xdr:from>
    <xdr:to>
      <xdr:col>2</xdr:col>
      <xdr:colOff>531000</xdr:colOff>
      <xdr:row>0</xdr:row>
      <xdr:rowOff>0</xdr:rowOff>
    </xdr:to>
    <xdr:sp macro="" textlink="">
      <xdr:nvSpPr>
        <xdr:cNvPr id="271" name="Line 1">
          <a:extLst>
            <a:ext uri="{FF2B5EF4-FFF2-40B4-BE49-F238E27FC236}">
              <a16:creationId xmlns:a16="http://schemas.microsoft.com/office/drawing/2014/main" id="{080B1D4B-BB21-4FDC-AE9D-5E13019B678E}"/>
            </a:ext>
          </a:extLst>
        </xdr:cNvPr>
        <xdr:cNvSpPr/>
      </xdr:nvSpPr>
      <xdr:spPr>
        <a:xfrm>
          <a:off x="621360" y="0"/>
          <a:ext cx="315766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72" name="Line 1">
          <a:extLst>
            <a:ext uri="{FF2B5EF4-FFF2-40B4-BE49-F238E27FC236}">
              <a16:creationId xmlns:a16="http://schemas.microsoft.com/office/drawing/2014/main" id="{F0FAB0A1-9AD7-4937-8909-FDBD0E95EC34}"/>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73" name="Line 1">
          <a:extLst>
            <a:ext uri="{FF2B5EF4-FFF2-40B4-BE49-F238E27FC236}">
              <a16:creationId xmlns:a16="http://schemas.microsoft.com/office/drawing/2014/main" id="{BB180AC5-21FF-412F-9161-518F4A0693A3}"/>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74" name="Line 1">
          <a:extLst>
            <a:ext uri="{FF2B5EF4-FFF2-40B4-BE49-F238E27FC236}">
              <a16:creationId xmlns:a16="http://schemas.microsoft.com/office/drawing/2014/main" id="{8BBD8951-B89C-4BF1-8513-2A1C327D7CA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75" name="Line 1">
          <a:extLst>
            <a:ext uri="{FF2B5EF4-FFF2-40B4-BE49-F238E27FC236}">
              <a16:creationId xmlns:a16="http://schemas.microsoft.com/office/drawing/2014/main" id="{8657B37D-9FCD-4366-AC5B-381601064069}"/>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76" name="Line 1">
          <a:extLst>
            <a:ext uri="{FF2B5EF4-FFF2-40B4-BE49-F238E27FC236}">
              <a16:creationId xmlns:a16="http://schemas.microsoft.com/office/drawing/2014/main" id="{B6C26D78-8FFF-4039-A0F0-BA1B52FA2BDE}"/>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77" name="Line 1">
          <a:extLst>
            <a:ext uri="{FF2B5EF4-FFF2-40B4-BE49-F238E27FC236}">
              <a16:creationId xmlns:a16="http://schemas.microsoft.com/office/drawing/2014/main" id="{51C358E6-B523-43F0-AA73-62DF4D4362B4}"/>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78" name="Line 1">
          <a:extLst>
            <a:ext uri="{FF2B5EF4-FFF2-40B4-BE49-F238E27FC236}">
              <a16:creationId xmlns:a16="http://schemas.microsoft.com/office/drawing/2014/main" id="{C68380C3-82CB-470A-99C1-9936A4F60B4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79" name="Line 1">
          <a:extLst>
            <a:ext uri="{FF2B5EF4-FFF2-40B4-BE49-F238E27FC236}">
              <a16:creationId xmlns:a16="http://schemas.microsoft.com/office/drawing/2014/main" id="{38B54E58-39A7-4E82-B635-4CF94EFF989F}"/>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80" name="Line 1">
          <a:extLst>
            <a:ext uri="{FF2B5EF4-FFF2-40B4-BE49-F238E27FC236}">
              <a16:creationId xmlns:a16="http://schemas.microsoft.com/office/drawing/2014/main" id="{D741193A-7382-49F3-8EF6-B405588232A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81" name="Line 1">
          <a:extLst>
            <a:ext uri="{FF2B5EF4-FFF2-40B4-BE49-F238E27FC236}">
              <a16:creationId xmlns:a16="http://schemas.microsoft.com/office/drawing/2014/main" id="{1570E3E0-D187-4315-A940-8124E614D4EA}"/>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82" name="Line 1">
          <a:extLst>
            <a:ext uri="{FF2B5EF4-FFF2-40B4-BE49-F238E27FC236}">
              <a16:creationId xmlns:a16="http://schemas.microsoft.com/office/drawing/2014/main" id="{680BC11D-B88E-41EC-BB24-B27BF6E729E2}"/>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83" name="Line 1">
          <a:extLst>
            <a:ext uri="{FF2B5EF4-FFF2-40B4-BE49-F238E27FC236}">
              <a16:creationId xmlns:a16="http://schemas.microsoft.com/office/drawing/2014/main" id="{AF0648ED-75DD-40B5-BA82-6C1C51C6FA32}"/>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339480</xdr:colOff>
      <xdr:row>0</xdr:row>
      <xdr:rowOff>0</xdr:rowOff>
    </xdr:from>
    <xdr:to>
      <xdr:col>1</xdr:col>
      <xdr:colOff>663480</xdr:colOff>
      <xdr:row>0</xdr:row>
      <xdr:rowOff>0</xdr:rowOff>
    </xdr:to>
    <xdr:sp macro="" textlink="">
      <xdr:nvSpPr>
        <xdr:cNvPr id="284" name="Line 1">
          <a:extLst>
            <a:ext uri="{FF2B5EF4-FFF2-40B4-BE49-F238E27FC236}">
              <a16:creationId xmlns:a16="http://schemas.microsoft.com/office/drawing/2014/main" id="{111C6849-424F-4AF1-8D02-08792F948046}"/>
            </a:ext>
          </a:extLst>
        </xdr:cNvPr>
        <xdr:cNvSpPr/>
      </xdr:nvSpPr>
      <xdr:spPr>
        <a:xfrm>
          <a:off x="339480" y="0"/>
          <a:ext cx="102885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285" name="Line 1">
          <a:extLst>
            <a:ext uri="{FF2B5EF4-FFF2-40B4-BE49-F238E27FC236}">
              <a16:creationId xmlns:a16="http://schemas.microsoft.com/office/drawing/2014/main" id="{E01F8530-29B0-482B-AAD4-D1F4F73BEE0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286" name="Line 1">
          <a:extLst>
            <a:ext uri="{FF2B5EF4-FFF2-40B4-BE49-F238E27FC236}">
              <a16:creationId xmlns:a16="http://schemas.microsoft.com/office/drawing/2014/main" id="{5A5D940D-D11C-47F1-91B9-761CBD65452A}"/>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287" name="Line 1">
          <a:extLst>
            <a:ext uri="{FF2B5EF4-FFF2-40B4-BE49-F238E27FC236}">
              <a16:creationId xmlns:a16="http://schemas.microsoft.com/office/drawing/2014/main" id="{EEF5A90D-7580-4B30-9B6F-C8F634596722}"/>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288" name="Line 1">
          <a:extLst>
            <a:ext uri="{FF2B5EF4-FFF2-40B4-BE49-F238E27FC236}">
              <a16:creationId xmlns:a16="http://schemas.microsoft.com/office/drawing/2014/main" id="{8CF04CE3-187B-4025-AB4D-828D30864748}"/>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289" name="Line 1">
          <a:extLst>
            <a:ext uri="{FF2B5EF4-FFF2-40B4-BE49-F238E27FC236}">
              <a16:creationId xmlns:a16="http://schemas.microsoft.com/office/drawing/2014/main" id="{A1AE7844-A4F2-4D69-94AF-42AD78B07378}"/>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290" name="Line 1">
          <a:extLst>
            <a:ext uri="{FF2B5EF4-FFF2-40B4-BE49-F238E27FC236}">
              <a16:creationId xmlns:a16="http://schemas.microsoft.com/office/drawing/2014/main" id="{96713D1F-B813-498C-A26A-0797F9EF1F55}"/>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291" name="Line 1">
          <a:extLst>
            <a:ext uri="{FF2B5EF4-FFF2-40B4-BE49-F238E27FC236}">
              <a16:creationId xmlns:a16="http://schemas.microsoft.com/office/drawing/2014/main" id="{5FF8B9CF-CDBC-42B6-B867-A5FF20693299}"/>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292" name="Line 1">
          <a:extLst>
            <a:ext uri="{FF2B5EF4-FFF2-40B4-BE49-F238E27FC236}">
              <a16:creationId xmlns:a16="http://schemas.microsoft.com/office/drawing/2014/main" id="{610ED26E-4EA0-47FE-B1B3-2BD25B687538}"/>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293" name="Line 1">
          <a:extLst>
            <a:ext uri="{FF2B5EF4-FFF2-40B4-BE49-F238E27FC236}">
              <a16:creationId xmlns:a16="http://schemas.microsoft.com/office/drawing/2014/main" id="{5D0C12B2-325A-401E-B05B-36C19D4DA6F7}"/>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294" name="Line 1">
          <a:extLst>
            <a:ext uri="{FF2B5EF4-FFF2-40B4-BE49-F238E27FC236}">
              <a16:creationId xmlns:a16="http://schemas.microsoft.com/office/drawing/2014/main" id="{444753AF-3CE5-47A9-A931-A024CECBD9F1}"/>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295" name="Line 1">
          <a:extLst>
            <a:ext uri="{FF2B5EF4-FFF2-40B4-BE49-F238E27FC236}">
              <a16:creationId xmlns:a16="http://schemas.microsoft.com/office/drawing/2014/main" id="{C158C2EE-43A2-403B-9266-B3002B6D2A08}"/>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296" name="Line 1">
          <a:extLst>
            <a:ext uri="{FF2B5EF4-FFF2-40B4-BE49-F238E27FC236}">
              <a16:creationId xmlns:a16="http://schemas.microsoft.com/office/drawing/2014/main" id="{36C6FDB5-E315-4164-A024-F25A5517A8F8}"/>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297" name="Line 1">
          <a:extLst>
            <a:ext uri="{FF2B5EF4-FFF2-40B4-BE49-F238E27FC236}">
              <a16:creationId xmlns:a16="http://schemas.microsoft.com/office/drawing/2014/main" id="{6A39049D-F966-4F00-9EF4-A3B673CFF81B}"/>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298" name="Line 1">
          <a:extLst>
            <a:ext uri="{FF2B5EF4-FFF2-40B4-BE49-F238E27FC236}">
              <a16:creationId xmlns:a16="http://schemas.microsoft.com/office/drawing/2014/main" id="{6B692A47-355A-4646-8547-42D458A1D5FD}"/>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299" name="Line 1">
          <a:extLst>
            <a:ext uri="{FF2B5EF4-FFF2-40B4-BE49-F238E27FC236}">
              <a16:creationId xmlns:a16="http://schemas.microsoft.com/office/drawing/2014/main" id="{F1BEDEFE-3BD4-4980-B529-1378946BEFB4}"/>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00" name="Line 1">
          <a:extLst>
            <a:ext uri="{FF2B5EF4-FFF2-40B4-BE49-F238E27FC236}">
              <a16:creationId xmlns:a16="http://schemas.microsoft.com/office/drawing/2014/main" id="{EB88AA1F-BD09-4A16-BCC7-0368E0CA06A8}"/>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01" name="Line 1">
          <a:extLst>
            <a:ext uri="{FF2B5EF4-FFF2-40B4-BE49-F238E27FC236}">
              <a16:creationId xmlns:a16="http://schemas.microsoft.com/office/drawing/2014/main" id="{60B52443-B1DD-4372-9C76-7E0E39ECD999}"/>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02" name="Line 1">
          <a:extLst>
            <a:ext uri="{FF2B5EF4-FFF2-40B4-BE49-F238E27FC236}">
              <a16:creationId xmlns:a16="http://schemas.microsoft.com/office/drawing/2014/main" id="{B45AF122-D90A-4490-81AD-51CCB398ECA2}"/>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03" name="Line 1">
          <a:extLst>
            <a:ext uri="{FF2B5EF4-FFF2-40B4-BE49-F238E27FC236}">
              <a16:creationId xmlns:a16="http://schemas.microsoft.com/office/drawing/2014/main" id="{119CA519-7440-4EF5-B47D-A6246C073CE0}"/>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04" name="Line 1">
          <a:extLst>
            <a:ext uri="{FF2B5EF4-FFF2-40B4-BE49-F238E27FC236}">
              <a16:creationId xmlns:a16="http://schemas.microsoft.com/office/drawing/2014/main" id="{0D1DF67C-031F-4CB2-A28A-F91B4EB2AEEF}"/>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05" name="Line 1">
          <a:extLst>
            <a:ext uri="{FF2B5EF4-FFF2-40B4-BE49-F238E27FC236}">
              <a16:creationId xmlns:a16="http://schemas.microsoft.com/office/drawing/2014/main" id="{EEA656C3-8B59-47CB-B43A-B3EAA7D13828}"/>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06" name="Line 1">
          <a:extLst>
            <a:ext uri="{FF2B5EF4-FFF2-40B4-BE49-F238E27FC236}">
              <a16:creationId xmlns:a16="http://schemas.microsoft.com/office/drawing/2014/main" id="{76E19423-B439-4CA8-B188-B7428CEC149D}"/>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07" name="Line 1">
          <a:extLst>
            <a:ext uri="{FF2B5EF4-FFF2-40B4-BE49-F238E27FC236}">
              <a16:creationId xmlns:a16="http://schemas.microsoft.com/office/drawing/2014/main" id="{AFD1468D-209D-4C2D-8FA1-F6375D505B39}"/>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08" name="Line 1">
          <a:extLst>
            <a:ext uri="{FF2B5EF4-FFF2-40B4-BE49-F238E27FC236}">
              <a16:creationId xmlns:a16="http://schemas.microsoft.com/office/drawing/2014/main" id="{9B5A671E-E37C-40CC-894B-361D5AA2BDC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09" name="Line 1">
          <a:extLst>
            <a:ext uri="{FF2B5EF4-FFF2-40B4-BE49-F238E27FC236}">
              <a16:creationId xmlns:a16="http://schemas.microsoft.com/office/drawing/2014/main" id="{E9444250-5AC1-4D72-A44E-5E395BFFFFB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10" name="Line 1">
          <a:extLst>
            <a:ext uri="{FF2B5EF4-FFF2-40B4-BE49-F238E27FC236}">
              <a16:creationId xmlns:a16="http://schemas.microsoft.com/office/drawing/2014/main" id="{F2579EC8-203C-4EEB-82FF-A1CBBD3C782A}"/>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11" name="Line 1">
          <a:extLst>
            <a:ext uri="{FF2B5EF4-FFF2-40B4-BE49-F238E27FC236}">
              <a16:creationId xmlns:a16="http://schemas.microsoft.com/office/drawing/2014/main" id="{818FE7A9-9BDF-4F8A-B35E-2A0566A5988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12" name="Line 1">
          <a:extLst>
            <a:ext uri="{FF2B5EF4-FFF2-40B4-BE49-F238E27FC236}">
              <a16:creationId xmlns:a16="http://schemas.microsoft.com/office/drawing/2014/main" id="{7D94CC6B-7230-49AD-9033-DC5336DF16F1}"/>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13" name="Line 1">
          <a:extLst>
            <a:ext uri="{FF2B5EF4-FFF2-40B4-BE49-F238E27FC236}">
              <a16:creationId xmlns:a16="http://schemas.microsoft.com/office/drawing/2014/main" id="{AC95479C-D99C-4F23-A06C-10F314783DD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14" name="Line 1">
          <a:extLst>
            <a:ext uri="{FF2B5EF4-FFF2-40B4-BE49-F238E27FC236}">
              <a16:creationId xmlns:a16="http://schemas.microsoft.com/office/drawing/2014/main" id="{1F7A5EBC-18D0-4516-A6E7-CA1C59CE0A25}"/>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15" name="Line 1">
          <a:extLst>
            <a:ext uri="{FF2B5EF4-FFF2-40B4-BE49-F238E27FC236}">
              <a16:creationId xmlns:a16="http://schemas.microsoft.com/office/drawing/2014/main" id="{40DFAB0C-F57E-4058-A538-8E587B7700D0}"/>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16" name="Line 1">
          <a:extLst>
            <a:ext uri="{FF2B5EF4-FFF2-40B4-BE49-F238E27FC236}">
              <a16:creationId xmlns:a16="http://schemas.microsoft.com/office/drawing/2014/main" id="{9ED4DB1F-3AC8-4AFC-ADC9-CC1DD1BF5E0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17" name="Line 1">
          <a:extLst>
            <a:ext uri="{FF2B5EF4-FFF2-40B4-BE49-F238E27FC236}">
              <a16:creationId xmlns:a16="http://schemas.microsoft.com/office/drawing/2014/main" id="{F5B03EE4-E2FE-4FEE-B6D3-B1CD16BF1806}"/>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18" name="Line 1">
          <a:extLst>
            <a:ext uri="{FF2B5EF4-FFF2-40B4-BE49-F238E27FC236}">
              <a16:creationId xmlns:a16="http://schemas.microsoft.com/office/drawing/2014/main" id="{C8E510C2-B315-49A8-9DF7-21DF17696B9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19" name="Line 1">
          <a:extLst>
            <a:ext uri="{FF2B5EF4-FFF2-40B4-BE49-F238E27FC236}">
              <a16:creationId xmlns:a16="http://schemas.microsoft.com/office/drawing/2014/main" id="{BF234D55-F661-466C-8F5A-82304284A212}"/>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20" name="Line 1">
          <a:extLst>
            <a:ext uri="{FF2B5EF4-FFF2-40B4-BE49-F238E27FC236}">
              <a16:creationId xmlns:a16="http://schemas.microsoft.com/office/drawing/2014/main" id="{8555A9E7-71E0-4B80-B116-8DDB014D1C0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21" name="Line 1">
          <a:extLst>
            <a:ext uri="{FF2B5EF4-FFF2-40B4-BE49-F238E27FC236}">
              <a16:creationId xmlns:a16="http://schemas.microsoft.com/office/drawing/2014/main" id="{AB0694CF-A45F-4B2E-BAC3-01032A19547D}"/>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22" name="Line 1">
          <a:extLst>
            <a:ext uri="{FF2B5EF4-FFF2-40B4-BE49-F238E27FC236}">
              <a16:creationId xmlns:a16="http://schemas.microsoft.com/office/drawing/2014/main" id="{BE004A32-D939-47AD-9667-8453730D3A01}"/>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23" name="Line 1">
          <a:extLst>
            <a:ext uri="{FF2B5EF4-FFF2-40B4-BE49-F238E27FC236}">
              <a16:creationId xmlns:a16="http://schemas.microsoft.com/office/drawing/2014/main" id="{CADF6A74-1A2F-4023-A198-25B417941224}"/>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24" name="Line 1">
          <a:extLst>
            <a:ext uri="{FF2B5EF4-FFF2-40B4-BE49-F238E27FC236}">
              <a16:creationId xmlns:a16="http://schemas.microsoft.com/office/drawing/2014/main" id="{75194A90-2950-4590-A992-5D38A744195F}"/>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25" name="Line 1">
          <a:extLst>
            <a:ext uri="{FF2B5EF4-FFF2-40B4-BE49-F238E27FC236}">
              <a16:creationId xmlns:a16="http://schemas.microsoft.com/office/drawing/2014/main" id="{0272346D-1672-4B11-8F75-B62CDE209A2D}"/>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26" name="Line 1">
          <a:extLst>
            <a:ext uri="{FF2B5EF4-FFF2-40B4-BE49-F238E27FC236}">
              <a16:creationId xmlns:a16="http://schemas.microsoft.com/office/drawing/2014/main" id="{BF77EB7B-09E8-4AA2-A824-10E7D977487B}"/>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27" name="Line 1">
          <a:extLst>
            <a:ext uri="{FF2B5EF4-FFF2-40B4-BE49-F238E27FC236}">
              <a16:creationId xmlns:a16="http://schemas.microsoft.com/office/drawing/2014/main" id="{8FC50111-023B-4C0E-A0E7-DE9B39798B42}"/>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28" name="Line 1">
          <a:extLst>
            <a:ext uri="{FF2B5EF4-FFF2-40B4-BE49-F238E27FC236}">
              <a16:creationId xmlns:a16="http://schemas.microsoft.com/office/drawing/2014/main" id="{DE15A242-827C-4E44-9F54-F24BAFDCB117}"/>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29" name="Line 1">
          <a:extLst>
            <a:ext uri="{FF2B5EF4-FFF2-40B4-BE49-F238E27FC236}">
              <a16:creationId xmlns:a16="http://schemas.microsoft.com/office/drawing/2014/main" id="{33969322-023D-4DB1-86FB-261660A8F95C}"/>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30" name="Line 1">
          <a:extLst>
            <a:ext uri="{FF2B5EF4-FFF2-40B4-BE49-F238E27FC236}">
              <a16:creationId xmlns:a16="http://schemas.microsoft.com/office/drawing/2014/main" id="{4E20FA6B-AB30-4AE2-B111-EE8187FC9D3A}"/>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31" name="Line 1">
          <a:extLst>
            <a:ext uri="{FF2B5EF4-FFF2-40B4-BE49-F238E27FC236}">
              <a16:creationId xmlns:a16="http://schemas.microsoft.com/office/drawing/2014/main" id="{E69FF71A-9368-4AAC-AA7F-D5D0F6D5FD7F}"/>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32" name="Line 1">
          <a:extLst>
            <a:ext uri="{FF2B5EF4-FFF2-40B4-BE49-F238E27FC236}">
              <a16:creationId xmlns:a16="http://schemas.microsoft.com/office/drawing/2014/main" id="{B0D2A13A-6A52-4235-944C-A08C5BE55A07}"/>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33" name="Line 1">
          <a:extLst>
            <a:ext uri="{FF2B5EF4-FFF2-40B4-BE49-F238E27FC236}">
              <a16:creationId xmlns:a16="http://schemas.microsoft.com/office/drawing/2014/main" id="{F512AF71-2F8D-4910-B347-83C72C9FE1B7}"/>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34" name="Line 1">
          <a:extLst>
            <a:ext uri="{FF2B5EF4-FFF2-40B4-BE49-F238E27FC236}">
              <a16:creationId xmlns:a16="http://schemas.microsoft.com/office/drawing/2014/main" id="{C62F07AD-22DF-4623-B590-2EA6292D7522}"/>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35" name="Line 1">
          <a:extLst>
            <a:ext uri="{FF2B5EF4-FFF2-40B4-BE49-F238E27FC236}">
              <a16:creationId xmlns:a16="http://schemas.microsoft.com/office/drawing/2014/main" id="{EBD1004C-8407-4BF3-8893-11A8A432A430}"/>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36" name="Line 1">
          <a:extLst>
            <a:ext uri="{FF2B5EF4-FFF2-40B4-BE49-F238E27FC236}">
              <a16:creationId xmlns:a16="http://schemas.microsoft.com/office/drawing/2014/main" id="{7B8F5DD9-81A8-42CF-B8ED-0FCC0967F041}"/>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37" name="Line 1">
          <a:extLst>
            <a:ext uri="{FF2B5EF4-FFF2-40B4-BE49-F238E27FC236}">
              <a16:creationId xmlns:a16="http://schemas.microsoft.com/office/drawing/2014/main" id="{CF4925C1-DEA5-4445-9C05-2B1337A3D29A}"/>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38" name="Line 1">
          <a:extLst>
            <a:ext uri="{FF2B5EF4-FFF2-40B4-BE49-F238E27FC236}">
              <a16:creationId xmlns:a16="http://schemas.microsoft.com/office/drawing/2014/main" id="{E03275F4-5A26-4D1D-9D6D-FDB864F9C77F}"/>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39" name="Line 1">
          <a:extLst>
            <a:ext uri="{FF2B5EF4-FFF2-40B4-BE49-F238E27FC236}">
              <a16:creationId xmlns:a16="http://schemas.microsoft.com/office/drawing/2014/main" id="{DD40B0D2-245F-45BF-871B-391418923D4E}"/>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40" name="Line 1">
          <a:extLst>
            <a:ext uri="{FF2B5EF4-FFF2-40B4-BE49-F238E27FC236}">
              <a16:creationId xmlns:a16="http://schemas.microsoft.com/office/drawing/2014/main" id="{1162348E-E189-4FA8-B609-C70DDA28D82C}"/>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41" name="Line 1">
          <a:extLst>
            <a:ext uri="{FF2B5EF4-FFF2-40B4-BE49-F238E27FC236}">
              <a16:creationId xmlns:a16="http://schemas.microsoft.com/office/drawing/2014/main" id="{B1EF9176-5009-499F-8CB4-C96035629EA3}"/>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42" name="Line 1">
          <a:extLst>
            <a:ext uri="{FF2B5EF4-FFF2-40B4-BE49-F238E27FC236}">
              <a16:creationId xmlns:a16="http://schemas.microsoft.com/office/drawing/2014/main" id="{FAACC2AD-96ED-4124-8556-515E846DED5F}"/>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43" name="Line 1">
          <a:extLst>
            <a:ext uri="{FF2B5EF4-FFF2-40B4-BE49-F238E27FC236}">
              <a16:creationId xmlns:a16="http://schemas.microsoft.com/office/drawing/2014/main" id="{BEB0082F-BB0A-4A75-8339-39F8388DD631}"/>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44" name="Line 1">
          <a:extLst>
            <a:ext uri="{FF2B5EF4-FFF2-40B4-BE49-F238E27FC236}">
              <a16:creationId xmlns:a16="http://schemas.microsoft.com/office/drawing/2014/main" id="{440F641F-6B15-45CA-BF53-BA894125D450}"/>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45" name="Line 1">
          <a:extLst>
            <a:ext uri="{FF2B5EF4-FFF2-40B4-BE49-F238E27FC236}">
              <a16:creationId xmlns:a16="http://schemas.microsoft.com/office/drawing/2014/main" id="{2714E080-321A-456C-8FE2-7F939BCB87A2}"/>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46" name="Line 1">
          <a:extLst>
            <a:ext uri="{FF2B5EF4-FFF2-40B4-BE49-F238E27FC236}">
              <a16:creationId xmlns:a16="http://schemas.microsoft.com/office/drawing/2014/main" id="{9E21A6B7-7BF0-489F-9606-D3D02F15E59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47" name="Line 1">
          <a:extLst>
            <a:ext uri="{FF2B5EF4-FFF2-40B4-BE49-F238E27FC236}">
              <a16:creationId xmlns:a16="http://schemas.microsoft.com/office/drawing/2014/main" id="{223AD7DA-5F4C-4046-9F93-6417CF10839D}"/>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48" name="Line 1">
          <a:extLst>
            <a:ext uri="{FF2B5EF4-FFF2-40B4-BE49-F238E27FC236}">
              <a16:creationId xmlns:a16="http://schemas.microsoft.com/office/drawing/2014/main" id="{30695E7B-956C-4D39-A99A-E0BB65FF058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49" name="Line 1">
          <a:extLst>
            <a:ext uri="{FF2B5EF4-FFF2-40B4-BE49-F238E27FC236}">
              <a16:creationId xmlns:a16="http://schemas.microsoft.com/office/drawing/2014/main" id="{30EF3A95-8D4F-4E29-B478-459F9AC26951}"/>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50" name="Line 1">
          <a:extLst>
            <a:ext uri="{FF2B5EF4-FFF2-40B4-BE49-F238E27FC236}">
              <a16:creationId xmlns:a16="http://schemas.microsoft.com/office/drawing/2014/main" id="{8F805620-809E-477C-BE31-E684FD43470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51" name="Line 1">
          <a:extLst>
            <a:ext uri="{FF2B5EF4-FFF2-40B4-BE49-F238E27FC236}">
              <a16:creationId xmlns:a16="http://schemas.microsoft.com/office/drawing/2014/main" id="{776F75D4-8C52-4277-8481-149AF1ACC02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52" name="Line 1">
          <a:extLst>
            <a:ext uri="{FF2B5EF4-FFF2-40B4-BE49-F238E27FC236}">
              <a16:creationId xmlns:a16="http://schemas.microsoft.com/office/drawing/2014/main" id="{CB1DC97B-3BB6-47E7-A5EC-903F682EC185}"/>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53" name="Line 1">
          <a:extLst>
            <a:ext uri="{FF2B5EF4-FFF2-40B4-BE49-F238E27FC236}">
              <a16:creationId xmlns:a16="http://schemas.microsoft.com/office/drawing/2014/main" id="{36317C25-FB8E-49B4-9224-8EFC4912EE7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54" name="Line 1">
          <a:extLst>
            <a:ext uri="{FF2B5EF4-FFF2-40B4-BE49-F238E27FC236}">
              <a16:creationId xmlns:a16="http://schemas.microsoft.com/office/drawing/2014/main" id="{8332D6F0-0015-4F34-88F1-14C6C0E8AE61}"/>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55" name="Line 1">
          <a:extLst>
            <a:ext uri="{FF2B5EF4-FFF2-40B4-BE49-F238E27FC236}">
              <a16:creationId xmlns:a16="http://schemas.microsoft.com/office/drawing/2014/main" id="{2819C887-C839-4D1B-B136-1A699AEC33A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56" name="Line 1">
          <a:extLst>
            <a:ext uri="{FF2B5EF4-FFF2-40B4-BE49-F238E27FC236}">
              <a16:creationId xmlns:a16="http://schemas.microsoft.com/office/drawing/2014/main" id="{DF5E88AE-6E81-476B-A5B7-69EEE23F8B2E}"/>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57" name="Line 1">
          <a:extLst>
            <a:ext uri="{FF2B5EF4-FFF2-40B4-BE49-F238E27FC236}">
              <a16:creationId xmlns:a16="http://schemas.microsoft.com/office/drawing/2014/main" id="{8F2DF030-F211-4344-B045-2FA10A1C5365}"/>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58" name="Line 1">
          <a:extLst>
            <a:ext uri="{FF2B5EF4-FFF2-40B4-BE49-F238E27FC236}">
              <a16:creationId xmlns:a16="http://schemas.microsoft.com/office/drawing/2014/main" id="{CF8D26B2-48A9-4C9D-B11B-FECD6C25FB35}"/>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59" name="Line 1">
          <a:extLst>
            <a:ext uri="{FF2B5EF4-FFF2-40B4-BE49-F238E27FC236}">
              <a16:creationId xmlns:a16="http://schemas.microsoft.com/office/drawing/2014/main" id="{43BD1700-0559-420E-8B8E-837C077AB9F8}"/>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60" name="Line 1">
          <a:extLst>
            <a:ext uri="{FF2B5EF4-FFF2-40B4-BE49-F238E27FC236}">
              <a16:creationId xmlns:a16="http://schemas.microsoft.com/office/drawing/2014/main" id="{245D0AF2-9779-4F83-8A82-B7CCD6BF9AFF}"/>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61" name="Line 1">
          <a:extLst>
            <a:ext uri="{FF2B5EF4-FFF2-40B4-BE49-F238E27FC236}">
              <a16:creationId xmlns:a16="http://schemas.microsoft.com/office/drawing/2014/main" id="{A70A468A-523D-4417-AC61-4625C713D90E}"/>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62" name="Line 1">
          <a:extLst>
            <a:ext uri="{FF2B5EF4-FFF2-40B4-BE49-F238E27FC236}">
              <a16:creationId xmlns:a16="http://schemas.microsoft.com/office/drawing/2014/main" id="{06E9F27C-2437-43B1-9D3E-F2DBA54124E0}"/>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63" name="Line 1">
          <a:extLst>
            <a:ext uri="{FF2B5EF4-FFF2-40B4-BE49-F238E27FC236}">
              <a16:creationId xmlns:a16="http://schemas.microsoft.com/office/drawing/2014/main" id="{800B49E6-396A-451C-B494-CC72565409A7}"/>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64" name="Line 1">
          <a:extLst>
            <a:ext uri="{FF2B5EF4-FFF2-40B4-BE49-F238E27FC236}">
              <a16:creationId xmlns:a16="http://schemas.microsoft.com/office/drawing/2014/main" id="{2FAA186B-9835-4FA5-AF10-FD2059A0E0CC}"/>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65" name="Line 1">
          <a:extLst>
            <a:ext uri="{FF2B5EF4-FFF2-40B4-BE49-F238E27FC236}">
              <a16:creationId xmlns:a16="http://schemas.microsoft.com/office/drawing/2014/main" id="{F81290C8-F1AA-44B0-ADDA-37EBFC09E94D}"/>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66" name="Line 1">
          <a:extLst>
            <a:ext uri="{FF2B5EF4-FFF2-40B4-BE49-F238E27FC236}">
              <a16:creationId xmlns:a16="http://schemas.microsoft.com/office/drawing/2014/main" id="{D6AAB9A5-F6D1-4465-94AD-C99863AF747E}"/>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67" name="Line 1">
          <a:extLst>
            <a:ext uri="{FF2B5EF4-FFF2-40B4-BE49-F238E27FC236}">
              <a16:creationId xmlns:a16="http://schemas.microsoft.com/office/drawing/2014/main" id="{E87B2E02-1CC5-47F0-A114-925733EEB6CE}"/>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68" name="Line 1">
          <a:extLst>
            <a:ext uri="{FF2B5EF4-FFF2-40B4-BE49-F238E27FC236}">
              <a16:creationId xmlns:a16="http://schemas.microsoft.com/office/drawing/2014/main" id="{98EB2753-4973-4C1B-A9C5-A2DF32E8FE36}"/>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69" name="Line 1">
          <a:extLst>
            <a:ext uri="{FF2B5EF4-FFF2-40B4-BE49-F238E27FC236}">
              <a16:creationId xmlns:a16="http://schemas.microsoft.com/office/drawing/2014/main" id="{ECC55D77-22F4-4CB2-8F6D-6545D7C3A426}"/>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70" name="Line 1">
          <a:extLst>
            <a:ext uri="{FF2B5EF4-FFF2-40B4-BE49-F238E27FC236}">
              <a16:creationId xmlns:a16="http://schemas.microsoft.com/office/drawing/2014/main" id="{07C15448-55F9-4C87-9510-4150D53C56C6}"/>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71" name="Line 1">
          <a:extLst>
            <a:ext uri="{FF2B5EF4-FFF2-40B4-BE49-F238E27FC236}">
              <a16:creationId xmlns:a16="http://schemas.microsoft.com/office/drawing/2014/main" id="{B5678E04-5835-43F2-B822-82EE8170684A}"/>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72" name="Line 1">
          <a:extLst>
            <a:ext uri="{FF2B5EF4-FFF2-40B4-BE49-F238E27FC236}">
              <a16:creationId xmlns:a16="http://schemas.microsoft.com/office/drawing/2014/main" id="{B55B3491-5B9D-49DD-8BC0-6B13D96C6B4D}"/>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73" name="Line 1">
          <a:extLst>
            <a:ext uri="{FF2B5EF4-FFF2-40B4-BE49-F238E27FC236}">
              <a16:creationId xmlns:a16="http://schemas.microsoft.com/office/drawing/2014/main" id="{7749E012-0C31-4DF6-84D1-E3D1D1D942EC}"/>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74" name="Line 1">
          <a:extLst>
            <a:ext uri="{FF2B5EF4-FFF2-40B4-BE49-F238E27FC236}">
              <a16:creationId xmlns:a16="http://schemas.microsoft.com/office/drawing/2014/main" id="{DA349AEE-E614-41F7-A763-4FC6408F7F97}"/>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75" name="Line 1">
          <a:extLst>
            <a:ext uri="{FF2B5EF4-FFF2-40B4-BE49-F238E27FC236}">
              <a16:creationId xmlns:a16="http://schemas.microsoft.com/office/drawing/2014/main" id="{9A5A717F-AE2F-4E70-BDA7-A2E534B130E8}"/>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76" name="Line 1">
          <a:extLst>
            <a:ext uri="{FF2B5EF4-FFF2-40B4-BE49-F238E27FC236}">
              <a16:creationId xmlns:a16="http://schemas.microsoft.com/office/drawing/2014/main" id="{7AE61694-2600-487A-9F7A-6F272B14DC0A}"/>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77" name="Line 1">
          <a:extLst>
            <a:ext uri="{FF2B5EF4-FFF2-40B4-BE49-F238E27FC236}">
              <a16:creationId xmlns:a16="http://schemas.microsoft.com/office/drawing/2014/main" id="{0518EF6D-01C8-4A63-91B0-F00606AFBA4F}"/>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78" name="Line 1">
          <a:extLst>
            <a:ext uri="{FF2B5EF4-FFF2-40B4-BE49-F238E27FC236}">
              <a16:creationId xmlns:a16="http://schemas.microsoft.com/office/drawing/2014/main" id="{14E6CC47-661D-4C2A-9020-683F411E272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79" name="Line 1">
          <a:extLst>
            <a:ext uri="{FF2B5EF4-FFF2-40B4-BE49-F238E27FC236}">
              <a16:creationId xmlns:a16="http://schemas.microsoft.com/office/drawing/2014/main" id="{B4DD2EEF-69DC-46BF-87F9-CE5987C270B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80" name="Line 1">
          <a:extLst>
            <a:ext uri="{FF2B5EF4-FFF2-40B4-BE49-F238E27FC236}">
              <a16:creationId xmlns:a16="http://schemas.microsoft.com/office/drawing/2014/main" id="{DEC7F90B-D8A2-40E5-958E-804F76C014FE}"/>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81" name="Line 1">
          <a:extLst>
            <a:ext uri="{FF2B5EF4-FFF2-40B4-BE49-F238E27FC236}">
              <a16:creationId xmlns:a16="http://schemas.microsoft.com/office/drawing/2014/main" id="{4AD2AA33-5455-42BE-9A1B-41F16F7C5C01}"/>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82" name="Line 1">
          <a:extLst>
            <a:ext uri="{FF2B5EF4-FFF2-40B4-BE49-F238E27FC236}">
              <a16:creationId xmlns:a16="http://schemas.microsoft.com/office/drawing/2014/main" id="{7254B8D3-F884-4E57-A93A-A8FD70570D1B}"/>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83" name="Line 1">
          <a:extLst>
            <a:ext uri="{FF2B5EF4-FFF2-40B4-BE49-F238E27FC236}">
              <a16:creationId xmlns:a16="http://schemas.microsoft.com/office/drawing/2014/main" id="{666F88B9-46B7-453E-BB6D-96653119D1A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84" name="Line 1">
          <a:extLst>
            <a:ext uri="{FF2B5EF4-FFF2-40B4-BE49-F238E27FC236}">
              <a16:creationId xmlns:a16="http://schemas.microsoft.com/office/drawing/2014/main" id="{39DC5809-6017-4C26-A319-6B03472FF578}"/>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85" name="Line 1">
          <a:extLst>
            <a:ext uri="{FF2B5EF4-FFF2-40B4-BE49-F238E27FC236}">
              <a16:creationId xmlns:a16="http://schemas.microsoft.com/office/drawing/2014/main" id="{A8FC72E9-2CC9-425C-A661-3611DF0D9A4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86" name="Line 1">
          <a:extLst>
            <a:ext uri="{FF2B5EF4-FFF2-40B4-BE49-F238E27FC236}">
              <a16:creationId xmlns:a16="http://schemas.microsoft.com/office/drawing/2014/main" id="{A0D8C6F8-5FA9-4821-B0CF-269F0449AFB0}"/>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87" name="Line 1">
          <a:extLst>
            <a:ext uri="{FF2B5EF4-FFF2-40B4-BE49-F238E27FC236}">
              <a16:creationId xmlns:a16="http://schemas.microsoft.com/office/drawing/2014/main" id="{CF9BAD31-9CB3-4B1D-9DDF-3DF05AB555C7}"/>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88" name="Line 1">
          <a:extLst>
            <a:ext uri="{FF2B5EF4-FFF2-40B4-BE49-F238E27FC236}">
              <a16:creationId xmlns:a16="http://schemas.microsoft.com/office/drawing/2014/main" id="{612E56AA-2D2A-4C30-8B68-CF830247A8F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389" name="Line 1">
          <a:extLst>
            <a:ext uri="{FF2B5EF4-FFF2-40B4-BE49-F238E27FC236}">
              <a16:creationId xmlns:a16="http://schemas.microsoft.com/office/drawing/2014/main" id="{A095E5AD-C863-4B9A-B5BE-C838C5B4C377}"/>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390" name="Line 1">
          <a:extLst>
            <a:ext uri="{FF2B5EF4-FFF2-40B4-BE49-F238E27FC236}">
              <a16:creationId xmlns:a16="http://schemas.microsoft.com/office/drawing/2014/main" id="{EE35127B-02B3-45B7-8D29-FB9F7700D2F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91" name="Line 1">
          <a:extLst>
            <a:ext uri="{FF2B5EF4-FFF2-40B4-BE49-F238E27FC236}">
              <a16:creationId xmlns:a16="http://schemas.microsoft.com/office/drawing/2014/main" id="{27B4EAA0-1284-423A-A2A9-87B3A1E7A243}"/>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92" name="Line 1">
          <a:extLst>
            <a:ext uri="{FF2B5EF4-FFF2-40B4-BE49-F238E27FC236}">
              <a16:creationId xmlns:a16="http://schemas.microsoft.com/office/drawing/2014/main" id="{11BAB9FE-0765-4ECE-A6BF-53816E8122C3}"/>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93" name="Line 1">
          <a:extLst>
            <a:ext uri="{FF2B5EF4-FFF2-40B4-BE49-F238E27FC236}">
              <a16:creationId xmlns:a16="http://schemas.microsoft.com/office/drawing/2014/main" id="{A09D2076-BF8F-47D4-B1C8-A570DAD19C71}"/>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94" name="Line 1">
          <a:extLst>
            <a:ext uri="{FF2B5EF4-FFF2-40B4-BE49-F238E27FC236}">
              <a16:creationId xmlns:a16="http://schemas.microsoft.com/office/drawing/2014/main" id="{00179249-9ECF-42CC-9498-8A97C6C5BE65}"/>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95" name="Line 1">
          <a:extLst>
            <a:ext uri="{FF2B5EF4-FFF2-40B4-BE49-F238E27FC236}">
              <a16:creationId xmlns:a16="http://schemas.microsoft.com/office/drawing/2014/main" id="{98D1C10C-2560-4CB9-8E83-5F7CBAC44396}"/>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96" name="Line 1">
          <a:extLst>
            <a:ext uri="{FF2B5EF4-FFF2-40B4-BE49-F238E27FC236}">
              <a16:creationId xmlns:a16="http://schemas.microsoft.com/office/drawing/2014/main" id="{E314D6FD-A0CB-407D-B235-FD0E7598ACCE}"/>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397" name="Line 1">
          <a:extLst>
            <a:ext uri="{FF2B5EF4-FFF2-40B4-BE49-F238E27FC236}">
              <a16:creationId xmlns:a16="http://schemas.microsoft.com/office/drawing/2014/main" id="{6828AC9A-6BC1-4E97-BB99-CAC0664CE5BD}"/>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398" name="Line 1">
          <a:extLst>
            <a:ext uri="{FF2B5EF4-FFF2-40B4-BE49-F238E27FC236}">
              <a16:creationId xmlns:a16="http://schemas.microsoft.com/office/drawing/2014/main" id="{4DA842A1-2C6B-4972-A4B7-9CD3688A846F}"/>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399" name="Line 1">
          <a:extLst>
            <a:ext uri="{FF2B5EF4-FFF2-40B4-BE49-F238E27FC236}">
              <a16:creationId xmlns:a16="http://schemas.microsoft.com/office/drawing/2014/main" id="{28506612-09D7-4E3B-A2FA-0F7D71254332}"/>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400" name="Line 1">
          <a:extLst>
            <a:ext uri="{FF2B5EF4-FFF2-40B4-BE49-F238E27FC236}">
              <a16:creationId xmlns:a16="http://schemas.microsoft.com/office/drawing/2014/main" id="{5A868B98-479F-4D96-9CD4-AC19D04FB2DA}"/>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401" name="Line 1">
          <a:extLst>
            <a:ext uri="{FF2B5EF4-FFF2-40B4-BE49-F238E27FC236}">
              <a16:creationId xmlns:a16="http://schemas.microsoft.com/office/drawing/2014/main" id="{DCC702F0-B9D3-422D-8552-00F772BDD68B}"/>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402" name="Line 1">
          <a:extLst>
            <a:ext uri="{FF2B5EF4-FFF2-40B4-BE49-F238E27FC236}">
              <a16:creationId xmlns:a16="http://schemas.microsoft.com/office/drawing/2014/main" id="{48B16976-D518-48F8-AEF3-05FE289CB1B5}"/>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403" name="Line 1">
          <a:extLst>
            <a:ext uri="{FF2B5EF4-FFF2-40B4-BE49-F238E27FC236}">
              <a16:creationId xmlns:a16="http://schemas.microsoft.com/office/drawing/2014/main" id="{FE6B7DEC-532E-450D-B0E2-2397DA076EDC}"/>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404" name="Line 1">
          <a:extLst>
            <a:ext uri="{FF2B5EF4-FFF2-40B4-BE49-F238E27FC236}">
              <a16:creationId xmlns:a16="http://schemas.microsoft.com/office/drawing/2014/main" id="{A93B9D72-043E-4F49-8AAE-506E428EEF77}"/>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405" name="Line 1">
          <a:extLst>
            <a:ext uri="{FF2B5EF4-FFF2-40B4-BE49-F238E27FC236}">
              <a16:creationId xmlns:a16="http://schemas.microsoft.com/office/drawing/2014/main" id="{286F0AFF-979A-4574-AEF0-91EB6E0C9B29}"/>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406" name="Line 1">
          <a:extLst>
            <a:ext uri="{FF2B5EF4-FFF2-40B4-BE49-F238E27FC236}">
              <a16:creationId xmlns:a16="http://schemas.microsoft.com/office/drawing/2014/main" id="{11B5F032-18D6-42DB-9447-EFE939AC65E9}"/>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407" name="Line 1">
          <a:extLst>
            <a:ext uri="{FF2B5EF4-FFF2-40B4-BE49-F238E27FC236}">
              <a16:creationId xmlns:a16="http://schemas.microsoft.com/office/drawing/2014/main" id="{D3AA304B-0890-41A3-8DEE-E6B9C6A49320}"/>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408" name="Line 1">
          <a:extLst>
            <a:ext uri="{FF2B5EF4-FFF2-40B4-BE49-F238E27FC236}">
              <a16:creationId xmlns:a16="http://schemas.microsoft.com/office/drawing/2014/main" id="{2BE83FE3-EB86-4ED6-9D91-F6721BF1686E}"/>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409" name="Line 1">
          <a:extLst>
            <a:ext uri="{FF2B5EF4-FFF2-40B4-BE49-F238E27FC236}">
              <a16:creationId xmlns:a16="http://schemas.microsoft.com/office/drawing/2014/main" id="{74FAE392-E2C0-4E63-A2CB-45C03DF14288}"/>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410" name="Line 1">
          <a:extLst>
            <a:ext uri="{FF2B5EF4-FFF2-40B4-BE49-F238E27FC236}">
              <a16:creationId xmlns:a16="http://schemas.microsoft.com/office/drawing/2014/main" id="{70B55187-03ED-48E7-A48C-9D1C5A32A36B}"/>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411" name="Line 1">
          <a:extLst>
            <a:ext uri="{FF2B5EF4-FFF2-40B4-BE49-F238E27FC236}">
              <a16:creationId xmlns:a16="http://schemas.microsoft.com/office/drawing/2014/main" id="{EC5AACCF-D714-49C9-BF17-EC5F3C035D33}"/>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412" name="Line 1">
          <a:extLst>
            <a:ext uri="{FF2B5EF4-FFF2-40B4-BE49-F238E27FC236}">
              <a16:creationId xmlns:a16="http://schemas.microsoft.com/office/drawing/2014/main" id="{03592274-F665-4F69-9FA2-770B985A8CE4}"/>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13" name="Line 1">
          <a:extLst>
            <a:ext uri="{FF2B5EF4-FFF2-40B4-BE49-F238E27FC236}">
              <a16:creationId xmlns:a16="http://schemas.microsoft.com/office/drawing/2014/main" id="{CC286203-76E1-4414-936F-3C2F8895825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14" name="Line 1">
          <a:extLst>
            <a:ext uri="{FF2B5EF4-FFF2-40B4-BE49-F238E27FC236}">
              <a16:creationId xmlns:a16="http://schemas.microsoft.com/office/drawing/2014/main" id="{2C2E4DB7-79E0-485A-B675-36C15BAD124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415" name="Line 1">
          <a:extLst>
            <a:ext uri="{FF2B5EF4-FFF2-40B4-BE49-F238E27FC236}">
              <a16:creationId xmlns:a16="http://schemas.microsoft.com/office/drawing/2014/main" id="{9D877853-39DE-4E0B-9DE3-AA2D2085C40A}"/>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16" name="Line 1">
          <a:extLst>
            <a:ext uri="{FF2B5EF4-FFF2-40B4-BE49-F238E27FC236}">
              <a16:creationId xmlns:a16="http://schemas.microsoft.com/office/drawing/2014/main" id="{31AA8D7B-1C80-4579-AB22-0CD41AFB87E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417" name="Line 1">
          <a:extLst>
            <a:ext uri="{FF2B5EF4-FFF2-40B4-BE49-F238E27FC236}">
              <a16:creationId xmlns:a16="http://schemas.microsoft.com/office/drawing/2014/main" id="{7A70B199-6B33-46AB-8667-49E01EA6F02A}"/>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18" name="Line 1">
          <a:extLst>
            <a:ext uri="{FF2B5EF4-FFF2-40B4-BE49-F238E27FC236}">
              <a16:creationId xmlns:a16="http://schemas.microsoft.com/office/drawing/2014/main" id="{E2A3FB86-E83A-4C7C-B737-8D6D5FEB81B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419" name="Line 1">
          <a:extLst>
            <a:ext uri="{FF2B5EF4-FFF2-40B4-BE49-F238E27FC236}">
              <a16:creationId xmlns:a16="http://schemas.microsoft.com/office/drawing/2014/main" id="{36C0CE53-8B9B-4D27-959E-35DD5B999AC7}"/>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20" name="Line 1">
          <a:extLst>
            <a:ext uri="{FF2B5EF4-FFF2-40B4-BE49-F238E27FC236}">
              <a16:creationId xmlns:a16="http://schemas.microsoft.com/office/drawing/2014/main" id="{A9D876A8-D03F-457E-B607-E0639609346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21" name="Line 1">
          <a:extLst>
            <a:ext uri="{FF2B5EF4-FFF2-40B4-BE49-F238E27FC236}">
              <a16:creationId xmlns:a16="http://schemas.microsoft.com/office/drawing/2014/main" id="{33ECB890-3AD1-453C-97CA-97C0FF93EE3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422" name="Line 1">
          <a:extLst>
            <a:ext uri="{FF2B5EF4-FFF2-40B4-BE49-F238E27FC236}">
              <a16:creationId xmlns:a16="http://schemas.microsoft.com/office/drawing/2014/main" id="{0A3E5DCE-E84E-4502-857F-2B10471FD91C}"/>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23" name="Line 1">
          <a:extLst>
            <a:ext uri="{FF2B5EF4-FFF2-40B4-BE49-F238E27FC236}">
              <a16:creationId xmlns:a16="http://schemas.microsoft.com/office/drawing/2014/main" id="{70559350-A93F-46E1-9C0E-F6B5D00DEF1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620280</xdr:colOff>
      <xdr:row>0</xdr:row>
      <xdr:rowOff>0</xdr:rowOff>
    </xdr:to>
    <xdr:sp macro="" textlink="">
      <xdr:nvSpPr>
        <xdr:cNvPr id="424" name="Line 1">
          <a:extLst>
            <a:ext uri="{FF2B5EF4-FFF2-40B4-BE49-F238E27FC236}">
              <a16:creationId xmlns:a16="http://schemas.microsoft.com/office/drawing/2014/main" id="{DF5FFC23-BD8E-4883-A2CB-268F3A29E55B}"/>
            </a:ext>
          </a:extLst>
        </xdr:cNvPr>
        <xdr:cNvSpPr/>
      </xdr:nvSpPr>
      <xdr:spPr>
        <a:xfrm>
          <a:off x="343440" y="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425" name="Line 1">
          <a:extLst>
            <a:ext uri="{FF2B5EF4-FFF2-40B4-BE49-F238E27FC236}">
              <a16:creationId xmlns:a16="http://schemas.microsoft.com/office/drawing/2014/main" id="{754A1E81-F606-4605-AEFE-1036E8E0AE5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26" name="Line 1">
          <a:extLst>
            <a:ext uri="{FF2B5EF4-FFF2-40B4-BE49-F238E27FC236}">
              <a16:creationId xmlns:a16="http://schemas.microsoft.com/office/drawing/2014/main" id="{E4E8B590-90B8-4817-B5B9-EDC8608F11EA}"/>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27" name="Line 1">
          <a:extLst>
            <a:ext uri="{FF2B5EF4-FFF2-40B4-BE49-F238E27FC236}">
              <a16:creationId xmlns:a16="http://schemas.microsoft.com/office/drawing/2014/main" id="{C6542ABF-BBCF-4C30-8454-9CD2CD9143C2}"/>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28" name="Line 1">
          <a:extLst>
            <a:ext uri="{FF2B5EF4-FFF2-40B4-BE49-F238E27FC236}">
              <a16:creationId xmlns:a16="http://schemas.microsoft.com/office/drawing/2014/main" id="{87CBD714-6AAC-4500-AC25-D6714DE3DFD4}"/>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29" name="Line 1">
          <a:extLst>
            <a:ext uri="{FF2B5EF4-FFF2-40B4-BE49-F238E27FC236}">
              <a16:creationId xmlns:a16="http://schemas.microsoft.com/office/drawing/2014/main" id="{D9B47921-027D-4F1E-8EF6-82F401557175}"/>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30" name="Line 1">
          <a:extLst>
            <a:ext uri="{FF2B5EF4-FFF2-40B4-BE49-F238E27FC236}">
              <a16:creationId xmlns:a16="http://schemas.microsoft.com/office/drawing/2014/main" id="{7E7571CE-6BD5-4361-BD52-CB773D5B2ED8}"/>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31" name="Line 1">
          <a:extLst>
            <a:ext uri="{FF2B5EF4-FFF2-40B4-BE49-F238E27FC236}">
              <a16:creationId xmlns:a16="http://schemas.microsoft.com/office/drawing/2014/main" id="{02AF389D-11B4-48D2-9580-6DFDEACA1AD0}"/>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32" name="Line 1">
          <a:extLst>
            <a:ext uri="{FF2B5EF4-FFF2-40B4-BE49-F238E27FC236}">
              <a16:creationId xmlns:a16="http://schemas.microsoft.com/office/drawing/2014/main" id="{C900C520-B4CE-4BF5-B6FD-F283C065F9BB}"/>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33" name="Line 1">
          <a:extLst>
            <a:ext uri="{FF2B5EF4-FFF2-40B4-BE49-F238E27FC236}">
              <a16:creationId xmlns:a16="http://schemas.microsoft.com/office/drawing/2014/main" id="{E3A83552-899F-4A03-81A3-2A14A21B3647}"/>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34" name="Line 1">
          <a:extLst>
            <a:ext uri="{FF2B5EF4-FFF2-40B4-BE49-F238E27FC236}">
              <a16:creationId xmlns:a16="http://schemas.microsoft.com/office/drawing/2014/main" id="{FC94160B-4369-4EBA-BAF7-89BF4197684A}"/>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35" name="Line 1">
          <a:extLst>
            <a:ext uri="{FF2B5EF4-FFF2-40B4-BE49-F238E27FC236}">
              <a16:creationId xmlns:a16="http://schemas.microsoft.com/office/drawing/2014/main" id="{2814D354-3662-43C3-8268-F57B275C0535}"/>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36" name="Line 1">
          <a:extLst>
            <a:ext uri="{FF2B5EF4-FFF2-40B4-BE49-F238E27FC236}">
              <a16:creationId xmlns:a16="http://schemas.microsoft.com/office/drawing/2014/main" id="{2602743E-1404-4521-91EA-7253504436F9}"/>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37" name="Line 1">
          <a:extLst>
            <a:ext uri="{FF2B5EF4-FFF2-40B4-BE49-F238E27FC236}">
              <a16:creationId xmlns:a16="http://schemas.microsoft.com/office/drawing/2014/main" id="{B4BFF18C-61AA-4D40-83A3-ECC5873C9B7D}"/>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38" name="Line 1">
          <a:extLst>
            <a:ext uri="{FF2B5EF4-FFF2-40B4-BE49-F238E27FC236}">
              <a16:creationId xmlns:a16="http://schemas.microsoft.com/office/drawing/2014/main" id="{517E1F78-6696-4868-8305-B0A2DD29EBCB}"/>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39" name="Line 1">
          <a:extLst>
            <a:ext uri="{FF2B5EF4-FFF2-40B4-BE49-F238E27FC236}">
              <a16:creationId xmlns:a16="http://schemas.microsoft.com/office/drawing/2014/main" id="{021AD0B8-7E83-44E0-AD04-B85CB3999791}"/>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40" name="Line 1">
          <a:extLst>
            <a:ext uri="{FF2B5EF4-FFF2-40B4-BE49-F238E27FC236}">
              <a16:creationId xmlns:a16="http://schemas.microsoft.com/office/drawing/2014/main" id="{A7018CE6-16B6-484C-A3A9-2A71DF92DE79}"/>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41" name="Line 1">
          <a:extLst>
            <a:ext uri="{FF2B5EF4-FFF2-40B4-BE49-F238E27FC236}">
              <a16:creationId xmlns:a16="http://schemas.microsoft.com/office/drawing/2014/main" id="{6CEADAB7-BA9C-42EB-9261-210B943F32BF}"/>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42" name="Line 1">
          <a:extLst>
            <a:ext uri="{FF2B5EF4-FFF2-40B4-BE49-F238E27FC236}">
              <a16:creationId xmlns:a16="http://schemas.microsoft.com/office/drawing/2014/main" id="{F680891A-A75C-4DA0-A9F6-33C6BE245BD9}"/>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43" name="Line 1">
          <a:extLst>
            <a:ext uri="{FF2B5EF4-FFF2-40B4-BE49-F238E27FC236}">
              <a16:creationId xmlns:a16="http://schemas.microsoft.com/office/drawing/2014/main" id="{51CE9707-02BB-4817-AD41-D06B60139757}"/>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44" name="Line 1">
          <a:extLst>
            <a:ext uri="{FF2B5EF4-FFF2-40B4-BE49-F238E27FC236}">
              <a16:creationId xmlns:a16="http://schemas.microsoft.com/office/drawing/2014/main" id="{393A4B44-5961-409D-9A66-6E02D70619C5}"/>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45" name="Line 1">
          <a:extLst>
            <a:ext uri="{FF2B5EF4-FFF2-40B4-BE49-F238E27FC236}">
              <a16:creationId xmlns:a16="http://schemas.microsoft.com/office/drawing/2014/main" id="{FD35C5ED-E515-414B-89EE-0679E32898B5}"/>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46" name="Line 1">
          <a:extLst>
            <a:ext uri="{FF2B5EF4-FFF2-40B4-BE49-F238E27FC236}">
              <a16:creationId xmlns:a16="http://schemas.microsoft.com/office/drawing/2014/main" id="{0616E6F1-8D64-4798-A57F-C11A2B42A278}"/>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47" name="Line 1">
          <a:extLst>
            <a:ext uri="{FF2B5EF4-FFF2-40B4-BE49-F238E27FC236}">
              <a16:creationId xmlns:a16="http://schemas.microsoft.com/office/drawing/2014/main" id="{9D00E645-EFC4-43A9-83D8-0B4428CC44DF}"/>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48" name="Line 1">
          <a:extLst>
            <a:ext uri="{FF2B5EF4-FFF2-40B4-BE49-F238E27FC236}">
              <a16:creationId xmlns:a16="http://schemas.microsoft.com/office/drawing/2014/main" id="{4F0DF895-A1AC-4D4E-AF5A-9974258431D4}"/>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49" name="Line 1">
          <a:extLst>
            <a:ext uri="{FF2B5EF4-FFF2-40B4-BE49-F238E27FC236}">
              <a16:creationId xmlns:a16="http://schemas.microsoft.com/office/drawing/2014/main" id="{8660469B-F549-44CA-9D11-C429B5A81ECF}"/>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50" name="Line 1">
          <a:extLst>
            <a:ext uri="{FF2B5EF4-FFF2-40B4-BE49-F238E27FC236}">
              <a16:creationId xmlns:a16="http://schemas.microsoft.com/office/drawing/2014/main" id="{C7456AF2-A91E-4D77-8A18-C6EBE962FBBE}"/>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51" name="Line 1">
          <a:extLst>
            <a:ext uri="{FF2B5EF4-FFF2-40B4-BE49-F238E27FC236}">
              <a16:creationId xmlns:a16="http://schemas.microsoft.com/office/drawing/2014/main" id="{86B695B5-27F4-4616-99EB-4A750697188A}"/>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52" name="Line 1">
          <a:extLst>
            <a:ext uri="{FF2B5EF4-FFF2-40B4-BE49-F238E27FC236}">
              <a16:creationId xmlns:a16="http://schemas.microsoft.com/office/drawing/2014/main" id="{2EF2AF31-46D8-43DD-9A24-1BC9AA3BB683}"/>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53" name="Line 1">
          <a:extLst>
            <a:ext uri="{FF2B5EF4-FFF2-40B4-BE49-F238E27FC236}">
              <a16:creationId xmlns:a16="http://schemas.microsoft.com/office/drawing/2014/main" id="{4B32635A-AE7B-4C93-891C-C848BEEE04A7}"/>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54" name="Line 1">
          <a:extLst>
            <a:ext uri="{FF2B5EF4-FFF2-40B4-BE49-F238E27FC236}">
              <a16:creationId xmlns:a16="http://schemas.microsoft.com/office/drawing/2014/main" id="{008F155C-A33C-4E97-AD01-86FED4EB310B}"/>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55" name="Line 1">
          <a:extLst>
            <a:ext uri="{FF2B5EF4-FFF2-40B4-BE49-F238E27FC236}">
              <a16:creationId xmlns:a16="http://schemas.microsoft.com/office/drawing/2014/main" id="{3B7E371D-1334-4734-9874-7FA66CE5EA4A}"/>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56" name="Line 1">
          <a:extLst>
            <a:ext uri="{FF2B5EF4-FFF2-40B4-BE49-F238E27FC236}">
              <a16:creationId xmlns:a16="http://schemas.microsoft.com/office/drawing/2014/main" id="{26EA7377-0B28-4176-B7C2-4E7AE1B5DDB2}"/>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57" name="Line 1">
          <a:extLst>
            <a:ext uri="{FF2B5EF4-FFF2-40B4-BE49-F238E27FC236}">
              <a16:creationId xmlns:a16="http://schemas.microsoft.com/office/drawing/2014/main" id="{0CF0E720-2B78-4219-9CED-954826EE82BC}"/>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58" name="Line 1">
          <a:extLst>
            <a:ext uri="{FF2B5EF4-FFF2-40B4-BE49-F238E27FC236}">
              <a16:creationId xmlns:a16="http://schemas.microsoft.com/office/drawing/2014/main" id="{844D8BBE-970F-4E45-811A-F14353848E0B}"/>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59" name="Line 1">
          <a:extLst>
            <a:ext uri="{FF2B5EF4-FFF2-40B4-BE49-F238E27FC236}">
              <a16:creationId xmlns:a16="http://schemas.microsoft.com/office/drawing/2014/main" id="{46EA5169-1DB4-4A1B-A65B-AF23840C0219}"/>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60" name="Line 1">
          <a:extLst>
            <a:ext uri="{FF2B5EF4-FFF2-40B4-BE49-F238E27FC236}">
              <a16:creationId xmlns:a16="http://schemas.microsoft.com/office/drawing/2014/main" id="{CA0E82F4-CF77-4BB2-955C-B8BC670D0CAE}"/>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61" name="Line 1">
          <a:extLst>
            <a:ext uri="{FF2B5EF4-FFF2-40B4-BE49-F238E27FC236}">
              <a16:creationId xmlns:a16="http://schemas.microsoft.com/office/drawing/2014/main" id="{29E5223A-E331-45B4-8699-22BC79DFDF90}"/>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62" name="Line 1">
          <a:extLst>
            <a:ext uri="{FF2B5EF4-FFF2-40B4-BE49-F238E27FC236}">
              <a16:creationId xmlns:a16="http://schemas.microsoft.com/office/drawing/2014/main" id="{F8AD05D3-8EA4-4386-AC54-2D9B0EB245C1}"/>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63" name="Line 1">
          <a:extLst>
            <a:ext uri="{FF2B5EF4-FFF2-40B4-BE49-F238E27FC236}">
              <a16:creationId xmlns:a16="http://schemas.microsoft.com/office/drawing/2014/main" id="{A640D655-76F0-452B-8790-9CA2BBC2F680}"/>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64" name="Line 1">
          <a:extLst>
            <a:ext uri="{FF2B5EF4-FFF2-40B4-BE49-F238E27FC236}">
              <a16:creationId xmlns:a16="http://schemas.microsoft.com/office/drawing/2014/main" id="{8A45ECE3-C430-4A94-A34C-A719FE7728BE}"/>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65" name="Line 1">
          <a:extLst>
            <a:ext uri="{FF2B5EF4-FFF2-40B4-BE49-F238E27FC236}">
              <a16:creationId xmlns:a16="http://schemas.microsoft.com/office/drawing/2014/main" id="{82C86B7C-9E09-4053-8182-15B2954ED6C8}"/>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66" name="Line 1">
          <a:extLst>
            <a:ext uri="{FF2B5EF4-FFF2-40B4-BE49-F238E27FC236}">
              <a16:creationId xmlns:a16="http://schemas.microsoft.com/office/drawing/2014/main" id="{2862BD6D-D80C-448E-96AA-4F8A1754906B}"/>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67" name="Line 1">
          <a:extLst>
            <a:ext uri="{FF2B5EF4-FFF2-40B4-BE49-F238E27FC236}">
              <a16:creationId xmlns:a16="http://schemas.microsoft.com/office/drawing/2014/main" id="{81663E0B-E1E4-45D0-9797-9E1EBBB8BB46}"/>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68" name="Line 1">
          <a:extLst>
            <a:ext uri="{FF2B5EF4-FFF2-40B4-BE49-F238E27FC236}">
              <a16:creationId xmlns:a16="http://schemas.microsoft.com/office/drawing/2014/main" id="{A8CE1280-1508-4DD8-9E03-BE48FC0B0CF8}"/>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69" name="Line 1">
          <a:extLst>
            <a:ext uri="{FF2B5EF4-FFF2-40B4-BE49-F238E27FC236}">
              <a16:creationId xmlns:a16="http://schemas.microsoft.com/office/drawing/2014/main" id="{6B80CC4B-BF0E-4057-AAE0-33A700AD0D21}"/>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70" name="Line 1">
          <a:extLst>
            <a:ext uri="{FF2B5EF4-FFF2-40B4-BE49-F238E27FC236}">
              <a16:creationId xmlns:a16="http://schemas.microsoft.com/office/drawing/2014/main" id="{F64F224C-DA46-4380-A332-0CA2A1DBB93A}"/>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71" name="Line 1">
          <a:extLst>
            <a:ext uri="{FF2B5EF4-FFF2-40B4-BE49-F238E27FC236}">
              <a16:creationId xmlns:a16="http://schemas.microsoft.com/office/drawing/2014/main" id="{08299C1B-8719-47D1-A5CA-978B37D4A2A9}"/>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72" name="Line 1">
          <a:extLst>
            <a:ext uri="{FF2B5EF4-FFF2-40B4-BE49-F238E27FC236}">
              <a16:creationId xmlns:a16="http://schemas.microsoft.com/office/drawing/2014/main" id="{9689DD13-2F39-4C9C-A2AF-E3EC7E67890D}"/>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73" name="Line 1">
          <a:extLst>
            <a:ext uri="{FF2B5EF4-FFF2-40B4-BE49-F238E27FC236}">
              <a16:creationId xmlns:a16="http://schemas.microsoft.com/office/drawing/2014/main" id="{0FF3CBC2-8961-4C56-A7FD-AF1EB850969E}"/>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74" name="Line 1">
          <a:extLst>
            <a:ext uri="{FF2B5EF4-FFF2-40B4-BE49-F238E27FC236}">
              <a16:creationId xmlns:a16="http://schemas.microsoft.com/office/drawing/2014/main" id="{60767AC1-EBC2-47B8-9E2D-7045942C074E}"/>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75" name="Line 1">
          <a:extLst>
            <a:ext uri="{FF2B5EF4-FFF2-40B4-BE49-F238E27FC236}">
              <a16:creationId xmlns:a16="http://schemas.microsoft.com/office/drawing/2014/main" id="{7FBECFB0-E732-4358-B302-A61AD0E19EED}"/>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468360</xdr:colOff>
      <xdr:row>0</xdr:row>
      <xdr:rowOff>2880</xdr:rowOff>
    </xdr:to>
    <xdr:sp macro="" textlink="">
      <xdr:nvSpPr>
        <xdr:cNvPr id="476" name="Line 1">
          <a:extLst>
            <a:ext uri="{FF2B5EF4-FFF2-40B4-BE49-F238E27FC236}">
              <a16:creationId xmlns:a16="http://schemas.microsoft.com/office/drawing/2014/main" id="{342002B0-E36D-4522-B35B-13F7FD066600}"/>
            </a:ext>
          </a:extLst>
        </xdr:cNvPr>
        <xdr:cNvSpPr/>
      </xdr:nvSpPr>
      <xdr:spPr>
        <a:xfrm>
          <a:off x="5855880" y="2880"/>
          <a:ext cx="251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419040</xdr:colOff>
      <xdr:row>0</xdr:row>
      <xdr:rowOff>2880</xdr:rowOff>
    </xdr:from>
    <xdr:to>
      <xdr:col>6</xdr:col>
      <xdr:colOff>554400</xdr:colOff>
      <xdr:row>0</xdr:row>
      <xdr:rowOff>2880</xdr:rowOff>
    </xdr:to>
    <xdr:sp macro="" textlink="">
      <xdr:nvSpPr>
        <xdr:cNvPr id="477" name="Line 1">
          <a:extLst>
            <a:ext uri="{FF2B5EF4-FFF2-40B4-BE49-F238E27FC236}">
              <a16:creationId xmlns:a16="http://schemas.microsoft.com/office/drawing/2014/main" id="{E93AB2B6-297E-4269-8ECB-BE9815956ACF}"/>
            </a:ext>
          </a:extLst>
        </xdr:cNvPr>
        <xdr:cNvSpPr/>
      </xdr:nvSpPr>
      <xdr:spPr>
        <a:xfrm>
          <a:off x="6057840" y="2880"/>
          <a:ext cx="13536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78" name="Line 1">
          <a:extLst>
            <a:ext uri="{FF2B5EF4-FFF2-40B4-BE49-F238E27FC236}">
              <a16:creationId xmlns:a16="http://schemas.microsoft.com/office/drawing/2014/main" id="{F33478EC-EE32-4CCD-A2D8-E556E357ED5F}"/>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79" name="Line 1">
          <a:extLst>
            <a:ext uri="{FF2B5EF4-FFF2-40B4-BE49-F238E27FC236}">
              <a16:creationId xmlns:a16="http://schemas.microsoft.com/office/drawing/2014/main" id="{5702C3DB-4CE2-4B86-B722-F19B596F051D}"/>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80" name="Line 1">
          <a:extLst>
            <a:ext uri="{FF2B5EF4-FFF2-40B4-BE49-F238E27FC236}">
              <a16:creationId xmlns:a16="http://schemas.microsoft.com/office/drawing/2014/main" id="{AD4AFD2F-C050-41E6-9BE9-942F907B5734}"/>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81" name="Line 1">
          <a:extLst>
            <a:ext uri="{FF2B5EF4-FFF2-40B4-BE49-F238E27FC236}">
              <a16:creationId xmlns:a16="http://schemas.microsoft.com/office/drawing/2014/main" id="{497DE5C4-CC76-4745-8461-42F0A0CEB360}"/>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82" name="Line 1">
          <a:extLst>
            <a:ext uri="{FF2B5EF4-FFF2-40B4-BE49-F238E27FC236}">
              <a16:creationId xmlns:a16="http://schemas.microsoft.com/office/drawing/2014/main" id="{72147090-B968-40C7-8095-F1F42C567DBC}"/>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83" name="Line 1">
          <a:extLst>
            <a:ext uri="{FF2B5EF4-FFF2-40B4-BE49-F238E27FC236}">
              <a16:creationId xmlns:a16="http://schemas.microsoft.com/office/drawing/2014/main" id="{33B6B68F-CA6D-4A27-81F5-8C5C3C2C7882}"/>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84" name="Line 1">
          <a:extLst>
            <a:ext uri="{FF2B5EF4-FFF2-40B4-BE49-F238E27FC236}">
              <a16:creationId xmlns:a16="http://schemas.microsoft.com/office/drawing/2014/main" id="{489A3605-ABF8-42B1-BE92-3BDD4700ADFF}"/>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85" name="Line 1">
          <a:extLst>
            <a:ext uri="{FF2B5EF4-FFF2-40B4-BE49-F238E27FC236}">
              <a16:creationId xmlns:a16="http://schemas.microsoft.com/office/drawing/2014/main" id="{71AD1D0D-2472-4CD2-ADC9-E66B4C5EA2F1}"/>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86" name="Line 1">
          <a:extLst>
            <a:ext uri="{FF2B5EF4-FFF2-40B4-BE49-F238E27FC236}">
              <a16:creationId xmlns:a16="http://schemas.microsoft.com/office/drawing/2014/main" id="{1888D931-D511-49CE-8602-C047CCEABEE7}"/>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87" name="Line 1">
          <a:extLst>
            <a:ext uri="{FF2B5EF4-FFF2-40B4-BE49-F238E27FC236}">
              <a16:creationId xmlns:a16="http://schemas.microsoft.com/office/drawing/2014/main" id="{B184BBDB-7952-4C34-9D19-DEA05E275E0A}"/>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88" name="Line 1">
          <a:extLst>
            <a:ext uri="{FF2B5EF4-FFF2-40B4-BE49-F238E27FC236}">
              <a16:creationId xmlns:a16="http://schemas.microsoft.com/office/drawing/2014/main" id="{AEE5537E-6158-4053-ACC7-8AE8D6A0566C}"/>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89" name="Line 1">
          <a:extLst>
            <a:ext uri="{FF2B5EF4-FFF2-40B4-BE49-F238E27FC236}">
              <a16:creationId xmlns:a16="http://schemas.microsoft.com/office/drawing/2014/main" id="{BEAA275D-E14A-4786-88FA-716358012345}"/>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90" name="Line 1">
          <a:extLst>
            <a:ext uri="{FF2B5EF4-FFF2-40B4-BE49-F238E27FC236}">
              <a16:creationId xmlns:a16="http://schemas.microsoft.com/office/drawing/2014/main" id="{01E1B36E-8A5F-471F-9776-DF92C119F89C}"/>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91" name="Line 1">
          <a:extLst>
            <a:ext uri="{FF2B5EF4-FFF2-40B4-BE49-F238E27FC236}">
              <a16:creationId xmlns:a16="http://schemas.microsoft.com/office/drawing/2014/main" id="{9743400A-9952-41AE-A9C7-9EDCDB094E83}"/>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92" name="Line 1">
          <a:extLst>
            <a:ext uri="{FF2B5EF4-FFF2-40B4-BE49-F238E27FC236}">
              <a16:creationId xmlns:a16="http://schemas.microsoft.com/office/drawing/2014/main" id="{F7F11F2E-7E62-4199-ADE5-6F5831008F7B}"/>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93" name="Line 1">
          <a:extLst>
            <a:ext uri="{FF2B5EF4-FFF2-40B4-BE49-F238E27FC236}">
              <a16:creationId xmlns:a16="http://schemas.microsoft.com/office/drawing/2014/main" id="{12671835-34DC-414E-867B-7446A83BFC09}"/>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94" name="Line 1">
          <a:extLst>
            <a:ext uri="{FF2B5EF4-FFF2-40B4-BE49-F238E27FC236}">
              <a16:creationId xmlns:a16="http://schemas.microsoft.com/office/drawing/2014/main" id="{87568571-1600-4EEE-ACC1-472FF2D7DDAE}"/>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95" name="Line 1">
          <a:extLst>
            <a:ext uri="{FF2B5EF4-FFF2-40B4-BE49-F238E27FC236}">
              <a16:creationId xmlns:a16="http://schemas.microsoft.com/office/drawing/2014/main" id="{C42F4B35-08E5-4385-97FB-7D7AE0AB843E}"/>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96" name="Line 1">
          <a:extLst>
            <a:ext uri="{FF2B5EF4-FFF2-40B4-BE49-F238E27FC236}">
              <a16:creationId xmlns:a16="http://schemas.microsoft.com/office/drawing/2014/main" id="{9CD70598-4BC0-4D02-9BAA-F98253F2C8B8}"/>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217080</xdr:colOff>
      <xdr:row>0</xdr:row>
      <xdr:rowOff>2880</xdr:rowOff>
    </xdr:from>
    <xdr:to>
      <xdr:col>6</xdr:col>
      <xdr:colOff>246960</xdr:colOff>
      <xdr:row>0</xdr:row>
      <xdr:rowOff>2880</xdr:rowOff>
    </xdr:to>
    <xdr:sp macro="" textlink="">
      <xdr:nvSpPr>
        <xdr:cNvPr id="497" name="Line 1">
          <a:extLst>
            <a:ext uri="{FF2B5EF4-FFF2-40B4-BE49-F238E27FC236}">
              <a16:creationId xmlns:a16="http://schemas.microsoft.com/office/drawing/2014/main" id="{44BB7D7B-BAC1-4D99-A61D-1BBC40A864F0}"/>
            </a:ext>
          </a:extLst>
        </xdr:cNvPr>
        <xdr:cNvSpPr/>
      </xdr:nvSpPr>
      <xdr:spPr>
        <a:xfrm>
          <a:off x="5855880" y="2880"/>
          <a:ext cx="29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61200</xdr:colOff>
      <xdr:row>0</xdr:row>
      <xdr:rowOff>2880</xdr:rowOff>
    </xdr:from>
    <xdr:to>
      <xdr:col>6</xdr:col>
      <xdr:colOff>601200</xdr:colOff>
      <xdr:row>0</xdr:row>
      <xdr:rowOff>2880</xdr:rowOff>
    </xdr:to>
    <xdr:sp macro="" textlink="">
      <xdr:nvSpPr>
        <xdr:cNvPr id="498" name="Line 1">
          <a:extLst>
            <a:ext uri="{FF2B5EF4-FFF2-40B4-BE49-F238E27FC236}">
              <a16:creationId xmlns:a16="http://schemas.microsoft.com/office/drawing/2014/main" id="{060581C9-20C1-44A7-90FB-AEDFEB50C828}"/>
            </a:ext>
          </a:extLst>
        </xdr:cNvPr>
        <xdr:cNvSpPr/>
      </xdr:nvSpPr>
      <xdr:spPr>
        <a:xfrm>
          <a:off x="5700000" y="2880"/>
          <a:ext cx="5400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677160</xdr:colOff>
      <xdr:row>0</xdr:row>
      <xdr:rowOff>2880</xdr:rowOff>
    </xdr:from>
    <xdr:to>
      <xdr:col>6</xdr:col>
      <xdr:colOff>243000</xdr:colOff>
      <xdr:row>0</xdr:row>
      <xdr:rowOff>2880</xdr:rowOff>
    </xdr:to>
    <xdr:sp macro="" textlink="">
      <xdr:nvSpPr>
        <xdr:cNvPr id="499" name="Line 1">
          <a:extLst>
            <a:ext uri="{FF2B5EF4-FFF2-40B4-BE49-F238E27FC236}">
              <a16:creationId xmlns:a16="http://schemas.microsoft.com/office/drawing/2014/main" id="{3AD516F7-122D-46A3-BC32-DD1B786CF046}"/>
            </a:ext>
          </a:extLst>
        </xdr:cNvPr>
        <xdr:cNvSpPr/>
      </xdr:nvSpPr>
      <xdr:spPr>
        <a:xfrm>
          <a:off x="5287260" y="2880"/>
          <a:ext cx="5945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00" name="Line 1">
          <a:extLst>
            <a:ext uri="{FF2B5EF4-FFF2-40B4-BE49-F238E27FC236}">
              <a16:creationId xmlns:a16="http://schemas.microsoft.com/office/drawing/2014/main" id="{80EB7987-4D4C-41ED-B58D-A2B13C81BB5A}"/>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01" name="Line 1">
          <a:extLst>
            <a:ext uri="{FF2B5EF4-FFF2-40B4-BE49-F238E27FC236}">
              <a16:creationId xmlns:a16="http://schemas.microsoft.com/office/drawing/2014/main" id="{AE0F2663-F27D-4978-B835-5C3E4AADB34B}"/>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02" name="Line 1">
          <a:extLst>
            <a:ext uri="{FF2B5EF4-FFF2-40B4-BE49-F238E27FC236}">
              <a16:creationId xmlns:a16="http://schemas.microsoft.com/office/drawing/2014/main" id="{FDE1D40B-F6DB-4F22-B75C-6FDAB38D5145}"/>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03" name="Line 1">
          <a:extLst>
            <a:ext uri="{FF2B5EF4-FFF2-40B4-BE49-F238E27FC236}">
              <a16:creationId xmlns:a16="http://schemas.microsoft.com/office/drawing/2014/main" id="{57A2AF78-2807-4BA1-8DE2-A027493BD2E0}"/>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04" name="Line 1">
          <a:extLst>
            <a:ext uri="{FF2B5EF4-FFF2-40B4-BE49-F238E27FC236}">
              <a16:creationId xmlns:a16="http://schemas.microsoft.com/office/drawing/2014/main" id="{F38CD634-49BE-4A1D-9FD3-AB23003C4C91}"/>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05" name="Line 1">
          <a:extLst>
            <a:ext uri="{FF2B5EF4-FFF2-40B4-BE49-F238E27FC236}">
              <a16:creationId xmlns:a16="http://schemas.microsoft.com/office/drawing/2014/main" id="{D7D10C7A-5C70-4217-A875-0D6F410CED0C}"/>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06" name="Line 1">
          <a:extLst>
            <a:ext uri="{FF2B5EF4-FFF2-40B4-BE49-F238E27FC236}">
              <a16:creationId xmlns:a16="http://schemas.microsoft.com/office/drawing/2014/main" id="{7E432A57-2AEB-4686-B49E-C09C931433B1}"/>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07" name="Line 1">
          <a:extLst>
            <a:ext uri="{FF2B5EF4-FFF2-40B4-BE49-F238E27FC236}">
              <a16:creationId xmlns:a16="http://schemas.microsoft.com/office/drawing/2014/main" id="{C536D3BD-FAC9-4128-8B3C-3403B94537BA}"/>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08" name="Line 1">
          <a:extLst>
            <a:ext uri="{FF2B5EF4-FFF2-40B4-BE49-F238E27FC236}">
              <a16:creationId xmlns:a16="http://schemas.microsoft.com/office/drawing/2014/main" id="{48BD174C-39C7-4AE6-91B0-376A5823238C}"/>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09" name="Line 1">
          <a:extLst>
            <a:ext uri="{FF2B5EF4-FFF2-40B4-BE49-F238E27FC236}">
              <a16:creationId xmlns:a16="http://schemas.microsoft.com/office/drawing/2014/main" id="{832305C6-35A6-4662-ABBD-55D79E72BDFF}"/>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10" name="Line 1">
          <a:extLst>
            <a:ext uri="{FF2B5EF4-FFF2-40B4-BE49-F238E27FC236}">
              <a16:creationId xmlns:a16="http://schemas.microsoft.com/office/drawing/2014/main" id="{EDD7F9A3-0323-4201-88F7-96AC0E61A069}"/>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11" name="Line 1">
          <a:extLst>
            <a:ext uri="{FF2B5EF4-FFF2-40B4-BE49-F238E27FC236}">
              <a16:creationId xmlns:a16="http://schemas.microsoft.com/office/drawing/2014/main" id="{8E09C504-D197-496A-8A89-8C2964A5E90B}"/>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12" name="Line 1">
          <a:extLst>
            <a:ext uri="{FF2B5EF4-FFF2-40B4-BE49-F238E27FC236}">
              <a16:creationId xmlns:a16="http://schemas.microsoft.com/office/drawing/2014/main" id="{1968B245-4F36-41DC-88AE-C4660E27205A}"/>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13" name="Line 1">
          <a:extLst>
            <a:ext uri="{FF2B5EF4-FFF2-40B4-BE49-F238E27FC236}">
              <a16:creationId xmlns:a16="http://schemas.microsoft.com/office/drawing/2014/main" id="{230AAC79-D849-404F-9CB8-F7277CF06186}"/>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14" name="Line 1">
          <a:extLst>
            <a:ext uri="{FF2B5EF4-FFF2-40B4-BE49-F238E27FC236}">
              <a16:creationId xmlns:a16="http://schemas.microsoft.com/office/drawing/2014/main" id="{A2B3E4D8-DD64-4A4D-9B6E-67D309E981BD}"/>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15" name="Line 1">
          <a:extLst>
            <a:ext uri="{FF2B5EF4-FFF2-40B4-BE49-F238E27FC236}">
              <a16:creationId xmlns:a16="http://schemas.microsoft.com/office/drawing/2014/main" id="{AAC874FC-CCBE-4675-85BE-F427641ECD97}"/>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16" name="Line 1">
          <a:extLst>
            <a:ext uri="{FF2B5EF4-FFF2-40B4-BE49-F238E27FC236}">
              <a16:creationId xmlns:a16="http://schemas.microsoft.com/office/drawing/2014/main" id="{2B71EDA3-8807-4775-8141-53887FD8269B}"/>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17" name="Line 1">
          <a:extLst>
            <a:ext uri="{FF2B5EF4-FFF2-40B4-BE49-F238E27FC236}">
              <a16:creationId xmlns:a16="http://schemas.microsoft.com/office/drawing/2014/main" id="{7A2E01C7-F262-4D61-B093-2063AA629FFC}"/>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18" name="Line 1">
          <a:extLst>
            <a:ext uri="{FF2B5EF4-FFF2-40B4-BE49-F238E27FC236}">
              <a16:creationId xmlns:a16="http://schemas.microsoft.com/office/drawing/2014/main" id="{EBE333B6-F830-42B1-9E71-BF98B7D302D3}"/>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19" name="Line 1">
          <a:extLst>
            <a:ext uri="{FF2B5EF4-FFF2-40B4-BE49-F238E27FC236}">
              <a16:creationId xmlns:a16="http://schemas.microsoft.com/office/drawing/2014/main" id="{F93C7692-161A-4EED-A49A-E3F857877C94}"/>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20" name="Line 1">
          <a:extLst>
            <a:ext uri="{FF2B5EF4-FFF2-40B4-BE49-F238E27FC236}">
              <a16:creationId xmlns:a16="http://schemas.microsoft.com/office/drawing/2014/main" id="{F71A0A92-2269-4ABD-A2A4-310E91411F6D}"/>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21" name="Line 1">
          <a:extLst>
            <a:ext uri="{FF2B5EF4-FFF2-40B4-BE49-F238E27FC236}">
              <a16:creationId xmlns:a16="http://schemas.microsoft.com/office/drawing/2014/main" id="{27AC85EE-2663-461D-A79B-022D9E22313F}"/>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22" name="Line 1">
          <a:extLst>
            <a:ext uri="{FF2B5EF4-FFF2-40B4-BE49-F238E27FC236}">
              <a16:creationId xmlns:a16="http://schemas.microsoft.com/office/drawing/2014/main" id="{36C97E25-3F52-47DB-873F-25664E3C33AA}"/>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23" name="Line 1">
          <a:extLst>
            <a:ext uri="{FF2B5EF4-FFF2-40B4-BE49-F238E27FC236}">
              <a16:creationId xmlns:a16="http://schemas.microsoft.com/office/drawing/2014/main" id="{223C9034-430D-4289-A75D-3FB1D2207818}"/>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24" name="Line 1">
          <a:extLst>
            <a:ext uri="{FF2B5EF4-FFF2-40B4-BE49-F238E27FC236}">
              <a16:creationId xmlns:a16="http://schemas.microsoft.com/office/drawing/2014/main" id="{D9B19F31-082D-4BEC-8305-DEAF7F36A994}"/>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25" name="Line 1">
          <a:extLst>
            <a:ext uri="{FF2B5EF4-FFF2-40B4-BE49-F238E27FC236}">
              <a16:creationId xmlns:a16="http://schemas.microsoft.com/office/drawing/2014/main" id="{485F45DD-F914-4454-825E-A2D99A88959D}"/>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26" name="Line 1">
          <a:extLst>
            <a:ext uri="{FF2B5EF4-FFF2-40B4-BE49-F238E27FC236}">
              <a16:creationId xmlns:a16="http://schemas.microsoft.com/office/drawing/2014/main" id="{101D5711-F673-4101-8353-585AB5A6C41D}"/>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27" name="Line 1">
          <a:extLst>
            <a:ext uri="{FF2B5EF4-FFF2-40B4-BE49-F238E27FC236}">
              <a16:creationId xmlns:a16="http://schemas.microsoft.com/office/drawing/2014/main" id="{495BADDE-DF2F-4D28-9820-A391DABD65B0}"/>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28" name="Line 1">
          <a:extLst>
            <a:ext uri="{FF2B5EF4-FFF2-40B4-BE49-F238E27FC236}">
              <a16:creationId xmlns:a16="http://schemas.microsoft.com/office/drawing/2014/main" id="{E79F48EA-62E5-4263-A1A6-9DCCAC9CB616}"/>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29" name="Line 1">
          <a:extLst>
            <a:ext uri="{FF2B5EF4-FFF2-40B4-BE49-F238E27FC236}">
              <a16:creationId xmlns:a16="http://schemas.microsoft.com/office/drawing/2014/main" id="{96DD3F31-F340-4FB0-8FC2-F80627B27AB2}"/>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30" name="Line 1">
          <a:extLst>
            <a:ext uri="{FF2B5EF4-FFF2-40B4-BE49-F238E27FC236}">
              <a16:creationId xmlns:a16="http://schemas.microsoft.com/office/drawing/2014/main" id="{A1E36F6F-CA9E-4CC8-9EA0-6269336C4CE7}"/>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31" name="Line 1">
          <a:extLst>
            <a:ext uri="{FF2B5EF4-FFF2-40B4-BE49-F238E27FC236}">
              <a16:creationId xmlns:a16="http://schemas.microsoft.com/office/drawing/2014/main" id="{979E8755-A773-4EE1-ABFF-3A33EE2393C3}"/>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32" name="Line 1">
          <a:extLst>
            <a:ext uri="{FF2B5EF4-FFF2-40B4-BE49-F238E27FC236}">
              <a16:creationId xmlns:a16="http://schemas.microsoft.com/office/drawing/2014/main" id="{78E5F1A9-A39E-4D3E-9051-6EE5E912BD44}"/>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33" name="Line 1">
          <a:extLst>
            <a:ext uri="{FF2B5EF4-FFF2-40B4-BE49-F238E27FC236}">
              <a16:creationId xmlns:a16="http://schemas.microsoft.com/office/drawing/2014/main" id="{D4AF412B-83A4-419A-AC4D-D08099BB0B65}"/>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34" name="Line 1">
          <a:extLst>
            <a:ext uri="{FF2B5EF4-FFF2-40B4-BE49-F238E27FC236}">
              <a16:creationId xmlns:a16="http://schemas.microsoft.com/office/drawing/2014/main" id="{6BFA85A3-9BE0-49C5-8900-1EC841D68065}"/>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35" name="Line 1">
          <a:extLst>
            <a:ext uri="{FF2B5EF4-FFF2-40B4-BE49-F238E27FC236}">
              <a16:creationId xmlns:a16="http://schemas.microsoft.com/office/drawing/2014/main" id="{47D510C4-7B09-480E-8C9A-A07C10D5C818}"/>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36" name="Line 1">
          <a:extLst>
            <a:ext uri="{FF2B5EF4-FFF2-40B4-BE49-F238E27FC236}">
              <a16:creationId xmlns:a16="http://schemas.microsoft.com/office/drawing/2014/main" id="{8BA63055-70DE-4B1E-8585-D8E06B88D672}"/>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37" name="Line 1">
          <a:extLst>
            <a:ext uri="{FF2B5EF4-FFF2-40B4-BE49-F238E27FC236}">
              <a16:creationId xmlns:a16="http://schemas.microsoft.com/office/drawing/2014/main" id="{63C75728-1A70-4491-9F59-2C91F18D9D53}"/>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38" name="Line 1">
          <a:extLst>
            <a:ext uri="{FF2B5EF4-FFF2-40B4-BE49-F238E27FC236}">
              <a16:creationId xmlns:a16="http://schemas.microsoft.com/office/drawing/2014/main" id="{3AAEFF14-5BB2-4696-AE97-159A1E9D5FFD}"/>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39" name="Line 1">
          <a:extLst>
            <a:ext uri="{FF2B5EF4-FFF2-40B4-BE49-F238E27FC236}">
              <a16:creationId xmlns:a16="http://schemas.microsoft.com/office/drawing/2014/main" id="{79D63F2F-B8F1-4689-8E5E-804A918BA96C}"/>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40" name="Line 1">
          <a:extLst>
            <a:ext uri="{FF2B5EF4-FFF2-40B4-BE49-F238E27FC236}">
              <a16:creationId xmlns:a16="http://schemas.microsoft.com/office/drawing/2014/main" id="{678038C4-9E2B-4E69-97A4-9903DB83AFF2}"/>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41" name="Line 1">
          <a:extLst>
            <a:ext uri="{FF2B5EF4-FFF2-40B4-BE49-F238E27FC236}">
              <a16:creationId xmlns:a16="http://schemas.microsoft.com/office/drawing/2014/main" id="{097FA9AE-976D-45FF-ACEA-90DEC6DC1873}"/>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42" name="Line 1">
          <a:extLst>
            <a:ext uri="{FF2B5EF4-FFF2-40B4-BE49-F238E27FC236}">
              <a16:creationId xmlns:a16="http://schemas.microsoft.com/office/drawing/2014/main" id="{32B1BD90-0A0B-47F3-8ACF-B6E4DAE12936}"/>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43" name="Line 1">
          <a:extLst>
            <a:ext uri="{FF2B5EF4-FFF2-40B4-BE49-F238E27FC236}">
              <a16:creationId xmlns:a16="http://schemas.microsoft.com/office/drawing/2014/main" id="{4EC0B774-45CF-401C-8E95-A942E90DB50D}"/>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44" name="Line 1">
          <a:extLst>
            <a:ext uri="{FF2B5EF4-FFF2-40B4-BE49-F238E27FC236}">
              <a16:creationId xmlns:a16="http://schemas.microsoft.com/office/drawing/2014/main" id="{FB16F0C9-021C-4EF0-8548-95A5A09219E2}"/>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45" name="Line 1">
          <a:extLst>
            <a:ext uri="{FF2B5EF4-FFF2-40B4-BE49-F238E27FC236}">
              <a16:creationId xmlns:a16="http://schemas.microsoft.com/office/drawing/2014/main" id="{47725F18-D040-42CD-930C-443323505560}"/>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46" name="Line 1">
          <a:extLst>
            <a:ext uri="{FF2B5EF4-FFF2-40B4-BE49-F238E27FC236}">
              <a16:creationId xmlns:a16="http://schemas.microsoft.com/office/drawing/2014/main" id="{77AC5238-90CD-4B43-A140-3BC41F38C393}"/>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47" name="Line 1">
          <a:extLst>
            <a:ext uri="{FF2B5EF4-FFF2-40B4-BE49-F238E27FC236}">
              <a16:creationId xmlns:a16="http://schemas.microsoft.com/office/drawing/2014/main" id="{6235DE2C-5BBE-426D-98D0-B47A827FD0D4}"/>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48" name="Line 1">
          <a:extLst>
            <a:ext uri="{FF2B5EF4-FFF2-40B4-BE49-F238E27FC236}">
              <a16:creationId xmlns:a16="http://schemas.microsoft.com/office/drawing/2014/main" id="{11D146EC-F35D-4C1B-B129-6F8A4F8AAE18}"/>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49" name="Line 1">
          <a:extLst>
            <a:ext uri="{FF2B5EF4-FFF2-40B4-BE49-F238E27FC236}">
              <a16:creationId xmlns:a16="http://schemas.microsoft.com/office/drawing/2014/main" id="{B5058D2F-FD64-4E11-B926-0A7924C74DE5}"/>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50" name="Line 1">
          <a:extLst>
            <a:ext uri="{FF2B5EF4-FFF2-40B4-BE49-F238E27FC236}">
              <a16:creationId xmlns:a16="http://schemas.microsoft.com/office/drawing/2014/main" id="{95F454E8-8D4F-4AAC-A9A8-ACF392959AB4}"/>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51" name="Line 1">
          <a:extLst>
            <a:ext uri="{FF2B5EF4-FFF2-40B4-BE49-F238E27FC236}">
              <a16:creationId xmlns:a16="http://schemas.microsoft.com/office/drawing/2014/main" id="{46F23067-6BB5-4B26-AD90-E0B0A60EEC94}"/>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52" name="Line 1">
          <a:extLst>
            <a:ext uri="{FF2B5EF4-FFF2-40B4-BE49-F238E27FC236}">
              <a16:creationId xmlns:a16="http://schemas.microsoft.com/office/drawing/2014/main" id="{727D0E6C-CDDA-460B-A183-BD7151F1AA56}"/>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370080</xdr:colOff>
      <xdr:row>0</xdr:row>
      <xdr:rowOff>2880</xdr:rowOff>
    </xdr:to>
    <xdr:sp macro="" textlink="">
      <xdr:nvSpPr>
        <xdr:cNvPr id="553" name="Line 1">
          <a:extLst>
            <a:ext uri="{FF2B5EF4-FFF2-40B4-BE49-F238E27FC236}">
              <a16:creationId xmlns:a16="http://schemas.microsoft.com/office/drawing/2014/main" id="{B8C19F36-E8FC-4C1E-8671-397437CB0144}"/>
            </a:ext>
          </a:extLst>
        </xdr:cNvPr>
        <xdr:cNvSpPr/>
      </xdr:nvSpPr>
      <xdr:spPr>
        <a:xfrm>
          <a:off x="518760" y="2880"/>
          <a:ext cx="55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148680</xdr:colOff>
      <xdr:row>0</xdr:row>
      <xdr:rowOff>2880</xdr:rowOff>
    </xdr:from>
    <xdr:to>
      <xdr:col>1</xdr:col>
      <xdr:colOff>541080</xdr:colOff>
      <xdr:row>0</xdr:row>
      <xdr:rowOff>2880</xdr:rowOff>
    </xdr:to>
    <xdr:sp macro="" textlink="">
      <xdr:nvSpPr>
        <xdr:cNvPr id="554" name="Line 1">
          <a:extLst>
            <a:ext uri="{FF2B5EF4-FFF2-40B4-BE49-F238E27FC236}">
              <a16:creationId xmlns:a16="http://schemas.microsoft.com/office/drawing/2014/main" id="{CD894278-B61D-4812-B062-D2D3107AA086}"/>
            </a:ext>
          </a:extLst>
        </xdr:cNvPr>
        <xdr:cNvSpPr/>
      </xdr:nvSpPr>
      <xdr:spPr>
        <a:xfrm>
          <a:off x="853530" y="2880"/>
          <a:ext cx="3924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631800</xdr:colOff>
      <xdr:row>0</xdr:row>
      <xdr:rowOff>2880</xdr:rowOff>
    </xdr:from>
    <xdr:to>
      <xdr:col>2</xdr:col>
      <xdr:colOff>514080</xdr:colOff>
      <xdr:row>0</xdr:row>
      <xdr:rowOff>2880</xdr:rowOff>
    </xdr:to>
    <xdr:sp macro="" textlink="">
      <xdr:nvSpPr>
        <xdr:cNvPr id="555" name="Line 1">
          <a:extLst>
            <a:ext uri="{FF2B5EF4-FFF2-40B4-BE49-F238E27FC236}">
              <a16:creationId xmlns:a16="http://schemas.microsoft.com/office/drawing/2014/main" id="{676D8F42-4425-47DF-9629-1CDB330E5896}"/>
            </a:ext>
          </a:extLst>
        </xdr:cNvPr>
        <xdr:cNvSpPr/>
      </xdr:nvSpPr>
      <xdr:spPr>
        <a:xfrm>
          <a:off x="631800" y="2880"/>
          <a:ext cx="313030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56" name="Line 1">
          <a:extLst>
            <a:ext uri="{FF2B5EF4-FFF2-40B4-BE49-F238E27FC236}">
              <a16:creationId xmlns:a16="http://schemas.microsoft.com/office/drawing/2014/main" id="{015E2D0E-55B9-4389-982D-5578A8E89319}"/>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57" name="Line 1">
          <a:extLst>
            <a:ext uri="{FF2B5EF4-FFF2-40B4-BE49-F238E27FC236}">
              <a16:creationId xmlns:a16="http://schemas.microsoft.com/office/drawing/2014/main" id="{25E57235-5683-4FEC-9D01-55116ACA942C}"/>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58" name="Line 1">
          <a:extLst>
            <a:ext uri="{FF2B5EF4-FFF2-40B4-BE49-F238E27FC236}">
              <a16:creationId xmlns:a16="http://schemas.microsoft.com/office/drawing/2014/main" id="{647F26CE-5452-403E-AA50-F92CF8A06629}"/>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59" name="Line 1">
          <a:extLst>
            <a:ext uri="{FF2B5EF4-FFF2-40B4-BE49-F238E27FC236}">
              <a16:creationId xmlns:a16="http://schemas.microsoft.com/office/drawing/2014/main" id="{F2FDD591-9269-4D8C-83CB-5879B5A4B424}"/>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60" name="Line 1">
          <a:extLst>
            <a:ext uri="{FF2B5EF4-FFF2-40B4-BE49-F238E27FC236}">
              <a16:creationId xmlns:a16="http://schemas.microsoft.com/office/drawing/2014/main" id="{3534138C-76F3-4FAC-A97B-9559D5EBA1C2}"/>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61" name="Line 1">
          <a:extLst>
            <a:ext uri="{FF2B5EF4-FFF2-40B4-BE49-F238E27FC236}">
              <a16:creationId xmlns:a16="http://schemas.microsoft.com/office/drawing/2014/main" id="{298A43A5-6AF5-4252-AED7-C5B8C6885262}"/>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62" name="Line 1">
          <a:extLst>
            <a:ext uri="{FF2B5EF4-FFF2-40B4-BE49-F238E27FC236}">
              <a16:creationId xmlns:a16="http://schemas.microsoft.com/office/drawing/2014/main" id="{0D67C988-78F6-43E1-92E3-AE235B8CFD17}"/>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63" name="Line 1">
          <a:extLst>
            <a:ext uri="{FF2B5EF4-FFF2-40B4-BE49-F238E27FC236}">
              <a16:creationId xmlns:a16="http://schemas.microsoft.com/office/drawing/2014/main" id="{66CC2465-16EE-4479-ABA4-0E16A5C25D8F}"/>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64" name="Line 1">
          <a:extLst>
            <a:ext uri="{FF2B5EF4-FFF2-40B4-BE49-F238E27FC236}">
              <a16:creationId xmlns:a16="http://schemas.microsoft.com/office/drawing/2014/main" id="{2344B3B8-6F1C-4910-B2A5-64F67B59C7C4}"/>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65" name="Line 1">
          <a:extLst>
            <a:ext uri="{FF2B5EF4-FFF2-40B4-BE49-F238E27FC236}">
              <a16:creationId xmlns:a16="http://schemas.microsoft.com/office/drawing/2014/main" id="{F4CE0770-5C52-4AAC-B8D9-92CCF84E5DC0}"/>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66" name="Line 1">
          <a:extLst>
            <a:ext uri="{FF2B5EF4-FFF2-40B4-BE49-F238E27FC236}">
              <a16:creationId xmlns:a16="http://schemas.microsoft.com/office/drawing/2014/main" id="{ECC0D979-2187-412E-BC9C-2A1B660F0ED8}"/>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67" name="Line 1">
          <a:extLst>
            <a:ext uri="{FF2B5EF4-FFF2-40B4-BE49-F238E27FC236}">
              <a16:creationId xmlns:a16="http://schemas.microsoft.com/office/drawing/2014/main" id="{6F20ECA8-5DBD-4C0D-B6E8-DB3A815510AA}"/>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620280</xdr:colOff>
      <xdr:row>0</xdr:row>
      <xdr:rowOff>2880</xdr:rowOff>
    </xdr:to>
    <xdr:sp macro="" textlink="">
      <xdr:nvSpPr>
        <xdr:cNvPr id="568" name="Line 1">
          <a:extLst>
            <a:ext uri="{FF2B5EF4-FFF2-40B4-BE49-F238E27FC236}">
              <a16:creationId xmlns:a16="http://schemas.microsoft.com/office/drawing/2014/main" id="{1DBF0A31-00A5-42A7-8E20-2E1C695BDA2D}"/>
            </a:ext>
          </a:extLst>
        </xdr:cNvPr>
        <xdr:cNvSpPr/>
      </xdr:nvSpPr>
      <xdr:spPr>
        <a:xfrm>
          <a:off x="343440" y="2880"/>
          <a:ext cx="98169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569" name="Line 1">
          <a:extLst>
            <a:ext uri="{FF2B5EF4-FFF2-40B4-BE49-F238E27FC236}">
              <a16:creationId xmlns:a16="http://schemas.microsoft.com/office/drawing/2014/main" id="{FCA433B0-A482-4DF8-B8A1-F0F310DDDD7A}"/>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70" name="Line 1">
          <a:extLst>
            <a:ext uri="{FF2B5EF4-FFF2-40B4-BE49-F238E27FC236}">
              <a16:creationId xmlns:a16="http://schemas.microsoft.com/office/drawing/2014/main" id="{B559C01E-36B6-460D-9541-E139D09B6E65}"/>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571" name="Line 1">
          <a:extLst>
            <a:ext uri="{FF2B5EF4-FFF2-40B4-BE49-F238E27FC236}">
              <a16:creationId xmlns:a16="http://schemas.microsoft.com/office/drawing/2014/main" id="{D2FBBE55-F03E-40A9-97FF-1BDC6D0D42B1}"/>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72" name="Line 1">
          <a:extLst>
            <a:ext uri="{FF2B5EF4-FFF2-40B4-BE49-F238E27FC236}">
              <a16:creationId xmlns:a16="http://schemas.microsoft.com/office/drawing/2014/main" id="{CE74C804-4A51-4C52-9A24-2699E56ADDB4}"/>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73" name="Line 1">
          <a:extLst>
            <a:ext uri="{FF2B5EF4-FFF2-40B4-BE49-F238E27FC236}">
              <a16:creationId xmlns:a16="http://schemas.microsoft.com/office/drawing/2014/main" id="{E3628344-DD2C-47B2-825C-7E6C11E95ED0}"/>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74" name="Line 1">
          <a:extLst>
            <a:ext uri="{FF2B5EF4-FFF2-40B4-BE49-F238E27FC236}">
              <a16:creationId xmlns:a16="http://schemas.microsoft.com/office/drawing/2014/main" id="{7536D82D-9022-426A-A3C9-7A9FA2405A81}"/>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75" name="Line 1">
          <a:extLst>
            <a:ext uri="{FF2B5EF4-FFF2-40B4-BE49-F238E27FC236}">
              <a16:creationId xmlns:a16="http://schemas.microsoft.com/office/drawing/2014/main" id="{C81B992D-DC48-4BF8-9F94-88B00651C89F}"/>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576" name="Line 1">
          <a:extLst>
            <a:ext uri="{FF2B5EF4-FFF2-40B4-BE49-F238E27FC236}">
              <a16:creationId xmlns:a16="http://schemas.microsoft.com/office/drawing/2014/main" id="{A723A9FB-C6D6-4902-B3F2-9C5EBC39EB56}"/>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77" name="Line 1">
          <a:extLst>
            <a:ext uri="{FF2B5EF4-FFF2-40B4-BE49-F238E27FC236}">
              <a16:creationId xmlns:a16="http://schemas.microsoft.com/office/drawing/2014/main" id="{754E0F98-DD2F-4A18-B4B7-7BD8455753BF}"/>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78" name="Line 1">
          <a:extLst>
            <a:ext uri="{FF2B5EF4-FFF2-40B4-BE49-F238E27FC236}">
              <a16:creationId xmlns:a16="http://schemas.microsoft.com/office/drawing/2014/main" id="{868FF641-A132-4CD9-B978-E2DEB68AD3BE}"/>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579" name="Line 1">
          <a:extLst>
            <a:ext uri="{FF2B5EF4-FFF2-40B4-BE49-F238E27FC236}">
              <a16:creationId xmlns:a16="http://schemas.microsoft.com/office/drawing/2014/main" id="{3A268C3F-EB98-4009-BAFC-568AA76B7AF1}"/>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80" name="Line 1">
          <a:extLst>
            <a:ext uri="{FF2B5EF4-FFF2-40B4-BE49-F238E27FC236}">
              <a16:creationId xmlns:a16="http://schemas.microsoft.com/office/drawing/2014/main" id="{6CE1CB7D-46ED-4E36-B6D3-20C4416EAE24}"/>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81" name="Line 1">
          <a:extLst>
            <a:ext uri="{FF2B5EF4-FFF2-40B4-BE49-F238E27FC236}">
              <a16:creationId xmlns:a16="http://schemas.microsoft.com/office/drawing/2014/main" id="{14DF98E1-74E5-4577-B362-67866339D2BC}"/>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582" name="Line 1">
          <a:extLst>
            <a:ext uri="{FF2B5EF4-FFF2-40B4-BE49-F238E27FC236}">
              <a16:creationId xmlns:a16="http://schemas.microsoft.com/office/drawing/2014/main" id="{3FA5B751-CCEB-42F9-BCA8-CDFCCAA8320D}"/>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83" name="Line 1">
          <a:extLst>
            <a:ext uri="{FF2B5EF4-FFF2-40B4-BE49-F238E27FC236}">
              <a16:creationId xmlns:a16="http://schemas.microsoft.com/office/drawing/2014/main" id="{650CE972-3491-46A3-A9AF-ECC347A19A71}"/>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84" name="Line 1">
          <a:extLst>
            <a:ext uri="{FF2B5EF4-FFF2-40B4-BE49-F238E27FC236}">
              <a16:creationId xmlns:a16="http://schemas.microsoft.com/office/drawing/2014/main" id="{30A64786-6DED-4821-8D19-9075F706F182}"/>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85" name="Line 1">
          <a:extLst>
            <a:ext uri="{FF2B5EF4-FFF2-40B4-BE49-F238E27FC236}">
              <a16:creationId xmlns:a16="http://schemas.microsoft.com/office/drawing/2014/main" id="{8C0FA657-AB19-4DA1-8B64-4A743B9963B1}"/>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86" name="Line 1">
          <a:extLst>
            <a:ext uri="{FF2B5EF4-FFF2-40B4-BE49-F238E27FC236}">
              <a16:creationId xmlns:a16="http://schemas.microsoft.com/office/drawing/2014/main" id="{906EA90A-272A-41D7-B557-712123903125}"/>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587" name="Line 1">
          <a:extLst>
            <a:ext uri="{FF2B5EF4-FFF2-40B4-BE49-F238E27FC236}">
              <a16:creationId xmlns:a16="http://schemas.microsoft.com/office/drawing/2014/main" id="{B9CCCB5B-20EF-485D-9537-BCD2DFC0A955}"/>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588" name="Line 1">
          <a:extLst>
            <a:ext uri="{FF2B5EF4-FFF2-40B4-BE49-F238E27FC236}">
              <a16:creationId xmlns:a16="http://schemas.microsoft.com/office/drawing/2014/main" id="{53FAF5BD-949D-48F4-AAAF-35ECD9479128}"/>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589" name="Line 1">
          <a:extLst>
            <a:ext uri="{FF2B5EF4-FFF2-40B4-BE49-F238E27FC236}">
              <a16:creationId xmlns:a16="http://schemas.microsoft.com/office/drawing/2014/main" id="{B86A98B7-D422-46E1-83C7-BC229495A2BB}"/>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590" name="Line 1">
          <a:extLst>
            <a:ext uri="{FF2B5EF4-FFF2-40B4-BE49-F238E27FC236}">
              <a16:creationId xmlns:a16="http://schemas.microsoft.com/office/drawing/2014/main" id="{39D80393-0366-4758-B422-169AE82F9C66}"/>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591" name="Line 1">
          <a:extLst>
            <a:ext uri="{FF2B5EF4-FFF2-40B4-BE49-F238E27FC236}">
              <a16:creationId xmlns:a16="http://schemas.microsoft.com/office/drawing/2014/main" id="{2944E01C-AFC3-4EA5-9761-AE709CCD0025}"/>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592" name="Line 1">
          <a:extLst>
            <a:ext uri="{FF2B5EF4-FFF2-40B4-BE49-F238E27FC236}">
              <a16:creationId xmlns:a16="http://schemas.microsoft.com/office/drawing/2014/main" id="{AB908FFB-36E1-434E-B1EE-E111881EF02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593" name="Line 1">
          <a:extLst>
            <a:ext uri="{FF2B5EF4-FFF2-40B4-BE49-F238E27FC236}">
              <a16:creationId xmlns:a16="http://schemas.microsoft.com/office/drawing/2014/main" id="{807FF2CE-802E-46C0-BD3D-9B19DD0C3707}"/>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594" name="Line 1">
          <a:extLst>
            <a:ext uri="{FF2B5EF4-FFF2-40B4-BE49-F238E27FC236}">
              <a16:creationId xmlns:a16="http://schemas.microsoft.com/office/drawing/2014/main" id="{FA4E7F2D-40BA-4D50-9579-C9040BC4D994}"/>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595" name="Line 1">
          <a:extLst>
            <a:ext uri="{FF2B5EF4-FFF2-40B4-BE49-F238E27FC236}">
              <a16:creationId xmlns:a16="http://schemas.microsoft.com/office/drawing/2014/main" id="{147ADD43-0F74-4A9E-B2E7-95255AD7958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596" name="Line 1">
          <a:extLst>
            <a:ext uri="{FF2B5EF4-FFF2-40B4-BE49-F238E27FC236}">
              <a16:creationId xmlns:a16="http://schemas.microsoft.com/office/drawing/2014/main" id="{4179CCBD-A44D-47F1-829D-5C8D383DDC58}"/>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597" name="Line 1">
          <a:extLst>
            <a:ext uri="{FF2B5EF4-FFF2-40B4-BE49-F238E27FC236}">
              <a16:creationId xmlns:a16="http://schemas.microsoft.com/office/drawing/2014/main" id="{5522C3A2-42F5-4EA6-9FC8-E0679062EF1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598" name="Line 1">
          <a:extLst>
            <a:ext uri="{FF2B5EF4-FFF2-40B4-BE49-F238E27FC236}">
              <a16:creationId xmlns:a16="http://schemas.microsoft.com/office/drawing/2014/main" id="{0C42EAF0-5D7F-4622-B343-9290C3E350A2}"/>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599" name="Line 1">
          <a:extLst>
            <a:ext uri="{FF2B5EF4-FFF2-40B4-BE49-F238E27FC236}">
              <a16:creationId xmlns:a16="http://schemas.microsoft.com/office/drawing/2014/main" id="{6C9212E9-DCE5-4D4F-835F-FFAAED0E10C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00" name="Line 1">
          <a:extLst>
            <a:ext uri="{FF2B5EF4-FFF2-40B4-BE49-F238E27FC236}">
              <a16:creationId xmlns:a16="http://schemas.microsoft.com/office/drawing/2014/main" id="{1F6B19CD-8C9C-4836-BF15-DB05BEB7C22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01" name="Line 1">
          <a:extLst>
            <a:ext uri="{FF2B5EF4-FFF2-40B4-BE49-F238E27FC236}">
              <a16:creationId xmlns:a16="http://schemas.microsoft.com/office/drawing/2014/main" id="{D1DF7824-725A-4096-B990-9CD38AE0BAB7}"/>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02" name="Line 1">
          <a:extLst>
            <a:ext uri="{FF2B5EF4-FFF2-40B4-BE49-F238E27FC236}">
              <a16:creationId xmlns:a16="http://schemas.microsoft.com/office/drawing/2014/main" id="{1C9356EC-DF86-40D4-BAC8-D2A51F96536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03" name="Line 1">
          <a:extLst>
            <a:ext uri="{FF2B5EF4-FFF2-40B4-BE49-F238E27FC236}">
              <a16:creationId xmlns:a16="http://schemas.microsoft.com/office/drawing/2014/main" id="{0F2634DA-5241-4C91-9330-6D04603C425C}"/>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04" name="Line 1">
          <a:extLst>
            <a:ext uri="{FF2B5EF4-FFF2-40B4-BE49-F238E27FC236}">
              <a16:creationId xmlns:a16="http://schemas.microsoft.com/office/drawing/2014/main" id="{5FE0A0B1-705E-40BE-B7EC-9789CABEA14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05" name="Line 1">
          <a:extLst>
            <a:ext uri="{FF2B5EF4-FFF2-40B4-BE49-F238E27FC236}">
              <a16:creationId xmlns:a16="http://schemas.microsoft.com/office/drawing/2014/main" id="{BB38B534-2382-4661-9666-A118B7328D96}"/>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06" name="Line 1">
          <a:extLst>
            <a:ext uri="{FF2B5EF4-FFF2-40B4-BE49-F238E27FC236}">
              <a16:creationId xmlns:a16="http://schemas.microsoft.com/office/drawing/2014/main" id="{A2E33F8C-D789-401C-B7D7-6812317E51E9}"/>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07" name="Line 1">
          <a:extLst>
            <a:ext uri="{FF2B5EF4-FFF2-40B4-BE49-F238E27FC236}">
              <a16:creationId xmlns:a16="http://schemas.microsoft.com/office/drawing/2014/main" id="{B9190534-8849-4E85-9815-84E5C61214AA}"/>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08" name="Line 1">
          <a:extLst>
            <a:ext uri="{FF2B5EF4-FFF2-40B4-BE49-F238E27FC236}">
              <a16:creationId xmlns:a16="http://schemas.microsoft.com/office/drawing/2014/main" id="{76A8AA0F-4AF7-4DE0-BBDE-D0B3B675F11C}"/>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09" name="Line 1">
          <a:extLst>
            <a:ext uri="{FF2B5EF4-FFF2-40B4-BE49-F238E27FC236}">
              <a16:creationId xmlns:a16="http://schemas.microsoft.com/office/drawing/2014/main" id="{2782981E-AE4E-48C2-8E1E-B192603F2531}"/>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10" name="Line 1">
          <a:extLst>
            <a:ext uri="{FF2B5EF4-FFF2-40B4-BE49-F238E27FC236}">
              <a16:creationId xmlns:a16="http://schemas.microsoft.com/office/drawing/2014/main" id="{2CC9B9BB-C680-472D-B212-DBA4A6B29024}"/>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11" name="Line 1">
          <a:extLst>
            <a:ext uri="{FF2B5EF4-FFF2-40B4-BE49-F238E27FC236}">
              <a16:creationId xmlns:a16="http://schemas.microsoft.com/office/drawing/2014/main" id="{1A452A09-F303-4B6E-86B8-4ECC9A14782C}"/>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12" name="Line 1">
          <a:extLst>
            <a:ext uri="{FF2B5EF4-FFF2-40B4-BE49-F238E27FC236}">
              <a16:creationId xmlns:a16="http://schemas.microsoft.com/office/drawing/2014/main" id="{50854C15-5623-43E1-9250-6B652EC9AD03}"/>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13" name="Line 1">
          <a:extLst>
            <a:ext uri="{FF2B5EF4-FFF2-40B4-BE49-F238E27FC236}">
              <a16:creationId xmlns:a16="http://schemas.microsoft.com/office/drawing/2014/main" id="{232EB521-05F8-4CFF-A70D-28F4E3682FDB}"/>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14" name="Line 1">
          <a:extLst>
            <a:ext uri="{FF2B5EF4-FFF2-40B4-BE49-F238E27FC236}">
              <a16:creationId xmlns:a16="http://schemas.microsoft.com/office/drawing/2014/main" id="{7E3446FE-F628-4336-A8E4-12CC018F1E8C}"/>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15" name="Line 1">
          <a:extLst>
            <a:ext uri="{FF2B5EF4-FFF2-40B4-BE49-F238E27FC236}">
              <a16:creationId xmlns:a16="http://schemas.microsoft.com/office/drawing/2014/main" id="{AE308D89-3544-4E00-900B-EB65C11DEA10}"/>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16" name="Line 1">
          <a:extLst>
            <a:ext uri="{FF2B5EF4-FFF2-40B4-BE49-F238E27FC236}">
              <a16:creationId xmlns:a16="http://schemas.microsoft.com/office/drawing/2014/main" id="{A7454C2D-2196-40EA-8A84-15208CFAA56D}"/>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17" name="Line 1">
          <a:extLst>
            <a:ext uri="{FF2B5EF4-FFF2-40B4-BE49-F238E27FC236}">
              <a16:creationId xmlns:a16="http://schemas.microsoft.com/office/drawing/2014/main" id="{E6FAC305-26FD-4BD0-BE6E-3CF181008364}"/>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18" name="Line 1">
          <a:extLst>
            <a:ext uri="{FF2B5EF4-FFF2-40B4-BE49-F238E27FC236}">
              <a16:creationId xmlns:a16="http://schemas.microsoft.com/office/drawing/2014/main" id="{886F29F9-F0BD-4ECF-86E3-A81AD1F2B6DD}"/>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19" name="Line 1">
          <a:extLst>
            <a:ext uri="{FF2B5EF4-FFF2-40B4-BE49-F238E27FC236}">
              <a16:creationId xmlns:a16="http://schemas.microsoft.com/office/drawing/2014/main" id="{A9A76007-7EB4-4F5C-BA9C-D8CB3F777C45}"/>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20" name="Line 1">
          <a:extLst>
            <a:ext uri="{FF2B5EF4-FFF2-40B4-BE49-F238E27FC236}">
              <a16:creationId xmlns:a16="http://schemas.microsoft.com/office/drawing/2014/main" id="{65645757-B39B-4502-9B9F-F88967F03645}"/>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21" name="Line 1">
          <a:extLst>
            <a:ext uri="{FF2B5EF4-FFF2-40B4-BE49-F238E27FC236}">
              <a16:creationId xmlns:a16="http://schemas.microsoft.com/office/drawing/2014/main" id="{EB7F27AC-FF13-4134-ACA6-62229A73DE3B}"/>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22" name="Line 1">
          <a:extLst>
            <a:ext uri="{FF2B5EF4-FFF2-40B4-BE49-F238E27FC236}">
              <a16:creationId xmlns:a16="http://schemas.microsoft.com/office/drawing/2014/main" id="{9DB2D348-B3B3-42DD-A0D1-8028CA685D5F}"/>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23" name="Line 1">
          <a:extLst>
            <a:ext uri="{FF2B5EF4-FFF2-40B4-BE49-F238E27FC236}">
              <a16:creationId xmlns:a16="http://schemas.microsoft.com/office/drawing/2014/main" id="{A17FB95A-73BC-4057-9A90-F52E212C3926}"/>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24" name="Line 1">
          <a:extLst>
            <a:ext uri="{FF2B5EF4-FFF2-40B4-BE49-F238E27FC236}">
              <a16:creationId xmlns:a16="http://schemas.microsoft.com/office/drawing/2014/main" id="{85F29366-25D6-417E-88E5-2E9F94C4F1F8}"/>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25" name="Line 1">
          <a:extLst>
            <a:ext uri="{FF2B5EF4-FFF2-40B4-BE49-F238E27FC236}">
              <a16:creationId xmlns:a16="http://schemas.microsoft.com/office/drawing/2014/main" id="{FA0D4C06-496B-4C8C-AC2F-4371BB8FE492}"/>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26" name="Line 1">
          <a:extLst>
            <a:ext uri="{FF2B5EF4-FFF2-40B4-BE49-F238E27FC236}">
              <a16:creationId xmlns:a16="http://schemas.microsoft.com/office/drawing/2014/main" id="{5D415865-DF83-44D2-A004-37E75DDFFA33}"/>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27" name="Line 1">
          <a:extLst>
            <a:ext uri="{FF2B5EF4-FFF2-40B4-BE49-F238E27FC236}">
              <a16:creationId xmlns:a16="http://schemas.microsoft.com/office/drawing/2014/main" id="{B8D1DCD0-1032-4595-AA8F-6ED19884602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28" name="Line 1">
          <a:extLst>
            <a:ext uri="{FF2B5EF4-FFF2-40B4-BE49-F238E27FC236}">
              <a16:creationId xmlns:a16="http://schemas.microsoft.com/office/drawing/2014/main" id="{3863129D-57B3-458A-B141-FE09A48709D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29" name="Line 1">
          <a:extLst>
            <a:ext uri="{FF2B5EF4-FFF2-40B4-BE49-F238E27FC236}">
              <a16:creationId xmlns:a16="http://schemas.microsoft.com/office/drawing/2014/main" id="{6BA1FAA6-0356-4204-B73C-819089F15BD4}"/>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30" name="Line 1">
          <a:extLst>
            <a:ext uri="{FF2B5EF4-FFF2-40B4-BE49-F238E27FC236}">
              <a16:creationId xmlns:a16="http://schemas.microsoft.com/office/drawing/2014/main" id="{FAE9FC03-1949-4826-833F-E88A8A82E6C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31" name="Line 1">
          <a:extLst>
            <a:ext uri="{FF2B5EF4-FFF2-40B4-BE49-F238E27FC236}">
              <a16:creationId xmlns:a16="http://schemas.microsoft.com/office/drawing/2014/main" id="{CE6285A1-B147-4FCA-84E4-052A6B9ED922}"/>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32" name="Line 1">
          <a:extLst>
            <a:ext uri="{FF2B5EF4-FFF2-40B4-BE49-F238E27FC236}">
              <a16:creationId xmlns:a16="http://schemas.microsoft.com/office/drawing/2014/main" id="{0BC6B5C0-618B-4C7C-A767-1E978E298D7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33" name="Line 1">
          <a:extLst>
            <a:ext uri="{FF2B5EF4-FFF2-40B4-BE49-F238E27FC236}">
              <a16:creationId xmlns:a16="http://schemas.microsoft.com/office/drawing/2014/main" id="{E3D54C7B-4A6C-4C81-B3B7-89E87CE2F804}"/>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34" name="Line 1">
          <a:extLst>
            <a:ext uri="{FF2B5EF4-FFF2-40B4-BE49-F238E27FC236}">
              <a16:creationId xmlns:a16="http://schemas.microsoft.com/office/drawing/2014/main" id="{165CE4B6-E017-41A4-8436-4A8F282A980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35" name="Line 1">
          <a:extLst>
            <a:ext uri="{FF2B5EF4-FFF2-40B4-BE49-F238E27FC236}">
              <a16:creationId xmlns:a16="http://schemas.microsoft.com/office/drawing/2014/main" id="{EC348998-A927-4C00-BE2A-C3BEC211594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36" name="Line 1">
          <a:extLst>
            <a:ext uri="{FF2B5EF4-FFF2-40B4-BE49-F238E27FC236}">
              <a16:creationId xmlns:a16="http://schemas.microsoft.com/office/drawing/2014/main" id="{EE6E9D90-FCF5-47B8-B39A-3826DCE0589F}"/>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37" name="Line 1">
          <a:extLst>
            <a:ext uri="{FF2B5EF4-FFF2-40B4-BE49-F238E27FC236}">
              <a16:creationId xmlns:a16="http://schemas.microsoft.com/office/drawing/2014/main" id="{96672E9E-B1F9-4A51-A717-CD4C79DDADC7}"/>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38" name="Line 1">
          <a:extLst>
            <a:ext uri="{FF2B5EF4-FFF2-40B4-BE49-F238E27FC236}">
              <a16:creationId xmlns:a16="http://schemas.microsoft.com/office/drawing/2014/main" id="{123AF9EC-E279-4373-B754-1348AF7F6D2D}"/>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39" name="Line 1">
          <a:extLst>
            <a:ext uri="{FF2B5EF4-FFF2-40B4-BE49-F238E27FC236}">
              <a16:creationId xmlns:a16="http://schemas.microsoft.com/office/drawing/2014/main" id="{E93B1B94-5C72-4E95-81CE-240B9DD1597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40" name="Line 1">
          <a:extLst>
            <a:ext uri="{FF2B5EF4-FFF2-40B4-BE49-F238E27FC236}">
              <a16:creationId xmlns:a16="http://schemas.microsoft.com/office/drawing/2014/main" id="{CBEC7CBE-988E-4512-9F41-BD35E6E9EF85}"/>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41" name="Line 1">
          <a:extLst>
            <a:ext uri="{FF2B5EF4-FFF2-40B4-BE49-F238E27FC236}">
              <a16:creationId xmlns:a16="http://schemas.microsoft.com/office/drawing/2014/main" id="{6F5C76E8-1F7F-4E52-BE30-1C17A40E1596}"/>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42" name="Line 1">
          <a:extLst>
            <a:ext uri="{FF2B5EF4-FFF2-40B4-BE49-F238E27FC236}">
              <a16:creationId xmlns:a16="http://schemas.microsoft.com/office/drawing/2014/main" id="{68B68A8D-FCDB-43A4-83B2-3ED50213A2B5}"/>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43" name="Line 1">
          <a:extLst>
            <a:ext uri="{FF2B5EF4-FFF2-40B4-BE49-F238E27FC236}">
              <a16:creationId xmlns:a16="http://schemas.microsoft.com/office/drawing/2014/main" id="{50171A3D-4C35-4E9F-8CEA-70032313EF21}"/>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44" name="Line 1">
          <a:extLst>
            <a:ext uri="{FF2B5EF4-FFF2-40B4-BE49-F238E27FC236}">
              <a16:creationId xmlns:a16="http://schemas.microsoft.com/office/drawing/2014/main" id="{0DD25A67-516D-4A7A-A7AC-FFB8368D0400}"/>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45" name="Line 1">
          <a:extLst>
            <a:ext uri="{FF2B5EF4-FFF2-40B4-BE49-F238E27FC236}">
              <a16:creationId xmlns:a16="http://schemas.microsoft.com/office/drawing/2014/main" id="{5ECE37C6-22BD-456D-8633-91139036D7B8}"/>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46" name="Line 1">
          <a:extLst>
            <a:ext uri="{FF2B5EF4-FFF2-40B4-BE49-F238E27FC236}">
              <a16:creationId xmlns:a16="http://schemas.microsoft.com/office/drawing/2014/main" id="{6D884B08-4934-41A3-8F8D-8D6950D7C0D1}"/>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47" name="Line 1">
          <a:extLst>
            <a:ext uri="{FF2B5EF4-FFF2-40B4-BE49-F238E27FC236}">
              <a16:creationId xmlns:a16="http://schemas.microsoft.com/office/drawing/2014/main" id="{CA6DAB4C-B916-41FC-A667-FA0F1D542946}"/>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48" name="Line 1">
          <a:extLst>
            <a:ext uri="{FF2B5EF4-FFF2-40B4-BE49-F238E27FC236}">
              <a16:creationId xmlns:a16="http://schemas.microsoft.com/office/drawing/2014/main" id="{E80CFFFE-C70C-4BFB-856E-7CD26EE3847F}"/>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49" name="Line 1">
          <a:extLst>
            <a:ext uri="{FF2B5EF4-FFF2-40B4-BE49-F238E27FC236}">
              <a16:creationId xmlns:a16="http://schemas.microsoft.com/office/drawing/2014/main" id="{E12812A6-A0E7-4EDA-8AB1-9BC9588AA6B3}"/>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50" name="Line 1">
          <a:extLst>
            <a:ext uri="{FF2B5EF4-FFF2-40B4-BE49-F238E27FC236}">
              <a16:creationId xmlns:a16="http://schemas.microsoft.com/office/drawing/2014/main" id="{7AA62D7E-D26A-4D01-9E5A-EA21894AD28A}"/>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51" name="Line 1">
          <a:extLst>
            <a:ext uri="{FF2B5EF4-FFF2-40B4-BE49-F238E27FC236}">
              <a16:creationId xmlns:a16="http://schemas.microsoft.com/office/drawing/2014/main" id="{80A0553E-96ED-4499-B6D0-1A8A51533026}"/>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52" name="Line 1">
          <a:extLst>
            <a:ext uri="{FF2B5EF4-FFF2-40B4-BE49-F238E27FC236}">
              <a16:creationId xmlns:a16="http://schemas.microsoft.com/office/drawing/2014/main" id="{F2961CEC-657F-4C22-8655-A7918ADE6470}"/>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53" name="Line 1">
          <a:extLst>
            <a:ext uri="{FF2B5EF4-FFF2-40B4-BE49-F238E27FC236}">
              <a16:creationId xmlns:a16="http://schemas.microsoft.com/office/drawing/2014/main" id="{CC17829E-1AF0-4B6F-9E00-7F676510C01F}"/>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54" name="Line 1">
          <a:extLst>
            <a:ext uri="{FF2B5EF4-FFF2-40B4-BE49-F238E27FC236}">
              <a16:creationId xmlns:a16="http://schemas.microsoft.com/office/drawing/2014/main" id="{65AF6BB5-DAAE-4014-9A35-48644507CACE}"/>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55" name="Line 1">
          <a:extLst>
            <a:ext uri="{FF2B5EF4-FFF2-40B4-BE49-F238E27FC236}">
              <a16:creationId xmlns:a16="http://schemas.microsoft.com/office/drawing/2014/main" id="{21BF429E-0FA0-4B61-9734-5E388332D0BA}"/>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56" name="Line 1">
          <a:extLst>
            <a:ext uri="{FF2B5EF4-FFF2-40B4-BE49-F238E27FC236}">
              <a16:creationId xmlns:a16="http://schemas.microsoft.com/office/drawing/2014/main" id="{F39D980F-1B8F-4A81-927B-BDF485EDD47A}"/>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57" name="Line 1">
          <a:extLst>
            <a:ext uri="{FF2B5EF4-FFF2-40B4-BE49-F238E27FC236}">
              <a16:creationId xmlns:a16="http://schemas.microsoft.com/office/drawing/2014/main" id="{4F8A35D4-6061-4B20-968B-EA1E5106FE50}"/>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58" name="Line 1">
          <a:extLst>
            <a:ext uri="{FF2B5EF4-FFF2-40B4-BE49-F238E27FC236}">
              <a16:creationId xmlns:a16="http://schemas.microsoft.com/office/drawing/2014/main" id="{0BF43E23-1E90-4A28-B66B-6DDED6250EB6}"/>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59" name="Line 1">
          <a:extLst>
            <a:ext uri="{FF2B5EF4-FFF2-40B4-BE49-F238E27FC236}">
              <a16:creationId xmlns:a16="http://schemas.microsoft.com/office/drawing/2014/main" id="{41DB8D4F-8D0E-4520-A550-6600A2F607EF}"/>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60" name="Line 1">
          <a:extLst>
            <a:ext uri="{FF2B5EF4-FFF2-40B4-BE49-F238E27FC236}">
              <a16:creationId xmlns:a16="http://schemas.microsoft.com/office/drawing/2014/main" id="{8CB7569D-DB82-419C-9E33-41F87AFA097A}"/>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61" name="Line 1">
          <a:extLst>
            <a:ext uri="{FF2B5EF4-FFF2-40B4-BE49-F238E27FC236}">
              <a16:creationId xmlns:a16="http://schemas.microsoft.com/office/drawing/2014/main" id="{AC99CEBA-F764-40E7-AAF3-BB0F6AF8F7E4}"/>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62" name="Line 1">
          <a:extLst>
            <a:ext uri="{FF2B5EF4-FFF2-40B4-BE49-F238E27FC236}">
              <a16:creationId xmlns:a16="http://schemas.microsoft.com/office/drawing/2014/main" id="{51B37F5C-729C-46B1-8AAF-E4B6BE2E32A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63" name="Line 1">
          <a:extLst>
            <a:ext uri="{FF2B5EF4-FFF2-40B4-BE49-F238E27FC236}">
              <a16:creationId xmlns:a16="http://schemas.microsoft.com/office/drawing/2014/main" id="{5C70F5FB-91C7-45F6-A939-ECFEFF49F41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64" name="Line 1">
          <a:extLst>
            <a:ext uri="{FF2B5EF4-FFF2-40B4-BE49-F238E27FC236}">
              <a16:creationId xmlns:a16="http://schemas.microsoft.com/office/drawing/2014/main" id="{8C33EA7A-B234-4D3C-88EA-0A3FD938BE5E}"/>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65" name="Line 1">
          <a:extLst>
            <a:ext uri="{FF2B5EF4-FFF2-40B4-BE49-F238E27FC236}">
              <a16:creationId xmlns:a16="http://schemas.microsoft.com/office/drawing/2014/main" id="{F0C9A9D4-37F3-4E27-A27C-4B19B2146D51}"/>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66" name="Line 1">
          <a:extLst>
            <a:ext uri="{FF2B5EF4-FFF2-40B4-BE49-F238E27FC236}">
              <a16:creationId xmlns:a16="http://schemas.microsoft.com/office/drawing/2014/main" id="{23BBC16C-CF38-40A4-9874-641C982E9851}"/>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67" name="Line 1">
          <a:extLst>
            <a:ext uri="{FF2B5EF4-FFF2-40B4-BE49-F238E27FC236}">
              <a16:creationId xmlns:a16="http://schemas.microsoft.com/office/drawing/2014/main" id="{66F54403-3214-4C2C-830A-5A6F9678512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68" name="Line 1">
          <a:extLst>
            <a:ext uri="{FF2B5EF4-FFF2-40B4-BE49-F238E27FC236}">
              <a16:creationId xmlns:a16="http://schemas.microsoft.com/office/drawing/2014/main" id="{3F10D078-9E9E-49F1-8861-4D767387FD74}"/>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69" name="Line 1">
          <a:extLst>
            <a:ext uri="{FF2B5EF4-FFF2-40B4-BE49-F238E27FC236}">
              <a16:creationId xmlns:a16="http://schemas.microsoft.com/office/drawing/2014/main" id="{96571220-6053-4152-9A71-C93E1CEF5F51}"/>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70" name="Line 1">
          <a:extLst>
            <a:ext uri="{FF2B5EF4-FFF2-40B4-BE49-F238E27FC236}">
              <a16:creationId xmlns:a16="http://schemas.microsoft.com/office/drawing/2014/main" id="{79AD8C8A-1045-42C3-AAED-32168B9A227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71" name="Line 1">
          <a:extLst>
            <a:ext uri="{FF2B5EF4-FFF2-40B4-BE49-F238E27FC236}">
              <a16:creationId xmlns:a16="http://schemas.microsoft.com/office/drawing/2014/main" id="{3BF3923B-D4DE-4C02-815E-FF73B838004F}"/>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72" name="Line 1">
          <a:extLst>
            <a:ext uri="{FF2B5EF4-FFF2-40B4-BE49-F238E27FC236}">
              <a16:creationId xmlns:a16="http://schemas.microsoft.com/office/drawing/2014/main" id="{94DFE312-FD52-4E3B-B9C0-1CC2D681E60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73" name="Line 1">
          <a:extLst>
            <a:ext uri="{FF2B5EF4-FFF2-40B4-BE49-F238E27FC236}">
              <a16:creationId xmlns:a16="http://schemas.microsoft.com/office/drawing/2014/main" id="{D984DB68-2328-4765-ACB8-EE6A2AF43CD4}"/>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74" name="Line 1">
          <a:extLst>
            <a:ext uri="{FF2B5EF4-FFF2-40B4-BE49-F238E27FC236}">
              <a16:creationId xmlns:a16="http://schemas.microsoft.com/office/drawing/2014/main" id="{BA2F05D3-F8B5-4746-A1C9-E1DBD6EE656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75" name="Line 1">
          <a:extLst>
            <a:ext uri="{FF2B5EF4-FFF2-40B4-BE49-F238E27FC236}">
              <a16:creationId xmlns:a16="http://schemas.microsoft.com/office/drawing/2014/main" id="{33B77A4E-9204-4034-8999-1E28A7D45DF7}"/>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76" name="Line 1">
          <a:extLst>
            <a:ext uri="{FF2B5EF4-FFF2-40B4-BE49-F238E27FC236}">
              <a16:creationId xmlns:a16="http://schemas.microsoft.com/office/drawing/2014/main" id="{A26100D9-6FE8-405A-B1DD-EDC6137F81C3}"/>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77" name="Line 1">
          <a:extLst>
            <a:ext uri="{FF2B5EF4-FFF2-40B4-BE49-F238E27FC236}">
              <a16:creationId xmlns:a16="http://schemas.microsoft.com/office/drawing/2014/main" id="{82700607-5413-4A9E-B99D-AD1D7DA1C11D}"/>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78" name="Line 1">
          <a:extLst>
            <a:ext uri="{FF2B5EF4-FFF2-40B4-BE49-F238E27FC236}">
              <a16:creationId xmlns:a16="http://schemas.microsoft.com/office/drawing/2014/main" id="{560F773F-19DE-4FDF-A92B-0B7A51A0BE6D}"/>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79" name="Line 1">
          <a:extLst>
            <a:ext uri="{FF2B5EF4-FFF2-40B4-BE49-F238E27FC236}">
              <a16:creationId xmlns:a16="http://schemas.microsoft.com/office/drawing/2014/main" id="{2572F7CE-C112-4532-A30C-5DE828ACB022}"/>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80" name="Line 1">
          <a:extLst>
            <a:ext uri="{FF2B5EF4-FFF2-40B4-BE49-F238E27FC236}">
              <a16:creationId xmlns:a16="http://schemas.microsoft.com/office/drawing/2014/main" id="{475EC577-FEB3-401F-A0DB-8D3BF64D690D}"/>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81" name="Line 1">
          <a:extLst>
            <a:ext uri="{FF2B5EF4-FFF2-40B4-BE49-F238E27FC236}">
              <a16:creationId xmlns:a16="http://schemas.microsoft.com/office/drawing/2014/main" id="{CF754EE6-85A5-44C5-BF27-0379CF3EBF70}"/>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82" name="Line 1">
          <a:extLst>
            <a:ext uri="{FF2B5EF4-FFF2-40B4-BE49-F238E27FC236}">
              <a16:creationId xmlns:a16="http://schemas.microsoft.com/office/drawing/2014/main" id="{7AC2B522-EB9A-48CB-AC88-19A1E18A3FC9}"/>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83" name="Line 1">
          <a:extLst>
            <a:ext uri="{FF2B5EF4-FFF2-40B4-BE49-F238E27FC236}">
              <a16:creationId xmlns:a16="http://schemas.microsoft.com/office/drawing/2014/main" id="{F26D6172-1FB3-4BAA-8B67-CD57054ACF21}"/>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84" name="Line 1">
          <a:extLst>
            <a:ext uri="{FF2B5EF4-FFF2-40B4-BE49-F238E27FC236}">
              <a16:creationId xmlns:a16="http://schemas.microsoft.com/office/drawing/2014/main" id="{AAA0094B-E241-40EC-928E-3A46297A8679}"/>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85" name="Line 1">
          <a:extLst>
            <a:ext uri="{FF2B5EF4-FFF2-40B4-BE49-F238E27FC236}">
              <a16:creationId xmlns:a16="http://schemas.microsoft.com/office/drawing/2014/main" id="{5F1CFE35-2BC3-43ED-B930-515B62ECAF60}"/>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86" name="Line 1">
          <a:extLst>
            <a:ext uri="{FF2B5EF4-FFF2-40B4-BE49-F238E27FC236}">
              <a16:creationId xmlns:a16="http://schemas.microsoft.com/office/drawing/2014/main" id="{FC524C11-6B33-4A4A-8D73-2F13A012FFBC}"/>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87" name="Line 1">
          <a:extLst>
            <a:ext uri="{FF2B5EF4-FFF2-40B4-BE49-F238E27FC236}">
              <a16:creationId xmlns:a16="http://schemas.microsoft.com/office/drawing/2014/main" id="{CC421E76-C953-4826-8944-28A5A41AE0A4}"/>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88" name="Line 1">
          <a:extLst>
            <a:ext uri="{FF2B5EF4-FFF2-40B4-BE49-F238E27FC236}">
              <a16:creationId xmlns:a16="http://schemas.microsoft.com/office/drawing/2014/main" id="{E64D5AD2-29DB-423E-8C2B-66555ED2216A}"/>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89" name="Line 1">
          <a:extLst>
            <a:ext uri="{FF2B5EF4-FFF2-40B4-BE49-F238E27FC236}">
              <a16:creationId xmlns:a16="http://schemas.microsoft.com/office/drawing/2014/main" id="{020D8201-58C3-4E56-A280-A10EC300E3B6}"/>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90" name="Line 1">
          <a:extLst>
            <a:ext uri="{FF2B5EF4-FFF2-40B4-BE49-F238E27FC236}">
              <a16:creationId xmlns:a16="http://schemas.microsoft.com/office/drawing/2014/main" id="{264CAEF0-C451-4816-8DD0-EA9DF1AF77B7}"/>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91" name="Line 1">
          <a:extLst>
            <a:ext uri="{FF2B5EF4-FFF2-40B4-BE49-F238E27FC236}">
              <a16:creationId xmlns:a16="http://schemas.microsoft.com/office/drawing/2014/main" id="{20371E34-32DC-4282-B22B-80C4F270734B}"/>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92" name="Line 1">
          <a:extLst>
            <a:ext uri="{FF2B5EF4-FFF2-40B4-BE49-F238E27FC236}">
              <a16:creationId xmlns:a16="http://schemas.microsoft.com/office/drawing/2014/main" id="{E46D29DF-ED46-40C2-91D3-54BA0ECAD247}"/>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693" name="Line 1">
          <a:extLst>
            <a:ext uri="{FF2B5EF4-FFF2-40B4-BE49-F238E27FC236}">
              <a16:creationId xmlns:a16="http://schemas.microsoft.com/office/drawing/2014/main" id="{CADDF4E3-50E9-4CFF-B7BF-633CF5B6D6AE}"/>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694" name="Line 1">
          <a:extLst>
            <a:ext uri="{FF2B5EF4-FFF2-40B4-BE49-F238E27FC236}">
              <a16:creationId xmlns:a16="http://schemas.microsoft.com/office/drawing/2014/main" id="{64025268-AD43-4AD4-BFEA-10D067843485}"/>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695" name="Line 1">
          <a:extLst>
            <a:ext uri="{FF2B5EF4-FFF2-40B4-BE49-F238E27FC236}">
              <a16:creationId xmlns:a16="http://schemas.microsoft.com/office/drawing/2014/main" id="{0BD14839-BB9C-4D78-8101-75BDAD15AC4A}"/>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96" name="Line 1">
          <a:extLst>
            <a:ext uri="{FF2B5EF4-FFF2-40B4-BE49-F238E27FC236}">
              <a16:creationId xmlns:a16="http://schemas.microsoft.com/office/drawing/2014/main" id="{92DB2E26-F137-4C1D-83B5-B7857EB46FD0}"/>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97" name="Line 1">
          <a:extLst>
            <a:ext uri="{FF2B5EF4-FFF2-40B4-BE49-F238E27FC236}">
              <a16:creationId xmlns:a16="http://schemas.microsoft.com/office/drawing/2014/main" id="{84BC567A-640E-43B1-9F08-D6A37F1DB31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698" name="Line 1">
          <a:extLst>
            <a:ext uri="{FF2B5EF4-FFF2-40B4-BE49-F238E27FC236}">
              <a16:creationId xmlns:a16="http://schemas.microsoft.com/office/drawing/2014/main" id="{53520088-24B2-4BF7-98FB-DF8841C9581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699" name="Line 1">
          <a:extLst>
            <a:ext uri="{FF2B5EF4-FFF2-40B4-BE49-F238E27FC236}">
              <a16:creationId xmlns:a16="http://schemas.microsoft.com/office/drawing/2014/main" id="{BB1DB1C4-A24D-4DD7-9311-A053C6BA7702}"/>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700" name="Line 1">
          <a:extLst>
            <a:ext uri="{FF2B5EF4-FFF2-40B4-BE49-F238E27FC236}">
              <a16:creationId xmlns:a16="http://schemas.microsoft.com/office/drawing/2014/main" id="{A614BE4A-D142-4DC0-BEBB-156BE6C424A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701" name="Line 1">
          <a:extLst>
            <a:ext uri="{FF2B5EF4-FFF2-40B4-BE49-F238E27FC236}">
              <a16:creationId xmlns:a16="http://schemas.microsoft.com/office/drawing/2014/main" id="{619C93C1-09B0-48ED-8918-4631685038FF}"/>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702" name="Line 1">
          <a:extLst>
            <a:ext uri="{FF2B5EF4-FFF2-40B4-BE49-F238E27FC236}">
              <a16:creationId xmlns:a16="http://schemas.microsoft.com/office/drawing/2014/main" id="{A61693DE-16AE-4947-B4FC-E91D453117A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703" name="Line 1">
          <a:extLst>
            <a:ext uri="{FF2B5EF4-FFF2-40B4-BE49-F238E27FC236}">
              <a16:creationId xmlns:a16="http://schemas.microsoft.com/office/drawing/2014/main" id="{81066AA8-AF4C-4381-B136-A55A20936183}"/>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704" name="Line 1">
          <a:extLst>
            <a:ext uri="{FF2B5EF4-FFF2-40B4-BE49-F238E27FC236}">
              <a16:creationId xmlns:a16="http://schemas.microsoft.com/office/drawing/2014/main" id="{CE382058-6EA0-441F-8E4F-7719E9562C3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705" name="Line 1">
          <a:extLst>
            <a:ext uri="{FF2B5EF4-FFF2-40B4-BE49-F238E27FC236}">
              <a16:creationId xmlns:a16="http://schemas.microsoft.com/office/drawing/2014/main" id="{70947961-D410-4E58-B097-706E92A0A35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706" name="Line 1">
          <a:extLst>
            <a:ext uri="{FF2B5EF4-FFF2-40B4-BE49-F238E27FC236}">
              <a16:creationId xmlns:a16="http://schemas.microsoft.com/office/drawing/2014/main" id="{9813391F-B885-40F0-8C12-AFF319302AF7}"/>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707" name="Line 1">
          <a:extLst>
            <a:ext uri="{FF2B5EF4-FFF2-40B4-BE49-F238E27FC236}">
              <a16:creationId xmlns:a16="http://schemas.microsoft.com/office/drawing/2014/main" id="{7DF1A780-BBC5-4AB8-BE29-457E07684C4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0</xdr:rowOff>
    </xdr:from>
    <xdr:to>
      <xdr:col>1</xdr:col>
      <xdr:colOff>644760</xdr:colOff>
      <xdr:row>0</xdr:row>
      <xdr:rowOff>0</xdr:rowOff>
    </xdr:to>
    <xdr:sp macro="" textlink="">
      <xdr:nvSpPr>
        <xdr:cNvPr id="708" name="Line 1">
          <a:extLst>
            <a:ext uri="{FF2B5EF4-FFF2-40B4-BE49-F238E27FC236}">
              <a16:creationId xmlns:a16="http://schemas.microsoft.com/office/drawing/2014/main" id="{FE1D44AE-BFA2-48B6-A27E-F986875630D2}"/>
            </a:ext>
          </a:extLst>
        </xdr:cNvPr>
        <xdr:cNvSpPr/>
      </xdr:nvSpPr>
      <xdr:spPr>
        <a:xfrm>
          <a:off x="343440" y="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709" name="Line 1">
          <a:extLst>
            <a:ext uri="{FF2B5EF4-FFF2-40B4-BE49-F238E27FC236}">
              <a16:creationId xmlns:a16="http://schemas.microsoft.com/office/drawing/2014/main" id="{F476D532-20C7-4B1E-B36D-A1A16CE8B8A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10" name="Line 1">
          <a:extLst>
            <a:ext uri="{FF2B5EF4-FFF2-40B4-BE49-F238E27FC236}">
              <a16:creationId xmlns:a16="http://schemas.microsoft.com/office/drawing/2014/main" id="{C19BDCC1-8D10-4B77-ABA7-DFF973F36DEE}"/>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11" name="Line 1">
          <a:extLst>
            <a:ext uri="{FF2B5EF4-FFF2-40B4-BE49-F238E27FC236}">
              <a16:creationId xmlns:a16="http://schemas.microsoft.com/office/drawing/2014/main" id="{BE0DD984-0CED-4D2B-A886-48A1189EE333}"/>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12" name="Line 1">
          <a:extLst>
            <a:ext uri="{FF2B5EF4-FFF2-40B4-BE49-F238E27FC236}">
              <a16:creationId xmlns:a16="http://schemas.microsoft.com/office/drawing/2014/main" id="{0642BD9B-54DB-426A-A1AA-063434E45B6A}"/>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13" name="Line 1">
          <a:extLst>
            <a:ext uri="{FF2B5EF4-FFF2-40B4-BE49-F238E27FC236}">
              <a16:creationId xmlns:a16="http://schemas.microsoft.com/office/drawing/2014/main" id="{F991DF4B-1E4F-4AD7-ACB6-FF44416635AE}"/>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14" name="Line 1">
          <a:extLst>
            <a:ext uri="{FF2B5EF4-FFF2-40B4-BE49-F238E27FC236}">
              <a16:creationId xmlns:a16="http://schemas.microsoft.com/office/drawing/2014/main" id="{8D319415-53F0-48B3-8E37-D0B80E4164DA}"/>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15" name="Line 1">
          <a:extLst>
            <a:ext uri="{FF2B5EF4-FFF2-40B4-BE49-F238E27FC236}">
              <a16:creationId xmlns:a16="http://schemas.microsoft.com/office/drawing/2014/main" id="{DBE9323C-8CEC-45F1-A032-BC441C80C817}"/>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16" name="Line 1">
          <a:extLst>
            <a:ext uri="{FF2B5EF4-FFF2-40B4-BE49-F238E27FC236}">
              <a16:creationId xmlns:a16="http://schemas.microsoft.com/office/drawing/2014/main" id="{03700722-EA6B-4B54-BE48-5648706217A3}"/>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17" name="Line 1">
          <a:extLst>
            <a:ext uri="{FF2B5EF4-FFF2-40B4-BE49-F238E27FC236}">
              <a16:creationId xmlns:a16="http://schemas.microsoft.com/office/drawing/2014/main" id="{751F650E-DA86-4892-972F-10EC19C63028}"/>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18" name="Line 1">
          <a:extLst>
            <a:ext uri="{FF2B5EF4-FFF2-40B4-BE49-F238E27FC236}">
              <a16:creationId xmlns:a16="http://schemas.microsoft.com/office/drawing/2014/main" id="{A9F8EDA2-7764-4843-B1C0-4C08C32DB7F9}"/>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19" name="Line 1">
          <a:extLst>
            <a:ext uri="{FF2B5EF4-FFF2-40B4-BE49-F238E27FC236}">
              <a16:creationId xmlns:a16="http://schemas.microsoft.com/office/drawing/2014/main" id="{BD1605A7-6D26-4F77-A367-5A13BE70620A}"/>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20" name="Line 1">
          <a:extLst>
            <a:ext uri="{FF2B5EF4-FFF2-40B4-BE49-F238E27FC236}">
              <a16:creationId xmlns:a16="http://schemas.microsoft.com/office/drawing/2014/main" id="{E18E7C82-0AC4-4AA5-8AAE-9A0892FB8BD1}"/>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21" name="Line 1">
          <a:extLst>
            <a:ext uri="{FF2B5EF4-FFF2-40B4-BE49-F238E27FC236}">
              <a16:creationId xmlns:a16="http://schemas.microsoft.com/office/drawing/2014/main" id="{AA46F78A-7C6C-4B53-B900-1E8A29803956}"/>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22" name="Line 1">
          <a:extLst>
            <a:ext uri="{FF2B5EF4-FFF2-40B4-BE49-F238E27FC236}">
              <a16:creationId xmlns:a16="http://schemas.microsoft.com/office/drawing/2014/main" id="{2DDB1FAF-2CBA-4773-9ABD-874C4F1D4478}"/>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23" name="Line 1">
          <a:extLst>
            <a:ext uri="{FF2B5EF4-FFF2-40B4-BE49-F238E27FC236}">
              <a16:creationId xmlns:a16="http://schemas.microsoft.com/office/drawing/2014/main" id="{A73548C0-BB0C-43A3-9C12-718A5993CB11}"/>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24" name="Line 1">
          <a:extLst>
            <a:ext uri="{FF2B5EF4-FFF2-40B4-BE49-F238E27FC236}">
              <a16:creationId xmlns:a16="http://schemas.microsoft.com/office/drawing/2014/main" id="{0EDAA274-4E5F-427F-B781-731A358E8D68}"/>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25" name="Line 1">
          <a:extLst>
            <a:ext uri="{FF2B5EF4-FFF2-40B4-BE49-F238E27FC236}">
              <a16:creationId xmlns:a16="http://schemas.microsoft.com/office/drawing/2014/main" id="{0E659A61-8EB7-44BD-AF68-069B21D67E89}"/>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26" name="Line 1">
          <a:extLst>
            <a:ext uri="{FF2B5EF4-FFF2-40B4-BE49-F238E27FC236}">
              <a16:creationId xmlns:a16="http://schemas.microsoft.com/office/drawing/2014/main" id="{11106AAC-E729-4FB7-A863-0B4D63B5EE5B}"/>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27" name="Line 1">
          <a:extLst>
            <a:ext uri="{FF2B5EF4-FFF2-40B4-BE49-F238E27FC236}">
              <a16:creationId xmlns:a16="http://schemas.microsoft.com/office/drawing/2014/main" id="{FFC69AEA-A73B-4D6A-B135-33FF07969E43}"/>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28" name="Line 1">
          <a:extLst>
            <a:ext uri="{FF2B5EF4-FFF2-40B4-BE49-F238E27FC236}">
              <a16:creationId xmlns:a16="http://schemas.microsoft.com/office/drawing/2014/main" id="{9ADC662E-AB3D-40F5-9635-D54170BD827A}"/>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29" name="Line 1">
          <a:extLst>
            <a:ext uri="{FF2B5EF4-FFF2-40B4-BE49-F238E27FC236}">
              <a16:creationId xmlns:a16="http://schemas.microsoft.com/office/drawing/2014/main" id="{0ECE6985-5FDE-4210-9CBB-EEDC3A97975B}"/>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30" name="Line 1">
          <a:extLst>
            <a:ext uri="{FF2B5EF4-FFF2-40B4-BE49-F238E27FC236}">
              <a16:creationId xmlns:a16="http://schemas.microsoft.com/office/drawing/2014/main" id="{03F02147-D80B-421A-9D21-F0F126F158CC}"/>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31" name="Line 1">
          <a:extLst>
            <a:ext uri="{FF2B5EF4-FFF2-40B4-BE49-F238E27FC236}">
              <a16:creationId xmlns:a16="http://schemas.microsoft.com/office/drawing/2014/main" id="{68482722-A42E-41DF-8F1E-03AB8D32A641}"/>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32" name="Line 1">
          <a:extLst>
            <a:ext uri="{FF2B5EF4-FFF2-40B4-BE49-F238E27FC236}">
              <a16:creationId xmlns:a16="http://schemas.microsoft.com/office/drawing/2014/main" id="{751CBE94-B5A4-414E-970F-0D3FEF7610EB}"/>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33" name="Line 1">
          <a:extLst>
            <a:ext uri="{FF2B5EF4-FFF2-40B4-BE49-F238E27FC236}">
              <a16:creationId xmlns:a16="http://schemas.microsoft.com/office/drawing/2014/main" id="{B1D05E59-DA3B-44FF-9336-DC40937E261D}"/>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34" name="Line 1">
          <a:extLst>
            <a:ext uri="{FF2B5EF4-FFF2-40B4-BE49-F238E27FC236}">
              <a16:creationId xmlns:a16="http://schemas.microsoft.com/office/drawing/2014/main" id="{636F3B35-466F-4541-9114-0E7D36E203AE}"/>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35" name="Line 1">
          <a:extLst>
            <a:ext uri="{FF2B5EF4-FFF2-40B4-BE49-F238E27FC236}">
              <a16:creationId xmlns:a16="http://schemas.microsoft.com/office/drawing/2014/main" id="{E70E16EE-545F-4CDA-99BB-75EF43E68EE1}"/>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36" name="Line 1">
          <a:extLst>
            <a:ext uri="{FF2B5EF4-FFF2-40B4-BE49-F238E27FC236}">
              <a16:creationId xmlns:a16="http://schemas.microsoft.com/office/drawing/2014/main" id="{E6F051B7-257F-42FA-B76A-1A2E8643FD94}"/>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37" name="Line 1">
          <a:extLst>
            <a:ext uri="{FF2B5EF4-FFF2-40B4-BE49-F238E27FC236}">
              <a16:creationId xmlns:a16="http://schemas.microsoft.com/office/drawing/2014/main" id="{DED2174A-985F-474D-9B0E-770826C0EE5A}"/>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38" name="Line 1">
          <a:extLst>
            <a:ext uri="{FF2B5EF4-FFF2-40B4-BE49-F238E27FC236}">
              <a16:creationId xmlns:a16="http://schemas.microsoft.com/office/drawing/2014/main" id="{DC5C2E89-F32C-45FF-BD1F-7D22AC13C618}"/>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39" name="Line 1">
          <a:extLst>
            <a:ext uri="{FF2B5EF4-FFF2-40B4-BE49-F238E27FC236}">
              <a16:creationId xmlns:a16="http://schemas.microsoft.com/office/drawing/2014/main" id="{73B644CD-1B77-4060-B883-3874DDF58762}"/>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40" name="Line 1">
          <a:extLst>
            <a:ext uri="{FF2B5EF4-FFF2-40B4-BE49-F238E27FC236}">
              <a16:creationId xmlns:a16="http://schemas.microsoft.com/office/drawing/2014/main" id="{FED8FFDC-3A33-484B-87B0-E04C46FD906A}"/>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41" name="Line 1">
          <a:extLst>
            <a:ext uri="{FF2B5EF4-FFF2-40B4-BE49-F238E27FC236}">
              <a16:creationId xmlns:a16="http://schemas.microsoft.com/office/drawing/2014/main" id="{C1EC65D8-E61C-4FEA-B57A-353774A65DB4}"/>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42" name="Line 1">
          <a:extLst>
            <a:ext uri="{FF2B5EF4-FFF2-40B4-BE49-F238E27FC236}">
              <a16:creationId xmlns:a16="http://schemas.microsoft.com/office/drawing/2014/main" id="{8B27EF2C-67DA-439C-B810-07B1CC6D8C1A}"/>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43" name="Line 1">
          <a:extLst>
            <a:ext uri="{FF2B5EF4-FFF2-40B4-BE49-F238E27FC236}">
              <a16:creationId xmlns:a16="http://schemas.microsoft.com/office/drawing/2014/main" id="{C5D535FB-0EA6-4757-B94E-6220D42345D1}"/>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44" name="Line 1">
          <a:extLst>
            <a:ext uri="{FF2B5EF4-FFF2-40B4-BE49-F238E27FC236}">
              <a16:creationId xmlns:a16="http://schemas.microsoft.com/office/drawing/2014/main" id="{80FCBDED-CF6C-4E98-97B8-739F38E273A9}"/>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45" name="Line 1">
          <a:extLst>
            <a:ext uri="{FF2B5EF4-FFF2-40B4-BE49-F238E27FC236}">
              <a16:creationId xmlns:a16="http://schemas.microsoft.com/office/drawing/2014/main" id="{35D64179-627A-49C1-BA8A-EBC56994043E}"/>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46" name="Line 1">
          <a:extLst>
            <a:ext uri="{FF2B5EF4-FFF2-40B4-BE49-F238E27FC236}">
              <a16:creationId xmlns:a16="http://schemas.microsoft.com/office/drawing/2014/main" id="{8642D14C-8416-40D7-8760-DDD018D4D40D}"/>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47" name="Line 1">
          <a:extLst>
            <a:ext uri="{FF2B5EF4-FFF2-40B4-BE49-F238E27FC236}">
              <a16:creationId xmlns:a16="http://schemas.microsoft.com/office/drawing/2014/main" id="{5138D1DB-ABF3-486D-BD9E-8B26D6244133}"/>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48" name="Line 1">
          <a:extLst>
            <a:ext uri="{FF2B5EF4-FFF2-40B4-BE49-F238E27FC236}">
              <a16:creationId xmlns:a16="http://schemas.microsoft.com/office/drawing/2014/main" id="{6C5C49C7-A964-49D4-8657-FE4AEF434464}"/>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49" name="Line 1">
          <a:extLst>
            <a:ext uri="{FF2B5EF4-FFF2-40B4-BE49-F238E27FC236}">
              <a16:creationId xmlns:a16="http://schemas.microsoft.com/office/drawing/2014/main" id="{B8B54CB9-56B8-4B76-A082-28B02D4EF9B9}"/>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50" name="Line 1">
          <a:extLst>
            <a:ext uri="{FF2B5EF4-FFF2-40B4-BE49-F238E27FC236}">
              <a16:creationId xmlns:a16="http://schemas.microsoft.com/office/drawing/2014/main" id="{6440AD1E-48A1-41E5-8C75-8F3D2D065F9F}"/>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51" name="Line 1">
          <a:extLst>
            <a:ext uri="{FF2B5EF4-FFF2-40B4-BE49-F238E27FC236}">
              <a16:creationId xmlns:a16="http://schemas.microsoft.com/office/drawing/2014/main" id="{91DD18FA-33B5-4DD9-9272-C82C5BA7C66B}"/>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52" name="Line 1">
          <a:extLst>
            <a:ext uri="{FF2B5EF4-FFF2-40B4-BE49-F238E27FC236}">
              <a16:creationId xmlns:a16="http://schemas.microsoft.com/office/drawing/2014/main" id="{C01E43E2-0159-402F-B1AE-2B02339747A8}"/>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53" name="Line 1">
          <a:extLst>
            <a:ext uri="{FF2B5EF4-FFF2-40B4-BE49-F238E27FC236}">
              <a16:creationId xmlns:a16="http://schemas.microsoft.com/office/drawing/2014/main" id="{5522E34B-C178-477D-BF2B-C3E3B16804AE}"/>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54" name="Line 1">
          <a:extLst>
            <a:ext uri="{FF2B5EF4-FFF2-40B4-BE49-F238E27FC236}">
              <a16:creationId xmlns:a16="http://schemas.microsoft.com/office/drawing/2014/main" id="{37EAA8CF-9027-4593-B0E0-895EE9FA8197}"/>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55" name="Line 1">
          <a:extLst>
            <a:ext uri="{FF2B5EF4-FFF2-40B4-BE49-F238E27FC236}">
              <a16:creationId xmlns:a16="http://schemas.microsoft.com/office/drawing/2014/main" id="{98487674-1473-484F-8B1F-818D7D9E6638}"/>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56" name="Line 1">
          <a:extLst>
            <a:ext uri="{FF2B5EF4-FFF2-40B4-BE49-F238E27FC236}">
              <a16:creationId xmlns:a16="http://schemas.microsoft.com/office/drawing/2014/main" id="{220BB9F8-0FB5-42E7-B97E-1E155F6C4056}"/>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57" name="Line 1">
          <a:extLst>
            <a:ext uri="{FF2B5EF4-FFF2-40B4-BE49-F238E27FC236}">
              <a16:creationId xmlns:a16="http://schemas.microsoft.com/office/drawing/2014/main" id="{BF1A60DD-B6EF-459D-BBCF-1FC07DE49DEF}"/>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58" name="Line 1">
          <a:extLst>
            <a:ext uri="{FF2B5EF4-FFF2-40B4-BE49-F238E27FC236}">
              <a16:creationId xmlns:a16="http://schemas.microsoft.com/office/drawing/2014/main" id="{111B5C46-E6E8-4DBF-875B-9E27758EC2EB}"/>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59" name="Line 1">
          <a:extLst>
            <a:ext uri="{FF2B5EF4-FFF2-40B4-BE49-F238E27FC236}">
              <a16:creationId xmlns:a16="http://schemas.microsoft.com/office/drawing/2014/main" id="{A2BBC991-10BB-4E44-827F-C0D9B663561F}"/>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477000</xdr:colOff>
      <xdr:row>0</xdr:row>
      <xdr:rowOff>2880</xdr:rowOff>
    </xdr:to>
    <xdr:sp macro="" textlink="">
      <xdr:nvSpPr>
        <xdr:cNvPr id="760" name="Line 1">
          <a:extLst>
            <a:ext uri="{FF2B5EF4-FFF2-40B4-BE49-F238E27FC236}">
              <a16:creationId xmlns:a16="http://schemas.microsoft.com/office/drawing/2014/main" id="{EE21F8D1-E708-48AC-9C60-A2528B9075BA}"/>
            </a:ext>
          </a:extLst>
        </xdr:cNvPr>
        <xdr:cNvSpPr/>
      </xdr:nvSpPr>
      <xdr:spPr>
        <a:xfrm>
          <a:off x="5862720" y="2880"/>
          <a:ext cx="2530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425520</xdr:colOff>
      <xdr:row>0</xdr:row>
      <xdr:rowOff>2880</xdr:rowOff>
    </xdr:from>
    <xdr:to>
      <xdr:col>6</xdr:col>
      <xdr:colOff>561960</xdr:colOff>
      <xdr:row>0</xdr:row>
      <xdr:rowOff>2880</xdr:rowOff>
    </xdr:to>
    <xdr:sp macro="" textlink="">
      <xdr:nvSpPr>
        <xdr:cNvPr id="761" name="Line 1">
          <a:extLst>
            <a:ext uri="{FF2B5EF4-FFF2-40B4-BE49-F238E27FC236}">
              <a16:creationId xmlns:a16="http://schemas.microsoft.com/office/drawing/2014/main" id="{1F0C36F0-EAD9-426C-A13F-A9450D667744}"/>
            </a:ext>
          </a:extLst>
        </xdr:cNvPr>
        <xdr:cNvSpPr/>
      </xdr:nvSpPr>
      <xdr:spPr>
        <a:xfrm>
          <a:off x="6064320" y="2880"/>
          <a:ext cx="13644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62" name="Line 1">
          <a:extLst>
            <a:ext uri="{FF2B5EF4-FFF2-40B4-BE49-F238E27FC236}">
              <a16:creationId xmlns:a16="http://schemas.microsoft.com/office/drawing/2014/main" id="{E77BA99F-DA5F-426D-BBD1-58272174D7D3}"/>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63" name="Line 1">
          <a:extLst>
            <a:ext uri="{FF2B5EF4-FFF2-40B4-BE49-F238E27FC236}">
              <a16:creationId xmlns:a16="http://schemas.microsoft.com/office/drawing/2014/main" id="{9C678FB8-28E8-4049-A609-57AD5F11781A}"/>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64" name="Line 1">
          <a:extLst>
            <a:ext uri="{FF2B5EF4-FFF2-40B4-BE49-F238E27FC236}">
              <a16:creationId xmlns:a16="http://schemas.microsoft.com/office/drawing/2014/main" id="{80023F2E-6506-4229-AA3F-F12B40B37941}"/>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65" name="Line 1">
          <a:extLst>
            <a:ext uri="{FF2B5EF4-FFF2-40B4-BE49-F238E27FC236}">
              <a16:creationId xmlns:a16="http://schemas.microsoft.com/office/drawing/2014/main" id="{F2201032-B6E0-46E2-9BFA-605EA520F01C}"/>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66" name="Line 1">
          <a:extLst>
            <a:ext uri="{FF2B5EF4-FFF2-40B4-BE49-F238E27FC236}">
              <a16:creationId xmlns:a16="http://schemas.microsoft.com/office/drawing/2014/main" id="{D2C8B527-AD19-4F49-8EFC-1D98D2C0A750}"/>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67" name="Line 1">
          <a:extLst>
            <a:ext uri="{FF2B5EF4-FFF2-40B4-BE49-F238E27FC236}">
              <a16:creationId xmlns:a16="http://schemas.microsoft.com/office/drawing/2014/main" id="{FC760030-4C02-4593-95C7-D027126650F4}"/>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68" name="Line 1">
          <a:extLst>
            <a:ext uri="{FF2B5EF4-FFF2-40B4-BE49-F238E27FC236}">
              <a16:creationId xmlns:a16="http://schemas.microsoft.com/office/drawing/2014/main" id="{53962977-88AD-4699-A3D6-812B8CCE0064}"/>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69" name="Line 1">
          <a:extLst>
            <a:ext uri="{FF2B5EF4-FFF2-40B4-BE49-F238E27FC236}">
              <a16:creationId xmlns:a16="http://schemas.microsoft.com/office/drawing/2014/main" id="{9270292D-76C8-4AEE-94AD-BDB30856CF58}"/>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70" name="Line 1">
          <a:extLst>
            <a:ext uri="{FF2B5EF4-FFF2-40B4-BE49-F238E27FC236}">
              <a16:creationId xmlns:a16="http://schemas.microsoft.com/office/drawing/2014/main" id="{B5B98951-1C37-4644-846D-E82358D0F123}"/>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71" name="Line 1">
          <a:extLst>
            <a:ext uri="{FF2B5EF4-FFF2-40B4-BE49-F238E27FC236}">
              <a16:creationId xmlns:a16="http://schemas.microsoft.com/office/drawing/2014/main" id="{312090DB-2326-4792-AF59-1DA1D1E7ACCA}"/>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72" name="Line 1">
          <a:extLst>
            <a:ext uri="{FF2B5EF4-FFF2-40B4-BE49-F238E27FC236}">
              <a16:creationId xmlns:a16="http://schemas.microsoft.com/office/drawing/2014/main" id="{A33EFAEF-ABC2-4360-849A-1242334E8085}"/>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73" name="Line 1">
          <a:extLst>
            <a:ext uri="{FF2B5EF4-FFF2-40B4-BE49-F238E27FC236}">
              <a16:creationId xmlns:a16="http://schemas.microsoft.com/office/drawing/2014/main" id="{7450A9F5-5CC1-4C99-8995-3C6EA0EC7AED}"/>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74" name="Line 1">
          <a:extLst>
            <a:ext uri="{FF2B5EF4-FFF2-40B4-BE49-F238E27FC236}">
              <a16:creationId xmlns:a16="http://schemas.microsoft.com/office/drawing/2014/main" id="{97F1AF78-9EA3-4481-98E5-E6FC644DA03F}"/>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75" name="Line 1">
          <a:extLst>
            <a:ext uri="{FF2B5EF4-FFF2-40B4-BE49-F238E27FC236}">
              <a16:creationId xmlns:a16="http://schemas.microsoft.com/office/drawing/2014/main" id="{FDE547AA-4E94-436D-983B-2F3314063084}"/>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76" name="Line 1">
          <a:extLst>
            <a:ext uri="{FF2B5EF4-FFF2-40B4-BE49-F238E27FC236}">
              <a16:creationId xmlns:a16="http://schemas.microsoft.com/office/drawing/2014/main" id="{7D877C7B-2EE8-4C72-84A9-F2007F054AA6}"/>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77" name="Line 1">
          <a:extLst>
            <a:ext uri="{FF2B5EF4-FFF2-40B4-BE49-F238E27FC236}">
              <a16:creationId xmlns:a16="http://schemas.microsoft.com/office/drawing/2014/main" id="{41244AB7-1D06-4058-B216-C6E839E5903A}"/>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78" name="Line 1">
          <a:extLst>
            <a:ext uri="{FF2B5EF4-FFF2-40B4-BE49-F238E27FC236}">
              <a16:creationId xmlns:a16="http://schemas.microsoft.com/office/drawing/2014/main" id="{456FC39B-094A-4A70-92FF-CEAEF5267B71}"/>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79" name="Line 1">
          <a:extLst>
            <a:ext uri="{FF2B5EF4-FFF2-40B4-BE49-F238E27FC236}">
              <a16:creationId xmlns:a16="http://schemas.microsoft.com/office/drawing/2014/main" id="{28C84D10-2D68-4DB6-9A82-7DCB03927B1A}"/>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80" name="Line 1">
          <a:extLst>
            <a:ext uri="{FF2B5EF4-FFF2-40B4-BE49-F238E27FC236}">
              <a16:creationId xmlns:a16="http://schemas.microsoft.com/office/drawing/2014/main" id="{E74FBAAD-D00A-43AF-98E0-3E5832C8BC45}"/>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223920</xdr:colOff>
      <xdr:row>0</xdr:row>
      <xdr:rowOff>2880</xdr:rowOff>
    </xdr:from>
    <xdr:to>
      <xdr:col>6</xdr:col>
      <xdr:colOff>249840</xdr:colOff>
      <xdr:row>0</xdr:row>
      <xdr:rowOff>2880</xdr:rowOff>
    </xdr:to>
    <xdr:sp macro="" textlink="">
      <xdr:nvSpPr>
        <xdr:cNvPr id="781" name="Line 1">
          <a:extLst>
            <a:ext uri="{FF2B5EF4-FFF2-40B4-BE49-F238E27FC236}">
              <a16:creationId xmlns:a16="http://schemas.microsoft.com/office/drawing/2014/main" id="{43723B33-7A49-48B4-8964-B455AA0CE360}"/>
            </a:ext>
          </a:extLst>
        </xdr:cNvPr>
        <xdr:cNvSpPr/>
      </xdr:nvSpPr>
      <xdr:spPr>
        <a:xfrm>
          <a:off x="5862720" y="2880"/>
          <a:ext cx="259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69120</xdr:colOff>
      <xdr:row>0</xdr:row>
      <xdr:rowOff>2880</xdr:rowOff>
    </xdr:from>
    <xdr:to>
      <xdr:col>6</xdr:col>
      <xdr:colOff>608400</xdr:colOff>
      <xdr:row>0</xdr:row>
      <xdr:rowOff>2880</xdr:rowOff>
    </xdr:to>
    <xdr:sp macro="" textlink="">
      <xdr:nvSpPr>
        <xdr:cNvPr id="782" name="Line 1">
          <a:extLst>
            <a:ext uri="{FF2B5EF4-FFF2-40B4-BE49-F238E27FC236}">
              <a16:creationId xmlns:a16="http://schemas.microsoft.com/office/drawing/2014/main" id="{83757425-A68A-4F0B-B9A3-DD236BD5557E}"/>
            </a:ext>
          </a:extLst>
        </xdr:cNvPr>
        <xdr:cNvSpPr/>
      </xdr:nvSpPr>
      <xdr:spPr>
        <a:xfrm>
          <a:off x="5707920" y="2880"/>
          <a:ext cx="5392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5</xdr:col>
      <xdr:colOff>681120</xdr:colOff>
      <xdr:row>0</xdr:row>
      <xdr:rowOff>2880</xdr:rowOff>
    </xdr:from>
    <xdr:to>
      <xdr:col>6</xdr:col>
      <xdr:colOff>249840</xdr:colOff>
      <xdr:row>0</xdr:row>
      <xdr:rowOff>2880</xdr:rowOff>
    </xdr:to>
    <xdr:sp macro="" textlink="">
      <xdr:nvSpPr>
        <xdr:cNvPr id="783" name="Line 1">
          <a:extLst>
            <a:ext uri="{FF2B5EF4-FFF2-40B4-BE49-F238E27FC236}">
              <a16:creationId xmlns:a16="http://schemas.microsoft.com/office/drawing/2014/main" id="{169129CC-D638-435A-B19D-984E314598B8}"/>
            </a:ext>
          </a:extLst>
        </xdr:cNvPr>
        <xdr:cNvSpPr/>
      </xdr:nvSpPr>
      <xdr:spPr>
        <a:xfrm>
          <a:off x="5291220" y="2880"/>
          <a:ext cx="5974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784" name="Line 1">
          <a:extLst>
            <a:ext uri="{FF2B5EF4-FFF2-40B4-BE49-F238E27FC236}">
              <a16:creationId xmlns:a16="http://schemas.microsoft.com/office/drawing/2014/main" id="{2D4A5370-A257-4F29-A47F-EF8018A47F64}"/>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785" name="Line 1">
          <a:extLst>
            <a:ext uri="{FF2B5EF4-FFF2-40B4-BE49-F238E27FC236}">
              <a16:creationId xmlns:a16="http://schemas.microsoft.com/office/drawing/2014/main" id="{9CBBD1A8-DF7F-4A9D-8FDB-3B596C48CCD3}"/>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786" name="Line 1">
          <a:extLst>
            <a:ext uri="{FF2B5EF4-FFF2-40B4-BE49-F238E27FC236}">
              <a16:creationId xmlns:a16="http://schemas.microsoft.com/office/drawing/2014/main" id="{BE61417E-BC44-4454-9D63-511831BFAEE2}"/>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787" name="Line 1">
          <a:extLst>
            <a:ext uri="{FF2B5EF4-FFF2-40B4-BE49-F238E27FC236}">
              <a16:creationId xmlns:a16="http://schemas.microsoft.com/office/drawing/2014/main" id="{2757240F-9BE6-46A1-9DA6-1221206425B4}"/>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788" name="Line 1">
          <a:extLst>
            <a:ext uri="{FF2B5EF4-FFF2-40B4-BE49-F238E27FC236}">
              <a16:creationId xmlns:a16="http://schemas.microsoft.com/office/drawing/2014/main" id="{5A383FD6-C581-44A2-A72C-03FE417655C9}"/>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789" name="Line 1">
          <a:extLst>
            <a:ext uri="{FF2B5EF4-FFF2-40B4-BE49-F238E27FC236}">
              <a16:creationId xmlns:a16="http://schemas.microsoft.com/office/drawing/2014/main" id="{06F6CE23-E6F2-4162-8005-560197E9A86D}"/>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790" name="Line 1">
          <a:extLst>
            <a:ext uri="{FF2B5EF4-FFF2-40B4-BE49-F238E27FC236}">
              <a16:creationId xmlns:a16="http://schemas.microsoft.com/office/drawing/2014/main" id="{80ADB4BF-EED6-49A0-9774-54E276D13FF8}"/>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791" name="Line 1">
          <a:extLst>
            <a:ext uri="{FF2B5EF4-FFF2-40B4-BE49-F238E27FC236}">
              <a16:creationId xmlns:a16="http://schemas.microsoft.com/office/drawing/2014/main" id="{2BE8C3A9-ADDB-4A92-8BC9-FAB78B6E25C1}"/>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792" name="Line 1">
          <a:extLst>
            <a:ext uri="{FF2B5EF4-FFF2-40B4-BE49-F238E27FC236}">
              <a16:creationId xmlns:a16="http://schemas.microsoft.com/office/drawing/2014/main" id="{ADAB8DAA-5EEB-4F5D-946D-8275E077A6EB}"/>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793" name="Line 1">
          <a:extLst>
            <a:ext uri="{FF2B5EF4-FFF2-40B4-BE49-F238E27FC236}">
              <a16:creationId xmlns:a16="http://schemas.microsoft.com/office/drawing/2014/main" id="{06FA256F-69AC-4837-AA7D-DF3B33F24974}"/>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794" name="Line 1">
          <a:extLst>
            <a:ext uri="{FF2B5EF4-FFF2-40B4-BE49-F238E27FC236}">
              <a16:creationId xmlns:a16="http://schemas.microsoft.com/office/drawing/2014/main" id="{5CA9812A-3C09-4FF2-8946-21BFA2BDA219}"/>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795" name="Line 1">
          <a:extLst>
            <a:ext uri="{FF2B5EF4-FFF2-40B4-BE49-F238E27FC236}">
              <a16:creationId xmlns:a16="http://schemas.microsoft.com/office/drawing/2014/main" id="{173FEEF1-9222-4E24-BE99-17731851C0B2}"/>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796" name="Line 1">
          <a:extLst>
            <a:ext uri="{FF2B5EF4-FFF2-40B4-BE49-F238E27FC236}">
              <a16:creationId xmlns:a16="http://schemas.microsoft.com/office/drawing/2014/main" id="{DE683A06-DBC4-4A2E-BC98-1BE54CFD1D05}"/>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797" name="Line 1">
          <a:extLst>
            <a:ext uri="{FF2B5EF4-FFF2-40B4-BE49-F238E27FC236}">
              <a16:creationId xmlns:a16="http://schemas.microsoft.com/office/drawing/2014/main" id="{9CC9058D-9A48-47C1-8F45-091D8BAFB5BB}"/>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798" name="Line 1">
          <a:extLst>
            <a:ext uri="{FF2B5EF4-FFF2-40B4-BE49-F238E27FC236}">
              <a16:creationId xmlns:a16="http://schemas.microsoft.com/office/drawing/2014/main" id="{66ABE1EF-7FA5-4DC2-B0BB-7728D0DD1A8C}"/>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799" name="Line 1">
          <a:extLst>
            <a:ext uri="{FF2B5EF4-FFF2-40B4-BE49-F238E27FC236}">
              <a16:creationId xmlns:a16="http://schemas.microsoft.com/office/drawing/2014/main" id="{B9486F83-6708-4F64-993D-4DE69B5B736A}"/>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00" name="Line 1">
          <a:extLst>
            <a:ext uri="{FF2B5EF4-FFF2-40B4-BE49-F238E27FC236}">
              <a16:creationId xmlns:a16="http://schemas.microsoft.com/office/drawing/2014/main" id="{BCACEC9C-BB45-4518-ABD0-31B114623E8C}"/>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01" name="Line 1">
          <a:extLst>
            <a:ext uri="{FF2B5EF4-FFF2-40B4-BE49-F238E27FC236}">
              <a16:creationId xmlns:a16="http://schemas.microsoft.com/office/drawing/2014/main" id="{054CABA3-5743-412B-85D1-4776F334B906}"/>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02" name="Line 1">
          <a:extLst>
            <a:ext uri="{FF2B5EF4-FFF2-40B4-BE49-F238E27FC236}">
              <a16:creationId xmlns:a16="http://schemas.microsoft.com/office/drawing/2014/main" id="{83170938-36B1-41DA-BED0-6AC7D723DA79}"/>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03" name="Line 1">
          <a:extLst>
            <a:ext uri="{FF2B5EF4-FFF2-40B4-BE49-F238E27FC236}">
              <a16:creationId xmlns:a16="http://schemas.microsoft.com/office/drawing/2014/main" id="{73FFA081-F58C-41CC-8618-A40BC2961FCD}"/>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04" name="Line 1">
          <a:extLst>
            <a:ext uri="{FF2B5EF4-FFF2-40B4-BE49-F238E27FC236}">
              <a16:creationId xmlns:a16="http://schemas.microsoft.com/office/drawing/2014/main" id="{C02CE3A9-DE37-4FE8-8E94-6EED31553435}"/>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05" name="Line 1">
          <a:extLst>
            <a:ext uri="{FF2B5EF4-FFF2-40B4-BE49-F238E27FC236}">
              <a16:creationId xmlns:a16="http://schemas.microsoft.com/office/drawing/2014/main" id="{1BDE70B7-F2C2-4F2F-AAC2-0B9E2A8EA7A0}"/>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06" name="Line 1">
          <a:extLst>
            <a:ext uri="{FF2B5EF4-FFF2-40B4-BE49-F238E27FC236}">
              <a16:creationId xmlns:a16="http://schemas.microsoft.com/office/drawing/2014/main" id="{BAE3AEC7-1F39-40BC-B959-3A84C1D83EAF}"/>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07" name="Line 1">
          <a:extLst>
            <a:ext uri="{FF2B5EF4-FFF2-40B4-BE49-F238E27FC236}">
              <a16:creationId xmlns:a16="http://schemas.microsoft.com/office/drawing/2014/main" id="{0D4260D4-1A04-41FB-8BF0-6974B5A9EEE7}"/>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08" name="Line 1">
          <a:extLst>
            <a:ext uri="{FF2B5EF4-FFF2-40B4-BE49-F238E27FC236}">
              <a16:creationId xmlns:a16="http://schemas.microsoft.com/office/drawing/2014/main" id="{C4C3ADD6-2473-4AFC-824B-F62245EF7BD1}"/>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09" name="Line 1">
          <a:extLst>
            <a:ext uri="{FF2B5EF4-FFF2-40B4-BE49-F238E27FC236}">
              <a16:creationId xmlns:a16="http://schemas.microsoft.com/office/drawing/2014/main" id="{7F53715F-D642-423C-A158-518E22D08F03}"/>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10" name="Line 1">
          <a:extLst>
            <a:ext uri="{FF2B5EF4-FFF2-40B4-BE49-F238E27FC236}">
              <a16:creationId xmlns:a16="http://schemas.microsoft.com/office/drawing/2014/main" id="{0F4E9FC1-5724-41A4-8C1C-CF7FEEA57984}"/>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11" name="Line 1">
          <a:extLst>
            <a:ext uri="{FF2B5EF4-FFF2-40B4-BE49-F238E27FC236}">
              <a16:creationId xmlns:a16="http://schemas.microsoft.com/office/drawing/2014/main" id="{56FA716A-E525-4216-9722-C7BC6C365240}"/>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12" name="Line 1">
          <a:extLst>
            <a:ext uri="{FF2B5EF4-FFF2-40B4-BE49-F238E27FC236}">
              <a16:creationId xmlns:a16="http://schemas.microsoft.com/office/drawing/2014/main" id="{5E0846B7-2C8B-4365-B7E9-DF7B89D788B5}"/>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13" name="Line 1">
          <a:extLst>
            <a:ext uri="{FF2B5EF4-FFF2-40B4-BE49-F238E27FC236}">
              <a16:creationId xmlns:a16="http://schemas.microsoft.com/office/drawing/2014/main" id="{D137243F-C8CA-424A-B657-B8123E0DEFF0}"/>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14" name="Line 1">
          <a:extLst>
            <a:ext uri="{FF2B5EF4-FFF2-40B4-BE49-F238E27FC236}">
              <a16:creationId xmlns:a16="http://schemas.microsoft.com/office/drawing/2014/main" id="{3F0D82C8-4508-49A2-A89F-C7FFFFF4CCE6}"/>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15" name="Line 1">
          <a:extLst>
            <a:ext uri="{FF2B5EF4-FFF2-40B4-BE49-F238E27FC236}">
              <a16:creationId xmlns:a16="http://schemas.microsoft.com/office/drawing/2014/main" id="{8A0AFB18-BC21-4B1B-8BA0-F209FADCC391}"/>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16" name="Line 1">
          <a:extLst>
            <a:ext uri="{FF2B5EF4-FFF2-40B4-BE49-F238E27FC236}">
              <a16:creationId xmlns:a16="http://schemas.microsoft.com/office/drawing/2014/main" id="{0CDA931E-D14D-4A22-90E4-A9AE9D534845}"/>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17" name="Line 1">
          <a:extLst>
            <a:ext uri="{FF2B5EF4-FFF2-40B4-BE49-F238E27FC236}">
              <a16:creationId xmlns:a16="http://schemas.microsoft.com/office/drawing/2014/main" id="{D0AE57FA-218B-4EF2-96FB-5BCA7CA5D466}"/>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18" name="Line 1">
          <a:extLst>
            <a:ext uri="{FF2B5EF4-FFF2-40B4-BE49-F238E27FC236}">
              <a16:creationId xmlns:a16="http://schemas.microsoft.com/office/drawing/2014/main" id="{9E8A7C2D-F1FD-4201-AEB8-456E790C8040}"/>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19" name="Line 1">
          <a:extLst>
            <a:ext uri="{FF2B5EF4-FFF2-40B4-BE49-F238E27FC236}">
              <a16:creationId xmlns:a16="http://schemas.microsoft.com/office/drawing/2014/main" id="{5007DD16-FDE1-4561-90EE-12665D85ECD8}"/>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20" name="Line 1">
          <a:extLst>
            <a:ext uri="{FF2B5EF4-FFF2-40B4-BE49-F238E27FC236}">
              <a16:creationId xmlns:a16="http://schemas.microsoft.com/office/drawing/2014/main" id="{F7BA1F5F-7E1C-4626-BBA8-42F3164B5CA8}"/>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21" name="Line 1">
          <a:extLst>
            <a:ext uri="{FF2B5EF4-FFF2-40B4-BE49-F238E27FC236}">
              <a16:creationId xmlns:a16="http://schemas.microsoft.com/office/drawing/2014/main" id="{2ECEEDC6-0872-438E-B266-224F930D5A16}"/>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22" name="Line 1">
          <a:extLst>
            <a:ext uri="{FF2B5EF4-FFF2-40B4-BE49-F238E27FC236}">
              <a16:creationId xmlns:a16="http://schemas.microsoft.com/office/drawing/2014/main" id="{97759DEE-BA62-4976-81AA-87B896B4A798}"/>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23" name="Line 1">
          <a:extLst>
            <a:ext uri="{FF2B5EF4-FFF2-40B4-BE49-F238E27FC236}">
              <a16:creationId xmlns:a16="http://schemas.microsoft.com/office/drawing/2014/main" id="{BDD03792-CD0B-48D3-8DD0-B3ED0873FD06}"/>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24" name="Line 1">
          <a:extLst>
            <a:ext uri="{FF2B5EF4-FFF2-40B4-BE49-F238E27FC236}">
              <a16:creationId xmlns:a16="http://schemas.microsoft.com/office/drawing/2014/main" id="{95FC43A8-DC56-4D30-8318-34984779C886}"/>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25" name="Line 1">
          <a:extLst>
            <a:ext uri="{FF2B5EF4-FFF2-40B4-BE49-F238E27FC236}">
              <a16:creationId xmlns:a16="http://schemas.microsoft.com/office/drawing/2014/main" id="{76429781-DBA7-44AE-A124-8F3DB1A12000}"/>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26" name="Line 1">
          <a:extLst>
            <a:ext uri="{FF2B5EF4-FFF2-40B4-BE49-F238E27FC236}">
              <a16:creationId xmlns:a16="http://schemas.microsoft.com/office/drawing/2014/main" id="{716E5655-B70C-4B25-8CEB-AFCE9F4F0570}"/>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27" name="Line 1">
          <a:extLst>
            <a:ext uri="{FF2B5EF4-FFF2-40B4-BE49-F238E27FC236}">
              <a16:creationId xmlns:a16="http://schemas.microsoft.com/office/drawing/2014/main" id="{FFFAD9F3-8CA5-4CA2-8359-87360566D864}"/>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28" name="Line 1">
          <a:extLst>
            <a:ext uri="{FF2B5EF4-FFF2-40B4-BE49-F238E27FC236}">
              <a16:creationId xmlns:a16="http://schemas.microsoft.com/office/drawing/2014/main" id="{E248D779-83A2-4E0A-8DE3-7A920803839D}"/>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29" name="Line 1">
          <a:extLst>
            <a:ext uri="{FF2B5EF4-FFF2-40B4-BE49-F238E27FC236}">
              <a16:creationId xmlns:a16="http://schemas.microsoft.com/office/drawing/2014/main" id="{926EC6F6-BF68-458E-8925-B65854E6D8A9}"/>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30" name="Line 1">
          <a:extLst>
            <a:ext uri="{FF2B5EF4-FFF2-40B4-BE49-F238E27FC236}">
              <a16:creationId xmlns:a16="http://schemas.microsoft.com/office/drawing/2014/main" id="{6872D6F6-DB0D-438B-8A5E-708A603D8FAA}"/>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31" name="Line 1">
          <a:extLst>
            <a:ext uri="{FF2B5EF4-FFF2-40B4-BE49-F238E27FC236}">
              <a16:creationId xmlns:a16="http://schemas.microsoft.com/office/drawing/2014/main" id="{EA16F680-F10C-472D-B2E9-05FEC27A2F24}"/>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32" name="Line 1">
          <a:extLst>
            <a:ext uri="{FF2B5EF4-FFF2-40B4-BE49-F238E27FC236}">
              <a16:creationId xmlns:a16="http://schemas.microsoft.com/office/drawing/2014/main" id="{9D3CB359-B2E1-499D-A8F2-8BB946A399FF}"/>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33" name="Line 1">
          <a:extLst>
            <a:ext uri="{FF2B5EF4-FFF2-40B4-BE49-F238E27FC236}">
              <a16:creationId xmlns:a16="http://schemas.microsoft.com/office/drawing/2014/main" id="{6128F0B4-CB11-4C90-ADF5-1C5ADDF6DF49}"/>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34" name="Line 1">
          <a:extLst>
            <a:ext uri="{FF2B5EF4-FFF2-40B4-BE49-F238E27FC236}">
              <a16:creationId xmlns:a16="http://schemas.microsoft.com/office/drawing/2014/main" id="{E4D45FBF-E3F0-425C-B159-3D553417588D}"/>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35" name="Line 1">
          <a:extLst>
            <a:ext uri="{FF2B5EF4-FFF2-40B4-BE49-F238E27FC236}">
              <a16:creationId xmlns:a16="http://schemas.microsoft.com/office/drawing/2014/main" id="{34E3A6C9-AC9C-4E99-A555-0A22EA7F6797}"/>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36" name="Line 1">
          <a:extLst>
            <a:ext uri="{FF2B5EF4-FFF2-40B4-BE49-F238E27FC236}">
              <a16:creationId xmlns:a16="http://schemas.microsoft.com/office/drawing/2014/main" id="{8413D8BE-10A5-4A11-B5DA-AD97AE63A3E5}"/>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518760</xdr:colOff>
      <xdr:row>0</xdr:row>
      <xdr:rowOff>2880</xdr:rowOff>
    </xdr:from>
    <xdr:to>
      <xdr:col>1</xdr:col>
      <xdr:colOff>397080</xdr:colOff>
      <xdr:row>0</xdr:row>
      <xdr:rowOff>2880</xdr:rowOff>
    </xdr:to>
    <xdr:sp macro="" textlink="">
      <xdr:nvSpPr>
        <xdr:cNvPr id="837" name="Line 1">
          <a:extLst>
            <a:ext uri="{FF2B5EF4-FFF2-40B4-BE49-F238E27FC236}">
              <a16:creationId xmlns:a16="http://schemas.microsoft.com/office/drawing/2014/main" id="{5A8882E1-DE6E-449B-9F96-A0FD5764B4F6}"/>
            </a:ext>
          </a:extLst>
        </xdr:cNvPr>
        <xdr:cNvSpPr/>
      </xdr:nvSpPr>
      <xdr:spPr>
        <a:xfrm>
          <a:off x="518760" y="2880"/>
          <a:ext cx="583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150840</xdr:colOff>
      <xdr:row>0</xdr:row>
      <xdr:rowOff>2880</xdr:rowOff>
    </xdr:from>
    <xdr:to>
      <xdr:col>1</xdr:col>
      <xdr:colOff>567720</xdr:colOff>
      <xdr:row>0</xdr:row>
      <xdr:rowOff>2880</xdr:rowOff>
    </xdr:to>
    <xdr:sp macro="" textlink="">
      <xdr:nvSpPr>
        <xdr:cNvPr id="838" name="Line 1">
          <a:extLst>
            <a:ext uri="{FF2B5EF4-FFF2-40B4-BE49-F238E27FC236}">
              <a16:creationId xmlns:a16="http://schemas.microsoft.com/office/drawing/2014/main" id="{0F5C2B35-3B6B-4C65-AAAC-0D909A334E61}"/>
            </a:ext>
          </a:extLst>
        </xdr:cNvPr>
        <xdr:cNvSpPr/>
      </xdr:nvSpPr>
      <xdr:spPr>
        <a:xfrm>
          <a:off x="855690" y="2880"/>
          <a:ext cx="41688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636120</xdr:colOff>
      <xdr:row>0</xdr:row>
      <xdr:rowOff>2880</xdr:rowOff>
    </xdr:from>
    <xdr:to>
      <xdr:col>2</xdr:col>
      <xdr:colOff>522720</xdr:colOff>
      <xdr:row>0</xdr:row>
      <xdr:rowOff>2880</xdr:rowOff>
    </xdr:to>
    <xdr:sp macro="" textlink="">
      <xdr:nvSpPr>
        <xdr:cNvPr id="839" name="Line 1">
          <a:extLst>
            <a:ext uri="{FF2B5EF4-FFF2-40B4-BE49-F238E27FC236}">
              <a16:creationId xmlns:a16="http://schemas.microsoft.com/office/drawing/2014/main" id="{25740921-9929-4F4A-80BC-F4061CAB8FFC}"/>
            </a:ext>
          </a:extLst>
        </xdr:cNvPr>
        <xdr:cNvSpPr/>
      </xdr:nvSpPr>
      <xdr:spPr>
        <a:xfrm>
          <a:off x="636120" y="2880"/>
          <a:ext cx="3134625"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40" name="Line 1">
          <a:extLst>
            <a:ext uri="{FF2B5EF4-FFF2-40B4-BE49-F238E27FC236}">
              <a16:creationId xmlns:a16="http://schemas.microsoft.com/office/drawing/2014/main" id="{CCD4FB19-02CD-4A91-BBBA-BF2DCC1D3FB4}"/>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41" name="Line 1">
          <a:extLst>
            <a:ext uri="{FF2B5EF4-FFF2-40B4-BE49-F238E27FC236}">
              <a16:creationId xmlns:a16="http://schemas.microsoft.com/office/drawing/2014/main" id="{CAF268DC-6832-4F1F-A772-058250B954CD}"/>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42" name="Line 1">
          <a:extLst>
            <a:ext uri="{FF2B5EF4-FFF2-40B4-BE49-F238E27FC236}">
              <a16:creationId xmlns:a16="http://schemas.microsoft.com/office/drawing/2014/main" id="{F74A22D3-B513-43E5-BB65-5B957BC8E24C}"/>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43" name="Line 1">
          <a:extLst>
            <a:ext uri="{FF2B5EF4-FFF2-40B4-BE49-F238E27FC236}">
              <a16:creationId xmlns:a16="http://schemas.microsoft.com/office/drawing/2014/main" id="{8664C469-0F9A-41ED-A7F1-8FB47B700ACD}"/>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44" name="Line 1">
          <a:extLst>
            <a:ext uri="{FF2B5EF4-FFF2-40B4-BE49-F238E27FC236}">
              <a16:creationId xmlns:a16="http://schemas.microsoft.com/office/drawing/2014/main" id="{540AE9EC-6651-4B19-A2C1-B362872966DD}"/>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45" name="Line 1">
          <a:extLst>
            <a:ext uri="{FF2B5EF4-FFF2-40B4-BE49-F238E27FC236}">
              <a16:creationId xmlns:a16="http://schemas.microsoft.com/office/drawing/2014/main" id="{4432F957-9EE0-49A5-BBFB-D51314BF7153}"/>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46" name="Line 1">
          <a:extLst>
            <a:ext uri="{FF2B5EF4-FFF2-40B4-BE49-F238E27FC236}">
              <a16:creationId xmlns:a16="http://schemas.microsoft.com/office/drawing/2014/main" id="{548B412E-FE63-4518-8DA7-1B94BC03F5B6}"/>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47" name="Line 1">
          <a:extLst>
            <a:ext uri="{FF2B5EF4-FFF2-40B4-BE49-F238E27FC236}">
              <a16:creationId xmlns:a16="http://schemas.microsoft.com/office/drawing/2014/main" id="{A361AA3D-520B-409A-8AEB-36D29A6E84E1}"/>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48" name="Line 1">
          <a:extLst>
            <a:ext uri="{FF2B5EF4-FFF2-40B4-BE49-F238E27FC236}">
              <a16:creationId xmlns:a16="http://schemas.microsoft.com/office/drawing/2014/main" id="{CFC3258B-E71A-42B9-B1D2-FCEBAA2F0D6F}"/>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49" name="Line 1">
          <a:extLst>
            <a:ext uri="{FF2B5EF4-FFF2-40B4-BE49-F238E27FC236}">
              <a16:creationId xmlns:a16="http://schemas.microsoft.com/office/drawing/2014/main" id="{33A9D380-E1C9-4B68-AADA-A3E9C365E328}"/>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50" name="Line 1">
          <a:extLst>
            <a:ext uri="{FF2B5EF4-FFF2-40B4-BE49-F238E27FC236}">
              <a16:creationId xmlns:a16="http://schemas.microsoft.com/office/drawing/2014/main" id="{CCCFA73B-C248-47FC-8CEA-BB5BEA159CB4}"/>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51" name="Line 1">
          <a:extLst>
            <a:ext uri="{FF2B5EF4-FFF2-40B4-BE49-F238E27FC236}">
              <a16:creationId xmlns:a16="http://schemas.microsoft.com/office/drawing/2014/main" id="{0BD3D259-729E-414B-A3E0-E365B298764F}"/>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343440</xdr:colOff>
      <xdr:row>0</xdr:row>
      <xdr:rowOff>2880</xdr:rowOff>
    </xdr:from>
    <xdr:to>
      <xdr:col>1</xdr:col>
      <xdr:colOff>644760</xdr:colOff>
      <xdr:row>0</xdr:row>
      <xdr:rowOff>2880</xdr:rowOff>
    </xdr:to>
    <xdr:sp macro="" textlink="">
      <xdr:nvSpPr>
        <xdr:cNvPr id="852" name="Line 1">
          <a:extLst>
            <a:ext uri="{FF2B5EF4-FFF2-40B4-BE49-F238E27FC236}">
              <a16:creationId xmlns:a16="http://schemas.microsoft.com/office/drawing/2014/main" id="{2F4F60BB-7EBA-4BBF-B97F-962F613EFDA2}"/>
            </a:ext>
          </a:extLst>
        </xdr:cNvPr>
        <xdr:cNvSpPr/>
      </xdr:nvSpPr>
      <xdr:spPr>
        <a:xfrm>
          <a:off x="343440" y="2880"/>
          <a:ext cx="100617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853" name="Line 1">
          <a:extLst>
            <a:ext uri="{FF2B5EF4-FFF2-40B4-BE49-F238E27FC236}">
              <a16:creationId xmlns:a16="http://schemas.microsoft.com/office/drawing/2014/main" id="{CFF29B5C-51C0-4127-835D-B669A29EFC7C}"/>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54" name="Line 1">
          <a:extLst>
            <a:ext uri="{FF2B5EF4-FFF2-40B4-BE49-F238E27FC236}">
              <a16:creationId xmlns:a16="http://schemas.microsoft.com/office/drawing/2014/main" id="{DF8D1FA7-35F5-42E6-98E4-A22E6BA341AE}"/>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55" name="Line 1">
          <a:extLst>
            <a:ext uri="{FF2B5EF4-FFF2-40B4-BE49-F238E27FC236}">
              <a16:creationId xmlns:a16="http://schemas.microsoft.com/office/drawing/2014/main" id="{095ACBBC-DE94-4AF5-A8B7-7363789AAC0D}"/>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56" name="Line 1">
          <a:extLst>
            <a:ext uri="{FF2B5EF4-FFF2-40B4-BE49-F238E27FC236}">
              <a16:creationId xmlns:a16="http://schemas.microsoft.com/office/drawing/2014/main" id="{57D4829B-7852-4869-9C0A-7B32004417B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57" name="Line 1">
          <a:extLst>
            <a:ext uri="{FF2B5EF4-FFF2-40B4-BE49-F238E27FC236}">
              <a16:creationId xmlns:a16="http://schemas.microsoft.com/office/drawing/2014/main" id="{A5853135-801F-457F-BEC4-F47BD10588E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58" name="Line 1">
          <a:extLst>
            <a:ext uri="{FF2B5EF4-FFF2-40B4-BE49-F238E27FC236}">
              <a16:creationId xmlns:a16="http://schemas.microsoft.com/office/drawing/2014/main" id="{478789C9-7F38-48B5-9C04-6274D2B55F9F}"/>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59" name="Line 1">
          <a:extLst>
            <a:ext uri="{FF2B5EF4-FFF2-40B4-BE49-F238E27FC236}">
              <a16:creationId xmlns:a16="http://schemas.microsoft.com/office/drawing/2014/main" id="{1F83FA7A-9F14-4894-9DF9-A694C46F3C6E}"/>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0" name="Line 1">
          <a:extLst>
            <a:ext uri="{FF2B5EF4-FFF2-40B4-BE49-F238E27FC236}">
              <a16:creationId xmlns:a16="http://schemas.microsoft.com/office/drawing/2014/main" id="{B7C912C5-544B-481B-B0E4-C969788FEB57}"/>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1" name="Line 1">
          <a:extLst>
            <a:ext uri="{FF2B5EF4-FFF2-40B4-BE49-F238E27FC236}">
              <a16:creationId xmlns:a16="http://schemas.microsoft.com/office/drawing/2014/main" id="{D617B0E8-1B1E-4F22-BB9C-4A59DBD7718E}"/>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2" name="Line 1">
          <a:extLst>
            <a:ext uri="{FF2B5EF4-FFF2-40B4-BE49-F238E27FC236}">
              <a16:creationId xmlns:a16="http://schemas.microsoft.com/office/drawing/2014/main" id="{0EDCB3F9-29E4-4C1F-B6C3-55AF560DA66A}"/>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3" name="Line 1">
          <a:extLst>
            <a:ext uri="{FF2B5EF4-FFF2-40B4-BE49-F238E27FC236}">
              <a16:creationId xmlns:a16="http://schemas.microsoft.com/office/drawing/2014/main" id="{4E405010-F16C-4778-A415-93D000679A8D}"/>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4" name="Line 1">
          <a:extLst>
            <a:ext uri="{FF2B5EF4-FFF2-40B4-BE49-F238E27FC236}">
              <a16:creationId xmlns:a16="http://schemas.microsoft.com/office/drawing/2014/main" id="{31D6FB04-87F1-479B-9492-330CF868D95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5" name="Line 1">
          <a:extLst>
            <a:ext uri="{FF2B5EF4-FFF2-40B4-BE49-F238E27FC236}">
              <a16:creationId xmlns:a16="http://schemas.microsoft.com/office/drawing/2014/main" id="{1D6A0D3D-D1E8-4E70-9A66-926D2673DFCF}"/>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6" name="Line 1">
          <a:extLst>
            <a:ext uri="{FF2B5EF4-FFF2-40B4-BE49-F238E27FC236}">
              <a16:creationId xmlns:a16="http://schemas.microsoft.com/office/drawing/2014/main" id="{321A4FE7-7DB2-4836-AB54-B871541841F7}"/>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7" name="Line 1">
          <a:extLst>
            <a:ext uri="{FF2B5EF4-FFF2-40B4-BE49-F238E27FC236}">
              <a16:creationId xmlns:a16="http://schemas.microsoft.com/office/drawing/2014/main" id="{C1E827C9-CEB6-42AC-82E7-E4376E9BE2B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8" name="Line 1">
          <a:extLst>
            <a:ext uri="{FF2B5EF4-FFF2-40B4-BE49-F238E27FC236}">
              <a16:creationId xmlns:a16="http://schemas.microsoft.com/office/drawing/2014/main" id="{202C5BB0-4E27-4B75-950F-CD9726C5BB87}"/>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69" name="Line 1">
          <a:extLst>
            <a:ext uri="{FF2B5EF4-FFF2-40B4-BE49-F238E27FC236}">
              <a16:creationId xmlns:a16="http://schemas.microsoft.com/office/drawing/2014/main" id="{FAE1535D-D605-43CD-9FB7-D4039C6FD2F2}"/>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0" name="Line 1">
          <a:extLst>
            <a:ext uri="{FF2B5EF4-FFF2-40B4-BE49-F238E27FC236}">
              <a16:creationId xmlns:a16="http://schemas.microsoft.com/office/drawing/2014/main" id="{D356CB44-A0FC-4701-BDE2-B13C52A6F39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1" name="Line 1">
          <a:extLst>
            <a:ext uri="{FF2B5EF4-FFF2-40B4-BE49-F238E27FC236}">
              <a16:creationId xmlns:a16="http://schemas.microsoft.com/office/drawing/2014/main" id="{10969163-6BB2-44D0-AF3D-EEEDD08555DC}"/>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2" name="Line 1">
          <a:extLst>
            <a:ext uri="{FF2B5EF4-FFF2-40B4-BE49-F238E27FC236}">
              <a16:creationId xmlns:a16="http://schemas.microsoft.com/office/drawing/2014/main" id="{381E2EDE-3218-4E51-B07D-60A0619EBCFC}"/>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3" name="Line 1">
          <a:extLst>
            <a:ext uri="{FF2B5EF4-FFF2-40B4-BE49-F238E27FC236}">
              <a16:creationId xmlns:a16="http://schemas.microsoft.com/office/drawing/2014/main" id="{23B1896F-976A-4108-9E6E-78489938DD0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4" name="Line 1">
          <a:extLst>
            <a:ext uri="{FF2B5EF4-FFF2-40B4-BE49-F238E27FC236}">
              <a16:creationId xmlns:a16="http://schemas.microsoft.com/office/drawing/2014/main" id="{F55A7056-679D-41A4-9146-422BEA3FECCA}"/>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5" name="Line 1">
          <a:extLst>
            <a:ext uri="{FF2B5EF4-FFF2-40B4-BE49-F238E27FC236}">
              <a16:creationId xmlns:a16="http://schemas.microsoft.com/office/drawing/2014/main" id="{E83CB412-6C4E-4A68-9241-71EA6CF52EDB}"/>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6" name="Line 1">
          <a:extLst>
            <a:ext uri="{FF2B5EF4-FFF2-40B4-BE49-F238E27FC236}">
              <a16:creationId xmlns:a16="http://schemas.microsoft.com/office/drawing/2014/main" id="{E8A66C1B-A4B0-4FCA-B5BB-5F0E73340C8E}"/>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7" name="Line 1">
          <a:extLst>
            <a:ext uri="{FF2B5EF4-FFF2-40B4-BE49-F238E27FC236}">
              <a16:creationId xmlns:a16="http://schemas.microsoft.com/office/drawing/2014/main" id="{6D896391-918F-471C-BA6D-ED5EF9409C1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8" name="Line 1">
          <a:extLst>
            <a:ext uri="{FF2B5EF4-FFF2-40B4-BE49-F238E27FC236}">
              <a16:creationId xmlns:a16="http://schemas.microsoft.com/office/drawing/2014/main" id="{FEE2DBC8-DC20-435C-93C0-CDBCE91EBAE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79" name="Line 1">
          <a:extLst>
            <a:ext uri="{FF2B5EF4-FFF2-40B4-BE49-F238E27FC236}">
              <a16:creationId xmlns:a16="http://schemas.microsoft.com/office/drawing/2014/main" id="{4EC5DA6B-9133-4B62-AE0B-C7D0FE3C6DBF}"/>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0" name="Line 1">
          <a:extLst>
            <a:ext uri="{FF2B5EF4-FFF2-40B4-BE49-F238E27FC236}">
              <a16:creationId xmlns:a16="http://schemas.microsoft.com/office/drawing/2014/main" id="{ECEE49BB-57C9-4970-9842-C5C3B84CCC79}"/>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1" name="Line 1">
          <a:extLst>
            <a:ext uri="{FF2B5EF4-FFF2-40B4-BE49-F238E27FC236}">
              <a16:creationId xmlns:a16="http://schemas.microsoft.com/office/drawing/2014/main" id="{2A745BE4-B76B-42F3-A537-64EFB468619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2" name="Line 1">
          <a:extLst>
            <a:ext uri="{FF2B5EF4-FFF2-40B4-BE49-F238E27FC236}">
              <a16:creationId xmlns:a16="http://schemas.microsoft.com/office/drawing/2014/main" id="{8B3C93DF-0002-4253-8187-4B238CB54A4C}"/>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3" name="Line 1">
          <a:extLst>
            <a:ext uri="{FF2B5EF4-FFF2-40B4-BE49-F238E27FC236}">
              <a16:creationId xmlns:a16="http://schemas.microsoft.com/office/drawing/2014/main" id="{735FD8E5-989D-4513-9E4D-865E8658A9C3}"/>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4" name="Line 1">
          <a:extLst>
            <a:ext uri="{FF2B5EF4-FFF2-40B4-BE49-F238E27FC236}">
              <a16:creationId xmlns:a16="http://schemas.microsoft.com/office/drawing/2014/main" id="{88FCD11A-3FD5-488F-BFEB-E9F1B4ACA809}"/>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5" name="Line 1">
          <a:extLst>
            <a:ext uri="{FF2B5EF4-FFF2-40B4-BE49-F238E27FC236}">
              <a16:creationId xmlns:a16="http://schemas.microsoft.com/office/drawing/2014/main" id="{AE499990-4DAF-4E38-8645-19CF791233BE}"/>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6" name="Line 1">
          <a:extLst>
            <a:ext uri="{FF2B5EF4-FFF2-40B4-BE49-F238E27FC236}">
              <a16:creationId xmlns:a16="http://schemas.microsoft.com/office/drawing/2014/main" id="{B2C2A930-6577-46E6-B855-F8A86738FBD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7" name="Line 1">
          <a:extLst>
            <a:ext uri="{FF2B5EF4-FFF2-40B4-BE49-F238E27FC236}">
              <a16:creationId xmlns:a16="http://schemas.microsoft.com/office/drawing/2014/main" id="{3B2302D4-E6BB-4327-9AA2-2531D780EEEE}"/>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8" name="Line 1">
          <a:extLst>
            <a:ext uri="{FF2B5EF4-FFF2-40B4-BE49-F238E27FC236}">
              <a16:creationId xmlns:a16="http://schemas.microsoft.com/office/drawing/2014/main" id="{E4A51D7E-55F1-42E8-8C04-BA58697091DA}"/>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89" name="Line 1">
          <a:extLst>
            <a:ext uri="{FF2B5EF4-FFF2-40B4-BE49-F238E27FC236}">
              <a16:creationId xmlns:a16="http://schemas.microsoft.com/office/drawing/2014/main" id="{5284242E-58C6-47F8-9669-6B56666C4B2D}"/>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0" name="Line 1">
          <a:extLst>
            <a:ext uri="{FF2B5EF4-FFF2-40B4-BE49-F238E27FC236}">
              <a16:creationId xmlns:a16="http://schemas.microsoft.com/office/drawing/2014/main" id="{226352F3-DDE5-4AC8-BFF3-C7D2ACD5215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1" name="Line 1">
          <a:extLst>
            <a:ext uri="{FF2B5EF4-FFF2-40B4-BE49-F238E27FC236}">
              <a16:creationId xmlns:a16="http://schemas.microsoft.com/office/drawing/2014/main" id="{82675146-6B32-47E0-8260-77D680BB17D5}"/>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2" name="Line 1">
          <a:extLst>
            <a:ext uri="{FF2B5EF4-FFF2-40B4-BE49-F238E27FC236}">
              <a16:creationId xmlns:a16="http://schemas.microsoft.com/office/drawing/2014/main" id="{2E9BEADF-C30A-448A-BB61-B63F0BE016E8}"/>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3" name="Line 1">
          <a:extLst>
            <a:ext uri="{FF2B5EF4-FFF2-40B4-BE49-F238E27FC236}">
              <a16:creationId xmlns:a16="http://schemas.microsoft.com/office/drawing/2014/main" id="{BC6EDB63-8987-4A52-BFFC-09356304ABA7}"/>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4" name="Line 1">
          <a:extLst>
            <a:ext uri="{FF2B5EF4-FFF2-40B4-BE49-F238E27FC236}">
              <a16:creationId xmlns:a16="http://schemas.microsoft.com/office/drawing/2014/main" id="{048A60B8-5BCF-4966-9707-6F09358D46F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5" name="Line 1">
          <a:extLst>
            <a:ext uri="{FF2B5EF4-FFF2-40B4-BE49-F238E27FC236}">
              <a16:creationId xmlns:a16="http://schemas.microsoft.com/office/drawing/2014/main" id="{C637D087-2ECB-4FC7-B404-29A5C13C83E4}"/>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6" name="Line 1">
          <a:extLst>
            <a:ext uri="{FF2B5EF4-FFF2-40B4-BE49-F238E27FC236}">
              <a16:creationId xmlns:a16="http://schemas.microsoft.com/office/drawing/2014/main" id="{A3D4E651-4023-49BF-8D90-AF8BC8CD11B6}"/>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7" name="Line 1">
          <a:extLst>
            <a:ext uri="{FF2B5EF4-FFF2-40B4-BE49-F238E27FC236}">
              <a16:creationId xmlns:a16="http://schemas.microsoft.com/office/drawing/2014/main" id="{EE8F8E4F-756E-480C-8AD3-0F31F2AA1D21}"/>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8" name="Line 1">
          <a:extLst>
            <a:ext uri="{FF2B5EF4-FFF2-40B4-BE49-F238E27FC236}">
              <a16:creationId xmlns:a16="http://schemas.microsoft.com/office/drawing/2014/main" id="{0E355934-1407-45A1-8B93-3C1D8D6C9F7A}"/>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899" name="Line 1">
          <a:extLst>
            <a:ext uri="{FF2B5EF4-FFF2-40B4-BE49-F238E27FC236}">
              <a16:creationId xmlns:a16="http://schemas.microsoft.com/office/drawing/2014/main" id="{FC447D63-D156-443C-9230-D4BA72FC5360}"/>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900" name="Line 1">
          <a:extLst>
            <a:ext uri="{FF2B5EF4-FFF2-40B4-BE49-F238E27FC236}">
              <a16:creationId xmlns:a16="http://schemas.microsoft.com/office/drawing/2014/main" id="{A34F021D-E58A-4D1E-A0DB-DC7D24893B4C}"/>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0</xdr:col>
      <xdr:colOff>514800</xdr:colOff>
      <xdr:row>0</xdr:row>
      <xdr:rowOff>0</xdr:rowOff>
    </xdr:to>
    <xdr:sp macro="" textlink="">
      <xdr:nvSpPr>
        <xdr:cNvPr id="901" name="Line 1">
          <a:extLst>
            <a:ext uri="{FF2B5EF4-FFF2-40B4-BE49-F238E27FC236}">
              <a16:creationId xmlns:a16="http://schemas.microsoft.com/office/drawing/2014/main" id="{0AF6EFD4-54BA-4D99-BCC8-2611CF60CAE7}"/>
            </a:ext>
          </a:extLst>
        </xdr:cNvPr>
        <xdr:cNvSpPr/>
      </xdr:nvSpPr>
      <xdr:spPr>
        <a:xfrm>
          <a:off x="0" y="0"/>
          <a:ext cx="51480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2" name="Line 1">
          <a:extLst>
            <a:ext uri="{FF2B5EF4-FFF2-40B4-BE49-F238E27FC236}">
              <a16:creationId xmlns:a16="http://schemas.microsoft.com/office/drawing/2014/main" id="{D9E4C126-147D-407F-858F-DB70F55DF6A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3" name="Line 1">
          <a:extLst>
            <a:ext uri="{FF2B5EF4-FFF2-40B4-BE49-F238E27FC236}">
              <a16:creationId xmlns:a16="http://schemas.microsoft.com/office/drawing/2014/main" id="{6135D90C-2E94-4788-9268-ECB1D9F61D6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4" name="Line 1">
          <a:extLst>
            <a:ext uri="{FF2B5EF4-FFF2-40B4-BE49-F238E27FC236}">
              <a16:creationId xmlns:a16="http://schemas.microsoft.com/office/drawing/2014/main" id="{4E2D66AB-CEFF-4507-B4A3-1647591BA96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5" name="Line 1">
          <a:extLst>
            <a:ext uri="{FF2B5EF4-FFF2-40B4-BE49-F238E27FC236}">
              <a16:creationId xmlns:a16="http://schemas.microsoft.com/office/drawing/2014/main" id="{0DA33410-5055-4779-8882-A4BE710F6BB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6" name="Line 1">
          <a:extLst>
            <a:ext uri="{FF2B5EF4-FFF2-40B4-BE49-F238E27FC236}">
              <a16:creationId xmlns:a16="http://schemas.microsoft.com/office/drawing/2014/main" id="{159E250E-528B-48D0-817E-D128DB5C4BA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7" name="Line 1">
          <a:extLst>
            <a:ext uri="{FF2B5EF4-FFF2-40B4-BE49-F238E27FC236}">
              <a16:creationId xmlns:a16="http://schemas.microsoft.com/office/drawing/2014/main" id="{160226D1-E0D3-4F3B-88EC-BE5F085021F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8" name="Line 1">
          <a:extLst>
            <a:ext uri="{FF2B5EF4-FFF2-40B4-BE49-F238E27FC236}">
              <a16:creationId xmlns:a16="http://schemas.microsoft.com/office/drawing/2014/main" id="{C7E6BE2B-D593-4512-885E-AD7B8D9849E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09" name="Line 1">
          <a:extLst>
            <a:ext uri="{FF2B5EF4-FFF2-40B4-BE49-F238E27FC236}">
              <a16:creationId xmlns:a16="http://schemas.microsoft.com/office/drawing/2014/main" id="{5BE9BFEF-4A76-4A27-9E78-A7D446F134D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0" name="Line 1">
          <a:extLst>
            <a:ext uri="{FF2B5EF4-FFF2-40B4-BE49-F238E27FC236}">
              <a16:creationId xmlns:a16="http://schemas.microsoft.com/office/drawing/2014/main" id="{7C97A355-FDF0-45E0-9943-0F777F985E71}"/>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1" name="Line 1">
          <a:extLst>
            <a:ext uri="{FF2B5EF4-FFF2-40B4-BE49-F238E27FC236}">
              <a16:creationId xmlns:a16="http://schemas.microsoft.com/office/drawing/2014/main" id="{07E93E1C-21C7-428A-88F5-C8BCC6EA37D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2" name="Line 1">
          <a:extLst>
            <a:ext uri="{FF2B5EF4-FFF2-40B4-BE49-F238E27FC236}">
              <a16:creationId xmlns:a16="http://schemas.microsoft.com/office/drawing/2014/main" id="{507697B4-9CDD-464F-A041-0BD6660006E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3" name="Line 1">
          <a:extLst>
            <a:ext uri="{FF2B5EF4-FFF2-40B4-BE49-F238E27FC236}">
              <a16:creationId xmlns:a16="http://schemas.microsoft.com/office/drawing/2014/main" id="{DA21956D-9037-433A-BD47-22EC68C437A0}"/>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4" name="Line 1">
          <a:extLst>
            <a:ext uri="{FF2B5EF4-FFF2-40B4-BE49-F238E27FC236}">
              <a16:creationId xmlns:a16="http://schemas.microsoft.com/office/drawing/2014/main" id="{44E1159C-BCE4-40F1-9C36-1645CE2207C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5" name="Line 1">
          <a:extLst>
            <a:ext uri="{FF2B5EF4-FFF2-40B4-BE49-F238E27FC236}">
              <a16:creationId xmlns:a16="http://schemas.microsoft.com/office/drawing/2014/main" id="{8B46DA0D-DBDF-46E1-A7AE-9A12558AA83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6" name="Line 1">
          <a:extLst>
            <a:ext uri="{FF2B5EF4-FFF2-40B4-BE49-F238E27FC236}">
              <a16:creationId xmlns:a16="http://schemas.microsoft.com/office/drawing/2014/main" id="{ACF0CE8A-BE6D-48A0-A2B4-5D3B78C39F7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7" name="Line 1">
          <a:extLst>
            <a:ext uri="{FF2B5EF4-FFF2-40B4-BE49-F238E27FC236}">
              <a16:creationId xmlns:a16="http://schemas.microsoft.com/office/drawing/2014/main" id="{CFA0325A-E8E9-4479-8D70-A4BEA167372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8" name="Line 1">
          <a:extLst>
            <a:ext uri="{FF2B5EF4-FFF2-40B4-BE49-F238E27FC236}">
              <a16:creationId xmlns:a16="http://schemas.microsoft.com/office/drawing/2014/main" id="{AC44C956-982D-43E9-9B16-71217A2207B0}"/>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19" name="Line 1">
          <a:extLst>
            <a:ext uri="{FF2B5EF4-FFF2-40B4-BE49-F238E27FC236}">
              <a16:creationId xmlns:a16="http://schemas.microsoft.com/office/drawing/2014/main" id="{91814A1B-39F0-4D06-B7FF-68E4AFCC481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0" name="Line 1">
          <a:extLst>
            <a:ext uri="{FF2B5EF4-FFF2-40B4-BE49-F238E27FC236}">
              <a16:creationId xmlns:a16="http://schemas.microsoft.com/office/drawing/2014/main" id="{E5F7C82F-674B-49D9-BA32-887E4303A9C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1" name="Line 1">
          <a:extLst>
            <a:ext uri="{FF2B5EF4-FFF2-40B4-BE49-F238E27FC236}">
              <a16:creationId xmlns:a16="http://schemas.microsoft.com/office/drawing/2014/main" id="{C0F8DE2D-FBB8-4B6C-B3A0-5C396D4585A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2" name="Line 1">
          <a:extLst>
            <a:ext uri="{FF2B5EF4-FFF2-40B4-BE49-F238E27FC236}">
              <a16:creationId xmlns:a16="http://schemas.microsoft.com/office/drawing/2014/main" id="{46185025-199C-4095-821B-60285F88A69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3" name="Line 1">
          <a:extLst>
            <a:ext uri="{FF2B5EF4-FFF2-40B4-BE49-F238E27FC236}">
              <a16:creationId xmlns:a16="http://schemas.microsoft.com/office/drawing/2014/main" id="{C7BBB384-576F-4762-8419-CEBD27EC39B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4" name="Line 1">
          <a:extLst>
            <a:ext uri="{FF2B5EF4-FFF2-40B4-BE49-F238E27FC236}">
              <a16:creationId xmlns:a16="http://schemas.microsoft.com/office/drawing/2014/main" id="{A021285C-DAF2-421C-8600-D60304F3E37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5" name="Line 1">
          <a:extLst>
            <a:ext uri="{FF2B5EF4-FFF2-40B4-BE49-F238E27FC236}">
              <a16:creationId xmlns:a16="http://schemas.microsoft.com/office/drawing/2014/main" id="{8CB95A69-FD7F-4E97-B8F7-1850239EF3F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6" name="Line 1">
          <a:extLst>
            <a:ext uri="{FF2B5EF4-FFF2-40B4-BE49-F238E27FC236}">
              <a16:creationId xmlns:a16="http://schemas.microsoft.com/office/drawing/2014/main" id="{08FC1454-D78E-4C54-B83E-225540520C7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7" name="Line 1">
          <a:extLst>
            <a:ext uri="{FF2B5EF4-FFF2-40B4-BE49-F238E27FC236}">
              <a16:creationId xmlns:a16="http://schemas.microsoft.com/office/drawing/2014/main" id="{1B8914A6-6310-4763-895E-16B3D07B8CA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8" name="Line 1">
          <a:extLst>
            <a:ext uri="{FF2B5EF4-FFF2-40B4-BE49-F238E27FC236}">
              <a16:creationId xmlns:a16="http://schemas.microsoft.com/office/drawing/2014/main" id="{639B8520-A219-4DD0-950B-6F455DE13C97}"/>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29" name="Line 1">
          <a:extLst>
            <a:ext uri="{FF2B5EF4-FFF2-40B4-BE49-F238E27FC236}">
              <a16:creationId xmlns:a16="http://schemas.microsoft.com/office/drawing/2014/main" id="{E13231FC-FEA4-4BF1-9FE5-C5A89A6EFDE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30" name="Line 1">
          <a:extLst>
            <a:ext uri="{FF2B5EF4-FFF2-40B4-BE49-F238E27FC236}">
              <a16:creationId xmlns:a16="http://schemas.microsoft.com/office/drawing/2014/main" id="{AB36A454-C878-4A26-A61A-B98DAE6ACFE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31" name="Line 1">
          <a:extLst>
            <a:ext uri="{FF2B5EF4-FFF2-40B4-BE49-F238E27FC236}">
              <a16:creationId xmlns:a16="http://schemas.microsoft.com/office/drawing/2014/main" id="{7648B2A2-209D-45A6-93B9-B8156BD7B7D0}"/>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32" name="Line 1">
          <a:extLst>
            <a:ext uri="{FF2B5EF4-FFF2-40B4-BE49-F238E27FC236}">
              <a16:creationId xmlns:a16="http://schemas.microsoft.com/office/drawing/2014/main" id="{31B320FB-4B24-46AA-81C2-332C84C5777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33" name="Line 1">
          <a:extLst>
            <a:ext uri="{FF2B5EF4-FFF2-40B4-BE49-F238E27FC236}">
              <a16:creationId xmlns:a16="http://schemas.microsoft.com/office/drawing/2014/main" id="{D3CB63A5-95E5-412D-B880-A7F6B24EF71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34" name="Line 1">
          <a:extLst>
            <a:ext uri="{FF2B5EF4-FFF2-40B4-BE49-F238E27FC236}">
              <a16:creationId xmlns:a16="http://schemas.microsoft.com/office/drawing/2014/main" id="{45CE2A36-4618-444D-8B3D-B78B408FAF17}"/>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35" name="Line 1">
          <a:extLst>
            <a:ext uri="{FF2B5EF4-FFF2-40B4-BE49-F238E27FC236}">
              <a16:creationId xmlns:a16="http://schemas.microsoft.com/office/drawing/2014/main" id="{84368204-51EF-4EBC-BBA2-BFBB00B91F73}"/>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36" name="Line 1">
          <a:extLst>
            <a:ext uri="{FF2B5EF4-FFF2-40B4-BE49-F238E27FC236}">
              <a16:creationId xmlns:a16="http://schemas.microsoft.com/office/drawing/2014/main" id="{AB1F7E20-7E45-4D76-B313-81F8415F528E}"/>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37" name="Line 1">
          <a:extLst>
            <a:ext uri="{FF2B5EF4-FFF2-40B4-BE49-F238E27FC236}">
              <a16:creationId xmlns:a16="http://schemas.microsoft.com/office/drawing/2014/main" id="{C4C389AA-844B-4540-B343-D9CAD4237136}"/>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38" name="Line 1">
          <a:extLst>
            <a:ext uri="{FF2B5EF4-FFF2-40B4-BE49-F238E27FC236}">
              <a16:creationId xmlns:a16="http://schemas.microsoft.com/office/drawing/2014/main" id="{DD9F55CE-E50E-4FB5-853F-0B1F5B39260E}"/>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39" name="Line 1">
          <a:extLst>
            <a:ext uri="{FF2B5EF4-FFF2-40B4-BE49-F238E27FC236}">
              <a16:creationId xmlns:a16="http://schemas.microsoft.com/office/drawing/2014/main" id="{04D96AF1-8B77-4E50-8544-95A2DCD33A63}"/>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0" name="Line 1">
          <a:extLst>
            <a:ext uri="{FF2B5EF4-FFF2-40B4-BE49-F238E27FC236}">
              <a16:creationId xmlns:a16="http://schemas.microsoft.com/office/drawing/2014/main" id="{1299F237-5421-4B40-8710-CC3146B3127F}"/>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1" name="Line 1">
          <a:extLst>
            <a:ext uri="{FF2B5EF4-FFF2-40B4-BE49-F238E27FC236}">
              <a16:creationId xmlns:a16="http://schemas.microsoft.com/office/drawing/2014/main" id="{C0B907A8-326F-4473-BA89-52EDAC467579}"/>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2" name="Line 1">
          <a:extLst>
            <a:ext uri="{FF2B5EF4-FFF2-40B4-BE49-F238E27FC236}">
              <a16:creationId xmlns:a16="http://schemas.microsoft.com/office/drawing/2014/main" id="{BC643D9F-BBF8-49CB-BDFE-DC4A909CC839}"/>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3" name="Line 1">
          <a:extLst>
            <a:ext uri="{FF2B5EF4-FFF2-40B4-BE49-F238E27FC236}">
              <a16:creationId xmlns:a16="http://schemas.microsoft.com/office/drawing/2014/main" id="{889C773F-8CC7-441A-86EF-9390F29CFDEA}"/>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4" name="Line 1">
          <a:extLst>
            <a:ext uri="{FF2B5EF4-FFF2-40B4-BE49-F238E27FC236}">
              <a16:creationId xmlns:a16="http://schemas.microsoft.com/office/drawing/2014/main" id="{4D9DAD6A-F8EF-480A-AF94-3D9C48FA0C07}"/>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5" name="Line 1">
          <a:extLst>
            <a:ext uri="{FF2B5EF4-FFF2-40B4-BE49-F238E27FC236}">
              <a16:creationId xmlns:a16="http://schemas.microsoft.com/office/drawing/2014/main" id="{2DD74695-758D-4601-8706-F07DFBC53578}"/>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6" name="Line 1">
          <a:extLst>
            <a:ext uri="{FF2B5EF4-FFF2-40B4-BE49-F238E27FC236}">
              <a16:creationId xmlns:a16="http://schemas.microsoft.com/office/drawing/2014/main" id="{8E135CEF-C816-408A-BA05-0CE60DEA5114}"/>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7" name="Line 1">
          <a:extLst>
            <a:ext uri="{FF2B5EF4-FFF2-40B4-BE49-F238E27FC236}">
              <a16:creationId xmlns:a16="http://schemas.microsoft.com/office/drawing/2014/main" id="{B6E42F59-976B-4ED8-9AB1-7AC23D87F87F}"/>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8" name="Line 1">
          <a:extLst>
            <a:ext uri="{FF2B5EF4-FFF2-40B4-BE49-F238E27FC236}">
              <a16:creationId xmlns:a16="http://schemas.microsoft.com/office/drawing/2014/main" id="{81119DF8-CAE2-4A51-919A-D71109964159}"/>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49" name="Line 1">
          <a:extLst>
            <a:ext uri="{FF2B5EF4-FFF2-40B4-BE49-F238E27FC236}">
              <a16:creationId xmlns:a16="http://schemas.microsoft.com/office/drawing/2014/main" id="{EFF30606-8E18-459B-A033-B44C9028A07A}"/>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0" name="Line 1">
          <a:extLst>
            <a:ext uri="{FF2B5EF4-FFF2-40B4-BE49-F238E27FC236}">
              <a16:creationId xmlns:a16="http://schemas.microsoft.com/office/drawing/2014/main" id="{5AAA4AF2-AB05-40A9-B8E7-C2689F44041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1" name="Line 1">
          <a:extLst>
            <a:ext uri="{FF2B5EF4-FFF2-40B4-BE49-F238E27FC236}">
              <a16:creationId xmlns:a16="http://schemas.microsoft.com/office/drawing/2014/main" id="{4A91C33B-372B-4A01-BD56-FCBCEA4F3AD2}"/>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2" name="Line 1">
          <a:extLst>
            <a:ext uri="{FF2B5EF4-FFF2-40B4-BE49-F238E27FC236}">
              <a16:creationId xmlns:a16="http://schemas.microsoft.com/office/drawing/2014/main" id="{BCC55AD2-1F66-47E1-A1FC-248D18FCB9C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3" name="Line 1">
          <a:extLst>
            <a:ext uri="{FF2B5EF4-FFF2-40B4-BE49-F238E27FC236}">
              <a16:creationId xmlns:a16="http://schemas.microsoft.com/office/drawing/2014/main" id="{1840EB1C-4579-4763-9659-538690F1C630}"/>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4" name="Line 1">
          <a:extLst>
            <a:ext uri="{FF2B5EF4-FFF2-40B4-BE49-F238E27FC236}">
              <a16:creationId xmlns:a16="http://schemas.microsoft.com/office/drawing/2014/main" id="{C20DBB57-73D2-4711-996F-BBE1B8149B55}"/>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5" name="Line 1">
          <a:extLst>
            <a:ext uri="{FF2B5EF4-FFF2-40B4-BE49-F238E27FC236}">
              <a16:creationId xmlns:a16="http://schemas.microsoft.com/office/drawing/2014/main" id="{65268B8A-3C96-408E-9C26-17C0FFB79D6C}"/>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6" name="Line 1">
          <a:extLst>
            <a:ext uri="{FF2B5EF4-FFF2-40B4-BE49-F238E27FC236}">
              <a16:creationId xmlns:a16="http://schemas.microsoft.com/office/drawing/2014/main" id="{9C0D4E51-0AF9-4359-B081-8D7E15152FCE}"/>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7" name="Line 1">
          <a:extLst>
            <a:ext uri="{FF2B5EF4-FFF2-40B4-BE49-F238E27FC236}">
              <a16:creationId xmlns:a16="http://schemas.microsoft.com/office/drawing/2014/main" id="{A9255266-D43C-49CF-B334-82E45D61E40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8" name="Line 1">
          <a:extLst>
            <a:ext uri="{FF2B5EF4-FFF2-40B4-BE49-F238E27FC236}">
              <a16:creationId xmlns:a16="http://schemas.microsoft.com/office/drawing/2014/main" id="{B2831DA6-B6A2-4819-BDDB-C4AC562BE3C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59" name="Line 1">
          <a:extLst>
            <a:ext uri="{FF2B5EF4-FFF2-40B4-BE49-F238E27FC236}">
              <a16:creationId xmlns:a16="http://schemas.microsoft.com/office/drawing/2014/main" id="{D8A1220D-D8DC-47BC-B8BF-9A1955B543E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0" name="Line 1">
          <a:extLst>
            <a:ext uri="{FF2B5EF4-FFF2-40B4-BE49-F238E27FC236}">
              <a16:creationId xmlns:a16="http://schemas.microsoft.com/office/drawing/2014/main" id="{A8B19682-C713-488E-9402-3B68BF95F93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1" name="Line 1">
          <a:extLst>
            <a:ext uri="{FF2B5EF4-FFF2-40B4-BE49-F238E27FC236}">
              <a16:creationId xmlns:a16="http://schemas.microsoft.com/office/drawing/2014/main" id="{E40E1A8F-99D1-497B-A07C-06F24ED5448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2" name="Line 1">
          <a:extLst>
            <a:ext uri="{FF2B5EF4-FFF2-40B4-BE49-F238E27FC236}">
              <a16:creationId xmlns:a16="http://schemas.microsoft.com/office/drawing/2014/main" id="{AC8BD6DA-2FA8-4803-B154-3E72FC8432D0}"/>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3" name="Line 1">
          <a:extLst>
            <a:ext uri="{FF2B5EF4-FFF2-40B4-BE49-F238E27FC236}">
              <a16:creationId xmlns:a16="http://schemas.microsoft.com/office/drawing/2014/main" id="{EACB123F-BA79-49BE-A13E-D1D60EFC2BD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4" name="Line 1">
          <a:extLst>
            <a:ext uri="{FF2B5EF4-FFF2-40B4-BE49-F238E27FC236}">
              <a16:creationId xmlns:a16="http://schemas.microsoft.com/office/drawing/2014/main" id="{FCA02117-11A8-4F04-92DB-57E02452A99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5" name="Line 1">
          <a:extLst>
            <a:ext uri="{FF2B5EF4-FFF2-40B4-BE49-F238E27FC236}">
              <a16:creationId xmlns:a16="http://schemas.microsoft.com/office/drawing/2014/main" id="{70662E9D-DFBC-48FC-A5DB-42A636D22C4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6" name="Line 1">
          <a:extLst>
            <a:ext uri="{FF2B5EF4-FFF2-40B4-BE49-F238E27FC236}">
              <a16:creationId xmlns:a16="http://schemas.microsoft.com/office/drawing/2014/main" id="{72F65D20-0F87-44C4-9002-2A73CF9F5EB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7" name="Line 1">
          <a:extLst>
            <a:ext uri="{FF2B5EF4-FFF2-40B4-BE49-F238E27FC236}">
              <a16:creationId xmlns:a16="http://schemas.microsoft.com/office/drawing/2014/main" id="{A3244B22-4EC8-4143-8EEF-E9996B55A881}"/>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8" name="Line 1">
          <a:extLst>
            <a:ext uri="{FF2B5EF4-FFF2-40B4-BE49-F238E27FC236}">
              <a16:creationId xmlns:a16="http://schemas.microsoft.com/office/drawing/2014/main" id="{89ED754F-79D3-4B72-8F93-26D1F3266D48}"/>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69" name="Line 1">
          <a:extLst>
            <a:ext uri="{FF2B5EF4-FFF2-40B4-BE49-F238E27FC236}">
              <a16:creationId xmlns:a16="http://schemas.microsoft.com/office/drawing/2014/main" id="{959DF92A-FA53-43B6-BB80-C489C7006D7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0" name="Line 1">
          <a:extLst>
            <a:ext uri="{FF2B5EF4-FFF2-40B4-BE49-F238E27FC236}">
              <a16:creationId xmlns:a16="http://schemas.microsoft.com/office/drawing/2014/main" id="{AFC831E5-4A3A-4FA3-AB81-025D3E07207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1" name="Line 1">
          <a:extLst>
            <a:ext uri="{FF2B5EF4-FFF2-40B4-BE49-F238E27FC236}">
              <a16:creationId xmlns:a16="http://schemas.microsoft.com/office/drawing/2014/main" id="{11F1A4F7-1D83-4A96-8EF9-5B70A71C3C3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2" name="Line 1">
          <a:extLst>
            <a:ext uri="{FF2B5EF4-FFF2-40B4-BE49-F238E27FC236}">
              <a16:creationId xmlns:a16="http://schemas.microsoft.com/office/drawing/2014/main" id="{564BCD82-CCE8-4147-9CA5-B9412B9596EF}"/>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3" name="Line 1">
          <a:extLst>
            <a:ext uri="{FF2B5EF4-FFF2-40B4-BE49-F238E27FC236}">
              <a16:creationId xmlns:a16="http://schemas.microsoft.com/office/drawing/2014/main" id="{0BB5EA5F-A823-43DA-8B72-1BAD9D829516}"/>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4" name="Line 1">
          <a:extLst>
            <a:ext uri="{FF2B5EF4-FFF2-40B4-BE49-F238E27FC236}">
              <a16:creationId xmlns:a16="http://schemas.microsoft.com/office/drawing/2014/main" id="{C112B201-BCC2-45BF-99C6-E4D571BAFD6D}"/>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5" name="Line 1">
          <a:extLst>
            <a:ext uri="{FF2B5EF4-FFF2-40B4-BE49-F238E27FC236}">
              <a16:creationId xmlns:a16="http://schemas.microsoft.com/office/drawing/2014/main" id="{72AF7F62-344B-4A39-B3F9-0D207306C3B4}"/>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6" name="Line 1">
          <a:extLst>
            <a:ext uri="{FF2B5EF4-FFF2-40B4-BE49-F238E27FC236}">
              <a16:creationId xmlns:a16="http://schemas.microsoft.com/office/drawing/2014/main" id="{DC15DCEA-815E-4CEC-B9D9-9C08120E829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7" name="Line 1">
          <a:extLst>
            <a:ext uri="{FF2B5EF4-FFF2-40B4-BE49-F238E27FC236}">
              <a16:creationId xmlns:a16="http://schemas.microsoft.com/office/drawing/2014/main" id="{45DE896C-3877-414F-B740-FB0DD94CF21A}"/>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8" name="Line 1">
          <a:extLst>
            <a:ext uri="{FF2B5EF4-FFF2-40B4-BE49-F238E27FC236}">
              <a16:creationId xmlns:a16="http://schemas.microsoft.com/office/drawing/2014/main" id="{731FF03C-2768-4422-B9B9-5F45A3ED2EB1}"/>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79" name="Line 1">
          <a:extLst>
            <a:ext uri="{FF2B5EF4-FFF2-40B4-BE49-F238E27FC236}">
              <a16:creationId xmlns:a16="http://schemas.microsoft.com/office/drawing/2014/main" id="{C051824B-7C2A-4ED3-BF6E-62FADC1A9D3B}"/>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80" name="Line 1">
          <a:extLst>
            <a:ext uri="{FF2B5EF4-FFF2-40B4-BE49-F238E27FC236}">
              <a16:creationId xmlns:a16="http://schemas.microsoft.com/office/drawing/2014/main" id="{BAD28CBA-680F-420A-84AF-EBE59EDAB209}"/>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0</xdr:rowOff>
    </xdr:from>
    <xdr:to>
      <xdr:col>0</xdr:col>
      <xdr:colOff>518400</xdr:colOff>
      <xdr:row>0</xdr:row>
      <xdr:rowOff>0</xdr:rowOff>
    </xdr:to>
    <xdr:sp macro="" textlink="">
      <xdr:nvSpPr>
        <xdr:cNvPr id="981" name="Line 1">
          <a:extLst>
            <a:ext uri="{FF2B5EF4-FFF2-40B4-BE49-F238E27FC236}">
              <a16:creationId xmlns:a16="http://schemas.microsoft.com/office/drawing/2014/main" id="{49AEA960-AFDE-46D1-8BEC-266A4BC14303}"/>
            </a:ext>
          </a:extLst>
        </xdr:cNvPr>
        <xdr:cNvSpPr/>
      </xdr:nvSpPr>
      <xdr:spPr>
        <a:xfrm>
          <a:off x="1080" y="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2" name="Line 1">
          <a:extLst>
            <a:ext uri="{FF2B5EF4-FFF2-40B4-BE49-F238E27FC236}">
              <a16:creationId xmlns:a16="http://schemas.microsoft.com/office/drawing/2014/main" id="{0BE02E00-DAD8-484F-B7A8-C992089BE495}"/>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3" name="Line 1">
          <a:extLst>
            <a:ext uri="{FF2B5EF4-FFF2-40B4-BE49-F238E27FC236}">
              <a16:creationId xmlns:a16="http://schemas.microsoft.com/office/drawing/2014/main" id="{FFA9C5CA-F6A3-40B7-AD1F-2EE124A6CC6A}"/>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4" name="Line 1">
          <a:extLst>
            <a:ext uri="{FF2B5EF4-FFF2-40B4-BE49-F238E27FC236}">
              <a16:creationId xmlns:a16="http://schemas.microsoft.com/office/drawing/2014/main" id="{78EEE6A6-C22E-454D-BC20-84E8D60D1976}"/>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5" name="Line 1">
          <a:extLst>
            <a:ext uri="{FF2B5EF4-FFF2-40B4-BE49-F238E27FC236}">
              <a16:creationId xmlns:a16="http://schemas.microsoft.com/office/drawing/2014/main" id="{073512A8-09E9-4F8D-9251-98F31A6229E3}"/>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6" name="Line 1">
          <a:extLst>
            <a:ext uri="{FF2B5EF4-FFF2-40B4-BE49-F238E27FC236}">
              <a16:creationId xmlns:a16="http://schemas.microsoft.com/office/drawing/2014/main" id="{1459D733-2DF1-4E04-9A36-CA79E6AFA7D3}"/>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7" name="Line 1">
          <a:extLst>
            <a:ext uri="{FF2B5EF4-FFF2-40B4-BE49-F238E27FC236}">
              <a16:creationId xmlns:a16="http://schemas.microsoft.com/office/drawing/2014/main" id="{A42811F5-F4D6-475C-9A6A-980EF96B1267}"/>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8" name="Line 1">
          <a:extLst>
            <a:ext uri="{FF2B5EF4-FFF2-40B4-BE49-F238E27FC236}">
              <a16:creationId xmlns:a16="http://schemas.microsoft.com/office/drawing/2014/main" id="{725EB596-6B41-4392-AA76-787091D28F06}"/>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89" name="Line 1">
          <a:extLst>
            <a:ext uri="{FF2B5EF4-FFF2-40B4-BE49-F238E27FC236}">
              <a16:creationId xmlns:a16="http://schemas.microsoft.com/office/drawing/2014/main" id="{5B8C2890-C94E-45EF-B6B5-D400D73F0A3B}"/>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0" name="Line 1">
          <a:extLst>
            <a:ext uri="{FF2B5EF4-FFF2-40B4-BE49-F238E27FC236}">
              <a16:creationId xmlns:a16="http://schemas.microsoft.com/office/drawing/2014/main" id="{9F070391-8A55-44A8-BFC0-B22CBDBF28CE}"/>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1" name="Line 1">
          <a:extLst>
            <a:ext uri="{FF2B5EF4-FFF2-40B4-BE49-F238E27FC236}">
              <a16:creationId xmlns:a16="http://schemas.microsoft.com/office/drawing/2014/main" id="{1191BA6D-DA83-4EED-9F13-2B8AB68A030E}"/>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2" name="Line 1">
          <a:extLst>
            <a:ext uri="{FF2B5EF4-FFF2-40B4-BE49-F238E27FC236}">
              <a16:creationId xmlns:a16="http://schemas.microsoft.com/office/drawing/2014/main" id="{E6C73BF2-2D67-4D26-803F-25CEF82BA7FE}"/>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3" name="Line 1">
          <a:extLst>
            <a:ext uri="{FF2B5EF4-FFF2-40B4-BE49-F238E27FC236}">
              <a16:creationId xmlns:a16="http://schemas.microsoft.com/office/drawing/2014/main" id="{7748C434-47FC-4588-8F8B-4C8F77775A2E}"/>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4" name="Line 1">
          <a:extLst>
            <a:ext uri="{FF2B5EF4-FFF2-40B4-BE49-F238E27FC236}">
              <a16:creationId xmlns:a16="http://schemas.microsoft.com/office/drawing/2014/main" id="{38252F73-8C22-4758-A703-BDD80B99A3DC}"/>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5" name="Line 1">
          <a:extLst>
            <a:ext uri="{FF2B5EF4-FFF2-40B4-BE49-F238E27FC236}">
              <a16:creationId xmlns:a16="http://schemas.microsoft.com/office/drawing/2014/main" id="{4B7F9D04-4B93-42A8-9607-163067C80E96}"/>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6" name="Line 1">
          <a:extLst>
            <a:ext uri="{FF2B5EF4-FFF2-40B4-BE49-F238E27FC236}">
              <a16:creationId xmlns:a16="http://schemas.microsoft.com/office/drawing/2014/main" id="{0E64F012-DA0B-4298-A470-138BA9CCCF6F}"/>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twoCellAnchor editAs="oneCell">
    <xdr:from>
      <xdr:col>0</xdr:col>
      <xdr:colOff>1080</xdr:colOff>
      <xdr:row>0</xdr:row>
      <xdr:rowOff>2880</xdr:rowOff>
    </xdr:from>
    <xdr:to>
      <xdr:col>0</xdr:col>
      <xdr:colOff>518400</xdr:colOff>
      <xdr:row>0</xdr:row>
      <xdr:rowOff>2880</xdr:rowOff>
    </xdr:to>
    <xdr:sp macro="" textlink="">
      <xdr:nvSpPr>
        <xdr:cNvPr id="997" name="Line 1">
          <a:extLst>
            <a:ext uri="{FF2B5EF4-FFF2-40B4-BE49-F238E27FC236}">
              <a16:creationId xmlns:a16="http://schemas.microsoft.com/office/drawing/2014/main" id="{B8D104B7-4CD9-4922-9249-C7DCA5096170}"/>
            </a:ext>
          </a:extLst>
        </xdr:cNvPr>
        <xdr:cNvSpPr/>
      </xdr:nvSpPr>
      <xdr:spPr>
        <a:xfrm>
          <a:off x="1080" y="2880"/>
          <a:ext cx="517320" cy="0"/>
        </a:xfrm>
        <a:prstGeom prst="line">
          <a:avLst/>
        </a:prstGeom>
        <a:ln w="0">
          <a:noFill/>
        </a:ln>
      </xdr:spPr>
      <xdr:style>
        <a:lnRef idx="0">
          <a:scrgbClr r="0" g="0" b="0"/>
        </a:lnRef>
        <a:fillRef idx="0">
          <a:scrgbClr r="0" g="0" b="0"/>
        </a:fillRef>
        <a:effectRef idx="0">
          <a:scrgbClr r="0" g="0" b="0"/>
        </a:effectRef>
        <a:fontRef idx="minor"/>
      </xdr:style>
    </xdr:sp>
    <xdr:clientData/>
  </xdr:twoCellAnchor>
</xdr:wsDr>
</file>

<file path=xl/drawings/drawing19.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285750</xdr:colOff>
      <xdr:row>1</xdr:row>
      <xdr:rowOff>142875</xdr:rowOff>
    </xdr:to>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97BDEAF-3774-4DA2-91A4-DE9FE916F2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495300</xdr:colOff>
      <xdr:row>63</xdr:row>
      <xdr:rowOff>0</xdr:rowOff>
    </xdr:from>
    <xdr:to>
      <xdr:col>1</xdr:col>
      <xdr:colOff>495300</xdr:colOff>
      <xdr:row>63</xdr:row>
      <xdr:rowOff>0</xdr:rowOff>
    </xdr:to>
    <xdr:sp macro="" textlink="">
      <xdr:nvSpPr>
        <xdr:cNvPr id="2" name="Line 1">
          <a:extLst>
            <a:ext uri="{FF2B5EF4-FFF2-40B4-BE49-F238E27FC236}">
              <a16:creationId xmlns:a16="http://schemas.microsoft.com/office/drawing/2014/main" id="{378C7FEC-4750-4298-9D04-C55CB1C54EE1}"/>
            </a:ext>
          </a:extLst>
        </xdr:cNvPr>
        <xdr:cNvSpPr>
          <a:spLocks noChangeShapeType="1"/>
        </xdr:cNvSpPr>
      </xdr:nvSpPr>
      <xdr:spPr bwMode="auto">
        <a:xfrm>
          <a:off x="1162050" y="15173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101</xdr:row>
      <xdr:rowOff>0</xdr:rowOff>
    </xdr:from>
    <xdr:to>
      <xdr:col>1</xdr:col>
      <xdr:colOff>495300</xdr:colOff>
      <xdr:row>101</xdr:row>
      <xdr:rowOff>0</xdr:rowOff>
    </xdr:to>
    <xdr:sp macro="" textlink="">
      <xdr:nvSpPr>
        <xdr:cNvPr id="3" name="Line 2">
          <a:extLst>
            <a:ext uri="{FF2B5EF4-FFF2-40B4-BE49-F238E27FC236}">
              <a16:creationId xmlns:a16="http://schemas.microsoft.com/office/drawing/2014/main" id="{0AAC474B-7552-494A-9971-FC5F7696414A}"/>
            </a:ext>
          </a:extLst>
        </xdr:cNvPr>
        <xdr:cNvSpPr>
          <a:spLocks noChangeShapeType="1"/>
        </xdr:cNvSpPr>
      </xdr:nvSpPr>
      <xdr:spPr bwMode="auto">
        <a:xfrm>
          <a:off x="1162050" y="2567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101</xdr:row>
      <xdr:rowOff>0</xdr:rowOff>
    </xdr:from>
    <xdr:to>
      <xdr:col>1</xdr:col>
      <xdr:colOff>495300</xdr:colOff>
      <xdr:row>101</xdr:row>
      <xdr:rowOff>0</xdr:rowOff>
    </xdr:to>
    <xdr:sp macro="" textlink="">
      <xdr:nvSpPr>
        <xdr:cNvPr id="4" name="Line 18">
          <a:extLst>
            <a:ext uri="{FF2B5EF4-FFF2-40B4-BE49-F238E27FC236}">
              <a16:creationId xmlns:a16="http://schemas.microsoft.com/office/drawing/2014/main" id="{FE2AC7DE-9C2E-471E-9F0C-33FAAA63294A}"/>
            </a:ext>
          </a:extLst>
        </xdr:cNvPr>
        <xdr:cNvSpPr>
          <a:spLocks noChangeShapeType="1"/>
        </xdr:cNvSpPr>
      </xdr:nvSpPr>
      <xdr:spPr bwMode="auto">
        <a:xfrm>
          <a:off x="1162050" y="2567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66</xdr:row>
      <xdr:rowOff>0</xdr:rowOff>
    </xdr:from>
    <xdr:to>
      <xdr:col>1</xdr:col>
      <xdr:colOff>495300</xdr:colOff>
      <xdr:row>66</xdr:row>
      <xdr:rowOff>0</xdr:rowOff>
    </xdr:to>
    <xdr:sp macro="" textlink="">
      <xdr:nvSpPr>
        <xdr:cNvPr id="5" name="Line 2">
          <a:extLst>
            <a:ext uri="{FF2B5EF4-FFF2-40B4-BE49-F238E27FC236}">
              <a16:creationId xmlns:a16="http://schemas.microsoft.com/office/drawing/2014/main" id="{B97B15DD-93C9-4620-BB77-501133941572}"/>
            </a:ext>
          </a:extLst>
        </xdr:cNvPr>
        <xdr:cNvSpPr>
          <a:spLocks noChangeShapeType="1"/>
        </xdr:cNvSpPr>
      </xdr:nvSpPr>
      <xdr:spPr bwMode="auto">
        <a:xfrm>
          <a:off x="1162050" y="15821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66</xdr:row>
      <xdr:rowOff>0</xdr:rowOff>
    </xdr:from>
    <xdr:to>
      <xdr:col>1</xdr:col>
      <xdr:colOff>495300</xdr:colOff>
      <xdr:row>66</xdr:row>
      <xdr:rowOff>0</xdr:rowOff>
    </xdr:to>
    <xdr:sp macro="" textlink="">
      <xdr:nvSpPr>
        <xdr:cNvPr id="6" name="Line 20">
          <a:extLst>
            <a:ext uri="{FF2B5EF4-FFF2-40B4-BE49-F238E27FC236}">
              <a16:creationId xmlns:a16="http://schemas.microsoft.com/office/drawing/2014/main" id="{22F486F1-DFAC-4DBB-A56A-87F3AB19C288}"/>
            </a:ext>
          </a:extLst>
        </xdr:cNvPr>
        <xdr:cNvSpPr>
          <a:spLocks noChangeShapeType="1"/>
        </xdr:cNvSpPr>
      </xdr:nvSpPr>
      <xdr:spPr bwMode="auto">
        <a:xfrm>
          <a:off x="1162050" y="158210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4.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Firemn&#237;%20archiv%20a.s\Zak&#225;zky%20rok%202001\22%20Zelen&#253;%20ostrov%20SP\Kniha%20spec.+%20v&#253;kaz%20v&#253;m&#283;r%20TENDR%203.%20stavba\SO%2011.1%20A%20Architektonicko-stavebn&#237;%20autorizovan&#253;%20Helik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INDOWS\TEMP\&#269;.%2041%20Zelen&#253;%20ostrov%20roz.%20rozpo&#269;tu%20na%20DC%20(bez%20list.%20v&#253;stupu)\Rozpo&#269;et%20stavby%20dle%20DC\sa_SO51_4_vv_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rchiv-zak&#225;zky\2005\OS+OSZ%20N&#225;chod\Prov&#225;d&#283;c&#237;%20projekt%202005\Cenovky%20od%20dodavatel&#367;\Rehau.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artin\Desktop\borohr&#225;dek\Stavebn&#237;%20rozpo&#269;et%20SO-01%20v.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Martin\Desktop\borohr&#225;dek\Pracovn&#237;\ZTI%20Rozpo&#269;et%20SO-01,02,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Martin\Desktop\borohr&#225;dek\Pracovn&#237;\Rozvod%20plynu_rozpo&#269;et_DD%20Borohr&#225;de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 11.1A Výkaz výměr"/>
      <sheetName val="SO 11.1B Výkaz výměr"/>
      <sheetName val="SO 11.1ST Výkaz výměr"/>
      <sheetName val="SO 11.1B Kniha specifikací"/>
      <sheetName val="SO 11.1ST Kniha specifikací"/>
      <sheetName val="SO 11_1A Výkaz výměr"/>
      <sheetName val="SO11_1AVýkazvýměr"/>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 51.4 Výkaz výměr"/>
      <sheetName val="SO 51_4 Výkaz výměr"/>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ýpočet netto cen"/>
      <sheetName val="Nabídka"/>
      <sheetName val="Nabídka (2)"/>
    </sheetNames>
    <sheetDataSet>
      <sheetData sheetId="0">
        <row r="8">
          <cell r="B8">
            <v>0</v>
          </cell>
        </row>
        <row r="10">
          <cell r="B10">
            <v>0</v>
          </cell>
        </row>
        <row r="11">
          <cell r="B11">
            <v>0</v>
          </cell>
        </row>
        <row r="12">
          <cell r="B12">
            <v>0</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SO 01.1 - Zámeček - bourání"/>
      <sheetName val="SO 01.2 - Zámeček - hydro..."/>
      <sheetName val="SO 01.3 - Zámeček - krov"/>
      <sheetName val="SO 01.4 - Zámeček - rekon..."/>
      <sheetName val="SO 01.5 - Zámeček - ostat..."/>
      <sheetName val="Pokyny pro vyplnění"/>
    </sheetNames>
    <sheetDataSet>
      <sheetData sheetId="0">
        <row r="6">
          <cell r="K6" t="str">
            <v>Domov seniorů Borohrádek-Přístavba a stavební úpravy</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SO 01 - Budova zámečku - ..."/>
      <sheetName val="SO 02 - Spojovací chodba ..."/>
      <sheetName val="SO 03 - Hlavní budova - z..."/>
      <sheetName val="Pokyny pro vyplnění"/>
    </sheetNames>
    <sheetDataSet>
      <sheetData sheetId="0">
        <row r="6">
          <cell r="K6" t="str">
            <v>DOMOV SENIORŮ BOROHRÁDEK</v>
          </cell>
        </row>
        <row r="16">
          <cell r="AN16" t="str">
            <v/>
          </cell>
        </row>
        <row r="17">
          <cell r="E17" t="str">
            <v xml:space="preserve"> </v>
          </cell>
          <cell r="AN17" t="str">
            <v/>
          </cell>
        </row>
        <row r="19">
          <cell r="AN19" t="str">
            <v/>
          </cell>
        </row>
        <row r="20">
          <cell r="E20" t="str">
            <v xml:space="preserve"> </v>
          </cell>
          <cell r="AN20" t="str">
            <v/>
          </cell>
        </row>
      </sheetData>
      <sheetData sheetId="1" refreshError="1"/>
      <sheetData sheetId="2"/>
      <sheetData sheetId="3"/>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223020_01 - Rozvod plynu"/>
    </sheetNames>
    <sheetDataSet>
      <sheetData sheetId="0">
        <row r="6">
          <cell r="K6" t="str">
            <v>DOMOV SENIORŮ BOROHRÁDEK - přístavba a stavební úpravy</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6" Type="http://schemas.openxmlformats.org/officeDocument/2006/relationships/hyperlink" Target="https://podminky.urs.cz/item/CS_URS_2024_01/766641818" TargetMode="External"/><Relationship Id="rId21" Type="http://schemas.openxmlformats.org/officeDocument/2006/relationships/hyperlink" Target="https://podminky.urs.cz/item/CS_URS_2024_01/766622832" TargetMode="External"/><Relationship Id="rId42" Type="http://schemas.openxmlformats.org/officeDocument/2006/relationships/hyperlink" Target="https://podminky.urs.cz/item/CS_URS_2024_01/997013811" TargetMode="External"/><Relationship Id="rId47" Type="http://schemas.openxmlformats.org/officeDocument/2006/relationships/hyperlink" Target="https://podminky.urs.cz/item/CS_URS_2024_01/725310821" TargetMode="External"/><Relationship Id="rId63" Type="http://schemas.openxmlformats.org/officeDocument/2006/relationships/hyperlink" Target="https://podminky.urs.cz/item/CS_URS_2024_01/965042241" TargetMode="External"/><Relationship Id="rId68" Type="http://schemas.openxmlformats.org/officeDocument/2006/relationships/hyperlink" Target="https://podminky.urs.cz/item/CS_URS_2024_01/965081223" TargetMode="External"/><Relationship Id="rId84" Type="http://schemas.openxmlformats.org/officeDocument/2006/relationships/hyperlink" Target="https://podminky.urs.cz/item/CS_URS_2024_01/997013511" TargetMode="External"/><Relationship Id="rId89" Type="http://schemas.openxmlformats.org/officeDocument/2006/relationships/hyperlink" Target="https://podminky.urs.cz/item/CS_URS_2024_01/162211219" TargetMode="External"/><Relationship Id="rId16" Type="http://schemas.openxmlformats.org/officeDocument/2006/relationships/hyperlink" Target="https://podminky.urs.cz/item/CS_URS_2024_01/764004801" TargetMode="External"/><Relationship Id="rId107" Type="http://schemas.openxmlformats.org/officeDocument/2006/relationships/drawing" Target="../drawings/drawing3.xml"/><Relationship Id="rId11" Type="http://schemas.openxmlformats.org/officeDocument/2006/relationships/hyperlink" Target="https://podminky.urs.cz/item/CS_URS_2024_01/764002801" TargetMode="External"/><Relationship Id="rId32" Type="http://schemas.openxmlformats.org/officeDocument/2006/relationships/hyperlink" Target="https://podminky.urs.cz/item/CS_URS_2024_01/767996705" TargetMode="External"/><Relationship Id="rId37" Type="http://schemas.openxmlformats.org/officeDocument/2006/relationships/hyperlink" Target="https://podminky.urs.cz/item/CS_URS_2024_01/776430811" TargetMode="External"/><Relationship Id="rId53" Type="http://schemas.openxmlformats.org/officeDocument/2006/relationships/hyperlink" Target="https://podminky.urs.cz/item/CS_URS_2024_01/762331931" TargetMode="External"/><Relationship Id="rId58" Type="http://schemas.openxmlformats.org/officeDocument/2006/relationships/hyperlink" Target="https://podminky.urs.cz/item/CS_URS_2024_01/762342811" TargetMode="External"/><Relationship Id="rId74" Type="http://schemas.openxmlformats.org/officeDocument/2006/relationships/hyperlink" Target="https://podminky.urs.cz/item/CS_URS_2024_01/971033381" TargetMode="External"/><Relationship Id="rId79" Type="http://schemas.openxmlformats.org/officeDocument/2006/relationships/hyperlink" Target="https://podminky.urs.cz/item/CS_URS_2024_01/997013154" TargetMode="External"/><Relationship Id="rId102" Type="http://schemas.openxmlformats.org/officeDocument/2006/relationships/hyperlink" Target="https://podminky.urs.cz/item/CS_URS_2024_01/963023712" TargetMode="External"/><Relationship Id="rId5" Type="http://schemas.openxmlformats.org/officeDocument/2006/relationships/hyperlink" Target="https://podminky.urs.cz/item/CS_URS_2024_01/763135811" TargetMode="External"/><Relationship Id="rId90" Type="http://schemas.openxmlformats.org/officeDocument/2006/relationships/hyperlink" Target="https://podminky.urs.cz/item/CS_URS_2024_01/171201231" TargetMode="External"/><Relationship Id="rId95" Type="http://schemas.openxmlformats.org/officeDocument/2006/relationships/hyperlink" Target="https://podminky.urs.cz/item/CS_URS_2024_01/962031133" TargetMode="External"/><Relationship Id="rId22" Type="http://schemas.openxmlformats.org/officeDocument/2006/relationships/hyperlink" Target="https://podminky.urs.cz/item/CS_URS_2024_01/766622861" TargetMode="External"/><Relationship Id="rId27" Type="http://schemas.openxmlformats.org/officeDocument/2006/relationships/hyperlink" Target="https://podminky.urs.cz/item/CS_URS_2024_01/766691811" TargetMode="External"/><Relationship Id="rId43" Type="http://schemas.openxmlformats.org/officeDocument/2006/relationships/hyperlink" Target="https://podminky.urs.cz/item/CS_URS_2024_01/997013812" TargetMode="External"/><Relationship Id="rId48" Type="http://schemas.openxmlformats.org/officeDocument/2006/relationships/hyperlink" Target="https://podminky.urs.cz/item/CS_URS_2024_01/762212811" TargetMode="External"/><Relationship Id="rId64" Type="http://schemas.openxmlformats.org/officeDocument/2006/relationships/hyperlink" Target="https://podminky.urs.cz/item/CS_URS_2024_01/965043321" TargetMode="External"/><Relationship Id="rId69" Type="http://schemas.openxmlformats.org/officeDocument/2006/relationships/hyperlink" Target="https://podminky.urs.cz/item/CS_URS_2024_01/965082933" TargetMode="External"/><Relationship Id="rId80" Type="http://schemas.openxmlformats.org/officeDocument/2006/relationships/hyperlink" Target="https://podminky.urs.cz/item/CS_URS_2024_01/997013214" TargetMode="External"/><Relationship Id="rId85" Type="http://schemas.openxmlformats.org/officeDocument/2006/relationships/hyperlink" Target="https://podminky.urs.cz/item/CS_URS_2024_01/997013601" TargetMode="External"/><Relationship Id="rId12" Type="http://schemas.openxmlformats.org/officeDocument/2006/relationships/hyperlink" Target="https://podminky.urs.cz/item/CS_URS_2024_01/764002821" TargetMode="External"/><Relationship Id="rId17" Type="http://schemas.openxmlformats.org/officeDocument/2006/relationships/hyperlink" Target="https://podminky.urs.cz/item/CS_URS_2024_01/764004841" TargetMode="External"/><Relationship Id="rId33" Type="http://schemas.openxmlformats.org/officeDocument/2006/relationships/hyperlink" Target="https://podminky.urs.cz/item/CS_URS_2024_01/771471810" TargetMode="External"/><Relationship Id="rId38" Type="http://schemas.openxmlformats.org/officeDocument/2006/relationships/hyperlink" Target="https://podminky.urs.cz/item/CS_URS_2024_01/781471810" TargetMode="External"/><Relationship Id="rId59" Type="http://schemas.openxmlformats.org/officeDocument/2006/relationships/hyperlink" Target="https://podminky.urs.cz/item/CS_URS_2024_01/762751820" TargetMode="External"/><Relationship Id="rId103" Type="http://schemas.openxmlformats.org/officeDocument/2006/relationships/hyperlink" Target="https://podminky.urs.cz/item/CS_URS_2024_01/963053935" TargetMode="External"/><Relationship Id="rId20" Type="http://schemas.openxmlformats.org/officeDocument/2006/relationships/hyperlink" Target="https://podminky.urs.cz/item/CS_URS_2024_01/766622831" TargetMode="External"/><Relationship Id="rId41" Type="http://schemas.openxmlformats.org/officeDocument/2006/relationships/hyperlink" Target="https://podminky.urs.cz/item/CS_URS_2024_01/997013631" TargetMode="External"/><Relationship Id="rId54" Type="http://schemas.openxmlformats.org/officeDocument/2006/relationships/hyperlink" Target="https://podminky.urs.cz/item/CS_URS_2024_01/762331934" TargetMode="External"/><Relationship Id="rId62" Type="http://schemas.openxmlformats.org/officeDocument/2006/relationships/hyperlink" Target="https://podminky.urs.cz/item/CS_URS_2024_01/965042141" TargetMode="External"/><Relationship Id="rId70" Type="http://schemas.openxmlformats.org/officeDocument/2006/relationships/hyperlink" Target="https://podminky.urs.cz/item/CS_URS_2024_01/968072455" TargetMode="External"/><Relationship Id="rId75" Type="http://schemas.openxmlformats.org/officeDocument/2006/relationships/hyperlink" Target="https://podminky.urs.cz/item/CS_URS_2024_01/972033261" TargetMode="External"/><Relationship Id="rId83" Type="http://schemas.openxmlformats.org/officeDocument/2006/relationships/hyperlink" Target="https://podminky.urs.cz/item/CS_URS_2024_01/997013509" TargetMode="External"/><Relationship Id="rId88" Type="http://schemas.openxmlformats.org/officeDocument/2006/relationships/hyperlink" Target="https://podminky.urs.cz/item/CS_URS_2024_01/162751117" TargetMode="External"/><Relationship Id="rId91" Type="http://schemas.openxmlformats.org/officeDocument/2006/relationships/hyperlink" Target="https://podminky.urs.cz/item/CS_URS_2024_01/171251201" TargetMode="External"/><Relationship Id="rId96" Type="http://schemas.openxmlformats.org/officeDocument/2006/relationships/hyperlink" Target="https://podminky.urs.cz/item/CS_URS_2024_01/962032230" TargetMode="External"/><Relationship Id="rId1" Type="http://schemas.openxmlformats.org/officeDocument/2006/relationships/hyperlink" Target="https://podminky.urs.cz/item/CS_URS_2024_01/762751850" TargetMode="External"/><Relationship Id="rId6" Type="http://schemas.openxmlformats.org/officeDocument/2006/relationships/hyperlink" Target="https://podminky.urs.cz/item/CS_URS_2024_01/764001831" TargetMode="External"/><Relationship Id="rId15" Type="http://schemas.openxmlformats.org/officeDocument/2006/relationships/hyperlink" Target="https://podminky.urs.cz/item/CS_URS_2024_01/764003801" TargetMode="External"/><Relationship Id="rId23" Type="http://schemas.openxmlformats.org/officeDocument/2006/relationships/hyperlink" Target="https://podminky.urs.cz/item/CS_URS_2024_01/766624929" TargetMode="External"/><Relationship Id="rId28" Type="http://schemas.openxmlformats.org/officeDocument/2006/relationships/hyperlink" Target="https://podminky.urs.cz/item/CS_URS_2024_01/766691914" TargetMode="External"/><Relationship Id="rId36" Type="http://schemas.openxmlformats.org/officeDocument/2006/relationships/hyperlink" Target="https://podminky.urs.cz/item/CS_URS_2024_01/776410811" TargetMode="External"/><Relationship Id="rId49" Type="http://schemas.openxmlformats.org/officeDocument/2006/relationships/hyperlink" Target="https://podminky.urs.cz/item/CS_URS_2024_01/762321905" TargetMode="External"/><Relationship Id="rId57" Type="http://schemas.openxmlformats.org/officeDocument/2006/relationships/hyperlink" Target="https://podminky.urs.cz/item/CS_URS_2024_01/762341821" TargetMode="External"/><Relationship Id="rId106" Type="http://schemas.openxmlformats.org/officeDocument/2006/relationships/hyperlink" Target="https://podminky.urs.cz/item/CS_URS_2024_01/162211211" TargetMode="External"/><Relationship Id="rId10" Type="http://schemas.openxmlformats.org/officeDocument/2006/relationships/hyperlink" Target="https://podminky.urs.cz/item/CS_URS_2024_01/764001891" TargetMode="External"/><Relationship Id="rId31" Type="http://schemas.openxmlformats.org/officeDocument/2006/relationships/hyperlink" Target="https://podminky.urs.cz/item/CS_URS_2024_01/767661811" TargetMode="External"/><Relationship Id="rId44" Type="http://schemas.openxmlformats.org/officeDocument/2006/relationships/hyperlink" Target="https://podminky.urs.cz/item/CS_URS_2024_01/725220842" TargetMode="External"/><Relationship Id="rId52" Type="http://schemas.openxmlformats.org/officeDocument/2006/relationships/hyperlink" Target="https://podminky.urs.cz/item/CS_URS_2024_01/762331924" TargetMode="External"/><Relationship Id="rId60" Type="http://schemas.openxmlformats.org/officeDocument/2006/relationships/hyperlink" Target="https://podminky.urs.cz/item/CS_URS_2024_01/762751830" TargetMode="External"/><Relationship Id="rId65" Type="http://schemas.openxmlformats.org/officeDocument/2006/relationships/hyperlink" Target="https://podminky.urs.cz/item/CS_URS_2024_01/965043341" TargetMode="External"/><Relationship Id="rId73" Type="http://schemas.openxmlformats.org/officeDocument/2006/relationships/hyperlink" Target="https://podminky.urs.cz/item/CS_URS_2024_01/971033351" TargetMode="External"/><Relationship Id="rId78" Type="http://schemas.openxmlformats.org/officeDocument/2006/relationships/hyperlink" Target="https://podminky.urs.cz/item/CS_URS_2024_01/997013012" TargetMode="External"/><Relationship Id="rId81" Type="http://schemas.openxmlformats.org/officeDocument/2006/relationships/hyperlink" Target="https://podminky.urs.cz/item/CS_URS_2024_01/997013219" TargetMode="External"/><Relationship Id="rId86" Type="http://schemas.openxmlformats.org/officeDocument/2006/relationships/hyperlink" Target="https://podminky.urs.cz/item/CS_URS_2024_01/997013602" TargetMode="External"/><Relationship Id="rId94" Type="http://schemas.openxmlformats.org/officeDocument/2006/relationships/hyperlink" Target="https://podminky.urs.cz/item/CS_URS_2024_01/962031132" TargetMode="External"/><Relationship Id="rId99" Type="http://schemas.openxmlformats.org/officeDocument/2006/relationships/hyperlink" Target="https://podminky.urs.cz/item/CS_URS_2024_01/963012520" TargetMode="External"/><Relationship Id="rId101" Type="http://schemas.openxmlformats.org/officeDocument/2006/relationships/hyperlink" Target="https://podminky.urs.cz/item/CS_URS_2024_01/963022819" TargetMode="External"/><Relationship Id="rId4" Type="http://schemas.openxmlformats.org/officeDocument/2006/relationships/hyperlink" Target="https://podminky.urs.cz/item/CS_URS_2024_01/763131821" TargetMode="External"/><Relationship Id="rId9" Type="http://schemas.openxmlformats.org/officeDocument/2006/relationships/hyperlink" Target="https://podminky.urs.cz/item/CS_URS_2024_01/764001881" TargetMode="External"/><Relationship Id="rId13" Type="http://schemas.openxmlformats.org/officeDocument/2006/relationships/hyperlink" Target="https://podminky.urs.cz/item/CS_URS_2024_01/764002831" TargetMode="External"/><Relationship Id="rId18" Type="http://schemas.openxmlformats.org/officeDocument/2006/relationships/hyperlink" Target="https://podminky.urs.cz/item/CS_URS_2024_01/766211812" TargetMode="External"/><Relationship Id="rId39" Type="http://schemas.openxmlformats.org/officeDocument/2006/relationships/hyperlink" Target="https://podminky.urs.cz/item/CS_URS_2024_01/783806805" TargetMode="External"/><Relationship Id="rId34" Type="http://schemas.openxmlformats.org/officeDocument/2006/relationships/hyperlink" Target="https://podminky.urs.cz/item/CS_URS_2024_01/771571810" TargetMode="External"/><Relationship Id="rId50" Type="http://schemas.openxmlformats.org/officeDocument/2006/relationships/hyperlink" Target="https://podminky.urs.cz/item/CS_URS_2024_01/762331921" TargetMode="External"/><Relationship Id="rId55" Type="http://schemas.openxmlformats.org/officeDocument/2006/relationships/hyperlink" Target="https://podminky.urs.cz/item/CS_URS_2024_01/762331954" TargetMode="External"/><Relationship Id="rId76" Type="http://schemas.openxmlformats.org/officeDocument/2006/relationships/hyperlink" Target="https://podminky.urs.cz/item/CS_URS_2024_01/972033271" TargetMode="External"/><Relationship Id="rId97" Type="http://schemas.openxmlformats.org/officeDocument/2006/relationships/hyperlink" Target="https://podminky.urs.cz/item/CS_URS_2024_01/962032231" TargetMode="External"/><Relationship Id="rId104" Type="http://schemas.openxmlformats.org/officeDocument/2006/relationships/hyperlink" Target="https://podminky.urs.cz/item/CS_URS_2024_01/122311101" TargetMode="External"/><Relationship Id="rId7" Type="http://schemas.openxmlformats.org/officeDocument/2006/relationships/hyperlink" Target="https://podminky.urs.cz/item/CS_URS_2024_01/764001833" TargetMode="External"/><Relationship Id="rId71" Type="http://schemas.openxmlformats.org/officeDocument/2006/relationships/hyperlink" Target="https://podminky.urs.cz/item/CS_URS_2024_01/971033331" TargetMode="External"/><Relationship Id="rId92" Type="http://schemas.openxmlformats.org/officeDocument/2006/relationships/hyperlink" Target="https://podminky.urs.cz/item/CS_URS_2024_01/961044111" TargetMode="External"/><Relationship Id="rId2" Type="http://schemas.openxmlformats.org/officeDocument/2006/relationships/hyperlink" Target="https://podminky.urs.cz/item/CS_URS_2024_01/762815811" TargetMode="External"/><Relationship Id="rId29" Type="http://schemas.openxmlformats.org/officeDocument/2006/relationships/hyperlink" Target="https://podminky.urs.cz/item/CS_URS_2024_01/766691915" TargetMode="External"/><Relationship Id="rId24" Type="http://schemas.openxmlformats.org/officeDocument/2006/relationships/hyperlink" Target="https://podminky.urs.cz/item/CS_URS_2024_01/766641812" TargetMode="External"/><Relationship Id="rId40" Type="http://schemas.openxmlformats.org/officeDocument/2006/relationships/hyperlink" Target="https://podminky.urs.cz/item/CS_URS_2024_01/997013607" TargetMode="External"/><Relationship Id="rId45" Type="http://schemas.openxmlformats.org/officeDocument/2006/relationships/hyperlink" Target="https://podminky.urs.cz/item/CS_URS_2024_01/725230811" TargetMode="External"/><Relationship Id="rId66" Type="http://schemas.openxmlformats.org/officeDocument/2006/relationships/hyperlink" Target="https://podminky.urs.cz/item/CS_URS_2024_01/965043431" TargetMode="External"/><Relationship Id="rId87" Type="http://schemas.openxmlformats.org/officeDocument/2006/relationships/hyperlink" Target="https://podminky.urs.cz/item/CS_URS_2024_01/997013603" TargetMode="External"/><Relationship Id="rId61" Type="http://schemas.openxmlformats.org/officeDocument/2006/relationships/hyperlink" Target="https://podminky.urs.cz/item/CS_URS_2024_01/762751840" TargetMode="External"/><Relationship Id="rId82" Type="http://schemas.openxmlformats.org/officeDocument/2006/relationships/hyperlink" Target="https://podminky.urs.cz/item/CS_URS_2024_01/997013501" TargetMode="External"/><Relationship Id="rId19" Type="http://schemas.openxmlformats.org/officeDocument/2006/relationships/hyperlink" Target="https://podminky.urs.cz/item/CS_URS_2024_01/766622812" TargetMode="External"/><Relationship Id="rId14" Type="http://schemas.openxmlformats.org/officeDocument/2006/relationships/hyperlink" Target="https://podminky.urs.cz/item/CS_URS_2024_01/764002851" TargetMode="External"/><Relationship Id="rId30" Type="http://schemas.openxmlformats.org/officeDocument/2006/relationships/hyperlink" Target="https://podminky.urs.cz/item/CS_URS_2024_01/767161811" TargetMode="External"/><Relationship Id="rId35" Type="http://schemas.openxmlformats.org/officeDocument/2006/relationships/hyperlink" Target="https://podminky.urs.cz/item/CS_URS_2024_01/776201811" TargetMode="External"/><Relationship Id="rId56" Type="http://schemas.openxmlformats.org/officeDocument/2006/relationships/hyperlink" Target="https://podminky.urs.cz/item/CS_URS_2024_01/762341811" TargetMode="External"/><Relationship Id="rId77" Type="http://schemas.openxmlformats.org/officeDocument/2006/relationships/hyperlink" Target="https://podminky.urs.cz/item/CS_URS_2024_01/977311113" TargetMode="External"/><Relationship Id="rId100" Type="http://schemas.openxmlformats.org/officeDocument/2006/relationships/hyperlink" Target="https://podminky.urs.cz/item/CS_URS_2024_01/963013530" TargetMode="External"/><Relationship Id="rId105" Type="http://schemas.openxmlformats.org/officeDocument/2006/relationships/hyperlink" Target="https://podminky.urs.cz/item/CS_URS_2024_01/161111512" TargetMode="External"/><Relationship Id="rId8" Type="http://schemas.openxmlformats.org/officeDocument/2006/relationships/hyperlink" Target="https://podminky.urs.cz/item/CS_URS_2024_01/764001861" TargetMode="External"/><Relationship Id="rId51" Type="http://schemas.openxmlformats.org/officeDocument/2006/relationships/hyperlink" Target="https://podminky.urs.cz/item/CS_URS_2024_01/762331922" TargetMode="External"/><Relationship Id="rId72" Type="http://schemas.openxmlformats.org/officeDocument/2006/relationships/hyperlink" Target="https://podminky.urs.cz/item/CS_URS_2024_01/971033341" TargetMode="External"/><Relationship Id="rId93" Type="http://schemas.openxmlformats.org/officeDocument/2006/relationships/hyperlink" Target="https://podminky.urs.cz/item/CS_URS_2024_01/961055111" TargetMode="External"/><Relationship Id="rId98" Type="http://schemas.openxmlformats.org/officeDocument/2006/relationships/hyperlink" Target="https://podminky.urs.cz/item/CS_URS_2024_01/962042320" TargetMode="External"/><Relationship Id="rId3" Type="http://schemas.openxmlformats.org/officeDocument/2006/relationships/hyperlink" Target="https://podminky.urs.cz/item/CS_URS_2024_01/762841812" TargetMode="External"/><Relationship Id="rId25" Type="http://schemas.openxmlformats.org/officeDocument/2006/relationships/hyperlink" Target="https://podminky.urs.cz/item/CS_URS_2024_01/766641817" TargetMode="External"/><Relationship Id="rId46" Type="http://schemas.openxmlformats.org/officeDocument/2006/relationships/hyperlink" Target="https://podminky.urs.cz/item/CS_URS_2024_01/725240812" TargetMode="External"/><Relationship Id="rId67" Type="http://schemas.openxmlformats.org/officeDocument/2006/relationships/hyperlink" Target="https://podminky.urs.cz/item/CS_URS_2024_01/965046111"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podminky.urs.cz/item/CS_URS_2024_01/612316121" TargetMode="External"/><Relationship Id="rId13" Type="http://schemas.openxmlformats.org/officeDocument/2006/relationships/hyperlink" Target="https://podminky.urs.cz/item/CS_URS_2024_01/985411115" TargetMode="External"/><Relationship Id="rId18" Type="http://schemas.openxmlformats.org/officeDocument/2006/relationships/hyperlink" Target="https://podminky.urs.cz/item/CS_URS_2024_01/711112001" TargetMode="External"/><Relationship Id="rId3" Type="http://schemas.openxmlformats.org/officeDocument/2006/relationships/hyperlink" Target="https://podminky.urs.cz/item/CS_URS_2024_01/174111101" TargetMode="External"/><Relationship Id="rId21" Type="http://schemas.openxmlformats.org/officeDocument/2006/relationships/hyperlink" Target="https://podminky.urs.cz/item/CS_URS_2024_01/711141559" TargetMode="External"/><Relationship Id="rId7" Type="http://schemas.openxmlformats.org/officeDocument/2006/relationships/hyperlink" Target="https://podminky.urs.cz/item/CS_URS_2024_01/611324315" TargetMode="External"/><Relationship Id="rId12" Type="http://schemas.openxmlformats.org/officeDocument/2006/relationships/hyperlink" Target="https://podminky.urs.cz/item/CS_URS_2024_01/985131411" TargetMode="External"/><Relationship Id="rId17" Type="http://schemas.openxmlformats.org/officeDocument/2006/relationships/hyperlink" Target="https://podminky.urs.cz/item/CS_URS_2024_01/711111001" TargetMode="External"/><Relationship Id="rId2" Type="http://schemas.openxmlformats.org/officeDocument/2006/relationships/hyperlink" Target="https://podminky.urs.cz/item/CS_URS_2024_01/132312221" TargetMode="External"/><Relationship Id="rId16" Type="http://schemas.openxmlformats.org/officeDocument/2006/relationships/hyperlink" Target="https://podminky.urs.cz/item/CS_URS_2024_01/998011003" TargetMode="External"/><Relationship Id="rId20" Type="http://schemas.openxmlformats.org/officeDocument/2006/relationships/hyperlink" Target="https://podminky.urs.cz/item/CS_URS_2024_01/711112051" TargetMode="External"/><Relationship Id="rId1" Type="http://schemas.openxmlformats.org/officeDocument/2006/relationships/hyperlink" Target="https://podminky.urs.cz/item/CS_URS_2024_01/121112003" TargetMode="External"/><Relationship Id="rId6" Type="http://schemas.openxmlformats.org/officeDocument/2006/relationships/hyperlink" Target="https://podminky.urs.cz/item/CS_URS_2024_01/611324191" TargetMode="External"/><Relationship Id="rId11" Type="http://schemas.openxmlformats.org/officeDocument/2006/relationships/hyperlink" Target="https://podminky.urs.cz/item/CS_URS_2024_01/985131311" TargetMode="External"/><Relationship Id="rId24" Type="http://schemas.openxmlformats.org/officeDocument/2006/relationships/drawing" Target="../drawings/drawing4.xml"/><Relationship Id="rId5" Type="http://schemas.openxmlformats.org/officeDocument/2006/relationships/hyperlink" Target="https://podminky.urs.cz/item/CS_URS_2024_01/611324113" TargetMode="External"/><Relationship Id="rId15" Type="http://schemas.openxmlformats.org/officeDocument/2006/relationships/hyperlink" Target="https://podminky.urs.cz/item/CS_URS_2024_01/985421136" TargetMode="External"/><Relationship Id="rId23" Type="http://schemas.openxmlformats.org/officeDocument/2006/relationships/hyperlink" Target="https://podminky.urs.cz/item/CS_URS_2024_01/998711203" TargetMode="External"/><Relationship Id="rId10" Type="http://schemas.openxmlformats.org/officeDocument/2006/relationships/hyperlink" Target="https://podminky.urs.cz/item/CS_URS_2024_01/612324111" TargetMode="External"/><Relationship Id="rId19" Type="http://schemas.openxmlformats.org/officeDocument/2006/relationships/hyperlink" Target="https://podminky.urs.cz/item/CS_URS_2024_01/711111051" TargetMode="External"/><Relationship Id="rId4" Type="http://schemas.openxmlformats.org/officeDocument/2006/relationships/hyperlink" Target="https://podminky.urs.cz/item/CS_URS_2024_01/181311103" TargetMode="External"/><Relationship Id="rId9" Type="http://schemas.openxmlformats.org/officeDocument/2006/relationships/hyperlink" Target="https://podminky.urs.cz/item/CS_URS_2024_01/612316191" TargetMode="External"/><Relationship Id="rId14" Type="http://schemas.openxmlformats.org/officeDocument/2006/relationships/hyperlink" Target="https://podminky.urs.cz/item/CS_URS_2024_01/985421135" TargetMode="External"/><Relationship Id="rId22" Type="http://schemas.openxmlformats.org/officeDocument/2006/relationships/hyperlink" Target="https://podminky.urs.cz/item/CS_URS_2024_01/711142559"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podminky.urs.cz/item/CS_URS_2024_01/998762203" TargetMode="External"/><Relationship Id="rId18" Type="http://schemas.openxmlformats.org/officeDocument/2006/relationships/hyperlink" Target="https://podminky.urs.cz/item/CS_URS_2024_01/764101143" TargetMode="External"/><Relationship Id="rId26" Type="http://schemas.openxmlformats.org/officeDocument/2006/relationships/hyperlink" Target="https://podminky.urs.cz/item/CS_URS_2024_01/764216611" TargetMode="External"/><Relationship Id="rId39" Type="http://schemas.openxmlformats.org/officeDocument/2006/relationships/drawing" Target="../drawings/drawing5.xml"/><Relationship Id="rId21" Type="http://schemas.openxmlformats.org/officeDocument/2006/relationships/hyperlink" Target="https://podminky.urs.cz/item/CS_URS_2024_01/764121463" TargetMode="External"/><Relationship Id="rId34" Type="http://schemas.openxmlformats.org/officeDocument/2006/relationships/hyperlink" Target="https://podminky.urs.cz/item/CS_URS_2024_01/765135213" TargetMode="External"/><Relationship Id="rId7" Type="http://schemas.openxmlformats.org/officeDocument/2006/relationships/hyperlink" Target="https://podminky.urs.cz/item/CS_URS_2024_01/762332932" TargetMode="External"/><Relationship Id="rId12" Type="http://schemas.openxmlformats.org/officeDocument/2006/relationships/hyperlink" Target="https://podminky.urs.cz/item/CS_URS_2024_01/762421016" TargetMode="External"/><Relationship Id="rId17" Type="http://schemas.openxmlformats.org/officeDocument/2006/relationships/hyperlink" Target="https://podminky.urs.cz/item/CS_URS_2024_01/764011617" TargetMode="External"/><Relationship Id="rId25" Type="http://schemas.openxmlformats.org/officeDocument/2006/relationships/hyperlink" Target="https://podminky.urs.cz/item/CS_URS_2024_01/764212661" TargetMode="External"/><Relationship Id="rId33" Type="http://schemas.openxmlformats.org/officeDocument/2006/relationships/hyperlink" Target="https://podminky.urs.cz/item/CS_URS_2024_01/765135043" TargetMode="External"/><Relationship Id="rId38" Type="http://schemas.openxmlformats.org/officeDocument/2006/relationships/hyperlink" Target="https://podminky.urs.cz/item/CS_URS_2024_01/998765203" TargetMode="External"/><Relationship Id="rId2" Type="http://schemas.openxmlformats.org/officeDocument/2006/relationships/hyperlink" Target="https://podminky.urs.cz/item/CS_URS_2024_01/713151141" TargetMode="External"/><Relationship Id="rId16" Type="http://schemas.openxmlformats.org/officeDocument/2006/relationships/hyperlink" Target="https://podminky.urs.cz/item/CS_URS_2024_01/764011614" TargetMode="External"/><Relationship Id="rId20" Type="http://schemas.openxmlformats.org/officeDocument/2006/relationships/hyperlink" Target="https://podminky.urs.cz/item/CS_URS_2024_01/764111133" TargetMode="External"/><Relationship Id="rId29" Type="http://schemas.openxmlformats.org/officeDocument/2006/relationships/hyperlink" Target="https://podminky.urs.cz/item/CS_URS_2024_01/764315625" TargetMode="External"/><Relationship Id="rId1" Type="http://schemas.openxmlformats.org/officeDocument/2006/relationships/hyperlink" Target="https://podminky.urs.cz/item/CS_URS_2024_01/713151111" TargetMode="External"/><Relationship Id="rId6" Type="http://schemas.openxmlformats.org/officeDocument/2006/relationships/hyperlink" Target="https://podminky.urs.cz/item/CS_URS_2024_01/762332133" TargetMode="External"/><Relationship Id="rId11" Type="http://schemas.openxmlformats.org/officeDocument/2006/relationships/hyperlink" Target="https://podminky.urs.cz/item/CS_URS_2024_01/762342511" TargetMode="External"/><Relationship Id="rId24" Type="http://schemas.openxmlformats.org/officeDocument/2006/relationships/hyperlink" Target="https://podminky.urs.cz/item/CS_URS_2024_01/764212607" TargetMode="External"/><Relationship Id="rId32" Type="http://schemas.openxmlformats.org/officeDocument/2006/relationships/hyperlink" Target="https://podminky.urs.cz/item/CS_URS_2024_01/998764203" TargetMode="External"/><Relationship Id="rId37" Type="http://schemas.openxmlformats.org/officeDocument/2006/relationships/hyperlink" Target="https://podminky.urs.cz/item/CS_URS_2024_01/765192001" TargetMode="External"/><Relationship Id="rId5" Type="http://schemas.openxmlformats.org/officeDocument/2006/relationships/hyperlink" Target="https://podminky.urs.cz/item/CS_URS_2024_01/762332132" TargetMode="External"/><Relationship Id="rId15" Type="http://schemas.openxmlformats.org/officeDocument/2006/relationships/hyperlink" Target="https://podminky.urs.cz/item/CS_URS_2024_01/998763403" TargetMode="External"/><Relationship Id="rId23" Type="http://schemas.openxmlformats.org/officeDocument/2006/relationships/hyperlink" Target="https://podminky.urs.cz/item/CS_URS_2024_01/764211645" TargetMode="External"/><Relationship Id="rId28" Type="http://schemas.openxmlformats.org/officeDocument/2006/relationships/hyperlink" Target="https://podminky.urs.cz/item/CS_URS_2024_01/764315622" TargetMode="External"/><Relationship Id="rId36" Type="http://schemas.openxmlformats.org/officeDocument/2006/relationships/hyperlink" Target="https://podminky.urs.cz/item/CS_URS_2024_01/765191023" TargetMode="External"/><Relationship Id="rId10" Type="http://schemas.openxmlformats.org/officeDocument/2006/relationships/hyperlink" Target="https://podminky.urs.cz/item/CS_URS_2024_01/762342211" TargetMode="External"/><Relationship Id="rId19" Type="http://schemas.openxmlformats.org/officeDocument/2006/relationships/hyperlink" Target="https://podminky.urs.cz/item/CS_URS_2024_01/764111113" TargetMode="External"/><Relationship Id="rId31" Type="http://schemas.openxmlformats.org/officeDocument/2006/relationships/hyperlink" Target="https://podminky.urs.cz/item/CS_URS_2024_01/764518423" TargetMode="External"/><Relationship Id="rId4" Type="http://schemas.openxmlformats.org/officeDocument/2006/relationships/hyperlink" Target="https://podminky.urs.cz/item/CS_URS_2024_01/762083111" TargetMode="External"/><Relationship Id="rId9" Type="http://schemas.openxmlformats.org/officeDocument/2006/relationships/hyperlink" Target="https://podminky.urs.cz/item/CS_URS_2024_01/762332945" TargetMode="External"/><Relationship Id="rId14" Type="http://schemas.openxmlformats.org/officeDocument/2006/relationships/hyperlink" Target="https://podminky.urs.cz/item/CS_URS_2024_01/763131432" TargetMode="External"/><Relationship Id="rId22" Type="http://schemas.openxmlformats.org/officeDocument/2006/relationships/hyperlink" Target="https://podminky.urs.cz/item/CS_URS_2024_01/764211605" TargetMode="External"/><Relationship Id="rId27" Type="http://schemas.openxmlformats.org/officeDocument/2006/relationships/hyperlink" Target="https://podminky.urs.cz/item/CS_URS_2024_01/764311614" TargetMode="External"/><Relationship Id="rId30" Type="http://schemas.openxmlformats.org/officeDocument/2006/relationships/hyperlink" Target="https://podminky.urs.cz/item/CS_URS_2024_01/764511602" TargetMode="External"/><Relationship Id="rId35" Type="http://schemas.openxmlformats.org/officeDocument/2006/relationships/hyperlink" Target="https://podminky.urs.cz/item/CS_URS_2024_01/765191011" TargetMode="External"/><Relationship Id="rId8" Type="http://schemas.openxmlformats.org/officeDocument/2006/relationships/hyperlink" Target="https://podminky.urs.cz/item/CS_URS_2024_01/762332933" TargetMode="External"/><Relationship Id="rId3" Type="http://schemas.openxmlformats.org/officeDocument/2006/relationships/hyperlink" Target="https://podminky.urs.cz/item/CS_URS_2024_01/998713203"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podminky.urs.cz/item/CS_URS_2024_01/766660728" TargetMode="External"/><Relationship Id="rId21" Type="http://schemas.openxmlformats.org/officeDocument/2006/relationships/hyperlink" Target="https://podminky.urs.cz/item/CS_URS_2024_01/310235251" TargetMode="External"/><Relationship Id="rId42" Type="http://schemas.openxmlformats.org/officeDocument/2006/relationships/hyperlink" Target="https://podminky.urs.cz/item/CS_URS_2024_01/452351111" TargetMode="External"/><Relationship Id="rId63" Type="http://schemas.openxmlformats.org/officeDocument/2006/relationships/hyperlink" Target="https://podminky.urs.cz/item/CS_URS_2024_01/642946111" TargetMode="External"/><Relationship Id="rId84" Type="http://schemas.openxmlformats.org/officeDocument/2006/relationships/hyperlink" Target="https://podminky.urs.cz/item/CS_URS_2024_01/713191132" TargetMode="External"/><Relationship Id="rId138" Type="http://schemas.openxmlformats.org/officeDocument/2006/relationships/hyperlink" Target="https://podminky.urs.cz/item/CS_URS_2024_01/767330111" TargetMode="External"/><Relationship Id="rId159" Type="http://schemas.openxmlformats.org/officeDocument/2006/relationships/hyperlink" Target="https://podminky.urs.cz/item/CS_URS_2024_01/771474113" TargetMode="External"/><Relationship Id="rId170" Type="http://schemas.openxmlformats.org/officeDocument/2006/relationships/hyperlink" Target="https://podminky.urs.cz/item/CS_URS_2024_01/776421711" TargetMode="External"/><Relationship Id="rId191" Type="http://schemas.openxmlformats.org/officeDocument/2006/relationships/hyperlink" Target="https://podminky.urs.cz/item/CS_URS_2024_01/10010001" TargetMode="External"/><Relationship Id="rId107" Type="http://schemas.openxmlformats.org/officeDocument/2006/relationships/hyperlink" Target="https://podminky.urs.cz/item/CS_URS_2024_01/766622132" TargetMode="External"/><Relationship Id="rId11" Type="http://schemas.openxmlformats.org/officeDocument/2006/relationships/hyperlink" Target="https://podminky.urs.cz/item/CS_URS_2024_01/274321511" TargetMode="External"/><Relationship Id="rId32" Type="http://schemas.openxmlformats.org/officeDocument/2006/relationships/hyperlink" Target="https://podminky.urs.cz/item/CS_URS_2024_01/430362021" TargetMode="External"/><Relationship Id="rId53" Type="http://schemas.openxmlformats.org/officeDocument/2006/relationships/hyperlink" Target="https://podminky.urs.cz/item/CS_URS_2024_01/631362021" TargetMode="External"/><Relationship Id="rId74" Type="http://schemas.openxmlformats.org/officeDocument/2006/relationships/hyperlink" Target="https://podminky.urs.cz/item/CS_URS_2024_01/949101111" TargetMode="External"/><Relationship Id="rId128" Type="http://schemas.openxmlformats.org/officeDocument/2006/relationships/hyperlink" Target="https://podminky.urs.cz/item/CS_URS_2024_01/766811213" TargetMode="External"/><Relationship Id="rId149" Type="http://schemas.openxmlformats.org/officeDocument/2006/relationships/hyperlink" Target="https://podminky.urs.cz/item/CS_URS_2024_01/767640311" TargetMode="External"/><Relationship Id="rId5" Type="http://schemas.openxmlformats.org/officeDocument/2006/relationships/hyperlink" Target="https://podminky.urs.cz/item/CS_URS_2024_01/162751117" TargetMode="External"/><Relationship Id="rId95" Type="http://schemas.openxmlformats.org/officeDocument/2006/relationships/hyperlink" Target="https://podminky.urs.cz/item/CS_URS_2024_01/763121455" TargetMode="External"/><Relationship Id="rId160" Type="http://schemas.openxmlformats.org/officeDocument/2006/relationships/hyperlink" Target="https://podminky.urs.cz/item/CS_URS_2024_01/771574416" TargetMode="External"/><Relationship Id="rId181" Type="http://schemas.openxmlformats.org/officeDocument/2006/relationships/hyperlink" Target="https://podminky.urs.cz/item/CS_URS_2024_01/783317101" TargetMode="External"/><Relationship Id="rId22" Type="http://schemas.openxmlformats.org/officeDocument/2006/relationships/hyperlink" Target="https://podminky.urs.cz/item/CS_URS_2024_01/310239211" TargetMode="External"/><Relationship Id="rId43" Type="http://schemas.openxmlformats.org/officeDocument/2006/relationships/hyperlink" Target="https://podminky.urs.cz/item/CS_URS_2024_01/452351112" TargetMode="External"/><Relationship Id="rId64" Type="http://schemas.openxmlformats.org/officeDocument/2006/relationships/hyperlink" Target="https://podminky.urs.cz/item/CS_URS_2024_01/894201120" TargetMode="External"/><Relationship Id="rId118" Type="http://schemas.openxmlformats.org/officeDocument/2006/relationships/hyperlink" Target="https://podminky.urs.cz/item/CS_URS_2024_01/766660729" TargetMode="External"/><Relationship Id="rId139" Type="http://schemas.openxmlformats.org/officeDocument/2006/relationships/hyperlink" Target="https://podminky.urs.cz/item/CS_URS_2024_01/767391113" TargetMode="External"/><Relationship Id="rId85" Type="http://schemas.openxmlformats.org/officeDocument/2006/relationships/hyperlink" Target="https://podminky.urs.cz/item/CS_URS_2024_01/713191133" TargetMode="External"/><Relationship Id="rId150" Type="http://schemas.openxmlformats.org/officeDocument/2006/relationships/hyperlink" Target="https://podminky.urs.cz/item/CS_URS_2024_01/767646411" TargetMode="External"/><Relationship Id="rId171" Type="http://schemas.openxmlformats.org/officeDocument/2006/relationships/hyperlink" Target="https://podminky.urs.cz/item/CS_URS_2024_01/998776213" TargetMode="External"/><Relationship Id="rId192" Type="http://schemas.openxmlformats.org/officeDocument/2006/relationships/drawing" Target="../drawings/drawing6.xml"/><Relationship Id="rId12" Type="http://schemas.openxmlformats.org/officeDocument/2006/relationships/hyperlink" Target="https://podminky.urs.cz/item/CS_URS_2024_01/274351121" TargetMode="External"/><Relationship Id="rId33" Type="http://schemas.openxmlformats.org/officeDocument/2006/relationships/hyperlink" Target="https://podminky.urs.cz/item/CS_URS_2024_01/431351121" TargetMode="External"/><Relationship Id="rId108" Type="http://schemas.openxmlformats.org/officeDocument/2006/relationships/hyperlink" Target="https://podminky.urs.cz/item/CS_URS_2024_01/766660001" TargetMode="External"/><Relationship Id="rId129" Type="http://schemas.openxmlformats.org/officeDocument/2006/relationships/hyperlink" Target="https://podminky.urs.cz/item/CS_URS_2024_01/766811221" TargetMode="External"/><Relationship Id="rId54" Type="http://schemas.openxmlformats.org/officeDocument/2006/relationships/hyperlink" Target="https://podminky.urs.cz/item/CS_URS_2024_01/631311114" TargetMode="External"/><Relationship Id="rId75" Type="http://schemas.openxmlformats.org/officeDocument/2006/relationships/hyperlink" Target="https://podminky.urs.cz/item/CS_URS_2024_01/974031139" TargetMode="External"/><Relationship Id="rId96" Type="http://schemas.openxmlformats.org/officeDocument/2006/relationships/hyperlink" Target="https://podminky.urs.cz/item/CS_URS_2024_01/763121476" TargetMode="External"/><Relationship Id="rId140" Type="http://schemas.openxmlformats.org/officeDocument/2006/relationships/hyperlink" Target="https://podminky.urs.cz/item/CS_URS_2024_01/767531121" TargetMode="External"/><Relationship Id="rId161" Type="http://schemas.openxmlformats.org/officeDocument/2006/relationships/hyperlink" Target="https://podminky.urs.cz/item/CS_URS_2024_01/771591112" TargetMode="External"/><Relationship Id="rId182" Type="http://schemas.openxmlformats.org/officeDocument/2006/relationships/hyperlink" Target="https://podminky.urs.cz/item/CS_URS_2024_01/784121001" TargetMode="External"/><Relationship Id="rId6" Type="http://schemas.openxmlformats.org/officeDocument/2006/relationships/hyperlink" Target="https://podminky.urs.cz/item/CS_URS_2024_01/171201231" TargetMode="External"/><Relationship Id="rId23" Type="http://schemas.openxmlformats.org/officeDocument/2006/relationships/hyperlink" Target="https://podminky.urs.cz/item/CS_URS_2024_01/311231129" TargetMode="External"/><Relationship Id="rId119" Type="http://schemas.openxmlformats.org/officeDocument/2006/relationships/hyperlink" Target="https://podminky.urs.cz/item/CS_URS_2024_01/766660730" TargetMode="External"/><Relationship Id="rId44" Type="http://schemas.openxmlformats.org/officeDocument/2006/relationships/hyperlink" Target="https://podminky.urs.cz/item/CS_URS_2024_01/452368211" TargetMode="External"/><Relationship Id="rId65" Type="http://schemas.openxmlformats.org/officeDocument/2006/relationships/hyperlink" Target="https://podminky.urs.cz/item/CS_URS_2024_01/894201220" TargetMode="External"/><Relationship Id="rId86" Type="http://schemas.openxmlformats.org/officeDocument/2006/relationships/hyperlink" Target="https://podminky.urs.cz/item/CS_URS_2024_01/998713213" TargetMode="External"/><Relationship Id="rId130" Type="http://schemas.openxmlformats.org/officeDocument/2006/relationships/hyperlink" Target="https://podminky.urs.cz/item/CS_URS_2024_01/766811222" TargetMode="External"/><Relationship Id="rId151" Type="http://schemas.openxmlformats.org/officeDocument/2006/relationships/hyperlink" Target="https://podminky.urs.cz/item/CS_URS_2024_01/767810112" TargetMode="External"/><Relationship Id="rId172" Type="http://schemas.openxmlformats.org/officeDocument/2006/relationships/hyperlink" Target="https://podminky.urs.cz/item/CS_URS_2024_01/781121011" TargetMode="External"/><Relationship Id="rId13" Type="http://schemas.openxmlformats.org/officeDocument/2006/relationships/hyperlink" Target="https://podminky.urs.cz/item/CS_URS_2024_01/274351122" TargetMode="External"/><Relationship Id="rId18" Type="http://schemas.openxmlformats.org/officeDocument/2006/relationships/hyperlink" Target="https://podminky.urs.cz/item/CS_URS_2024_01/310231055" TargetMode="External"/><Relationship Id="rId39" Type="http://schemas.openxmlformats.org/officeDocument/2006/relationships/hyperlink" Target="https://podminky.urs.cz/item/CS_URS_2024_01/433351135" TargetMode="External"/><Relationship Id="rId109" Type="http://schemas.openxmlformats.org/officeDocument/2006/relationships/hyperlink" Target="https://podminky.urs.cz/item/CS_URS_2024_01/766660002" TargetMode="External"/><Relationship Id="rId34" Type="http://schemas.openxmlformats.org/officeDocument/2006/relationships/hyperlink" Target="https://podminky.urs.cz/item/CS_URS_2024_01/431351122" TargetMode="External"/><Relationship Id="rId50" Type="http://schemas.openxmlformats.org/officeDocument/2006/relationships/hyperlink" Target="https://podminky.urs.cz/item/CS_URS_2024_01/631319013" TargetMode="External"/><Relationship Id="rId55" Type="http://schemas.openxmlformats.org/officeDocument/2006/relationships/hyperlink" Target="https://podminky.urs.cz/item/CS_URS_2024_01/631319011" TargetMode="External"/><Relationship Id="rId76" Type="http://schemas.openxmlformats.org/officeDocument/2006/relationships/hyperlink" Target="https://podminky.urs.cz/item/CS_URS_2024_01/977151118" TargetMode="External"/><Relationship Id="rId97" Type="http://schemas.openxmlformats.org/officeDocument/2006/relationships/hyperlink" Target="https://podminky.urs.cz/item/CS_URS_2024_01/763131414" TargetMode="External"/><Relationship Id="rId104" Type="http://schemas.openxmlformats.org/officeDocument/2006/relationships/hyperlink" Target="https://podminky.urs.cz/item/CS_URS_2024_01/766231113" TargetMode="External"/><Relationship Id="rId120" Type="http://schemas.openxmlformats.org/officeDocument/2006/relationships/hyperlink" Target="https://podminky.urs.cz/item/CS_URS_2024_01/766660734" TargetMode="External"/><Relationship Id="rId125" Type="http://schemas.openxmlformats.org/officeDocument/2006/relationships/hyperlink" Target="https://podminky.urs.cz/item/CS_URS_2024_01/766811143" TargetMode="External"/><Relationship Id="rId141" Type="http://schemas.openxmlformats.org/officeDocument/2006/relationships/hyperlink" Target="https://podminky.urs.cz/item/CS_URS_2024_01/767531212" TargetMode="External"/><Relationship Id="rId146" Type="http://schemas.openxmlformats.org/officeDocument/2006/relationships/hyperlink" Target="https://podminky.urs.cz/item/CS_URS_2024_01/767640221" TargetMode="External"/><Relationship Id="rId167" Type="http://schemas.openxmlformats.org/officeDocument/2006/relationships/hyperlink" Target="https://podminky.urs.cz/item/CS_URS_2024_01/776211111" TargetMode="External"/><Relationship Id="rId188" Type="http://schemas.openxmlformats.org/officeDocument/2006/relationships/hyperlink" Target="https://podminky.urs.cz/item/CS_URS_2024_01/460941221" TargetMode="External"/><Relationship Id="rId7" Type="http://schemas.openxmlformats.org/officeDocument/2006/relationships/hyperlink" Target="https://podminky.urs.cz/item/CS_URS_2024_01/171251201" TargetMode="External"/><Relationship Id="rId71" Type="http://schemas.openxmlformats.org/officeDocument/2006/relationships/hyperlink" Target="https://podminky.urs.cz/item/CS_URS_2024_01/944511111" TargetMode="External"/><Relationship Id="rId92" Type="http://schemas.openxmlformats.org/officeDocument/2006/relationships/hyperlink" Target="https://podminky.urs.cz/item/CS_URS_2024_01/763111333" TargetMode="External"/><Relationship Id="rId162" Type="http://schemas.openxmlformats.org/officeDocument/2006/relationships/hyperlink" Target="https://podminky.urs.cz/item/CS_URS_2024_01/771592011" TargetMode="External"/><Relationship Id="rId183" Type="http://schemas.openxmlformats.org/officeDocument/2006/relationships/hyperlink" Target="https://podminky.urs.cz/item/CS_URS_2024_01/784121011" TargetMode="External"/><Relationship Id="rId2" Type="http://schemas.openxmlformats.org/officeDocument/2006/relationships/hyperlink" Target="https://podminky.urs.cz/item/CS_URS_2024_01/132153311" TargetMode="External"/><Relationship Id="rId29" Type="http://schemas.openxmlformats.org/officeDocument/2006/relationships/hyperlink" Target="https://podminky.urs.cz/item/CS_URS_2024_01/342272225" TargetMode="External"/><Relationship Id="rId24" Type="http://schemas.openxmlformats.org/officeDocument/2006/relationships/hyperlink" Target="https://podminky.urs.cz/item/CS_URS_2024_01/311272231" TargetMode="External"/><Relationship Id="rId40" Type="http://schemas.openxmlformats.org/officeDocument/2006/relationships/hyperlink" Target="https://podminky.urs.cz/item/CS_URS_2024_01/433351136" TargetMode="External"/><Relationship Id="rId45" Type="http://schemas.openxmlformats.org/officeDocument/2006/relationships/hyperlink" Target="https://podminky.urs.cz/item/CS_URS_2024_01/611325418" TargetMode="External"/><Relationship Id="rId66" Type="http://schemas.openxmlformats.org/officeDocument/2006/relationships/hyperlink" Target="https://podminky.urs.cz/item/CS_URS_2024_01/894608211" TargetMode="External"/><Relationship Id="rId87" Type="http://schemas.openxmlformats.org/officeDocument/2006/relationships/hyperlink" Target="https://podminky.urs.cz/item/CS_URS_2024_01/761661021" TargetMode="External"/><Relationship Id="rId110" Type="http://schemas.openxmlformats.org/officeDocument/2006/relationships/hyperlink" Target="https://podminky.urs.cz/item/CS_URS_2024_01/766660021" TargetMode="External"/><Relationship Id="rId115" Type="http://schemas.openxmlformats.org/officeDocument/2006/relationships/hyperlink" Target="https://podminky.urs.cz/item/CS_URS_2024_01/766660713" TargetMode="External"/><Relationship Id="rId131" Type="http://schemas.openxmlformats.org/officeDocument/2006/relationships/hyperlink" Target="https://podminky.urs.cz/item/CS_URS_2024_01/766811223" TargetMode="External"/><Relationship Id="rId136" Type="http://schemas.openxmlformats.org/officeDocument/2006/relationships/hyperlink" Target="https://podminky.urs.cz/item/CS_URS_2024_01/767163121" TargetMode="External"/><Relationship Id="rId157" Type="http://schemas.openxmlformats.org/officeDocument/2006/relationships/hyperlink" Target="https://podminky.urs.cz/item/CS_URS_2024_01/771274313" TargetMode="External"/><Relationship Id="rId178" Type="http://schemas.openxmlformats.org/officeDocument/2006/relationships/hyperlink" Target="https://podminky.urs.cz/item/CS_URS_2024_01/782133811" TargetMode="External"/><Relationship Id="rId61" Type="http://schemas.openxmlformats.org/officeDocument/2006/relationships/hyperlink" Target="https://podminky.urs.cz/item/CS_URS_2024_01/642942111" TargetMode="External"/><Relationship Id="rId82" Type="http://schemas.openxmlformats.org/officeDocument/2006/relationships/hyperlink" Target="https://podminky.urs.cz/item/CS_URS_2024_01/713131121" TargetMode="External"/><Relationship Id="rId152" Type="http://schemas.openxmlformats.org/officeDocument/2006/relationships/hyperlink" Target="https://podminky.urs.cz/item/CS_URS_2024_01/767995111" TargetMode="External"/><Relationship Id="rId173" Type="http://schemas.openxmlformats.org/officeDocument/2006/relationships/hyperlink" Target="https://podminky.urs.cz/item/CS_URS_2024_01/781131112" TargetMode="External"/><Relationship Id="rId19" Type="http://schemas.openxmlformats.org/officeDocument/2006/relationships/hyperlink" Target="https://podminky.urs.cz/item/CS_URS_2024_01/310232065" TargetMode="External"/><Relationship Id="rId14" Type="http://schemas.openxmlformats.org/officeDocument/2006/relationships/hyperlink" Target="https://podminky.urs.cz/item/CS_URS_2024_01/274362021" TargetMode="External"/><Relationship Id="rId30" Type="http://schemas.openxmlformats.org/officeDocument/2006/relationships/hyperlink" Target="https://podminky.urs.cz/item/CS_URS_2024_01/342272245" TargetMode="External"/><Relationship Id="rId35" Type="http://schemas.openxmlformats.org/officeDocument/2006/relationships/hyperlink" Target="https://podminky.urs.cz/item/CS_URS_2024_01/431351125" TargetMode="External"/><Relationship Id="rId56" Type="http://schemas.openxmlformats.org/officeDocument/2006/relationships/hyperlink" Target="https://podminky.urs.cz/item/CS_URS_2024_01/631319171" TargetMode="External"/><Relationship Id="rId77" Type="http://schemas.openxmlformats.org/officeDocument/2006/relationships/hyperlink" Target="https://podminky.urs.cz/item/CS_URS_2024_01/977151124" TargetMode="External"/><Relationship Id="rId100" Type="http://schemas.openxmlformats.org/officeDocument/2006/relationships/hyperlink" Target="https://podminky.urs.cz/item/CS_URS_2024_01/763164516" TargetMode="External"/><Relationship Id="rId105" Type="http://schemas.openxmlformats.org/officeDocument/2006/relationships/hyperlink" Target="https://podminky.urs.cz/item/CS_URS_2024_01/766621212" TargetMode="External"/><Relationship Id="rId126" Type="http://schemas.openxmlformats.org/officeDocument/2006/relationships/hyperlink" Target="https://podminky.urs.cz/item/CS_URS_2024_01/766811144" TargetMode="External"/><Relationship Id="rId147" Type="http://schemas.openxmlformats.org/officeDocument/2006/relationships/hyperlink" Target="https://podminky.urs.cz/item/CS_URS_2024_01/767640222" TargetMode="External"/><Relationship Id="rId168" Type="http://schemas.openxmlformats.org/officeDocument/2006/relationships/hyperlink" Target="https://podminky.urs.cz/item/CS_URS_2024_01/776221111" TargetMode="External"/><Relationship Id="rId8" Type="http://schemas.openxmlformats.org/officeDocument/2006/relationships/hyperlink" Target="https://podminky.urs.cz/item/CS_URS_2024_01/174111101" TargetMode="External"/><Relationship Id="rId51" Type="http://schemas.openxmlformats.org/officeDocument/2006/relationships/hyperlink" Target="https://podminky.urs.cz/item/CS_URS_2024_01/631319175" TargetMode="External"/><Relationship Id="rId72" Type="http://schemas.openxmlformats.org/officeDocument/2006/relationships/hyperlink" Target="https://podminky.urs.cz/item/CS_URS_2024_01/944511211" TargetMode="External"/><Relationship Id="rId93" Type="http://schemas.openxmlformats.org/officeDocument/2006/relationships/hyperlink" Target="https://podminky.urs.cz/item/CS_URS_2024_01/763111417" TargetMode="External"/><Relationship Id="rId98" Type="http://schemas.openxmlformats.org/officeDocument/2006/relationships/hyperlink" Target="https://podminky.urs.cz/item/CS_URS_2024_01/763131432" TargetMode="External"/><Relationship Id="rId121" Type="http://schemas.openxmlformats.org/officeDocument/2006/relationships/hyperlink" Target="https://podminky.urs.cz/item/CS_URS_2024_01/766660748" TargetMode="External"/><Relationship Id="rId142" Type="http://schemas.openxmlformats.org/officeDocument/2006/relationships/hyperlink" Target="https://podminky.urs.cz/item/CS_URS_2024_01/767531215" TargetMode="External"/><Relationship Id="rId163" Type="http://schemas.openxmlformats.org/officeDocument/2006/relationships/hyperlink" Target="https://podminky.urs.cz/item/CS_URS_2024_01/998771213" TargetMode="External"/><Relationship Id="rId184" Type="http://schemas.openxmlformats.org/officeDocument/2006/relationships/hyperlink" Target="https://podminky.urs.cz/item/CS_URS_2024_01/784181101" TargetMode="External"/><Relationship Id="rId189" Type="http://schemas.openxmlformats.org/officeDocument/2006/relationships/hyperlink" Target="https://podminky.urs.cz/item/CS_URS_2024_01/HZS1292" TargetMode="External"/><Relationship Id="rId3" Type="http://schemas.openxmlformats.org/officeDocument/2006/relationships/hyperlink" Target="https://podminky.urs.cz/item/CS_URS_2024_01/162211211" TargetMode="External"/><Relationship Id="rId25" Type="http://schemas.openxmlformats.org/officeDocument/2006/relationships/hyperlink" Target="https://podminky.urs.cz/item/CS_URS_2024_01/317941121" TargetMode="External"/><Relationship Id="rId46" Type="http://schemas.openxmlformats.org/officeDocument/2006/relationships/hyperlink" Target="https://podminky.urs.cz/item/CS_URS_2024_01/612325419" TargetMode="External"/><Relationship Id="rId67" Type="http://schemas.openxmlformats.org/officeDocument/2006/relationships/hyperlink" Target="https://podminky.urs.cz/item/CS_URS_2024_01/941111122" TargetMode="External"/><Relationship Id="rId116" Type="http://schemas.openxmlformats.org/officeDocument/2006/relationships/hyperlink" Target="https://podminky.urs.cz/item/CS_URS_2024_01/766660717" TargetMode="External"/><Relationship Id="rId137" Type="http://schemas.openxmlformats.org/officeDocument/2006/relationships/hyperlink" Target="https://podminky.urs.cz/item/CS_URS_2024_01/767165111" TargetMode="External"/><Relationship Id="rId158" Type="http://schemas.openxmlformats.org/officeDocument/2006/relationships/hyperlink" Target="https://podminky.urs.cz/item/CS_URS_2024_01/771274332" TargetMode="External"/><Relationship Id="rId20" Type="http://schemas.openxmlformats.org/officeDocument/2006/relationships/hyperlink" Target="https://podminky.urs.cz/item/CS_URS_2024_01/310232085" TargetMode="External"/><Relationship Id="rId41" Type="http://schemas.openxmlformats.org/officeDocument/2006/relationships/hyperlink" Target="https://podminky.urs.cz/item/CS_URS_2024_01/452321151" TargetMode="External"/><Relationship Id="rId62" Type="http://schemas.openxmlformats.org/officeDocument/2006/relationships/hyperlink" Target="https://podminky.urs.cz/item/CS_URS_2024_01/642942221" TargetMode="External"/><Relationship Id="rId83" Type="http://schemas.openxmlformats.org/officeDocument/2006/relationships/hyperlink" Target="https://podminky.urs.cz/item/CS_URS_2024_01/713151111" TargetMode="External"/><Relationship Id="rId88" Type="http://schemas.openxmlformats.org/officeDocument/2006/relationships/hyperlink" Target="https://podminky.urs.cz/item/CS_URS_2024_01/761661061" TargetMode="External"/><Relationship Id="rId111" Type="http://schemas.openxmlformats.org/officeDocument/2006/relationships/hyperlink" Target="https://podminky.urs.cz/item/CS_URS_2024_01/766660022" TargetMode="External"/><Relationship Id="rId132" Type="http://schemas.openxmlformats.org/officeDocument/2006/relationships/hyperlink" Target="https://podminky.urs.cz/item/CS_URS_2024_01/766811232" TargetMode="External"/><Relationship Id="rId153" Type="http://schemas.openxmlformats.org/officeDocument/2006/relationships/hyperlink" Target="https://podminky.urs.cz/item/CS_URS_2024_01/998767213" TargetMode="External"/><Relationship Id="rId174" Type="http://schemas.openxmlformats.org/officeDocument/2006/relationships/hyperlink" Target="https://podminky.urs.cz/item/CS_URS_2024_01/781151031" TargetMode="External"/><Relationship Id="rId179" Type="http://schemas.openxmlformats.org/officeDocument/2006/relationships/hyperlink" Target="https://podminky.urs.cz/item/CS_URS_2024_01/998782213" TargetMode="External"/><Relationship Id="rId190" Type="http://schemas.openxmlformats.org/officeDocument/2006/relationships/hyperlink" Target="https://podminky.urs.cz/item/CS_URS_2024_01/HZS1301" TargetMode="External"/><Relationship Id="rId15" Type="http://schemas.openxmlformats.org/officeDocument/2006/relationships/hyperlink" Target="https://podminky.urs.cz/item/CS_URS_2024_01/310231015" TargetMode="External"/><Relationship Id="rId36" Type="http://schemas.openxmlformats.org/officeDocument/2006/relationships/hyperlink" Target="https://podminky.urs.cz/item/CS_URS_2024_01/431351126" TargetMode="External"/><Relationship Id="rId57" Type="http://schemas.openxmlformats.org/officeDocument/2006/relationships/hyperlink" Target="https://podminky.urs.cz/item/CS_URS_2024_01/631362021" TargetMode="External"/><Relationship Id="rId106" Type="http://schemas.openxmlformats.org/officeDocument/2006/relationships/hyperlink" Target="https://podminky.urs.cz/item/CS_URS_2024_01/766622131" TargetMode="External"/><Relationship Id="rId127" Type="http://schemas.openxmlformats.org/officeDocument/2006/relationships/hyperlink" Target="https://podminky.urs.cz/item/CS_URS_2024_01/766811212" TargetMode="External"/><Relationship Id="rId10" Type="http://schemas.openxmlformats.org/officeDocument/2006/relationships/hyperlink" Target="https://podminky.urs.cz/item/CS_URS_2024_01/212755214" TargetMode="External"/><Relationship Id="rId31" Type="http://schemas.openxmlformats.org/officeDocument/2006/relationships/hyperlink" Target="https://podminky.urs.cz/item/CS_URS_2024_01/430321414" TargetMode="External"/><Relationship Id="rId52" Type="http://schemas.openxmlformats.org/officeDocument/2006/relationships/hyperlink" Target="https://podminky.urs.cz/item/CS_URS_2024_01/631319222" TargetMode="External"/><Relationship Id="rId73" Type="http://schemas.openxmlformats.org/officeDocument/2006/relationships/hyperlink" Target="https://podminky.urs.cz/item/CS_URS_2024_01/944511811" TargetMode="External"/><Relationship Id="rId78" Type="http://schemas.openxmlformats.org/officeDocument/2006/relationships/hyperlink" Target="https://podminky.urs.cz/item/CS_URS_2024_01/998011003" TargetMode="External"/><Relationship Id="rId94" Type="http://schemas.openxmlformats.org/officeDocument/2006/relationships/hyperlink" Target="https://podminky.urs.cz/item/CS_URS_2024_01/763111437" TargetMode="External"/><Relationship Id="rId99" Type="http://schemas.openxmlformats.org/officeDocument/2006/relationships/hyperlink" Target="https://podminky.urs.cz/item/CS_URS_2024_01/763135102" TargetMode="External"/><Relationship Id="rId101" Type="http://schemas.openxmlformats.org/officeDocument/2006/relationships/hyperlink" Target="https://podminky.urs.cz/item/CS_URS_2024_01/763164616" TargetMode="External"/><Relationship Id="rId122" Type="http://schemas.openxmlformats.org/officeDocument/2006/relationships/hyperlink" Target="https://podminky.urs.cz/item/CS_URS_2024_01/766694116" TargetMode="External"/><Relationship Id="rId143" Type="http://schemas.openxmlformats.org/officeDocument/2006/relationships/hyperlink" Target="https://podminky.urs.cz/item/CS_URS_2024_01/767531232" TargetMode="External"/><Relationship Id="rId148" Type="http://schemas.openxmlformats.org/officeDocument/2006/relationships/hyperlink" Target="https://podminky.urs.cz/item/CS_URS_2024_01/767640311" TargetMode="External"/><Relationship Id="rId164" Type="http://schemas.openxmlformats.org/officeDocument/2006/relationships/hyperlink" Target="https://podminky.urs.cz/item/CS_URS_2024_01/776111116" TargetMode="External"/><Relationship Id="rId169" Type="http://schemas.openxmlformats.org/officeDocument/2006/relationships/hyperlink" Target="https://podminky.urs.cz/item/CS_URS_2024_01/776411111" TargetMode="External"/><Relationship Id="rId185" Type="http://schemas.openxmlformats.org/officeDocument/2006/relationships/hyperlink" Target="https://podminky.urs.cz/item/CS_URS_2024_01/784211101" TargetMode="External"/><Relationship Id="rId4" Type="http://schemas.openxmlformats.org/officeDocument/2006/relationships/hyperlink" Target="https://podminky.urs.cz/item/CS_URS_2024_01/162211219" TargetMode="External"/><Relationship Id="rId9" Type="http://schemas.openxmlformats.org/officeDocument/2006/relationships/hyperlink" Target="https://podminky.urs.cz/item/CS_URS_2024_01/211561111" TargetMode="External"/><Relationship Id="rId180" Type="http://schemas.openxmlformats.org/officeDocument/2006/relationships/hyperlink" Target="https://podminky.urs.cz/item/CS_URS_2024_01/783315101" TargetMode="External"/><Relationship Id="rId26" Type="http://schemas.openxmlformats.org/officeDocument/2006/relationships/hyperlink" Target="https://podminky.urs.cz/item/CS_URS_2024_01/317941123" TargetMode="External"/><Relationship Id="rId47" Type="http://schemas.openxmlformats.org/officeDocument/2006/relationships/hyperlink" Target="https://podminky.urs.cz/item/CS_URS_2024_01/622335102" TargetMode="External"/><Relationship Id="rId68" Type="http://schemas.openxmlformats.org/officeDocument/2006/relationships/hyperlink" Target="https://podminky.urs.cz/item/CS_URS_2024_01/941111222" TargetMode="External"/><Relationship Id="rId89" Type="http://schemas.openxmlformats.org/officeDocument/2006/relationships/hyperlink" Target="https://podminky.urs.cz/item/CS_URS_2024_01/761661071" TargetMode="External"/><Relationship Id="rId112" Type="http://schemas.openxmlformats.org/officeDocument/2006/relationships/hyperlink" Target="https://podminky.urs.cz/item/CS_URS_2024_01/766660051" TargetMode="External"/><Relationship Id="rId133" Type="http://schemas.openxmlformats.org/officeDocument/2006/relationships/hyperlink" Target="https://podminky.urs.cz/item/CS_URS_2024_01/766811239" TargetMode="External"/><Relationship Id="rId154" Type="http://schemas.openxmlformats.org/officeDocument/2006/relationships/hyperlink" Target="https://podminky.urs.cz/item/CS_URS_2024_01/771111011" TargetMode="External"/><Relationship Id="rId175" Type="http://schemas.openxmlformats.org/officeDocument/2006/relationships/hyperlink" Target="https://podminky.urs.cz/item/CS_URS_2024_01/781161021" TargetMode="External"/><Relationship Id="rId16" Type="http://schemas.openxmlformats.org/officeDocument/2006/relationships/hyperlink" Target="https://podminky.urs.cz/item/CS_URS_2024_01/310231031" TargetMode="External"/><Relationship Id="rId37" Type="http://schemas.openxmlformats.org/officeDocument/2006/relationships/hyperlink" Target="https://podminky.urs.cz/item/CS_URS_2024_01/431351128" TargetMode="External"/><Relationship Id="rId58" Type="http://schemas.openxmlformats.org/officeDocument/2006/relationships/hyperlink" Target="https://podminky.urs.cz/item/CS_URS_2024_01/632451231" TargetMode="External"/><Relationship Id="rId79" Type="http://schemas.openxmlformats.org/officeDocument/2006/relationships/hyperlink" Target="https://podminky.urs.cz/item/CS_URS_2024_01/713121111" TargetMode="External"/><Relationship Id="rId102" Type="http://schemas.openxmlformats.org/officeDocument/2006/relationships/hyperlink" Target="https://podminky.urs.cz/item/CS_URS_2024_01/763181311" TargetMode="External"/><Relationship Id="rId123" Type="http://schemas.openxmlformats.org/officeDocument/2006/relationships/hyperlink" Target="https://podminky.urs.cz/item/CS_URS_2024_01/766694126" TargetMode="External"/><Relationship Id="rId144" Type="http://schemas.openxmlformats.org/officeDocument/2006/relationships/hyperlink" Target="https://podminky.urs.cz/item/CS_URS_2024_01/767640111" TargetMode="External"/><Relationship Id="rId90" Type="http://schemas.openxmlformats.org/officeDocument/2006/relationships/hyperlink" Target="https://podminky.urs.cz/item/CS_URS_2024_01/998761213" TargetMode="External"/><Relationship Id="rId165" Type="http://schemas.openxmlformats.org/officeDocument/2006/relationships/hyperlink" Target="https://podminky.urs.cz/item/CS_URS_2024_01/776121112" TargetMode="External"/><Relationship Id="rId186" Type="http://schemas.openxmlformats.org/officeDocument/2006/relationships/hyperlink" Target="https://podminky.urs.cz/item/CS_URS_2024_01/786624111" TargetMode="External"/><Relationship Id="rId27" Type="http://schemas.openxmlformats.org/officeDocument/2006/relationships/hyperlink" Target="https://podminky.urs.cz/item/CS_URS_2024_01/317941125" TargetMode="External"/><Relationship Id="rId48" Type="http://schemas.openxmlformats.org/officeDocument/2006/relationships/hyperlink" Target="https://podminky.urs.cz/item/CS_URS_2024_01/622525105" TargetMode="External"/><Relationship Id="rId69" Type="http://schemas.openxmlformats.org/officeDocument/2006/relationships/hyperlink" Target="https://podminky.urs.cz/item/CS_URS_2024_01/941111822" TargetMode="External"/><Relationship Id="rId113" Type="http://schemas.openxmlformats.org/officeDocument/2006/relationships/hyperlink" Target="https://podminky.urs.cz/item/CS_URS_2024_01/766660061" TargetMode="External"/><Relationship Id="rId134" Type="http://schemas.openxmlformats.org/officeDocument/2006/relationships/hyperlink" Target="https://podminky.urs.cz/item/CS_URS_2024_01/998766213" TargetMode="External"/><Relationship Id="rId80" Type="http://schemas.openxmlformats.org/officeDocument/2006/relationships/hyperlink" Target="https://podminky.urs.cz/item/CS_URS_2024_01/713121131" TargetMode="External"/><Relationship Id="rId155" Type="http://schemas.openxmlformats.org/officeDocument/2006/relationships/hyperlink" Target="https://podminky.urs.cz/item/CS_URS_2024_01/771121011" TargetMode="External"/><Relationship Id="rId176" Type="http://schemas.openxmlformats.org/officeDocument/2006/relationships/hyperlink" Target="https://podminky.urs.cz/item/CS_URS_2024_01/781472218" TargetMode="External"/><Relationship Id="rId17" Type="http://schemas.openxmlformats.org/officeDocument/2006/relationships/hyperlink" Target="https://podminky.urs.cz/item/CS_URS_2024_01/310231035" TargetMode="External"/><Relationship Id="rId38" Type="http://schemas.openxmlformats.org/officeDocument/2006/relationships/hyperlink" Target="https://podminky.urs.cz/item/CS_URS_2024_01/431351129" TargetMode="External"/><Relationship Id="rId59" Type="http://schemas.openxmlformats.org/officeDocument/2006/relationships/hyperlink" Target="https://podminky.urs.cz/item/CS_URS_2024_01/632451234" TargetMode="External"/><Relationship Id="rId103" Type="http://schemas.openxmlformats.org/officeDocument/2006/relationships/hyperlink" Target="https://podminky.urs.cz/item/CS_URS_2024_01/998763413" TargetMode="External"/><Relationship Id="rId124" Type="http://schemas.openxmlformats.org/officeDocument/2006/relationships/hyperlink" Target="https://podminky.urs.cz/item/CS_URS_2024_01/766811142" TargetMode="External"/><Relationship Id="rId70" Type="http://schemas.openxmlformats.org/officeDocument/2006/relationships/hyperlink" Target="https://podminky.urs.cz/item/CS_URS_2024_01/944411112" TargetMode="External"/><Relationship Id="rId91" Type="http://schemas.openxmlformats.org/officeDocument/2006/relationships/hyperlink" Target="https://podminky.urs.cz/item/CS_URS_2024_01/763111314" TargetMode="External"/><Relationship Id="rId145" Type="http://schemas.openxmlformats.org/officeDocument/2006/relationships/hyperlink" Target="https://podminky.urs.cz/item/CS_URS_2024_01/767640112" TargetMode="External"/><Relationship Id="rId166" Type="http://schemas.openxmlformats.org/officeDocument/2006/relationships/hyperlink" Target="https://podminky.urs.cz/item/CS_URS_2024_01/776141111" TargetMode="External"/><Relationship Id="rId187" Type="http://schemas.openxmlformats.org/officeDocument/2006/relationships/hyperlink" Target="https://podminky.urs.cz/item/CS_URS_2024_01/998786213" TargetMode="External"/><Relationship Id="rId1" Type="http://schemas.openxmlformats.org/officeDocument/2006/relationships/hyperlink" Target="https://podminky.urs.cz/item/CS_URS_2024_01/131313701" TargetMode="External"/><Relationship Id="rId28" Type="http://schemas.openxmlformats.org/officeDocument/2006/relationships/hyperlink" Target="https://podminky.urs.cz/item/CS_URS_2024_01/340271041" TargetMode="External"/><Relationship Id="rId49" Type="http://schemas.openxmlformats.org/officeDocument/2006/relationships/hyperlink" Target="https://podminky.urs.cz/item/CS_URS_2024_01/631311135" TargetMode="External"/><Relationship Id="rId114" Type="http://schemas.openxmlformats.org/officeDocument/2006/relationships/hyperlink" Target="https://podminky.urs.cz/item/CS_URS_2024_01/766660151" TargetMode="External"/><Relationship Id="rId60" Type="http://schemas.openxmlformats.org/officeDocument/2006/relationships/hyperlink" Target="https://podminky.urs.cz/item/CS_URS_2024_01/632451292" TargetMode="External"/><Relationship Id="rId81" Type="http://schemas.openxmlformats.org/officeDocument/2006/relationships/hyperlink" Target="https://podminky.urs.cz/item/CS_URS_2024_01/713121311" TargetMode="External"/><Relationship Id="rId135" Type="http://schemas.openxmlformats.org/officeDocument/2006/relationships/hyperlink" Target="https://podminky.urs.cz/item/CS_URS_2024_01/767113120" TargetMode="External"/><Relationship Id="rId156" Type="http://schemas.openxmlformats.org/officeDocument/2006/relationships/hyperlink" Target="https://podminky.urs.cz/item/CS_URS_2024_01/771151011" TargetMode="External"/><Relationship Id="rId177" Type="http://schemas.openxmlformats.org/officeDocument/2006/relationships/hyperlink" Target="https://podminky.urs.cz/item/CS_URS_2024_01/998781213"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podminky.urs.cz/item/CS_URS_2024_01/00100003" TargetMode="External"/><Relationship Id="rId2" Type="http://schemas.openxmlformats.org/officeDocument/2006/relationships/hyperlink" Target="https://podminky.urs.cz/item/CS_URS_2024_01/00100002" TargetMode="External"/><Relationship Id="rId1" Type="http://schemas.openxmlformats.org/officeDocument/2006/relationships/hyperlink" Target="https://podminky.urs.cz/item/CS_URS_2024_01/00100001" TargetMode="External"/><Relationship Id="rId6" Type="http://schemas.openxmlformats.org/officeDocument/2006/relationships/drawing" Target="../drawings/drawing7.xml"/><Relationship Id="rId5" Type="http://schemas.openxmlformats.org/officeDocument/2006/relationships/hyperlink" Target="https://podminky.urs.cz/item/CS_URS_2024_01/00100005" TargetMode="External"/><Relationship Id="rId4" Type="http://schemas.openxmlformats.org/officeDocument/2006/relationships/hyperlink" Target="https://podminky.urs.cz/item/CS_URS_2024_01/00100004"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s://podminky.urs.cz/item/CS_URS_2024_01/722182014" TargetMode="External"/><Relationship Id="rId21" Type="http://schemas.openxmlformats.org/officeDocument/2006/relationships/hyperlink" Target="https://podminky.urs.cz/item/CS_URS_2024_01/212750101" TargetMode="External"/><Relationship Id="rId42" Type="http://schemas.openxmlformats.org/officeDocument/2006/relationships/hyperlink" Target="https://podminky.urs.cz/item/CS_URS_2024_01/899623171" TargetMode="External"/><Relationship Id="rId63" Type="http://schemas.openxmlformats.org/officeDocument/2006/relationships/hyperlink" Target="https://podminky.urs.cz/item/CS_URS_2024_01/721171803" TargetMode="External"/><Relationship Id="rId84" Type="http://schemas.openxmlformats.org/officeDocument/2006/relationships/hyperlink" Target="https://podminky.urs.cz/item/CS_URS_2024_01/721273153" TargetMode="External"/><Relationship Id="rId138" Type="http://schemas.openxmlformats.org/officeDocument/2006/relationships/hyperlink" Target="https://podminky.urs.cz/item/CS_URS_2024_01/722234263" TargetMode="External"/><Relationship Id="rId159" Type="http://schemas.openxmlformats.org/officeDocument/2006/relationships/hyperlink" Target="https://podminky.urs.cz/item/CS_URS_2024_01/725119131" TargetMode="External"/><Relationship Id="rId170" Type="http://schemas.openxmlformats.org/officeDocument/2006/relationships/hyperlink" Target="https://podminky.urs.cz/item/CS_URS_2024_01/725244522" TargetMode="External"/><Relationship Id="rId191" Type="http://schemas.openxmlformats.org/officeDocument/2006/relationships/hyperlink" Target="https://podminky.urs.cz/item/CS_URS_2024_01/725840850" TargetMode="External"/><Relationship Id="rId205" Type="http://schemas.openxmlformats.org/officeDocument/2006/relationships/hyperlink" Target="https://podminky.urs.cz/item/CS_URS_2024_01/726191011" TargetMode="External"/><Relationship Id="rId107" Type="http://schemas.openxmlformats.org/officeDocument/2006/relationships/hyperlink" Target="https://podminky.urs.cz/item/CS_URS_2024_01/722175004" TargetMode="External"/><Relationship Id="rId11" Type="http://schemas.openxmlformats.org/officeDocument/2006/relationships/hyperlink" Target="https://podminky.urs.cz/item/CS_URS_2024_01/151101111" TargetMode="External"/><Relationship Id="rId32" Type="http://schemas.openxmlformats.org/officeDocument/2006/relationships/hyperlink" Target="https://podminky.urs.cz/item/CS_URS_2024_01/879221111" TargetMode="External"/><Relationship Id="rId53" Type="http://schemas.openxmlformats.org/officeDocument/2006/relationships/hyperlink" Target="https://podminky.urs.cz/item/CS_URS_2024_01/997013211" TargetMode="External"/><Relationship Id="rId74" Type="http://schemas.openxmlformats.org/officeDocument/2006/relationships/hyperlink" Target="https://podminky.urs.cz/item/CS_URS_2024_01/721175213" TargetMode="External"/><Relationship Id="rId128" Type="http://schemas.openxmlformats.org/officeDocument/2006/relationships/hyperlink" Target="https://podminky.urs.cz/item/CS_URS_2024_01/722231076" TargetMode="External"/><Relationship Id="rId149" Type="http://schemas.openxmlformats.org/officeDocument/2006/relationships/hyperlink" Target="https://podminky.urs.cz/item/CS_URS_2024_01/998722103" TargetMode="External"/><Relationship Id="rId5" Type="http://schemas.openxmlformats.org/officeDocument/2006/relationships/hyperlink" Target="https://podminky.urs.cz/item/CS_URS_2024_01/132254103" TargetMode="External"/><Relationship Id="rId95" Type="http://schemas.openxmlformats.org/officeDocument/2006/relationships/hyperlink" Target="https://podminky.urs.cz/item/CS_URS_2024_01/722130802" TargetMode="External"/><Relationship Id="rId160" Type="http://schemas.openxmlformats.org/officeDocument/2006/relationships/hyperlink" Target="https://podminky.urs.cz/item/CS_URS_2024_01/725121527" TargetMode="External"/><Relationship Id="rId181" Type="http://schemas.openxmlformats.org/officeDocument/2006/relationships/hyperlink" Target="https://podminky.urs.cz/item/CS_URS_2024_01/725311121" TargetMode="External"/><Relationship Id="rId22" Type="http://schemas.openxmlformats.org/officeDocument/2006/relationships/hyperlink" Target="https://podminky.urs.cz/item/CS_URS_2024_01/451572111" TargetMode="External"/><Relationship Id="rId43" Type="http://schemas.openxmlformats.org/officeDocument/2006/relationships/hyperlink" Target="https://podminky.urs.cz/item/CS_URS_2023_02/899643111" TargetMode="External"/><Relationship Id="rId64" Type="http://schemas.openxmlformats.org/officeDocument/2006/relationships/hyperlink" Target="https://podminky.urs.cz/item/CS_URS_2024_01/721171808" TargetMode="External"/><Relationship Id="rId118" Type="http://schemas.openxmlformats.org/officeDocument/2006/relationships/hyperlink" Target="https://podminky.urs.cz/item/CS_URS_2024_01/722182015" TargetMode="External"/><Relationship Id="rId139" Type="http://schemas.openxmlformats.org/officeDocument/2006/relationships/hyperlink" Target="https://podminky.urs.cz/item/CS_URS_2024_01/722234265" TargetMode="External"/><Relationship Id="rId85" Type="http://schemas.openxmlformats.org/officeDocument/2006/relationships/hyperlink" Target="https://podminky.urs.cz/item/CS_URS_2024_01/721274121" TargetMode="External"/><Relationship Id="rId150" Type="http://schemas.openxmlformats.org/officeDocument/2006/relationships/hyperlink" Target="https://podminky.urs.cz/item/CS_URS_2024_01/724149102" TargetMode="External"/><Relationship Id="rId171" Type="http://schemas.openxmlformats.org/officeDocument/2006/relationships/hyperlink" Target="https://podminky.urs.cz/item/CS_URS_2024_01/725244523" TargetMode="External"/><Relationship Id="rId192" Type="http://schemas.openxmlformats.org/officeDocument/2006/relationships/hyperlink" Target="https://podminky.urs.cz/item/CS_URS_2024_01/725841354" TargetMode="External"/><Relationship Id="rId206" Type="http://schemas.openxmlformats.org/officeDocument/2006/relationships/hyperlink" Target="https://podminky.urs.cz/item/CS_URS_2024_01/998726113" TargetMode="External"/><Relationship Id="rId12" Type="http://schemas.openxmlformats.org/officeDocument/2006/relationships/hyperlink" Target="https://podminky.urs.cz/item/CS_URS_2024_01/151101112" TargetMode="External"/><Relationship Id="rId33" Type="http://schemas.openxmlformats.org/officeDocument/2006/relationships/hyperlink" Target="https://podminky.urs.cz/item/CS_URS_2024_01/892233122" TargetMode="External"/><Relationship Id="rId108" Type="http://schemas.openxmlformats.org/officeDocument/2006/relationships/hyperlink" Target="https://podminky.urs.cz/item/CS_URS_2024_01/722175005" TargetMode="External"/><Relationship Id="rId129" Type="http://schemas.openxmlformats.org/officeDocument/2006/relationships/hyperlink" Target="https://podminky.urs.cz/item/CS_URS_2024_01/722231141" TargetMode="External"/><Relationship Id="rId54" Type="http://schemas.openxmlformats.org/officeDocument/2006/relationships/hyperlink" Target="https://podminky.urs.cz/item/CS_URS_2024_01/997013501" TargetMode="External"/><Relationship Id="rId75" Type="http://schemas.openxmlformats.org/officeDocument/2006/relationships/hyperlink" Target="https://podminky.urs.cz/item/CS_URS_2024_01/721194103" TargetMode="External"/><Relationship Id="rId96" Type="http://schemas.openxmlformats.org/officeDocument/2006/relationships/hyperlink" Target="https://podminky.urs.cz/item/CS_URS_2024_01/722130821" TargetMode="External"/><Relationship Id="rId140" Type="http://schemas.openxmlformats.org/officeDocument/2006/relationships/hyperlink" Target="https://podminky.urs.cz/item/CS_URS_2024_01/722234267" TargetMode="External"/><Relationship Id="rId161" Type="http://schemas.openxmlformats.org/officeDocument/2006/relationships/hyperlink" Target="https://podminky.urs.cz/item/CS_URS_2024_01/725122813" TargetMode="External"/><Relationship Id="rId182" Type="http://schemas.openxmlformats.org/officeDocument/2006/relationships/hyperlink" Target="https://podminky.urs.cz/item/CS_URS_2024_01/725320821" TargetMode="External"/><Relationship Id="rId6" Type="http://schemas.openxmlformats.org/officeDocument/2006/relationships/hyperlink" Target="https://podminky.urs.cz/item/CS_URS_2024_01/133154102" TargetMode="External"/><Relationship Id="rId23" Type="http://schemas.openxmlformats.org/officeDocument/2006/relationships/hyperlink" Target="https://podminky.urs.cz/item/CS_URS_2024_01/452311162" TargetMode="External"/><Relationship Id="rId119" Type="http://schemas.openxmlformats.org/officeDocument/2006/relationships/hyperlink" Target="https://podminky.urs.cz/item/CS_URS_2024_01/722190401" TargetMode="External"/><Relationship Id="rId44" Type="http://schemas.openxmlformats.org/officeDocument/2006/relationships/hyperlink" Target="https://podminky.urs.cz/item/CS_URS_2024_01/899721111" TargetMode="External"/><Relationship Id="rId65" Type="http://schemas.openxmlformats.org/officeDocument/2006/relationships/hyperlink" Target="https://podminky.urs.cz/item/CS_URS_2024_01/721171915" TargetMode="External"/><Relationship Id="rId86" Type="http://schemas.openxmlformats.org/officeDocument/2006/relationships/hyperlink" Target="https://podminky.urs.cz/item/CS_URS_2024_01/721274123" TargetMode="External"/><Relationship Id="rId130" Type="http://schemas.openxmlformats.org/officeDocument/2006/relationships/hyperlink" Target="https://podminky.urs.cz/item/CS_URS_2024_01/722231142" TargetMode="External"/><Relationship Id="rId151" Type="http://schemas.openxmlformats.org/officeDocument/2006/relationships/hyperlink" Target="https://podminky.urs.cz/item/CS_URS_2024_01/724233014" TargetMode="External"/><Relationship Id="rId172" Type="http://schemas.openxmlformats.org/officeDocument/2006/relationships/hyperlink" Target="https://podminky.urs.cz/item/CS_URS_2024_01/725291650" TargetMode="External"/><Relationship Id="rId193" Type="http://schemas.openxmlformats.org/officeDocument/2006/relationships/hyperlink" Target="https://podminky.urs.cz/item/CS_URS_2024_01/725850800" TargetMode="External"/><Relationship Id="rId207" Type="http://schemas.openxmlformats.org/officeDocument/2006/relationships/hyperlink" Target="https://podminky.urs.cz/item/CS_URS_2024_01/727222001" TargetMode="External"/><Relationship Id="rId13" Type="http://schemas.openxmlformats.org/officeDocument/2006/relationships/hyperlink" Target="https://podminky.urs.cz/item/CS_URS_2024_01/162251102" TargetMode="External"/><Relationship Id="rId109" Type="http://schemas.openxmlformats.org/officeDocument/2006/relationships/hyperlink" Target="https://podminky.urs.cz/item/CS_URS_2024_01/722175006" TargetMode="External"/><Relationship Id="rId34" Type="http://schemas.openxmlformats.org/officeDocument/2006/relationships/hyperlink" Target="https://podminky.urs.cz/item/CS_URS_2024_01/892241111" TargetMode="External"/><Relationship Id="rId55" Type="http://schemas.openxmlformats.org/officeDocument/2006/relationships/hyperlink" Target="https://podminky.urs.cz/item/CS_URS_2024_01/997013509" TargetMode="External"/><Relationship Id="rId76" Type="http://schemas.openxmlformats.org/officeDocument/2006/relationships/hyperlink" Target="https://podminky.urs.cz/item/CS_URS_2024_01/721194104" TargetMode="External"/><Relationship Id="rId97" Type="http://schemas.openxmlformats.org/officeDocument/2006/relationships/hyperlink" Target="https://podminky.urs.cz/item/CS_URS_2024_01/722130831" TargetMode="External"/><Relationship Id="rId120" Type="http://schemas.openxmlformats.org/officeDocument/2006/relationships/hyperlink" Target="https://podminky.urs.cz/item/CS_URS_2024_01/722190901" TargetMode="External"/><Relationship Id="rId141" Type="http://schemas.openxmlformats.org/officeDocument/2006/relationships/hyperlink" Target="https://podminky.urs.cz/item/CS_URS_2024_01/722250133" TargetMode="External"/><Relationship Id="rId7" Type="http://schemas.openxmlformats.org/officeDocument/2006/relationships/hyperlink" Target="https://podminky.urs.cz/item/CS_URS_2024_01/139001101" TargetMode="External"/><Relationship Id="rId162" Type="http://schemas.openxmlformats.org/officeDocument/2006/relationships/hyperlink" Target="https://podminky.urs.cz/item/CS_URS_2024_01/725210821" TargetMode="External"/><Relationship Id="rId183" Type="http://schemas.openxmlformats.org/officeDocument/2006/relationships/hyperlink" Target="https://podminky.urs.cz/item/CS_URS_2024_01/725339111" TargetMode="External"/><Relationship Id="rId24" Type="http://schemas.openxmlformats.org/officeDocument/2006/relationships/hyperlink" Target="https://podminky.urs.cz/item/CS_URS_2024_01/452312162" TargetMode="External"/><Relationship Id="rId45" Type="http://schemas.openxmlformats.org/officeDocument/2006/relationships/hyperlink" Target="https://podminky.urs.cz/item/CS_URS_2024_01/899722114" TargetMode="External"/><Relationship Id="rId66" Type="http://schemas.openxmlformats.org/officeDocument/2006/relationships/hyperlink" Target="https://podminky.urs.cz/item/CS_URS_2024_01/721173401" TargetMode="External"/><Relationship Id="rId87" Type="http://schemas.openxmlformats.org/officeDocument/2006/relationships/hyperlink" Target="https://podminky.urs.cz/item/CS_URS_2024_01/721290111" TargetMode="External"/><Relationship Id="rId110" Type="http://schemas.openxmlformats.org/officeDocument/2006/relationships/hyperlink" Target="https://podminky.urs.cz/item/CS_URS_2024_01/722175007" TargetMode="External"/><Relationship Id="rId131" Type="http://schemas.openxmlformats.org/officeDocument/2006/relationships/hyperlink" Target="https://podminky.urs.cz/item/CS_URS_2024_01/722232043" TargetMode="External"/><Relationship Id="rId152" Type="http://schemas.openxmlformats.org/officeDocument/2006/relationships/hyperlink" Target="https://podminky.urs.cz/item/CS_URS_2024_01/724233015" TargetMode="External"/><Relationship Id="rId173" Type="http://schemas.openxmlformats.org/officeDocument/2006/relationships/hyperlink" Target="https://podminky.urs.cz/item/CS_URS_2024_01/725291652" TargetMode="External"/><Relationship Id="rId194" Type="http://schemas.openxmlformats.org/officeDocument/2006/relationships/hyperlink" Target="https://podminky.urs.cz/item/CS_URS_2024_01/725851305" TargetMode="External"/><Relationship Id="rId208" Type="http://schemas.openxmlformats.org/officeDocument/2006/relationships/hyperlink" Target="https://podminky.urs.cz/item/CS_URS_2024_01/727222002" TargetMode="External"/><Relationship Id="rId19" Type="http://schemas.openxmlformats.org/officeDocument/2006/relationships/hyperlink" Target="https://podminky.urs.cz/item/CS_URS_2024_01/175151101" TargetMode="External"/><Relationship Id="rId14" Type="http://schemas.openxmlformats.org/officeDocument/2006/relationships/hyperlink" Target="https://podminky.urs.cz/item/CS_URS_2024_01/162751117" TargetMode="External"/><Relationship Id="rId30" Type="http://schemas.openxmlformats.org/officeDocument/2006/relationships/hyperlink" Target="https://podminky.urs.cz/item/CS_URS_2024_01/871270310" TargetMode="External"/><Relationship Id="rId35" Type="http://schemas.openxmlformats.org/officeDocument/2006/relationships/hyperlink" Target="https://podminky.urs.cz/item/CS_URS_2024_01/892351111" TargetMode="External"/><Relationship Id="rId56" Type="http://schemas.openxmlformats.org/officeDocument/2006/relationships/hyperlink" Target="https://podminky.urs.cz/item/CS_URS_2024_01/997013635" TargetMode="External"/><Relationship Id="rId77" Type="http://schemas.openxmlformats.org/officeDocument/2006/relationships/hyperlink" Target="https://podminky.urs.cz/item/CS_URS_2024_01/721194105" TargetMode="External"/><Relationship Id="rId100" Type="http://schemas.openxmlformats.org/officeDocument/2006/relationships/hyperlink" Target="https://podminky.urs.cz/item/CS_URS_2024_01/722174062" TargetMode="External"/><Relationship Id="rId105" Type="http://schemas.openxmlformats.org/officeDocument/2006/relationships/hyperlink" Target="https://podminky.urs.cz/item/CS_URS_2024_01/722175002" TargetMode="External"/><Relationship Id="rId126" Type="http://schemas.openxmlformats.org/officeDocument/2006/relationships/hyperlink" Target="https://podminky.urs.cz/item/CS_URS_2024_01/722224116" TargetMode="External"/><Relationship Id="rId147" Type="http://schemas.openxmlformats.org/officeDocument/2006/relationships/hyperlink" Target="https://podminky.urs.cz/item/CS_URS_2024_01/722290226" TargetMode="External"/><Relationship Id="rId168" Type="http://schemas.openxmlformats.org/officeDocument/2006/relationships/hyperlink" Target="https://podminky.urs.cz/item/CS_URS_2024_01/725241212" TargetMode="External"/><Relationship Id="rId8" Type="http://schemas.openxmlformats.org/officeDocument/2006/relationships/hyperlink" Target="https://podminky.urs.cz/item/CS_URS_2024_01/139911122" TargetMode="External"/><Relationship Id="rId51" Type="http://schemas.openxmlformats.org/officeDocument/2006/relationships/hyperlink" Target="https://podminky.urs.cz/item/CS_URS_2024_01/974031153" TargetMode="External"/><Relationship Id="rId72" Type="http://schemas.openxmlformats.org/officeDocument/2006/relationships/hyperlink" Target="https://podminky.urs.cz/item/CS_URS_2024_01/721175211" TargetMode="External"/><Relationship Id="rId93" Type="http://schemas.openxmlformats.org/officeDocument/2006/relationships/hyperlink" Target="https://podminky.urs.cz/item/CS_URS_2024_01/722130236" TargetMode="External"/><Relationship Id="rId98" Type="http://schemas.openxmlformats.org/officeDocument/2006/relationships/hyperlink" Target="https://podminky.urs.cz/item/CS_URS_2024_01/722170801" TargetMode="External"/><Relationship Id="rId121" Type="http://schemas.openxmlformats.org/officeDocument/2006/relationships/hyperlink" Target="https://podminky.urs.cz/item/CS_URS_2024_01/722220111" TargetMode="External"/><Relationship Id="rId142" Type="http://schemas.openxmlformats.org/officeDocument/2006/relationships/hyperlink" Target="https://podminky.urs.cz/item/CS_URS_2024_01/722262211" TargetMode="External"/><Relationship Id="rId163" Type="http://schemas.openxmlformats.org/officeDocument/2006/relationships/hyperlink" Target="https://podminky.urs.cz/item/CS_URS_2024_01/725211617" TargetMode="External"/><Relationship Id="rId184" Type="http://schemas.openxmlformats.org/officeDocument/2006/relationships/hyperlink" Target="https://podminky.urs.cz/item/CS_URS_2024_01/725539202" TargetMode="External"/><Relationship Id="rId189" Type="http://schemas.openxmlformats.org/officeDocument/2006/relationships/hyperlink" Target="https://podminky.urs.cz/item/CS_URS_2024_01/725821325" TargetMode="External"/><Relationship Id="rId3" Type="http://schemas.openxmlformats.org/officeDocument/2006/relationships/hyperlink" Target="https://podminky.urs.cz/item/CS_URS_2024_01/119001405" TargetMode="External"/><Relationship Id="rId214" Type="http://schemas.openxmlformats.org/officeDocument/2006/relationships/drawing" Target="../drawings/drawing8.xml"/><Relationship Id="rId25" Type="http://schemas.openxmlformats.org/officeDocument/2006/relationships/hyperlink" Target="https://podminky.urs.cz/item/CS_URS_2023_02/452351101" TargetMode="External"/><Relationship Id="rId46" Type="http://schemas.openxmlformats.org/officeDocument/2006/relationships/hyperlink" Target="https://podminky.urs.cz/item/CS_URS_2024_01/935932418" TargetMode="External"/><Relationship Id="rId67" Type="http://schemas.openxmlformats.org/officeDocument/2006/relationships/hyperlink" Target="https://podminky.urs.cz/item/CS_URS_2024_01/721173402" TargetMode="External"/><Relationship Id="rId116" Type="http://schemas.openxmlformats.org/officeDocument/2006/relationships/hyperlink" Target="https://podminky.urs.cz/item/CS_URS_2024_01/722182013" TargetMode="External"/><Relationship Id="rId137" Type="http://schemas.openxmlformats.org/officeDocument/2006/relationships/hyperlink" Target="https://podminky.urs.cz/item/CS_URS_2024_01/722232501" TargetMode="External"/><Relationship Id="rId158" Type="http://schemas.openxmlformats.org/officeDocument/2006/relationships/hyperlink" Target="https://podminky.urs.cz/item/CS_URS_2024_01/725119125" TargetMode="External"/><Relationship Id="rId20" Type="http://schemas.openxmlformats.org/officeDocument/2006/relationships/hyperlink" Target="https://podminky.urs.cz/item/CS_URS_2024_01/175151201" TargetMode="External"/><Relationship Id="rId41" Type="http://schemas.openxmlformats.org/officeDocument/2006/relationships/hyperlink" Target="https://podminky.urs.cz/item/CS_URS_2024_01/899620141" TargetMode="External"/><Relationship Id="rId62" Type="http://schemas.openxmlformats.org/officeDocument/2006/relationships/hyperlink" Target="https://podminky.urs.cz/item/CS_URS_2024_01/721140925" TargetMode="External"/><Relationship Id="rId83" Type="http://schemas.openxmlformats.org/officeDocument/2006/relationships/hyperlink" Target="https://podminky.urs.cz/item/CS_URS_2024_01/721226511" TargetMode="External"/><Relationship Id="rId88" Type="http://schemas.openxmlformats.org/officeDocument/2006/relationships/hyperlink" Target="https://podminky.urs.cz/item/CS_URS_2024_01/721290112" TargetMode="External"/><Relationship Id="rId111" Type="http://schemas.openxmlformats.org/officeDocument/2006/relationships/hyperlink" Target="https://podminky.urs.cz/item/CS_URS_2024_01/722181231" TargetMode="External"/><Relationship Id="rId132" Type="http://schemas.openxmlformats.org/officeDocument/2006/relationships/hyperlink" Target="https://podminky.urs.cz/item/CS_URS_2024_01/722232044" TargetMode="External"/><Relationship Id="rId153" Type="http://schemas.openxmlformats.org/officeDocument/2006/relationships/hyperlink" Target="https://podminky.urs.cz/item/CS_URS_2024_01/724242223x" TargetMode="External"/><Relationship Id="rId174" Type="http://schemas.openxmlformats.org/officeDocument/2006/relationships/hyperlink" Target="https://podminky.urs.cz/item/CS_URS_2024_01/725291653" TargetMode="External"/><Relationship Id="rId179" Type="http://schemas.openxmlformats.org/officeDocument/2006/relationships/hyperlink" Target="https://podminky.urs.cz/item/CS_URS_2024_01/725291674" TargetMode="External"/><Relationship Id="rId195" Type="http://schemas.openxmlformats.org/officeDocument/2006/relationships/hyperlink" Target="https://podminky.urs.cz/item/CS_URS_2024_01/725851325" TargetMode="External"/><Relationship Id="rId209" Type="http://schemas.openxmlformats.org/officeDocument/2006/relationships/hyperlink" Target="https://podminky.urs.cz/item/CS_URS_2024_01/727222003" TargetMode="External"/><Relationship Id="rId190" Type="http://schemas.openxmlformats.org/officeDocument/2006/relationships/hyperlink" Target="https://podminky.urs.cz/item/CS_URS_2024_01/725822654" TargetMode="External"/><Relationship Id="rId204" Type="http://schemas.openxmlformats.org/officeDocument/2006/relationships/hyperlink" Target="https://podminky.urs.cz/item/CS_URS_2024_01/726191002" TargetMode="External"/><Relationship Id="rId15" Type="http://schemas.openxmlformats.org/officeDocument/2006/relationships/hyperlink" Target="https://podminky.urs.cz/item/CS_URS_2024_01/162751119" TargetMode="External"/><Relationship Id="rId36" Type="http://schemas.openxmlformats.org/officeDocument/2006/relationships/hyperlink" Target="https://podminky.urs.cz/item/CS_URS_2024_01/894812204" TargetMode="External"/><Relationship Id="rId57" Type="http://schemas.openxmlformats.org/officeDocument/2006/relationships/hyperlink" Target="https://podminky.urs.cz/item/CS_URS_2024_01/998223011" TargetMode="External"/><Relationship Id="rId106" Type="http://schemas.openxmlformats.org/officeDocument/2006/relationships/hyperlink" Target="https://podminky.urs.cz/item/CS_URS_2024_01/722175003" TargetMode="External"/><Relationship Id="rId127" Type="http://schemas.openxmlformats.org/officeDocument/2006/relationships/hyperlink" Target="https://podminky.urs.cz/item/CS_URS_2024_01/722231074" TargetMode="External"/><Relationship Id="rId10" Type="http://schemas.openxmlformats.org/officeDocument/2006/relationships/hyperlink" Target="https://podminky.urs.cz/item/CS_URS_2024_01/151101102" TargetMode="External"/><Relationship Id="rId31" Type="http://schemas.openxmlformats.org/officeDocument/2006/relationships/hyperlink" Target="https://podminky.urs.cz/item/CS_URS_2024_01/871310310" TargetMode="External"/><Relationship Id="rId52" Type="http://schemas.openxmlformats.org/officeDocument/2006/relationships/hyperlink" Target="https://podminky.urs.cz/item/CS_URS_2024_01/974031164" TargetMode="External"/><Relationship Id="rId73" Type="http://schemas.openxmlformats.org/officeDocument/2006/relationships/hyperlink" Target="https://podminky.urs.cz/item/CS_URS_2024_01/721175212" TargetMode="External"/><Relationship Id="rId78" Type="http://schemas.openxmlformats.org/officeDocument/2006/relationships/hyperlink" Target="https://podminky.urs.cz/item/CS_URS_2024_01/721194107" TargetMode="External"/><Relationship Id="rId94" Type="http://schemas.openxmlformats.org/officeDocument/2006/relationships/hyperlink" Target="https://podminky.urs.cz/item/CS_URS_2024_01/722130801" TargetMode="External"/><Relationship Id="rId99" Type="http://schemas.openxmlformats.org/officeDocument/2006/relationships/hyperlink" Target="https://podminky.urs.cz/item/CS_URS_2024_01/722170804" TargetMode="External"/><Relationship Id="rId101" Type="http://schemas.openxmlformats.org/officeDocument/2006/relationships/hyperlink" Target="https://podminky.urs.cz/item/CS_URS_2024_01/722174063" TargetMode="External"/><Relationship Id="rId122" Type="http://schemas.openxmlformats.org/officeDocument/2006/relationships/hyperlink" Target="https://podminky.urs.cz/item/CS_URS_2024_01/722220851" TargetMode="External"/><Relationship Id="rId143" Type="http://schemas.openxmlformats.org/officeDocument/2006/relationships/hyperlink" Target="https://podminky.urs.cz/item/CS_URS_2024_01/722262301" TargetMode="External"/><Relationship Id="rId148" Type="http://schemas.openxmlformats.org/officeDocument/2006/relationships/hyperlink" Target="https://podminky.urs.cz/item/CS_URS_2024_01/722290246" TargetMode="External"/><Relationship Id="rId164" Type="http://schemas.openxmlformats.org/officeDocument/2006/relationships/hyperlink" Target="https://podminky.urs.cz/item/CS_URS_2024_01/725211641" TargetMode="External"/><Relationship Id="rId169" Type="http://schemas.openxmlformats.org/officeDocument/2006/relationships/hyperlink" Target="https://podminky.urs.cz/item/CS_URS_2024_01/725241213" TargetMode="External"/><Relationship Id="rId185" Type="http://schemas.openxmlformats.org/officeDocument/2006/relationships/hyperlink" Target="https://podminky.urs.cz/item/CS_URS_2024_01/725813112" TargetMode="External"/><Relationship Id="rId4" Type="http://schemas.openxmlformats.org/officeDocument/2006/relationships/hyperlink" Target="https://podminky.urs.cz/item/CS_URS_2024_01/119001421" TargetMode="External"/><Relationship Id="rId9" Type="http://schemas.openxmlformats.org/officeDocument/2006/relationships/hyperlink" Target="https://podminky.urs.cz/item/CS_URS_2024_01/151101101" TargetMode="External"/><Relationship Id="rId180" Type="http://schemas.openxmlformats.org/officeDocument/2006/relationships/hyperlink" Target="https://podminky.urs.cz/item/CS_URS_2024_01/725291676" TargetMode="External"/><Relationship Id="rId210" Type="http://schemas.openxmlformats.org/officeDocument/2006/relationships/hyperlink" Target="https://podminky.urs.cz/item/CS_URS_2024_01/727222005" TargetMode="External"/><Relationship Id="rId26" Type="http://schemas.openxmlformats.org/officeDocument/2006/relationships/hyperlink" Target="https://podminky.urs.cz/item/CS_URS_2024_01/612135101" TargetMode="External"/><Relationship Id="rId47" Type="http://schemas.openxmlformats.org/officeDocument/2006/relationships/hyperlink" Target="https://podminky.urs.cz/item/CS_URS_2024_01/935932633" TargetMode="External"/><Relationship Id="rId68" Type="http://schemas.openxmlformats.org/officeDocument/2006/relationships/hyperlink" Target="https://podminky.urs.cz/item/CS_URS_2024_01/721173403" TargetMode="External"/><Relationship Id="rId89" Type="http://schemas.openxmlformats.org/officeDocument/2006/relationships/hyperlink" Target="https://podminky.urs.cz/item/CS_URS_2024_01/998721103" TargetMode="External"/><Relationship Id="rId112" Type="http://schemas.openxmlformats.org/officeDocument/2006/relationships/hyperlink" Target="https://podminky.urs.cz/item/CS_URS_2024_01/722181242" TargetMode="External"/><Relationship Id="rId133" Type="http://schemas.openxmlformats.org/officeDocument/2006/relationships/hyperlink" Target="https://podminky.urs.cz/item/CS_URS_2024_01/722232045" TargetMode="External"/><Relationship Id="rId154" Type="http://schemas.openxmlformats.org/officeDocument/2006/relationships/hyperlink" Target="https://podminky.urs.cz/item/CS_URS_2024_01/724242226" TargetMode="External"/><Relationship Id="rId175" Type="http://schemas.openxmlformats.org/officeDocument/2006/relationships/hyperlink" Target="https://podminky.urs.cz/item/CS_URS_2024_01/725291654" TargetMode="External"/><Relationship Id="rId196" Type="http://schemas.openxmlformats.org/officeDocument/2006/relationships/hyperlink" Target="https://podminky.urs.cz/item/CS_URS_2024_01/725861102" TargetMode="External"/><Relationship Id="rId200" Type="http://schemas.openxmlformats.org/officeDocument/2006/relationships/hyperlink" Target="https://podminky.urs.cz/item/CS_URS_2024_01/998725103" TargetMode="External"/><Relationship Id="rId16" Type="http://schemas.openxmlformats.org/officeDocument/2006/relationships/hyperlink" Target="https://podminky.urs.cz/item/CS_URS_2024_01/171151103" TargetMode="External"/><Relationship Id="rId37" Type="http://schemas.openxmlformats.org/officeDocument/2006/relationships/hyperlink" Target="https://podminky.urs.cz/item/CS_URS_2024_01/894812231" TargetMode="External"/><Relationship Id="rId58" Type="http://schemas.openxmlformats.org/officeDocument/2006/relationships/hyperlink" Target="https://podminky.urs.cz/item/CS_URS_2024_01/998276101" TargetMode="External"/><Relationship Id="rId79" Type="http://schemas.openxmlformats.org/officeDocument/2006/relationships/hyperlink" Target="https://podminky.urs.cz/item/CS_URS_2024_01/721194109" TargetMode="External"/><Relationship Id="rId102" Type="http://schemas.openxmlformats.org/officeDocument/2006/relationships/hyperlink" Target="https://podminky.urs.cz/item/CS_URS_2024_01/722174073" TargetMode="External"/><Relationship Id="rId123" Type="http://schemas.openxmlformats.org/officeDocument/2006/relationships/hyperlink" Target="https://podminky.urs.cz/item/CS_URS_2024_01/722220861" TargetMode="External"/><Relationship Id="rId144" Type="http://schemas.openxmlformats.org/officeDocument/2006/relationships/hyperlink" Target="https://podminky.urs.cz/item/CS_URS_2024_01/722263205" TargetMode="External"/><Relationship Id="rId90" Type="http://schemas.openxmlformats.org/officeDocument/2006/relationships/hyperlink" Target="https://podminky.urs.cz/item/CS_URS_2024_01/722130233" TargetMode="External"/><Relationship Id="rId165" Type="http://schemas.openxmlformats.org/officeDocument/2006/relationships/hyperlink" Target="https://podminky.urs.cz/item/CS_URS_2024_01/725211681" TargetMode="External"/><Relationship Id="rId186" Type="http://schemas.openxmlformats.org/officeDocument/2006/relationships/hyperlink" Target="https://podminky.urs.cz/item/CS_URS_2024_01/725820801" TargetMode="External"/><Relationship Id="rId211" Type="http://schemas.openxmlformats.org/officeDocument/2006/relationships/hyperlink" Target="https://podminky.urs.cz/item/CS_URS_2024_01/727222007" TargetMode="External"/><Relationship Id="rId27" Type="http://schemas.openxmlformats.org/officeDocument/2006/relationships/hyperlink" Target="https://podminky.urs.cz/item/CS_URS_2024_01/830361811" TargetMode="External"/><Relationship Id="rId48" Type="http://schemas.openxmlformats.org/officeDocument/2006/relationships/hyperlink" Target="https://podminky.urs.cz/item/CS_URS_2024_01/939291013" TargetMode="External"/><Relationship Id="rId69" Type="http://schemas.openxmlformats.org/officeDocument/2006/relationships/hyperlink" Target="https://podminky.urs.cz/item/CS_URS_2024_01/721174041" TargetMode="External"/><Relationship Id="rId113" Type="http://schemas.openxmlformats.org/officeDocument/2006/relationships/hyperlink" Target="https://podminky.urs.cz/item/CS_URS_2024_01/722181812" TargetMode="External"/><Relationship Id="rId134" Type="http://schemas.openxmlformats.org/officeDocument/2006/relationships/hyperlink" Target="https://podminky.urs.cz/item/CS_URS_2024_01/722232046" TargetMode="External"/><Relationship Id="rId80" Type="http://schemas.openxmlformats.org/officeDocument/2006/relationships/hyperlink" Target="https://podminky.urs.cz/item/CS_URS_2024_01/721210812" TargetMode="External"/><Relationship Id="rId155" Type="http://schemas.openxmlformats.org/officeDocument/2006/relationships/hyperlink" Target="https://podminky.urs.cz/item/CS_URS_2024_01/998724102" TargetMode="External"/><Relationship Id="rId176" Type="http://schemas.openxmlformats.org/officeDocument/2006/relationships/hyperlink" Target="https://podminky.urs.cz/item/CS_URS_2024_01/725291664" TargetMode="External"/><Relationship Id="rId197" Type="http://schemas.openxmlformats.org/officeDocument/2006/relationships/hyperlink" Target="https://podminky.urs.cz/item/CS_URS_2024_01/725861312" TargetMode="External"/><Relationship Id="rId201" Type="http://schemas.openxmlformats.org/officeDocument/2006/relationships/hyperlink" Target="https://podminky.urs.cz/item/CS_URS_2024_01/726111031" TargetMode="External"/><Relationship Id="rId17" Type="http://schemas.openxmlformats.org/officeDocument/2006/relationships/hyperlink" Target="https://podminky.urs.cz/item/CS_URS_2024_01/171201231" TargetMode="External"/><Relationship Id="rId38" Type="http://schemas.openxmlformats.org/officeDocument/2006/relationships/hyperlink" Target="https://podminky.urs.cz/item/CS_URS_2024_01/894812241" TargetMode="External"/><Relationship Id="rId59" Type="http://schemas.openxmlformats.org/officeDocument/2006/relationships/hyperlink" Target="https://podminky.urs.cz/item/CS_URS_2024_01/721110806" TargetMode="External"/><Relationship Id="rId103" Type="http://schemas.openxmlformats.org/officeDocument/2006/relationships/hyperlink" Target="https://podminky.urs.cz/item/CS_URS_2024_01/722174074" TargetMode="External"/><Relationship Id="rId124" Type="http://schemas.openxmlformats.org/officeDocument/2006/relationships/hyperlink" Target="https://podminky.urs.cz/item/CS_URS_2024_01/722220862" TargetMode="External"/><Relationship Id="rId70" Type="http://schemas.openxmlformats.org/officeDocument/2006/relationships/hyperlink" Target="https://podminky.urs.cz/item/CS_URS_2024_01/721174042" TargetMode="External"/><Relationship Id="rId91" Type="http://schemas.openxmlformats.org/officeDocument/2006/relationships/hyperlink" Target="https://podminky.urs.cz/item/CS_URS_2024_01/722130234" TargetMode="External"/><Relationship Id="rId145" Type="http://schemas.openxmlformats.org/officeDocument/2006/relationships/hyperlink" Target="https://podminky.urs.cz/item/CS_URS_2024_01/722270104" TargetMode="External"/><Relationship Id="rId166" Type="http://schemas.openxmlformats.org/officeDocument/2006/relationships/hyperlink" Target="https://podminky.urs.cz/item/CS_URS_2024_01/725229105" TargetMode="External"/><Relationship Id="rId187" Type="http://schemas.openxmlformats.org/officeDocument/2006/relationships/hyperlink" Target="https://podminky.urs.cz/item/CS_URS_2024_01/725821315" TargetMode="External"/><Relationship Id="rId1" Type="http://schemas.openxmlformats.org/officeDocument/2006/relationships/hyperlink" Target="https://podminky.urs.cz/item/CS_URS_2024_01/115101201" TargetMode="External"/><Relationship Id="rId212" Type="http://schemas.openxmlformats.org/officeDocument/2006/relationships/hyperlink" Target="https://podminky.urs.cz/item/CS_URS_2024_01/998727103" TargetMode="External"/><Relationship Id="rId28" Type="http://schemas.openxmlformats.org/officeDocument/2006/relationships/hyperlink" Target="https://podminky.urs.cz/item/CS_URS_2024_01/871211141" TargetMode="External"/><Relationship Id="rId49" Type="http://schemas.openxmlformats.org/officeDocument/2006/relationships/hyperlink" Target="https://podminky.urs.cz/item/CS_URS_2024_01/961044111" TargetMode="External"/><Relationship Id="rId114" Type="http://schemas.openxmlformats.org/officeDocument/2006/relationships/hyperlink" Target="https://podminky.urs.cz/item/CS_URS_2024_01/722182011" TargetMode="External"/><Relationship Id="rId60" Type="http://schemas.openxmlformats.org/officeDocument/2006/relationships/hyperlink" Target="https://podminky.urs.cz/item/CS_URS_2024_01/721140802" TargetMode="External"/><Relationship Id="rId81" Type="http://schemas.openxmlformats.org/officeDocument/2006/relationships/hyperlink" Target="https://podminky.urs.cz/item/CS_URS_2024_01/721211403" TargetMode="External"/><Relationship Id="rId135" Type="http://schemas.openxmlformats.org/officeDocument/2006/relationships/hyperlink" Target="https://podminky.urs.cz/item/CS_URS_2024_01/722232047" TargetMode="External"/><Relationship Id="rId156" Type="http://schemas.openxmlformats.org/officeDocument/2006/relationships/hyperlink" Target="https://podminky.urs.cz/item/CS_URS_2024_01/725110814" TargetMode="External"/><Relationship Id="rId177" Type="http://schemas.openxmlformats.org/officeDocument/2006/relationships/hyperlink" Target="https://podminky.urs.cz/item/CS_URS_2024_01/725291666" TargetMode="External"/><Relationship Id="rId198" Type="http://schemas.openxmlformats.org/officeDocument/2006/relationships/hyperlink" Target="https://podminky.urs.cz/item/CS_URS_2024_01/725862103" TargetMode="External"/><Relationship Id="rId202" Type="http://schemas.openxmlformats.org/officeDocument/2006/relationships/hyperlink" Target="https://podminky.urs.cz/item/CS_URS_2024_01/726131043" TargetMode="External"/><Relationship Id="rId18" Type="http://schemas.openxmlformats.org/officeDocument/2006/relationships/hyperlink" Target="https://podminky.urs.cz/item/CS_URS_2024_01/171251201" TargetMode="External"/><Relationship Id="rId39" Type="http://schemas.openxmlformats.org/officeDocument/2006/relationships/hyperlink" Target="https://podminky.urs.cz/item/CS_URS_2024_01/894812249" TargetMode="External"/><Relationship Id="rId50" Type="http://schemas.openxmlformats.org/officeDocument/2006/relationships/hyperlink" Target="https://podminky.urs.cz/item/CS_URS_2024_01/962032230" TargetMode="External"/><Relationship Id="rId104" Type="http://schemas.openxmlformats.org/officeDocument/2006/relationships/hyperlink" Target="https://podminky.urs.cz/item/CS_URS_2024_01/722174075" TargetMode="External"/><Relationship Id="rId125" Type="http://schemas.openxmlformats.org/officeDocument/2006/relationships/hyperlink" Target="https://podminky.urs.cz/item/CS_URS_2024_01/722224115" TargetMode="External"/><Relationship Id="rId146" Type="http://schemas.openxmlformats.org/officeDocument/2006/relationships/hyperlink" Target="https://podminky.urs.cz/item/CS_URS_2024_01/722290234" TargetMode="External"/><Relationship Id="rId167" Type="http://schemas.openxmlformats.org/officeDocument/2006/relationships/hyperlink" Target="https://podminky.urs.cz/item/CS_URS_2024_01/725240812" TargetMode="External"/><Relationship Id="rId188" Type="http://schemas.openxmlformats.org/officeDocument/2006/relationships/hyperlink" Target="https://podminky.urs.cz/item/CS_URS_2024_01/725821316" TargetMode="External"/><Relationship Id="rId71" Type="http://schemas.openxmlformats.org/officeDocument/2006/relationships/hyperlink" Target="https://podminky.urs.cz/item/CS_URS_2024_01/721174043" TargetMode="External"/><Relationship Id="rId92" Type="http://schemas.openxmlformats.org/officeDocument/2006/relationships/hyperlink" Target="https://podminky.urs.cz/item/CS_URS_2024_01/722130235" TargetMode="External"/><Relationship Id="rId213" Type="http://schemas.openxmlformats.org/officeDocument/2006/relationships/printerSettings" Target="../printerSettings/printerSettings1.bin"/><Relationship Id="rId2" Type="http://schemas.openxmlformats.org/officeDocument/2006/relationships/hyperlink" Target="https://podminky.urs.cz/item/CS_URS_2024_01/119001401" TargetMode="External"/><Relationship Id="rId29" Type="http://schemas.openxmlformats.org/officeDocument/2006/relationships/hyperlink" Target="https://podminky.urs.cz/item/CS_URS_2024_01/871224201" TargetMode="External"/><Relationship Id="rId40" Type="http://schemas.openxmlformats.org/officeDocument/2006/relationships/hyperlink" Target="https://podminky.urs.cz/item/CS_URS_2024_01/894812262" TargetMode="External"/><Relationship Id="rId115" Type="http://schemas.openxmlformats.org/officeDocument/2006/relationships/hyperlink" Target="https://podminky.urs.cz/item/CS_URS_2024_01/722182012" TargetMode="External"/><Relationship Id="rId136" Type="http://schemas.openxmlformats.org/officeDocument/2006/relationships/hyperlink" Target="https://podminky.urs.cz/item/CS_URS_2024_01/722232048" TargetMode="External"/><Relationship Id="rId157" Type="http://schemas.openxmlformats.org/officeDocument/2006/relationships/hyperlink" Target="https://podminky.urs.cz/item/CS_URS_2024_01/725112022" TargetMode="External"/><Relationship Id="rId178" Type="http://schemas.openxmlformats.org/officeDocument/2006/relationships/hyperlink" Target="https://podminky.urs.cz/item/CS_URS_2024_01/725291670" TargetMode="External"/><Relationship Id="rId61" Type="http://schemas.openxmlformats.org/officeDocument/2006/relationships/hyperlink" Target="https://podminky.urs.cz/item/CS_URS_2024_01/721140915" TargetMode="External"/><Relationship Id="rId82" Type="http://schemas.openxmlformats.org/officeDocument/2006/relationships/hyperlink" Target="https://podminky.urs.cz/item/CS_URS_2024_01/721220801" TargetMode="External"/><Relationship Id="rId199" Type="http://schemas.openxmlformats.org/officeDocument/2006/relationships/hyperlink" Target="https://podminky.urs.cz/item/CS_URS_2024_01/725980123" TargetMode="External"/><Relationship Id="rId203" Type="http://schemas.openxmlformats.org/officeDocument/2006/relationships/hyperlink" Target="https://podminky.urs.cz/item/CS_URS_2024_01/726191001"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hyperlink" Target="https://podminky.urs.cz/item/CS_URS_2024_01/HZS4131"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podminky.urs.cz/item/CS_URS_2024_01/997006512" TargetMode="External"/><Relationship Id="rId7" Type="http://schemas.openxmlformats.org/officeDocument/2006/relationships/drawing" Target="../drawings/drawing13.xml"/><Relationship Id="rId2" Type="http://schemas.openxmlformats.org/officeDocument/2006/relationships/hyperlink" Target="https://podminky.urs.cz/item/CS_URS_2024_01/981011415" TargetMode="External"/><Relationship Id="rId1" Type="http://schemas.openxmlformats.org/officeDocument/2006/relationships/hyperlink" Target="https://podminky.urs.cz/item/CS_URS_2024_01/981011412" TargetMode="External"/><Relationship Id="rId6" Type="http://schemas.openxmlformats.org/officeDocument/2006/relationships/hyperlink" Target="https://podminky.urs.cz/item/CS_URS_2024_01/997013871" TargetMode="External"/><Relationship Id="rId5" Type="http://schemas.openxmlformats.org/officeDocument/2006/relationships/hyperlink" Target="https://podminky.urs.cz/item/CS_URS_2024_01/997006551" TargetMode="External"/><Relationship Id="rId4" Type="http://schemas.openxmlformats.org/officeDocument/2006/relationships/hyperlink" Target="https://podminky.urs.cz/item/CS_URS_2024_01/997006519"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podminky.urs.cz/item/CS_URS_2024_01/965045113" TargetMode="External"/><Relationship Id="rId13" Type="http://schemas.openxmlformats.org/officeDocument/2006/relationships/hyperlink" Target="https://podminky.urs.cz/item/CS_URS_2024_01/968072641" TargetMode="External"/><Relationship Id="rId18" Type="http://schemas.openxmlformats.org/officeDocument/2006/relationships/hyperlink" Target="https://podminky.urs.cz/item/CS_URS_2024_01/997013509" TargetMode="External"/><Relationship Id="rId26" Type="http://schemas.openxmlformats.org/officeDocument/2006/relationships/hyperlink" Target="https://podminky.urs.cz/item/CS_URS_2024_01/764002861" TargetMode="External"/><Relationship Id="rId3" Type="http://schemas.openxmlformats.org/officeDocument/2006/relationships/hyperlink" Target="https://podminky.urs.cz/item/CS_URS_2024_01/961044111" TargetMode="External"/><Relationship Id="rId21" Type="http://schemas.openxmlformats.org/officeDocument/2006/relationships/hyperlink" Target="https://podminky.urs.cz/item/CS_URS_2024_01/711131811" TargetMode="External"/><Relationship Id="rId7" Type="http://schemas.openxmlformats.org/officeDocument/2006/relationships/hyperlink" Target="https://podminky.urs.cz/item/CS_URS_2024_01/965043431" TargetMode="External"/><Relationship Id="rId12" Type="http://schemas.openxmlformats.org/officeDocument/2006/relationships/hyperlink" Target="https://podminky.urs.cz/item/CS_URS_2024_01/968072456" TargetMode="External"/><Relationship Id="rId17" Type="http://schemas.openxmlformats.org/officeDocument/2006/relationships/hyperlink" Target="https://podminky.urs.cz/item/CS_URS_2024_01/997013501" TargetMode="External"/><Relationship Id="rId25" Type="http://schemas.openxmlformats.org/officeDocument/2006/relationships/hyperlink" Target="https://podminky.urs.cz/item/CS_URS_2024_01/764002851" TargetMode="External"/><Relationship Id="rId2" Type="http://schemas.openxmlformats.org/officeDocument/2006/relationships/hyperlink" Target="https://podminky.urs.cz/item/CS_URS_2024_01/619996127" TargetMode="External"/><Relationship Id="rId16" Type="http://schemas.openxmlformats.org/officeDocument/2006/relationships/hyperlink" Target="https://podminky.urs.cz/item/CS_URS_2024_01/997013157" TargetMode="External"/><Relationship Id="rId20" Type="http://schemas.openxmlformats.org/officeDocument/2006/relationships/hyperlink" Target="https://podminky.urs.cz/item/CS_URS_2024_01/998011010" TargetMode="External"/><Relationship Id="rId29" Type="http://schemas.openxmlformats.org/officeDocument/2006/relationships/hyperlink" Target="https://podminky.urs.cz/item/CS_URS_2024_01/764004863" TargetMode="External"/><Relationship Id="rId1" Type="http://schemas.openxmlformats.org/officeDocument/2006/relationships/hyperlink" Target="https://podminky.urs.cz/item/CS_URS_2024_01/319231214" TargetMode="External"/><Relationship Id="rId6" Type="http://schemas.openxmlformats.org/officeDocument/2006/relationships/hyperlink" Target="https://podminky.urs.cz/item/CS_URS_2024_01/965042241" TargetMode="External"/><Relationship Id="rId11" Type="http://schemas.openxmlformats.org/officeDocument/2006/relationships/hyperlink" Target="https://podminky.urs.cz/item/CS_URS_2024_01/968072357" TargetMode="External"/><Relationship Id="rId24" Type="http://schemas.openxmlformats.org/officeDocument/2006/relationships/hyperlink" Target="https://podminky.urs.cz/item/CS_URS_2024_01/764002801" TargetMode="External"/><Relationship Id="rId32" Type="http://schemas.openxmlformats.org/officeDocument/2006/relationships/drawing" Target="../drawings/drawing14.xml"/><Relationship Id="rId5" Type="http://schemas.openxmlformats.org/officeDocument/2006/relationships/hyperlink" Target="https://podminky.urs.cz/item/CS_URS_2024_01/963051113" TargetMode="External"/><Relationship Id="rId15" Type="http://schemas.openxmlformats.org/officeDocument/2006/relationships/hyperlink" Target="https://podminky.urs.cz/item/CS_URS_2024_01/975043111" TargetMode="External"/><Relationship Id="rId23" Type="http://schemas.openxmlformats.org/officeDocument/2006/relationships/hyperlink" Target="https://podminky.urs.cz/item/CS_URS_2024_01/713140823" TargetMode="External"/><Relationship Id="rId28" Type="http://schemas.openxmlformats.org/officeDocument/2006/relationships/hyperlink" Target="https://podminky.urs.cz/item/CS_URS_2024_01/764004803" TargetMode="External"/><Relationship Id="rId10" Type="http://schemas.openxmlformats.org/officeDocument/2006/relationships/hyperlink" Target="https://podminky.urs.cz/item/CS_URS_2024_01/968072356" TargetMode="External"/><Relationship Id="rId19" Type="http://schemas.openxmlformats.org/officeDocument/2006/relationships/hyperlink" Target="https://podminky.urs.cz/item/CS_URS_2024_01/997013871" TargetMode="External"/><Relationship Id="rId31" Type="http://schemas.openxmlformats.org/officeDocument/2006/relationships/hyperlink" Target="https://podminky.urs.cz/item/CS_URS_2024_01/771573810" TargetMode="External"/><Relationship Id="rId4" Type="http://schemas.openxmlformats.org/officeDocument/2006/relationships/hyperlink" Target="https://podminky.urs.cz/item/CS_URS_2024_01/962032231" TargetMode="External"/><Relationship Id="rId9" Type="http://schemas.openxmlformats.org/officeDocument/2006/relationships/hyperlink" Target="https://podminky.urs.cz/item/CS_URS_2024_01/965049112" TargetMode="External"/><Relationship Id="rId14" Type="http://schemas.openxmlformats.org/officeDocument/2006/relationships/hyperlink" Target="https://podminky.urs.cz/item/CS_URS_2024_01/971033651" TargetMode="External"/><Relationship Id="rId22" Type="http://schemas.openxmlformats.org/officeDocument/2006/relationships/hyperlink" Target="https://podminky.urs.cz/item/CS_URS_2024_01/712361803" TargetMode="External"/><Relationship Id="rId27" Type="http://schemas.openxmlformats.org/officeDocument/2006/relationships/hyperlink" Target="https://podminky.urs.cz/item/CS_URS_2024_01/764002871" TargetMode="External"/><Relationship Id="rId30" Type="http://schemas.openxmlformats.org/officeDocument/2006/relationships/hyperlink" Target="https://podminky.urs.cz/item/CS_URS_2024_01/767531811" TargetMode="External"/></Relationships>
</file>

<file path=xl/worksheets/_rels/sheet17.xml.rels><?xml version="1.0" encoding="UTF-8" standalone="yes"?>
<Relationships xmlns="http://schemas.openxmlformats.org/package/2006/relationships"><Relationship Id="rId117" Type="http://schemas.openxmlformats.org/officeDocument/2006/relationships/hyperlink" Target="https://podminky.urs.cz/item/CS_URS_2024_01/713191132" TargetMode="External"/><Relationship Id="rId21" Type="http://schemas.openxmlformats.org/officeDocument/2006/relationships/hyperlink" Target="https://podminky.urs.cz/item/CS_URS_2024_01/273321311" TargetMode="External"/><Relationship Id="rId42" Type="http://schemas.openxmlformats.org/officeDocument/2006/relationships/hyperlink" Target="https://podminky.urs.cz/item/CS_URS_2024_01/341351111" TargetMode="External"/><Relationship Id="rId63" Type="http://schemas.openxmlformats.org/officeDocument/2006/relationships/hyperlink" Target="https://podminky.urs.cz/item/CS_URS_2024_01/622131121" TargetMode="External"/><Relationship Id="rId84" Type="http://schemas.openxmlformats.org/officeDocument/2006/relationships/hyperlink" Target="https://podminky.urs.cz/item/CS_URS_2024_01/941321812" TargetMode="External"/><Relationship Id="rId138" Type="http://schemas.openxmlformats.org/officeDocument/2006/relationships/hyperlink" Target="https://podminky.urs.cz/item/CS_URS_2024_01/998766123" TargetMode="External"/><Relationship Id="rId159" Type="http://schemas.openxmlformats.org/officeDocument/2006/relationships/hyperlink" Target="https://podminky.urs.cz/item/CS_URS_2024_01/777111101" TargetMode="External"/><Relationship Id="rId170" Type="http://schemas.openxmlformats.org/officeDocument/2006/relationships/hyperlink" Target="https://podminky.urs.cz/item/CS_URS_2024_01/784211111" TargetMode="External"/><Relationship Id="rId107" Type="http://schemas.openxmlformats.org/officeDocument/2006/relationships/hyperlink" Target="https://podminky.urs.cz/item/CS_URS_2024_01/712391171" TargetMode="External"/><Relationship Id="rId11" Type="http://schemas.openxmlformats.org/officeDocument/2006/relationships/hyperlink" Target="https://podminky.urs.cz/item/CS_URS_2024_01/153811211" TargetMode="External"/><Relationship Id="rId32" Type="http://schemas.openxmlformats.org/officeDocument/2006/relationships/hyperlink" Target="https://podminky.urs.cz/item/CS_URS_2024_01/281601111" TargetMode="External"/><Relationship Id="rId53" Type="http://schemas.openxmlformats.org/officeDocument/2006/relationships/hyperlink" Target="https://podminky.urs.cz/item/CS_URS_2024_01/411354312" TargetMode="External"/><Relationship Id="rId74" Type="http://schemas.openxmlformats.org/officeDocument/2006/relationships/hyperlink" Target="https://podminky.urs.cz/item/CS_URS_2024_01/631319173" TargetMode="External"/><Relationship Id="rId128" Type="http://schemas.openxmlformats.org/officeDocument/2006/relationships/hyperlink" Target="https://podminky.urs.cz/item/CS_URS_2024_01/764508132" TargetMode="External"/><Relationship Id="rId149" Type="http://schemas.openxmlformats.org/officeDocument/2006/relationships/hyperlink" Target="https://podminky.urs.cz/item/CS_URS_2024_01/767995117" TargetMode="External"/><Relationship Id="rId5" Type="http://schemas.openxmlformats.org/officeDocument/2006/relationships/hyperlink" Target="https://podminky.urs.cz/item/CS_URS_2024_01/151711111" TargetMode="External"/><Relationship Id="rId95" Type="http://schemas.openxmlformats.org/officeDocument/2006/relationships/hyperlink" Target="https://podminky.urs.cz/item/CS_URS_2024_01/985331911" TargetMode="External"/><Relationship Id="rId160" Type="http://schemas.openxmlformats.org/officeDocument/2006/relationships/hyperlink" Target="https://podminky.urs.cz/item/CS_URS_2024_01/777111111" TargetMode="External"/><Relationship Id="rId22" Type="http://schemas.openxmlformats.org/officeDocument/2006/relationships/hyperlink" Target="https://podminky.urs.cz/item/CS_URS_2024_01/273351121" TargetMode="External"/><Relationship Id="rId43" Type="http://schemas.openxmlformats.org/officeDocument/2006/relationships/hyperlink" Target="https://podminky.urs.cz/item/CS_URS_2024_01/341351112" TargetMode="External"/><Relationship Id="rId64" Type="http://schemas.openxmlformats.org/officeDocument/2006/relationships/hyperlink" Target="https://podminky.urs.cz/item/CS_URS_2024_01/622151001" TargetMode="External"/><Relationship Id="rId118" Type="http://schemas.openxmlformats.org/officeDocument/2006/relationships/hyperlink" Target="https://podminky.urs.cz/item/CS_URS_2024_01/998713113" TargetMode="External"/><Relationship Id="rId139" Type="http://schemas.openxmlformats.org/officeDocument/2006/relationships/hyperlink" Target="https://podminky.urs.cz/item/CS_URS_2024_01/767114215" TargetMode="External"/><Relationship Id="rId85" Type="http://schemas.openxmlformats.org/officeDocument/2006/relationships/hyperlink" Target="https://podminky.urs.cz/item/CS_URS_2024_01/943211112" TargetMode="External"/><Relationship Id="rId150" Type="http://schemas.openxmlformats.org/officeDocument/2006/relationships/hyperlink" Target="https://podminky.urs.cz/item/CS_URS_2024_01/998767112" TargetMode="External"/><Relationship Id="rId171" Type="http://schemas.openxmlformats.org/officeDocument/2006/relationships/drawing" Target="../drawings/drawing15.xml"/><Relationship Id="rId12" Type="http://schemas.openxmlformats.org/officeDocument/2006/relationships/hyperlink" Target="https://podminky.urs.cz/item/CS_URS_2024_01/153811291" TargetMode="External"/><Relationship Id="rId33" Type="http://schemas.openxmlformats.org/officeDocument/2006/relationships/hyperlink" Target="https://podminky.urs.cz/item/CS_URS_2024_01/310232065" TargetMode="External"/><Relationship Id="rId108" Type="http://schemas.openxmlformats.org/officeDocument/2006/relationships/hyperlink" Target="https://podminky.urs.cz/item/CS_URS_2024_01/712861703" TargetMode="External"/><Relationship Id="rId129" Type="http://schemas.openxmlformats.org/officeDocument/2006/relationships/hyperlink" Target="https://podminky.urs.cz/item/CS_URS_2024_01/764508135" TargetMode="External"/><Relationship Id="rId54" Type="http://schemas.openxmlformats.org/officeDocument/2006/relationships/hyperlink" Target="https://podminky.urs.cz/item/CS_URS_2024_01/411354333" TargetMode="External"/><Relationship Id="rId70" Type="http://schemas.openxmlformats.org/officeDocument/2006/relationships/hyperlink" Target="https://podminky.urs.cz/item/CS_URS_2024_01/622511112" TargetMode="External"/><Relationship Id="rId75" Type="http://schemas.openxmlformats.org/officeDocument/2006/relationships/hyperlink" Target="https://podminky.urs.cz/item/CS_URS_2024_01/631351101" TargetMode="External"/><Relationship Id="rId91" Type="http://schemas.openxmlformats.org/officeDocument/2006/relationships/hyperlink" Target="https://podminky.urs.cz/item/CS_URS_2024_01/953943125" TargetMode="External"/><Relationship Id="rId96" Type="http://schemas.openxmlformats.org/officeDocument/2006/relationships/hyperlink" Target="https://podminky.urs.cz/item/CS_URS_2024_01/985331912" TargetMode="External"/><Relationship Id="rId140" Type="http://schemas.openxmlformats.org/officeDocument/2006/relationships/hyperlink" Target="https://podminky.urs.cz/item/CS_URS_2024_01/767114225" TargetMode="External"/><Relationship Id="rId145" Type="http://schemas.openxmlformats.org/officeDocument/2006/relationships/hyperlink" Target="https://podminky.urs.cz/item/CS_URS_2024_01/767531215" TargetMode="External"/><Relationship Id="rId161" Type="http://schemas.openxmlformats.org/officeDocument/2006/relationships/hyperlink" Target="https://podminky.urs.cz/item/CS_URS_2024_01/777131111" TargetMode="External"/><Relationship Id="rId166" Type="http://schemas.openxmlformats.org/officeDocument/2006/relationships/hyperlink" Target="https://podminky.urs.cz/item/CS_URS_2024_01/783301401" TargetMode="External"/><Relationship Id="rId1" Type="http://schemas.openxmlformats.org/officeDocument/2006/relationships/hyperlink" Target="https://podminky.urs.cz/item/CS_URS_2024_01/131251204" TargetMode="External"/><Relationship Id="rId6" Type="http://schemas.openxmlformats.org/officeDocument/2006/relationships/hyperlink" Target="https://podminky.urs.cz/item/CS_URS_2024_01/151711131" TargetMode="External"/><Relationship Id="rId23" Type="http://schemas.openxmlformats.org/officeDocument/2006/relationships/hyperlink" Target="https://podminky.urs.cz/item/CS_URS_2024_01/273351122" TargetMode="External"/><Relationship Id="rId28" Type="http://schemas.openxmlformats.org/officeDocument/2006/relationships/hyperlink" Target="https://podminky.urs.cz/item/CS_URS_2024_01/279311136" TargetMode="External"/><Relationship Id="rId49" Type="http://schemas.openxmlformats.org/officeDocument/2006/relationships/hyperlink" Target="https://podminky.urs.cz/item/CS_URS_2024_01/411351011" TargetMode="External"/><Relationship Id="rId114" Type="http://schemas.openxmlformats.org/officeDocument/2006/relationships/hyperlink" Target="https://podminky.urs.cz/item/CS_URS_2024_01/713141133" TargetMode="External"/><Relationship Id="rId119" Type="http://schemas.openxmlformats.org/officeDocument/2006/relationships/hyperlink" Target="https://podminky.urs.cz/item/CS_URS_2024_01/762361311" TargetMode="External"/><Relationship Id="rId44" Type="http://schemas.openxmlformats.org/officeDocument/2006/relationships/hyperlink" Target="https://podminky.urs.cz/item/CS_URS_2024_01/341351311" TargetMode="External"/><Relationship Id="rId60" Type="http://schemas.openxmlformats.org/officeDocument/2006/relationships/hyperlink" Target="https://podminky.urs.cz/item/CS_URS_2024_01/611325223" TargetMode="External"/><Relationship Id="rId65" Type="http://schemas.openxmlformats.org/officeDocument/2006/relationships/hyperlink" Target="https://podminky.urs.cz/item/CS_URS_2024_01/622271001" TargetMode="External"/><Relationship Id="rId81" Type="http://schemas.openxmlformats.org/officeDocument/2006/relationships/hyperlink" Target="https://podminky.urs.cz/item/CS_URS_2024_01/637211131" TargetMode="External"/><Relationship Id="rId86" Type="http://schemas.openxmlformats.org/officeDocument/2006/relationships/hyperlink" Target="https://podminky.urs.cz/item/CS_URS_2024_01/943211212" TargetMode="External"/><Relationship Id="rId130" Type="http://schemas.openxmlformats.org/officeDocument/2006/relationships/hyperlink" Target="https://podminky.urs.cz/item/CS_URS_2024_01/764511602" TargetMode="External"/><Relationship Id="rId135" Type="http://schemas.openxmlformats.org/officeDocument/2006/relationships/hyperlink" Target="https://podminky.urs.cz/item/CS_URS_2024_01/766660728" TargetMode="External"/><Relationship Id="rId151" Type="http://schemas.openxmlformats.org/officeDocument/2006/relationships/hyperlink" Target="https://podminky.urs.cz/item/CS_URS_2024_01/771111011" TargetMode="External"/><Relationship Id="rId156" Type="http://schemas.openxmlformats.org/officeDocument/2006/relationships/hyperlink" Target="https://podminky.urs.cz/item/CS_URS_2024_01/776111311" TargetMode="External"/><Relationship Id="rId13" Type="http://schemas.openxmlformats.org/officeDocument/2006/relationships/hyperlink" Target="https://podminky.urs.cz/item/CS_URS_2024_01/161151603" TargetMode="External"/><Relationship Id="rId18" Type="http://schemas.openxmlformats.org/officeDocument/2006/relationships/hyperlink" Target="https://podminky.urs.cz/item/CS_URS_2024_01/174111102" TargetMode="External"/><Relationship Id="rId39" Type="http://schemas.openxmlformats.org/officeDocument/2006/relationships/hyperlink" Target="https://podminky.urs.cz/item/CS_URS_2024_01/331351126" TargetMode="External"/><Relationship Id="rId109" Type="http://schemas.openxmlformats.org/officeDocument/2006/relationships/hyperlink" Target="https://podminky.urs.cz/item/CS_URS_2024_01/998712113" TargetMode="External"/><Relationship Id="rId34" Type="http://schemas.openxmlformats.org/officeDocument/2006/relationships/hyperlink" Target="https://podminky.urs.cz/item/CS_URS_2024_01/311235145" TargetMode="External"/><Relationship Id="rId50" Type="http://schemas.openxmlformats.org/officeDocument/2006/relationships/hyperlink" Target="https://podminky.urs.cz/item/CS_URS_2024_01/411351012" TargetMode="External"/><Relationship Id="rId55" Type="http://schemas.openxmlformats.org/officeDocument/2006/relationships/hyperlink" Target="https://podminky.urs.cz/item/CS_URS_2024_01/411354334" TargetMode="External"/><Relationship Id="rId76" Type="http://schemas.openxmlformats.org/officeDocument/2006/relationships/hyperlink" Target="https://podminky.urs.cz/item/CS_URS_2024_01/631351102" TargetMode="External"/><Relationship Id="rId97" Type="http://schemas.openxmlformats.org/officeDocument/2006/relationships/hyperlink" Target="https://podminky.urs.cz/item/CS_URS_2024_01/998011010" TargetMode="External"/><Relationship Id="rId104" Type="http://schemas.openxmlformats.org/officeDocument/2006/relationships/hyperlink" Target="https://podminky.urs.cz/item/CS_URS_2024_01/712363353" TargetMode="External"/><Relationship Id="rId120" Type="http://schemas.openxmlformats.org/officeDocument/2006/relationships/hyperlink" Target="https://podminky.urs.cz/item/CS_URS_2024_01/763431011" TargetMode="External"/><Relationship Id="rId125" Type="http://schemas.openxmlformats.org/officeDocument/2006/relationships/hyperlink" Target="https://podminky.urs.cz/item/CS_URS_2024_01/764501105" TargetMode="External"/><Relationship Id="rId141" Type="http://schemas.openxmlformats.org/officeDocument/2006/relationships/hyperlink" Target="https://podminky.urs.cz/item/CS_URS_2024_01/767114235" TargetMode="External"/><Relationship Id="rId146" Type="http://schemas.openxmlformats.org/officeDocument/2006/relationships/hyperlink" Target="https://podminky.urs.cz/item/CS_URS_2024_01/767531231" TargetMode="External"/><Relationship Id="rId167" Type="http://schemas.openxmlformats.org/officeDocument/2006/relationships/hyperlink" Target="https://podminky.urs.cz/item/CS_URS_2024_01/783314203" TargetMode="External"/><Relationship Id="rId7" Type="http://schemas.openxmlformats.org/officeDocument/2006/relationships/hyperlink" Target="https://podminky.urs.cz/item/CS_URS_2024_01/151712111" TargetMode="External"/><Relationship Id="rId71" Type="http://schemas.openxmlformats.org/officeDocument/2006/relationships/hyperlink" Target="https://podminky.urs.cz/item/CS_URS_2024_01/631311115" TargetMode="External"/><Relationship Id="rId92" Type="http://schemas.openxmlformats.org/officeDocument/2006/relationships/hyperlink" Target="https://podminky.urs.cz/item/CS_URS_2024_01/975011351" TargetMode="External"/><Relationship Id="rId162" Type="http://schemas.openxmlformats.org/officeDocument/2006/relationships/hyperlink" Target="https://podminky.urs.cz/item/CS_URS_2024_01/777611121" TargetMode="External"/><Relationship Id="rId2" Type="http://schemas.openxmlformats.org/officeDocument/2006/relationships/hyperlink" Target="https://podminky.urs.cz/item/CS_URS_2024_01/132211401" TargetMode="External"/><Relationship Id="rId29" Type="http://schemas.openxmlformats.org/officeDocument/2006/relationships/hyperlink" Target="https://podminky.urs.cz/item/CS_URS_2024_01/279351411" TargetMode="External"/><Relationship Id="rId24" Type="http://schemas.openxmlformats.org/officeDocument/2006/relationships/hyperlink" Target="https://podminky.urs.cz/item/CS_URS_2024_01/273361821" TargetMode="External"/><Relationship Id="rId40" Type="http://schemas.openxmlformats.org/officeDocument/2006/relationships/hyperlink" Target="https://podminky.urs.cz/item/CS_URS_2024_01/331361821" TargetMode="External"/><Relationship Id="rId45" Type="http://schemas.openxmlformats.org/officeDocument/2006/relationships/hyperlink" Target="https://podminky.urs.cz/item/CS_URS_2024_01/341351312" TargetMode="External"/><Relationship Id="rId66" Type="http://schemas.openxmlformats.org/officeDocument/2006/relationships/hyperlink" Target="https://podminky.urs.cz/item/CS_URS_2024_01/622271041" TargetMode="External"/><Relationship Id="rId87" Type="http://schemas.openxmlformats.org/officeDocument/2006/relationships/hyperlink" Target="https://podminky.urs.cz/item/CS_URS_2024_01/943211812" TargetMode="External"/><Relationship Id="rId110" Type="http://schemas.openxmlformats.org/officeDocument/2006/relationships/hyperlink" Target="https://podminky.urs.cz/item/CS_URS_2024_01/713121111" TargetMode="External"/><Relationship Id="rId115" Type="http://schemas.openxmlformats.org/officeDocument/2006/relationships/hyperlink" Target="https://podminky.urs.cz/item/CS_URS_2024_01/713141331" TargetMode="External"/><Relationship Id="rId131" Type="http://schemas.openxmlformats.org/officeDocument/2006/relationships/hyperlink" Target="https://podminky.urs.cz/item/CS_URS_2024_01/764518622" TargetMode="External"/><Relationship Id="rId136" Type="http://schemas.openxmlformats.org/officeDocument/2006/relationships/hyperlink" Target="https://podminky.urs.cz/item/CS_URS_2024_01/766660729" TargetMode="External"/><Relationship Id="rId157" Type="http://schemas.openxmlformats.org/officeDocument/2006/relationships/hyperlink" Target="https://podminky.urs.cz/item/CS_URS_2024_01/776121112" TargetMode="External"/><Relationship Id="rId61" Type="http://schemas.openxmlformats.org/officeDocument/2006/relationships/hyperlink" Target="https://podminky.urs.cz/item/CS_URS_2024_01/612325223" TargetMode="External"/><Relationship Id="rId82" Type="http://schemas.openxmlformats.org/officeDocument/2006/relationships/hyperlink" Target="https://podminky.urs.cz/item/CS_URS_2024_01/941321112" TargetMode="External"/><Relationship Id="rId152" Type="http://schemas.openxmlformats.org/officeDocument/2006/relationships/hyperlink" Target="https://podminky.urs.cz/item/CS_URS_2024_01/771121011" TargetMode="External"/><Relationship Id="rId19" Type="http://schemas.openxmlformats.org/officeDocument/2006/relationships/hyperlink" Target="https://podminky.urs.cz/item/CS_URS_2024_01/174151102" TargetMode="External"/><Relationship Id="rId14" Type="http://schemas.openxmlformats.org/officeDocument/2006/relationships/hyperlink" Target="https://podminky.urs.cz/item/CS_URS_2024_01/162751117" TargetMode="External"/><Relationship Id="rId30" Type="http://schemas.openxmlformats.org/officeDocument/2006/relationships/hyperlink" Target="https://podminky.urs.cz/item/CS_URS_2024_01/279351412" TargetMode="External"/><Relationship Id="rId35" Type="http://schemas.openxmlformats.org/officeDocument/2006/relationships/hyperlink" Target="https://podminky.urs.cz/item/CS_URS_2024_01/319202321" TargetMode="External"/><Relationship Id="rId56" Type="http://schemas.openxmlformats.org/officeDocument/2006/relationships/hyperlink" Target="https://podminky.urs.cz/item/CS_URS_2024_01/411359111" TargetMode="External"/><Relationship Id="rId77" Type="http://schemas.openxmlformats.org/officeDocument/2006/relationships/hyperlink" Target="https://podminky.urs.cz/item/CS_URS_2024_01/631362021" TargetMode="External"/><Relationship Id="rId100" Type="http://schemas.openxmlformats.org/officeDocument/2006/relationships/hyperlink" Target="https://podminky.urs.cz/item/CS_URS_2024_01/711831511" TargetMode="External"/><Relationship Id="rId105" Type="http://schemas.openxmlformats.org/officeDocument/2006/relationships/hyperlink" Target="https://podminky.urs.cz/item/CS_URS_2024_01/712363356" TargetMode="External"/><Relationship Id="rId126" Type="http://schemas.openxmlformats.org/officeDocument/2006/relationships/hyperlink" Target="https://podminky.urs.cz/item/CS_URS_2024_01/764501108" TargetMode="External"/><Relationship Id="rId147" Type="http://schemas.openxmlformats.org/officeDocument/2006/relationships/hyperlink" Target="https://podminky.urs.cz/item/CS_URS_2024_01/767640322" TargetMode="External"/><Relationship Id="rId168" Type="http://schemas.openxmlformats.org/officeDocument/2006/relationships/hyperlink" Target="https://podminky.urs.cz/item/CS_URS_2024_01/783317101" TargetMode="External"/><Relationship Id="rId8" Type="http://schemas.openxmlformats.org/officeDocument/2006/relationships/hyperlink" Target="https://podminky.urs.cz/item/CS_URS_2024_01/151712121" TargetMode="External"/><Relationship Id="rId51" Type="http://schemas.openxmlformats.org/officeDocument/2006/relationships/hyperlink" Target="https://podminky.urs.cz/item/CS_URS_2024_01/411354209" TargetMode="External"/><Relationship Id="rId72" Type="http://schemas.openxmlformats.org/officeDocument/2006/relationships/hyperlink" Target="https://podminky.urs.cz/item/CS_URS_2024_01/631311124" TargetMode="External"/><Relationship Id="rId93" Type="http://schemas.openxmlformats.org/officeDocument/2006/relationships/hyperlink" Target="https://podminky.urs.cz/item/CS_URS_2024_01/985331111" TargetMode="External"/><Relationship Id="rId98" Type="http://schemas.openxmlformats.org/officeDocument/2006/relationships/hyperlink" Target="https://podminky.urs.cz/item/CS_URS_2024_01/711111001" TargetMode="External"/><Relationship Id="rId121" Type="http://schemas.openxmlformats.org/officeDocument/2006/relationships/hyperlink" Target="https://podminky.urs.cz/item/CS_URS_2024_01/998763323" TargetMode="External"/><Relationship Id="rId142" Type="http://schemas.openxmlformats.org/officeDocument/2006/relationships/hyperlink" Target="https://podminky.urs.cz/item/CS_URS_2024_01/767163111" TargetMode="External"/><Relationship Id="rId163" Type="http://schemas.openxmlformats.org/officeDocument/2006/relationships/hyperlink" Target="https://podminky.urs.cz/item/CS_URS_2024_01/777911111" TargetMode="External"/><Relationship Id="rId3" Type="http://schemas.openxmlformats.org/officeDocument/2006/relationships/hyperlink" Target="https://podminky.urs.cz/item/CS_URS_2024_01/132251101" TargetMode="External"/><Relationship Id="rId25" Type="http://schemas.openxmlformats.org/officeDocument/2006/relationships/hyperlink" Target="https://podminky.urs.cz/item/CS_URS_2024_01/274313611" TargetMode="External"/><Relationship Id="rId46" Type="http://schemas.openxmlformats.org/officeDocument/2006/relationships/hyperlink" Target="https://podminky.urs.cz/item/CS_URS_2024_01/341351911" TargetMode="External"/><Relationship Id="rId67" Type="http://schemas.openxmlformats.org/officeDocument/2006/relationships/hyperlink" Target="https://podminky.urs.cz/item/CS_URS_2024_01/622271071" TargetMode="External"/><Relationship Id="rId116" Type="http://schemas.openxmlformats.org/officeDocument/2006/relationships/hyperlink" Target="https://podminky.urs.cz/item/CS_URS_2024_01/713141391" TargetMode="External"/><Relationship Id="rId137" Type="http://schemas.openxmlformats.org/officeDocument/2006/relationships/hyperlink" Target="https://podminky.urs.cz/item/CS_URS_2024_01/766694116" TargetMode="External"/><Relationship Id="rId158" Type="http://schemas.openxmlformats.org/officeDocument/2006/relationships/hyperlink" Target="https://podminky.urs.cz/item/CS_URS_2024_01/776421312" TargetMode="External"/><Relationship Id="rId20" Type="http://schemas.openxmlformats.org/officeDocument/2006/relationships/hyperlink" Target="https://podminky.urs.cz/item/CS_URS_2024_01/222111112" TargetMode="External"/><Relationship Id="rId41" Type="http://schemas.openxmlformats.org/officeDocument/2006/relationships/hyperlink" Target="https://podminky.urs.cz/item/CS_URS_2024_01/341321310" TargetMode="External"/><Relationship Id="rId62" Type="http://schemas.openxmlformats.org/officeDocument/2006/relationships/hyperlink" Target="https://podminky.urs.cz/item/CS_URS_2024_01/612325225" TargetMode="External"/><Relationship Id="rId83" Type="http://schemas.openxmlformats.org/officeDocument/2006/relationships/hyperlink" Target="https://podminky.urs.cz/item/CS_URS_2024_01/941321212" TargetMode="External"/><Relationship Id="rId88" Type="http://schemas.openxmlformats.org/officeDocument/2006/relationships/hyperlink" Target="https://podminky.urs.cz/item/CS_URS_2024_01/949101111" TargetMode="External"/><Relationship Id="rId111" Type="http://schemas.openxmlformats.org/officeDocument/2006/relationships/hyperlink" Target="https://podminky.urs.cz/item/CS_URS_2024_01/713123111" TargetMode="External"/><Relationship Id="rId132" Type="http://schemas.openxmlformats.org/officeDocument/2006/relationships/hyperlink" Target="https://podminky.urs.cz/item/CS_URS_2024_01/998764113" TargetMode="External"/><Relationship Id="rId153" Type="http://schemas.openxmlformats.org/officeDocument/2006/relationships/hyperlink" Target="https://podminky.urs.cz/item/CS_URS_2024_01/771474112" TargetMode="External"/><Relationship Id="rId15" Type="http://schemas.openxmlformats.org/officeDocument/2006/relationships/hyperlink" Target="https://podminky.urs.cz/item/CS_URS_2024_01/162751119" TargetMode="External"/><Relationship Id="rId36" Type="http://schemas.openxmlformats.org/officeDocument/2006/relationships/hyperlink" Target="https://podminky.urs.cz/item/CS_URS_2024_01/319202331" TargetMode="External"/><Relationship Id="rId57" Type="http://schemas.openxmlformats.org/officeDocument/2006/relationships/hyperlink" Target="https://podminky.urs.cz/item/CS_URS_2024_01/411362821" TargetMode="External"/><Relationship Id="rId106" Type="http://schemas.openxmlformats.org/officeDocument/2006/relationships/hyperlink" Target="https://podminky.urs.cz/item/CS_URS_2024_01/712363384" TargetMode="External"/><Relationship Id="rId127" Type="http://schemas.openxmlformats.org/officeDocument/2006/relationships/hyperlink" Target="https://podminky.urs.cz/item/CS_URS_2024_01/764508131" TargetMode="External"/><Relationship Id="rId10" Type="http://schemas.openxmlformats.org/officeDocument/2006/relationships/hyperlink" Target="https://podminky.urs.cz/item/CS_URS_2024_01/153811112" TargetMode="External"/><Relationship Id="rId31" Type="http://schemas.openxmlformats.org/officeDocument/2006/relationships/hyperlink" Target="https://podminky.urs.cz/item/CS_URS_2024_01/279361113" TargetMode="External"/><Relationship Id="rId52" Type="http://schemas.openxmlformats.org/officeDocument/2006/relationships/hyperlink" Target="https://podminky.urs.cz/item/CS_URS_2024_01/411354311" TargetMode="External"/><Relationship Id="rId73" Type="http://schemas.openxmlformats.org/officeDocument/2006/relationships/hyperlink" Target="https://podminky.urs.cz/item/CS_URS_2024_01/631319012" TargetMode="External"/><Relationship Id="rId78" Type="http://schemas.openxmlformats.org/officeDocument/2006/relationships/hyperlink" Target="https://podminky.urs.cz/item/CS_URS_2024_01/632451214" TargetMode="External"/><Relationship Id="rId94" Type="http://schemas.openxmlformats.org/officeDocument/2006/relationships/hyperlink" Target="https://podminky.urs.cz/item/CS_URS_2024_01/985331116" TargetMode="External"/><Relationship Id="rId99" Type="http://schemas.openxmlformats.org/officeDocument/2006/relationships/hyperlink" Target="https://podminky.urs.cz/item/CS_URS_2024_01/711831111" TargetMode="External"/><Relationship Id="rId101" Type="http://schemas.openxmlformats.org/officeDocument/2006/relationships/hyperlink" Target="https://podminky.urs.cz/item/CS_URS_2024_01/998711113" TargetMode="External"/><Relationship Id="rId122" Type="http://schemas.openxmlformats.org/officeDocument/2006/relationships/hyperlink" Target="https://podminky.urs.cz/item/CS_URS_2024_01/764311605" TargetMode="External"/><Relationship Id="rId143" Type="http://schemas.openxmlformats.org/officeDocument/2006/relationships/hyperlink" Target="https://podminky.urs.cz/item/CS_URS_2024_01/767531121" TargetMode="External"/><Relationship Id="rId148" Type="http://schemas.openxmlformats.org/officeDocument/2006/relationships/hyperlink" Target="https://podminky.urs.cz/item/CS_URS_2024_01/767641114" TargetMode="External"/><Relationship Id="rId164" Type="http://schemas.openxmlformats.org/officeDocument/2006/relationships/hyperlink" Target="https://podminky.urs.cz/item/CS_URS_2024_01/998777113" TargetMode="External"/><Relationship Id="rId169" Type="http://schemas.openxmlformats.org/officeDocument/2006/relationships/hyperlink" Target="https://podminky.urs.cz/item/CS_URS_2024_01/784181101" TargetMode="External"/><Relationship Id="rId4" Type="http://schemas.openxmlformats.org/officeDocument/2006/relationships/hyperlink" Target="https://podminky.urs.cz/item/CS_URS_2024_01/139711111" TargetMode="External"/><Relationship Id="rId9" Type="http://schemas.openxmlformats.org/officeDocument/2006/relationships/hyperlink" Target="https://podminky.urs.cz/item/CS_URS_2024_01/151721112" TargetMode="External"/><Relationship Id="rId26" Type="http://schemas.openxmlformats.org/officeDocument/2006/relationships/hyperlink" Target="https://podminky.urs.cz/item/CS_URS_2024_01/274321511" TargetMode="External"/><Relationship Id="rId47" Type="http://schemas.openxmlformats.org/officeDocument/2006/relationships/hyperlink" Target="https://podminky.urs.cz/item/CS_URS_2024_01/411321313" TargetMode="External"/><Relationship Id="rId68" Type="http://schemas.openxmlformats.org/officeDocument/2006/relationships/hyperlink" Target="https://podminky.urs.cz/item/CS_URS_2024_01/622271091" TargetMode="External"/><Relationship Id="rId89" Type="http://schemas.openxmlformats.org/officeDocument/2006/relationships/hyperlink" Target="https://podminky.urs.cz/item/CS_URS_2024_01/952901111" TargetMode="External"/><Relationship Id="rId112" Type="http://schemas.openxmlformats.org/officeDocument/2006/relationships/hyperlink" Target="https://podminky.urs.cz/item/CS_URS_2024_01/713123211" TargetMode="External"/><Relationship Id="rId133" Type="http://schemas.openxmlformats.org/officeDocument/2006/relationships/hyperlink" Target="https://podminky.urs.cz/item/CS_URS_2024_01/766660022" TargetMode="External"/><Relationship Id="rId154" Type="http://schemas.openxmlformats.org/officeDocument/2006/relationships/hyperlink" Target="https://podminky.urs.cz/item/CS_URS_2024_01/771574416" TargetMode="External"/><Relationship Id="rId16" Type="http://schemas.openxmlformats.org/officeDocument/2006/relationships/hyperlink" Target="https://podminky.urs.cz/item/CS_URS_2024_01/171201231" TargetMode="External"/><Relationship Id="rId37" Type="http://schemas.openxmlformats.org/officeDocument/2006/relationships/hyperlink" Target="https://podminky.urs.cz/item/CS_URS_2024_01/330321310" TargetMode="External"/><Relationship Id="rId58" Type="http://schemas.openxmlformats.org/officeDocument/2006/relationships/hyperlink" Target="https://podminky.urs.cz/item/CS_URS_2024_01/611131121" TargetMode="External"/><Relationship Id="rId79" Type="http://schemas.openxmlformats.org/officeDocument/2006/relationships/hyperlink" Target="https://podminky.urs.cz/item/CS_URS_2024_01/632451291" TargetMode="External"/><Relationship Id="rId102" Type="http://schemas.openxmlformats.org/officeDocument/2006/relationships/hyperlink" Target="https://podminky.urs.cz/item/CS_URS_2024_01/712341559" TargetMode="External"/><Relationship Id="rId123" Type="http://schemas.openxmlformats.org/officeDocument/2006/relationships/hyperlink" Target="https://podminky.urs.cz/item/CS_URS_2024_01/764501103" TargetMode="External"/><Relationship Id="rId144" Type="http://schemas.openxmlformats.org/officeDocument/2006/relationships/hyperlink" Target="https://podminky.urs.cz/item/CS_URS_2024_01/767531213" TargetMode="External"/><Relationship Id="rId90" Type="http://schemas.openxmlformats.org/officeDocument/2006/relationships/hyperlink" Target="https://podminky.urs.cz/item/CS_URS_2024_01/953312124" TargetMode="External"/><Relationship Id="rId165" Type="http://schemas.openxmlformats.org/officeDocument/2006/relationships/hyperlink" Target="https://podminky.urs.cz/item/CS_URS_2024_01/783301311" TargetMode="External"/><Relationship Id="rId27" Type="http://schemas.openxmlformats.org/officeDocument/2006/relationships/hyperlink" Target="https://podminky.urs.cz/item/CS_URS_2024_01/274361821" TargetMode="External"/><Relationship Id="rId48" Type="http://schemas.openxmlformats.org/officeDocument/2006/relationships/hyperlink" Target="https://podminky.urs.cz/item/CS_URS_2024_01/411321414" TargetMode="External"/><Relationship Id="rId69" Type="http://schemas.openxmlformats.org/officeDocument/2006/relationships/hyperlink" Target="https://podminky.urs.cz/item/CS_URS_2024_01/622323111" TargetMode="External"/><Relationship Id="rId113" Type="http://schemas.openxmlformats.org/officeDocument/2006/relationships/hyperlink" Target="https://podminky.urs.cz/item/CS_URS_2024_01/713141131" TargetMode="External"/><Relationship Id="rId134" Type="http://schemas.openxmlformats.org/officeDocument/2006/relationships/hyperlink" Target="https://podminky.urs.cz/item/CS_URS_2024_01/766660717" TargetMode="External"/><Relationship Id="rId80" Type="http://schemas.openxmlformats.org/officeDocument/2006/relationships/hyperlink" Target="https://podminky.urs.cz/item/CS_URS_2024_01/632451425" TargetMode="External"/><Relationship Id="rId155" Type="http://schemas.openxmlformats.org/officeDocument/2006/relationships/hyperlink" Target="https://podminky.urs.cz/item/CS_URS_2024_01/998771113" TargetMode="External"/><Relationship Id="rId17" Type="http://schemas.openxmlformats.org/officeDocument/2006/relationships/hyperlink" Target="https://podminky.urs.cz/item/CS_URS_2024_01/171251201" TargetMode="External"/><Relationship Id="rId38" Type="http://schemas.openxmlformats.org/officeDocument/2006/relationships/hyperlink" Target="https://podminky.urs.cz/item/CS_URS_2024_01/331351125" TargetMode="External"/><Relationship Id="rId59" Type="http://schemas.openxmlformats.org/officeDocument/2006/relationships/hyperlink" Target="https://podminky.urs.cz/item/CS_URS_2024_01/611321141" TargetMode="External"/><Relationship Id="rId103" Type="http://schemas.openxmlformats.org/officeDocument/2006/relationships/hyperlink" Target="https://podminky.urs.cz/item/CS_URS_2024_01/712361703" TargetMode="External"/><Relationship Id="rId124" Type="http://schemas.openxmlformats.org/officeDocument/2006/relationships/hyperlink" Target="https://podminky.urs.cz/item/CS_URS_2024_01/764501104"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podminky.urs.cz/item/CS_URS_2024_01/721173401" TargetMode="External"/><Relationship Id="rId13" Type="http://schemas.openxmlformats.org/officeDocument/2006/relationships/hyperlink" Target="https://podminky.urs.cz/item/CS_URS_2024_01/721175212" TargetMode="External"/><Relationship Id="rId18" Type="http://schemas.openxmlformats.org/officeDocument/2006/relationships/drawing" Target="../drawings/drawing16.xml"/><Relationship Id="rId3" Type="http://schemas.openxmlformats.org/officeDocument/2006/relationships/hyperlink" Target="https://podminky.urs.cz/item/CS_URS_2024_01/175151101" TargetMode="External"/><Relationship Id="rId7" Type="http://schemas.openxmlformats.org/officeDocument/2006/relationships/hyperlink" Target="https://podminky.urs.cz/item/CS_URS_2024_01/899623171" TargetMode="External"/><Relationship Id="rId12" Type="http://schemas.openxmlformats.org/officeDocument/2006/relationships/hyperlink" Target="https://podminky.urs.cz/item/CS_URS_2024_01/721175211" TargetMode="External"/><Relationship Id="rId17" Type="http://schemas.openxmlformats.org/officeDocument/2006/relationships/hyperlink" Target="https://podminky.urs.cz/item/CS_URS_2024_01/998721103" TargetMode="External"/><Relationship Id="rId2" Type="http://schemas.openxmlformats.org/officeDocument/2006/relationships/hyperlink" Target="https://podminky.urs.cz/item/CS_URS_2024_01/162251102" TargetMode="External"/><Relationship Id="rId16" Type="http://schemas.openxmlformats.org/officeDocument/2006/relationships/hyperlink" Target="https://podminky.urs.cz/item/CS_URS_2024_01/721290111" TargetMode="External"/><Relationship Id="rId1" Type="http://schemas.openxmlformats.org/officeDocument/2006/relationships/hyperlink" Target="https://podminky.urs.cz/item/CS_URS_2024_01/132254103" TargetMode="External"/><Relationship Id="rId6" Type="http://schemas.openxmlformats.org/officeDocument/2006/relationships/hyperlink" Target="https://podminky.urs.cz/item/CS_URS_2024_01/892351111" TargetMode="External"/><Relationship Id="rId11" Type="http://schemas.openxmlformats.org/officeDocument/2006/relationships/hyperlink" Target="https://podminky.urs.cz/item/CS_URS_2024_01/721174042" TargetMode="External"/><Relationship Id="rId5" Type="http://schemas.openxmlformats.org/officeDocument/2006/relationships/hyperlink" Target="https://podminky.urs.cz/item/CS_URS_2024_01/871270310" TargetMode="External"/><Relationship Id="rId15" Type="http://schemas.openxmlformats.org/officeDocument/2006/relationships/hyperlink" Target="https://podminky.urs.cz/item/CS_URS_2024_01/721239114" TargetMode="External"/><Relationship Id="rId10" Type="http://schemas.openxmlformats.org/officeDocument/2006/relationships/hyperlink" Target="https://podminky.urs.cz/item/CS_URS_2024_01/721174041" TargetMode="External"/><Relationship Id="rId4" Type="http://schemas.openxmlformats.org/officeDocument/2006/relationships/hyperlink" Target="https://podminky.urs.cz/item/CS_URS_2024_01/451572111" TargetMode="External"/><Relationship Id="rId9" Type="http://schemas.openxmlformats.org/officeDocument/2006/relationships/hyperlink" Target="https://podminky.urs.cz/item/CS_URS_2024_01/721173402" TargetMode="External"/><Relationship Id="rId14" Type="http://schemas.openxmlformats.org/officeDocument/2006/relationships/hyperlink" Target="https://podminky.urs.cz/item/CS_URS_2024_01/721194107"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8" Type="http://schemas.openxmlformats.org/officeDocument/2006/relationships/hyperlink" Target="https://podminky.urs.cz/item/CS_URS_2024_01/971033331" TargetMode="External"/><Relationship Id="rId13" Type="http://schemas.openxmlformats.org/officeDocument/2006/relationships/hyperlink" Target="https://podminky.urs.cz/item/CS_URS_2024_01/975032241" TargetMode="External"/><Relationship Id="rId18" Type="http://schemas.openxmlformats.org/officeDocument/2006/relationships/hyperlink" Target="https://podminky.urs.cz/item/CS_URS_2024_01/978013121" TargetMode="External"/><Relationship Id="rId26" Type="http://schemas.openxmlformats.org/officeDocument/2006/relationships/hyperlink" Target="https://podminky.urs.cz/item/CS_URS_2024_01/776201812" TargetMode="External"/><Relationship Id="rId3" Type="http://schemas.openxmlformats.org/officeDocument/2006/relationships/hyperlink" Target="https://podminky.urs.cz/item/CS_URS_2024_01/965043341" TargetMode="External"/><Relationship Id="rId21" Type="http://schemas.openxmlformats.org/officeDocument/2006/relationships/hyperlink" Target="https://podminky.urs.cz/item/CS_URS_2024_01/997013509" TargetMode="External"/><Relationship Id="rId7" Type="http://schemas.openxmlformats.org/officeDocument/2006/relationships/hyperlink" Target="https://podminky.urs.cz/item/CS_URS_2024_01/968072641" TargetMode="External"/><Relationship Id="rId12" Type="http://schemas.openxmlformats.org/officeDocument/2006/relationships/hyperlink" Target="https://podminky.urs.cz/item/CS_URS_2024_01/974031135" TargetMode="External"/><Relationship Id="rId17" Type="http://schemas.openxmlformats.org/officeDocument/2006/relationships/hyperlink" Target="https://podminky.urs.cz/item/CS_URS_2024_01/977311113" TargetMode="External"/><Relationship Id="rId25" Type="http://schemas.openxmlformats.org/officeDocument/2006/relationships/hyperlink" Target="https://podminky.urs.cz/item/CS_URS_2024_01/771573810" TargetMode="External"/><Relationship Id="rId2" Type="http://schemas.openxmlformats.org/officeDocument/2006/relationships/hyperlink" Target="https://podminky.urs.cz/item/CS_URS_2024_01/962031132" TargetMode="External"/><Relationship Id="rId16" Type="http://schemas.openxmlformats.org/officeDocument/2006/relationships/hyperlink" Target="https://podminky.urs.cz/item/CS_URS_2024_01/977311112" TargetMode="External"/><Relationship Id="rId20" Type="http://schemas.openxmlformats.org/officeDocument/2006/relationships/hyperlink" Target="https://podminky.urs.cz/item/CS_URS_2024_01/997013501" TargetMode="External"/><Relationship Id="rId29" Type="http://schemas.openxmlformats.org/officeDocument/2006/relationships/drawing" Target="../drawings/drawing20.xml"/><Relationship Id="rId1" Type="http://schemas.openxmlformats.org/officeDocument/2006/relationships/hyperlink" Target="https://podminky.urs.cz/item/CS_URS_2024_01/619996127" TargetMode="External"/><Relationship Id="rId6" Type="http://schemas.openxmlformats.org/officeDocument/2006/relationships/hyperlink" Target="https://podminky.urs.cz/item/CS_URS_2024_01/968072456" TargetMode="External"/><Relationship Id="rId11" Type="http://schemas.openxmlformats.org/officeDocument/2006/relationships/hyperlink" Target="https://podminky.urs.cz/item/CS_URS_2024_01/972054241" TargetMode="External"/><Relationship Id="rId24" Type="http://schemas.openxmlformats.org/officeDocument/2006/relationships/hyperlink" Target="https://podminky.urs.cz/item/CS_URS_2024_01/763135802" TargetMode="External"/><Relationship Id="rId5" Type="http://schemas.openxmlformats.org/officeDocument/2006/relationships/hyperlink" Target="https://podminky.urs.cz/item/CS_URS_2024_01/968072455" TargetMode="External"/><Relationship Id="rId15" Type="http://schemas.openxmlformats.org/officeDocument/2006/relationships/hyperlink" Target="https://podminky.urs.cz/item/CS_URS_2024_01/977151124" TargetMode="External"/><Relationship Id="rId23" Type="http://schemas.openxmlformats.org/officeDocument/2006/relationships/hyperlink" Target="https://podminky.urs.cz/item/CS_URS_2024_01/998018001" TargetMode="External"/><Relationship Id="rId28" Type="http://schemas.openxmlformats.org/officeDocument/2006/relationships/hyperlink" Target="https://podminky.urs.cz/item/CS_URS_2024_01/781473810" TargetMode="External"/><Relationship Id="rId10" Type="http://schemas.openxmlformats.org/officeDocument/2006/relationships/hyperlink" Target="https://podminky.urs.cz/item/CS_URS_2024_01/971052331" TargetMode="External"/><Relationship Id="rId19" Type="http://schemas.openxmlformats.org/officeDocument/2006/relationships/hyperlink" Target="https://podminky.urs.cz/item/CS_URS_2024_01/997013211" TargetMode="External"/><Relationship Id="rId4" Type="http://schemas.openxmlformats.org/officeDocument/2006/relationships/hyperlink" Target="https://podminky.urs.cz/item/CS_URS_2024_01/965043441" TargetMode="External"/><Relationship Id="rId9" Type="http://schemas.openxmlformats.org/officeDocument/2006/relationships/hyperlink" Target="https://podminky.urs.cz/item/CS_URS_2024_01/971033341" TargetMode="External"/><Relationship Id="rId14" Type="http://schemas.openxmlformats.org/officeDocument/2006/relationships/hyperlink" Target="https://podminky.urs.cz/item/CS_URS_2024_01/977151118" TargetMode="External"/><Relationship Id="rId22" Type="http://schemas.openxmlformats.org/officeDocument/2006/relationships/hyperlink" Target="https://podminky.urs.cz/item/CS_URS_2024_01/997013871" TargetMode="External"/><Relationship Id="rId27" Type="http://schemas.openxmlformats.org/officeDocument/2006/relationships/hyperlink" Target="https://podminky.urs.cz/item/CS_URS_2024_01/776410811" TargetMode="External"/></Relationships>
</file>

<file path=xl/worksheets/_rels/sheet25.xml.rels><?xml version="1.0" encoding="UTF-8" standalone="yes"?>
<Relationships xmlns="http://schemas.openxmlformats.org/package/2006/relationships"><Relationship Id="rId13" Type="http://schemas.openxmlformats.org/officeDocument/2006/relationships/hyperlink" Target="https://podminky.urs.cz/item/CS_URS_2024_01/642946111" TargetMode="External"/><Relationship Id="rId18" Type="http://schemas.openxmlformats.org/officeDocument/2006/relationships/hyperlink" Target="https://podminky.urs.cz/item/CS_URS_2024_01/763131714" TargetMode="External"/><Relationship Id="rId26" Type="http://schemas.openxmlformats.org/officeDocument/2006/relationships/hyperlink" Target="https://podminky.urs.cz/item/CS_URS_2024_01/767114225" TargetMode="External"/><Relationship Id="rId39" Type="http://schemas.openxmlformats.org/officeDocument/2006/relationships/hyperlink" Target="https://podminky.urs.cz/item/CS_URS_2024_01/781131112" TargetMode="External"/><Relationship Id="rId21" Type="http://schemas.openxmlformats.org/officeDocument/2006/relationships/hyperlink" Target="https://podminky.urs.cz/item/CS_URS_2024_01/763164621" TargetMode="External"/><Relationship Id="rId34" Type="http://schemas.openxmlformats.org/officeDocument/2006/relationships/hyperlink" Target="https://podminky.urs.cz/item/CS_URS_2024_01/776411111" TargetMode="External"/><Relationship Id="rId42" Type="http://schemas.openxmlformats.org/officeDocument/2006/relationships/hyperlink" Target="https://podminky.urs.cz/item/CS_URS_2024_01/998781121" TargetMode="External"/><Relationship Id="rId47" Type="http://schemas.openxmlformats.org/officeDocument/2006/relationships/hyperlink" Target="https://podminky.urs.cz/item/CS_URS_2024_01/784181101" TargetMode="External"/><Relationship Id="rId50" Type="http://schemas.openxmlformats.org/officeDocument/2006/relationships/drawing" Target="../drawings/drawing21.xml"/><Relationship Id="rId7" Type="http://schemas.openxmlformats.org/officeDocument/2006/relationships/hyperlink" Target="https://podminky.urs.cz/item/CS_URS_2024_01/612142001" TargetMode="External"/><Relationship Id="rId2" Type="http://schemas.openxmlformats.org/officeDocument/2006/relationships/hyperlink" Target="https://podminky.urs.cz/item/CS_URS_2024_01/340271045" TargetMode="External"/><Relationship Id="rId16" Type="http://schemas.openxmlformats.org/officeDocument/2006/relationships/hyperlink" Target="https://podminky.urs.cz/item/CS_URS_2024_01/763131411" TargetMode="External"/><Relationship Id="rId29" Type="http://schemas.openxmlformats.org/officeDocument/2006/relationships/hyperlink" Target="https://podminky.urs.cz/item/CS_URS_2024_01/776111311" TargetMode="External"/><Relationship Id="rId11" Type="http://schemas.openxmlformats.org/officeDocument/2006/relationships/hyperlink" Target="https://podminky.urs.cz/item/CS_URS_2024_01/612325421" TargetMode="External"/><Relationship Id="rId24" Type="http://schemas.openxmlformats.org/officeDocument/2006/relationships/hyperlink" Target="https://podminky.urs.cz/item/CS_URS_2024_01/766660311" TargetMode="External"/><Relationship Id="rId32" Type="http://schemas.openxmlformats.org/officeDocument/2006/relationships/hyperlink" Target="https://podminky.urs.cz/item/CS_URS_2024_01/776141124" TargetMode="External"/><Relationship Id="rId37" Type="http://schemas.openxmlformats.org/officeDocument/2006/relationships/hyperlink" Target="https://podminky.urs.cz/item/CS_URS_2024_01/781111011" TargetMode="External"/><Relationship Id="rId40" Type="http://schemas.openxmlformats.org/officeDocument/2006/relationships/hyperlink" Target="https://podminky.urs.cz/item/CS_URS_2024_01/781161011" TargetMode="External"/><Relationship Id="rId45" Type="http://schemas.openxmlformats.org/officeDocument/2006/relationships/hyperlink" Target="https://podminky.urs.cz/item/CS_URS_2024_01/783314203" TargetMode="External"/><Relationship Id="rId5" Type="http://schemas.openxmlformats.org/officeDocument/2006/relationships/hyperlink" Target="https://podminky.urs.cz/item/CS_URS_2024_01/611325221" TargetMode="External"/><Relationship Id="rId15" Type="http://schemas.openxmlformats.org/officeDocument/2006/relationships/hyperlink" Target="https://podminky.urs.cz/item/CS_URS_2024_01/998018001" TargetMode="External"/><Relationship Id="rId23" Type="http://schemas.openxmlformats.org/officeDocument/2006/relationships/hyperlink" Target="https://podminky.urs.cz/item/CS_URS_2024_01/766660022" TargetMode="External"/><Relationship Id="rId28" Type="http://schemas.openxmlformats.org/officeDocument/2006/relationships/hyperlink" Target="https://podminky.urs.cz/item/CS_URS_2024_01/776111115" TargetMode="External"/><Relationship Id="rId36" Type="http://schemas.openxmlformats.org/officeDocument/2006/relationships/hyperlink" Target="https://podminky.urs.cz/item/CS_URS_2024_01/998776121" TargetMode="External"/><Relationship Id="rId49" Type="http://schemas.openxmlformats.org/officeDocument/2006/relationships/hyperlink" Target="https://podminky.urs.cz/item/CS_URS_2024_01/784211131" TargetMode="External"/><Relationship Id="rId10" Type="http://schemas.openxmlformats.org/officeDocument/2006/relationships/hyperlink" Target="https://podminky.urs.cz/item/CS_URS_2024_01/612325222" TargetMode="External"/><Relationship Id="rId19" Type="http://schemas.openxmlformats.org/officeDocument/2006/relationships/hyperlink" Target="https://podminky.urs.cz/item/CS_URS_2024_01/763131771" TargetMode="External"/><Relationship Id="rId31" Type="http://schemas.openxmlformats.org/officeDocument/2006/relationships/hyperlink" Target="https://podminky.urs.cz/item/CS_URS_2024_01/776141122" TargetMode="External"/><Relationship Id="rId44" Type="http://schemas.openxmlformats.org/officeDocument/2006/relationships/hyperlink" Target="https://podminky.urs.cz/item/CS_URS_2024_01/783301401" TargetMode="External"/><Relationship Id="rId4" Type="http://schemas.openxmlformats.org/officeDocument/2006/relationships/hyperlink" Target="https://podminky.urs.cz/item/CS_URS_2024_01/346272266" TargetMode="External"/><Relationship Id="rId9" Type="http://schemas.openxmlformats.org/officeDocument/2006/relationships/hyperlink" Target="https://podminky.urs.cz/item/CS_URS_2024_01/612325122" TargetMode="External"/><Relationship Id="rId14" Type="http://schemas.openxmlformats.org/officeDocument/2006/relationships/hyperlink" Target="https://podminky.urs.cz/item/CS_URS_2024_01/953966121" TargetMode="External"/><Relationship Id="rId22" Type="http://schemas.openxmlformats.org/officeDocument/2006/relationships/hyperlink" Target="https://podminky.urs.cz/item/CS_URS_2024_01/998763331" TargetMode="External"/><Relationship Id="rId27" Type="http://schemas.openxmlformats.org/officeDocument/2006/relationships/hyperlink" Target="https://podminky.urs.cz/item/CS_URS_2024_01/998767121" TargetMode="External"/><Relationship Id="rId30" Type="http://schemas.openxmlformats.org/officeDocument/2006/relationships/hyperlink" Target="https://podminky.urs.cz/item/CS_URS_2024_01/776121112" TargetMode="External"/><Relationship Id="rId35" Type="http://schemas.openxmlformats.org/officeDocument/2006/relationships/hyperlink" Target="https://podminky.urs.cz/item/CS_URS_2024_01/776421312" TargetMode="External"/><Relationship Id="rId43" Type="http://schemas.openxmlformats.org/officeDocument/2006/relationships/hyperlink" Target="https://podminky.urs.cz/item/CS_URS_2024_01/783301311" TargetMode="External"/><Relationship Id="rId48" Type="http://schemas.openxmlformats.org/officeDocument/2006/relationships/hyperlink" Target="https://podminky.urs.cz/item/CS_URS_2024_01/784211101" TargetMode="External"/><Relationship Id="rId8" Type="http://schemas.openxmlformats.org/officeDocument/2006/relationships/hyperlink" Target="https://podminky.urs.cz/item/CS_URS_2024_01/612321131" TargetMode="External"/><Relationship Id="rId3" Type="http://schemas.openxmlformats.org/officeDocument/2006/relationships/hyperlink" Target="https://podminky.urs.cz/item/CS_URS_2024_01/342272235" TargetMode="External"/><Relationship Id="rId12" Type="http://schemas.openxmlformats.org/officeDocument/2006/relationships/hyperlink" Target="https://podminky.urs.cz/item/CS_URS_2024_01/642944121" TargetMode="External"/><Relationship Id="rId17" Type="http://schemas.openxmlformats.org/officeDocument/2006/relationships/hyperlink" Target="https://podminky.urs.cz/item/CS_URS_2024_01/763131451" TargetMode="External"/><Relationship Id="rId25" Type="http://schemas.openxmlformats.org/officeDocument/2006/relationships/hyperlink" Target="https://podminky.urs.cz/item/CS_URS_2024_01/998766121" TargetMode="External"/><Relationship Id="rId33" Type="http://schemas.openxmlformats.org/officeDocument/2006/relationships/hyperlink" Target="https://podminky.urs.cz/item/CS_URS_2024_01/776231111" TargetMode="External"/><Relationship Id="rId38" Type="http://schemas.openxmlformats.org/officeDocument/2006/relationships/hyperlink" Target="https://podminky.urs.cz/item/CS_URS_2024_01/781121011" TargetMode="External"/><Relationship Id="rId46" Type="http://schemas.openxmlformats.org/officeDocument/2006/relationships/hyperlink" Target="https://podminky.urs.cz/item/CS_URS_2024_01/783317101" TargetMode="External"/><Relationship Id="rId20" Type="http://schemas.openxmlformats.org/officeDocument/2006/relationships/hyperlink" Target="https://podminky.urs.cz/item/CS_URS_2024_01/763164531" TargetMode="External"/><Relationship Id="rId41" Type="http://schemas.openxmlformats.org/officeDocument/2006/relationships/hyperlink" Target="https://podminky.urs.cz/item/CS_URS_2024_01/781472215" TargetMode="External"/><Relationship Id="rId1" Type="http://schemas.openxmlformats.org/officeDocument/2006/relationships/hyperlink" Target="https://podminky.urs.cz/item/CS_URS_2024_01/317142432" TargetMode="External"/><Relationship Id="rId6" Type="http://schemas.openxmlformats.org/officeDocument/2006/relationships/hyperlink" Target="https://podminky.urs.cz/item/CS_URS_2024_01/612135101" TargetMode="External"/></Relationships>
</file>

<file path=xl/worksheets/_rels/sheet26.xml.rels><?xml version="1.0" encoding="UTF-8" standalone="yes"?>
<Relationships xmlns="http://schemas.openxmlformats.org/package/2006/relationships"><Relationship Id="rId26" Type="http://schemas.openxmlformats.org/officeDocument/2006/relationships/hyperlink" Target="https://podminky.urs.cz/item/CS_URS_2024_01/722130801" TargetMode="External"/><Relationship Id="rId21" Type="http://schemas.openxmlformats.org/officeDocument/2006/relationships/hyperlink" Target="https://podminky.urs.cz/item/CS_URS_2024_01/721226511" TargetMode="External"/><Relationship Id="rId42" Type="http://schemas.openxmlformats.org/officeDocument/2006/relationships/hyperlink" Target="https://podminky.urs.cz/item/CS_URS_2024_01/722181242" TargetMode="External"/><Relationship Id="rId47" Type="http://schemas.openxmlformats.org/officeDocument/2006/relationships/hyperlink" Target="https://podminky.urs.cz/item/CS_URS_2024_01/722182014" TargetMode="External"/><Relationship Id="rId63" Type="http://schemas.openxmlformats.org/officeDocument/2006/relationships/hyperlink" Target="https://podminky.urs.cz/item/CS_URS_2024_01/722232047" TargetMode="External"/><Relationship Id="rId68" Type="http://schemas.openxmlformats.org/officeDocument/2006/relationships/hyperlink" Target="https://podminky.urs.cz/item/CS_URS_2024_01/725110814" TargetMode="External"/><Relationship Id="rId84" Type="http://schemas.openxmlformats.org/officeDocument/2006/relationships/hyperlink" Target="https://podminky.urs.cz/item/CS_URS_2024_01/725820801" TargetMode="External"/><Relationship Id="rId89" Type="http://schemas.openxmlformats.org/officeDocument/2006/relationships/hyperlink" Target="https://podminky.urs.cz/item/CS_URS_2024_01/725850800" TargetMode="External"/><Relationship Id="rId16" Type="http://schemas.openxmlformats.org/officeDocument/2006/relationships/hyperlink" Target="https://podminky.urs.cz/item/CS_URS_2024_01/721194105" TargetMode="External"/><Relationship Id="rId11" Type="http://schemas.openxmlformats.org/officeDocument/2006/relationships/hyperlink" Target="https://podminky.urs.cz/item/CS_URS_2024_01/721174042" TargetMode="External"/><Relationship Id="rId32" Type="http://schemas.openxmlformats.org/officeDocument/2006/relationships/hyperlink" Target="https://podminky.urs.cz/item/CS_URS_2024_01/722174063" TargetMode="External"/><Relationship Id="rId37" Type="http://schemas.openxmlformats.org/officeDocument/2006/relationships/hyperlink" Target="https://podminky.urs.cz/item/CS_URS_2024_01/722175003" TargetMode="External"/><Relationship Id="rId53" Type="http://schemas.openxmlformats.org/officeDocument/2006/relationships/hyperlink" Target="https://podminky.urs.cz/item/CS_URS_2024_01/722220234" TargetMode="External"/><Relationship Id="rId58" Type="http://schemas.openxmlformats.org/officeDocument/2006/relationships/hyperlink" Target="https://podminky.urs.cz/item/CS_URS_2024_01/722224116" TargetMode="External"/><Relationship Id="rId74" Type="http://schemas.openxmlformats.org/officeDocument/2006/relationships/hyperlink" Target="https://podminky.urs.cz/item/CS_URS_2024_01/725291652" TargetMode="External"/><Relationship Id="rId79" Type="http://schemas.openxmlformats.org/officeDocument/2006/relationships/hyperlink" Target="https://podminky.urs.cz/item/CS_URS_2024_01/725291670" TargetMode="External"/><Relationship Id="rId102" Type="http://schemas.openxmlformats.org/officeDocument/2006/relationships/hyperlink" Target="https://podminky.urs.cz/item/CS_URS_2024_01/727222003" TargetMode="External"/><Relationship Id="rId5" Type="http://schemas.openxmlformats.org/officeDocument/2006/relationships/hyperlink" Target="https://podminky.urs.cz/item/CS_URS_2024_01/721171803" TargetMode="External"/><Relationship Id="rId90" Type="http://schemas.openxmlformats.org/officeDocument/2006/relationships/hyperlink" Target="https://podminky.urs.cz/item/CS_URS_2024_01/725851305" TargetMode="External"/><Relationship Id="rId95" Type="http://schemas.openxmlformats.org/officeDocument/2006/relationships/hyperlink" Target="https://podminky.urs.cz/item/CS_URS_2024_01/726111031" TargetMode="External"/><Relationship Id="rId22" Type="http://schemas.openxmlformats.org/officeDocument/2006/relationships/hyperlink" Target="https://podminky.urs.cz/item/CS_URS_2024_01/721290111" TargetMode="External"/><Relationship Id="rId27" Type="http://schemas.openxmlformats.org/officeDocument/2006/relationships/hyperlink" Target="https://podminky.urs.cz/item/CS_URS_2024_01/722130802" TargetMode="External"/><Relationship Id="rId43" Type="http://schemas.openxmlformats.org/officeDocument/2006/relationships/hyperlink" Target="https://podminky.urs.cz/item/CS_URS_2024_01/722181812" TargetMode="External"/><Relationship Id="rId48" Type="http://schemas.openxmlformats.org/officeDocument/2006/relationships/hyperlink" Target="https://podminky.urs.cz/item/CS_URS_2024_01/722182015" TargetMode="External"/><Relationship Id="rId64" Type="http://schemas.openxmlformats.org/officeDocument/2006/relationships/hyperlink" Target="https://podminky.urs.cz/item/CS_URS_2024_01/722250133" TargetMode="External"/><Relationship Id="rId69" Type="http://schemas.openxmlformats.org/officeDocument/2006/relationships/hyperlink" Target="https://podminky.urs.cz/item/CS_URS_2024_01/725112022" TargetMode="External"/><Relationship Id="rId80" Type="http://schemas.openxmlformats.org/officeDocument/2006/relationships/hyperlink" Target="https://podminky.urs.cz/item/CS_URS_2024_01/725291674" TargetMode="External"/><Relationship Id="rId85" Type="http://schemas.openxmlformats.org/officeDocument/2006/relationships/hyperlink" Target="https://podminky.urs.cz/item/CS_URS_2024_01/725821325" TargetMode="External"/><Relationship Id="rId12" Type="http://schemas.openxmlformats.org/officeDocument/2006/relationships/hyperlink" Target="https://podminky.urs.cz/item/CS_URS_2024_01/721174043" TargetMode="External"/><Relationship Id="rId17" Type="http://schemas.openxmlformats.org/officeDocument/2006/relationships/hyperlink" Target="https://podminky.urs.cz/item/CS_URS_2024_01/721194109" TargetMode="External"/><Relationship Id="rId33" Type="http://schemas.openxmlformats.org/officeDocument/2006/relationships/hyperlink" Target="https://podminky.urs.cz/item/CS_URS_2024_01/722174073" TargetMode="External"/><Relationship Id="rId38" Type="http://schemas.openxmlformats.org/officeDocument/2006/relationships/hyperlink" Target="https://podminky.urs.cz/item/CS_URS_2024_01/722175004" TargetMode="External"/><Relationship Id="rId59" Type="http://schemas.openxmlformats.org/officeDocument/2006/relationships/hyperlink" Target="https://podminky.urs.cz/item/CS_URS_2024_01/722232043" TargetMode="External"/><Relationship Id="rId103" Type="http://schemas.openxmlformats.org/officeDocument/2006/relationships/hyperlink" Target="https://podminky.urs.cz/item/CS_URS_2024_01/727222007" TargetMode="External"/><Relationship Id="rId20" Type="http://schemas.openxmlformats.org/officeDocument/2006/relationships/hyperlink" Target="https://podminky.urs.cz/item/CS_URS_2024_01/721220801" TargetMode="External"/><Relationship Id="rId41" Type="http://schemas.openxmlformats.org/officeDocument/2006/relationships/hyperlink" Target="https://podminky.urs.cz/item/CS_URS_2024_01/722181231" TargetMode="External"/><Relationship Id="rId54" Type="http://schemas.openxmlformats.org/officeDocument/2006/relationships/hyperlink" Target="https://podminky.urs.cz/item/CS_URS_2024_01/722220851" TargetMode="External"/><Relationship Id="rId62" Type="http://schemas.openxmlformats.org/officeDocument/2006/relationships/hyperlink" Target="https://podminky.urs.cz/item/CS_URS_2024_01/722232046" TargetMode="External"/><Relationship Id="rId70" Type="http://schemas.openxmlformats.org/officeDocument/2006/relationships/hyperlink" Target="https://podminky.urs.cz/item/CS_URS_2024_01/725119131" TargetMode="External"/><Relationship Id="rId75" Type="http://schemas.openxmlformats.org/officeDocument/2006/relationships/hyperlink" Target="https://podminky.urs.cz/item/CS_URS_2024_01/725291653" TargetMode="External"/><Relationship Id="rId83" Type="http://schemas.openxmlformats.org/officeDocument/2006/relationships/hyperlink" Target="https://podminky.urs.cz/item/CS_URS_2024_01/725813112" TargetMode="External"/><Relationship Id="rId88" Type="http://schemas.openxmlformats.org/officeDocument/2006/relationships/hyperlink" Target="https://podminky.urs.cz/item/CS_URS_2024_01/725841354" TargetMode="External"/><Relationship Id="rId91" Type="http://schemas.openxmlformats.org/officeDocument/2006/relationships/hyperlink" Target="https://podminky.urs.cz/item/CS_URS_2024_01/725851325" TargetMode="External"/><Relationship Id="rId96" Type="http://schemas.openxmlformats.org/officeDocument/2006/relationships/hyperlink" Target="https://podminky.urs.cz/item/CS_URS_2024_01/726191001" TargetMode="External"/><Relationship Id="rId1" Type="http://schemas.openxmlformats.org/officeDocument/2006/relationships/hyperlink" Target="https://podminky.urs.cz/item/CS_URS_2024_01/721110806" TargetMode="External"/><Relationship Id="rId6" Type="http://schemas.openxmlformats.org/officeDocument/2006/relationships/hyperlink" Target="https://podminky.urs.cz/item/CS_URS_2024_01/721171808" TargetMode="External"/><Relationship Id="rId15" Type="http://schemas.openxmlformats.org/officeDocument/2006/relationships/hyperlink" Target="https://podminky.urs.cz/item/CS_URS_2024_01/721194104" TargetMode="External"/><Relationship Id="rId23" Type="http://schemas.openxmlformats.org/officeDocument/2006/relationships/hyperlink" Target="https://podminky.urs.cz/item/CS_URS_2024_01/721290112" TargetMode="External"/><Relationship Id="rId28" Type="http://schemas.openxmlformats.org/officeDocument/2006/relationships/hyperlink" Target="https://podminky.urs.cz/item/CS_URS_2024_01/722130831" TargetMode="External"/><Relationship Id="rId36" Type="http://schemas.openxmlformats.org/officeDocument/2006/relationships/hyperlink" Target="https://podminky.urs.cz/item/CS_URS_2024_01/722175002" TargetMode="External"/><Relationship Id="rId49" Type="http://schemas.openxmlformats.org/officeDocument/2006/relationships/hyperlink" Target="https://podminky.urs.cz/item/CS_URS_2024_01/722190401" TargetMode="External"/><Relationship Id="rId57" Type="http://schemas.openxmlformats.org/officeDocument/2006/relationships/hyperlink" Target="https://podminky.urs.cz/item/CS_URS_2024_01/722224115" TargetMode="External"/><Relationship Id="rId10" Type="http://schemas.openxmlformats.org/officeDocument/2006/relationships/hyperlink" Target="https://podminky.urs.cz/item/CS_URS_2024_01/721173403" TargetMode="External"/><Relationship Id="rId31" Type="http://schemas.openxmlformats.org/officeDocument/2006/relationships/hyperlink" Target="https://podminky.urs.cz/item/CS_URS_2024_01/722174062" TargetMode="External"/><Relationship Id="rId44" Type="http://schemas.openxmlformats.org/officeDocument/2006/relationships/hyperlink" Target="https://podminky.urs.cz/item/CS_URS_2024_01/722182011" TargetMode="External"/><Relationship Id="rId52" Type="http://schemas.openxmlformats.org/officeDocument/2006/relationships/hyperlink" Target="https://podminky.urs.cz/item/CS_URS_2024_01/722220232" TargetMode="External"/><Relationship Id="rId60" Type="http://schemas.openxmlformats.org/officeDocument/2006/relationships/hyperlink" Target="https://podminky.urs.cz/item/CS_URS_2024_01/722232044" TargetMode="External"/><Relationship Id="rId65" Type="http://schemas.openxmlformats.org/officeDocument/2006/relationships/hyperlink" Target="https://podminky.urs.cz/item/CS_URS_2024_01/722290226" TargetMode="External"/><Relationship Id="rId73" Type="http://schemas.openxmlformats.org/officeDocument/2006/relationships/hyperlink" Target="https://podminky.urs.cz/item/CS_URS_2024_01/725291650" TargetMode="External"/><Relationship Id="rId78" Type="http://schemas.openxmlformats.org/officeDocument/2006/relationships/hyperlink" Target="https://podminky.urs.cz/item/CS_URS_2024_01/725291666" TargetMode="External"/><Relationship Id="rId81" Type="http://schemas.openxmlformats.org/officeDocument/2006/relationships/hyperlink" Target="https://podminky.urs.cz/item/CS_URS_2024_01/725291676" TargetMode="External"/><Relationship Id="rId86" Type="http://schemas.openxmlformats.org/officeDocument/2006/relationships/hyperlink" Target="https://podminky.urs.cz/item/CS_URS_2024_01/725822654" TargetMode="External"/><Relationship Id="rId94" Type="http://schemas.openxmlformats.org/officeDocument/2006/relationships/hyperlink" Target="https://podminky.urs.cz/item/CS_URS_2024_01/998725103" TargetMode="External"/><Relationship Id="rId99" Type="http://schemas.openxmlformats.org/officeDocument/2006/relationships/hyperlink" Target="https://podminky.urs.cz/item/CS_URS_2024_01/998726113" TargetMode="External"/><Relationship Id="rId101" Type="http://schemas.openxmlformats.org/officeDocument/2006/relationships/hyperlink" Target="https://podminky.urs.cz/item/CS_URS_2024_01/727222002" TargetMode="External"/><Relationship Id="rId4" Type="http://schemas.openxmlformats.org/officeDocument/2006/relationships/hyperlink" Target="https://podminky.urs.cz/item/CS_URS_2024_01/721140925" TargetMode="External"/><Relationship Id="rId9" Type="http://schemas.openxmlformats.org/officeDocument/2006/relationships/hyperlink" Target="https://podminky.urs.cz/item/CS_URS_2024_01/721173402" TargetMode="External"/><Relationship Id="rId13" Type="http://schemas.openxmlformats.org/officeDocument/2006/relationships/hyperlink" Target="https://podminky.urs.cz/item/CS_URS_2024_01/721175211" TargetMode="External"/><Relationship Id="rId18" Type="http://schemas.openxmlformats.org/officeDocument/2006/relationships/hyperlink" Target="https://podminky.urs.cz/item/CS_URS_2024_01/721210812" TargetMode="External"/><Relationship Id="rId39" Type="http://schemas.openxmlformats.org/officeDocument/2006/relationships/hyperlink" Target="https://podminky.urs.cz/item/CS_URS_2024_01/722175005" TargetMode="External"/><Relationship Id="rId34" Type="http://schemas.openxmlformats.org/officeDocument/2006/relationships/hyperlink" Target="https://podminky.urs.cz/item/CS_URS_2024_01/722174074" TargetMode="External"/><Relationship Id="rId50" Type="http://schemas.openxmlformats.org/officeDocument/2006/relationships/hyperlink" Target="https://podminky.urs.cz/item/CS_URS_2024_01/722190901" TargetMode="External"/><Relationship Id="rId55" Type="http://schemas.openxmlformats.org/officeDocument/2006/relationships/hyperlink" Target="https://podminky.urs.cz/item/CS_URS_2024_01/722220861" TargetMode="External"/><Relationship Id="rId76" Type="http://schemas.openxmlformats.org/officeDocument/2006/relationships/hyperlink" Target="https://podminky.urs.cz/item/CS_URS_2024_01/725291654" TargetMode="External"/><Relationship Id="rId97" Type="http://schemas.openxmlformats.org/officeDocument/2006/relationships/hyperlink" Target="https://podminky.urs.cz/item/CS_URS_2024_01/726191002" TargetMode="External"/><Relationship Id="rId104" Type="http://schemas.openxmlformats.org/officeDocument/2006/relationships/hyperlink" Target="https://podminky.urs.cz/item/CS_URS_2024_01/998727103" TargetMode="External"/><Relationship Id="rId7" Type="http://schemas.openxmlformats.org/officeDocument/2006/relationships/hyperlink" Target="https://podminky.urs.cz/item/CS_URS_2024_01/721171915" TargetMode="External"/><Relationship Id="rId71" Type="http://schemas.openxmlformats.org/officeDocument/2006/relationships/hyperlink" Target="https://podminky.urs.cz/item/CS_URS_2024_01/725210821" TargetMode="External"/><Relationship Id="rId92" Type="http://schemas.openxmlformats.org/officeDocument/2006/relationships/hyperlink" Target="https://podminky.urs.cz/item/CS_URS_2024_01/725861312" TargetMode="External"/><Relationship Id="rId2" Type="http://schemas.openxmlformats.org/officeDocument/2006/relationships/hyperlink" Target="https://podminky.urs.cz/item/CS_URS_2024_01/721140802" TargetMode="External"/><Relationship Id="rId29" Type="http://schemas.openxmlformats.org/officeDocument/2006/relationships/hyperlink" Target="https://podminky.urs.cz/item/CS_URS_2024_01/722170801" TargetMode="External"/><Relationship Id="rId24" Type="http://schemas.openxmlformats.org/officeDocument/2006/relationships/hyperlink" Target="https://podminky.urs.cz/item/CS_URS_2024_01/998721103" TargetMode="External"/><Relationship Id="rId40" Type="http://schemas.openxmlformats.org/officeDocument/2006/relationships/hyperlink" Target="https://podminky.urs.cz/item/CS_URS_2024_01/722175006" TargetMode="External"/><Relationship Id="rId45" Type="http://schemas.openxmlformats.org/officeDocument/2006/relationships/hyperlink" Target="https://podminky.urs.cz/item/CS_URS_2024_01/722182012" TargetMode="External"/><Relationship Id="rId66" Type="http://schemas.openxmlformats.org/officeDocument/2006/relationships/hyperlink" Target="https://podminky.urs.cz/item/CS_URS_2024_01/722290234" TargetMode="External"/><Relationship Id="rId87" Type="http://schemas.openxmlformats.org/officeDocument/2006/relationships/hyperlink" Target="https://podminky.urs.cz/item/CS_URS_2024_01/725840850" TargetMode="External"/><Relationship Id="rId61" Type="http://schemas.openxmlformats.org/officeDocument/2006/relationships/hyperlink" Target="https://podminky.urs.cz/item/CS_URS_2024_01/722232045" TargetMode="External"/><Relationship Id="rId82" Type="http://schemas.openxmlformats.org/officeDocument/2006/relationships/hyperlink" Target="https://podminky.urs.cz/item/CS_URS_2024_01/725311121" TargetMode="External"/><Relationship Id="rId19" Type="http://schemas.openxmlformats.org/officeDocument/2006/relationships/hyperlink" Target="https://podminky.urs.cz/item/CS_URS_2024_01/721211403" TargetMode="External"/><Relationship Id="rId14" Type="http://schemas.openxmlformats.org/officeDocument/2006/relationships/hyperlink" Target="https://podminky.urs.cz/item/CS_URS_2024_01/721175212" TargetMode="External"/><Relationship Id="rId30" Type="http://schemas.openxmlformats.org/officeDocument/2006/relationships/hyperlink" Target="https://podminky.urs.cz/item/CS_URS_2024_01/722170804" TargetMode="External"/><Relationship Id="rId35" Type="http://schemas.openxmlformats.org/officeDocument/2006/relationships/hyperlink" Target="https://podminky.urs.cz/item/CS_URS_2024_01/722174075" TargetMode="External"/><Relationship Id="rId56" Type="http://schemas.openxmlformats.org/officeDocument/2006/relationships/hyperlink" Target="https://podminky.urs.cz/item/CS_URS_2024_01/722220862" TargetMode="External"/><Relationship Id="rId77" Type="http://schemas.openxmlformats.org/officeDocument/2006/relationships/hyperlink" Target="https://podminky.urs.cz/item/CS_URS_2024_01/725291664" TargetMode="External"/><Relationship Id="rId100" Type="http://schemas.openxmlformats.org/officeDocument/2006/relationships/hyperlink" Target="https://podminky.urs.cz/item/CS_URS_2024_01/727222001" TargetMode="External"/><Relationship Id="rId105" Type="http://schemas.openxmlformats.org/officeDocument/2006/relationships/drawing" Target="../drawings/drawing22.xml"/><Relationship Id="rId8" Type="http://schemas.openxmlformats.org/officeDocument/2006/relationships/hyperlink" Target="https://podminky.urs.cz/item/CS_URS_2024_01/721173401" TargetMode="External"/><Relationship Id="rId51" Type="http://schemas.openxmlformats.org/officeDocument/2006/relationships/hyperlink" Target="https://podminky.urs.cz/item/CS_URS_2024_01/722220111" TargetMode="External"/><Relationship Id="rId72" Type="http://schemas.openxmlformats.org/officeDocument/2006/relationships/hyperlink" Target="https://podminky.urs.cz/item/CS_URS_2024_01/725211617" TargetMode="External"/><Relationship Id="rId93" Type="http://schemas.openxmlformats.org/officeDocument/2006/relationships/hyperlink" Target="https://podminky.urs.cz/item/CS_URS_2024_01/725862103" TargetMode="External"/><Relationship Id="rId98" Type="http://schemas.openxmlformats.org/officeDocument/2006/relationships/hyperlink" Target="https://podminky.urs.cz/item/CS_URS_2024_01/726191011" TargetMode="External"/><Relationship Id="rId3" Type="http://schemas.openxmlformats.org/officeDocument/2006/relationships/hyperlink" Target="https://podminky.urs.cz/item/CS_URS_2024_01/721140915" TargetMode="External"/><Relationship Id="rId25" Type="http://schemas.openxmlformats.org/officeDocument/2006/relationships/hyperlink" Target="https://podminky.urs.cz/item/CS_URS_2024_01/722130233" TargetMode="External"/><Relationship Id="rId46" Type="http://schemas.openxmlformats.org/officeDocument/2006/relationships/hyperlink" Target="https://podminky.urs.cz/item/CS_URS_2024_01/722182013" TargetMode="External"/><Relationship Id="rId67" Type="http://schemas.openxmlformats.org/officeDocument/2006/relationships/hyperlink" Target="https://podminky.urs.cz/item/CS_URS_2024_01/998722103"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4.xml.rels><?xml version="1.0" encoding="UTF-8" standalone="yes"?>
<Relationships xmlns="http://schemas.openxmlformats.org/package/2006/relationships"><Relationship Id="rId8" Type="http://schemas.openxmlformats.org/officeDocument/2006/relationships/hyperlink" Target="https://podminky.urs.cz/item/CS_URS_2024_01/113107312" TargetMode="External"/><Relationship Id="rId13" Type="http://schemas.openxmlformats.org/officeDocument/2006/relationships/hyperlink" Target="https://podminky.urs.cz/item/CS_URS_2024_01/997221561" TargetMode="External"/><Relationship Id="rId18" Type="http://schemas.openxmlformats.org/officeDocument/2006/relationships/hyperlink" Target="https://podminky.urs.cz/item/CS_URS_2024_01/997221875" TargetMode="External"/><Relationship Id="rId3" Type="http://schemas.openxmlformats.org/officeDocument/2006/relationships/hyperlink" Target="https://podminky.urs.cz/item/CS_URS_2024_01/113106191" TargetMode="External"/><Relationship Id="rId7" Type="http://schemas.openxmlformats.org/officeDocument/2006/relationships/hyperlink" Target="https://podminky.urs.cz/item/CS_URS_2024_01/113107162" TargetMode="External"/><Relationship Id="rId12" Type="http://schemas.openxmlformats.org/officeDocument/2006/relationships/hyperlink" Target="https://podminky.urs.cz/item/CS_URS_2024_01/997221559" TargetMode="External"/><Relationship Id="rId17" Type="http://schemas.openxmlformats.org/officeDocument/2006/relationships/hyperlink" Target="https://podminky.urs.cz/item/CS_URS_2024_01/997221873" TargetMode="External"/><Relationship Id="rId2" Type="http://schemas.openxmlformats.org/officeDocument/2006/relationships/hyperlink" Target="https://podminky.urs.cz/item/CS_URS_2024_01/113106123" TargetMode="External"/><Relationship Id="rId16" Type="http://schemas.openxmlformats.org/officeDocument/2006/relationships/hyperlink" Target="https://podminky.urs.cz/item/CS_URS_2024_01/997221862" TargetMode="External"/><Relationship Id="rId1" Type="http://schemas.openxmlformats.org/officeDocument/2006/relationships/hyperlink" Target="https://podminky.urs.cz/item/CS_URS_2024_01/113106121" TargetMode="External"/><Relationship Id="rId6" Type="http://schemas.openxmlformats.org/officeDocument/2006/relationships/hyperlink" Target="https://podminky.urs.cz/item/CS_URS_2024_01/113107122" TargetMode="External"/><Relationship Id="rId11" Type="http://schemas.openxmlformats.org/officeDocument/2006/relationships/hyperlink" Target="https://podminky.urs.cz/item/CS_URS_2024_01/997221551" TargetMode="External"/><Relationship Id="rId5" Type="http://schemas.openxmlformats.org/officeDocument/2006/relationships/hyperlink" Target="https://podminky.urs.cz/item/CS_URS_2024_01/113107121" TargetMode="External"/><Relationship Id="rId15" Type="http://schemas.openxmlformats.org/officeDocument/2006/relationships/hyperlink" Target="https://podminky.urs.cz/item/CS_URS_2024_01/997221861" TargetMode="External"/><Relationship Id="rId10" Type="http://schemas.openxmlformats.org/officeDocument/2006/relationships/hyperlink" Target="https://podminky.urs.cz/item/CS_URS_2024_01/113107342" TargetMode="External"/><Relationship Id="rId19" Type="http://schemas.openxmlformats.org/officeDocument/2006/relationships/drawing" Target="../drawings/drawing25.xml"/><Relationship Id="rId4" Type="http://schemas.openxmlformats.org/officeDocument/2006/relationships/hyperlink" Target="https://podminky.urs.cz/item/CS_URS_2024_01/113106241" TargetMode="External"/><Relationship Id="rId9" Type="http://schemas.openxmlformats.org/officeDocument/2006/relationships/hyperlink" Target="https://podminky.urs.cz/item/CS_URS_2024_01/113107322" TargetMode="External"/><Relationship Id="rId14" Type="http://schemas.openxmlformats.org/officeDocument/2006/relationships/hyperlink" Target="https://podminky.urs.cz/item/CS_URS_2024_01/997221569" TargetMode="External"/></Relationships>
</file>

<file path=xl/worksheets/_rels/sheet35.xml.rels><?xml version="1.0" encoding="UTF-8" standalone="yes"?>
<Relationships xmlns="http://schemas.openxmlformats.org/package/2006/relationships"><Relationship Id="rId8" Type="http://schemas.openxmlformats.org/officeDocument/2006/relationships/hyperlink" Target="https://podminky.urs.cz/item/CS_URS_2024_01/174151101" TargetMode="External"/><Relationship Id="rId13" Type="http://schemas.openxmlformats.org/officeDocument/2006/relationships/hyperlink" Target="https://podminky.urs.cz/item/CS_URS_2024_01/564750111" TargetMode="External"/><Relationship Id="rId18" Type="http://schemas.openxmlformats.org/officeDocument/2006/relationships/hyperlink" Target="https://podminky.urs.cz/item/CS_URS_2024_01/637211131" TargetMode="External"/><Relationship Id="rId3" Type="http://schemas.openxmlformats.org/officeDocument/2006/relationships/hyperlink" Target="https://podminky.urs.cz/item/CS_URS_2024_01/162751117" TargetMode="External"/><Relationship Id="rId21" Type="http://schemas.openxmlformats.org/officeDocument/2006/relationships/hyperlink" Target="https://podminky.urs.cz/item/CS_URS_2024_01/998223011" TargetMode="External"/><Relationship Id="rId7" Type="http://schemas.openxmlformats.org/officeDocument/2006/relationships/hyperlink" Target="https://podminky.urs.cz/item/CS_URS_2024_01/171251201" TargetMode="External"/><Relationship Id="rId12" Type="http://schemas.openxmlformats.org/officeDocument/2006/relationships/hyperlink" Target="https://podminky.urs.cz/item/CS_URS_2024_01/564750011" TargetMode="External"/><Relationship Id="rId17" Type="http://schemas.openxmlformats.org/officeDocument/2006/relationships/hyperlink" Target="https://podminky.urs.cz/item/CS_URS_2024_01/596212210" TargetMode="External"/><Relationship Id="rId2" Type="http://schemas.openxmlformats.org/officeDocument/2006/relationships/hyperlink" Target="https://podminky.urs.cz/item/CS_URS_2024_01/132251254" TargetMode="External"/><Relationship Id="rId16" Type="http://schemas.openxmlformats.org/officeDocument/2006/relationships/hyperlink" Target="https://podminky.urs.cz/item/CS_URS_2024_01/596211112" TargetMode="External"/><Relationship Id="rId20" Type="http://schemas.openxmlformats.org/officeDocument/2006/relationships/hyperlink" Target="https://podminky.urs.cz/item/CS_URS_2024_01/916371111" TargetMode="External"/><Relationship Id="rId1" Type="http://schemas.openxmlformats.org/officeDocument/2006/relationships/hyperlink" Target="https://podminky.urs.cz/item/CS_URS_2024_01/122252204" TargetMode="External"/><Relationship Id="rId6" Type="http://schemas.openxmlformats.org/officeDocument/2006/relationships/hyperlink" Target="https://podminky.urs.cz/item/CS_URS_2024_01/171201231" TargetMode="External"/><Relationship Id="rId11" Type="http://schemas.openxmlformats.org/officeDocument/2006/relationships/hyperlink" Target="https://podminky.urs.cz/item/CS_URS_2024_01/181411131" TargetMode="External"/><Relationship Id="rId5" Type="http://schemas.openxmlformats.org/officeDocument/2006/relationships/hyperlink" Target="https://podminky.urs.cz/item/CS_URS_2024_01/167151111" TargetMode="External"/><Relationship Id="rId15" Type="http://schemas.openxmlformats.org/officeDocument/2006/relationships/hyperlink" Target="https://podminky.urs.cz/item/CS_URS_2024_01/564911511" TargetMode="External"/><Relationship Id="rId10" Type="http://schemas.openxmlformats.org/officeDocument/2006/relationships/hyperlink" Target="https://podminky.urs.cz/item/CS_URS_2024_01/181351113" TargetMode="External"/><Relationship Id="rId19" Type="http://schemas.openxmlformats.org/officeDocument/2006/relationships/hyperlink" Target="https://podminky.urs.cz/item/CS_URS_2024_01/916331112" TargetMode="External"/><Relationship Id="rId4" Type="http://schemas.openxmlformats.org/officeDocument/2006/relationships/hyperlink" Target="https://podminky.urs.cz/item/CS_URS_2024_01/162751119" TargetMode="External"/><Relationship Id="rId9" Type="http://schemas.openxmlformats.org/officeDocument/2006/relationships/hyperlink" Target="https://podminky.urs.cz/item/CS_URS_2024_01/181152302" TargetMode="External"/><Relationship Id="rId14" Type="http://schemas.openxmlformats.org/officeDocument/2006/relationships/hyperlink" Target="https://podminky.urs.cz/item/CS_URS_2024_01/564770101" TargetMode="External"/><Relationship Id="rId22" Type="http://schemas.openxmlformats.org/officeDocument/2006/relationships/drawing" Target="../drawings/drawing26.xml"/></Relationships>
</file>

<file path=xl/worksheets/_rels/sheet36.xml.rels><?xml version="1.0" encoding="UTF-8" standalone="yes"?>
<Relationships xmlns="http://schemas.openxmlformats.org/package/2006/relationships"><Relationship Id="rId13" Type="http://schemas.openxmlformats.org/officeDocument/2006/relationships/hyperlink" Target="https://podminky.urs.cz/item/CS_URS_2024_01/274362021" TargetMode="External"/><Relationship Id="rId18" Type="http://schemas.openxmlformats.org/officeDocument/2006/relationships/hyperlink" Target="https://podminky.urs.cz/item/CS_URS_2024_01/311351911" TargetMode="External"/><Relationship Id="rId26" Type="http://schemas.openxmlformats.org/officeDocument/2006/relationships/hyperlink" Target="https://podminky.urs.cz/item/CS_URS_2024_01/953312122" TargetMode="External"/><Relationship Id="rId21" Type="http://schemas.openxmlformats.org/officeDocument/2006/relationships/hyperlink" Target="https://podminky.urs.cz/item/CS_URS_2024_01/430321313" TargetMode="External"/><Relationship Id="rId34" Type="http://schemas.openxmlformats.org/officeDocument/2006/relationships/hyperlink" Target="https://podminky.urs.cz/item/CS_URS_2024_01/998767111" TargetMode="External"/><Relationship Id="rId7" Type="http://schemas.openxmlformats.org/officeDocument/2006/relationships/hyperlink" Target="https://podminky.urs.cz/item/CS_URS_2024_01/174151101" TargetMode="External"/><Relationship Id="rId12" Type="http://schemas.openxmlformats.org/officeDocument/2006/relationships/hyperlink" Target="https://podminky.urs.cz/item/CS_URS_2024_01/274351122" TargetMode="External"/><Relationship Id="rId17" Type="http://schemas.openxmlformats.org/officeDocument/2006/relationships/hyperlink" Target="https://podminky.urs.cz/item/CS_URS_2024_01/311351122" TargetMode="External"/><Relationship Id="rId25" Type="http://schemas.openxmlformats.org/officeDocument/2006/relationships/hyperlink" Target="https://podminky.urs.cz/item/CS_URS_2024_01/935932214" TargetMode="External"/><Relationship Id="rId33" Type="http://schemas.openxmlformats.org/officeDocument/2006/relationships/hyperlink" Target="https://podminky.urs.cz/item/CS_URS_2024_01/767165111" TargetMode="External"/><Relationship Id="rId2" Type="http://schemas.openxmlformats.org/officeDocument/2006/relationships/hyperlink" Target="https://podminky.urs.cz/item/CS_URS_2024_01/132251102" TargetMode="External"/><Relationship Id="rId16" Type="http://schemas.openxmlformats.org/officeDocument/2006/relationships/hyperlink" Target="https://podminky.urs.cz/item/CS_URS_2024_01/311351121" TargetMode="External"/><Relationship Id="rId20" Type="http://schemas.openxmlformats.org/officeDocument/2006/relationships/hyperlink" Target="https://podminky.urs.cz/item/CS_URS_2024_01/311362021" TargetMode="External"/><Relationship Id="rId29" Type="http://schemas.openxmlformats.org/officeDocument/2006/relationships/hyperlink" Target="https://podminky.urs.cz/item/CS_URS_2024_01/711112052" TargetMode="External"/><Relationship Id="rId1" Type="http://schemas.openxmlformats.org/officeDocument/2006/relationships/hyperlink" Target="https://podminky.urs.cz/item/CS_URS_2024_01/131251102" TargetMode="External"/><Relationship Id="rId6" Type="http://schemas.openxmlformats.org/officeDocument/2006/relationships/hyperlink" Target="https://podminky.urs.cz/item/CS_URS_2024_01/171251201" TargetMode="External"/><Relationship Id="rId11" Type="http://schemas.openxmlformats.org/officeDocument/2006/relationships/hyperlink" Target="https://podminky.urs.cz/item/CS_URS_2024_01/274351121" TargetMode="External"/><Relationship Id="rId24" Type="http://schemas.openxmlformats.org/officeDocument/2006/relationships/hyperlink" Target="https://podminky.urs.cz/item/CS_URS_2024_01/635111115" TargetMode="External"/><Relationship Id="rId32" Type="http://schemas.openxmlformats.org/officeDocument/2006/relationships/hyperlink" Target="https://podminky.urs.cz/item/CS_URS_2024_01/767163111" TargetMode="External"/><Relationship Id="rId37" Type="http://schemas.openxmlformats.org/officeDocument/2006/relationships/drawing" Target="../drawings/drawing27.xml"/><Relationship Id="rId5" Type="http://schemas.openxmlformats.org/officeDocument/2006/relationships/hyperlink" Target="https://podminky.urs.cz/item/CS_URS_2024_01/171201231" TargetMode="External"/><Relationship Id="rId15" Type="http://schemas.openxmlformats.org/officeDocument/2006/relationships/hyperlink" Target="https://podminky.urs.cz/item/CS_URS_2024_01/311321815" TargetMode="External"/><Relationship Id="rId23" Type="http://schemas.openxmlformats.org/officeDocument/2006/relationships/hyperlink" Target="https://podminky.urs.cz/item/CS_URS_2024_01/434121426" TargetMode="External"/><Relationship Id="rId28" Type="http://schemas.openxmlformats.org/officeDocument/2006/relationships/hyperlink" Target="https://podminky.urs.cz/item/CS_URS_2024_01/711112001" TargetMode="External"/><Relationship Id="rId36" Type="http://schemas.openxmlformats.org/officeDocument/2006/relationships/hyperlink" Target="https://podminky.urs.cz/item/CS_URS_2024_01/998782121" TargetMode="External"/><Relationship Id="rId10" Type="http://schemas.openxmlformats.org/officeDocument/2006/relationships/hyperlink" Target="https://podminky.urs.cz/item/CS_URS_2024_01/274321611" TargetMode="External"/><Relationship Id="rId19" Type="http://schemas.openxmlformats.org/officeDocument/2006/relationships/hyperlink" Target="https://podminky.urs.cz/item/CS_URS_2024_01/311361821" TargetMode="External"/><Relationship Id="rId31" Type="http://schemas.openxmlformats.org/officeDocument/2006/relationships/hyperlink" Target="https://podminky.urs.cz/item/CS_URS_2024_01/998711111" TargetMode="External"/><Relationship Id="rId4" Type="http://schemas.openxmlformats.org/officeDocument/2006/relationships/hyperlink" Target="https://podminky.urs.cz/item/CS_URS_2024_01/162751119" TargetMode="External"/><Relationship Id="rId9" Type="http://schemas.openxmlformats.org/officeDocument/2006/relationships/hyperlink" Target="https://podminky.urs.cz/item/CS_URS_2024_01/274313611" TargetMode="External"/><Relationship Id="rId14" Type="http://schemas.openxmlformats.org/officeDocument/2006/relationships/hyperlink" Target="https://podminky.urs.cz/item/CS_URS_2024_01/311321411" TargetMode="External"/><Relationship Id="rId22" Type="http://schemas.openxmlformats.org/officeDocument/2006/relationships/hyperlink" Target="https://podminky.urs.cz/item/CS_URS_2024_01/430362021" TargetMode="External"/><Relationship Id="rId27" Type="http://schemas.openxmlformats.org/officeDocument/2006/relationships/hyperlink" Target="https://podminky.urs.cz/item/CS_URS_2024_01/998011008" TargetMode="External"/><Relationship Id="rId30" Type="http://schemas.openxmlformats.org/officeDocument/2006/relationships/hyperlink" Target="https://podminky.urs.cz/item/CS_URS_2024_01/711132101" TargetMode="External"/><Relationship Id="rId35" Type="http://schemas.openxmlformats.org/officeDocument/2006/relationships/hyperlink" Target="https://podminky.urs.cz/item/CS_URS_2024_01/782132113" TargetMode="External"/><Relationship Id="rId8" Type="http://schemas.openxmlformats.org/officeDocument/2006/relationships/hyperlink" Target="https://podminky.urs.cz/item/CS_URS_2024_01/212750101" TargetMode="External"/><Relationship Id="rId3" Type="http://schemas.openxmlformats.org/officeDocument/2006/relationships/hyperlink" Target="https://podminky.urs.cz/item/CS_URS_2024_01/162751117" TargetMode="Externa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CM137"/>
  <sheetViews>
    <sheetView showGridLines="0" topLeftCell="A88" workbookViewId="0">
      <selection activeCell="A132" sqref="A132"/>
    </sheetView>
  </sheetViews>
  <sheetFormatPr defaultRowHeight="10"/>
  <cols>
    <col min="1" max="1" width="7.77734375" customWidth="1"/>
    <col min="2" max="2" width="1.44140625" customWidth="1"/>
    <col min="3" max="3" width="4" customWidth="1"/>
    <col min="4" max="9" width="2.44140625" customWidth="1"/>
    <col min="10" max="10" width="4" customWidth="1"/>
    <col min="11" max="33" width="2.44140625" customWidth="1"/>
    <col min="34" max="34" width="3.109375" customWidth="1"/>
    <col min="35" max="35" width="33.109375" customWidth="1"/>
    <col min="36" max="37" width="2.33203125" customWidth="1"/>
    <col min="38" max="38" width="7.77734375" customWidth="1"/>
    <col min="39" max="39" width="3.109375" customWidth="1"/>
    <col min="40" max="40" width="12.44140625" customWidth="1"/>
    <col min="41" max="41" width="7" customWidth="1"/>
    <col min="42" max="42" width="4" customWidth="1"/>
    <col min="43" max="43" width="14.77734375" hidden="1" customWidth="1"/>
    <col min="44" max="44" width="12.77734375" customWidth="1"/>
    <col min="45" max="47" width="24.44140625" hidden="1" customWidth="1"/>
    <col min="48" max="49" width="20.44140625" hidden="1" customWidth="1"/>
    <col min="50" max="51" width="23.44140625" hidden="1" customWidth="1"/>
    <col min="52" max="52" width="20.44140625" hidden="1" customWidth="1"/>
    <col min="53" max="53" width="18.109375" hidden="1" customWidth="1"/>
    <col min="54" max="54" width="23.44140625" hidden="1" customWidth="1"/>
    <col min="55" max="55" width="20.44140625" hidden="1" customWidth="1"/>
    <col min="56" max="56" width="18.109375" hidden="1" customWidth="1"/>
    <col min="57" max="57" width="62.77734375" customWidth="1"/>
    <col min="71" max="91" width="9.109375" hidden="1"/>
  </cols>
  <sheetData>
    <row r="1" spans="1:74">
      <c r="A1" s="15" t="s">
        <v>0</v>
      </c>
      <c r="AZ1" s="15" t="s">
        <v>1</v>
      </c>
      <c r="BA1" s="15" t="s">
        <v>2</v>
      </c>
      <c r="BB1" s="15" t="s">
        <v>1</v>
      </c>
      <c r="BT1" s="15" t="s">
        <v>3</v>
      </c>
      <c r="BU1" s="15" t="s">
        <v>3</v>
      </c>
      <c r="BV1" s="15" t="s">
        <v>4</v>
      </c>
    </row>
    <row r="2" spans="1:74" ht="37" customHeight="1">
      <c r="AR2" s="980" t="s">
        <v>5</v>
      </c>
      <c r="AS2" s="981"/>
      <c r="AT2" s="981"/>
      <c r="AU2" s="981"/>
      <c r="AV2" s="981"/>
      <c r="AW2" s="981"/>
      <c r="AX2" s="981"/>
      <c r="AY2" s="981"/>
      <c r="AZ2" s="981"/>
      <c r="BA2" s="981"/>
      <c r="BB2" s="981"/>
      <c r="BC2" s="981"/>
      <c r="BD2" s="981"/>
      <c r="BE2" s="981"/>
      <c r="BS2" s="16" t="s">
        <v>6</v>
      </c>
      <c r="BT2" s="16" t="s">
        <v>7</v>
      </c>
    </row>
    <row r="3" spans="1:74" ht="7"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pans="1:74" ht="25" customHeight="1">
      <c r="B4" s="19"/>
      <c r="D4" s="20" t="s">
        <v>9</v>
      </c>
      <c r="AR4" s="19"/>
      <c r="AS4" s="21" t="s">
        <v>10</v>
      </c>
      <c r="BS4" s="16" t="s">
        <v>11</v>
      </c>
    </row>
    <row r="5" spans="1:74" ht="12" customHeight="1">
      <c r="B5" s="19"/>
      <c r="D5" s="22" t="s">
        <v>12</v>
      </c>
      <c r="K5" s="993" t="s">
        <v>13</v>
      </c>
      <c r="L5" s="981"/>
      <c r="M5" s="981"/>
      <c r="N5" s="981"/>
      <c r="O5" s="981"/>
      <c r="P5" s="981"/>
      <c r="Q5" s="981"/>
      <c r="R5" s="981"/>
      <c r="S5" s="981"/>
      <c r="T5" s="981"/>
      <c r="U5" s="981"/>
      <c r="V5" s="981"/>
      <c r="W5" s="981"/>
      <c r="X5" s="981"/>
      <c r="Y5" s="981"/>
      <c r="Z5" s="981"/>
      <c r="AA5" s="981"/>
      <c r="AB5" s="981"/>
      <c r="AC5" s="981"/>
      <c r="AD5" s="981"/>
      <c r="AE5" s="981"/>
      <c r="AF5" s="981"/>
      <c r="AG5" s="981"/>
      <c r="AH5" s="981"/>
      <c r="AI5" s="981"/>
      <c r="AJ5" s="981"/>
      <c r="AK5" s="981"/>
      <c r="AL5" s="981"/>
      <c r="AM5" s="981"/>
      <c r="AN5" s="981"/>
      <c r="AO5" s="981"/>
      <c r="AR5" s="19"/>
      <c r="BS5" s="16" t="s">
        <v>6</v>
      </c>
    </row>
    <row r="6" spans="1:74" ht="37" customHeight="1">
      <c r="B6" s="19"/>
      <c r="D6" s="24" t="s">
        <v>14</v>
      </c>
      <c r="K6" s="994" t="s">
        <v>15</v>
      </c>
      <c r="L6" s="981"/>
      <c r="M6" s="981"/>
      <c r="N6" s="981"/>
      <c r="O6" s="981"/>
      <c r="P6" s="981"/>
      <c r="Q6" s="981"/>
      <c r="R6" s="981"/>
      <c r="S6" s="981"/>
      <c r="T6" s="981"/>
      <c r="U6" s="981"/>
      <c r="V6" s="981"/>
      <c r="W6" s="981"/>
      <c r="X6" s="981"/>
      <c r="Y6" s="981"/>
      <c r="Z6" s="981"/>
      <c r="AA6" s="981"/>
      <c r="AB6" s="981"/>
      <c r="AC6" s="981"/>
      <c r="AD6" s="981"/>
      <c r="AE6" s="981"/>
      <c r="AF6" s="981"/>
      <c r="AG6" s="981"/>
      <c r="AH6" s="981"/>
      <c r="AI6" s="981"/>
      <c r="AJ6" s="981"/>
      <c r="AK6" s="981"/>
      <c r="AL6" s="981"/>
      <c r="AM6" s="981"/>
      <c r="AN6" s="981"/>
      <c r="AO6" s="981"/>
      <c r="AR6" s="19"/>
      <c r="BS6" s="16" t="s">
        <v>6</v>
      </c>
    </row>
    <row r="7" spans="1:74" ht="12" customHeight="1">
      <c r="B7" s="19"/>
      <c r="D7" s="25" t="s">
        <v>16</v>
      </c>
      <c r="K7" s="23" t="s">
        <v>1</v>
      </c>
      <c r="AK7" s="25" t="s">
        <v>17</v>
      </c>
      <c r="AN7" s="23" t="s">
        <v>1</v>
      </c>
      <c r="AR7" s="19"/>
      <c r="BS7" s="16" t="s">
        <v>6</v>
      </c>
    </row>
    <row r="8" spans="1:74" ht="12" customHeight="1">
      <c r="B8" s="19"/>
      <c r="D8" s="25" t="s">
        <v>18</v>
      </c>
      <c r="K8" s="23" t="s">
        <v>2712</v>
      </c>
      <c r="AK8" s="25" t="s">
        <v>19</v>
      </c>
      <c r="AN8" s="956" t="s">
        <v>20</v>
      </c>
      <c r="AR8" s="19"/>
      <c r="BS8" s="16" t="s">
        <v>6</v>
      </c>
    </row>
    <row r="9" spans="1:74" ht="14.5" customHeight="1">
      <c r="B9" s="19"/>
      <c r="AR9" s="19"/>
      <c r="BS9" s="16" t="s">
        <v>6</v>
      </c>
    </row>
    <row r="10" spans="1:74" ht="12" customHeight="1">
      <c r="B10" s="19"/>
      <c r="D10" s="25" t="s">
        <v>21</v>
      </c>
      <c r="AK10" s="25" t="s">
        <v>22</v>
      </c>
      <c r="AN10" s="23" t="s">
        <v>1</v>
      </c>
      <c r="AR10" s="19"/>
      <c r="BS10" s="16" t="s">
        <v>6</v>
      </c>
    </row>
    <row r="11" spans="1:74" ht="18.399999999999999" customHeight="1">
      <c r="B11" s="19"/>
      <c r="E11" s="23" t="s">
        <v>2713</v>
      </c>
      <c r="AK11" s="25" t="s">
        <v>23</v>
      </c>
      <c r="AN11" s="23" t="s">
        <v>1</v>
      </c>
      <c r="AR11" s="19"/>
      <c r="BS11" s="16" t="s">
        <v>6</v>
      </c>
    </row>
    <row r="12" spans="1:74" ht="7" customHeight="1">
      <c r="B12" s="19"/>
      <c r="AR12" s="19"/>
      <c r="BS12" s="16" t="s">
        <v>6</v>
      </c>
    </row>
    <row r="13" spans="1:74" ht="12" customHeight="1">
      <c r="B13" s="19"/>
      <c r="D13" s="25" t="s">
        <v>24</v>
      </c>
      <c r="AK13" s="25" t="s">
        <v>22</v>
      </c>
      <c r="AN13" s="23" t="s">
        <v>1</v>
      </c>
      <c r="AR13" s="19"/>
      <c r="BS13" s="16" t="s">
        <v>6</v>
      </c>
    </row>
    <row r="14" spans="1:74" ht="12.5">
      <c r="B14" s="19"/>
      <c r="E14" s="956" t="s">
        <v>25</v>
      </c>
      <c r="F14" s="957"/>
      <c r="G14" s="957"/>
      <c r="H14" s="957"/>
      <c r="I14" s="957"/>
      <c r="J14" s="957"/>
      <c r="K14" s="957"/>
      <c r="L14" s="957"/>
      <c r="M14" s="957"/>
      <c r="N14" s="957"/>
      <c r="O14" s="957"/>
      <c r="P14" s="957"/>
      <c r="Q14" s="957"/>
      <c r="R14" s="957"/>
      <c r="S14" s="957"/>
      <c r="T14" s="957"/>
      <c r="U14" s="957"/>
      <c r="V14" s="957"/>
      <c r="W14" s="957"/>
      <c r="X14" s="957"/>
      <c r="Y14" s="957"/>
      <c r="Z14" s="957"/>
      <c r="AK14" s="25" t="s">
        <v>23</v>
      </c>
      <c r="AN14" s="23" t="s">
        <v>1</v>
      </c>
      <c r="AR14" s="19"/>
      <c r="BS14" s="16" t="s">
        <v>6</v>
      </c>
    </row>
    <row r="15" spans="1:74" ht="7" customHeight="1">
      <c r="B15" s="19"/>
      <c r="AR15" s="19"/>
      <c r="BS15" s="16" t="s">
        <v>3</v>
      </c>
    </row>
    <row r="16" spans="1:74" ht="12" customHeight="1">
      <c r="B16" s="19"/>
      <c r="D16" s="25" t="s">
        <v>26</v>
      </c>
      <c r="AK16" s="25" t="s">
        <v>22</v>
      </c>
      <c r="AN16" s="23" t="s">
        <v>1</v>
      </c>
      <c r="AR16" s="19"/>
      <c r="BS16" s="16" t="s">
        <v>3</v>
      </c>
    </row>
    <row r="17" spans="2:71" ht="18.399999999999999" customHeight="1">
      <c r="B17" s="19"/>
      <c r="E17" s="23" t="s">
        <v>2714</v>
      </c>
      <c r="AK17" s="25" t="s">
        <v>23</v>
      </c>
      <c r="AN17" s="23" t="s">
        <v>1</v>
      </c>
      <c r="AR17" s="19"/>
      <c r="BS17" s="16" t="s">
        <v>27</v>
      </c>
    </row>
    <row r="18" spans="2:71" ht="7" customHeight="1">
      <c r="B18" s="19"/>
      <c r="AR18" s="19"/>
      <c r="BS18" s="16" t="s">
        <v>6</v>
      </c>
    </row>
    <row r="19" spans="2:71" ht="12" customHeight="1">
      <c r="B19" s="19"/>
      <c r="D19" s="25" t="s">
        <v>28</v>
      </c>
      <c r="AK19" s="25" t="s">
        <v>22</v>
      </c>
      <c r="AN19" s="23"/>
      <c r="AR19" s="19"/>
      <c r="BS19" s="16" t="s">
        <v>6</v>
      </c>
    </row>
    <row r="20" spans="2:71" ht="18.399999999999999" customHeight="1">
      <c r="B20" s="19"/>
      <c r="E20" s="780" t="s">
        <v>8421</v>
      </c>
      <c r="AK20" s="25" t="s">
        <v>23</v>
      </c>
      <c r="AN20" s="23" t="s">
        <v>1</v>
      </c>
      <c r="AR20" s="19"/>
      <c r="BS20" s="16" t="s">
        <v>27</v>
      </c>
    </row>
    <row r="21" spans="2:71" ht="7" customHeight="1">
      <c r="B21" s="19"/>
      <c r="AR21" s="19"/>
    </row>
    <row r="22" spans="2:71" ht="12" customHeight="1">
      <c r="B22" s="19"/>
      <c r="D22" s="25" t="s">
        <v>31</v>
      </c>
      <c r="AR22" s="19"/>
    </row>
    <row r="23" spans="2:71" ht="16.399999999999999" customHeight="1">
      <c r="B23" s="19"/>
      <c r="E23" s="995" t="s">
        <v>1</v>
      </c>
      <c r="F23" s="995"/>
      <c r="G23" s="995"/>
      <c r="H23" s="995"/>
      <c r="I23" s="995"/>
      <c r="J23" s="995"/>
      <c r="K23" s="995"/>
      <c r="L23" s="995"/>
      <c r="M23" s="995"/>
      <c r="N23" s="995"/>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R23" s="19"/>
    </row>
    <row r="24" spans="2:71" ht="7" customHeight="1">
      <c r="B24" s="19"/>
      <c r="AR24" s="19"/>
    </row>
    <row r="25" spans="2:71" ht="7" customHeight="1">
      <c r="B25" s="19"/>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R25" s="19"/>
    </row>
    <row r="26" spans="2:71" s="1" customFormat="1" ht="25.9" customHeight="1">
      <c r="B26" s="28"/>
      <c r="D26" s="29" t="s">
        <v>32</v>
      </c>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996">
        <f>ROUND(AG94,2)</f>
        <v>0</v>
      </c>
      <c r="AL26" s="997"/>
      <c r="AM26" s="997"/>
      <c r="AN26" s="997"/>
      <c r="AO26" s="997"/>
      <c r="AR26" s="28"/>
    </row>
    <row r="27" spans="2:71" s="1" customFormat="1" ht="7" customHeight="1">
      <c r="B27" s="28"/>
      <c r="AR27" s="28"/>
    </row>
    <row r="28" spans="2:71" s="1" customFormat="1" ht="12.5">
      <c r="B28" s="28"/>
      <c r="L28" s="998" t="s">
        <v>33</v>
      </c>
      <c r="M28" s="998"/>
      <c r="N28" s="998"/>
      <c r="O28" s="998"/>
      <c r="P28" s="998"/>
      <c r="W28" s="998" t="s">
        <v>34</v>
      </c>
      <c r="X28" s="998"/>
      <c r="Y28" s="998"/>
      <c r="Z28" s="998"/>
      <c r="AA28" s="998"/>
      <c r="AB28" s="998"/>
      <c r="AC28" s="998"/>
      <c r="AD28" s="998"/>
      <c r="AE28" s="998"/>
      <c r="AK28" s="998" t="s">
        <v>35</v>
      </c>
      <c r="AL28" s="998"/>
      <c r="AM28" s="998"/>
      <c r="AN28" s="998"/>
      <c r="AO28" s="998"/>
      <c r="AR28" s="28"/>
    </row>
    <row r="29" spans="2:71" s="2" customFormat="1" ht="14.5" customHeight="1">
      <c r="B29" s="32"/>
      <c r="D29" s="25" t="s">
        <v>36</v>
      </c>
      <c r="F29" s="25" t="s">
        <v>37</v>
      </c>
      <c r="L29" s="973">
        <v>0.21</v>
      </c>
      <c r="M29" s="974"/>
      <c r="N29" s="974"/>
      <c r="O29" s="974"/>
      <c r="P29" s="974"/>
      <c r="W29" s="975">
        <f>ROUND(AZ94, 2)</f>
        <v>0</v>
      </c>
      <c r="X29" s="974"/>
      <c r="Y29" s="974"/>
      <c r="Z29" s="974"/>
      <c r="AA29" s="974"/>
      <c r="AB29" s="974"/>
      <c r="AC29" s="974"/>
      <c r="AD29" s="974"/>
      <c r="AE29" s="974"/>
      <c r="AK29" s="975">
        <f>ROUND(AV94, 2)</f>
        <v>0</v>
      </c>
      <c r="AL29" s="974"/>
      <c r="AM29" s="974"/>
      <c r="AN29" s="974"/>
      <c r="AO29" s="974"/>
      <c r="AR29" s="32"/>
    </row>
    <row r="30" spans="2:71" s="2" customFormat="1" ht="14.5" customHeight="1">
      <c r="B30" s="32"/>
      <c r="F30" s="25" t="s">
        <v>38</v>
      </c>
      <c r="L30" s="973">
        <v>0.12</v>
      </c>
      <c r="M30" s="974"/>
      <c r="N30" s="974"/>
      <c r="O30" s="974"/>
      <c r="P30" s="974"/>
      <c r="W30" s="975">
        <f>ROUND(BA94, 2)</f>
        <v>0</v>
      </c>
      <c r="X30" s="974"/>
      <c r="Y30" s="974"/>
      <c r="Z30" s="974"/>
      <c r="AA30" s="974"/>
      <c r="AB30" s="974"/>
      <c r="AC30" s="974"/>
      <c r="AD30" s="974"/>
      <c r="AE30" s="974"/>
      <c r="AK30" s="975">
        <f>ROUND(AW94, 2)</f>
        <v>0</v>
      </c>
      <c r="AL30" s="974"/>
      <c r="AM30" s="974"/>
      <c r="AN30" s="974"/>
      <c r="AO30" s="974"/>
      <c r="AR30" s="32"/>
    </row>
    <row r="31" spans="2:71" s="2" customFormat="1" ht="14.5" hidden="1" customHeight="1">
      <c r="B31" s="32"/>
      <c r="F31" s="25" t="s">
        <v>39</v>
      </c>
      <c r="L31" s="973">
        <v>0.21</v>
      </c>
      <c r="M31" s="974"/>
      <c r="N31" s="974"/>
      <c r="O31" s="974"/>
      <c r="P31" s="974"/>
      <c r="W31" s="975">
        <f>ROUND(BB94, 2)</f>
        <v>0</v>
      </c>
      <c r="X31" s="974"/>
      <c r="Y31" s="974"/>
      <c r="Z31" s="974"/>
      <c r="AA31" s="974"/>
      <c r="AB31" s="974"/>
      <c r="AC31" s="974"/>
      <c r="AD31" s="974"/>
      <c r="AE31" s="974"/>
      <c r="AK31" s="975">
        <v>0</v>
      </c>
      <c r="AL31" s="974"/>
      <c r="AM31" s="974"/>
      <c r="AN31" s="974"/>
      <c r="AO31" s="974"/>
      <c r="AR31" s="32"/>
    </row>
    <row r="32" spans="2:71" s="2" customFormat="1" ht="14.5" hidden="1" customHeight="1">
      <c r="B32" s="32"/>
      <c r="F32" s="25" t="s">
        <v>40</v>
      </c>
      <c r="L32" s="973">
        <v>0.12</v>
      </c>
      <c r="M32" s="974"/>
      <c r="N32" s="974"/>
      <c r="O32" s="974"/>
      <c r="P32" s="974"/>
      <c r="W32" s="975">
        <f>ROUND(BC94, 2)</f>
        <v>0</v>
      </c>
      <c r="X32" s="974"/>
      <c r="Y32" s="974"/>
      <c r="Z32" s="974"/>
      <c r="AA32" s="974"/>
      <c r="AB32" s="974"/>
      <c r="AC32" s="974"/>
      <c r="AD32" s="974"/>
      <c r="AE32" s="974"/>
      <c r="AK32" s="975">
        <v>0</v>
      </c>
      <c r="AL32" s="974"/>
      <c r="AM32" s="974"/>
      <c r="AN32" s="974"/>
      <c r="AO32" s="974"/>
      <c r="AR32" s="32"/>
    </row>
    <row r="33" spans="2:44" s="2" customFormat="1" ht="14.5" hidden="1" customHeight="1">
      <c r="B33" s="32"/>
      <c r="F33" s="25" t="s">
        <v>41</v>
      </c>
      <c r="L33" s="973">
        <v>0</v>
      </c>
      <c r="M33" s="974"/>
      <c r="N33" s="974"/>
      <c r="O33" s="974"/>
      <c r="P33" s="974"/>
      <c r="W33" s="975">
        <f>ROUND(BD94, 2)</f>
        <v>0</v>
      </c>
      <c r="X33" s="974"/>
      <c r="Y33" s="974"/>
      <c r="Z33" s="974"/>
      <c r="AA33" s="974"/>
      <c r="AB33" s="974"/>
      <c r="AC33" s="974"/>
      <c r="AD33" s="974"/>
      <c r="AE33" s="974"/>
      <c r="AK33" s="975">
        <v>0</v>
      </c>
      <c r="AL33" s="974"/>
      <c r="AM33" s="974"/>
      <c r="AN33" s="974"/>
      <c r="AO33" s="974"/>
      <c r="AR33" s="32"/>
    </row>
    <row r="34" spans="2:44" s="1" customFormat="1" ht="7" customHeight="1">
      <c r="B34" s="28"/>
      <c r="AR34" s="28"/>
    </row>
    <row r="35" spans="2:44" s="1" customFormat="1" ht="25.9" customHeight="1">
      <c r="B35" s="28"/>
      <c r="C35" s="33"/>
      <c r="D35" s="34" t="s">
        <v>42</v>
      </c>
      <c r="E35" s="35"/>
      <c r="F35" s="35"/>
      <c r="G35" s="35"/>
      <c r="H35" s="35"/>
      <c r="I35" s="35"/>
      <c r="J35" s="35"/>
      <c r="K35" s="35"/>
      <c r="L35" s="35"/>
      <c r="M35" s="35"/>
      <c r="N35" s="35"/>
      <c r="O35" s="35"/>
      <c r="P35" s="35"/>
      <c r="Q35" s="35"/>
      <c r="R35" s="35"/>
      <c r="S35" s="35"/>
      <c r="T35" s="36" t="s">
        <v>43</v>
      </c>
      <c r="U35" s="35"/>
      <c r="V35" s="35"/>
      <c r="W35" s="35"/>
      <c r="X35" s="979" t="s">
        <v>44</v>
      </c>
      <c r="Y35" s="977"/>
      <c r="Z35" s="977"/>
      <c r="AA35" s="977"/>
      <c r="AB35" s="977"/>
      <c r="AC35" s="35"/>
      <c r="AD35" s="35"/>
      <c r="AE35" s="35"/>
      <c r="AF35" s="35"/>
      <c r="AG35" s="35"/>
      <c r="AH35" s="35"/>
      <c r="AI35" s="35"/>
      <c r="AJ35" s="35"/>
      <c r="AK35" s="976">
        <f>SUM(AK26:AK33)</f>
        <v>0</v>
      </c>
      <c r="AL35" s="977"/>
      <c r="AM35" s="977"/>
      <c r="AN35" s="977"/>
      <c r="AO35" s="978"/>
      <c r="AP35" s="33"/>
      <c r="AQ35" s="33"/>
      <c r="AR35" s="28"/>
    </row>
    <row r="36" spans="2:44" s="1" customFormat="1" ht="7" customHeight="1">
      <c r="B36" s="28"/>
      <c r="AR36" s="28"/>
    </row>
    <row r="37" spans="2:44" s="1" customFormat="1" ht="14.5" customHeight="1">
      <c r="B37" s="28"/>
      <c r="AR37" s="28"/>
    </row>
    <row r="38" spans="2:44" ht="14.5" customHeight="1">
      <c r="B38" s="19"/>
      <c r="AR38" s="19"/>
    </row>
    <row r="39" spans="2:44" ht="14.5" customHeight="1">
      <c r="B39" s="19"/>
      <c r="AR39" s="19"/>
    </row>
    <row r="40" spans="2:44" ht="14.5" customHeight="1">
      <c r="B40" s="19"/>
      <c r="AR40" s="19"/>
    </row>
    <row r="41" spans="2:44" ht="14.5" customHeight="1">
      <c r="B41" s="19"/>
      <c r="AR41" s="19"/>
    </row>
    <row r="42" spans="2:44" ht="14.5" customHeight="1">
      <c r="B42" s="19"/>
      <c r="AR42" s="19"/>
    </row>
    <row r="43" spans="2:44" ht="14.5" customHeight="1">
      <c r="B43" s="19"/>
      <c r="AR43" s="19"/>
    </row>
    <row r="44" spans="2:44" ht="14.5" customHeight="1">
      <c r="B44" s="19"/>
      <c r="AR44" s="19"/>
    </row>
    <row r="45" spans="2:44" ht="14.5" customHeight="1">
      <c r="B45" s="19"/>
      <c r="AR45" s="19"/>
    </row>
    <row r="46" spans="2:44" ht="14.5" customHeight="1">
      <c r="B46" s="19"/>
      <c r="AR46" s="19"/>
    </row>
    <row r="47" spans="2:44" ht="14.5" customHeight="1">
      <c r="B47" s="19"/>
      <c r="AR47" s="19"/>
    </row>
    <row r="48" spans="2:44" ht="14.5" customHeight="1">
      <c r="B48" s="19"/>
      <c r="AR48" s="19"/>
    </row>
    <row r="49" spans="2:44" s="1" customFormat="1" ht="14.5" customHeight="1">
      <c r="B49" s="28"/>
      <c r="D49" s="37" t="s">
        <v>45</v>
      </c>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7" t="s">
        <v>46</v>
      </c>
      <c r="AI49" s="38"/>
      <c r="AJ49" s="38"/>
      <c r="AK49" s="38"/>
      <c r="AL49" s="38"/>
      <c r="AM49" s="38"/>
      <c r="AN49" s="38"/>
      <c r="AO49" s="38"/>
      <c r="AR49" s="28"/>
    </row>
    <row r="50" spans="2:44">
      <c r="B50" s="19"/>
      <c r="AR50" s="19"/>
    </row>
    <row r="51" spans="2:44">
      <c r="B51" s="19"/>
      <c r="AR51" s="19"/>
    </row>
    <row r="52" spans="2:44">
      <c r="B52" s="19"/>
      <c r="AR52" s="19"/>
    </row>
    <row r="53" spans="2:44">
      <c r="B53" s="19"/>
      <c r="AR53" s="19"/>
    </row>
    <row r="54" spans="2:44">
      <c r="B54" s="19"/>
      <c r="AR54" s="19"/>
    </row>
    <row r="55" spans="2:44">
      <c r="B55" s="19"/>
      <c r="AR55" s="19"/>
    </row>
    <row r="56" spans="2:44">
      <c r="B56" s="19"/>
      <c r="AR56" s="19"/>
    </row>
    <row r="57" spans="2:44">
      <c r="B57" s="19"/>
      <c r="AR57" s="19"/>
    </row>
    <row r="58" spans="2:44">
      <c r="B58" s="19"/>
      <c r="AR58" s="19"/>
    </row>
    <row r="59" spans="2:44">
      <c r="B59" s="19"/>
      <c r="AR59" s="19"/>
    </row>
    <row r="60" spans="2:44" s="1" customFormat="1" ht="12.5">
      <c r="B60" s="28"/>
      <c r="D60" s="39" t="s">
        <v>47</v>
      </c>
      <c r="E60" s="30"/>
      <c r="F60" s="30"/>
      <c r="G60" s="30"/>
      <c r="H60" s="30"/>
      <c r="I60" s="30"/>
      <c r="J60" s="30"/>
      <c r="K60" s="30"/>
      <c r="L60" s="30"/>
      <c r="M60" s="30"/>
      <c r="N60" s="30"/>
      <c r="O60" s="30"/>
      <c r="P60" s="30"/>
      <c r="Q60" s="30"/>
      <c r="R60" s="30"/>
      <c r="S60" s="30"/>
      <c r="T60" s="30"/>
      <c r="U60" s="30"/>
      <c r="V60" s="39" t="s">
        <v>48</v>
      </c>
      <c r="W60" s="30"/>
      <c r="X60" s="30"/>
      <c r="Y60" s="30"/>
      <c r="Z60" s="30"/>
      <c r="AA60" s="30"/>
      <c r="AB60" s="30"/>
      <c r="AC60" s="30"/>
      <c r="AD60" s="30"/>
      <c r="AE60" s="30"/>
      <c r="AF60" s="30"/>
      <c r="AG60" s="30"/>
      <c r="AH60" s="39" t="s">
        <v>47</v>
      </c>
      <c r="AI60" s="30"/>
      <c r="AJ60" s="30"/>
      <c r="AK60" s="30"/>
      <c r="AL60" s="30"/>
      <c r="AM60" s="39" t="s">
        <v>48</v>
      </c>
      <c r="AN60" s="30"/>
      <c r="AO60" s="30"/>
      <c r="AR60" s="28"/>
    </row>
    <row r="61" spans="2:44">
      <c r="B61" s="19"/>
      <c r="AR61" s="19"/>
    </row>
    <row r="62" spans="2:44">
      <c r="B62" s="19"/>
      <c r="AR62" s="19"/>
    </row>
    <row r="63" spans="2:44">
      <c r="B63" s="19"/>
      <c r="AR63" s="19"/>
    </row>
    <row r="64" spans="2:44" s="1" customFormat="1" ht="13">
      <c r="B64" s="28"/>
      <c r="D64" s="37" t="s">
        <v>49</v>
      </c>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7" t="s">
        <v>50</v>
      </c>
      <c r="AI64" s="38"/>
      <c r="AJ64" s="38"/>
      <c r="AK64" s="38"/>
      <c r="AL64" s="38"/>
      <c r="AM64" s="38"/>
      <c r="AN64" s="38"/>
      <c r="AO64" s="38"/>
      <c r="AR64" s="28"/>
    </row>
    <row r="65" spans="2:44">
      <c r="B65" s="19"/>
      <c r="AR65" s="19"/>
    </row>
    <row r="66" spans="2:44">
      <c r="B66" s="19"/>
      <c r="AR66" s="19"/>
    </row>
    <row r="67" spans="2:44">
      <c r="B67" s="19"/>
      <c r="AR67" s="19"/>
    </row>
    <row r="68" spans="2:44">
      <c r="B68" s="19"/>
      <c r="AR68" s="19"/>
    </row>
    <row r="69" spans="2:44">
      <c r="B69" s="19"/>
      <c r="AR69" s="19"/>
    </row>
    <row r="70" spans="2:44">
      <c r="B70" s="19"/>
      <c r="AR70" s="19"/>
    </row>
    <row r="71" spans="2:44">
      <c r="B71" s="19"/>
      <c r="AR71" s="19"/>
    </row>
    <row r="72" spans="2:44">
      <c r="B72" s="19"/>
      <c r="AR72" s="19"/>
    </row>
    <row r="73" spans="2:44">
      <c r="B73" s="19"/>
      <c r="AR73" s="19"/>
    </row>
    <row r="74" spans="2:44">
      <c r="B74" s="19"/>
      <c r="AR74" s="19"/>
    </row>
    <row r="75" spans="2:44" s="1" customFormat="1" ht="12.5">
      <c r="B75" s="28"/>
      <c r="D75" s="39" t="s">
        <v>47</v>
      </c>
      <c r="E75" s="30"/>
      <c r="F75" s="30"/>
      <c r="G75" s="30"/>
      <c r="H75" s="30"/>
      <c r="I75" s="30"/>
      <c r="J75" s="30"/>
      <c r="K75" s="30"/>
      <c r="L75" s="30"/>
      <c r="M75" s="30"/>
      <c r="N75" s="30"/>
      <c r="O75" s="30"/>
      <c r="P75" s="30"/>
      <c r="Q75" s="30"/>
      <c r="R75" s="30"/>
      <c r="S75" s="30"/>
      <c r="T75" s="30"/>
      <c r="U75" s="30"/>
      <c r="V75" s="39" t="s">
        <v>48</v>
      </c>
      <c r="W75" s="30"/>
      <c r="X75" s="30"/>
      <c r="Y75" s="30"/>
      <c r="Z75" s="30"/>
      <c r="AA75" s="30"/>
      <c r="AB75" s="30"/>
      <c r="AC75" s="30"/>
      <c r="AD75" s="30"/>
      <c r="AE75" s="30"/>
      <c r="AF75" s="30"/>
      <c r="AG75" s="30"/>
      <c r="AH75" s="39" t="s">
        <v>47</v>
      </c>
      <c r="AI75" s="30"/>
      <c r="AJ75" s="30"/>
      <c r="AK75" s="30"/>
      <c r="AL75" s="30"/>
      <c r="AM75" s="39" t="s">
        <v>48</v>
      </c>
      <c r="AN75" s="30"/>
      <c r="AO75" s="30"/>
      <c r="AR75" s="28"/>
    </row>
    <row r="76" spans="2:44" s="1" customFormat="1">
      <c r="B76" s="28"/>
      <c r="AR76" s="28"/>
    </row>
    <row r="77" spans="2:44" s="1" customFormat="1" ht="7" customHeight="1">
      <c r="B77" s="40"/>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28"/>
    </row>
    <row r="81" spans="1:91" s="1" customFormat="1" ht="7" customHeight="1">
      <c r="B81" s="42"/>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28"/>
    </row>
    <row r="82" spans="1:91" s="1" customFormat="1" ht="25" customHeight="1">
      <c r="B82" s="28"/>
      <c r="C82" s="20" t="s">
        <v>51</v>
      </c>
      <c r="AR82" s="28"/>
    </row>
    <row r="83" spans="1:91" s="1" customFormat="1" ht="7" customHeight="1">
      <c r="B83" s="28"/>
      <c r="AR83" s="28"/>
    </row>
    <row r="84" spans="1:91" s="3" customFormat="1" ht="12" customHeight="1">
      <c r="B84" s="44"/>
      <c r="C84" s="25" t="s">
        <v>12</v>
      </c>
      <c r="L84" s="3" t="str">
        <f>K5</f>
        <v>240601</v>
      </c>
      <c r="AR84" s="44"/>
    </row>
    <row r="85" spans="1:91" s="4" customFormat="1" ht="37" customHeight="1">
      <c r="B85" s="45"/>
      <c r="C85" s="46" t="s">
        <v>14</v>
      </c>
      <c r="L85" s="1003" t="str">
        <f>K6</f>
        <v>DOMOV SENIORŮ BOROHRÁDEK PŘÍSTAVBA A STAVEBNÍ ÚPRAVY</v>
      </c>
      <c r="M85" s="1004"/>
      <c r="N85" s="1004"/>
      <c r="O85" s="1004"/>
      <c r="P85" s="1004"/>
      <c r="Q85" s="1004"/>
      <c r="R85" s="1004"/>
      <c r="S85" s="1004"/>
      <c r="T85" s="1004"/>
      <c r="U85" s="1004"/>
      <c r="V85" s="1004"/>
      <c r="W85" s="1004"/>
      <c r="X85" s="1004"/>
      <c r="Y85" s="1004"/>
      <c r="Z85" s="1004"/>
      <c r="AA85" s="1004"/>
      <c r="AB85" s="1004"/>
      <c r="AC85" s="1004"/>
      <c r="AD85" s="1004"/>
      <c r="AE85" s="1004"/>
      <c r="AF85" s="1004"/>
      <c r="AG85" s="1004"/>
      <c r="AH85" s="1004"/>
      <c r="AI85" s="1004"/>
      <c r="AJ85" s="1004"/>
      <c r="AK85" s="1004"/>
      <c r="AL85" s="1004"/>
      <c r="AM85" s="1004"/>
      <c r="AN85" s="1004"/>
      <c r="AO85" s="1004"/>
      <c r="AR85" s="45"/>
    </row>
    <row r="86" spans="1:91" s="1" customFormat="1" ht="7" customHeight="1">
      <c r="B86" s="28"/>
      <c r="AR86" s="28"/>
    </row>
    <row r="87" spans="1:91" s="1" customFormat="1" ht="12" customHeight="1">
      <c r="B87" s="28"/>
      <c r="C87" s="25" t="s">
        <v>18</v>
      </c>
      <c r="L87" s="47" t="str">
        <f>IF(K8="","",K8)</f>
        <v>DpS Borohrádek, st.p.č.243,722,p.p.č.187</v>
      </c>
      <c r="AI87" s="25" t="s">
        <v>19</v>
      </c>
      <c r="AM87" s="986" t="str">
        <f>IF(AN8= "","",AN8)</f>
        <v>10. 6. 2024</v>
      </c>
      <c r="AN87" s="986"/>
      <c r="AR87" s="28"/>
    </row>
    <row r="88" spans="1:91" s="1" customFormat="1" ht="7" customHeight="1">
      <c r="B88" s="28"/>
      <c r="AR88" s="28"/>
    </row>
    <row r="89" spans="1:91" s="1" customFormat="1" ht="12.5">
      <c r="B89" s="28"/>
      <c r="C89" s="25" t="s">
        <v>21</v>
      </c>
      <c r="L89" s="3" t="str">
        <f>IF(E11= "","",E11)</f>
        <v>Královehradecký kraj,Pivovarské nám.1245 H.Králové</v>
      </c>
      <c r="AI89" s="25" t="s">
        <v>26</v>
      </c>
      <c r="AM89" s="984" t="str">
        <f>IF(E17="","",E17)</f>
        <v>Proxion, Hurdálková 206 547 01 Náchod</v>
      </c>
      <c r="AN89" s="985"/>
      <c r="AO89" s="985"/>
      <c r="AP89" s="985"/>
      <c r="AR89" s="28"/>
      <c r="AS89" s="989" t="s">
        <v>52</v>
      </c>
      <c r="AT89" s="990"/>
      <c r="AU89" s="49"/>
      <c r="AV89" s="49"/>
      <c r="AW89" s="49"/>
      <c r="AX89" s="49"/>
      <c r="AY89" s="49"/>
      <c r="AZ89" s="49"/>
      <c r="BA89" s="49"/>
      <c r="BB89" s="49"/>
      <c r="BC89" s="49"/>
      <c r="BD89" s="50"/>
    </row>
    <row r="90" spans="1:91" s="1" customFormat="1" ht="24.75" customHeight="1">
      <c r="B90" s="28"/>
      <c r="C90" s="25" t="s">
        <v>24</v>
      </c>
      <c r="L90" s="3" t="str">
        <f>IF(E14="","",E14)</f>
        <v>VZ</v>
      </c>
      <c r="AI90" s="25" t="s">
        <v>28</v>
      </c>
      <c r="AM90" s="984" t="str">
        <f>IF(E20="","",E20)</f>
        <v>Ivan Mezera / František Mrázek</v>
      </c>
      <c r="AN90" s="985"/>
      <c r="AO90" s="985"/>
      <c r="AP90" s="985"/>
      <c r="AR90" s="28"/>
      <c r="AS90" s="991"/>
      <c r="AT90" s="992"/>
      <c r="BD90" s="52"/>
    </row>
    <row r="91" spans="1:91" s="1" customFormat="1" ht="10.9" customHeight="1">
      <c r="B91" s="28"/>
      <c r="AR91" s="28"/>
      <c r="AS91" s="991"/>
      <c r="AT91" s="992"/>
      <c r="BD91" s="52"/>
    </row>
    <row r="92" spans="1:91" s="1" customFormat="1" ht="29.25" customHeight="1">
      <c r="B92" s="28"/>
      <c r="C92" s="1005" t="s">
        <v>53</v>
      </c>
      <c r="D92" s="983"/>
      <c r="E92" s="983"/>
      <c r="F92" s="983"/>
      <c r="G92" s="983"/>
      <c r="H92" s="53"/>
      <c r="I92" s="987" t="s">
        <v>54</v>
      </c>
      <c r="J92" s="983"/>
      <c r="K92" s="983"/>
      <c r="L92" s="983"/>
      <c r="M92" s="983"/>
      <c r="N92" s="983"/>
      <c r="O92" s="983"/>
      <c r="P92" s="983"/>
      <c r="Q92" s="983"/>
      <c r="R92" s="983"/>
      <c r="S92" s="983"/>
      <c r="T92" s="983"/>
      <c r="U92" s="983"/>
      <c r="V92" s="983"/>
      <c r="W92" s="983"/>
      <c r="X92" s="983"/>
      <c r="Y92" s="983"/>
      <c r="Z92" s="983"/>
      <c r="AA92" s="983"/>
      <c r="AB92" s="983"/>
      <c r="AC92" s="983"/>
      <c r="AD92" s="983"/>
      <c r="AE92" s="983"/>
      <c r="AF92" s="983"/>
      <c r="AG92" s="982" t="s">
        <v>55</v>
      </c>
      <c r="AH92" s="983"/>
      <c r="AI92" s="983"/>
      <c r="AJ92" s="983"/>
      <c r="AK92" s="983"/>
      <c r="AL92" s="983"/>
      <c r="AM92" s="983"/>
      <c r="AN92" s="987" t="s">
        <v>56</v>
      </c>
      <c r="AO92" s="983"/>
      <c r="AP92" s="988"/>
      <c r="AQ92" s="54" t="s">
        <v>57</v>
      </c>
      <c r="AR92" s="28"/>
      <c r="AS92" s="55" t="s">
        <v>58</v>
      </c>
      <c r="AT92" s="56" t="s">
        <v>59</v>
      </c>
      <c r="AU92" s="56" t="s">
        <v>60</v>
      </c>
      <c r="AV92" s="56" t="s">
        <v>61</v>
      </c>
      <c r="AW92" s="56" t="s">
        <v>62</v>
      </c>
      <c r="AX92" s="56" t="s">
        <v>63</v>
      </c>
      <c r="AY92" s="56" t="s">
        <v>64</v>
      </c>
      <c r="AZ92" s="56" t="s">
        <v>65</v>
      </c>
      <c r="BA92" s="56" t="s">
        <v>66</v>
      </c>
      <c r="BB92" s="56" t="s">
        <v>67</v>
      </c>
      <c r="BC92" s="56" t="s">
        <v>68</v>
      </c>
      <c r="BD92" s="57" t="s">
        <v>69</v>
      </c>
    </row>
    <row r="93" spans="1:91" s="1" customFormat="1" ht="10.9" customHeight="1">
      <c r="B93" s="28"/>
      <c r="AR93" s="28"/>
      <c r="AS93" s="58"/>
      <c r="AT93" s="49"/>
      <c r="AU93" s="49"/>
      <c r="AV93" s="49"/>
      <c r="AW93" s="49"/>
      <c r="AX93" s="49"/>
      <c r="AY93" s="49"/>
      <c r="AZ93" s="49"/>
      <c r="BA93" s="49"/>
      <c r="BB93" s="49"/>
      <c r="BC93" s="49"/>
      <c r="BD93" s="50"/>
    </row>
    <row r="94" spans="1:91" s="5" customFormat="1" ht="32.5" customHeight="1">
      <c r="B94" s="59"/>
      <c r="C94" s="60" t="s">
        <v>70</v>
      </c>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1000">
        <f>ROUND(AG95+AG96+AG109+AG121+AG130+AG131,2)</f>
        <v>0</v>
      </c>
      <c r="AH94" s="1000"/>
      <c r="AI94" s="1000"/>
      <c r="AJ94" s="1000"/>
      <c r="AK94" s="1000"/>
      <c r="AL94" s="1000"/>
      <c r="AM94" s="1000"/>
      <c r="AN94" s="968">
        <f t="shared" ref="AN94:AN135" si="0">SUM(AG94,AT94)</f>
        <v>0</v>
      </c>
      <c r="AO94" s="968"/>
      <c r="AP94" s="968"/>
      <c r="AQ94" s="63" t="s">
        <v>1</v>
      </c>
      <c r="AR94" s="59"/>
      <c r="AS94" s="64">
        <f>ROUND(AS95+AS109+AS121+AS130+AS131,2)</f>
        <v>0</v>
      </c>
      <c r="AT94" s="65">
        <f t="shared" ref="AT94:AT135" si="1">ROUND(SUM(AV94:AW94),2)</f>
        <v>0</v>
      </c>
      <c r="AU94" s="66">
        <f>ROUND(AU95+AU96+AU109+AU121+AU130+AU131,5)</f>
        <v>70963.536689999994</v>
      </c>
      <c r="AV94" s="65">
        <f>ROUND(AZ94*L29,2)</f>
        <v>0</v>
      </c>
      <c r="AW94" s="65">
        <f>ROUND(BA94*L30,2)</f>
        <v>0</v>
      </c>
      <c r="AX94" s="65">
        <f>ROUND(BB94*L29,2)</f>
        <v>0</v>
      </c>
      <c r="AY94" s="65">
        <f>ROUND(BC94*L30,2)</f>
        <v>0</v>
      </c>
      <c r="AZ94" s="65">
        <f>ROUND(AZ95+AZ96+AZ109+AZ121+AZ130+AZ131,2)</f>
        <v>0</v>
      </c>
      <c r="BA94" s="65">
        <f>ROUND(BA95+BA96+BA109+BA121+BA130+BA131,2)</f>
        <v>0</v>
      </c>
      <c r="BB94" s="65">
        <f>ROUND(BB95+BB96+BB109+BB121+BB130+BB131,2)</f>
        <v>0</v>
      </c>
      <c r="BC94" s="65">
        <f>ROUND(BC95+BC96+BC109+BC121+BC130+BC131,2)</f>
        <v>0</v>
      </c>
      <c r="BD94" s="67">
        <f>ROUND(BD95+BD96+BD109+BD121+BD130+BD131,2)</f>
        <v>0</v>
      </c>
      <c r="BS94" s="68" t="s">
        <v>71</v>
      </c>
      <c r="BT94" s="68" t="s">
        <v>72</v>
      </c>
      <c r="BU94" s="69" t="s">
        <v>73</v>
      </c>
      <c r="BV94" s="68" t="s">
        <v>74</v>
      </c>
      <c r="BW94" s="68" t="s">
        <v>4</v>
      </c>
      <c r="BX94" s="68" t="s">
        <v>75</v>
      </c>
      <c r="CL94" s="68" t="s">
        <v>1</v>
      </c>
    </row>
    <row r="95" spans="1:91" s="6" customFormat="1" ht="16.399999999999999" customHeight="1">
      <c r="A95" s="70" t="s">
        <v>76</v>
      </c>
      <c r="B95" s="71"/>
      <c r="C95" s="72"/>
      <c r="D95" s="1001" t="s">
        <v>77</v>
      </c>
      <c r="E95" s="1001"/>
      <c r="F95" s="1001"/>
      <c r="G95" s="1001"/>
      <c r="H95" s="1001"/>
      <c r="I95" s="73"/>
      <c r="J95" s="1001" t="s">
        <v>78</v>
      </c>
      <c r="K95" s="1001"/>
      <c r="L95" s="1001"/>
      <c r="M95" s="1001"/>
      <c r="N95" s="1001"/>
      <c r="O95" s="1001"/>
      <c r="P95" s="1001"/>
      <c r="Q95" s="1001"/>
      <c r="R95" s="1001"/>
      <c r="S95" s="1001"/>
      <c r="T95" s="1001"/>
      <c r="U95" s="1001"/>
      <c r="V95" s="1001"/>
      <c r="W95" s="1001"/>
      <c r="X95" s="1001"/>
      <c r="Y95" s="1001"/>
      <c r="Z95" s="1001"/>
      <c r="AA95" s="1001"/>
      <c r="AB95" s="1001"/>
      <c r="AC95" s="1001"/>
      <c r="AD95" s="1001"/>
      <c r="AE95" s="1001"/>
      <c r="AF95" s="1001"/>
      <c r="AG95" s="969">
        <f>'SO 00 - Vedlejší a ostatn...'!J30</f>
        <v>0</v>
      </c>
      <c r="AH95" s="970"/>
      <c r="AI95" s="970"/>
      <c r="AJ95" s="970"/>
      <c r="AK95" s="970"/>
      <c r="AL95" s="970"/>
      <c r="AM95" s="970"/>
      <c r="AN95" s="969">
        <f t="shared" si="0"/>
        <v>0</v>
      </c>
      <c r="AO95" s="970"/>
      <c r="AP95" s="970"/>
      <c r="AQ95" s="74" t="s">
        <v>79</v>
      </c>
      <c r="AR95" s="71"/>
      <c r="AS95" s="75">
        <v>0</v>
      </c>
      <c r="AT95" s="76">
        <f t="shared" si="1"/>
        <v>0</v>
      </c>
      <c r="AU95" s="77">
        <f>'SO 00 - Vedlejší a ostatn...'!P122</f>
        <v>0</v>
      </c>
      <c r="AV95" s="76">
        <f>'SO 00 - Vedlejší a ostatn...'!J33</f>
        <v>0</v>
      </c>
      <c r="AW95" s="76">
        <f>'SO 00 - Vedlejší a ostatn...'!J34</f>
        <v>0</v>
      </c>
      <c r="AX95" s="76">
        <f>'SO 00 - Vedlejší a ostatn...'!J35</f>
        <v>0</v>
      </c>
      <c r="AY95" s="76">
        <f>'SO 00 - Vedlejší a ostatn...'!J36</f>
        <v>0</v>
      </c>
      <c r="AZ95" s="76">
        <f>'SO 00 - Vedlejší a ostatn...'!F33</f>
        <v>0</v>
      </c>
      <c r="BA95" s="76">
        <f>'SO 00 - Vedlejší a ostatn...'!F34</f>
        <v>0</v>
      </c>
      <c r="BB95" s="76">
        <f>'SO 00 - Vedlejší a ostatn...'!F35</f>
        <v>0</v>
      </c>
      <c r="BC95" s="76">
        <f>'SO 00 - Vedlejší a ostatn...'!F36</f>
        <v>0</v>
      </c>
      <c r="BD95" s="78">
        <f>'SO 00 - Vedlejší a ostatn...'!F37</f>
        <v>0</v>
      </c>
      <c r="BT95" s="79" t="s">
        <v>80</v>
      </c>
      <c r="BV95" s="79" t="s">
        <v>74</v>
      </c>
      <c r="BW95" s="79" t="s">
        <v>81</v>
      </c>
      <c r="BX95" s="79" t="s">
        <v>4</v>
      </c>
      <c r="CL95" s="79" t="s">
        <v>1</v>
      </c>
      <c r="CM95" s="79" t="s">
        <v>80</v>
      </c>
    </row>
    <row r="96" spans="1:91" s="6" customFormat="1" ht="16.399999999999999" customHeight="1">
      <c r="B96" s="71"/>
      <c r="C96" s="72"/>
      <c r="D96" s="1001" t="s">
        <v>6177</v>
      </c>
      <c r="E96" s="1001"/>
      <c r="F96" s="1001"/>
      <c r="G96" s="1001"/>
      <c r="H96" s="1001"/>
      <c r="I96" s="73"/>
      <c r="J96" s="1002" t="s">
        <v>8408</v>
      </c>
      <c r="K96" s="1001"/>
      <c r="L96" s="1001"/>
      <c r="M96" s="1001"/>
      <c r="N96" s="1001"/>
      <c r="O96" s="1001"/>
      <c r="P96" s="1001"/>
      <c r="Q96" s="1001"/>
      <c r="R96" s="1001"/>
      <c r="S96" s="1001"/>
      <c r="T96" s="1001"/>
      <c r="U96" s="1001"/>
      <c r="V96" s="1001"/>
      <c r="W96" s="1001"/>
      <c r="X96" s="1001"/>
      <c r="Y96" s="1001"/>
      <c r="Z96" s="1001"/>
      <c r="AA96" s="1001"/>
      <c r="AB96" s="1001"/>
      <c r="AC96" s="1001"/>
      <c r="AD96" s="1001"/>
      <c r="AE96" s="1001"/>
      <c r="AF96" s="1001"/>
      <c r="AG96" s="971">
        <f>ROUND(AG97+AG98+AG99+AG100+AG101+AG102,2)</f>
        <v>0</v>
      </c>
      <c r="AH96" s="970"/>
      <c r="AI96" s="970"/>
      <c r="AJ96" s="970"/>
      <c r="AK96" s="970"/>
      <c r="AL96" s="970"/>
      <c r="AM96" s="970"/>
      <c r="AN96" s="969">
        <f t="shared" ref="AN96:AN97" si="2">SUM(AG96,AT96)</f>
        <v>0</v>
      </c>
      <c r="AO96" s="970"/>
      <c r="AP96" s="970"/>
      <c r="AQ96" s="74" t="s">
        <v>79</v>
      </c>
      <c r="AR96" s="71"/>
      <c r="AS96" s="75">
        <f>ROUND(AS97+AS98+AS99+AS100+AS101+AS102,2)</f>
        <v>0</v>
      </c>
      <c r="AT96" s="76">
        <f t="shared" ref="AT96:AT97" si="3">ROUND(SUM(AV96:AW96),2)</f>
        <v>0</v>
      </c>
      <c r="AU96" s="77">
        <f>ROUND(AU97+AU98+AU99+AU100+AU101+AU102,5)</f>
        <v>61332.847040000001</v>
      </c>
      <c r="AV96" s="76">
        <f>ROUND(AZ96*L29,2)</f>
        <v>0</v>
      </c>
      <c r="AW96" s="76">
        <f>ROUND(BA96*L30,2)</f>
        <v>0</v>
      </c>
      <c r="AX96" s="76">
        <f t="shared" ref="AX96:AY102" si="4">ROUND(BB96*L29,2)</f>
        <v>0</v>
      </c>
      <c r="AY96" s="76">
        <f t="shared" si="4"/>
        <v>0</v>
      </c>
      <c r="AZ96" s="76">
        <f>ROUND(AZ97+AZ98+AZ99+AZ100+AZ101+AZ102,2)</f>
        <v>0</v>
      </c>
      <c r="BA96" s="76">
        <f>ROUND(BA97+BA98+BA99+BA100+BA101+BA102,2)</f>
        <v>0</v>
      </c>
      <c r="BB96" s="76">
        <f>ROUND(BB97+BB98+BB99+BB100+BB101+BB102,2)</f>
        <v>0</v>
      </c>
      <c r="BC96" s="76">
        <f>ROUND(BC97+BC98+BC99+BC100+BC101+BC102,2)</f>
        <v>0</v>
      </c>
      <c r="BD96" s="78">
        <f>ROUND(BD97+BD98+BD99+BD100+BD101+BD102,2)</f>
        <v>0</v>
      </c>
      <c r="BS96" s="79" t="s">
        <v>71</v>
      </c>
      <c r="BT96" s="79" t="s">
        <v>80</v>
      </c>
      <c r="BU96" s="79" t="s">
        <v>73</v>
      </c>
      <c r="BV96" s="79" t="s">
        <v>74</v>
      </c>
      <c r="BW96" s="79" t="s">
        <v>84</v>
      </c>
      <c r="BX96" s="79" t="s">
        <v>4</v>
      </c>
      <c r="CL96" s="79" t="s">
        <v>1</v>
      </c>
      <c r="CM96" s="79" t="s">
        <v>80</v>
      </c>
    </row>
    <row r="97" spans="1:91" s="3" customFormat="1" ht="22.4" customHeight="1">
      <c r="A97" s="70" t="s">
        <v>76</v>
      </c>
      <c r="B97" s="44"/>
      <c r="C97" s="9"/>
      <c r="D97" s="9"/>
      <c r="E97" s="999" t="s">
        <v>6178</v>
      </c>
      <c r="F97" s="999"/>
      <c r="G97" s="999"/>
      <c r="H97" s="999"/>
      <c r="I97" s="999"/>
      <c r="J97" s="9"/>
      <c r="K97" s="1006" t="s">
        <v>98</v>
      </c>
      <c r="L97" s="999"/>
      <c r="M97" s="999"/>
      <c r="N97" s="999"/>
      <c r="O97" s="999"/>
      <c r="P97" s="999"/>
      <c r="Q97" s="999"/>
      <c r="R97" s="999"/>
      <c r="S97" s="999"/>
      <c r="T97" s="999"/>
      <c r="U97" s="999"/>
      <c r="V97" s="999"/>
      <c r="W97" s="999"/>
      <c r="X97" s="999"/>
      <c r="Y97" s="999"/>
      <c r="Z97" s="999"/>
      <c r="AA97" s="999"/>
      <c r="AB97" s="999"/>
      <c r="AC97" s="999"/>
      <c r="AD97" s="999"/>
      <c r="AE97" s="999"/>
      <c r="AF97" s="999"/>
      <c r="AG97" s="966">
        <f>'SO 01.1 - Bourání'!J30</f>
        <v>0</v>
      </c>
      <c r="AH97" s="967"/>
      <c r="AI97" s="967"/>
      <c r="AJ97" s="967"/>
      <c r="AK97" s="967"/>
      <c r="AL97" s="967"/>
      <c r="AM97" s="967"/>
      <c r="AN97" s="966">
        <f t="shared" si="2"/>
        <v>0</v>
      </c>
      <c r="AO97" s="967"/>
      <c r="AP97" s="967"/>
      <c r="AQ97" s="80" t="s">
        <v>87</v>
      </c>
      <c r="AR97" s="44"/>
      <c r="AS97" s="81">
        <v>0</v>
      </c>
      <c r="AT97" s="82">
        <f t="shared" si="3"/>
        <v>0</v>
      </c>
      <c r="AU97" s="83">
        <f>'SO 01.1 - Bourání'!P94</f>
        <v>27466.997715999998</v>
      </c>
      <c r="AV97" s="82">
        <f>'SO 01.1 - Bourání'!J33</f>
        <v>0</v>
      </c>
      <c r="AW97" s="82">
        <f>'SO 01.1 - Bourání'!J34</f>
        <v>0</v>
      </c>
      <c r="AX97" s="76">
        <f t="shared" si="4"/>
        <v>0</v>
      </c>
      <c r="AY97" s="76">
        <f t="shared" si="4"/>
        <v>0</v>
      </c>
      <c r="AZ97" s="82">
        <f>'SO 01.1 - Bourání'!F33</f>
        <v>0</v>
      </c>
      <c r="BA97" s="82">
        <f>'SO 01.1 - Bourání'!F34</f>
        <v>0</v>
      </c>
      <c r="BB97" s="82">
        <f>'SO 01.1 - Bourání'!F35</f>
        <v>0</v>
      </c>
      <c r="BC97" s="82">
        <f>'SO 01.1 - Bourání'!F36</f>
        <v>0</v>
      </c>
      <c r="BD97" s="84">
        <f>'SO 01.1 - Bourání'!F37</f>
        <v>0</v>
      </c>
      <c r="BT97" s="23" t="s">
        <v>88</v>
      </c>
      <c r="BV97" s="23" t="s">
        <v>74</v>
      </c>
      <c r="BW97" s="23" t="s">
        <v>89</v>
      </c>
      <c r="BX97" s="23" t="s">
        <v>84</v>
      </c>
      <c r="CL97" s="23" t="s">
        <v>1</v>
      </c>
    </row>
    <row r="98" spans="1:91" s="3" customFormat="1" ht="22.4" customHeight="1">
      <c r="A98" s="70" t="s">
        <v>76</v>
      </c>
      <c r="B98" s="44"/>
      <c r="C98" s="9"/>
      <c r="D98" s="9"/>
      <c r="E98" s="999" t="s">
        <v>6179</v>
      </c>
      <c r="F98" s="999"/>
      <c r="G98" s="999"/>
      <c r="H98" s="999"/>
      <c r="I98" s="999"/>
      <c r="J98" s="9"/>
      <c r="K98" s="1006" t="s">
        <v>8410</v>
      </c>
      <c r="L98" s="999"/>
      <c r="M98" s="999"/>
      <c r="N98" s="999"/>
      <c r="O98" s="999"/>
      <c r="P98" s="999"/>
      <c r="Q98" s="999"/>
      <c r="R98" s="999"/>
      <c r="S98" s="999"/>
      <c r="T98" s="999"/>
      <c r="U98" s="999"/>
      <c r="V98" s="999"/>
      <c r="W98" s="999"/>
      <c r="X98" s="999"/>
      <c r="Y98" s="999"/>
      <c r="Z98" s="999"/>
      <c r="AA98" s="999"/>
      <c r="AB98" s="999"/>
      <c r="AC98" s="999"/>
      <c r="AD98" s="999"/>
      <c r="AE98" s="999"/>
      <c r="AF98" s="999"/>
      <c r="AG98" s="966">
        <f>'SO 01.2 - Hydroizolace'!J30</f>
        <v>0</v>
      </c>
      <c r="AH98" s="967"/>
      <c r="AI98" s="967"/>
      <c r="AJ98" s="967"/>
      <c r="AK98" s="967"/>
      <c r="AL98" s="967"/>
      <c r="AM98" s="967"/>
      <c r="AN98" s="966">
        <f t="shared" ref="AN98:AN100" si="5">SUM(AG98,AT98)</f>
        <v>0</v>
      </c>
      <c r="AO98" s="967"/>
      <c r="AP98" s="967"/>
      <c r="AQ98" s="80" t="s">
        <v>87</v>
      </c>
      <c r="AR98" s="44"/>
      <c r="AS98" s="81">
        <v>0</v>
      </c>
      <c r="AT98" s="82">
        <f t="shared" ref="AT98:AT100" si="6">ROUND(SUM(AV98:AW98),2)</f>
        <v>0</v>
      </c>
      <c r="AU98" s="83">
        <f>'SO 01.2 - Hydroizolace'!P86</f>
        <v>17910.331078000003</v>
      </c>
      <c r="AV98" s="82">
        <f>'SO 01.2 - Hydroizolace'!J33</f>
        <v>0</v>
      </c>
      <c r="AW98" s="82">
        <f>'SO 01.2 - Hydroizolace'!J34</f>
        <v>0</v>
      </c>
      <c r="AX98" s="76">
        <f t="shared" si="4"/>
        <v>0</v>
      </c>
      <c r="AY98" s="76">
        <f t="shared" si="4"/>
        <v>0</v>
      </c>
      <c r="AZ98" s="82">
        <f>'SO 01.2 - Hydroizolace'!F33</f>
        <v>0</v>
      </c>
      <c r="BA98" s="82">
        <f>'SO 01.2 - Hydroizolace'!F34</f>
        <v>0</v>
      </c>
      <c r="BB98" s="82">
        <f>'SO 01.2 - Hydroizolace'!F35</f>
        <v>0</v>
      </c>
      <c r="BC98" s="82">
        <f>'SO 01.2 - Hydroizolace'!F36</f>
        <v>0</v>
      </c>
      <c r="BD98" s="84">
        <f>'SO 01.2 - Hydroizolace'!F37</f>
        <v>0</v>
      </c>
      <c r="BT98" s="23" t="s">
        <v>88</v>
      </c>
      <c r="BV98" s="23" t="s">
        <v>74</v>
      </c>
      <c r="BW98" s="23" t="s">
        <v>89</v>
      </c>
      <c r="BX98" s="23" t="s">
        <v>84</v>
      </c>
      <c r="CL98" s="23" t="s">
        <v>1</v>
      </c>
    </row>
    <row r="99" spans="1:91" s="3" customFormat="1" ht="22.4" customHeight="1">
      <c r="A99" s="70" t="s">
        <v>76</v>
      </c>
      <c r="B99" s="44"/>
      <c r="C99" s="9"/>
      <c r="D99" s="9"/>
      <c r="E99" s="999" t="s">
        <v>6180</v>
      </c>
      <c r="F99" s="999"/>
      <c r="G99" s="999"/>
      <c r="H99" s="999"/>
      <c r="I99" s="999"/>
      <c r="J99" s="9"/>
      <c r="K99" s="1006" t="s">
        <v>8411</v>
      </c>
      <c r="L99" s="999"/>
      <c r="M99" s="999"/>
      <c r="N99" s="999"/>
      <c r="O99" s="999"/>
      <c r="P99" s="999"/>
      <c r="Q99" s="999"/>
      <c r="R99" s="999"/>
      <c r="S99" s="999"/>
      <c r="T99" s="999"/>
      <c r="U99" s="999"/>
      <c r="V99" s="999"/>
      <c r="W99" s="999"/>
      <c r="X99" s="999"/>
      <c r="Y99" s="999"/>
      <c r="Z99" s="999"/>
      <c r="AA99" s="999"/>
      <c r="AB99" s="999"/>
      <c r="AC99" s="999"/>
      <c r="AD99" s="999"/>
      <c r="AE99" s="999"/>
      <c r="AF99" s="999"/>
      <c r="AG99" s="966">
        <f>'SO 01.3 - Krov'!J30</f>
        <v>0</v>
      </c>
      <c r="AH99" s="967"/>
      <c r="AI99" s="967"/>
      <c r="AJ99" s="967"/>
      <c r="AK99" s="967"/>
      <c r="AL99" s="967"/>
      <c r="AM99" s="967"/>
      <c r="AN99" s="966">
        <f t="shared" si="5"/>
        <v>0</v>
      </c>
      <c r="AO99" s="967"/>
      <c r="AP99" s="967"/>
      <c r="AQ99" s="80" t="s">
        <v>87</v>
      </c>
      <c r="AR99" s="44"/>
      <c r="AS99" s="81">
        <v>0</v>
      </c>
      <c r="AT99" s="82">
        <f t="shared" si="6"/>
        <v>0</v>
      </c>
      <c r="AU99" s="83">
        <f>'SO 01.3 - Krov'!P85</f>
        <v>2629.7215199999996</v>
      </c>
      <c r="AV99" s="82">
        <f>'SO 01.3 - Krov'!J33</f>
        <v>0</v>
      </c>
      <c r="AW99" s="82">
        <f>'SO 01.3 - Krov'!J34</f>
        <v>0</v>
      </c>
      <c r="AX99" s="76">
        <f t="shared" si="4"/>
        <v>0</v>
      </c>
      <c r="AY99" s="76">
        <f t="shared" si="4"/>
        <v>0</v>
      </c>
      <c r="AZ99" s="82">
        <f>'SO 01.3 - Krov'!F33</f>
        <v>0</v>
      </c>
      <c r="BA99" s="82">
        <f>'SO 01.3 - Krov'!F34</f>
        <v>0</v>
      </c>
      <c r="BB99" s="82">
        <f>'SO 01.3 - Krov'!F35</f>
        <v>0</v>
      </c>
      <c r="BC99" s="82">
        <f>'SO 01.3 - Krov'!F36</f>
        <v>0</v>
      </c>
      <c r="BD99" s="84">
        <f>'SO 01.3 - Krov'!F37</f>
        <v>0</v>
      </c>
      <c r="BT99" s="23" t="s">
        <v>88</v>
      </c>
      <c r="BV99" s="23" t="s">
        <v>74</v>
      </c>
      <c r="BW99" s="23" t="s">
        <v>89</v>
      </c>
      <c r="BX99" s="23" t="s">
        <v>84</v>
      </c>
      <c r="CL99" s="23" t="s">
        <v>1</v>
      </c>
    </row>
    <row r="100" spans="1:91" s="3" customFormat="1" ht="22.4" customHeight="1">
      <c r="A100" s="70" t="s">
        <v>76</v>
      </c>
      <c r="B100" s="44"/>
      <c r="C100" s="9"/>
      <c r="D100" s="9"/>
      <c r="E100" s="999" t="s">
        <v>6181</v>
      </c>
      <c r="F100" s="999"/>
      <c r="G100" s="999"/>
      <c r="H100" s="999"/>
      <c r="I100" s="999"/>
      <c r="J100" s="9"/>
      <c r="K100" s="1006" t="s">
        <v>8412</v>
      </c>
      <c r="L100" s="999"/>
      <c r="M100" s="999"/>
      <c r="N100" s="999"/>
      <c r="O100" s="999"/>
      <c r="P100" s="999"/>
      <c r="Q100" s="999"/>
      <c r="R100" s="999"/>
      <c r="S100" s="999"/>
      <c r="T100" s="999"/>
      <c r="U100" s="999"/>
      <c r="V100" s="999"/>
      <c r="W100" s="999"/>
      <c r="X100" s="999"/>
      <c r="Y100" s="999"/>
      <c r="Z100" s="999"/>
      <c r="AA100" s="999"/>
      <c r="AB100" s="999"/>
      <c r="AC100" s="999"/>
      <c r="AD100" s="999"/>
      <c r="AE100" s="999"/>
      <c r="AF100" s="999"/>
      <c r="AG100" s="966">
        <f>'SO 01.4 - Rekonstrukce'!J30</f>
        <v>0</v>
      </c>
      <c r="AH100" s="967"/>
      <c r="AI100" s="967"/>
      <c r="AJ100" s="967"/>
      <c r="AK100" s="967"/>
      <c r="AL100" s="967"/>
      <c r="AM100" s="967"/>
      <c r="AN100" s="966">
        <f t="shared" si="5"/>
        <v>0</v>
      </c>
      <c r="AO100" s="967"/>
      <c r="AP100" s="967"/>
      <c r="AQ100" s="80" t="s">
        <v>87</v>
      </c>
      <c r="AR100" s="44"/>
      <c r="AS100" s="81">
        <v>0</v>
      </c>
      <c r="AT100" s="82">
        <f t="shared" si="6"/>
        <v>0</v>
      </c>
      <c r="AU100" s="83">
        <f>'SO 01.4 - Rekonstrukce'!P105</f>
        <v>10425.254743000001</v>
      </c>
      <c r="AV100" s="82">
        <f>'SO 01.4 - Rekonstrukce'!J33</f>
        <v>0</v>
      </c>
      <c r="AW100" s="82">
        <f>'SO 01.4 - Rekonstrukce'!J34</f>
        <v>0</v>
      </c>
      <c r="AX100" s="76">
        <f t="shared" si="4"/>
        <v>0</v>
      </c>
      <c r="AY100" s="76">
        <f t="shared" si="4"/>
        <v>0</v>
      </c>
      <c r="AZ100" s="82">
        <f>'SO 01.4 - Rekonstrukce'!F33</f>
        <v>0</v>
      </c>
      <c r="BA100" s="82">
        <f>'SO 01.4 - Rekonstrukce'!F34</f>
        <v>0</v>
      </c>
      <c r="BB100" s="82">
        <f>'SO 01.4 - Rekonstrukce'!F35</f>
        <v>0</v>
      </c>
      <c r="BC100" s="82">
        <f>'SO 01.4 - Rekonstrukce'!F36</f>
        <v>0</v>
      </c>
      <c r="BD100" s="84">
        <f>'SO 01.4 - Rekonstrukce'!F37</f>
        <v>0</v>
      </c>
      <c r="BT100" s="23" t="s">
        <v>88</v>
      </c>
      <c r="BV100" s="23" t="s">
        <v>74</v>
      </c>
      <c r="BW100" s="23" t="s">
        <v>89</v>
      </c>
      <c r="BX100" s="23" t="s">
        <v>84</v>
      </c>
      <c r="CL100" s="23" t="s">
        <v>1</v>
      </c>
    </row>
    <row r="101" spans="1:91" s="3" customFormat="1" ht="22.4" customHeight="1">
      <c r="A101" s="70" t="s">
        <v>76</v>
      </c>
      <c r="B101" s="44"/>
      <c r="C101" s="9"/>
      <c r="D101" s="9"/>
      <c r="E101" s="999" t="s">
        <v>6182</v>
      </c>
      <c r="F101" s="999"/>
      <c r="G101" s="999"/>
      <c r="H101" s="999"/>
      <c r="I101" s="999"/>
      <c r="J101" s="9"/>
      <c r="K101" s="1006" t="s">
        <v>8413</v>
      </c>
      <c r="L101" s="999"/>
      <c r="M101" s="999"/>
      <c r="N101" s="999"/>
      <c r="O101" s="999"/>
      <c r="P101" s="999"/>
      <c r="Q101" s="999"/>
      <c r="R101" s="999"/>
      <c r="S101" s="999"/>
      <c r="T101" s="999"/>
      <c r="U101" s="999"/>
      <c r="V101" s="999"/>
      <c r="W101" s="999"/>
      <c r="X101" s="999"/>
      <c r="Y101" s="999"/>
      <c r="Z101" s="999"/>
      <c r="AA101" s="999"/>
      <c r="AB101" s="999"/>
      <c r="AC101" s="999"/>
      <c r="AD101" s="999"/>
      <c r="AE101" s="999"/>
      <c r="AF101" s="999"/>
      <c r="AG101" s="966">
        <f>'SO 01.5 - Ostatní náklady'!J30</f>
        <v>0</v>
      </c>
      <c r="AH101" s="967"/>
      <c r="AI101" s="967"/>
      <c r="AJ101" s="967"/>
      <c r="AK101" s="967"/>
      <c r="AL101" s="967"/>
      <c r="AM101" s="967"/>
      <c r="AN101" s="966">
        <f t="shared" ref="AN101:AN103" si="7">SUM(AG101,AT101)</f>
        <v>0</v>
      </c>
      <c r="AO101" s="967"/>
      <c r="AP101" s="967"/>
      <c r="AQ101" s="80" t="s">
        <v>87</v>
      </c>
      <c r="AR101" s="44"/>
      <c r="AS101" s="81">
        <v>0</v>
      </c>
      <c r="AT101" s="82">
        <f t="shared" ref="AT101:AT107" si="8">ROUND(SUM(AV101:AW101),2)</f>
        <v>0</v>
      </c>
      <c r="AU101" s="83">
        <f>'SO 01.5 - Ostatní náklady'!P80</f>
        <v>0</v>
      </c>
      <c r="AV101" s="82">
        <f>'SO 01.5 - Ostatní náklady'!J33</f>
        <v>0</v>
      </c>
      <c r="AW101" s="82">
        <f>'SO 01.5 - Ostatní náklady'!J34</f>
        <v>0</v>
      </c>
      <c r="AX101" s="76">
        <f t="shared" si="4"/>
        <v>0</v>
      </c>
      <c r="AY101" s="76">
        <f t="shared" si="4"/>
        <v>0</v>
      </c>
      <c r="AZ101" s="82">
        <f>'SO 01.5 - Ostatní náklady'!F33</f>
        <v>0</v>
      </c>
      <c r="BA101" s="82">
        <f>'SO 01.5 - Ostatní náklady'!F34</f>
        <v>0</v>
      </c>
      <c r="BB101" s="82">
        <f>'SO 01.5 - Ostatní náklady'!F35</f>
        <v>0</v>
      </c>
      <c r="BC101" s="82">
        <f>'SO 01.5 - Ostatní náklady'!F36</f>
        <v>0</v>
      </c>
      <c r="BD101" s="84">
        <f>'SO 01.5 - Ostatní náklady'!F37</f>
        <v>0</v>
      </c>
      <c r="BT101" s="23" t="s">
        <v>88</v>
      </c>
      <c r="BV101" s="23" t="s">
        <v>74</v>
      </c>
      <c r="BW101" s="23" t="s">
        <v>89</v>
      </c>
      <c r="BX101" s="23" t="s">
        <v>84</v>
      </c>
      <c r="CL101" s="23" t="s">
        <v>1</v>
      </c>
    </row>
    <row r="102" spans="1:91" s="3" customFormat="1" ht="22.4" customHeight="1">
      <c r="A102" s="70"/>
      <c r="B102" s="44"/>
      <c r="C102" s="9"/>
      <c r="D102" s="9"/>
      <c r="E102" s="999" t="s">
        <v>6424</v>
      </c>
      <c r="F102" s="999"/>
      <c r="G102" s="999"/>
      <c r="H102" s="999"/>
      <c r="I102" s="999"/>
      <c r="J102" s="9"/>
      <c r="K102" s="1006" t="s">
        <v>8409</v>
      </c>
      <c r="L102" s="999"/>
      <c r="M102" s="999"/>
      <c r="N102" s="999"/>
      <c r="O102" s="999"/>
      <c r="P102" s="999"/>
      <c r="Q102" s="999"/>
      <c r="R102" s="999"/>
      <c r="S102" s="999"/>
      <c r="T102" s="999"/>
      <c r="U102" s="999"/>
      <c r="V102" s="999"/>
      <c r="W102" s="999"/>
      <c r="X102" s="999"/>
      <c r="Y102" s="999"/>
      <c r="Z102" s="999"/>
      <c r="AA102" s="999"/>
      <c r="AB102" s="999"/>
      <c r="AC102" s="999"/>
      <c r="AD102" s="999"/>
      <c r="AE102" s="999"/>
      <c r="AF102" s="999"/>
      <c r="AG102" s="972">
        <f>ROUND(SUM(AG103:AM108),2)</f>
        <v>0</v>
      </c>
      <c r="AH102" s="967"/>
      <c r="AI102" s="967"/>
      <c r="AJ102" s="967"/>
      <c r="AK102" s="967"/>
      <c r="AL102" s="967"/>
      <c r="AM102" s="967"/>
      <c r="AN102" s="966">
        <f t="shared" si="7"/>
        <v>0</v>
      </c>
      <c r="AO102" s="967"/>
      <c r="AP102" s="967"/>
      <c r="AQ102" s="80" t="s">
        <v>87</v>
      </c>
      <c r="AR102" s="44"/>
      <c r="AS102" s="75">
        <f>ROUND(AS103+AS104+AS105+AS106+AS107+AS108,2)</f>
        <v>0</v>
      </c>
      <c r="AT102" s="76">
        <f t="shared" si="8"/>
        <v>0</v>
      </c>
      <c r="AU102" s="77">
        <f>ROUND(AU103+AU104+AU105+AU106+AU107+AU108,5)</f>
        <v>2900.54198</v>
      </c>
      <c r="AV102" s="76">
        <f>ROUND(AZ102*L29,2)</f>
        <v>0</v>
      </c>
      <c r="AW102" s="76">
        <f>ROUND(BA102*L30,2)</f>
        <v>0</v>
      </c>
      <c r="AX102" s="76">
        <f t="shared" si="4"/>
        <v>0</v>
      </c>
      <c r="AY102" s="76">
        <f t="shared" si="4"/>
        <v>0</v>
      </c>
      <c r="AZ102" s="76">
        <f>ROUND(AZ103+AZ104+AZ105+AZ106+AZ107+AZ108,2)</f>
        <v>0</v>
      </c>
      <c r="BA102" s="76">
        <f>ROUND(BA103+BA104+BA105+BA106+BA107+BA108,2)</f>
        <v>0</v>
      </c>
      <c r="BB102" s="76">
        <f>ROUND(BB103+BB104+BB105+BB106+BB107+BB108,2)</f>
        <v>0</v>
      </c>
      <c r="BC102" s="76">
        <f>ROUND(BC103+BC104+BC105+BC106+BC107+BC108,2)</f>
        <v>0</v>
      </c>
      <c r="BD102" s="78">
        <f>ROUND(BD103+BD104+BD105+BD106+BD107+BD108,2)</f>
        <v>0</v>
      </c>
      <c r="BT102" s="23"/>
      <c r="BV102" s="23"/>
      <c r="BW102" s="23"/>
      <c r="BX102" s="23"/>
      <c r="CL102" s="23"/>
    </row>
    <row r="103" spans="1:91" s="3" customFormat="1" ht="22.4" customHeight="1">
      <c r="A103" s="70" t="s">
        <v>76</v>
      </c>
      <c r="B103" s="44"/>
      <c r="C103" s="9"/>
      <c r="D103" s="9"/>
      <c r="E103" s="197"/>
      <c r="F103" s="999" t="s">
        <v>6425</v>
      </c>
      <c r="G103" s="999"/>
      <c r="H103" s="999"/>
      <c r="I103" s="999"/>
      <c r="J103" s="999"/>
      <c r="K103" s="197"/>
      <c r="L103" s="999" t="s">
        <v>6427</v>
      </c>
      <c r="M103" s="999"/>
      <c r="N103" s="999"/>
      <c r="O103" s="999"/>
      <c r="P103" s="999"/>
      <c r="Q103" s="999"/>
      <c r="R103" s="999"/>
      <c r="S103" s="999"/>
      <c r="T103" s="999"/>
      <c r="U103" s="999"/>
      <c r="V103" s="999"/>
      <c r="W103" s="999"/>
      <c r="X103" s="999"/>
      <c r="Y103" s="999"/>
      <c r="Z103" s="999"/>
      <c r="AA103" s="999"/>
      <c r="AB103" s="999"/>
      <c r="AC103" s="999"/>
      <c r="AD103" s="999"/>
      <c r="AE103" s="999"/>
      <c r="AF103" s="999"/>
      <c r="AG103" s="972">
        <f>'SO 01.06.01. - ZTI'!J30</f>
        <v>0</v>
      </c>
      <c r="AH103" s="967"/>
      <c r="AI103" s="967"/>
      <c r="AJ103" s="967"/>
      <c r="AK103" s="967"/>
      <c r="AL103" s="967"/>
      <c r="AM103" s="967"/>
      <c r="AN103" s="966">
        <f t="shared" si="7"/>
        <v>0</v>
      </c>
      <c r="AO103" s="967"/>
      <c r="AP103" s="967"/>
      <c r="AQ103" s="80" t="s">
        <v>87</v>
      </c>
      <c r="AR103" s="44"/>
      <c r="AS103" s="81">
        <v>0</v>
      </c>
      <c r="AT103" s="82">
        <f t="shared" si="8"/>
        <v>0</v>
      </c>
      <c r="AU103" s="83">
        <f>'SO 01.06.01. - ZTI'!P96</f>
        <v>2476.6878189999998</v>
      </c>
      <c r="AV103" s="82">
        <f>'SO 01.06.01. - ZTI'!J33</f>
        <v>0</v>
      </c>
      <c r="AW103" s="82">
        <f>'SO 01.06.01. - ZTI'!J34</f>
        <v>0</v>
      </c>
      <c r="AX103" s="82">
        <v>0</v>
      </c>
      <c r="AY103" s="82">
        <v>0</v>
      </c>
      <c r="AZ103" s="82">
        <f>'SO 01.06.01. - ZTI'!F33</f>
        <v>0</v>
      </c>
      <c r="BA103" s="82">
        <f>'SO 01.06.01. - ZTI'!F34</f>
        <v>0</v>
      </c>
      <c r="BB103" s="82">
        <v>0</v>
      </c>
      <c r="BC103" s="82">
        <v>0</v>
      </c>
      <c r="BD103" s="84">
        <v>0</v>
      </c>
      <c r="BT103" s="23"/>
      <c r="BV103" s="23"/>
      <c r="BW103" s="23"/>
      <c r="BX103" s="23"/>
      <c r="CL103" s="23"/>
    </row>
    <row r="104" spans="1:91" s="3" customFormat="1" ht="22.4" customHeight="1">
      <c r="A104" s="70" t="s">
        <v>76</v>
      </c>
      <c r="B104" s="44"/>
      <c r="C104" s="9"/>
      <c r="D104" s="9"/>
      <c r="E104" s="197"/>
      <c r="F104" s="999" t="s">
        <v>6426</v>
      </c>
      <c r="G104" s="999"/>
      <c r="H104" s="999"/>
      <c r="I104" s="999"/>
      <c r="J104" s="999"/>
      <c r="K104" s="197"/>
      <c r="L104" s="999" t="s">
        <v>6428</v>
      </c>
      <c r="M104" s="999"/>
      <c r="N104" s="999"/>
      <c r="O104" s="999"/>
      <c r="P104" s="999"/>
      <c r="Q104" s="999"/>
      <c r="R104" s="999"/>
      <c r="S104" s="999"/>
      <c r="T104" s="999"/>
      <c r="U104" s="999"/>
      <c r="V104" s="999"/>
      <c r="W104" s="999"/>
      <c r="X104" s="999"/>
      <c r="Y104" s="999"/>
      <c r="Z104" s="999"/>
      <c r="AA104" s="999"/>
      <c r="AB104" s="999"/>
      <c r="AC104" s="999"/>
      <c r="AD104" s="999"/>
      <c r="AE104" s="999"/>
      <c r="AF104" s="999"/>
      <c r="AG104" s="972">
        <f>'SO 01.06.02. - UT'!G132</f>
        <v>0</v>
      </c>
      <c r="AH104" s="967"/>
      <c r="AI104" s="967"/>
      <c r="AJ104" s="967"/>
      <c r="AK104" s="967"/>
      <c r="AL104" s="967"/>
      <c r="AM104" s="967"/>
      <c r="AN104" s="966">
        <f t="shared" ref="AN104" si="9">SUM(AG104,AT104)</f>
        <v>0</v>
      </c>
      <c r="AO104" s="967"/>
      <c r="AP104" s="967"/>
      <c r="AQ104" s="80" t="s">
        <v>87</v>
      </c>
      <c r="AR104" s="44"/>
      <c r="AS104" s="81">
        <v>0</v>
      </c>
      <c r="AT104" s="82">
        <f t="shared" si="8"/>
        <v>0</v>
      </c>
      <c r="AU104" s="83">
        <v>0</v>
      </c>
      <c r="AV104" s="82">
        <v>0</v>
      </c>
      <c r="AW104" s="82">
        <f>'SO 01.06.02. - UT'!G132*L30</f>
        <v>0</v>
      </c>
      <c r="AX104" s="82">
        <v>0</v>
      </c>
      <c r="AY104" s="82">
        <v>0</v>
      </c>
      <c r="AZ104" s="82">
        <v>0</v>
      </c>
      <c r="BA104" s="82">
        <f>'SO 01.06.02. - UT'!G132</f>
        <v>0</v>
      </c>
      <c r="BB104" s="82">
        <v>0</v>
      </c>
      <c r="BC104" s="82">
        <v>0</v>
      </c>
      <c r="BD104" s="84">
        <v>0</v>
      </c>
      <c r="BT104" s="23"/>
      <c r="BV104" s="23"/>
      <c r="BW104" s="23"/>
      <c r="BX104" s="23"/>
      <c r="CL104" s="23"/>
    </row>
    <row r="105" spans="1:91" s="3" customFormat="1" ht="22.4" customHeight="1">
      <c r="A105" s="70" t="s">
        <v>76</v>
      </c>
      <c r="B105" s="44"/>
      <c r="C105" s="9"/>
      <c r="D105" s="9"/>
      <c r="E105" s="197"/>
      <c r="F105" s="999" t="s">
        <v>6429</v>
      </c>
      <c r="G105" s="999"/>
      <c r="H105" s="999"/>
      <c r="I105" s="999"/>
      <c r="J105" s="999"/>
      <c r="K105" s="197"/>
      <c r="L105" s="999" t="s">
        <v>6431</v>
      </c>
      <c r="M105" s="999"/>
      <c r="N105" s="999"/>
      <c r="O105" s="999"/>
      <c r="P105" s="999"/>
      <c r="Q105" s="999"/>
      <c r="R105" s="999"/>
      <c r="S105" s="999"/>
      <c r="T105" s="999"/>
      <c r="U105" s="999"/>
      <c r="V105" s="999"/>
      <c r="W105" s="999"/>
      <c r="X105" s="999"/>
      <c r="Y105" s="999"/>
      <c r="Z105" s="999"/>
      <c r="AA105" s="999"/>
      <c r="AB105" s="999"/>
      <c r="AC105" s="999"/>
      <c r="AD105" s="999"/>
      <c r="AE105" s="999"/>
      <c r="AF105" s="999"/>
      <c r="AG105" s="972">
        <f>'SO 01.06.03. - Plynovod'!J31</f>
        <v>0</v>
      </c>
      <c r="AH105" s="967"/>
      <c r="AI105" s="967"/>
      <c r="AJ105" s="967"/>
      <c r="AK105" s="967"/>
      <c r="AL105" s="967"/>
      <c r="AM105" s="967"/>
      <c r="AN105" s="966">
        <f t="shared" ref="AN105" si="10">SUM(AG105,AT105)</f>
        <v>0</v>
      </c>
      <c r="AO105" s="967"/>
      <c r="AP105" s="967"/>
      <c r="AQ105" s="80" t="s">
        <v>87</v>
      </c>
      <c r="AR105" s="44"/>
      <c r="AS105" s="81">
        <v>0</v>
      </c>
      <c r="AT105" s="82">
        <f t="shared" si="8"/>
        <v>0</v>
      </c>
      <c r="AU105" s="83">
        <f>'SO 01.06.03. - Plynovod'!P133</f>
        <v>423.85415899999998</v>
      </c>
      <c r="AV105" s="82">
        <f>'SO 01.06.03. - Plynovod'!J34</f>
        <v>0</v>
      </c>
      <c r="AW105" s="82">
        <f>'SO 01.06.03. - Plynovod'!J35</f>
        <v>0</v>
      </c>
      <c r="AX105" s="82">
        <v>0</v>
      </c>
      <c r="AY105" s="82">
        <v>0</v>
      </c>
      <c r="AZ105" s="82">
        <f>'SO 01.06.03. - Plynovod'!F34</f>
        <v>0</v>
      </c>
      <c r="BA105" s="82">
        <f>'SO 01.06.03. - Plynovod'!F35</f>
        <v>0</v>
      </c>
      <c r="BB105" s="82">
        <v>0</v>
      </c>
      <c r="BC105" s="82">
        <v>0</v>
      </c>
      <c r="BD105" s="84">
        <v>0</v>
      </c>
      <c r="BT105" s="23"/>
      <c r="BV105" s="23"/>
      <c r="BW105" s="23"/>
      <c r="BX105" s="23"/>
      <c r="CL105" s="23"/>
    </row>
    <row r="106" spans="1:91" s="3" customFormat="1" ht="22.4" customHeight="1">
      <c r="A106" s="70" t="s">
        <v>76</v>
      </c>
      <c r="B106" s="44"/>
      <c r="C106" s="9"/>
      <c r="D106" s="9"/>
      <c r="E106" s="197"/>
      <c r="F106" s="999" t="s">
        <v>6430</v>
      </c>
      <c r="G106" s="999"/>
      <c r="H106" s="999"/>
      <c r="I106" s="999"/>
      <c r="J106" s="999"/>
      <c r="K106" s="197"/>
      <c r="L106" s="999" t="s">
        <v>6432</v>
      </c>
      <c r="M106" s="999"/>
      <c r="N106" s="999"/>
      <c r="O106" s="999"/>
      <c r="P106" s="999"/>
      <c r="Q106" s="999"/>
      <c r="R106" s="999"/>
      <c r="S106" s="999"/>
      <c r="T106" s="999"/>
      <c r="U106" s="999"/>
      <c r="V106" s="999"/>
      <c r="W106" s="999"/>
      <c r="X106" s="999"/>
      <c r="Y106" s="999"/>
      <c r="Z106" s="999"/>
      <c r="AA106" s="999"/>
      <c r="AB106" s="999"/>
      <c r="AC106" s="999"/>
      <c r="AD106" s="999"/>
      <c r="AE106" s="999"/>
      <c r="AF106" s="999"/>
      <c r="AG106" s="972">
        <f>'SO 01.06.04. - VZT'!G132</f>
        <v>0</v>
      </c>
      <c r="AH106" s="967"/>
      <c r="AI106" s="967"/>
      <c r="AJ106" s="967"/>
      <c r="AK106" s="967"/>
      <c r="AL106" s="967"/>
      <c r="AM106" s="967"/>
      <c r="AN106" s="966">
        <f t="shared" ref="AN106" si="11">SUM(AG106,AT106)</f>
        <v>0</v>
      </c>
      <c r="AO106" s="967"/>
      <c r="AP106" s="967"/>
      <c r="AQ106" s="80" t="s">
        <v>87</v>
      </c>
      <c r="AR106" s="44"/>
      <c r="AS106" s="81">
        <v>0</v>
      </c>
      <c r="AT106" s="82">
        <f t="shared" si="8"/>
        <v>0</v>
      </c>
      <c r="AU106" s="83">
        <v>0</v>
      </c>
      <c r="AV106" s="82">
        <v>0</v>
      </c>
      <c r="AW106" s="82">
        <f>'SO 01.06.04. - VZT'!G132*L30</f>
        <v>0</v>
      </c>
      <c r="AX106" s="82">
        <v>0</v>
      </c>
      <c r="AY106" s="82">
        <v>0</v>
      </c>
      <c r="AZ106" s="82">
        <v>0</v>
      </c>
      <c r="BA106" s="82">
        <f>'SO 01.06.04. - VZT'!G132</f>
        <v>0</v>
      </c>
      <c r="BB106" s="82">
        <v>0</v>
      </c>
      <c r="BC106" s="82">
        <v>0</v>
      </c>
      <c r="BD106" s="84">
        <v>0</v>
      </c>
      <c r="BT106" s="23"/>
      <c r="BV106" s="23"/>
      <c r="BW106" s="23"/>
      <c r="BX106" s="23"/>
      <c r="CL106" s="23"/>
    </row>
    <row r="107" spans="1:91" s="3" customFormat="1" ht="22.4" customHeight="1">
      <c r="A107" s="70" t="s">
        <v>76</v>
      </c>
      <c r="B107" s="44"/>
      <c r="C107" s="9"/>
      <c r="D107" s="9"/>
      <c r="E107" s="197"/>
      <c r="F107" s="999" t="s">
        <v>6435</v>
      </c>
      <c r="G107" s="999"/>
      <c r="H107" s="999"/>
      <c r="I107" s="999"/>
      <c r="J107" s="999"/>
      <c r="K107" s="197"/>
      <c r="L107" s="999" t="s">
        <v>6433</v>
      </c>
      <c r="M107" s="999"/>
      <c r="N107" s="999"/>
      <c r="O107" s="999"/>
      <c r="P107" s="999"/>
      <c r="Q107" s="999"/>
      <c r="R107" s="999"/>
      <c r="S107" s="999"/>
      <c r="T107" s="999"/>
      <c r="U107" s="999"/>
      <c r="V107" s="999"/>
      <c r="W107" s="999"/>
      <c r="X107" s="999"/>
      <c r="Y107" s="999"/>
      <c r="Z107" s="999"/>
      <c r="AA107" s="999"/>
      <c r="AB107" s="999"/>
      <c r="AC107" s="999"/>
      <c r="AD107" s="999"/>
      <c r="AE107" s="999"/>
      <c r="AF107" s="999"/>
      <c r="AG107" s="972">
        <f>'SO 01.06.05. - EI'!F13</f>
        <v>0</v>
      </c>
      <c r="AH107" s="967"/>
      <c r="AI107" s="967"/>
      <c r="AJ107" s="967"/>
      <c r="AK107" s="967"/>
      <c r="AL107" s="967"/>
      <c r="AM107" s="967"/>
      <c r="AN107" s="966">
        <f t="shared" ref="AN107" si="12">SUM(AG107,AT107)</f>
        <v>0</v>
      </c>
      <c r="AO107" s="967"/>
      <c r="AP107" s="967"/>
      <c r="AQ107" s="80" t="s">
        <v>87</v>
      </c>
      <c r="AR107" s="44"/>
      <c r="AS107" s="81">
        <v>0</v>
      </c>
      <c r="AT107" s="82">
        <f t="shared" si="8"/>
        <v>0</v>
      </c>
      <c r="AU107" s="83">
        <v>0</v>
      </c>
      <c r="AV107" s="82">
        <v>0</v>
      </c>
      <c r="AW107" s="82">
        <f>'SO 01.06.05. - EI'!F13*L30</f>
        <v>0</v>
      </c>
      <c r="AX107" s="82">
        <v>0</v>
      </c>
      <c r="AY107" s="82">
        <v>0</v>
      </c>
      <c r="AZ107" s="82">
        <v>0</v>
      </c>
      <c r="BA107" s="82">
        <f>'SO 01.06.05. - EI'!F13</f>
        <v>0</v>
      </c>
      <c r="BB107" s="82">
        <v>0</v>
      </c>
      <c r="BC107" s="82">
        <v>0</v>
      </c>
      <c r="BD107" s="84">
        <v>0</v>
      </c>
      <c r="BT107" s="23"/>
      <c r="BV107" s="23"/>
      <c r="BW107" s="23"/>
      <c r="BX107" s="23"/>
      <c r="CL107" s="23"/>
    </row>
    <row r="108" spans="1:91" s="3" customFormat="1" ht="22.4" customHeight="1">
      <c r="A108" s="70" t="s">
        <v>76</v>
      </c>
      <c r="B108" s="44"/>
      <c r="C108" s="9"/>
      <c r="D108" s="9"/>
      <c r="E108" s="197"/>
      <c r="F108" s="999" t="s">
        <v>6436</v>
      </c>
      <c r="G108" s="999"/>
      <c r="H108" s="999"/>
      <c r="I108" s="999"/>
      <c r="J108" s="999"/>
      <c r="K108" s="197"/>
      <c r="L108" s="999" t="s">
        <v>6434</v>
      </c>
      <c r="M108" s="999"/>
      <c r="N108" s="999"/>
      <c r="O108" s="999"/>
      <c r="P108" s="999"/>
      <c r="Q108" s="999"/>
      <c r="R108" s="999"/>
      <c r="S108" s="999"/>
      <c r="T108" s="999"/>
      <c r="U108" s="999"/>
      <c r="V108" s="999"/>
      <c r="W108" s="999"/>
      <c r="X108" s="999"/>
      <c r="Y108" s="999"/>
      <c r="Z108" s="999"/>
      <c r="AA108" s="999"/>
      <c r="AB108" s="999"/>
      <c r="AC108" s="999"/>
      <c r="AD108" s="999"/>
      <c r="AE108" s="999"/>
      <c r="AF108" s="999"/>
      <c r="AG108" s="972">
        <f>'SO 01.06.06. - MaR'!F84</f>
        <v>0</v>
      </c>
      <c r="AH108" s="967"/>
      <c r="AI108" s="967"/>
      <c r="AJ108" s="967"/>
      <c r="AK108" s="967"/>
      <c r="AL108" s="967"/>
      <c r="AM108" s="967"/>
      <c r="AN108" s="966">
        <f t="shared" ref="AN108" si="13">SUM(AG108,AT108)</f>
        <v>0</v>
      </c>
      <c r="AO108" s="967"/>
      <c r="AP108" s="967"/>
      <c r="AQ108" s="80" t="s">
        <v>87</v>
      </c>
      <c r="AR108" s="44"/>
      <c r="AS108" s="81">
        <v>0</v>
      </c>
      <c r="AT108" s="82">
        <f>ROUND(SUM(AV108:AW108),2)</f>
        <v>0</v>
      </c>
      <c r="AU108" s="83">
        <v>0</v>
      </c>
      <c r="AV108" s="82">
        <v>0</v>
      </c>
      <c r="AW108" s="82">
        <f>'SO 01.06.06. - MaR'!F84*L30</f>
        <v>0</v>
      </c>
      <c r="AX108" s="82">
        <v>0</v>
      </c>
      <c r="AY108" s="82">
        <v>0</v>
      </c>
      <c r="AZ108" s="82">
        <v>0</v>
      </c>
      <c r="BA108" s="82">
        <f>'SO 01.06.06. - MaR'!F84</f>
        <v>0</v>
      </c>
      <c r="BB108" s="82">
        <v>0</v>
      </c>
      <c r="BC108" s="82">
        <v>0</v>
      </c>
      <c r="BD108" s="84">
        <v>0</v>
      </c>
      <c r="BT108" s="23"/>
      <c r="BV108" s="23"/>
      <c r="BW108" s="23"/>
      <c r="BX108" s="23"/>
      <c r="CL108" s="23"/>
    </row>
    <row r="109" spans="1:91" s="6" customFormat="1" ht="16.399999999999999" customHeight="1">
      <c r="A109" s="70"/>
      <c r="B109" s="71"/>
      <c r="C109" s="72"/>
      <c r="D109" s="1001" t="s">
        <v>82</v>
      </c>
      <c r="E109" s="1001"/>
      <c r="F109" s="1001"/>
      <c r="G109" s="1001"/>
      <c r="H109" s="1001"/>
      <c r="I109" s="73"/>
      <c r="J109" s="1001" t="s">
        <v>83</v>
      </c>
      <c r="K109" s="1001"/>
      <c r="L109" s="1001"/>
      <c r="M109" s="1001"/>
      <c r="N109" s="1001"/>
      <c r="O109" s="1001"/>
      <c r="P109" s="1001"/>
      <c r="Q109" s="1001"/>
      <c r="R109" s="1001"/>
      <c r="S109" s="1001"/>
      <c r="T109" s="1001"/>
      <c r="U109" s="1001"/>
      <c r="V109" s="1001"/>
      <c r="W109" s="1001"/>
      <c r="X109" s="1001"/>
      <c r="Y109" s="1001"/>
      <c r="Z109" s="1001"/>
      <c r="AA109" s="1001"/>
      <c r="AB109" s="1001"/>
      <c r="AC109" s="1001"/>
      <c r="AD109" s="1001"/>
      <c r="AE109" s="1001"/>
      <c r="AF109" s="1001"/>
      <c r="AG109" s="971">
        <f>ROUND(AG110+AG111+AG114+AG115,2)</f>
        <v>0</v>
      </c>
      <c r="AH109" s="970"/>
      <c r="AI109" s="970"/>
      <c r="AJ109" s="970"/>
      <c r="AK109" s="970"/>
      <c r="AL109" s="970"/>
      <c r="AM109" s="970"/>
      <c r="AN109" s="969">
        <f t="shared" si="0"/>
        <v>0</v>
      </c>
      <c r="AO109" s="970"/>
      <c r="AP109" s="970"/>
      <c r="AQ109" s="74" t="s">
        <v>79</v>
      </c>
      <c r="AR109" s="71"/>
      <c r="AS109" s="75">
        <f>ROUND(AS110+AS111+AS114+AS115,2)</f>
        <v>0</v>
      </c>
      <c r="AT109" s="76">
        <f t="shared" si="1"/>
        <v>0</v>
      </c>
      <c r="AU109" s="77">
        <f>ROUND(AU110+AU111+AU114+AU115,5)</f>
        <v>6690.7887899999996</v>
      </c>
      <c r="AV109" s="76">
        <f>ROUND(AZ109*L29,2)</f>
        <v>0</v>
      </c>
      <c r="AW109" s="76">
        <f>ROUND(BA109*L30,2)</f>
        <v>0</v>
      </c>
      <c r="AX109" s="76">
        <f>ROUND(BB109*L29,2)</f>
        <v>0</v>
      </c>
      <c r="AY109" s="76">
        <f>ROUND(BC109*L30,2)</f>
        <v>0</v>
      </c>
      <c r="AZ109" s="76">
        <f>ROUND(AZ110+AZ111+AZ114+AZ115,2)</f>
        <v>0</v>
      </c>
      <c r="BA109" s="76">
        <f>ROUND(BA110+BA111+BA114+BA115,2)</f>
        <v>0</v>
      </c>
      <c r="BB109" s="76">
        <f>ROUND(BB110+BB111+BB114+BB115,2)</f>
        <v>0</v>
      </c>
      <c r="BC109" s="76">
        <f>ROUND(BC110+BC111+BC114+BC115,2)</f>
        <v>0</v>
      </c>
      <c r="BD109" s="78">
        <f>ROUND(BD110+BD111+BD114+BD115,2)</f>
        <v>0</v>
      </c>
      <c r="BS109" s="79" t="s">
        <v>71</v>
      </c>
      <c r="BT109" s="79" t="s">
        <v>80</v>
      </c>
      <c r="BU109" s="79" t="s">
        <v>73</v>
      </c>
      <c r="BV109" s="79" t="s">
        <v>74</v>
      </c>
      <c r="BW109" s="79" t="s">
        <v>84</v>
      </c>
      <c r="BX109" s="79" t="s">
        <v>4</v>
      </c>
      <c r="CL109" s="79" t="s">
        <v>1</v>
      </c>
      <c r="CM109" s="79" t="s">
        <v>80</v>
      </c>
    </row>
    <row r="110" spans="1:91" s="3" customFormat="1" ht="22.4" customHeight="1">
      <c r="A110" s="70" t="s">
        <v>76</v>
      </c>
      <c r="B110" s="44"/>
      <c r="C110" s="9"/>
      <c r="D110" s="9"/>
      <c r="E110" s="999" t="s">
        <v>85</v>
      </c>
      <c r="F110" s="999"/>
      <c r="G110" s="999"/>
      <c r="H110" s="999"/>
      <c r="I110" s="999"/>
      <c r="J110" s="9"/>
      <c r="K110" s="999" t="s">
        <v>86</v>
      </c>
      <c r="L110" s="999"/>
      <c r="M110" s="999"/>
      <c r="N110" s="999"/>
      <c r="O110" s="999"/>
      <c r="P110" s="999"/>
      <c r="Q110" s="999"/>
      <c r="R110" s="999"/>
      <c r="S110" s="999"/>
      <c r="T110" s="999"/>
      <c r="U110" s="999"/>
      <c r="V110" s="999"/>
      <c r="W110" s="999"/>
      <c r="X110" s="999"/>
      <c r="Y110" s="999"/>
      <c r="Z110" s="999"/>
      <c r="AA110" s="999"/>
      <c r="AB110" s="999"/>
      <c r="AC110" s="999"/>
      <c r="AD110" s="999"/>
      <c r="AE110" s="999"/>
      <c r="AF110" s="999"/>
      <c r="AG110" s="966">
        <f>'ON 02.01. - Ostatní náklady'!J32</f>
        <v>0</v>
      </c>
      <c r="AH110" s="967"/>
      <c r="AI110" s="967"/>
      <c r="AJ110" s="967"/>
      <c r="AK110" s="967"/>
      <c r="AL110" s="967"/>
      <c r="AM110" s="967"/>
      <c r="AN110" s="966">
        <f t="shared" si="0"/>
        <v>0</v>
      </c>
      <c r="AO110" s="967"/>
      <c r="AP110" s="967"/>
      <c r="AQ110" s="80" t="s">
        <v>87</v>
      </c>
      <c r="AR110" s="44"/>
      <c r="AS110" s="81">
        <v>0</v>
      </c>
      <c r="AT110" s="82">
        <f t="shared" si="1"/>
        <v>0</v>
      </c>
      <c r="AU110" s="83">
        <f>'ON 02.01. - Ostatní náklady'!P122</f>
        <v>50</v>
      </c>
      <c r="AV110" s="82">
        <f>'ON 02.01. - Ostatní náklady'!J35</f>
        <v>0</v>
      </c>
      <c r="AW110" s="82">
        <f>'ON 02.01. - Ostatní náklady'!J36</f>
        <v>0</v>
      </c>
      <c r="AX110" s="82">
        <f>'ON 02.01. - Ostatní náklady'!J37</f>
        <v>0</v>
      </c>
      <c r="AY110" s="82">
        <f>'ON 02.01. - Ostatní náklady'!J38</f>
        <v>0</v>
      </c>
      <c r="AZ110" s="82">
        <f>'ON 02.01. - Ostatní náklady'!F35</f>
        <v>0</v>
      </c>
      <c r="BA110" s="82">
        <f>'ON 02.01. - Ostatní náklady'!F36</f>
        <v>0</v>
      </c>
      <c r="BB110" s="82">
        <f>'ON 02.01. - Ostatní náklady'!F37</f>
        <v>0</v>
      </c>
      <c r="BC110" s="82">
        <f>'ON 02.01. - Ostatní náklady'!F38</f>
        <v>0</v>
      </c>
      <c r="BD110" s="84">
        <f>'ON 02.01. - Ostatní náklady'!F39</f>
        <v>0</v>
      </c>
      <c r="BT110" s="23" t="s">
        <v>88</v>
      </c>
      <c r="BV110" s="23" t="s">
        <v>74</v>
      </c>
      <c r="BW110" s="23" t="s">
        <v>89</v>
      </c>
      <c r="BX110" s="23" t="s">
        <v>84</v>
      </c>
      <c r="CL110" s="23" t="s">
        <v>1</v>
      </c>
    </row>
    <row r="111" spans="1:91" s="3" customFormat="1" ht="22.4" customHeight="1">
      <c r="A111" s="70"/>
      <c r="B111" s="44"/>
      <c r="C111" s="9"/>
      <c r="D111" s="9"/>
      <c r="E111" s="999" t="s">
        <v>90</v>
      </c>
      <c r="F111" s="999"/>
      <c r="G111" s="999"/>
      <c r="H111" s="999"/>
      <c r="I111" s="999"/>
      <c r="J111" s="9"/>
      <c r="K111" s="999" t="s">
        <v>91</v>
      </c>
      <c r="L111" s="999"/>
      <c r="M111" s="999"/>
      <c r="N111" s="999"/>
      <c r="O111" s="999"/>
      <c r="P111" s="999"/>
      <c r="Q111" s="999"/>
      <c r="R111" s="999"/>
      <c r="S111" s="999"/>
      <c r="T111" s="999"/>
      <c r="U111" s="999"/>
      <c r="V111" s="999"/>
      <c r="W111" s="999"/>
      <c r="X111" s="999"/>
      <c r="Y111" s="999"/>
      <c r="Z111" s="999"/>
      <c r="AA111" s="999"/>
      <c r="AB111" s="999"/>
      <c r="AC111" s="999"/>
      <c r="AD111" s="999"/>
      <c r="AE111" s="999"/>
      <c r="AF111" s="999"/>
      <c r="AG111" s="972">
        <f>ROUND(SUM(AG112:AG113),2)</f>
        <v>0</v>
      </c>
      <c r="AH111" s="967"/>
      <c r="AI111" s="967"/>
      <c r="AJ111" s="967"/>
      <c r="AK111" s="967"/>
      <c r="AL111" s="967"/>
      <c r="AM111" s="967"/>
      <c r="AN111" s="966">
        <f t="shared" si="0"/>
        <v>0</v>
      </c>
      <c r="AO111" s="967"/>
      <c r="AP111" s="967"/>
      <c r="AQ111" s="80" t="s">
        <v>87</v>
      </c>
      <c r="AR111" s="44"/>
      <c r="AS111" s="81">
        <f>ROUND(SUM(AS112:AS113),2)</f>
        <v>0</v>
      </c>
      <c r="AT111" s="82">
        <f t="shared" si="1"/>
        <v>0</v>
      </c>
      <c r="AU111" s="83">
        <f>ROUND(SUM(AU112:AU113),5)</f>
        <v>1618.52898</v>
      </c>
      <c r="AV111" s="82">
        <f>ROUND(AZ111*L29,2)</f>
        <v>0</v>
      </c>
      <c r="AW111" s="82">
        <f>ROUND(BA111*L30,2)</f>
        <v>0</v>
      </c>
      <c r="AX111" s="82">
        <f>ROUND(BB111*L29,2)</f>
        <v>0</v>
      </c>
      <c r="AY111" s="82">
        <f>ROUND(BC111*L30,2)</f>
        <v>0</v>
      </c>
      <c r="AZ111" s="82">
        <f>ROUND(SUM(AZ112:AZ113),2)</f>
        <v>0</v>
      </c>
      <c r="BA111" s="82">
        <f>ROUND(SUM(BA112:BA113),2)</f>
        <v>0</v>
      </c>
      <c r="BB111" s="82">
        <f>ROUND(SUM(BB112:BB113),2)</f>
        <v>0</v>
      </c>
      <c r="BC111" s="82">
        <f>ROUND(SUM(BC112:BC113),2)</f>
        <v>0</v>
      </c>
      <c r="BD111" s="84">
        <f>ROUND(SUM(BD112:BD113),2)</f>
        <v>0</v>
      </c>
      <c r="BS111" s="23" t="s">
        <v>71</v>
      </c>
      <c r="BT111" s="23" t="s">
        <v>88</v>
      </c>
      <c r="BU111" s="23" t="s">
        <v>73</v>
      </c>
      <c r="BV111" s="23" t="s">
        <v>74</v>
      </c>
      <c r="BW111" s="23" t="s">
        <v>92</v>
      </c>
      <c r="BX111" s="23" t="s">
        <v>84</v>
      </c>
      <c r="CL111" s="23" t="s">
        <v>1</v>
      </c>
    </row>
    <row r="112" spans="1:91" s="3" customFormat="1" ht="22.4" customHeight="1">
      <c r="A112" s="70" t="s">
        <v>76</v>
      </c>
      <c r="B112" s="44"/>
      <c r="C112" s="9"/>
      <c r="D112" s="9"/>
      <c r="E112" s="9"/>
      <c r="F112" s="999" t="s">
        <v>93</v>
      </c>
      <c r="G112" s="999"/>
      <c r="H112" s="999"/>
      <c r="I112" s="999"/>
      <c r="J112" s="999"/>
      <c r="K112" s="9"/>
      <c r="L112" s="999" t="s">
        <v>94</v>
      </c>
      <c r="M112" s="999"/>
      <c r="N112" s="999"/>
      <c r="O112" s="999"/>
      <c r="P112" s="999"/>
      <c r="Q112" s="999"/>
      <c r="R112" s="999"/>
      <c r="S112" s="999"/>
      <c r="T112" s="999"/>
      <c r="U112" s="999"/>
      <c r="V112" s="999"/>
      <c r="W112" s="999"/>
      <c r="X112" s="999"/>
      <c r="Y112" s="999"/>
      <c r="Z112" s="999"/>
      <c r="AA112" s="999"/>
      <c r="AB112" s="999"/>
      <c r="AC112" s="999"/>
      <c r="AD112" s="999"/>
      <c r="AE112" s="999"/>
      <c r="AF112" s="999"/>
      <c r="AG112" s="966">
        <f>'SO 02.01.01. - Demolice'!J34</f>
        <v>0</v>
      </c>
      <c r="AH112" s="967"/>
      <c r="AI112" s="967"/>
      <c r="AJ112" s="967"/>
      <c r="AK112" s="967"/>
      <c r="AL112" s="967"/>
      <c r="AM112" s="967"/>
      <c r="AN112" s="966">
        <f t="shared" si="0"/>
        <v>0</v>
      </c>
      <c r="AO112" s="967"/>
      <c r="AP112" s="967"/>
      <c r="AQ112" s="80" t="s">
        <v>87</v>
      </c>
      <c r="AR112" s="44"/>
      <c r="AS112" s="81">
        <v>0</v>
      </c>
      <c r="AT112" s="82">
        <f t="shared" si="1"/>
        <v>0</v>
      </c>
      <c r="AU112" s="83">
        <f>'SO 02.01.01. - Demolice'!P127</f>
        <v>268.62002100000001</v>
      </c>
      <c r="AV112" s="82">
        <f>'SO 02.01.01. - Demolice'!J37</f>
        <v>0</v>
      </c>
      <c r="AW112" s="82">
        <f>'SO 02.01.01. - Demolice'!J38</f>
        <v>0</v>
      </c>
      <c r="AX112" s="82">
        <f>'SO 02.01.01. - Demolice'!J39</f>
        <v>0</v>
      </c>
      <c r="AY112" s="82">
        <f>'SO 02.01.01. - Demolice'!J40</f>
        <v>0</v>
      </c>
      <c r="AZ112" s="82">
        <f>'SO 02.01.01. - Demolice'!F37</f>
        <v>0</v>
      </c>
      <c r="BA112" s="82">
        <f>'SO 02.01.01. - Demolice'!F38</f>
        <v>0</v>
      </c>
      <c r="BB112" s="82">
        <f>'SO 02.01.01. - Demolice'!F39</f>
        <v>0</v>
      </c>
      <c r="BC112" s="82">
        <f>'SO 02.01.01. - Demolice'!F40</f>
        <v>0</v>
      </c>
      <c r="BD112" s="84">
        <f>'SO 02.01.01. - Demolice'!F41</f>
        <v>0</v>
      </c>
      <c r="BT112" s="23" t="s">
        <v>95</v>
      </c>
      <c r="BV112" s="23" t="s">
        <v>74</v>
      </c>
      <c r="BW112" s="23" t="s">
        <v>96</v>
      </c>
      <c r="BX112" s="23" t="s">
        <v>92</v>
      </c>
      <c r="CL112" s="23" t="s">
        <v>1</v>
      </c>
    </row>
    <row r="113" spans="1:91" s="3" customFormat="1" ht="22.4" customHeight="1">
      <c r="A113" s="70" t="s">
        <v>76</v>
      </c>
      <c r="B113" s="44"/>
      <c r="C113" s="9"/>
      <c r="D113" s="9"/>
      <c r="E113" s="9"/>
      <c r="F113" s="999" t="s">
        <v>97</v>
      </c>
      <c r="G113" s="999"/>
      <c r="H113" s="999"/>
      <c r="I113" s="999"/>
      <c r="J113" s="999"/>
      <c r="K113" s="9"/>
      <c r="L113" s="999" t="s">
        <v>98</v>
      </c>
      <c r="M113" s="999"/>
      <c r="N113" s="999"/>
      <c r="O113" s="999"/>
      <c r="P113" s="999"/>
      <c r="Q113" s="999"/>
      <c r="R113" s="999"/>
      <c r="S113" s="999"/>
      <c r="T113" s="999"/>
      <c r="U113" s="999"/>
      <c r="V113" s="999"/>
      <c r="W113" s="999"/>
      <c r="X113" s="999"/>
      <c r="Y113" s="999"/>
      <c r="Z113" s="999"/>
      <c r="AA113" s="999"/>
      <c r="AB113" s="999"/>
      <c r="AC113" s="999"/>
      <c r="AD113" s="999"/>
      <c r="AE113" s="999"/>
      <c r="AF113" s="999"/>
      <c r="AG113" s="966">
        <f>'SO 02.01.02. - Bourací práce'!J34</f>
        <v>0</v>
      </c>
      <c r="AH113" s="967"/>
      <c r="AI113" s="967"/>
      <c r="AJ113" s="967"/>
      <c r="AK113" s="967"/>
      <c r="AL113" s="967"/>
      <c r="AM113" s="967"/>
      <c r="AN113" s="966">
        <f t="shared" si="0"/>
        <v>0</v>
      </c>
      <c r="AO113" s="967"/>
      <c r="AP113" s="967"/>
      <c r="AQ113" s="80" t="s">
        <v>87</v>
      </c>
      <c r="AR113" s="44"/>
      <c r="AS113" s="81">
        <v>0</v>
      </c>
      <c r="AT113" s="82">
        <f t="shared" si="1"/>
        <v>0</v>
      </c>
      <c r="AU113" s="83">
        <f>'SO 02.01.02. - Bourací práce'!P137</f>
        <v>1349.9089620000002</v>
      </c>
      <c r="AV113" s="82">
        <f>'SO 02.01.02. - Bourací práce'!J37</f>
        <v>0</v>
      </c>
      <c r="AW113" s="82">
        <f>'SO 02.01.02. - Bourací práce'!J38</f>
        <v>0</v>
      </c>
      <c r="AX113" s="82">
        <f>'SO 02.01.02. - Bourací práce'!J39</f>
        <v>0</v>
      </c>
      <c r="AY113" s="82">
        <f>'SO 02.01.02. - Bourací práce'!J40</f>
        <v>0</v>
      </c>
      <c r="AZ113" s="82">
        <f>'SO 02.01.02. - Bourací práce'!F37</f>
        <v>0</v>
      </c>
      <c r="BA113" s="82">
        <f>'SO 02.01.02. - Bourací práce'!F38</f>
        <v>0</v>
      </c>
      <c r="BB113" s="82">
        <f>'SO 02.01.02. - Bourací práce'!F39</f>
        <v>0</v>
      </c>
      <c r="BC113" s="82">
        <f>'SO 02.01.02. - Bourací práce'!F40</f>
        <v>0</v>
      </c>
      <c r="BD113" s="84">
        <f>'SO 02.01.02. - Bourací práce'!F41</f>
        <v>0</v>
      </c>
      <c r="BT113" s="23" t="s">
        <v>95</v>
      </c>
      <c r="BV113" s="23" t="s">
        <v>74</v>
      </c>
      <c r="BW113" s="23" t="s">
        <v>99</v>
      </c>
      <c r="BX113" s="23" t="s">
        <v>92</v>
      </c>
      <c r="CL113" s="23" t="s">
        <v>1</v>
      </c>
    </row>
    <row r="114" spans="1:91" s="3" customFormat="1" ht="22.4" customHeight="1">
      <c r="A114" s="70" t="s">
        <v>76</v>
      </c>
      <c r="B114" s="44"/>
      <c r="C114" s="9"/>
      <c r="D114" s="9"/>
      <c r="E114" s="999" t="s">
        <v>100</v>
      </c>
      <c r="F114" s="999"/>
      <c r="G114" s="999"/>
      <c r="H114" s="999"/>
      <c r="I114" s="999"/>
      <c r="J114" s="9"/>
      <c r="K114" s="999" t="s">
        <v>101</v>
      </c>
      <c r="L114" s="999"/>
      <c r="M114" s="999"/>
      <c r="N114" s="999"/>
      <c r="O114" s="999"/>
      <c r="P114" s="999"/>
      <c r="Q114" s="999"/>
      <c r="R114" s="999"/>
      <c r="S114" s="999"/>
      <c r="T114" s="999"/>
      <c r="U114" s="999"/>
      <c r="V114" s="999"/>
      <c r="W114" s="999"/>
      <c r="X114" s="999"/>
      <c r="Y114" s="999"/>
      <c r="Z114" s="999"/>
      <c r="AA114" s="999"/>
      <c r="AB114" s="999"/>
      <c r="AC114" s="999"/>
      <c r="AD114" s="999"/>
      <c r="AE114" s="999"/>
      <c r="AF114" s="999"/>
      <c r="AG114" s="966">
        <f>'SO 02.02. - Stavební práce'!J32</f>
        <v>0</v>
      </c>
      <c r="AH114" s="967"/>
      <c r="AI114" s="967"/>
      <c r="AJ114" s="967"/>
      <c r="AK114" s="967"/>
      <c r="AL114" s="967"/>
      <c r="AM114" s="967"/>
      <c r="AN114" s="966">
        <f t="shared" si="0"/>
        <v>0</v>
      </c>
      <c r="AO114" s="967"/>
      <c r="AP114" s="967"/>
      <c r="AQ114" s="80" t="s">
        <v>87</v>
      </c>
      <c r="AR114" s="44"/>
      <c r="AS114" s="81">
        <v>0</v>
      </c>
      <c r="AT114" s="82">
        <f t="shared" si="1"/>
        <v>0</v>
      </c>
      <c r="AU114" s="83">
        <f>'SO 02.02. - Stavební práce'!P146</f>
        <v>4914.1498860000002</v>
      </c>
      <c r="AV114" s="82">
        <f>'SO 02.02. - Stavební práce'!J35</f>
        <v>0</v>
      </c>
      <c r="AW114" s="82">
        <f>'SO 02.02. - Stavební práce'!J36</f>
        <v>0</v>
      </c>
      <c r="AX114" s="82">
        <f>'SO 02.02. - Stavební práce'!J37</f>
        <v>0</v>
      </c>
      <c r="AY114" s="82">
        <f>'SO 02.02. - Stavební práce'!J38</f>
        <v>0</v>
      </c>
      <c r="AZ114" s="82">
        <f>'SO 02.02. - Stavební práce'!F35</f>
        <v>0</v>
      </c>
      <c r="BA114" s="82">
        <f>'SO 02.02. - Stavební práce'!F36</f>
        <v>0</v>
      </c>
      <c r="BB114" s="82">
        <f>'SO 02.02. - Stavební práce'!F37</f>
        <v>0</v>
      </c>
      <c r="BC114" s="82">
        <f>'SO 02.02. - Stavební práce'!F38</f>
        <v>0</v>
      </c>
      <c r="BD114" s="84">
        <f>'SO 02.02. - Stavební práce'!F39</f>
        <v>0</v>
      </c>
      <c r="BT114" s="23" t="s">
        <v>88</v>
      </c>
      <c r="BV114" s="23" t="s">
        <v>74</v>
      </c>
      <c r="BW114" s="23" t="s">
        <v>102</v>
      </c>
      <c r="BX114" s="23" t="s">
        <v>84</v>
      </c>
      <c r="CL114" s="23" t="s">
        <v>1</v>
      </c>
    </row>
    <row r="115" spans="1:91" s="3" customFormat="1" ht="22.4" customHeight="1">
      <c r="A115" s="70"/>
      <c r="B115" s="44"/>
      <c r="C115" s="9"/>
      <c r="D115" s="9"/>
      <c r="E115" s="999" t="s">
        <v>6442</v>
      </c>
      <c r="F115" s="999"/>
      <c r="G115" s="999"/>
      <c r="H115" s="999"/>
      <c r="I115" s="999"/>
      <c r="J115" s="9"/>
      <c r="K115" s="1006" t="s">
        <v>8409</v>
      </c>
      <c r="L115" s="999"/>
      <c r="M115" s="999"/>
      <c r="N115" s="999"/>
      <c r="O115" s="999"/>
      <c r="P115" s="999"/>
      <c r="Q115" s="999"/>
      <c r="R115" s="999"/>
      <c r="S115" s="999"/>
      <c r="T115" s="999"/>
      <c r="U115" s="999"/>
      <c r="V115" s="999"/>
      <c r="W115" s="999"/>
      <c r="X115" s="999"/>
      <c r="Y115" s="999"/>
      <c r="Z115" s="999"/>
      <c r="AA115" s="999"/>
      <c r="AB115" s="999"/>
      <c r="AC115" s="999"/>
      <c r="AD115" s="999"/>
      <c r="AE115" s="999"/>
      <c r="AF115" s="999"/>
      <c r="AG115" s="972">
        <f>ROUND(SUM(AG116:AM120),2)</f>
        <v>0</v>
      </c>
      <c r="AH115" s="967"/>
      <c r="AI115" s="967"/>
      <c r="AJ115" s="967"/>
      <c r="AK115" s="967"/>
      <c r="AL115" s="967"/>
      <c r="AM115" s="967"/>
      <c r="AN115" s="966">
        <f t="shared" si="0"/>
        <v>0</v>
      </c>
      <c r="AO115" s="967"/>
      <c r="AP115" s="967"/>
      <c r="AQ115" s="80" t="s">
        <v>87</v>
      </c>
      <c r="AR115" s="44"/>
      <c r="AS115" s="75">
        <f>ROUND(AS116+AS117+AS118+AS119+AS120,2)</f>
        <v>0</v>
      </c>
      <c r="AT115" s="76">
        <f t="shared" si="1"/>
        <v>0</v>
      </c>
      <c r="AU115" s="77">
        <f>ROUND(AU116+AU117+AU118+AU119+AU120,5)</f>
        <v>108.10992</v>
      </c>
      <c r="AV115" s="76">
        <f>ROUND(AZ115*L29,2)</f>
        <v>0</v>
      </c>
      <c r="AW115" s="76">
        <f>ROUND(BA115*L30,2)</f>
        <v>0</v>
      </c>
      <c r="AX115" s="76">
        <v>0</v>
      </c>
      <c r="AY115" s="76">
        <v>0</v>
      </c>
      <c r="AZ115" s="76">
        <f>ROUND(AZ116+AZ117+AZ118+AZ119+AZ120,2)</f>
        <v>0</v>
      </c>
      <c r="BA115" s="76">
        <f>ROUND(BA116+BA117+BA118+BA119+BA120,2)</f>
        <v>0</v>
      </c>
      <c r="BB115" s="76">
        <f>ROUND(BB116+BB117+BB118+BB119+BB120,2)</f>
        <v>0</v>
      </c>
      <c r="BC115" s="76">
        <f>ROUND(BC116+BC117+BC118+BC119+BC120,2)</f>
        <v>0</v>
      </c>
      <c r="BD115" s="78">
        <f>ROUND(BD116+BD117+BD118+BD119+BD120,2)</f>
        <v>0</v>
      </c>
      <c r="BT115" s="23"/>
      <c r="BV115" s="23"/>
      <c r="BW115" s="23"/>
      <c r="BX115" s="23"/>
      <c r="CL115" s="23"/>
    </row>
    <row r="116" spans="1:91" s="3" customFormat="1" ht="22.4" customHeight="1">
      <c r="A116" s="70" t="s">
        <v>76</v>
      </c>
      <c r="B116" s="44"/>
      <c r="C116" s="9"/>
      <c r="D116" s="9"/>
      <c r="E116" s="197"/>
      <c r="F116" s="999" t="s">
        <v>6437</v>
      </c>
      <c r="G116" s="999"/>
      <c r="H116" s="999"/>
      <c r="I116" s="999"/>
      <c r="J116" s="999"/>
      <c r="K116" s="197"/>
      <c r="L116" s="999" t="s">
        <v>6427</v>
      </c>
      <c r="M116" s="999"/>
      <c r="N116" s="999"/>
      <c r="O116" s="999"/>
      <c r="P116" s="999"/>
      <c r="Q116" s="999"/>
      <c r="R116" s="999"/>
      <c r="S116" s="999"/>
      <c r="T116" s="999"/>
      <c r="U116" s="999"/>
      <c r="V116" s="999"/>
      <c r="W116" s="999"/>
      <c r="X116" s="999"/>
      <c r="Y116" s="999"/>
      <c r="Z116" s="999"/>
      <c r="AA116" s="999"/>
      <c r="AB116" s="999"/>
      <c r="AC116" s="999"/>
      <c r="AD116" s="999"/>
      <c r="AE116" s="999"/>
      <c r="AF116" s="999"/>
      <c r="AG116" s="972">
        <f>'SO 02.03.01. - ZTI'!J30</f>
        <v>0</v>
      </c>
      <c r="AH116" s="967"/>
      <c r="AI116" s="967"/>
      <c r="AJ116" s="967"/>
      <c r="AK116" s="967"/>
      <c r="AL116" s="967"/>
      <c r="AM116" s="967"/>
      <c r="AN116" s="966">
        <f t="shared" si="0"/>
        <v>0</v>
      </c>
      <c r="AO116" s="967"/>
      <c r="AP116" s="967"/>
      <c r="AQ116" s="80" t="s">
        <v>87</v>
      </c>
      <c r="AR116" s="44"/>
      <c r="AS116" s="81">
        <v>0</v>
      </c>
      <c r="AT116" s="82">
        <f t="shared" ref="AT116" si="14">ROUND(SUM(AV116:AW116),2)</f>
        <v>0</v>
      </c>
      <c r="AU116" s="83">
        <f>'SO 02.03.01. - ZTI'!P85</f>
        <v>108.10991800000001</v>
      </c>
      <c r="AV116" s="82">
        <f>'SO 02.03.01. - ZTI'!J33</f>
        <v>0</v>
      </c>
      <c r="AW116" s="82">
        <f>'SO 02.03.01. - ZTI'!J34</f>
        <v>0</v>
      </c>
      <c r="AX116" s="82">
        <v>0</v>
      </c>
      <c r="AY116" s="82">
        <v>0</v>
      </c>
      <c r="AZ116" s="82">
        <f>'SO 02.03.01. - ZTI'!F33</f>
        <v>0</v>
      </c>
      <c r="BA116" s="82">
        <f>'SO 02.03.01. - ZTI'!F34</f>
        <v>0</v>
      </c>
      <c r="BB116" s="82">
        <v>0</v>
      </c>
      <c r="BC116" s="82">
        <v>0</v>
      </c>
      <c r="BD116" s="84">
        <v>0</v>
      </c>
      <c r="BT116" s="23"/>
      <c r="BV116" s="23"/>
      <c r="BW116" s="23"/>
      <c r="BX116" s="23"/>
      <c r="CL116" s="23"/>
    </row>
    <row r="117" spans="1:91" s="3" customFormat="1" ht="22.4" customHeight="1">
      <c r="A117" s="70" t="s">
        <v>76</v>
      </c>
      <c r="B117" s="44"/>
      <c r="C117" s="9"/>
      <c r="D117" s="9"/>
      <c r="E117" s="197"/>
      <c r="F117" s="999" t="s">
        <v>6438</v>
      </c>
      <c r="G117" s="999"/>
      <c r="H117" s="999"/>
      <c r="I117" s="999"/>
      <c r="J117" s="999"/>
      <c r="K117" s="197"/>
      <c r="L117" s="999" t="s">
        <v>6428</v>
      </c>
      <c r="M117" s="999"/>
      <c r="N117" s="999"/>
      <c r="O117" s="999"/>
      <c r="P117" s="999"/>
      <c r="Q117" s="999"/>
      <c r="R117" s="999"/>
      <c r="S117" s="999"/>
      <c r="T117" s="999"/>
      <c r="U117" s="999"/>
      <c r="V117" s="999"/>
      <c r="W117" s="999"/>
      <c r="X117" s="999"/>
      <c r="Y117" s="999"/>
      <c r="Z117" s="999"/>
      <c r="AA117" s="999"/>
      <c r="AB117" s="999"/>
      <c r="AC117" s="999"/>
      <c r="AD117" s="999"/>
      <c r="AE117" s="999"/>
      <c r="AF117" s="999"/>
      <c r="AG117" s="972">
        <f>'SO 02.03.02. - UT'!G52</f>
        <v>0</v>
      </c>
      <c r="AH117" s="967"/>
      <c r="AI117" s="967"/>
      <c r="AJ117" s="967"/>
      <c r="AK117" s="967"/>
      <c r="AL117" s="967"/>
      <c r="AM117" s="967"/>
      <c r="AN117" s="966">
        <f t="shared" ref="AN117" si="15">SUM(AG117,AT117)</f>
        <v>0</v>
      </c>
      <c r="AO117" s="967"/>
      <c r="AP117" s="967"/>
      <c r="AQ117" s="80" t="s">
        <v>87</v>
      </c>
      <c r="AR117" s="44"/>
      <c r="AS117" s="81">
        <v>0</v>
      </c>
      <c r="AT117" s="82">
        <f t="shared" ref="AT117" si="16">ROUND(SUM(AV117:AW117),2)</f>
        <v>0</v>
      </c>
      <c r="AU117" s="83">
        <v>0</v>
      </c>
      <c r="AV117" s="82">
        <v>0</v>
      </c>
      <c r="AW117" s="82">
        <f>'SO 02.03.02. - UT'!G52*L30</f>
        <v>0</v>
      </c>
      <c r="AX117" s="82">
        <v>0</v>
      </c>
      <c r="AY117" s="82">
        <v>0</v>
      </c>
      <c r="AZ117" s="82">
        <v>0</v>
      </c>
      <c r="BA117" s="82">
        <f>'SO 02.03.02. - UT'!G52</f>
        <v>0</v>
      </c>
      <c r="BB117" s="82">
        <v>0</v>
      </c>
      <c r="BC117" s="82">
        <v>0</v>
      </c>
      <c r="BD117" s="84">
        <v>0</v>
      </c>
      <c r="BT117" s="23"/>
      <c r="BV117" s="23"/>
      <c r="BW117" s="23"/>
      <c r="BX117" s="23"/>
      <c r="CL117" s="23"/>
    </row>
    <row r="118" spans="1:91" s="3" customFormat="1" ht="22.4" customHeight="1">
      <c r="A118" s="70" t="s">
        <v>76</v>
      </c>
      <c r="B118" s="44"/>
      <c r="C118" s="9"/>
      <c r="D118" s="9"/>
      <c r="E118" s="197"/>
      <c r="F118" s="999" t="s">
        <v>6439</v>
      </c>
      <c r="G118" s="999"/>
      <c r="H118" s="999"/>
      <c r="I118" s="999"/>
      <c r="J118" s="999"/>
      <c r="K118" s="197"/>
      <c r="L118" s="999" t="s">
        <v>6432</v>
      </c>
      <c r="M118" s="999"/>
      <c r="N118" s="999"/>
      <c r="O118" s="999"/>
      <c r="P118" s="999"/>
      <c r="Q118" s="999"/>
      <c r="R118" s="999"/>
      <c r="S118" s="999"/>
      <c r="T118" s="999"/>
      <c r="U118" s="999"/>
      <c r="V118" s="999"/>
      <c r="W118" s="999"/>
      <c r="X118" s="999"/>
      <c r="Y118" s="999"/>
      <c r="Z118" s="999"/>
      <c r="AA118" s="999"/>
      <c r="AB118" s="999"/>
      <c r="AC118" s="999"/>
      <c r="AD118" s="999"/>
      <c r="AE118" s="999"/>
      <c r="AF118" s="999"/>
      <c r="AG118" s="972">
        <f>'SO 02.03.04. - VZT'!G35</f>
        <v>0</v>
      </c>
      <c r="AH118" s="967"/>
      <c r="AI118" s="967"/>
      <c r="AJ118" s="967"/>
      <c r="AK118" s="967"/>
      <c r="AL118" s="967"/>
      <c r="AM118" s="967"/>
      <c r="AN118" s="966">
        <f t="shared" ref="AN118" si="17">SUM(AG118,AT118)</f>
        <v>0</v>
      </c>
      <c r="AO118" s="967"/>
      <c r="AP118" s="967"/>
      <c r="AQ118" s="80" t="s">
        <v>87</v>
      </c>
      <c r="AR118" s="44"/>
      <c r="AS118" s="81">
        <v>0</v>
      </c>
      <c r="AT118" s="82">
        <f t="shared" ref="AT118" si="18">ROUND(SUM(AV118:AW118),2)</f>
        <v>0</v>
      </c>
      <c r="AU118" s="83">
        <v>0</v>
      </c>
      <c r="AV118" s="82">
        <v>0</v>
      </c>
      <c r="AW118" s="82">
        <f>'SO 02.03.04. - VZT'!G35*L30</f>
        <v>0</v>
      </c>
      <c r="AX118" s="82">
        <v>0</v>
      </c>
      <c r="AY118" s="82">
        <v>0</v>
      </c>
      <c r="AZ118" s="82">
        <v>0</v>
      </c>
      <c r="BA118" s="82">
        <f>'SO 02.03.04. - VZT'!G35</f>
        <v>0</v>
      </c>
      <c r="BB118" s="82">
        <v>0</v>
      </c>
      <c r="BC118" s="82">
        <v>0</v>
      </c>
      <c r="BD118" s="84">
        <v>0</v>
      </c>
      <c r="BT118" s="23"/>
      <c r="BV118" s="23"/>
      <c r="BW118" s="23"/>
      <c r="BX118" s="23"/>
      <c r="CL118" s="23"/>
    </row>
    <row r="119" spans="1:91" s="3" customFormat="1" ht="22.4" customHeight="1">
      <c r="A119" s="70" t="s">
        <v>76</v>
      </c>
      <c r="B119" s="44"/>
      <c r="C119" s="9"/>
      <c r="D119" s="9"/>
      <c r="E119" s="197"/>
      <c r="F119" s="999" t="s">
        <v>6440</v>
      </c>
      <c r="G119" s="999"/>
      <c r="H119" s="999"/>
      <c r="I119" s="999"/>
      <c r="J119" s="999"/>
      <c r="K119" s="197"/>
      <c r="L119" s="999" t="s">
        <v>6433</v>
      </c>
      <c r="M119" s="999"/>
      <c r="N119" s="999"/>
      <c r="O119" s="999"/>
      <c r="P119" s="999"/>
      <c r="Q119" s="999"/>
      <c r="R119" s="999"/>
      <c r="S119" s="999"/>
      <c r="T119" s="999"/>
      <c r="U119" s="999"/>
      <c r="V119" s="999"/>
      <c r="W119" s="999"/>
      <c r="X119" s="999"/>
      <c r="Y119" s="999"/>
      <c r="Z119" s="999"/>
      <c r="AA119" s="999"/>
      <c r="AB119" s="999"/>
      <c r="AC119" s="999"/>
      <c r="AD119" s="999"/>
      <c r="AE119" s="999"/>
      <c r="AF119" s="999"/>
      <c r="AG119" s="972">
        <f>'SO 02.03.05. - EI'!F14</f>
        <v>0</v>
      </c>
      <c r="AH119" s="967"/>
      <c r="AI119" s="967"/>
      <c r="AJ119" s="967"/>
      <c r="AK119" s="967"/>
      <c r="AL119" s="967"/>
      <c r="AM119" s="967"/>
      <c r="AN119" s="966">
        <f t="shared" ref="AN119" si="19">SUM(AG119,AT119)</f>
        <v>0</v>
      </c>
      <c r="AO119" s="967"/>
      <c r="AP119" s="967"/>
      <c r="AQ119" s="80" t="s">
        <v>87</v>
      </c>
      <c r="AR119" s="44"/>
      <c r="AS119" s="81">
        <v>0</v>
      </c>
      <c r="AT119" s="82">
        <f t="shared" ref="AT119" si="20">ROUND(SUM(AV119:AW119),2)</f>
        <v>0</v>
      </c>
      <c r="AU119" s="83">
        <v>0</v>
      </c>
      <c r="AV119" s="82">
        <v>0</v>
      </c>
      <c r="AW119" s="82">
        <f>'SO 02.03.05. - EI'!F14*L30</f>
        <v>0</v>
      </c>
      <c r="AX119" s="82">
        <v>0</v>
      </c>
      <c r="AY119" s="82">
        <v>0</v>
      </c>
      <c r="AZ119" s="82">
        <v>0</v>
      </c>
      <c r="BA119" s="82">
        <f>'SO 02.03.05. - EI'!F14</f>
        <v>0</v>
      </c>
      <c r="BB119" s="82">
        <v>0</v>
      </c>
      <c r="BC119" s="82">
        <v>0</v>
      </c>
      <c r="BD119" s="84">
        <v>0</v>
      </c>
      <c r="BT119" s="23"/>
      <c r="BV119" s="23"/>
      <c r="BW119" s="23"/>
      <c r="BX119" s="23"/>
      <c r="CL119" s="23"/>
    </row>
    <row r="120" spans="1:91" s="3" customFormat="1" ht="22.4" customHeight="1">
      <c r="A120" s="70" t="s">
        <v>76</v>
      </c>
      <c r="B120" s="44"/>
      <c r="C120" s="9"/>
      <c r="D120" s="9"/>
      <c r="E120" s="197"/>
      <c r="F120" s="999" t="s">
        <v>6441</v>
      </c>
      <c r="G120" s="999"/>
      <c r="H120" s="999"/>
      <c r="I120" s="999"/>
      <c r="J120" s="999"/>
      <c r="K120" s="197"/>
      <c r="L120" s="999" t="s">
        <v>6434</v>
      </c>
      <c r="M120" s="999"/>
      <c r="N120" s="999"/>
      <c r="O120" s="999"/>
      <c r="P120" s="999"/>
      <c r="Q120" s="999"/>
      <c r="R120" s="999"/>
      <c r="S120" s="999"/>
      <c r="T120" s="999"/>
      <c r="U120" s="999"/>
      <c r="V120" s="999"/>
      <c r="W120" s="999"/>
      <c r="X120" s="999"/>
      <c r="Y120" s="999"/>
      <c r="Z120" s="999"/>
      <c r="AA120" s="999"/>
      <c r="AB120" s="999"/>
      <c r="AC120" s="999"/>
      <c r="AD120" s="999"/>
      <c r="AE120" s="999"/>
      <c r="AF120" s="999"/>
      <c r="AG120" s="972">
        <f>'SO 02.03.06. - MaR'!F50</f>
        <v>0</v>
      </c>
      <c r="AH120" s="967"/>
      <c r="AI120" s="967"/>
      <c r="AJ120" s="967"/>
      <c r="AK120" s="967"/>
      <c r="AL120" s="967"/>
      <c r="AM120" s="967"/>
      <c r="AN120" s="966">
        <f t="shared" ref="AN120" si="21">SUM(AG120,AT120)</f>
        <v>0</v>
      </c>
      <c r="AO120" s="967"/>
      <c r="AP120" s="967"/>
      <c r="AQ120" s="80" t="s">
        <v>87</v>
      </c>
      <c r="AR120" s="44"/>
      <c r="AS120" s="81">
        <v>0</v>
      </c>
      <c r="AT120" s="82">
        <f>ROUND(SUM(AV120:AW120),2)</f>
        <v>0</v>
      </c>
      <c r="AU120" s="83">
        <v>0</v>
      </c>
      <c r="AV120" s="82">
        <v>0</v>
      </c>
      <c r="AW120" s="82">
        <f>'SO 02.03.06. - MaR'!F50*L30</f>
        <v>0</v>
      </c>
      <c r="AX120" s="82">
        <v>0</v>
      </c>
      <c r="AY120" s="82">
        <v>0</v>
      </c>
      <c r="AZ120" s="82">
        <v>0</v>
      </c>
      <c r="BA120" s="82">
        <f>'SO 02.03.06. - MaR'!F50</f>
        <v>0</v>
      </c>
      <c r="BB120" s="82">
        <v>0</v>
      </c>
      <c r="BC120" s="82">
        <v>0</v>
      </c>
      <c r="BD120" s="84">
        <v>0</v>
      </c>
      <c r="BT120" s="23"/>
      <c r="BV120" s="23"/>
      <c r="BW120" s="23"/>
      <c r="BX120" s="23"/>
      <c r="CL120" s="23"/>
    </row>
    <row r="121" spans="1:91" s="6" customFormat="1" ht="16.399999999999999" customHeight="1">
      <c r="A121" s="70"/>
      <c r="B121" s="71"/>
      <c r="C121" s="72"/>
      <c r="D121" s="1001" t="s">
        <v>103</v>
      </c>
      <c r="E121" s="1001"/>
      <c r="F121" s="1001"/>
      <c r="G121" s="1001"/>
      <c r="H121" s="1001"/>
      <c r="I121" s="73"/>
      <c r="J121" s="1001" t="s">
        <v>104</v>
      </c>
      <c r="K121" s="1001"/>
      <c r="L121" s="1001"/>
      <c r="M121" s="1001"/>
      <c r="N121" s="1001"/>
      <c r="O121" s="1001"/>
      <c r="P121" s="1001"/>
      <c r="Q121" s="1001"/>
      <c r="R121" s="1001"/>
      <c r="S121" s="1001"/>
      <c r="T121" s="1001"/>
      <c r="U121" s="1001"/>
      <c r="V121" s="1001"/>
      <c r="W121" s="1001"/>
      <c r="X121" s="1001"/>
      <c r="Y121" s="1001"/>
      <c r="Z121" s="1001"/>
      <c r="AA121" s="1001"/>
      <c r="AB121" s="1001"/>
      <c r="AC121" s="1001"/>
      <c r="AD121" s="1001"/>
      <c r="AE121" s="1001"/>
      <c r="AF121" s="1001"/>
      <c r="AG121" s="971">
        <f>ROUND(SUM(AG122:AG125),2)</f>
        <v>0</v>
      </c>
      <c r="AH121" s="970"/>
      <c r="AI121" s="970"/>
      <c r="AJ121" s="970"/>
      <c r="AK121" s="970"/>
      <c r="AL121" s="970"/>
      <c r="AM121" s="970"/>
      <c r="AN121" s="969">
        <f t="shared" si="0"/>
        <v>0</v>
      </c>
      <c r="AO121" s="970"/>
      <c r="AP121" s="970"/>
      <c r="AQ121" s="74" t="s">
        <v>79</v>
      </c>
      <c r="AR121" s="71"/>
      <c r="AS121" s="75">
        <f>ROUND(SUM(AS122:AS124),2)</f>
        <v>0</v>
      </c>
      <c r="AT121" s="76">
        <f t="shared" si="1"/>
        <v>0</v>
      </c>
      <c r="AU121" s="77">
        <f>ROUND(SUM(AU122:AU125),5)</f>
        <v>2039.95859</v>
      </c>
      <c r="AV121" s="76">
        <f>ROUND(AZ121*L29,2)</f>
        <v>0</v>
      </c>
      <c r="AW121" s="76">
        <f>ROUND(BA121*L30,2)</f>
        <v>0</v>
      </c>
      <c r="AX121" s="76">
        <f>ROUND(BB121*L29,2)</f>
        <v>0</v>
      </c>
      <c r="AY121" s="76">
        <f>ROUND(BC121*L30,2)</f>
        <v>0</v>
      </c>
      <c r="AZ121" s="76">
        <f>ROUND(SUM(AZ122:AZ125),2)</f>
        <v>0</v>
      </c>
      <c r="BA121" s="76">
        <f>ROUND(SUM(BA122:BA125),2)</f>
        <v>0</v>
      </c>
      <c r="BB121" s="76">
        <f>ROUND(SUM(BB122:BB125),2)</f>
        <v>0</v>
      </c>
      <c r="BC121" s="76">
        <f>ROUND(SUM(BC122:BC125),2)</f>
        <v>0</v>
      </c>
      <c r="BD121" s="78">
        <f>ROUND(SUM(BD122:BD125),2)</f>
        <v>0</v>
      </c>
      <c r="BS121" s="79" t="s">
        <v>71</v>
      </c>
      <c r="BT121" s="79" t="s">
        <v>80</v>
      </c>
      <c r="BU121" s="79" t="s">
        <v>73</v>
      </c>
      <c r="BV121" s="79" t="s">
        <v>74</v>
      </c>
      <c r="BW121" s="79" t="s">
        <v>105</v>
      </c>
      <c r="BX121" s="79" t="s">
        <v>4</v>
      </c>
      <c r="CL121" s="79" t="s">
        <v>1</v>
      </c>
      <c r="CM121" s="79" t="s">
        <v>80</v>
      </c>
    </row>
    <row r="122" spans="1:91" s="3" customFormat="1" ht="22.4" customHeight="1">
      <c r="A122" s="70" t="s">
        <v>76</v>
      </c>
      <c r="B122" s="44"/>
      <c r="C122" s="9"/>
      <c r="D122" s="9"/>
      <c r="E122" s="999" t="s">
        <v>106</v>
      </c>
      <c r="F122" s="999"/>
      <c r="G122" s="999"/>
      <c r="H122" s="999"/>
      <c r="I122" s="999"/>
      <c r="J122" s="9"/>
      <c r="K122" s="999" t="s">
        <v>86</v>
      </c>
      <c r="L122" s="999"/>
      <c r="M122" s="999"/>
      <c r="N122" s="999"/>
      <c r="O122" s="999"/>
      <c r="P122" s="999"/>
      <c r="Q122" s="999"/>
      <c r="R122" s="999"/>
      <c r="S122" s="999"/>
      <c r="T122" s="999"/>
      <c r="U122" s="999"/>
      <c r="V122" s="999"/>
      <c r="W122" s="999"/>
      <c r="X122" s="999"/>
      <c r="Y122" s="999"/>
      <c r="Z122" s="999"/>
      <c r="AA122" s="999"/>
      <c r="AB122" s="999"/>
      <c r="AC122" s="999"/>
      <c r="AD122" s="999"/>
      <c r="AE122" s="999"/>
      <c r="AF122" s="999"/>
      <c r="AG122" s="966">
        <f>'ON 03.01. - Ostatní náklady'!J32</f>
        <v>0</v>
      </c>
      <c r="AH122" s="967"/>
      <c r="AI122" s="967"/>
      <c r="AJ122" s="967"/>
      <c r="AK122" s="967"/>
      <c r="AL122" s="967"/>
      <c r="AM122" s="967"/>
      <c r="AN122" s="966">
        <f t="shared" si="0"/>
        <v>0</v>
      </c>
      <c r="AO122" s="967"/>
      <c r="AP122" s="967"/>
      <c r="AQ122" s="80" t="s">
        <v>87</v>
      </c>
      <c r="AR122" s="44"/>
      <c r="AS122" s="81">
        <v>0</v>
      </c>
      <c r="AT122" s="82">
        <f t="shared" si="1"/>
        <v>0</v>
      </c>
      <c r="AU122" s="83">
        <f>'ON 03.01. - Ostatní náklady'!P121</f>
        <v>0</v>
      </c>
      <c r="AV122" s="82">
        <f>'ON 03.01. - Ostatní náklady'!J35</f>
        <v>0</v>
      </c>
      <c r="AW122" s="82">
        <f>'ON 03.01. - Ostatní náklady'!J36</f>
        <v>0</v>
      </c>
      <c r="AX122" s="82">
        <f>'ON 03.01. - Ostatní náklady'!J37</f>
        <v>0</v>
      </c>
      <c r="AY122" s="82">
        <f>'ON 03.01. - Ostatní náklady'!J38</f>
        <v>0</v>
      </c>
      <c r="AZ122" s="82">
        <f>'ON 03.01. - Ostatní náklady'!F35</f>
        <v>0</v>
      </c>
      <c r="BA122" s="82">
        <f>'ON 03.01. - Ostatní náklady'!F36</f>
        <v>0</v>
      </c>
      <c r="BB122" s="82">
        <f>'ON 03.01. - Ostatní náklady'!F37</f>
        <v>0</v>
      </c>
      <c r="BC122" s="82">
        <f>'ON 03.01. - Ostatní náklady'!F38</f>
        <v>0</v>
      </c>
      <c r="BD122" s="84">
        <f>'ON 03.01. - Ostatní náklady'!F39</f>
        <v>0</v>
      </c>
      <c r="BT122" s="23" t="s">
        <v>88</v>
      </c>
      <c r="BV122" s="23" t="s">
        <v>74</v>
      </c>
      <c r="BW122" s="23" t="s">
        <v>107</v>
      </c>
      <c r="BX122" s="23" t="s">
        <v>105</v>
      </c>
      <c r="CL122" s="23" t="s">
        <v>1</v>
      </c>
    </row>
    <row r="123" spans="1:91" s="3" customFormat="1" ht="22.4" customHeight="1">
      <c r="A123" s="70" t="s">
        <v>76</v>
      </c>
      <c r="B123" s="44"/>
      <c r="C123" s="9"/>
      <c r="D123" s="9"/>
      <c r="E123" s="999" t="s">
        <v>108</v>
      </c>
      <c r="F123" s="999"/>
      <c r="G123" s="999"/>
      <c r="H123" s="999"/>
      <c r="I123" s="999"/>
      <c r="J123" s="9"/>
      <c r="K123" s="999" t="s">
        <v>98</v>
      </c>
      <c r="L123" s="999"/>
      <c r="M123" s="999"/>
      <c r="N123" s="999"/>
      <c r="O123" s="999"/>
      <c r="P123" s="999"/>
      <c r="Q123" s="999"/>
      <c r="R123" s="999"/>
      <c r="S123" s="999"/>
      <c r="T123" s="999"/>
      <c r="U123" s="999"/>
      <c r="V123" s="999"/>
      <c r="W123" s="999"/>
      <c r="X123" s="999"/>
      <c r="Y123" s="999"/>
      <c r="Z123" s="999"/>
      <c r="AA123" s="999"/>
      <c r="AB123" s="999"/>
      <c r="AC123" s="999"/>
      <c r="AD123" s="999"/>
      <c r="AE123" s="999"/>
      <c r="AF123" s="999"/>
      <c r="AG123" s="966">
        <f>'SO 03.01. - Bourací práce'!J32</f>
        <v>0</v>
      </c>
      <c r="AH123" s="967"/>
      <c r="AI123" s="967"/>
      <c r="AJ123" s="967"/>
      <c r="AK123" s="967"/>
      <c r="AL123" s="967"/>
      <c r="AM123" s="967"/>
      <c r="AN123" s="966">
        <f t="shared" si="0"/>
        <v>0</v>
      </c>
      <c r="AO123" s="967"/>
      <c r="AP123" s="967"/>
      <c r="AQ123" s="80" t="s">
        <v>87</v>
      </c>
      <c r="AR123" s="44"/>
      <c r="AS123" s="81">
        <v>0</v>
      </c>
      <c r="AT123" s="82">
        <f t="shared" si="1"/>
        <v>0</v>
      </c>
      <c r="AU123" s="83">
        <f>'SO 03.01. - Bourací práce'!P130</f>
        <v>387.60307700000004</v>
      </c>
      <c r="AV123" s="82">
        <f>'SO 03.01. - Bourací práce'!J35</f>
        <v>0</v>
      </c>
      <c r="AW123" s="82">
        <f>'SO 03.01. - Bourací práce'!J36</f>
        <v>0</v>
      </c>
      <c r="AX123" s="82">
        <f>'SO 03.01. - Bourací práce'!J37</f>
        <v>0</v>
      </c>
      <c r="AY123" s="82">
        <f>'SO 03.01. - Bourací práce'!J38</f>
        <v>0</v>
      </c>
      <c r="AZ123" s="82">
        <f>'SO 03.01. - Bourací práce'!F35</f>
        <v>0</v>
      </c>
      <c r="BA123" s="82">
        <f>'SO 03.01. - Bourací práce'!F36</f>
        <v>0</v>
      </c>
      <c r="BB123" s="82">
        <f>'SO 03.01. - Bourací práce'!F37</f>
        <v>0</v>
      </c>
      <c r="BC123" s="82">
        <f>'SO 03.01. - Bourací práce'!F38</f>
        <v>0</v>
      </c>
      <c r="BD123" s="84">
        <f>'SO 03.01. - Bourací práce'!F39</f>
        <v>0</v>
      </c>
      <c r="BT123" s="23" t="s">
        <v>88</v>
      </c>
      <c r="BV123" s="23" t="s">
        <v>74</v>
      </c>
      <c r="BW123" s="23" t="s">
        <v>109</v>
      </c>
      <c r="BX123" s="23" t="s">
        <v>105</v>
      </c>
      <c r="CL123" s="23" t="s">
        <v>1</v>
      </c>
    </row>
    <row r="124" spans="1:91" s="3" customFormat="1" ht="22.4" customHeight="1">
      <c r="A124" s="70" t="s">
        <v>76</v>
      </c>
      <c r="B124" s="44"/>
      <c r="C124" s="9"/>
      <c r="D124" s="9"/>
      <c r="E124" s="999" t="s">
        <v>110</v>
      </c>
      <c r="F124" s="999"/>
      <c r="G124" s="999"/>
      <c r="H124" s="999"/>
      <c r="I124" s="999"/>
      <c r="J124" s="9"/>
      <c r="K124" s="999" t="s">
        <v>111</v>
      </c>
      <c r="L124" s="999"/>
      <c r="M124" s="999"/>
      <c r="N124" s="999"/>
      <c r="O124" s="999"/>
      <c r="P124" s="999"/>
      <c r="Q124" s="999"/>
      <c r="R124" s="999"/>
      <c r="S124" s="999"/>
      <c r="T124" s="999"/>
      <c r="U124" s="999"/>
      <c r="V124" s="999"/>
      <c r="W124" s="999"/>
      <c r="X124" s="999"/>
      <c r="Y124" s="999"/>
      <c r="Z124" s="999"/>
      <c r="AA124" s="999"/>
      <c r="AB124" s="999"/>
      <c r="AC124" s="999"/>
      <c r="AD124" s="999"/>
      <c r="AE124" s="999"/>
      <c r="AF124" s="999"/>
      <c r="AG124" s="966">
        <f>'SO 03.02. - Stavební část'!J32</f>
        <v>0</v>
      </c>
      <c r="AH124" s="967"/>
      <c r="AI124" s="967"/>
      <c r="AJ124" s="967"/>
      <c r="AK124" s="967"/>
      <c r="AL124" s="967"/>
      <c r="AM124" s="967"/>
      <c r="AN124" s="966">
        <f t="shared" si="0"/>
        <v>0</v>
      </c>
      <c r="AO124" s="967"/>
      <c r="AP124" s="967"/>
      <c r="AQ124" s="80" t="s">
        <v>87</v>
      </c>
      <c r="AR124" s="44"/>
      <c r="AS124" s="81">
        <v>0</v>
      </c>
      <c r="AT124" s="82">
        <f t="shared" si="1"/>
        <v>0</v>
      </c>
      <c r="AU124" s="83">
        <f>'SO 03.02. - Stavební část'!P133</f>
        <v>1037.9967300000001</v>
      </c>
      <c r="AV124" s="82">
        <f>'SO 03.02. - Stavební část'!J35</f>
        <v>0</v>
      </c>
      <c r="AW124" s="82">
        <f>'SO 03.02. - Stavební část'!J36</f>
        <v>0</v>
      </c>
      <c r="AX124" s="82">
        <f>'SO 03.02. - Stavební část'!J37</f>
        <v>0</v>
      </c>
      <c r="AY124" s="82">
        <f>'SO 03.02. - Stavební část'!J38</f>
        <v>0</v>
      </c>
      <c r="AZ124" s="82">
        <f>'SO 03.02. - Stavební část'!F35</f>
        <v>0</v>
      </c>
      <c r="BA124" s="82">
        <f>'SO 03.02. - Stavební část'!F36</f>
        <v>0</v>
      </c>
      <c r="BB124" s="82">
        <f>'SO 03.02. - Stavební část'!F37</f>
        <v>0</v>
      </c>
      <c r="BC124" s="82">
        <f>'SO 03.02. - Stavební část'!F38</f>
        <v>0</v>
      </c>
      <c r="BD124" s="84">
        <f>'SO 03.02. - Stavební část'!F39</f>
        <v>0</v>
      </c>
      <c r="BT124" s="23" t="s">
        <v>88</v>
      </c>
      <c r="BV124" s="23" t="s">
        <v>74</v>
      </c>
      <c r="BW124" s="23" t="s">
        <v>112</v>
      </c>
      <c r="BX124" s="23" t="s">
        <v>105</v>
      </c>
      <c r="CL124" s="23" t="s">
        <v>1</v>
      </c>
    </row>
    <row r="125" spans="1:91" s="3" customFormat="1" ht="22.4" customHeight="1">
      <c r="A125" s="70"/>
      <c r="B125" s="44"/>
      <c r="C125" s="9"/>
      <c r="D125" s="9"/>
      <c r="E125" s="999" t="s">
        <v>6443</v>
      </c>
      <c r="F125" s="999"/>
      <c r="G125" s="999"/>
      <c r="H125" s="999"/>
      <c r="I125" s="999"/>
      <c r="J125" s="9"/>
      <c r="K125" s="1006" t="s">
        <v>8409</v>
      </c>
      <c r="L125" s="999"/>
      <c r="M125" s="999"/>
      <c r="N125" s="999"/>
      <c r="O125" s="999"/>
      <c r="P125" s="999"/>
      <c r="Q125" s="999"/>
      <c r="R125" s="999"/>
      <c r="S125" s="999"/>
      <c r="T125" s="999"/>
      <c r="U125" s="999"/>
      <c r="V125" s="999"/>
      <c r="W125" s="999"/>
      <c r="X125" s="999"/>
      <c r="Y125" s="999"/>
      <c r="Z125" s="999"/>
      <c r="AA125" s="999"/>
      <c r="AB125" s="999"/>
      <c r="AC125" s="999"/>
      <c r="AD125" s="999"/>
      <c r="AE125" s="999"/>
      <c r="AF125" s="999"/>
      <c r="AG125" s="972">
        <f>ROUND(SUM(AG126:AM129),2)</f>
        <v>0</v>
      </c>
      <c r="AH125" s="967"/>
      <c r="AI125" s="967"/>
      <c r="AJ125" s="967"/>
      <c r="AK125" s="967"/>
      <c r="AL125" s="967"/>
      <c r="AM125" s="967"/>
      <c r="AN125" s="966">
        <f t="shared" ref="AN125:AN129" si="22">SUM(AG125,AT125)</f>
        <v>0</v>
      </c>
      <c r="AO125" s="967"/>
      <c r="AP125" s="967"/>
      <c r="AQ125" s="80" t="s">
        <v>87</v>
      </c>
      <c r="AR125" s="44"/>
      <c r="AS125" s="75">
        <f>ROUND(AS126+AS127+AS128+AS129,2)</f>
        <v>0</v>
      </c>
      <c r="AT125" s="76">
        <f t="shared" ref="AT125" si="23">ROUND(SUM(AV125:AW125),2)</f>
        <v>0</v>
      </c>
      <c r="AU125" s="77">
        <f>ROUND(AU126+AU127+AU128+AU129,5)</f>
        <v>614.35878000000002</v>
      </c>
      <c r="AV125" s="76">
        <f>ROUND(AZ125*L29,2)</f>
        <v>0</v>
      </c>
      <c r="AW125" s="76">
        <f>ROUND(BA125*L30,2)</f>
        <v>0</v>
      </c>
      <c r="AX125" s="76">
        <v>0</v>
      </c>
      <c r="AY125" s="76">
        <v>0</v>
      </c>
      <c r="AZ125" s="76">
        <f>ROUND(AZ126+AZ127+AZ128+AZ129,2)</f>
        <v>0</v>
      </c>
      <c r="BA125" s="76">
        <f>ROUND(BA126+BA127+BA128+BA129,2)</f>
        <v>0</v>
      </c>
      <c r="BB125" s="76">
        <f>ROUND(BB126+BB127+BB128+BB129,2)</f>
        <v>0</v>
      </c>
      <c r="BC125" s="76">
        <f>ROUND(BC126+BC127+BC128+BC129,2)</f>
        <v>0</v>
      </c>
      <c r="BD125" s="78">
        <f>ROUND(BD126+BD127+BD128+BD129,2)</f>
        <v>0</v>
      </c>
      <c r="BT125" s="23"/>
      <c r="BV125" s="23"/>
      <c r="BW125" s="23"/>
      <c r="BX125" s="23"/>
      <c r="CL125" s="23"/>
    </row>
    <row r="126" spans="1:91" s="3" customFormat="1" ht="22.4" customHeight="1">
      <c r="A126" s="70" t="s">
        <v>76</v>
      </c>
      <c r="B126" s="44"/>
      <c r="C126" s="9"/>
      <c r="D126" s="9"/>
      <c r="E126" s="197"/>
      <c r="F126" s="999" t="s">
        <v>6444</v>
      </c>
      <c r="G126" s="999"/>
      <c r="H126" s="999"/>
      <c r="I126" s="999"/>
      <c r="J126" s="999"/>
      <c r="K126" s="197"/>
      <c r="L126" s="999" t="s">
        <v>6427</v>
      </c>
      <c r="M126" s="999"/>
      <c r="N126" s="999"/>
      <c r="O126" s="999"/>
      <c r="P126" s="999"/>
      <c r="Q126" s="999"/>
      <c r="R126" s="999"/>
      <c r="S126" s="999"/>
      <c r="T126" s="999"/>
      <c r="U126" s="999"/>
      <c r="V126" s="999"/>
      <c r="W126" s="999"/>
      <c r="X126" s="999"/>
      <c r="Y126" s="999"/>
      <c r="Z126" s="999"/>
      <c r="AA126" s="999"/>
      <c r="AB126" s="999"/>
      <c r="AC126" s="999"/>
      <c r="AD126" s="999"/>
      <c r="AE126" s="999"/>
      <c r="AF126" s="999"/>
      <c r="AG126" s="972">
        <f>'SO 03.03.01. - ZTI'!J30</f>
        <v>0</v>
      </c>
      <c r="AH126" s="967"/>
      <c r="AI126" s="967"/>
      <c r="AJ126" s="967"/>
      <c r="AK126" s="967"/>
      <c r="AL126" s="967"/>
      <c r="AM126" s="967"/>
      <c r="AN126" s="966">
        <f t="shared" si="22"/>
        <v>0</v>
      </c>
      <c r="AO126" s="967"/>
      <c r="AP126" s="967"/>
      <c r="AQ126" s="80" t="s">
        <v>87</v>
      </c>
      <c r="AR126" s="44"/>
      <c r="AS126" s="81">
        <v>0</v>
      </c>
      <c r="AT126" s="82">
        <f t="shared" ref="AT126:AT129" si="24">ROUND(SUM(AV126:AW126),2)</f>
        <v>0</v>
      </c>
      <c r="AU126" s="83">
        <f>'SO 03.03.01. - ZTI'!P85</f>
        <v>614.35877499999981</v>
      </c>
      <c r="AV126" s="82">
        <f>'SO 03.03.01. - ZTI'!J33</f>
        <v>0</v>
      </c>
      <c r="AW126" s="82">
        <f>'SO 03.03.01. - ZTI'!J34</f>
        <v>0</v>
      </c>
      <c r="AX126" s="82">
        <v>0</v>
      </c>
      <c r="AY126" s="82">
        <v>0</v>
      </c>
      <c r="AZ126" s="82">
        <f>'SO 03.03.01. - ZTI'!F33</f>
        <v>0</v>
      </c>
      <c r="BA126" s="82">
        <f>'SO 03.03.01. - ZTI'!F34</f>
        <v>0</v>
      </c>
      <c r="BB126" s="82">
        <v>0</v>
      </c>
      <c r="BC126" s="82">
        <v>0</v>
      </c>
      <c r="BD126" s="84">
        <v>0</v>
      </c>
      <c r="BT126" s="23"/>
      <c r="BV126" s="23"/>
      <c r="BW126" s="23"/>
      <c r="BX126" s="23"/>
      <c r="CL126" s="23"/>
    </row>
    <row r="127" spans="1:91" s="3" customFormat="1" ht="22.4" customHeight="1">
      <c r="A127" s="70" t="s">
        <v>76</v>
      </c>
      <c r="B127" s="44"/>
      <c r="C127" s="9"/>
      <c r="D127" s="9"/>
      <c r="E127" s="197"/>
      <c r="F127" s="999" t="s">
        <v>6445</v>
      </c>
      <c r="G127" s="999"/>
      <c r="H127" s="999"/>
      <c r="I127" s="999"/>
      <c r="J127" s="999"/>
      <c r="K127" s="197"/>
      <c r="L127" s="999" t="s">
        <v>6428</v>
      </c>
      <c r="M127" s="999"/>
      <c r="N127" s="999"/>
      <c r="O127" s="999"/>
      <c r="P127" s="999"/>
      <c r="Q127" s="999"/>
      <c r="R127" s="999"/>
      <c r="S127" s="999"/>
      <c r="T127" s="999"/>
      <c r="U127" s="999"/>
      <c r="V127" s="999"/>
      <c r="W127" s="999"/>
      <c r="X127" s="999"/>
      <c r="Y127" s="999"/>
      <c r="Z127" s="999"/>
      <c r="AA127" s="999"/>
      <c r="AB127" s="999"/>
      <c r="AC127" s="999"/>
      <c r="AD127" s="999"/>
      <c r="AE127" s="999"/>
      <c r="AF127" s="999"/>
      <c r="AG127" s="972">
        <f>'SO 03.03.02. - UT'!G40</f>
        <v>0</v>
      </c>
      <c r="AH127" s="967"/>
      <c r="AI127" s="967"/>
      <c r="AJ127" s="967"/>
      <c r="AK127" s="967"/>
      <c r="AL127" s="967"/>
      <c r="AM127" s="967"/>
      <c r="AN127" s="966">
        <f t="shared" si="22"/>
        <v>0</v>
      </c>
      <c r="AO127" s="967"/>
      <c r="AP127" s="967"/>
      <c r="AQ127" s="80" t="s">
        <v>87</v>
      </c>
      <c r="AR127" s="44"/>
      <c r="AS127" s="81">
        <v>0</v>
      </c>
      <c r="AT127" s="82">
        <f t="shared" si="24"/>
        <v>0</v>
      </c>
      <c r="AU127" s="83">
        <v>0</v>
      </c>
      <c r="AV127" s="82">
        <v>0</v>
      </c>
      <c r="AW127" s="82">
        <f>'SO 03.03.02. - UT'!G40*L30</f>
        <v>0</v>
      </c>
      <c r="AX127" s="82">
        <v>0</v>
      </c>
      <c r="AY127" s="82">
        <v>0</v>
      </c>
      <c r="AZ127" s="82">
        <v>0</v>
      </c>
      <c r="BA127" s="82">
        <f>'SO 03.03.02. - UT'!G40</f>
        <v>0</v>
      </c>
      <c r="BB127" s="82">
        <v>0</v>
      </c>
      <c r="BC127" s="82">
        <v>0</v>
      </c>
      <c r="BD127" s="84">
        <v>0</v>
      </c>
      <c r="BT127" s="23"/>
      <c r="BV127" s="23"/>
      <c r="BW127" s="23"/>
      <c r="BX127" s="23"/>
      <c r="CL127" s="23"/>
    </row>
    <row r="128" spans="1:91" s="3" customFormat="1" ht="22.4" customHeight="1">
      <c r="A128" s="70" t="s">
        <v>76</v>
      </c>
      <c r="B128" s="44"/>
      <c r="C128" s="9"/>
      <c r="D128" s="9"/>
      <c r="E128" s="197"/>
      <c r="F128" s="999" t="s">
        <v>6446</v>
      </c>
      <c r="G128" s="999"/>
      <c r="H128" s="999"/>
      <c r="I128" s="999"/>
      <c r="J128" s="999"/>
      <c r="K128" s="197"/>
      <c r="L128" s="999" t="s">
        <v>6432</v>
      </c>
      <c r="M128" s="999"/>
      <c r="N128" s="999"/>
      <c r="O128" s="999"/>
      <c r="P128" s="999"/>
      <c r="Q128" s="999"/>
      <c r="R128" s="999"/>
      <c r="S128" s="999"/>
      <c r="T128" s="999"/>
      <c r="U128" s="999"/>
      <c r="V128" s="999"/>
      <c r="W128" s="999"/>
      <c r="X128" s="999"/>
      <c r="Y128" s="999"/>
      <c r="Z128" s="999"/>
      <c r="AA128" s="999"/>
      <c r="AB128" s="999"/>
      <c r="AC128" s="999"/>
      <c r="AD128" s="999"/>
      <c r="AE128" s="999"/>
      <c r="AF128" s="999"/>
      <c r="AG128" s="972">
        <f>'SO 03.03.04. - VZT'!G33</f>
        <v>0</v>
      </c>
      <c r="AH128" s="967"/>
      <c r="AI128" s="967"/>
      <c r="AJ128" s="967"/>
      <c r="AK128" s="967"/>
      <c r="AL128" s="967"/>
      <c r="AM128" s="967"/>
      <c r="AN128" s="966">
        <f t="shared" si="22"/>
        <v>0</v>
      </c>
      <c r="AO128" s="967"/>
      <c r="AP128" s="967"/>
      <c r="AQ128" s="80" t="s">
        <v>87</v>
      </c>
      <c r="AR128" s="44"/>
      <c r="AS128" s="81">
        <v>0</v>
      </c>
      <c r="AT128" s="82">
        <f t="shared" si="24"/>
        <v>0</v>
      </c>
      <c r="AU128" s="83">
        <v>0</v>
      </c>
      <c r="AV128" s="82">
        <v>0</v>
      </c>
      <c r="AW128" s="82">
        <f>'SO 03.03.04. - VZT'!G33*L30</f>
        <v>0</v>
      </c>
      <c r="AX128" s="82">
        <v>0</v>
      </c>
      <c r="AY128" s="82">
        <v>0</v>
      </c>
      <c r="AZ128" s="82">
        <v>0</v>
      </c>
      <c r="BA128" s="82">
        <f>'SO 03.03.04. - VZT'!G33</f>
        <v>0</v>
      </c>
      <c r="BB128" s="82">
        <v>0</v>
      </c>
      <c r="BC128" s="82">
        <v>0</v>
      </c>
      <c r="BD128" s="84">
        <v>0</v>
      </c>
      <c r="BT128" s="23"/>
      <c r="BV128" s="23"/>
      <c r="BW128" s="23"/>
      <c r="BX128" s="23"/>
      <c r="CL128" s="23"/>
    </row>
    <row r="129" spans="1:91" s="3" customFormat="1" ht="22.4" customHeight="1">
      <c r="A129" s="70" t="s">
        <v>76</v>
      </c>
      <c r="B129" s="44"/>
      <c r="C129" s="9"/>
      <c r="D129" s="9"/>
      <c r="E129" s="197"/>
      <c r="F129" s="999" t="s">
        <v>6447</v>
      </c>
      <c r="G129" s="999"/>
      <c r="H129" s="999"/>
      <c r="I129" s="999"/>
      <c r="J129" s="999"/>
      <c r="K129" s="197"/>
      <c r="L129" s="999" t="s">
        <v>6433</v>
      </c>
      <c r="M129" s="999"/>
      <c r="N129" s="999"/>
      <c r="O129" s="999"/>
      <c r="P129" s="999"/>
      <c r="Q129" s="999"/>
      <c r="R129" s="999"/>
      <c r="S129" s="999"/>
      <c r="T129" s="999"/>
      <c r="U129" s="999"/>
      <c r="V129" s="999"/>
      <c r="W129" s="999"/>
      <c r="X129" s="999"/>
      <c r="Y129" s="999"/>
      <c r="Z129" s="999"/>
      <c r="AA129" s="999"/>
      <c r="AB129" s="999"/>
      <c r="AC129" s="999"/>
      <c r="AD129" s="999"/>
      <c r="AE129" s="999"/>
      <c r="AF129" s="999"/>
      <c r="AG129" s="972">
        <f>'SO 03.03.05. - EI'!F11</f>
        <v>0</v>
      </c>
      <c r="AH129" s="967"/>
      <c r="AI129" s="967"/>
      <c r="AJ129" s="967"/>
      <c r="AK129" s="967"/>
      <c r="AL129" s="967"/>
      <c r="AM129" s="967"/>
      <c r="AN129" s="966">
        <f t="shared" si="22"/>
        <v>0</v>
      </c>
      <c r="AO129" s="967"/>
      <c r="AP129" s="967"/>
      <c r="AQ129" s="80" t="s">
        <v>87</v>
      </c>
      <c r="AR129" s="44"/>
      <c r="AS129" s="81">
        <v>0</v>
      </c>
      <c r="AT129" s="82">
        <f t="shared" si="24"/>
        <v>0</v>
      </c>
      <c r="AU129" s="83">
        <v>0</v>
      </c>
      <c r="AV129" s="82">
        <v>0</v>
      </c>
      <c r="AW129" s="82">
        <f>'SO 03.03.05. - EI'!F11*L30</f>
        <v>0</v>
      </c>
      <c r="AX129" s="82">
        <v>0</v>
      </c>
      <c r="AY129" s="82">
        <v>0</v>
      </c>
      <c r="AZ129" s="82">
        <v>0</v>
      </c>
      <c r="BA129" s="82">
        <f>'SO 03.03.05. - EI'!F11</f>
        <v>0</v>
      </c>
      <c r="BB129" s="82">
        <v>0</v>
      </c>
      <c r="BC129" s="82">
        <v>0</v>
      </c>
      <c r="BD129" s="84">
        <v>0</v>
      </c>
      <c r="BT129" s="23"/>
      <c r="BV129" s="23"/>
      <c r="BW129" s="23"/>
      <c r="BX129" s="23"/>
      <c r="CL129" s="23"/>
    </row>
    <row r="130" spans="1:91" s="3" customFormat="1" ht="22.4" customHeight="1">
      <c r="A130" s="70" t="s">
        <v>76</v>
      </c>
      <c r="B130" s="44"/>
      <c r="C130" s="9"/>
      <c r="D130" s="1001" t="s">
        <v>6422</v>
      </c>
      <c r="E130" s="1001"/>
      <c r="F130" s="1001"/>
      <c r="G130" s="1001"/>
      <c r="H130" s="1001"/>
      <c r="I130" s="73"/>
      <c r="J130" s="1001" t="s">
        <v>6423</v>
      </c>
      <c r="K130" s="1001"/>
      <c r="L130" s="1001"/>
      <c r="M130" s="1001"/>
      <c r="N130" s="1001"/>
      <c r="O130" s="1001"/>
      <c r="P130" s="1001"/>
      <c r="Q130" s="1001"/>
      <c r="R130" s="1001"/>
      <c r="S130" s="1001"/>
      <c r="T130" s="1001"/>
      <c r="U130" s="1001"/>
      <c r="V130" s="1001"/>
      <c r="W130" s="1001"/>
      <c r="X130" s="1001"/>
      <c r="Y130" s="1001"/>
      <c r="Z130" s="1001"/>
      <c r="AA130" s="1001"/>
      <c r="AB130" s="1001"/>
      <c r="AC130" s="1001"/>
      <c r="AD130" s="1001"/>
      <c r="AE130" s="1001"/>
      <c r="AF130" s="1001"/>
      <c r="AG130" s="969">
        <f>'SO 01-03 - Krycí list'!F13</f>
        <v>0</v>
      </c>
      <c r="AH130" s="970"/>
      <c r="AI130" s="970"/>
      <c r="AJ130" s="970"/>
      <c r="AK130" s="970"/>
      <c r="AL130" s="970"/>
      <c r="AM130" s="970"/>
      <c r="AN130" s="969">
        <f t="shared" ref="AN130" si="25">SUM(AG130,AT130)</f>
        <v>0</v>
      </c>
      <c r="AO130" s="970"/>
      <c r="AP130" s="970"/>
      <c r="AQ130" s="74" t="s">
        <v>79</v>
      </c>
      <c r="AR130" s="44"/>
      <c r="AS130" s="75">
        <v>0</v>
      </c>
      <c r="AT130" s="76">
        <f t="shared" ref="AT130" si="26">ROUND(SUM(AV130:AW130),2)</f>
        <v>0</v>
      </c>
      <c r="AU130" s="77">
        <v>0</v>
      </c>
      <c r="AV130" s="76">
        <v>0</v>
      </c>
      <c r="AW130" s="76">
        <f>'SO 01-03 - Krycí list'!F13*L30</f>
        <v>0</v>
      </c>
      <c r="AX130" s="76">
        <v>0</v>
      </c>
      <c r="AY130" s="76">
        <v>0</v>
      </c>
      <c r="AZ130" s="76">
        <v>0</v>
      </c>
      <c r="BA130" s="76">
        <f>'SO 01-03 - Krycí list'!F13</f>
        <v>0</v>
      </c>
      <c r="BB130" s="76">
        <v>0</v>
      </c>
      <c r="BC130" s="76">
        <v>0</v>
      </c>
      <c r="BD130" s="78">
        <v>0</v>
      </c>
      <c r="BT130" s="23"/>
      <c r="BV130" s="23"/>
      <c r="BW130" s="23"/>
      <c r="BX130" s="23"/>
      <c r="CL130" s="23"/>
    </row>
    <row r="131" spans="1:91" s="6" customFormat="1" ht="16.399999999999999" customHeight="1">
      <c r="A131" s="70"/>
      <c r="B131" s="71"/>
      <c r="C131" s="72"/>
      <c r="D131" s="1001" t="s">
        <v>113</v>
      </c>
      <c r="E131" s="1001"/>
      <c r="F131" s="1001"/>
      <c r="G131" s="1001"/>
      <c r="H131" s="1001"/>
      <c r="I131" s="73"/>
      <c r="J131" s="1001" t="s">
        <v>114</v>
      </c>
      <c r="K131" s="1001"/>
      <c r="L131" s="1001"/>
      <c r="M131" s="1001"/>
      <c r="N131" s="1001"/>
      <c r="O131" s="1001"/>
      <c r="P131" s="1001"/>
      <c r="Q131" s="1001"/>
      <c r="R131" s="1001"/>
      <c r="S131" s="1001"/>
      <c r="T131" s="1001"/>
      <c r="U131" s="1001"/>
      <c r="V131" s="1001"/>
      <c r="W131" s="1001"/>
      <c r="X131" s="1001"/>
      <c r="Y131" s="1001"/>
      <c r="Z131" s="1001"/>
      <c r="AA131" s="1001"/>
      <c r="AB131" s="1001"/>
      <c r="AC131" s="1001"/>
      <c r="AD131" s="1001"/>
      <c r="AE131" s="1001"/>
      <c r="AF131" s="1001"/>
      <c r="AG131" s="971">
        <f>ROUND(SUM(AG132:AG135),2)</f>
        <v>0</v>
      </c>
      <c r="AH131" s="970"/>
      <c r="AI131" s="970"/>
      <c r="AJ131" s="970"/>
      <c r="AK131" s="970"/>
      <c r="AL131" s="970"/>
      <c r="AM131" s="970"/>
      <c r="AN131" s="969">
        <f t="shared" si="0"/>
        <v>0</v>
      </c>
      <c r="AO131" s="970"/>
      <c r="AP131" s="970"/>
      <c r="AQ131" s="74" t="s">
        <v>115</v>
      </c>
      <c r="AR131" s="71"/>
      <c r="AS131" s="75">
        <f>ROUND(SUM(AS132:AS135),2)</f>
        <v>0</v>
      </c>
      <c r="AT131" s="76">
        <f t="shared" si="1"/>
        <v>0</v>
      </c>
      <c r="AU131" s="77">
        <f>ROUND(SUM(AU132:AU135),5)</f>
        <v>899.94227000000001</v>
      </c>
      <c r="AV131" s="76">
        <f>ROUND(AZ131*L29,2)</f>
        <v>0</v>
      </c>
      <c r="AW131" s="76">
        <f>ROUND(BA131*L30,2)</f>
        <v>0</v>
      </c>
      <c r="AX131" s="76">
        <f>ROUND(BB131*L29,2)</f>
        <v>0</v>
      </c>
      <c r="AY131" s="76">
        <f>ROUND(BC131*L30,2)</f>
        <v>0</v>
      </c>
      <c r="AZ131" s="76">
        <f>ROUND(SUM(AZ132:AZ135),2)</f>
        <v>0</v>
      </c>
      <c r="BA131" s="76">
        <f>ROUND(SUM(BA132:BA135),2)</f>
        <v>0</v>
      </c>
      <c r="BB131" s="76">
        <f>ROUND(SUM(BB132:BB135),2)</f>
        <v>0</v>
      </c>
      <c r="BC131" s="76">
        <f>ROUND(SUM(BC132:BC135),2)</f>
        <v>0</v>
      </c>
      <c r="BD131" s="78">
        <f>ROUND(SUM(BD132:BD135),2)</f>
        <v>0</v>
      </c>
      <c r="BS131" s="79" t="s">
        <v>71</v>
      </c>
      <c r="BT131" s="79" t="s">
        <v>80</v>
      </c>
      <c r="BU131" s="79" t="s">
        <v>73</v>
      </c>
      <c r="BV131" s="79" t="s">
        <v>74</v>
      </c>
      <c r="BW131" s="79" t="s">
        <v>116</v>
      </c>
      <c r="BX131" s="79" t="s">
        <v>4</v>
      </c>
      <c r="CL131" s="79" t="s">
        <v>1</v>
      </c>
      <c r="CM131" s="79" t="s">
        <v>88</v>
      </c>
    </row>
    <row r="132" spans="1:91" s="3" customFormat="1" ht="22.4" customHeight="1">
      <c r="A132" s="70" t="s">
        <v>76</v>
      </c>
      <c r="B132" s="44"/>
      <c r="C132" s="9"/>
      <c r="D132" s="9"/>
      <c r="E132" s="999" t="s">
        <v>117</v>
      </c>
      <c r="F132" s="999"/>
      <c r="G132" s="999"/>
      <c r="H132" s="999"/>
      <c r="I132" s="999"/>
      <c r="J132" s="9"/>
      <c r="K132" s="999" t="s">
        <v>86</v>
      </c>
      <c r="L132" s="999"/>
      <c r="M132" s="999"/>
      <c r="N132" s="999"/>
      <c r="O132" s="999"/>
      <c r="P132" s="999"/>
      <c r="Q132" s="999"/>
      <c r="R132" s="999"/>
      <c r="S132" s="999"/>
      <c r="T132" s="999"/>
      <c r="U132" s="999"/>
      <c r="V132" s="999"/>
      <c r="W132" s="999"/>
      <c r="X132" s="999"/>
      <c r="Y132" s="999"/>
      <c r="Z132" s="999"/>
      <c r="AA132" s="999"/>
      <c r="AB132" s="999"/>
      <c r="AC132" s="999"/>
      <c r="AD132" s="999"/>
      <c r="AE132" s="999"/>
      <c r="AF132" s="999"/>
      <c r="AG132" s="966">
        <f>'ON 04.01. - Ostatní náklady'!J32</f>
        <v>0</v>
      </c>
      <c r="AH132" s="967"/>
      <c r="AI132" s="967"/>
      <c r="AJ132" s="967"/>
      <c r="AK132" s="967"/>
      <c r="AL132" s="967"/>
      <c r="AM132" s="967"/>
      <c r="AN132" s="966">
        <f t="shared" si="0"/>
        <v>0</v>
      </c>
      <c r="AO132" s="967"/>
      <c r="AP132" s="967"/>
      <c r="AQ132" s="80" t="s">
        <v>87</v>
      </c>
      <c r="AR132" s="44"/>
      <c r="AS132" s="81">
        <v>0</v>
      </c>
      <c r="AT132" s="82">
        <f t="shared" si="1"/>
        <v>0</v>
      </c>
      <c r="AU132" s="83">
        <f>'ON 04.01. - Ostatní náklady'!P121</f>
        <v>0</v>
      </c>
      <c r="AV132" s="82">
        <f>'ON 04.01. - Ostatní náklady'!J35</f>
        <v>0</v>
      </c>
      <c r="AW132" s="82">
        <f>'ON 04.01. - Ostatní náklady'!J36</f>
        <v>0</v>
      </c>
      <c r="AX132" s="82">
        <f>'ON 04.01. - Ostatní náklady'!J37</f>
        <v>0</v>
      </c>
      <c r="AY132" s="82">
        <f>'ON 04.01. - Ostatní náklady'!J38</f>
        <v>0</v>
      </c>
      <c r="AZ132" s="82">
        <f>'ON 04.01. - Ostatní náklady'!F35</f>
        <v>0</v>
      </c>
      <c r="BA132" s="82">
        <f>'ON 04.01. - Ostatní náklady'!F36</f>
        <v>0</v>
      </c>
      <c r="BB132" s="82">
        <f>'ON 04.01. - Ostatní náklady'!F37</f>
        <v>0</v>
      </c>
      <c r="BC132" s="82">
        <f>'ON 04.01. - Ostatní náklady'!F38</f>
        <v>0</v>
      </c>
      <c r="BD132" s="84">
        <f>'ON 04.01. - Ostatní náklady'!F39</f>
        <v>0</v>
      </c>
      <c r="BT132" s="23" t="s">
        <v>88</v>
      </c>
      <c r="BV132" s="23" t="s">
        <v>74</v>
      </c>
      <c r="BW132" s="23" t="s">
        <v>118</v>
      </c>
      <c r="BX132" s="23" t="s">
        <v>116</v>
      </c>
      <c r="CL132" s="23" t="s">
        <v>1</v>
      </c>
    </row>
    <row r="133" spans="1:91" s="3" customFormat="1" ht="22.4" customHeight="1">
      <c r="A133" s="70" t="s">
        <v>76</v>
      </c>
      <c r="B133" s="44"/>
      <c r="C133" s="9"/>
      <c r="D133" s="9"/>
      <c r="E133" s="999" t="s">
        <v>119</v>
      </c>
      <c r="F133" s="999"/>
      <c r="G133" s="999"/>
      <c r="H133" s="999"/>
      <c r="I133" s="999"/>
      <c r="J133" s="9"/>
      <c r="K133" s="999" t="s">
        <v>98</v>
      </c>
      <c r="L133" s="999"/>
      <c r="M133" s="999"/>
      <c r="N133" s="999"/>
      <c r="O133" s="999"/>
      <c r="P133" s="999"/>
      <c r="Q133" s="999"/>
      <c r="R133" s="999"/>
      <c r="S133" s="999"/>
      <c r="T133" s="999"/>
      <c r="U133" s="999"/>
      <c r="V133" s="999"/>
      <c r="W133" s="999"/>
      <c r="X133" s="999"/>
      <c r="Y133" s="999"/>
      <c r="Z133" s="999"/>
      <c r="AA133" s="999"/>
      <c r="AB133" s="999"/>
      <c r="AC133" s="999"/>
      <c r="AD133" s="999"/>
      <c r="AE133" s="999"/>
      <c r="AF133" s="999"/>
      <c r="AG133" s="966">
        <f>'SO 04.01. - Bourací práce'!J32</f>
        <v>0</v>
      </c>
      <c r="AH133" s="967"/>
      <c r="AI133" s="967"/>
      <c r="AJ133" s="967"/>
      <c r="AK133" s="967"/>
      <c r="AL133" s="967"/>
      <c r="AM133" s="967"/>
      <c r="AN133" s="966">
        <f t="shared" si="0"/>
        <v>0</v>
      </c>
      <c r="AO133" s="967"/>
      <c r="AP133" s="967"/>
      <c r="AQ133" s="80" t="s">
        <v>87</v>
      </c>
      <c r="AR133" s="44"/>
      <c r="AS133" s="81">
        <v>0</v>
      </c>
      <c r="AT133" s="82">
        <f t="shared" si="1"/>
        <v>0</v>
      </c>
      <c r="AU133" s="83">
        <f>'SO 04.01. - Bourací práce'!P123</f>
        <v>105.738332</v>
      </c>
      <c r="AV133" s="82">
        <f>'SO 04.01. - Bourací práce'!J35</f>
        <v>0</v>
      </c>
      <c r="AW133" s="82">
        <f>'SO 04.01. - Bourací práce'!J36</f>
        <v>0</v>
      </c>
      <c r="AX133" s="82">
        <f>'SO 04.01. - Bourací práce'!J37</f>
        <v>0</v>
      </c>
      <c r="AY133" s="82">
        <f>'SO 04.01. - Bourací práce'!J38</f>
        <v>0</v>
      </c>
      <c r="AZ133" s="82">
        <f>'SO 04.01. - Bourací práce'!F35</f>
        <v>0</v>
      </c>
      <c r="BA133" s="82">
        <f>'SO 04.01. - Bourací práce'!F36</f>
        <v>0</v>
      </c>
      <c r="BB133" s="82">
        <f>'SO 04.01. - Bourací práce'!F37</f>
        <v>0</v>
      </c>
      <c r="BC133" s="82">
        <f>'SO 04.01. - Bourací práce'!F38</f>
        <v>0</v>
      </c>
      <c r="BD133" s="84">
        <f>'SO 04.01. - Bourací práce'!F39</f>
        <v>0</v>
      </c>
      <c r="BT133" s="23" t="s">
        <v>88</v>
      </c>
      <c r="BV133" s="23" t="s">
        <v>74</v>
      </c>
      <c r="BW133" s="23" t="s">
        <v>120</v>
      </c>
      <c r="BX133" s="23" t="s">
        <v>116</v>
      </c>
      <c r="CL133" s="23" t="s">
        <v>1</v>
      </c>
    </row>
    <row r="134" spans="1:91" s="3" customFormat="1" ht="22.4" customHeight="1">
      <c r="A134" s="70" t="s">
        <v>76</v>
      </c>
      <c r="B134" s="44"/>
      <c r="C134" s="9"/>
      <c r="D134" s="9"/>
      <c r="E134" s="999" t="s">
        <v>121</v>
      </c>
      <c r="F134" s="999"/>
      <c r="G134" s="999"/>
      <c r="H134" s="999"/>
      <c r="I134" s="999"/>
      <c r="J134" s="9"/>
      <c r="K134" s="999" t="s">
        <v>122</v>
      </c>
      <c r="L134" s="999"/>
      <c r="M134" s="999"/>
      <c r="N134" s="999"/>
      <c r="O134" s="999"/>
      <c r="P134" s="999"/>
      <c r="Q134" s="999"/>
      <c r="R134" s="999"/>
      <c r="S134" s="999"/>
      <c r="T134" s="999"/>
      <c r="U134" s="999"/>
      <c r="V134" s="999"/>
      <c r="W134" s="999"/>
      <c r="X134" s="999"/>
      <c r="Y134" s="999"/>
      <c r="Z134" s="999"/>
      <c r="AA134" s="999"/>
      <c r="AB134" s="999"/>
      <c r="AC134" s="999"/>
      <c r="AD134" s="999"/>
      <c r="AE134" s="999"/>
      <c r="AF134" s="999"/>
      <c r="AG134" s="966">
        <f>'SO 04.02. - Zpevněné ploc...'!J32</f>
        <v>0</v>
      </c>
      <c r="AH134" s="967"/>
      <c r="AI134" s="967"/>
      <c r="AJ134" s="967"/>
      <c r="AK134" s="967"/>
      <c r="AL134" s="967"/>
      <c r="AM134" s="967"/>
      <c r="AN134" s="966">
        <f t="shared" si="0"/>
        <v>0</v>
      </c>
      <c r="AO134" s="967"/>
      <c r="AP134" s="967"/>
      <c r="AQ134" s="80" t="s">
        <v>87</v>
      </c>
      <c r="AR134" s="44"/>
      <c r="AS134" s="81">
        <v>0</v>
      </c>
      <c r="AT134" s="82">
        <f t="shared" si="1"/>
        <v>0</v>
      </c>
      <c r="AU134" s="83">
        <f>'SO 04.02. - Zpevněné ploc...'!P126</f>
        <v>593.89078600000005</v>
      </c>
      <c r="AV134" s="82">
        <f>'SO 04.02. - Zpevněné ploc...'!J35</f>
        <v>0</v>
      </c>
      <c r="AW134" s="82">
        <f>'SO 04.02. - Zpevněné ploc...'!J36</f>
        <v>0</v>
      </c>
      <c r="AX134" s="82">
        <f>'SO 04.02. - Zpevněné ploc...'!J37</f>
        <v>0</v>
      </c>
      <c r="AY134" s="82">
        <f>'SO 04.02. - Zpevněné ploc...'!J38</f>
        <v>0</v>
      </c>
      <c r="AZ134" s="82">
        <f>'SO 04.02. - Zpevněné ploc...'!F35</f>
        <v>0</v>
      </c>
      <c r="BA134" s="82">
        <f>'SO 04.02. - Zpevněné ploc...'!F36</f>
        <v>0</v>
      </c>
      <c r="BB134" s="82">
        <f>'SO 04.02. - Zpevněné ploc...'!F37</f>
        <v>0</v>
      </c>
      <c r="BC134" s="82">
        <f>'SO 04.02. - Zpevněné ploc...'!F38</f>
        <v>0</v>
      </c>
      <c r="BD134" s="84">
        <f>'SO 04.02. - Zpevněné ploc...'!F39</f>
        <v>0</v>
      </c>
      <c r="BT134" s="23" t="s">
        <v>88</v>
      </c>
      <c r="BV134" s="23" t="s">
        <v>74</v>
      </c>
      <c r="BW134" s="23" t="s">
        <v>123</v>
      </c>
      <c r="BX134" s="23" t="s">
        <v>116</v>
      </c>
      <c r="CL134" s="23" t="s">
        <v>1</v>
      </c>
    </row>
    <row r="135" spans="1:91" s="3" customFormat="1" ht="22.4" customHeight="1">
      <c r="A135" s="70" t="s">
        <v>76</v>
      </c>
      <c r="B135" s="44"/>
      <c r="C135" s="9"/>
      <c r="D135" s="9"/>
      <c r="E135" s="999" t="s">
        <v>124</v>
      </c>
      <c r="F135" s="999"/>
      <c r="G135" s="999"/>
      <c r="H135" s="999"/>
      <c r="I135" s="999"/>
      <c r="J135" s="9"/>
      <c r="K135" s="999" t="s">
        <v>125</v>
      </c>
      <c r="L135" s="999"/>
      <c r="M135" s="999"/>
      <c r="N135" s="999"/>
      <c r="O135" s="999"/>
      <c r="P135" s="999"/>
      <c r="Q135" s="999"/>
      <c r="R135" s="999"/>
      <c r="S135" s="999"/>
      <c r="T135" s="999"/>
      <c r="U135" s="999"/>
      <c r="V135" s="999"/>
      <c r="W135" s="999"/>
      <c r="X135" s="999"/>
      <c r="Y135" s="999"/>
      <c r="Z135" s="999"/>
      <c r="AA135" s="999"/>
      <c r="AB135" s="999"/>
      <c r="AC135" s="999"/>
      <c r="AD135" s="999"/>
      <c r="AE135" s="999"/>
      <c r="AF135" s="999"/>
      <c r="AG135" s="966">
        <f>'SO 04.03. - Venkovní objekty'!J32</f>
        <v>0</v>
      </c>
      <c r="AH135" s="967"/>
      <c r="AI135" s="967"/>
      <c r="AJ135" s="967"/>
      <c r="AK135" s="967"/>
      <c r="AL135" s="967"/>
      <c r="AM135" s="967"/>
      <c r="AN135" s="966">
        <f t="shared" si="0"/>
        <v>0</v>
      </c>
      <c r="AO135" s="967"/>
      <c r="AP135" s="967"/>
      <c r="AQ135" s="80" t="s">
        <v>87</v>
      </c>
      <c r="AR135" s="44"/>
      <c r="AS135" s="85">
        <v>0</v>
      </c>
      <c r="AT135" s="86">
        <f t="shared" si="1"/>
        <v>0</v>
      </c>
      <c r="AU135" s="87">
        <f>'SO 04.03. - Venkovní objekty'!P132</f>
        <v>200.31314999999998</v>
      </c>
      <c r="AV135" s="86">
        <f>'SO 04.03. - Venkovní objekty'!J35</f>
        <v>0</v>
      </c>
      <c r="AW135" s="86">
        <f>'SO 04.03. - Venkovní objekty'!J36</f>
        <v>0</v>
      </c>
      <c r="AX135" s="86">
        <f>'SO 04.03. - Venkovní objekty'!J37</f>
        <v>0</v>
      </c>
      <c r="AY135" s="86">
        <f>'SO 04.03. - Venkovní objekty'!J38</f>
        <v>0</v>
      </c>
      <c r="AZ135" s="86">
        <f>'SO 04.03. - Venkovní objekty'!F35</f>
        <v>0</v>
      </c>
      <c r="BA135" s="86">
        <f>'SO 04.03. - Venkovní objekty'!F36</f>
        <v>0</v>
      </c>
      <c r="BB135" s="86">
        <f>'SO 04.03. - Venkovní objekty'!F37</f>
        <v>0</v>
      </c>
      <c r="BC135" s="86">
        <f>'SO 04.03. - Venkovní objekty'!F38</f>
        <v>0</v>
      </c>
      <c r="BD135" s="88">
        <f>'SO 04.03. - Venkovní objekty'!F39</f>
        <v>0</v>
      </c>
      <c r="BT135" s="23" t="s">
        <v>88</v>
      </c>
      <c r="BV135" s="23" t="s">
        <v>74</v>
      </c>
      <c r="BW135" s="23" t="s">
        <v>126</v>
      </c>
      <c r="BX135" s="23" t="s">
        <v>116</v>
      </c>
      <c r="CL135" s="23" t="s">
        <v>1</v>
      </c>
    </row>
    <row r="136" spans="1:91" s="1" customFormat="1" ht="30" customHeight="1">
      <c r="B136" s="28"/>
      <c r="AR136" s="28"/>
    </row>
    <row r="137" spans="1:91" s="1" customFormat="1" ht="7" customHeight="1">
      <c r="B137" s="40"/>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28"/>
    </row>
  </sheetData>
  <mergeCells count="200">
    <mergeCell ref="F128:J128"/>
    <mergeCell ref="L128:AF128"/>
    <mergeCell ref="AG128:AM128"/>
    <mergeCell ref="AN128:AP128"/>
    <mergeCell ref="F129:J129"/>
    <mergeCell ref="L129:AF129"/>
    <mergeCell ref="AG129:AM129"/>
    <mergeCell ref="AN129:AP129"/>
    <mergeCell ref="F126:J126"/>
    <mergeCell ref="L126:AF126"/>
    <mergeCell ref="AG126:AM126"/>
    <mergeCell ref="AN126:AP126"/>
    <mergeCell ref="F127:J127"/>
    <mergeCell ref="L127:AF127"/>
    <mergeCell ref="AG127:AM127"/>
    <mergeCell ref="AN127:AP127"/>
    <mergeCell ref="F120:J120"/>
    <mergeCell ref="L120:AF120"/>
    <mergeCell ref="AG120:AM120"/>
    <mergeCell ref="AN120:AP120"/>
    <mergeCell ref="E125:I125"/>
    <mergeCell ref="K125:AF125"/>
    <mergeCell ref="AG125:AM125"/>
    <mergeCell ref="AN125:AP125"/>
    <mergeCell ref="F118:J118"/>
    <mergeCell ref="L118:AF118"/>
    <mergeCell ref="AG118:AM118"/>
    <mergeCell ref="AN118:AP118"/>
    <mergeCell ref="F119:J119"/>
    <mergeCell ref="L119:AF119"/>
    <mergeCell ref="AG119:AM119"/>
    <mergeCell ref="AN119:AP119"/>
    <mergeCell ref="L117:AF117"/>
    <mergeCell ref="AG117:AM117"/>
    <mergeCell ref="AN117:AP117"/>
    <mergeCell ref="E101:I101"/>
    <mergeCell ref="K101:AF101"/>
    <mergeCell ref="E115:I115"/>
    <mergeCell ref="K115:AF115"/>
    <mergeCell ref="AG115:AM115"/>
    <mergeCell ref="AN115:AP115"/>
    <mergeCell ref="F116:J116"/>
    <mergeCell ref="L116:AF116"/>
    <mergeCell ref="AG116:AM116"/>
    <mergeCell ref="AN116:AP116"/>
    <mergeCell ref="L108:AF108"/>
    <mergeCell ref="AG101:AM101"/>
    <mergeCell ref="AN101:AP101"/>
    <mergeCell ref="D130:H130"/>
    <mergeCell ref="J130:AF130"/>
    <mergeCell ref="AG130:AM130"/>
    <mergeCell ref="AN130:AP130"/>
    <mergeCell ref="E102:I102"/>
    <mergeCell ref="K102:AF102"/>
    <mergeCell ref="AG102:AM102"/>
    <mergeCell ref="AN102:AP102"/>
    <mergeCell ref="F103:J103"/>
    <mergeCell ref="F104:J104"/>
    <mergeCell ref="L103:AF103"/>
    <mergeCell ref="L104:AF104"/>
    <mergeCell ref="K123:AF123"/>
    <mergeCell ref="K122:AF122"/>
    <mergeCell ref="K114:AF114"/>
    <mergeCell ref="F107:J107"/>
    <mergeCell ref="F108:J108"/>
    <mergeCell ref="F105:J105"/>
    <mergeCell ref="F106:J106"/>
    <mergeCell ref="L105:AF105"/>
    <mergeCell ref="L106:AF106"/>
    <mergeCell ref="L107:AF107"/>
    <mergeCell ref="AN104:AP104"/>
    <mergeCell ref="F117:J117"/>
    <mergeCell ref="K99:AF99"/>
    <mergeCell ref="AG99:AM99"/>
    <mergeCell ref="AN99:AP99"/>
    <mergeCell ref="E100:I100"/>
    <mergeCell ref="K100:AF100"/>
    <mergeCell ref="AG100:AM100"/>
    <mergeCell ref="AN100:AP100"/>
    <mergeCell ref="E97:I97"/>
    <mergeCell ref="K97:AF97"/>
    <mergeCell ref="AG97:AM97"/>
    <mergeCell ref="AN97:AP97"/>
    <mergeCell ref="E98:I98"/>
    <mergeCell ref="K98:AF98"/>
    <mergeCell ref="AG98:AM98"/>
    <mergeCell ref="AN98:AP98"/>
    <mergeCell ref="L85:AO85"/>
    <mergeCell ref="L113:AF113"/>
    <mergeCell ref="L112:AF112"/>
    <mergeCell ref="E124:I124"/>
    <mergeCell ref="K124:AF124"/>
    <mergeCell ref="AN122:AP122"/>
    <mergeCell ref="AN123:AP123"/>
    <mergeCell ref="AN111:AP111"/>
    <mergeCell ref="AN95:AP95"/>
    <mergeCell ref="AN109:AP109"/>
    <mergeCell ref="AN121:AP121"/>
    <mergeCell ref="AN110:AP110"/>
    <mergeCell ref="E123:I123"/>
    <mergeCell ref="E114:I114"/>
    <mergeCell ref="E122:I122"/>
    <mergeCell ref="F112:J112"/>
    <mergeCell ref="AN124:AP124"/>
    <mergeCell ref="C92:G92"/>
    <mergeCell ref="D109:H109"/>
    <mergeCell ref="D95:H95"/>
    <mergeCell ref="D121:H121"/>
    <mergeCell ref="E111:I111"/>
    <mergeCell ref="E110:I110"/>
    <mergeCell ref="I92:AF92"/>
    <mergeCell ref="E134:I134"/>
    <mergeCell ref="K134:AF134"/>
    <mergeCell ref="E135:I135"/>
    <mergeCell ref="K135:AF135"/>
    <mergeCell ref="AG94:AM94"/>
    <mergeCell ref="AG121:AM121"/>
    <mergeCell ref="AG122:AM122"/>
    <mergeCell ref="AG123:AM123"/>
    <mergeCell ref="D131:H131"/>
    <mergeCell ref="J131:AF131"/>
    <mergeCell ref="E132:I132"/>
    <mergeCell ref="K132:AF132"/>
    <mergeCell ref="E133:I133"/>
    <mergeCell ref="K133:AF133"/>
    <mergeCell ref="F113:J113"/>
    <mergeCell ref="J121:AF121"/>
    <mergeCell ref="AG124:AM124"/>
    <mergeCell ref="J95:AF95"/>
    <mergeCell ref="J109:AF109"/>
    <mergeCell ref="K110:AF110"/>
    <mergeCell ref="K111:AF111"/>
    <mergeCell ref="D96:H96"/>
    <mergeCell ref="J96:AF96"/>
    <mergeCell ref="E99:I99"/>
    <mergeCell ref="W30:AE30"/>
    <mergeCell ref="W31:AE31"/>
    <mergeCell ref="AK31:AO31"/>
    <mergeCell ref="L31:P31"/>
    <mergeCell ref="L32:P32"/>
    <mergeCell ref="W32:AE32"/>
    <mergeCell ref="AK32:AO32"/>
    <mergeCell ref="K5:AO5"/>
    <mergeCell ref="K6:AO6"/>
    <mergeCell ref="E23:AN23"/>
    <mergeCell ref="AK26:AO26"/>
    <mergeCell ref="L28:P28"/>
    <mergeCell ref="W28:AE28"/>
    <mergeCell ref="AK28:AO28"/>
    <mergeCell ref="L29:P29"/>
    <mergeCell ref="W29:AE29"/>
    <mergeCell ref="AK29:AO29"/>
    <mergeCell ref="L33:P33"/>
    <mergeCell ref="W33:AE33"/>
    <mergeCell ref="AK33:AO33"/>
    <mergeCell ref="AK35:AO35"/>
    <mergeCell ref="X35:AB35"/>
    <mergeCell ref="AR2:BE2"/>
    <mergeCell ref="AG114:AM114"/>
    <mergeCell ref="AG92:AM92"/>
    <mergeCell ref="AG109:AM109"/>
    <mergeCell ref="AG113:AM113"/>
    <mergeCell ref="AG112:AM112"/>
    <mergeCell ref="AG111:AM111"/>
    <mergeCell ref="AG95:AM95"/>
    <mergeCell ref="AG110:AM110"/>
    <mergeCell ref="AM89:AP89"/>
    <mergeCell ref="AM87:AN87"/>
    <mergeCell ref="AM90:AP90"/>
    <mergeCell ref="AN114:AP114"/>
    <mergeCell ref="AN92:AP92"/>
    <mergeCell ref="AN113:AP113"/>
    <mergeCell ref="AN112:AP112"/>
    <mergeCell ref="AS89:AT91"/>
    <mergeCell ref="AK30:AO30"/>
    <mergeCell ref="L30:P30"/>
    <mergeCell ref="AN135:AP135"/>
    <mergeCell ref="AG135:AM135"/>
    <mergeCell ref="AN94:AP94"/>
    <mergeCell ref="AN132:AP132"/>
    <mergeCell ref="AG132:AM132"/>
    <mergeCell ref="AN133:AP133"/>
    <mergeCell ref="AG133:AM133"/>
    <mergeCell ref="AN134:AP134"/>
    <mergeCell ref="AG134:AM134"/>
    <mergeCell ref="AN105:AP105"/>
    <mergeCell ref="AN106:AP106"/>
    <mergeCell ref="AN107:AP107"/>
    <mergeCell ref="AN108:AP108"/>
    <mergeCell ref="AN131:AP131"/>
    <mergeCell ref="AG131:AM131"/>
    <mergeCell ref="AG96:AM96"/>
    <mergeCell ref="AN96:AP96"/>
    <mergeCell ref="AG103:AM103"/>
    <mergeCell ref="AG104:AM104"/>
    <mergeCell ref="AG105:AM105"/>
    <mergeCell ref="AG106:AM106"/>
    <mergeCell ref="AG107:AM107"/>
    <mergeCell ref="AG108:AM108"/>
    <mergeCell ref="AN103:AP103"/>
  </mergeCells>
  <hyperlinks>
    <hyperlink ref="A95" location="'SO 00 - Vedlejší a ostatn...'!C2" display="/" xr:uid="{00000000-0004-0000-0000-000000000000}"/>
    <hyperlink ref="A110" location="'ON 02.01. - Ostatní náklady'!C2" display="/" xr:uid="{00000000-0004-0000-0000-000001000000}"/>
    <hyperlink ref="A112" location="'SO 02.01.01. - Demolice'!C2" display="/" xr:uid="{00000000-0004-0000-0000-000002000000}"/>
    <hyperlink ref="A113" location="'SO 02.01.02. - Bourací práce'!C2" display="/" xr:uid="{00000000-0004-0000-0000-000003000000}"/>
    <hyperlink ref="A114" location="'SO 02.02. - Stavební práce'!C2" display="/" xr:uid="{00000000-0004-0000-0000-000004000000}"/>
    <hyperlink ref="A122" location="'ON 03.01. - Ostatní náklady'!C2" display="/" xr:uid="{00000000-0004-0000-0000-000005000000}"/>
    <hyperlink ref="A123" location="'SO 03.01. - Bourací práce'!C2" display="/" xr:uid="{00000000-0004-0000-0000-000006000000}"/>
    <hyperlink ref="A124" location="'SO 03.02. - Stavební část'!C2" display="/" xr:uid="{00000000-0004-0000-0000-000007000000}"/>
    <hyperlink ref="A132" location="'ON 04.01. - Ostatní náklady'!C2" display="/" xr:uid="{00000000-0004-0000-0000-000008000000}"/>
    <hyperlink ref="A133" location="'SO 04.01. - Bourací práce'!C2" display="/" xr:uid="{00000000-0004-0000-0000-000009000000}"/>
    <hyperlink ref="A134" location="'SO 04.02. - Zpevněné ploc...'!C2" display="/" xr:uid="{00000000-0004-0000-0000-00000A000000}"/>
    <hyperlink ref="A135" location="'SO 04.03. - Venkovní objekty'!C2" display="/" xr:uid="{00000000-0004-0000-0000-00000B000000}"/>
    <hyperlink ref="A97" location="'SO 01.1 - Bourání'!C2" display="/" xr:uid="{911DE751-B0B1-4876-AF89-13C61A5526F1}"/>
    <hyperlink ref="A98" location="'SO 01.2 - Hydroizolace'!C2" display="/" xr:uid="{6AC3AFF8-C6AC-481C-8A49-2B2CCB1C3C2A}"/>
    <hyperlink ref="A99" location="'SO 01.3 - Krov'!C2" display="/" xr:uid="{CC7CA992-D4B7-4162-975B-54BAC818917A}"/>
    <hyperlink ref="A100" location="'SO 01.4 - Rekonstrukce'!C2" display="/" xr:uid="{DC1D0711-BC90-4316-B4A2-8615BCE24827}"/>
    <hyperlink ref="A101" location="'SO 01.5 - Ostatní náklady'!C2" display="/" xr:uid="{B5905943-37DC-45E6-82F9-D8B663BA9D6F}"/>
    <hyperlink ref="A103" location="'SO 01.06.01. - ZTI'!C2" display="/" xr:uid="{9ABE3980-281C-480A-AEAA-032C8FB36B54}"/>
    <hyperlink ref="A104" location="'SO 01.06.02. - UT'!C2" display="/" xr:uid="{A3AFB053-8CB1-4EB3-A02B-59AB62CAE3D6}"/>
    <hyperlink ref="A105" location="'SO 01.06.03. - Plynovod'!C2" display="/" xr:uid="{A123F113-217C-4EC1-B100-468F032CED5F}"/>
    <hyperlink ref="A106" location="'SO 01.06.04. - VZT'!C2" display="/" xr:uid="{424D2313-C1CA-48CB-BB75-3B73B1E5291F}"/>
    <hyperlink ref="A107" location="'SO 01.06.05. - EI'!C2" display="/" xr:uid="{D243AB90-CAA8-49B6-B709-B741E38A708E}"/>
    <hyperlink ref="A108" location="'SO 01.06.06. - MaR'!C2" display="/" xr:uid="{24B25116-80D5-4055-8068-0DD64098A904}"/>
    <hyperlink ref="A116" location="'SO 02.03.01. - ZTI'!C2" display="/" xr:uid="{35868425-10AF-4BA0-929B-DF7BD8498D68}"/>
    <hyperlink ref="A117" location="'SO 02.03.02. - UT'!C2" display="/" xr:uid="{8FC1068F-B087-479C-97E4-E50BDB6EA7A3}"/>
    <hyperlink ref="A118" location="'SO 02.03.04. - VZT'!C2" display="/" xr:uid="{8C28DEF3-C5AE-45F1-BBB6-C1D2E6B56CF4}"/>
    <hyperlink ref="A119" location="'SO 02.03.05. - EI'!C2" display="/" xr:uid="{2191CCB2-6D23-4C0B-A8C4-D894262195C4}"/>
    <hyperlink ref="A120" location="'SO 02.03.06. - MaR'!C2" display="/" xr:uid="{F0CBBA67-857D-4DD3-A4DE-6742E8E6FA57}"/>
    <hyperlink ref="A126" location="'SO 03.03.01. - ZTI'!C2" display="/" xr:uid="{5ECF91C6-F2B9-423C-9E14-E9DE15FC7F50}"/>
    <hyperlink ref="A127" location="'SO 03.03.02. - UT'!C2" display="/" xr:uid="{5089323A-4D20-46AF-832C-D317ED3F253C}"/>
    <hyperlink ref="A128" location="'SO 03.03.04. - VZT'!C2" display="/" xr:uid="{FCBAAC98-93BE-4A7C-8838-8AF65F56F6B6}"/>
    <hyperlink ref="A129" location="'SO 03.03.05. - EI'!C2" display="/" xr:uid="{C59946D9-EFCF-4C96-997B-57EB057FEF35}"/>
    <hyperlink ref="A130" location="'SO 01-03 - SLP rozpočet'!C2" display="/" xr:uid="{B9CB83C5-F1CB-4395-B75B-BEBF74DD3733}"/>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B2:BM140"/>
  <sheetViews>
    <sheetView showGridLines="0" topLeftCell="E110" zoomScale="85" zoomScaleNormal="85" workbookViewId="0">
      <selection activeCell="W134" sqref="W134"/>
    </sheetView>
  </sheetViews>
  <sheetFormatPr defaultRowHeight="10"/>
  <cols>
    <col min="1" max="1" width="7.77734375" customWidth="1"/>
    <col min="2" max="2" width="1" customWidth="1"/>
    <col min="3" max="3" width="4" customWidth="1"/>
    <col min="4" max="4" width="4.109375" customWidth="1"/>
    <col min="5" max="5" width="16.109375" customWidth="1"/>
    <col min="6" max="6" width="48.109375" customWidth="1"/>
    <col min="7" max="7" width="7" customWidth="1"/>
    <col min="8" max="8" width="13.33203125" customWidth="1"/>
    <col min="9" max="9" width="15" customWidth="1"/>
    <col min="10" max="10" width="21.109375" customWidth="1"/>
    <col min="11" max="11" width="21.109375" hidden="1" customWidth="1"/>
    <col min="12" max="12" width="8.77734375" customWidth="1"/>
    <col min="13" max="13" width="10.33203125" hidden="1" customWidth="1"/>
    <col min="14" max="14" width="9.109375" hidden="1"/>
    <col min="15" max="20" width="13.44140625" hidden="1" customWidth="1"/>
    <col min="21" max="21" width="15.44140625" hidden="1" customWidth="1"/>
    <col min="22" max="22" width="11.6640625" customWidth="1"/>
    <col min="23" max="23" width="15.44140625" customWidth="1"/>
    <col min="24" max="24" width="11.6640625" customWidth="1"/>
    <col min="25" max="25" width="14.109375" customWidth="1"/>
    <col min="26" max="26" width="10.44140625" customWidth="1"/>
    <col min="27" max="27" width="14.109375" customWidth="1"/>
    <col min="28" max="28" width="15.44140625" customWidth="1"/>
    <col min="29" max="29" width="10.44140625" customWidth="1"/>
    <col min="30" max="30" width="14.109375" customWidth="1"/>
    <col min="31" max="31" width="15.44140625" customWidth="1"/>
    <col min="44" max="65" width="9.109375" hidden="1"/>
  </cols>
  <sheetData>
    <row r="2" spans="2:46" ht="37" customHeight="1">
      <c r="L2" s="980" t="s">
        <v>5</v>
      </c>
      <c r="M2" s="981"/>
      <c r="N2" s="981"/>
      <c r="O2" s="981"/>
      <c r="P2" s="981"/>
      <c r="Q2" s="981"/>
      <c r="R2" s="981"/>
      <c r="S2" s="981"/>
      <c r="T2" s="981"/>
      <c r="U2" s="981"/>
      <c r="V2" s="981"/>
      <c r="AT2" s="16" t="s">
        <v>81</v>
      </c>
    </row>
    <row r="3" spans="2:46" ht="7" customHeight="1">
      <c r="B3" s="17"/>
      <c r="C3" s="18"/>
      <c r="D3" s="18"/>
      <c r="E3" s="18"/>
      <c r="F3" s="18"/>
      <c r="G3" s="18"/>
      <c r="H3" s="18"/>
      <c r="I3" s="18"/>
      <c r="J3" s="18"/>
      <c r="K3" s="18"/>
      <c r="L3" s="19"/>
      <c r="AT3" s="16" t="s">
        <v>80</v>
      </c>
    </row>
    <row r="4" spans="2:46" ht="25" customHeight="1">
      <c r="B4" s="19"/>
      <c r="D4" s="20" t="s">
        <v>127</v>
      </c>
      <c r="L4" s="19"/>
      <c r="M4" s="89" t="s">
        <v>10</v>
      </c>
      <c r="AT4" s="16" t="s">
        <v>3</v>
      </c>
    </row>
    <row r="5" spans="2:46" ht="7" customHeight="1">
      <c r="B5" s="19"/>
      <c r="L5" s="19"/>
    </row>
    <row r="6" spans="2:46" ht="12" customHeight="1">
      <c r="B6" s="19"/>
      <c r="D6" s="25" t="s">
        <v>14</v>
      </c>
      <c r="L6" s="19"/>
    </row>
    <row r="7" spans="2:46" ht="27.75" customHeight="1">
      <c r="B7" s="19"/>
      <c r="E7" s="1007" t="str">
        <f>'Rekapitulace stavby'!K6</f>
        <v>DOMOV SENIORŮ BOROHRÁDEK PŘÍSTAVBA A STAVEBNÍ ÚPRAVY</v>
      </c>
      <c r="F7" s="1008"/>
      <c r="G7" s="1008"/>
      <c r="H7" s="1008"/>
      <c r="L7" s="19"/>
    </row>
    <row r="8" spans="2:46" s="1" customFormat="1" ht="12" customHeight="1">
      <c r="B8" s="28"/>
      <c r="D8" s="25" t="s">
        <v>128</v>
      </c>
      <c r="L8" s="28"/>
    </row>
    <row r="9" spans="2:46" s="1" customFormat="1" ht="16.399999999999999" customHeight="1">
      <c r="B9" s="28"/>
      <c r="E9" s="1003" t="s">
        <v>129</v>
      </c>
      <c r="F9" s="1009"/>
      <c r="G9" s="1009"/>
      <c r="H9" s="1009"/>
      <c r="L9" s="28"/>
    </row>
    <row r="10" spans="2:46" s="1" customFormat="1">
      <c r="B10" s="28"/>
      <c r="L10" s="28"/>
    </row>
    <row r="11" spans="2:46" s="1" customFormat="1" ht="12" customHeight="1">
      <c r="B11" s="28"/>
      <c r="D11" s="25" t="s">
        <v>16</v>
      </c>
      <c r="F11" s="23" t="s">
        <v>1</v>
      </c>
      <c r="I11" s="25" t="s">
        <v>17</v>
      </c>
      <c r="J11" s="23" t="s">
        <v>1</v>
      </c>
      <c r="L11" s="28"/>
    </row>
    <row r="12" spans="2:46" s="1" customFormat="1" ht="12" customHeight="1">
      <c r="B12" s="28"/>
      <c r="D12" s="25" t="s">
        <v>18</v>
      </c>
      <c r="F12" s="23" t="str">
        <f>'Rekapitulace stavby'!K8</f>
        <v>DpS Borohrádek, st.p.č.243,722,p.p.č.187</v>
      </c>
      <c r="I12" s="25" t="s">
        <v>19</v>
      </c>
      <c r="J12" s="48" t="str">
        <f>'Rekapitulace stavby'!AN8</f>
        <v>10. 6. 2024</v>
      </c>
      <c r="L12" s="28"/>
    </row>
    <row r="13" spans="2:46" s="1" customFormat="1" ht="10.9" customHeight="1">
      <c r="B13" s="28"/>
      <c r="L13" s="28"/>
    </row>
    <row r="14" spans="2:46" s="1" customFormat="1" ht="12" customHeight="1">
      <c r="B14" s="28"/>
      <c r="D14" s="25" t="s">
        <v>21</v>
      </c>
      <c r="I14" s="25" t="s">
        <v>22</v>
      </c>
      <c r="J14" s="23" t="s">
        <v>1</v>
      </c>
      <c r="L14" s="28"/>
    </row>
    <row r="15" spans="2:46" s="1" customFormat="1" ht="18" customHeight="1">
      <c r="B15" s="28"/>
      <c r="E15" s="23" t="str">
        <f>'Rekapitulace stavby'!E11</f>
        <v>Královehradecký kraj,Pivovarské nám.1245 H.Králové</v>
      </c>
      <c r="I15" s="25" t="s">
        <v>23</v>
      </c>
      <c r="J15" s="23" t="s">
        <v>1</v>
      </c>
      <c r="L15" s="28"/>
    </row>
    <row r="16" spans="2:46" s="1" customFormat="1" ht="7" customHeight="1">
      <c r="B16" s="28"/>
      <c r="L16" s="28"/>
    </row>
    <row r="17" spans="2:12" s="1" customFormat="1" ht="12" customHeight="1">
      <c r="B17" s="28"/>
      <c r="D17" s="25" t="s">
        <v>24</v>
      </c>
      <c r="I17" s="25" t="s">
        <v>22</v>
      </c>
      <c r="J17" s="23" t="s">
        <v>1</v>
      </c>
      <c r="L17" s="28"/>
    </row>
    <row r="18" spans="2:12" s="1" customFormat="1" ht="18" customHeight="1">
      <c r="B18" s="28"/>
      <c r="E18" s="23" t="str">
        <f>'Rekapitulace stavby'!E14</f>
        <v>VZ</v>
      </c>
      <c r="I18" s="25" t="s">
        <v>23</v>
      </c>
      <c r="J18" s="23" t="s">
        <v>1</v>
      </c>
      <c r="L18" s="28"/>
    </row>
    <row r="19" spans="2:12" s="1" customFormat="1" ht="7" customHeight="1">
      <c r="B19" s="28"/>
      <c r="L19" s="28"/>
    </row>
    <row r="20" spans="2:12" s="1" customFormat="1" ht="12" customHeight="1">
      <c r="B20" s="28"/>
      <c r="D20" s="25" t="s">
        <v>26</v>
      </c>
      <c r="I20" s="25" t="s">
        <v>22</v>
      </c>
      <c r="J20" s="23" t="s">
        <v>1</v>
      </c>
      <c r="L20" s="28"/>
    </row>
    <row r="21" spans="2:12" s="1" customFormat="1" ht="18" customHeight="1">
      <c r="B21" s="28"/>
      <c r="E21" s="23" t="str">
        <f>'Rekapitulace stavby'!E17</f>
        <v>Proxion, Hurdálková 206 547 01 Náchod</v>
      </c>
      <c r="I21" s="25" t="s">
        <v>23</v>
      </c>
      <c r="J21" s="23" t="s">
        <v>1</v>
      </c>
      <c r="L21" s="28"/>
    </row>
    <row r="22" spans="2:12" s="1" customFormat="1" ht="7" customHeight="1">
      <c r="B22" s="28"/>
      <c r="L22" s="28"/>
    </row>
    <row r="23" spans="2:12" s="1" customFormat="1" ht="12" customHeight="1">
      <c r="B23" s="28"/>
      <c r="D23" s="25" t="s">
        <v>28</v>
      </c>
      <c r="I23" s="25" t="s">
        <v>22</v>
      </c>
      <c r="J23" s="23" t="s">
        <v>29</v>
      </c>
      <c r="L23" s="28"/>
    </row>
    <row r="24" spans="2:12" s="1" customFormat="1" ht="18" customHeight="1">
      <c r="B24" s="28"/>
      <c r="E24" s="23" t="s">
        <v>30</v>
      </c>
      <c r="I24" s="25" t="s">
        <v>23</v>
      </c>
      <c r="J24" s="23" t="s">
        <v>1</v>
      </c>
      <c r="L24" s="28"/>
    </row>
    <row r="25" spans="2:12" s="1" customFormat="1" ht="7" customHeight="1">
      <c r="B25" s="28"/>
      <c r="L25" s="28"/>
    </row>
    <row r="26" spans="2:12" s="1" customFormat="1" ht="12" customHeight="1">
      <c r="B26" s="28"/>
      <c r="D26" s="25" t="s">
        <v>31</v>
      </c>
      <c r="L26" s="28"/>
    </row>
    <row r="27" spans="2:12" s="7" customFormat="1" ht="16.399999999999999" customHeight="1">
      <c r="B27" s="90"/>
      <c r="E27" s="995" t="s">
        <v>1</v>
      </c>
      <c r="F27" s="995"/>
      <c r="G27" s="995"/>
      <c r="H27" s="995"/>
      <c r="L27" s="90"/>
    </row>
    <row r="28" spans="2:12" s="1" customFormat="1" ht="7" customHeight="1">
      <c r="B28" s="28"/>
      <c r="L28" s="28"/>
    </row>
    <row r="29" spans="2:12" s="1" customFormat="1" ht="7" customHeight="1">
      <c r="B29" s="28"/>
      <c r="D29" s="49"/>
      <c r="E29" s="49"/>
      <c r="F29" s="49"/>
      <c r="G29" s="49"/>
      <c r="H29" s="49"/>
      <c r="I29" s="49"/>
      <c r="J29" s="49"/>
      <c r="K29" s="49"/>
      <c r="L29" s="28"/>
    </row>
    <row r="30" spans="2:12" s="1" customFormat="1" ht="25.4" customHeight="1">
      <c r="B30" s="28"/>
      <c r="D30" s="91" t="s">
        <v>32</v>
      </c>
      <c r="J30" s="62">
        <f>ROUND(J122, 2)</f>
        <v>0</v>
      </c>
      <c r="L30" s="28"/>
    </row>
    <row r="31" spans="2:12" s="1" customFormat="1" ht="7" customHeight="1">
      <c r="B31" s="28"/>
      <c r="D31" s="49"/>
      <c r="E31" s="49"/>
      <c r="F31" s="49"/>
      <c r="G31" s="49"/>
      <c r="H31" s="49"/>
      <c r="I31" s="49"/>
      <c r="J31" s="49"/>
      <c r="K31" s="49"/>
      <c r="L31" s="28"/>
    </row>
    <row r="32" spans="2:12" s="1" customFormat="1" ht="14.5" customHeight="1">
      <c r="B32" s="28"/>
      <c r="F32" s="31" t="s">
        <v>34</v>
      </c>
      <c r="I32" s="31" t="s">
        <v>33</v>
      </c>
      <c r="J32" s="31" t="s">
        <v>35</v>
      </c>
      <c r="L32" s="28"/>
    </row>
    <row r="33" spans="2:12" s="1" customFormat="1" ht="14.5" customHeight="1">
      <c r="B33" s="28"/>
      <c r="D33" s="51" t="s">
        <v>36</v>
      </c>
      <c r="E33" s="25" t="s">
        <v>37</v>
      </c>
      <c r="F33" s="82">
        <f>ROUND((SUM(BE122:BE139)),  2)</f>
        <v>0</v>
      </c>
      <c r="I33" s="92">
        <v>0.21</v>
      </c>
      <c r="J33" s="82">
        <f>ROUND(((SUM(BE122:BE139))*I33),  2)</f>
        <v>0</v>
      </c>
      <c r="L33" s="28"/>
    </row>
    <row r="34" spans="2:12" s="1" customFormat="1" ht="14.5" customHeight="1">
      <c r="B34" s="28"/>
      <c r="E34" s="25" t="s">
        <v>38</v>
      </c>
      <c r="F34" s="82">
        <f>ROUND((SUM(BF122:BF139)),  2)</f>
        <v>0</v>
      </c>
      <c r="I34" s="92">
        <v>0.12</v>
      </c>
      <c r="J34" s="82">
        <f>ROUND(((SUM(BF122:BF139))*I34),  2)</f>
        <v>0</v>
      </c>
      <c r="L34" s="28"/>
    </row>
    <row r="35" spans="2:12" s="1" customFormat="1" ht="14.5" hidden="1" customHeight="1">
      <c r="B35" s="28"/>
      <c r="E35" s="25" t="s">
        <v>39</v>
      </c>
      <c r="F35" s="82">
        <f>ROUND((SUM(BG122:BG139)),  2)</f>
        <v>0</v>
      </c>
      <c r="I35" s="92">
        <v>0.21</v>
      </c>
      <c r="J35" s="82">
        <f>0</f>
        <v>0</v>
      </c>
      <c r="L35" s="28"/>
    </row>
    <row r="36" spans="2:12" s="1" customFormat="1" ht="14.5" hidden="1" customHeight="1">
      <c r="B36" s="28"/>
      <c r="E36" s="25" t="s">
        <v>40</v>
      </c>
      <c r="F36" s="82">
        <f>ROUND((SUM(BH122:BH139)),  2)</f>
        <v>0</v>
      </c>
      <c r="I36" s="92">
        <v>0.12</v>
      </c>
      <c r="J36" s="82">
        <f>0</f>
        <v>0</v>
      </c>
      <c r="L36" s="28"/>
    </row>
    <row r="37" spans="2:12" s="1" customFormat="1" ht="14.5" hidden="1" customHeight="1">
      <c r="B37" s="28"/>
      <c r="E37" s="25" t="s">
        <v>41</v>
      </c>
      <c r="F37" s="82">
        <f>ROUND((SUM(BI122:BI139)),  2)</f>
        <v>0</v>
      </c>
      <c r="I37" s="92">
        <v>0</v>
      </c>
      <c r="J37" s="82">
        <f>0</f>
        <v>0</v>
      </c>
      <c r="L37" s="28"/>
    </row>
    <row r="38" spans="2:12" s="1" customFormat="1" ht="7" customHeight="1">
      <c r="B38" s="28"/>
      <c r="L38" s="28"/>
    </row>
    <row r="39" spans="2:12" s="1" customFormat="1" ht="25.4" customHeight="1">
      <c r="B39" s="28"/>
      <c r="C39" s="93"/>
      <c r="D39" s="94" t="s">
        <v>42</v>
      </c>
      <c r="E39" s="53"/>
      <c r="F39" s="53"/>
      <c r="G39" s="95" t="s">
        <v>43</v>
      </c>
      <c r="H39" s="96" t="s">
        <v>44</v>
      </c>
      <c r="I39" s="53"/>
      <c r="J39" s="97">
        <f>SUM(J30:J37)</f>
        <v>0</v>
      </c>
      <c r="K39" s="98"/>
      <c r="L39" s="28"/>
    </row>
    <row r="40" spans="2:12" s="1" customFormat="1" ht="14.5" customHeight="1">
      <c r="B40" s="28"/>
      <c r="L40" s="28"/>
    </row>
    <row r="41" spans="2:12" ht="14.5" customHeight="1">
      <c r="B41" s="19"/>
      <c r="L41" s="19"/>
    </row>
    <row r="42" spans="2:12" ht="14.5" customHeight="1">
      <c r="B42" s="19"/>
      <c r="L42" s="19"/>
    </row>
    <row r="43" spans="2:12" ht="14.5" customHeight="1">
      <c r="B43" s="19"/>
      <c r="L43" s="19"/>
    </row>
    <row r="44" spans="2:12" ht="14.5" customHeight="1">
      <c r="B44" s="19"/>
      <c r="L44" s="19"/>
    </row>
    <row r="45" spans="2:12" ht="14.5" customHeight="1">
      <c r="B45" s="19"/>
      <c r="L45" s="19"/>
    </row>
    <row r="46" spans="2:12" ht="14.5" customHeight="1">
      <c r="B46" s="19"/>
      <c r="L46" s="19"/>
    </row>
    <row r="47" spans="2:12" ht="14.5" customHeight="1">
      <c r="B47" s="19"/>
      <c r="L47" s="19"/>
    </row>
    <row r="48" spans="2:12" ht="14.5" customHeight="1">
      <c r="B48" s="19"/>
      <c r="L48" s="19"/>
    </row>
    <row r="49" spans="2:12" ht="14.5" customHeight="1">
      <c r="B49" s="19"/>
      <c r="L49" s="19"/>
    </row>
    <row r="50" spans="2:12" s="1" customFormat="1" ht="14.5" customHeight="1">
      <c r="B50" s="28"/>
      <c r="D50" s="37" t="s">
        <v>45</v>
      </c>
      <c r="E50" s="38"/>
      <c r="F50" s="38"/>
      <c r="G50" s="37" t="s">
        <v>46</v>
      </c>
      <c r="H50" s="38"/>
      <c r="I50" s="38"/>
      <c r="J50" s="38"/>
      <c r="K50" s="38"/>
      <c r="L50" s="28"/>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5">
      <c r="B61" s="28"/>
      <c r="D61" s="39" t="s">
        <v>47</v>
      </c>
      <c r="E61" s="30"/>
      <c r="F61" s="99" t="s">
        <v>48</v>
      </c>
      <c r="G61" s="39" t="s">
        <v>47</v>
      </c>
      <c r="H61" s="30"/>
      <c r="I61" s="30"/>
      <c r="J61" s="100" t="s">
        <v>48</v>
      </c>
      <c r="K61" s="30"/>
      <c r="L61" s="28"/>
    </row>
    <row r="62" spans="2:12">
      <c r="B62" s="19"/>
      <c r="L62" s="19"/>
    </row>
    <row r="63" spans="2:12">
      <c r="B63" s="19"/>
      <c r="L63" s="19"/>
    </row>
    <row r="64" spans="2:12">
      <c r="B64" s="19"/>
      <c r="L64" s="19"/>
    </row>
    <row r="65" spans="2:12" s="1" customFormat="1" ht="13">
      <c r="B65" s="28"/>
      <c r="D65" s="37" t="s">
        <v>49</v>
      </c>
      <c r="E65" s="38"/>
      <c r="F65" s="38"/>
      <c r="G65" s="37" t="s">
        <v>50</v>
      </c>
      <c r="H65" s="38"/>
      <c r="I65" s="38"/>
      <c r="J65" s="38"/>
      <c r="K65" s="38"/>
      <c r="L65" s="28"/>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5">
      <c r="B76" s="28"/>
      <c r="D76" s="39" t="s">
        <v>47</v>
      </c>
      <c r="E76" s="30"/>
      <c r="F76" s="99" t="s">
        <v>48</v>
      </c>
      <c r="G76" s="39" t="s">
        <v>47</v>
      </c>
      <c r="H76" s="30"/>
      <c r="I76" s="30"/>
      <c r="J76" s="100" t="s">
        <v>48</v>
      </c>
      <c r="K76" s="30"/>
      <c r="L76" s="28"/>
    </row>
    <row r="77" spans="2:12" s="1" customFormat="1" ht="14.5" customHeight="1">
      <c r="B77" s="40"/>
      <c r="C77" s="41"/>
      <c r="D77" s="41"/>
      <c r="E77" s="41"/>
      <c r="F77" s="41"/>
      <c r="G77" s="41"/>
      <c r="H77" s="41"/>
      <c r="I77" s="41"/>
      <c r="J77" s="41"/>
      <c r="K77" s="41"/>
      <c r="L77" s="28"/>
    </row>
    <row r="81" spans="2:47" s="1" customFormat="1" ht="7" customHeight="1">
      <c r="B81" s="42"/>
      <c r="C81" s="43"/>
      <c r="D81" s="43"/>
      <c r="E81" s="43"/>
      <c r="F81" s="43"/>
      <c r="G81" s="43"/>
      <c r="H81" s="43"/>
      <c r="I81" s="43"/>
      <c r="J81" s="43"/>
      <c r="K81" s="43"/>
      <c r="L81" s="28"/>
    </row>
    <row r="82" spans="2:47" s="1" customFormat="1" ht="25" customHeight="1">
      <c r="B82" s="28"/>
      <c r="C82" s="20" t="s">
        <v>130</v>
      </c>
      <c r="L82" s="28"/>
    </row>
    <row r="83" spans="2:47" s="1" customFormat="1" ht="7" customHeight="1">
      <c r="B83" s="28"/>
      <c r="L83" s="28"/>
    </row>
    <row r="84" spans="2:47" s="1" customFormat="1" ht="12" customHeight="1">
      <c r="B84" s="28"/>
      <c r="C84" s="25" t="s">
        <v>14</v>
      </c>
      <c r="L84" s="28"/>
    </row>
    <row r="85" spans="2:47" s="1" customFormat="1" ht="27.75" customHeight="1">
      <c r="B85" s="28"/>
      <c r="E85" s="1007" t="str">
        <f>E7</f>
        <v>DOMOV SENIORŮ BOROHRÁDEK PŘÍSTAVBA A STAVEBNÍ ÚPRAVY</v>
      </c>
      <c r="F85" s="1008"/>
      <c r="G85" s="1008"/>
      <c r="H85" s="1008"/>
      <c r="L85" s="28"/>
    </row>
    <row r="86" spans="2:47" s="1" customFormat="1" ht="12" customHeight="1">
      <c r="B86" s="28"/>
      <c r="C86" s="25" t="s">
        <v>128</v>
      </c>
      <c r="L86" s="28"/>
    </row>
    <row r="87" spans="2:47" s="1" customFormat="1" ht="16.399999999999999" customHeight="1">
      <c r="B87" s="28"/>
      <c r="E87" s="1003" t="str">
        <f>E9</f>
        <v>SO 00 - Vedlejší a ostatní náklady</v>
      </c>
      <c r="F87" s="1009"/>
      <c r="G87" s="1009"/>
      <c r="H87" s="1009"/>
      <c r="L87" s="28"/>
    </row>
    <row r="88" spans="2:47" s="1" customFormat="1" ht="7" customHeight="1">
      <c r="B88" s="28"/>
      <c r="L88" s="28"/>
    </row>
    <row r="89" spans="2:47" s="1" customFormat="1" ht="12" customHeight="1">
      <c r="B89" s="28"/>
      <c r="C89" s="25" t="s">
        <v>18</v>
      </c>
      <c r="F89" s="23" t="str">
        <f>F12</f>
        <v>DpS Borohrádek, st.p.č.243,722,p.p.č.187</v>
      </c>
      <c r="I89" s="25" t="s">
        <v>19</v>
      </c>
      <c r="J89" s="48" t="str">
        <f>IF(J12="","",J12)</f>
        <v>10. 6. 2024</v>
      </c>
      <c r="L89" s="28"/>
    </row>
    <row r="90" spans="2:47" s="1" customFormat="1" ht="7" customHeight="1">
      <c r="B90" s="28"/>
      <c r="L90" s="28"/>
    </row>
    <row r="91" spans="2:47" s="1" customFormat="1" ht="15.4" customHeight="1">
      <c r="B91" s="28"/>
      <c r="C91" s="25" t="s">
        <v>21</v>
      </c>
      <c r="F91" s="23" t="str">
        <f>E15</f>
        <v>Královehradecký kraj,Pivovarské nám.1245 H.Králové</v>
      </c>
      <c r="I91" s="25" t="s">
        <v>26</v>
      </c>
      <c r="J91" s="26" t="str">
        <f>E21</f>
        <v>Proxion, Hurdálková 206 547 01 Náchod</v>
      </c>
      <c r="L91" s="28"/>
    </row>
    <row r="92" spans="2:47" s="1" customFormat="1" ht="15.4" customHeight="1">
      <c r="B92" s="28"/>
      <c r="C92" s="25" t="s">
        <v>24</v>
      </c>
      <c r="F92" s="23" t="str">
        <f>IF(E18="","",E18)</f>
        <v>VZ</v>
      </c>
      <c r="I92" s="25" t="s">
        <v>28</v>
      </c>
      <c r="J92" s="26" t="str">
        <f>E24</f>
        <v>Ivan Mezera</v>
      </c>
      <c r="L92" s="28"/>
    </row>
    <row r="93" spans="2:47" s="1" customFormat="1" ht="10.4" customHeight="1">
      <c r="B93" s="28"/>
      <c r="L93" s="28"/>
    </row>
    <row r="94" spans="2:47" s="1" customFormat="1" ht="29.25" customHeight="1">
      <c r="B94" s="28"/>
      <c r="C94" s="101" t="s">
        <v>131</v>
      </c>
      <c r="D94" s="93"/>
      <c r="E94" s="93"/>
      <c r="F94" s="93"/>
      <c r="G94" s="93"/>
      <c r="H94" s="93"/>
      <c r="I94" s="93"/>
      <c r="J94" s="102" t="s">
        <v>132</v>
      </c>
      <c r="K94" s="93"/>
      <c r="L94" s="28"/>
    </row>
    <row r="95" spans="2:47" s="1" customFormat="1" ht="10.4" customHeight="1">
      <c r="B95" s="28"/>
      <c r="L95" s="28"/>
    </row>
    <row r="96" spans="2:47" s="1" customFormat="1" ht="22.9" customHeight="1">
      <c r="B96" s="28"/>
      <c r="C96" s="103" t="s">
        <v>133</v>
      </c>
      <c r="J96" s="62">
        <f>J122</f>
        <v>0</v>
      </c>
      <c r="L96" s="28"/>
      <c r="AU96" s="16" t="s">
        <v>134</v>
      </c>
    </row>
    <row r="97" spans="2:12" s="8" customFormat="1" ht="25" customHeight="1">
      <c r="B97" s="104"/>
      <c r="D97" s="105" t="s">
        <v>135</v>
      </c>
      <c r="E97" s="106"/>
      <c r="F97" s="106"/>
      <c r="G97" s="106"/>
      <c r="H97" s="106"/>
      <c r="I97" s="106"/>
      <c r="J97" s="107">
        <f>J123</f>
        <v>0</v>
      </c>
      <c r="L97" s="104"/>
    </row>
    <row r="98" spans="2:12" s="9" customFormat="1" ht="19.899999999999999" customHeight="1">
      <c r="B98" s="108"/>
      <c r="D98" s="109" t="s">
        <v>136</v>
      </c>
      <c r="E98" s="110"/>
      <c r="F98" s="110"/>
      <c r="G98" s="110"/>
      <c r="H98" s="110"/>
      <c r="I98" s="110"/>
      <c r="J98" s="111">
        <f>J124</f>
        <v>0</v>
      </c>
      <c r="L98" s="108"/>
    </row>
    <row r="99" spans="2:12" s="9" customFormat="1" ht="19.899999999999999" customHeight="1">
      <c r="B99" s="108"/>
      <c r="D99" s="109" t="s">
        <v>137</v>
      </c>
      <c r="E99" s="110"/>
      <c r="F99" s="110"/>
      <c r="G99" s="110"/>
      <c r="H99" s="110"/>
      <c r="I99" s="110"/>
      <c r="J99" s="111">
        <f>J129</f>
        <v>0</v>
      </c>
      <c r="L99" s="108"/>
    </row>
    <row r="100" spans="2:12" s="9" customFormat="1" ht="19.899999999999999" customHeight="1">
      <c r="B100" s="108"/>
      <c r="D100" s="109" t="s">
        <v>138</v>
      </c>
      <c r="E100" s="110"/>
      <c r="F100" s="110"/>
      <c r="G100" s="110"/>
      <c r="H100" s="110"/>
      <c r="I100" s="110"/>
      <c r="J100" s="111">
        <f>J132</f>
        <v>0</v>
      </c>
      <c r="L100" s="108"/>
    </row>
    <row r="101" spans="2:12" s="9" customFormat="1" ht="19.899999999999999" customHeight="1">
      <c r="B101" s="108"/>
      <c r="D101" s="109" t="s">
        <v>139</v>
      </c>
      <c r="E101" s="110"/>
      <c r="F101" s="110"/>
      <c r="G101" s="110"/>
      <c r="H101" s="110"/>
      <c r="I101" s="110"/>
      <c r="J101" s="111">
        <f>J135</f>
        <v>0</v>
      </c>
      <c r="L101" s="108"/>
    </row>
    <row r="102" spans="2:12" s="9" customFormat="1" ht="19.899999999999999" customHeight="1">
      <c r="B102" s="108"/>
      <c r="D102" s="109" t="s">
        <v>140</v>
      </c>
      <c r="E102" s="110"/>
      <c r="F102" s="110"/>
      <c r="G102" s="110"/>
      <c r="H102" s="110"/>
      <c r="I102" s="110"/>
      <c r="J102" s="111">
        <f>J138</f>
        <v>0</v>
      </c>
      <c r="L102" s="108"/>
    </row>
    <row r="103" spans="2:12" s="1" customFormat="1" ht="21.75" customHeight="1">
      <c r="B103" s="28"/>
      <c r="L103" s="28"/>
    </row>
    <row r="104" spans="2:12" s="1" customFormat="1" ht="7" customHeight="1">
      <c r="B104" s="40"/>
      <c r="C104" s="41"/>
      <c r="D104" s="41"/>
      <c r="E104" s="41"/>
      <c r="F104" s="41"/>
      <c r="G104" s="41"/>
      <c r="H104" s="41"/>
      <c r="I104" s="41"/>
      <c r="J104" s="41"/>
      <c r="K104" s="41"/>
      <c r="L104" s="28"/>
    </row>
    <row r="108" spans="2:12" s="1" customFormat="1" ht="7" customHeight="1">
      <c r="B108" s="42"/>
      <c r="C108" s="43"/>
      <c r="D108" s="43"/>
      <c r="E108" s="43"/>
      <c r="F108" s="43"/>
      <c r="G108" s="43"/>
      <c r="H108" s="43"/>
      <c r="I108" s="43"/>
      <c r="J108" s="43"/>
      <c r="K108" s="43"/>
      <c r="L108" s="28"/>
    </row>
    <row r="109" spans="2:12" s="1" customFormat="1" ht="25" customHeight="1">
      <c r="B109" s="28"/>
      <c r="C109" s="20" t="s">
        <v>141</v>
      </c>
      <c r="L109" s="28"/>
    </row>
    <row r="110" spans="2:12" s="1" customFormat="1" ht="7" customHeight="1">
      <c r="B110" s="28"/>
      <c r="L110" s="28"/>
    </row>
    <row r="111" spans="2:12" s="1" customFormat="1" ht="12" customHeight="1">
      <c r="B111" s="28"/>
      <c r="C111" s="25" t="s">
        <v>14</v>
      </c>
      <c r="L111" s="28"/>
    </row>
    <row r="112" spans="2:12" s="1" customFormat="1" ht="27.75" customHeight="1">
      <c r="B112" s="28"/>
      <c r="E112" s="1007" t="str">
        <f>E7</f>
        <v>DOMOV SENIORŮ BOROHRÁDEK PŘÍSTAVBA A STAVEBNÍ ÚPRAVY</v>
      </c>
      <c r="F112" s="1008"/>
      <c r="G112" s="1008"/>
      <c r="H112" s="1008"/>
      <c r="L112" s="28"/>
    </row>
    <row r="113" spans="2:65" s="1" customFormat="1" ht="12" customHeight="1">
      <c r="B113" s="28"/>
      <c r="C113" s="25" t="s">
        <v>128</v>
      </c>
      <c r="L113" s="28"/>
    </row>
    <row r="114" spans="2:65" s="1" customFormat="1" ht="16.399999999999999" customHeight="1">
      <c r="B114" s="28"/>
      <c r="E114" s="1003" t="str">
        <f>E9</f>
        <v>SO 00 - Vedlejší a ostatní náklady</v>
      </c>
      <c r="F114" s="1009"/>
      <c r="G114" s="1009"/>
      <c r="H114" s="1009"/>
      <c r="L114" s="28"/>
    </row>
    <row r="115" spans="2:65" s="1" customFormat="1" ht="7" customHeight="1">
      <c r="B115" s="28"/>
      <c r="L115" s="28"/>
    </row>
    <row r="116" spans="2:65" s="1" customFormat="1" ht="12" customHeight="1">
      <c r="B116" s="28"/>
      <c r="C116" s="25" t="s">
        <v>18</v>
      </c>
      <c r="F116" s="23" t="str">
        <f>F12</f>
        <v>DpS Borohrádek, st.p.č.243,722,p.p.č.187</v>
      </c>
      <c r="I116" s="25" t="s">
        <v>19</v>
      </c>
      <c r="J116" s="48" t="str">
        <f>IF(J12="","",J12)</f>
        <v>10. 6. 2024</v>
      </c>
      <c r="L116" s="28"/>
    </row>
    <row r="117" spans="2:65" s="1" customFormat="1" ht="7" customHeight="1">
      <c r="B117" s="28"/>
      <c r="L117" s="28"/>
    </row>
    <row r="118" spans="2:65" s="1" customFormat="1" ht="15.4" customHeight="1">
      <c r="B118" s="28"/>
      <c r="C118" s="25" t="s">
        <v>21</v>
      </c>
      <c r="F118" s="23" t="str">
        <f>E15</f>
        <v>Královehradecký kraj,Pivovarské nám.1245 H.Králové</v>
      </c>
      <c r="I118" s="25" t="s">
        <v>26</v>
      </c>
      <c r="J118" s="26" t="str">
        <f>E21</f>
        <v>Proxion, Hurdálková 206 547 01 Náchod</v>
      </c>
      <c r="L118" s="28"/>
    </row>
    <row r="119" spans="2:65" s="1" customFormat="1" ht="15.4" customHeight="1">
      <c r="B119" s="28"/>
      <c r="C119" s="25" t="s">
        <v>24</v>
      </c>
      <c r="F119" s="23" t="str">
        <f>IF(E18="","",E18)</f>
        <v>VZ</v>
      </c>
      <c r="I119" s="25" t="s">
        <v>28</v>
      </c>
      <c r="J119" s="26" t="str">
        <f>E24</f>
        <v>Ivan Mezera</v>
      </c>
      <c r="L119" s="28"/>
    </row>
    <row r="120" spans="2:65" s="1" customFormat="1" ht="10.4" customHeight="1">
      <c r="B120" s="28"/>
      <c r="L120" s="28"/>
    </row>
    <row r="121" spans="2:65" s="10" customFormat="1" ht="29.25" customHeight="1">
      <c r="B121" s="112"/>
      <c r="C121" s="113" t="s">
        <v>142</v>
      </c>
      <c r="D121" s="114" t="s">
        <v>57</v>
      </c>
      <c r="E121" s="114" t="s">
        <v>53</v>
      </c>
      <c r="F121" s="114" t="s">
        <v>54</v>
      </c>
      <c r="G121" s="114" t="s">
        <v>143</v>
      </c>
      <c r="H121" s="114" t="s">
        <v>144</v>
      </c>
      <c r="I121" s="114" t="s">
        <v>145</v>
      </c>
      <c r="J121" s="115" t="s">
        <v>132</v>
      </c>
      <c r="K121" s="116" t="s">
        <v>146</v>
      </c>
      <c r="L121" s="112"/>
      <c r="M121" s="55" t="s">
        <v>1</v>
      </c>
      <c r="N121" s="56" t="s">
        <v>36</v>
      </c>
      <c r="O121" s="56" t="s">
        <v>147</v>
      </c>
      <c r="P121" s="56" t="s">
        <v>148</v>
      </c>
      <c r="Q121" s="56" t="s">
        <v>149</v>
      </c>
      <c r="R121" s="56" t="s">
        <v>150</v>
      </c>
      <c r="S121" s="56" t="s">
        <v>151</v>
      </c>
      <c r="T121" s="57" t="s">
        <v>152</v>
      </c>
    </row>
    <row r="122" spans="2:65" s="1" customFormat="1" ht="22.9" customHeight="1">
      <c r="B122" s="28"/>
      <c r="C122" s="60" t="s">
        <v>153</v>
      </c>
      <c r="J122" s="117">
        <f>BK122</f>
        <v>0</v>
      </c>
      <c r="L122" s="28"/>
      <c r="M122" s="58"/>
      <c r="N122" s="49"/>
      <c r="O122" s="49"/>
      <c r="P122" s="118">
        <f>P123</f>
        <v>0</v>
      </c>
      <c r="Q122" s="49"/>
      <c r="R122" s="118">
        <f>R123</f>
        <v>0</v>
      </c>
      <c r="S122" s="49"/>
      <c r="T122" s="119">
        <f>T123</f>
        <v>0</v>
      </c>
      <c r="AT122" s="16" t="s">
        <v>71</v>
      </c>
      <c r="AU122" s="16" t="s">
        <v>134</v>
      </c>
      <c r="BK122" s="120">
        <f>BK123</f>
        <v>0</v>
      </c>
    </row>
    <row r="123" spans="2:65" s="11" customFormat="1" ht="25.9" customHeight="1">
      <c r="B123" s="121"/>
      <c r="D123" s="122" t="s">
        <v>71</v>
      </c>
      <c r="E123" s="123" t="s">
        <v>154</v>
      </c>
      <c r="F123" s="123" t="s">
        <v>155</v>
      </c>
      <c r="J123" s="124">
        <f>BK123</f>
        <v>0</v>
      </c>
      <c r="L123" s="121"/>
      <c r="M123" s="125"/>
      <c r="P123" s="126">
        <f>P124+P129+P132+P135+P138</f>
        <v>0</v>
      </c>
      <c r="R123" s="126">
        <f>R124+R129+R132+R135+R138</f>
        <v>0</v>
      </c>
      <c r="T123" s="127">
        <f>T124+T129+T132+T135+T138</f>
        <v>0</v>
      </c>
      <c r="AR123" s="122" t="s">
        <v>156</v>
      </c>
      <c r="AT123" s="128" t="s">
        <v>71</v>
      </c>
      <c r="AU123" s="128" t="s">
        <v>72</v>
      </c>
      <c r="AY123" s="122" t="s">
        <v>157</v>
      </c>
      <c r="BK123" s="129">
        <f>BK124+BK129+BK132+BK135+BK138</f>
        <v>0</v>
      </c>
    </row>
    <row r="124" spans="2:65" s="11" customFormat="1" ht="22.9" customHeight="1">
      <c r="B124" s="121"/>
      <c r="D124" s="122" t="s">
        <v>71</v>
      </c>
      <c r="E124" s="130" t="s">
        <v>158</v>
      </c>
      <c r="F124" s="130" t="s">
        <v>159</v>
      </c>
      <c r="J124" s="131">
        <f>BK124</f>
        <v>0</v>
      </c>
      <c r="L124" s="121"/>
      <c r="M124" s="125"/>
      <c r="P124" s="126">
        <f>SUM(P125:P128)</f>
        <v>0</v>
      </c>
      <c r="R124" s="126">
        <f>SUM(R125:R128)</f>
        <v>0</v>
      </c>
      <c r="T124" s="127">
        <f>SUM(T125:T128)</f>
        <v>0</v>
      </c>
      <c r="AR124" s="122" t="s">
        <v>156</v>
      </c>
      <c r="AT124" s="128" t="s">
        <v>71</v>
      </c>
      <c r="AU124" s="128" t="s">
        <v>80</v>
      </c>
      <c r="AY124" s="122" t="s">
        <v>157</v>
      </c>
      <c r="BK124" s="129">
        <f>SUM(BK125:BK128)</f>
        <v>0</v>
      </c>
    </row>
    <row r="125" spans="2:65" s="1" customFormat="1" ht="16.399999999999999" customHeight="1">
      <c r="B125" s="132"/>
      <c r="C125" s="133" t="s">
        <v>80</v>
      </c>
      <c r="D125" s="133" t="s">
        <v>160</v>
      </c>
      <c r="E125" s="134" t="s">
        <v>161</v>
      </c>
      <c r="F125" s="135" t="s">
        <v>162</v>
      </c>
      <c r="G125" s="136" t="s">
        <v>163</v>
      </c>
      <c r="H125" s="137">
        <v>1</v>
      </c>
      <c r="I125" s="901"/>
      <c r="J125" s="138">
        <f>ROUND(I125*H125,2)</f>
        <v>0</v>
      </c>
      <c r="K125" s="139"/>
      <c r="L125" s="28"/>
      <c r="M125" s="140" t="s">
        <v>1</v>
      </c>
      <c r="N125" s="141" t="s">
        <v>38</v>
      </c>
      <c r="O125" s="142">
        <v>0</v>
      </c>
      <c r="P125" s="142">
        <f>O125*H125</f>
        <v>0</v>
      </c>
      <c r="Q125" s="142">
        <v>0</v>
      </c>
      <c r="R125" s="142">
        <f>Q125*H125</f>
        <v>0</v>
      </c>
      <c r="S125" s="142">
        <v>0</v>
      </c>
      <c r="T125" s="143">
        <f>S125*H125</f>
        <v>0</v>
      </c>
      <c r="AR125" s="144" t="s">
        <v>164</v>
      </c>
      <c r="AT125" s="144" t="s">
        <v>160</v>
      </c>
      <c r="AU125" s="144" t="s">
        <v>88</v>
      </c>
      <c r="AY125" s="16" t="s">
        <v>157</v>
      </c>
      <c r="BE125" s="145">
        <f>IF(N125="základní",J125,0)</f>
        <v>0</v>
      </c>
      <c r="BF125" s="145">
        <f>IF(N125="snížená",J125,0)</f>
        <v>0</v>
      </c>
      <c r="BG125" s="145">
        <f>IF(N125="zákl. přenesená",J125,0)</f>
        <v>0</v>
      </c>
      <c r="BH125" s="145">
        <f>IF(N125="sníž. přenesená",J125,0)</f>
        <v>0</v>
      </c>
      <c r="BI125" s="145">
        <f>IF(N125="nulová",J125,0)</f>
        <v>0</v>
      </c>
      <c r="BJ125" s="16" t="s">
        <v>88</v>
      </c>
      <c r="BK125" s="145">
        <f>ROUND(I125*H125,2)</f>
        <v>0</v>
      </c>
      <c r="BL125" s="16" t="s">
        <v>164</v>
      </c>
      <c r="BM125" s="144" t="s">
        <v>88</v>
      </c>
    </row>
    <row r="126" spans="2:65" s="1" customFormat="1" ht="16.399999999999999" customHeight="1">
      <c r="B126" s="132"/>
      <c r="C126" s="133" t="s">
        <v>88</v>
      </c>
      <c r="D126" s="133" t="s">
        <v>160</v>
      </c>
      <c r="E126" s="134" t="s">
        <v>165</v>
      </c>
      <c r="F126" s="135" t="s">
        <v>166</v>
      </c>
      <c r="G126" s="136" t="s">
        <v>163</v>
      </c>
      <c r="H126" s="137">
        <v>1</v>
      </c>
      <c r="I126" s="901"/>
      <c r="J126" s="138">
        <f>ROUND(I126*H126,2)</f>
        <v>0</v>
      </c>
      <c r="K126" s="139"/>
      <c r="L126" s="28"/>
      <c r="M126" s="140" t="s">
        <v>1</v>
      </c>
      <c r="N126" s="141" t="s">
        <v>38</v>
      </c>
      <c r="O126" s="142">
        <v>0</v>
      </c>
      <c r="P126" s="142">
        <f>O126*H126</f>
        <v>0</v>
      </c>
      <c r="Q126" s="142">
        <v>0</v>
      </c>
      <c r="R126" s="142">
        <f>Q126*H126</f>
        <v>0</v>
      </c>
      <c r="S126" s="142">
        <v>0</v>
      </c>
      <c r="T126" s="143">
        <f>S126*H126</f>
        <v>0</v>
      </c>
      <c r="AR126" s="144" t="s">
        <v>164</v>
      </c>
      <c r="AT126" s="144" t="s">
        <v>160</v>
      </c>
      <c r="AU126" s="144" t="s">
        <v>88</v>
      </c>
      <c r="AY126" s="16" t="s">
        <v>157</v>
      </c>
      <c r="BE126" s="145">
        <f>IF(N126="základní",J126,0)</f>
        <v>0</v>
      </c>
      <c r="BF126" s="145">
        <f>IF(N126="snížená",J126,0)</f>
        <v>0</v>
      </c>
      <c r="BG126" s="145">
        <f>IF(N126="zákl. přenesená",J126,0)</f>
        <v>0</v>
      </c>
      <c r="BH126" s="145">
        <f>IF(N126="sníž. přenesená",J126,0)</f>
        <v>0</v>
      </c>
      <c r="BI126" s="145">
        <f>IF(N126="nulová",J126,0)</f>
        <v>0</v>
      </c>
      <c r="BJ126" s="16" t="s">
        <v>88</v>
      </c>
      <c r="BK126" s="145">
        <f>ROUND(I126*H126,2)</f>
        <v>0</v>
      </c>
      <c r="BL126" s="16" t="s">
        <v>164</v>
      </c>
      <c r="BM126" s="144" t="s">
        <v>164</v>
      </c>
    </row>
    <row r="127" spans="2:65" s="1" customFormat="1" ht="16.399999999999999" customHeight="1">
      <c r="B127" s="132"/>
      <c r="C127" s="133" t="s">
        <v>95</v>
      </c>
      <c r="D127" s="133" t="s">
        <v>160</v>
      </c>
      <c r="E127" s="134" t="s">
        <v>167</v>
      </c>
      <c r="F127" s="135" t="s">
        <v>168</v>
      </c>
      <c r="G127" s="136" t="s">
        <v>163</v>
      </c>
      <c r="H127" s="137">
        <v>1</v>
      </c>
      <c r="I127" s="901"/>
      <c r="J127" s="138">
        <f>ROUND(I127*H127,2)</f>
        <v>0</v>
      </c>
      <c r="K127" s="139"/>
      <c r="L127" s="28"/>
      <c r="M127" s="140" t="s">
        <v>1</v>
      </c>
      <c r="N127" s="141" t="s">
        <v>38</v>
      </c>
      <c r="O127" s="142">
        <v>0</v>
      </c>
      <c r="P127" s="142">
        <f>O127*H127</f>
        <v>0</v>
      </c>
      <c r="Q127" s="142">
        <v>0</v>
      </c>
      <c r="R127" s="142">
        <f>Q127*H127</f>
        <v>0</v>
      </c>
      <c r="S127" s="142">
        <v>0</v>
      </c>
      <c r="T127" s="143">
        <f>S127*H127</f>
        <v>0</v>
      </c>
      <c r="AR127" s="144" t="s">
        <v>164</v>
      </c>
      <c r="AT127" s="144" t="s">
        <v>160</v>
      </c>
      <c r="AU127" s="144" t="s">
        <v>88</v>
      </c>
      <c r="AY127" s="16" t="s">
        <v>157</v>
      </c>
      <c r="BE127" s="145">
        <f>IF(N127="základní",J127,0)</f>
        <v>0</v>
      </c>
      <c r="BF127" s="145">
        <f>IF(N127="snížená",J127,0)</f>
        <v>0</v>
      </c>
      <c r="BG127" s="145">
        <f>IF(N127="zákl. přenesená",J127,0)</f>
        <v>0</v>
      </c>
      <c r="BH127" s="145">
        <f>IF(N127="sníž. přenesená",J127,0)</f>
        <v>0</v>
      </c>
      <c r="BI127" s="145">
        <f>IF(N127="nulová",J127,0)</f>
        <v>0</v>
      </c>
      <c r="BJ127" s="16" t="s">
        <v>88</v>
      </c>
      <c r="BK127" s="145">
        <f>ROUND(I127*H127,2)</f>
        <v>0</v>
      </c>
      <c r="BL127" s="16" t="s">
        <v>164</v>
      </c>
      <c r="BM127" s="144" t="s">
        <v>169</v>
      </c>
    </row>
    <row r="128" spans="2:65" s="1" customFormat="1" ht="16.399999999999999" customHeight="1">
      <c r="B128" s="132"/>
      <c r="C128" s="133" t="s">
        <v>164</v>
      </c>
      <c r="D128" s="133" t="s">
        <v>160</v>
      </c>
      <c r="E128" s="134" t="s">
        <v>170</v>
      </c>
      <c r="F128" s="135" t="s">
        <v>171</v>
      </c>
      <c r="G128" s="136" t="s">
        <v>163</v>
      </c>
      <c r="H128" s="137">
        <v>1</v>
      </c>
      <c r="I128" s="901"/>
      <c r="J128" s="138">
        <f>ROUND(I128*H128,2)</f>
        <v>0</v>
      </c>
      <c r="K128" s="139"/>
      <c r="L128" s="28"/>
      <c r="M128" s="140" t="s">
        <v>1</v>
      </c>
      <c r="N128" s="141" t="s">
        <v>38</v>
      </c>
      <c r="O128" s="142">
        <v>0</v>
      </c>
      <c r="P128" s="142">
        <f>O128*H128</f>
        <v>0</v>
      </c>
      <c r="Q128" s="142">
        <v>0</v>
      </c>
      <c r="R128" s="142">
        <f>Q128*H128</f>
        <v>0</v>
      </c>
      <c r="S128" s="142">
        <v>0</v>
      </c>
      <c r="T128" s="143">
        <f>S128*H128</f>
        <v>0</v>
      </c>
      <c r="AR128" s="144" t="s">
        <v>164</v>
      </c>
      <c r="AT128" s="144" t="s">
        <v>160</v>
      </c>
      <c r="AU128" s="144" t="s">
        <v>88</v>
      </c>
      <c r="AY128" s="16" t="s">
        <v>157</v>
      </c>
      <c r="BE128" s="145">
        <f>IF(N128="základní",J128,0)</f>
        <v>0</v>
      </c>
      <c r="BF128" s="145">
        <f>IF(N128="snížená",J128,0)</f>
        <v>0</v>
      </c>
      <c r="BG128" s="145">
        <f>IF(N128="zákl. přenesená",J128,0)</f>
        <v>0</v>
      </c>
      <c r="BH128" s="145">
        <f>IF(N128="sníž. přenesená",J128,0)</f>
        <v>0</v>
      </c>
      <c r="BI128" s="145">
        <f>IF(N128="nulová",J128,0)</f>
        <v>0</v>
      </c>
      <c r="BJ128" s="16" t="s">
        <v>88</v>
      </c>
      <c r="BK128" s="145">
        <f>ROUND(I128*H128,2)</f>
        <v>0</v>
      </c>
      <c r="BL128" s="16" t="s">
        <v>164</v>
      </c>
      <c r="BM128" s="144" t="s">
        <v>172</v>
      </c>
    </row>
    <row r="129" spans="2:65" s="11" customFormat="1" ht="22.9" customHeight="1">
      <c r="B129" s="121"/>
      <c r="D129" s="122" t="s">
        <v>71</v>
      </c>
      <c r="E129" s="130" t="s">
        <v>173</v>
      </c>
      <c r="F129" s="130" t="s">
        <v>174</v>
      </c>
      <c r="J129" s="131">
        <f>BK129</f>
        <v>0</v>
      </c>
      <c r="L129" s="121"/>
      <c r="M129" s="125"/>
      <c r="P129" s="126">
        <f>SUM(P130:P131)</f>
        <v>0</v>
      </c>
      <c r="R129" s="126">
        <f>SUM(R130:R131)</f>
        <v>0</v>
      </c>
      <c r="T129" s="127">
        <f>SUM(T130:T131)</f>
        <v>0</v>
      </c>
      <c r="AR129" s="122" t="s">
        <v>156</v>
      </c>
      <c r="AT129" s="128" t="s">
        <v>71</v>
      </c>
      <c r="AU129" s="128" t="s">
        <v>80</v>
      </c>
      <c r="AY129" s="122" t="s">
        <v>157</v>
      </c>
      <c r="BK129" s="129">
        <f>SUM(BK130:BK131)</f>
        <v>0</v>
      </c>
    </row>
    <row r="130" spans="2:65" s="1" customFormat="1" ht="16.399999999999999" customHeight="1">
      <c r="B130" s="132"/>
      <c r="C130" s="133" t="s">
        <v>156</v>
      </c>
      <c r="D130" s="133" t="s">
        <v>160</v>
      </c>
      <c r="E130" s="134" t="s">
        <v>175</v>
      </c>
      <c r="F130" s="135" t="s">
        <v>176</v>
      </c>
      <c r="G130" s="136" t="s">
        <v>163</v>
      </c>
      <c r="H130" s="137">
        <v>1</v>
      </c>
      <c r="I130" s="901"/>
      <c r="J130" s="138">
        <f>ROUND(I130*H130,2)</f>
        <v>0</v>
      </c>
      <c r="K130" s="139"/>
      <c r="L130" s="28"/>
      <c r="M130" s="140" t="s">
        <v>1</v>
      </c>
      <c r="N130" s="141" t="s">
        <v>38</v>
      </c>
      <c r="O130" s="142">
        <v>0</v>
      </c>
      <c r="P130" s="142">
        <f>O130*H130</f>
        <v>0</v>
      </c>
      <c r="Q130" s="142">
        <v>0</v>
      </c>
      <c r="R130" s="142">
        <f>Q130*H130</f>
        <v>0</v>
      </c>
      <c r="S130" s="142">
        <v>0</v>
      </c>
      <c r="T130" s="143">
        <f>S130*H130</f>
        <v>0</v>
      </c>
      <c r="AR130" s="144" t="s">
        <v>164</v>
      </c>
      <c r="AT130" s="144" t="s">
        <v>160</v>
      </c>
      <c r="AU130" s="144" t="s">
        <v>88</v>
      </c>
      <c r="AY130" s="16" t="s">
        <v>157</v>
      </c>
      <c r="BE130" s="145">
        <f>IF(N130="základní",J130,0)</f>
        <v>0</v>
      </c>
      <c r="BF130" s="145">
        <f>IF(N130="snížená",J130,0)</f>
        <v>0</v>
      </c>
      <c r="BG130" s="145">
        <f>IF(N130="zákl. přenesená",J130,0)</f>
        <v>0</v>
      </c>
      <c r="BH130" s="145">
        <f>IF(N130="sníž. přenesená",J130,0)</f>
        <v>0</v>
      </c>
      <c r="BI130" s="145">
        <f>IF(N130="nulová",J130,0)</f>
        <v>0</v>
      </c>
      <c r="BJ130" s="16" t="s">
        <v>88</v>
      </c>
      <c r="BK130" s="145">
        <f>ROUND(I130*H130,2)</f>
        <v>0</v>
      </c>
      <c r="BL130" s="16" t="s">
        <v>164</v>
      </c>
      <c r="BM130" s="144" t="s">
        <v>177</v>
      </c>
    </row>
    <row r="131" spans="2:65" s="1" customFormat="1" ht="21" customHeight="1">
      <c r="B131" s="132"/>
      <c r="C131" s="133" t="s">
        <v>169</v>
      </c>
      <c r="D131" s="133" t="s">
        <v>160</v>
      </c>
      <c r="E131" s="134" t="s">
        <v>178</v>
      </c>
      <c r="F131" s="135" t="s">
        <v>179</v>
      </c>
      <c r="G131" s="136" t="s">
        <v>163</v>
      </c>
      <c r="H131" s="137">
        <v>1</v>
      </c>
      <c r="I131" s="901"/>
      <c r="J131" s="138">
        <f>ROUND(I131*H131,2)</f>
        <v>0</v>
      </c>
      <c r="K131" s="139"/>
      <c r="L131" s="28"/>
      <c r="M131" s="140" t="s">
        <v>1</v>
      </c>
      <c r="N131" s="141" t="s">
        <v>38</v>
      </c>
      <c r="O131" s="142">
        <v>0</v>
      </c>
      <c r="P131" s="142">
        <f>O131*H131</f>
        <v>0</v>
      </c>
      <c r="Q131" s="142">
        <v>0</v>
      </c>
      <c r="R131" s="142">
        <f>Q131*H131</f>
        <v>0</v>
      </c>
      <c r="S131" s="142">
        <v>0</v>
      </c>
      <c r="T131" s="143">
        <f>S131*H131</f>
        <v>0</v>
      </c>
      <c r="AR131" s="144" t="s">
        <v>164</v>
      </c>
      <c r="AT131" s="144" t="s">
        <v>160</v>
      </c>
      <c r="AU131" s="144" t="s">
        <v>88</v>
      </c>
      <c r="AY131" s="16" t="s">
        <v>157</v>
      </c>
      <c r="BE131" s="145">
        <f>IF(N131="základní",J131,0)</f>
        <v>0</v>
      </c>
      <c r="BF131" s="145">
        <f>IF(N131="snížená",J131,0)</f>
        <v>0</v>
      </c>
      <c r="BG131" s="145">
        <f>IF(N131="zákl. přenesená",J131,0)</f>
        <v>0</v>
      </c>
      <c r="BH131" s="145">
        <f>IF(N131="sníž. přenesená",J131,0)</f>
        <v>0</v>
      </c>
      <c r="BI131" s="145">
        <f>IF(N131="nulová",J131,0)</f>
        <v>0</v>
      </c>
      <c r="BJ131" s="16" t="s">
        <v>88</v>
      </c>
      <c r="BK131" s="145">
        <f>ROUND(I131*H131,2)</f>
        <v>0</v>
      </c>
      <c r="BL131" s="16" t="s">
        <v>164</v>
      </c>
      <c r="BM131" s="144" t="s">
        <v>8</v>
      </c>
    </row>
    <row r="132" spans="2:65" s="11" customFormat="1" ht="22.9" customHeight="1">
      <c r="B132" s="121"/>
      <c r="D132" s="122" t="s">
        <v>71</v>
      </c>
      <c r="E132" s="130" t="s">
        <v>180</v>
      </c>
      <c r="F132" s="130" t="s">
        <v>181</v>
      </c>
      <c r="J132" s="131">
        <f>BK132</f>
        <v>0</v>
      </c>
      <c r="L132" s="121"/>
      <c r="M132" s="125"/>
      <c r="P132" s="126">
        <f>SUM(P133:P134)</f>
        <v>0</v>
      </c>
      <c r="R132" s="126">
        <f>SUM(R133:R134)</f>
        <v>0</v>
      </c>
      <c r="T132" s="127">
        <f>SUM(T133:T134)</f>
        <v>0</v>
      </c>
      <c r="AR132" s="122" t="s">
        <v>156</v>
      </c>
      <c r="AT132" s="128" t="s">
        <v>71</v>
      </c>
      <c r="AU132" s="128" t="s">
        <v>80</v>
      </c>
      <c r="AY132" s="122" t="s">
        <v>157</v>
      </c>
      <c r="BK132" s="129">
        <f>SUM(BK133:BK134)</f>
        <v>0</v>
      </c>
    </row>
    <row r="133" spans="2:65" s="1" customFormat="1" ht="26.15" customHeight="1">
      <c r="B133" s="132"/>
      <c r="C133" s="133" t="s">
        <v>182</v>
      </c>
      <c r="D133" s="133" t="s">
        <v>160</v>
      </c>
      <c r="E133" s="134" t="s">
        <v>183</v>
      </c>
      <c r="F133" s="135" t="s">
        <v>8431</v>
      </c>
      <c r="G133" s="136" t="s">
        <v>184</v>
      </c>
      <c r="H133" s="902"/>
      <c r="I133" s="901"/>
      <c r="J133" s="138">
        <f>ROUND(I133*H133,2)</f>
        <v>0</v>
      </c>
      <c r="K133" s="139"/>
      <c r="L133" s="28"/>
      <c r="M133" s="140" t="s">
        <v>1</v>
      </c>
      <c r="N133" s="141" t="s">
        <v>38</v>
      </c>
      <c r="O133" s="142">
        <v>0</v>
      </c>
      <c r="P133" s="142">
        <f>O133*H133</f>
        <v>0</v>
      </c>
      <c r="Q133" s="142">
        <v>0</v>
      </c>
      <c r="R133" s="142">
        <f>Q133*H133</f>
        <v>0</v>
      </c>
      <c r="S133" s="142">
        <v>0</v>
      </c>
      <c r="T133" s="143">
        <f>S133*H133</f>
        <v>0</v>
      </c>
      <c r="AR133" s="144" t="s">
        <v>164</v>
      </c>
      <c r="AT133" s="144" t="s">
        <v>160</v>
      </c>
      <c r="AU133" s="144" t="s">
        <v>88</v>
      </c>
      <c r="AY133" s="16" t="s">
        <v>157</v>
      </c>
      <c r="BE133" s="145">
        <f>IF(N133="základní",J133,0)</f>
        <v>0</v>
      </c>
      <c r="BF133" s="145">
        <f>IF(N133="snížená",J133,0)</f>
        <v>0</v>
      </c>
      <c r="BG133" s="145">
        <f>IF(N133="zákl. přenesená",J133,0)</f>
        <v>0</v>
      </c>
      <c r="BH133" s="145">
        <f>IF(N133="sníž. přenesená",J133,0)</f>
        <v>0</v>
      </c>
      <c r="BI133" s="145">
        <f>IF(N133="nulová",J133,0)</f>
        <v>0</v>
      </c>
      <c r="BJ133" s="16" t="s">
        <v>88</v>
      </c>
      <c r="BK133" s="145">
        <f>ROUND(I133*H133,2)</f>
        <v>0</v>
      </c>
      <c r="BL133" s="16" t="s">
        <v>164</v>
      </c>
      <c r="BM133" s="144" t="s">
        <v>185</v>
      </c>
    </row>
    <row r="134" spans="2:65" s="1" customFormat="1" ht="16.399999999999999" customHeight="1">
      <c r="B134" s="132"/>
      <c r="C134" s="133" t="s">
        <v>172</v>
      </c>
      <c r="D134" s="133" t="s">
        <v>160</v>
      </c>
      <c r="E134" s="134" t="s">
        <v>186</v>
      </c>
      <c r="F134" s="135" t="s">
        <v>187</v>
      </c>
      <c r="G134" s="136" t="s">
        <v>163</v>
      </c>
      <c r="H134" s="137">
        <v>1</v>
      </c>
      <c r="I134" s="901"/>
      <c r="J134" s="138">
        <f>ROUND(I134*H134,2)</f>
        <v>0</v>
      </c>
      <c r="K134" s="139"/>
      <c r="L134" s="28"/>
      <c r="M134" s="140" t="s">
        <v>1</v>
      </c>
      <c r="N134" s="141" t="s">
        <v>38</v>
      </c>
      <c r="O134" s="142">
        <v>0</v>
      </c>
      <c r="P134" s="142">
        <f>O134*H134</f>
        <v>0</v>
      </c>
      <c r="Q134" s="142">
        <v>0</v>
      </c>
      <c r="R134" s="142">
        <f>Q134*H134</f>
        <v>0</v>
      </c>
      <c r="S134" s="142">
        <v>0</v>
      </c>
      <c r="T134" s="143">
        <f>S134*H134</f>
        <v>0</v>
      </c>
      <c r="AR134" s="144" t="s">
        <v>164</v>
      </c>
      <c r="AT134" s="144" t="s">
        <v>160</v>
      </c>
      <c r="AU134" s="144" t="s">
        <v>88</v>
      </c>
      <c r="AY134" s="16" t="s">
        <v>157</v>
      </c>
      <c r="BE134" s="145">
        <f>IF(N134="základní",J134,0)</f>
        <v>0</v>
      </c>
      <c r="BF134" s="145">
        <f>IF(N134="snížená",J134,0)</f>
        <v>0</v>
      </c>
      <c r="BG134" s="145">
        <f>IF(N134="zákl. přenesená",J134,0)</f>
        <v>0</v>
      </c>
      <c r="BH134" s="145">
        <f>IF(N134="sníž. přenesená",J134,0)</f>
        <v>0</v>
      </c>
      <c r="BI134" s="145">
        <f>IF(N134="nulová",J134,0)</f>
        <v>0</v>
      </c>
      <c r="BJ134" s="16" t="s">
        <v>88</v>
      </c>
      <c r="BK134" s="145">
        <f>ROUND(I134*H134,2)</f>
        <v>0</v>
      </c>
      <c r="BL134" s="16" t="s">
        <v>164</v>
      </c>
      <c r="BM134" s="144" t="s">
        <v>188</v>
      </c>
    </row>
    <row r="135" spans="2:65" s="11" customFormat="1" ht="22.9" customHeight="1">
      <c r="B135" s="121"/>
      <c r="D135" s="122" t="s">
        <v>71</v>
      </c>
      <c r="E135" s="130" t="s">
        <v>189</v>
      </c>
      <c r="F135" s="130" t="s">
        <v>190</v>
      </c>
      <c r="J135" s="131">
        <f>BK135</f>
        <v>0</v>
      </c>
      <c r="L135" s="121"/>
      <c r="M135" s="125"/>
      <c r="P135" s="126">
        <f>SUM(P136:P137)</f>
        <v>0</v>
      </c>
      <c r="R135" s="126">
        <f>SUM(R136:R137)</f>
        <v>0</v>
      </c>
      <c r="T135" s="127">
        <f>SUM(T136:T137)</f>
        <v>0</v>
      </c>
      <c r="AR135" s="122" t="s">
        <v>156</v>
      </c>
      <c r="AT135" s="128" t="s">
        <v>71</v>
      </c>
      <c r="AU135" s="128" t="s">
        <v>80</v>
      </c>
      <c r="AY135" s="122" t="s">
        <v>157</v>
      </c>
      <c r="BK135" s="129">
        <f>SUM(BK136:BK137)</f>
        <v>0</v>
      </c>
    </row>
    <row r="136" spans="2:65" s="1" customFormat="1" ht="27.65" customHeight="1">
      <c r="B136" s="132"/>
      <c r="C136" s="133" t="s">
        <v>191</v>
      </c>
      <c r="D136" s="133" t="s">
        <v>160</v>
      </c>
      <c r="E136" s="134" t="s">
        <v>192</v>
      </c>
      <c r="F136" s="135" t="s">
        <v>8430</v>
      </c>
      <c r="G136" s="136" t="s">
        <v>163</v>
      </c>
      <c r="H136" s="137">
        <v>1</v>
      </c>
      <c r="I136" s="901"/>
      <c r="J136" s="138">
        <f>ROUND(I136*H136,2)</f>
        <v>0</v>
      </c>
      <c r="K136" s="139"/>
      <c r="L136" s="28"/>
      <c r="M136" s="140" t="s">
        <v>1</v>
      </c>
      <c r="N136" s="141" t="s">
        <v>38</v>
      </c>
      <c r="O136" s="142">
        <v>0</v>
      </c>
      <c r="P136" s="142">
        <f>O136*H136</f>
        <v>0</v>
      </c>
      <c r="Q136" s="142">
        <v>0</v>
      </c>
      <c r="R136" s="142">
        <f>Q136*H136</f>
        <v>0</v>
      </c>
      <c r="S136" s="142">
        <v>0</v>
      </c>
      <c r="T136" s="143">
        <f>S136*H136</f>
        <v>0</v>
      </c>
      <c r="AR136" s="144" t="s">
        <v>164</v>
      </c>
      <c r="AT136" s="144" t="s">
        <v>160</v>
      </c>
      <c r="AU136" s="144" t="s">
        <v>88</v>
      </c>
      <c r="AY136" s="16" t="s">
        <v>157</v>
      </c>
      <c r="BE136" s="145">
        <f>IF(N136="základní",J136,0)</f>
        <v>0</v>
      </c>
      <c r="BF136" s="145">
        <f>IF(N136="snížená",J136,0)</f>
        <v>0</v>
      </c>
      <c r="BG136" s="145">
        <f>IF(N136="zákl. přenesená",J136,0)</f>
        <v>0</v>
      </c>
      <c r="BH136" s="145">
        <f>IF(N136="sníž. přenesená",J136,0)</f>
        <v>0</v>
      </c>
      <c r="BI136" s="145">
        <f>IF(N136="nulová",J136,0)</f>
        <v>0</v>
      </c>
      <c r="BJ136" s="16" t="s">
        <v>88</v>
      </c>
      <c r="BK136" s="145">
        <f>ROUND(I136*H136,2)</f>
        <v>0</v>
      </c>
      <c r="BL136" s="16" t="s">
        <v>164</v>
      </c>
      <c r="BM136" s="144" t="s">
        <v>193</v>
      </c>
    </row>
    <row r="137" spans="2:65" s="1" customFormat="1" ht="23.5" customHeight="1">
      <c r="B137" s="132"/>
      <c r="C137" s="133" t="s">
        <v>177</v>
      </c>
      <c r="D137" s="133" t="s">
        <v>160</v>
      </c>
      <c r="E137" s="134" t="s">
        <v>194</v>
      </c>
      <c r="F137" s="135" t="s">
        <v>195</v>
      </c>
      <c r="G137" s="136" t="s">
        <v>163</v>
      </c>
      <c r="H137" s="137">
        <v>2</v>
      </c>
      <c r="I137" s="901"/>
      <c r="J137" s="138">
        <f>ROUND(I137*H137,2)</f>
        <v>0</v>
      </c>
      <c r="K137" s="139"/>
      <c r="L137" s="28"/>
      <c r="M137" s="140" t="s">
        <v>1</v>
      </c>
      <c r="N137" s="141" t="s">
        <v>38</v>
      </c>
      <c r="O137" s="142">
        <v>0</v>
      </c>
      <c r="P137" s="142">
        <f>O137*H137</f>
        <v>0</v>
      </c>
      <c r="Q137" s="142">
        <v>0</v>
      </c>
      <c r="R137" s="142">
        <f>Q137*H137</f>
        <v>0</v>
      </c>
      <c r="S137" s="142">
        <v>0</v>
      </c>
      <c r="T137" s="143">
        <f>S137*H137</f>
        <v>0</v>
      </c>
      <c r="AR137" s="144" t="s">
        <v>164</v>
      </c>
      <c r="AT137" s="144" t="s">
        <v>160</v>
      </c>
      <c r="AU137" s="144" t="s">
        <v>88</v>
      </c>
      <c r="AY137" s="16" t="s">
        <v>157</v>
      </c>
      <c r="BE137" s="145">
        <f>IF(N137="základní",J137,0)</f>
        <v>0</v>
      </c>
      <c r="BF137" s="145">
        <f>IF(N137="snížená",J137,0)</f>
        <v>0</v>
      </c>
      <c r="BG137" s="145">
        <f>IF(N137="zákl. přenesená",J137,0)</f>
        <v>0</v>
      </c>
      <c r="BH137" s="145">
        <f>IF(N137="sníž. přenesená",J137,0)</f>
        <v>0</v>
      </c>
      <c r="BI137" s="145">
        <f>IF(N137="nulová",J137,0)</f>
        <v>0</v>
      </c>
      <c r="BJ137" s="16" t="s">
        <v>88</v>
      </c>
      <c r="BK137" s="145">
        <f>ROUND(I137*H137,2)</f>
        <v>0</v>
      </c>
      <c r="BL137" s="16" t="s">
        <v>164</v>
      </c>
      <c r="BM137" s="144" t="s">
        <v>196</v>
      </c>
    </row>
    <row r="138" spans="2:65" s="11" customFormat="1" ht="22.9" customHeight="1">
      <c r="B138" s="121"/>
      <c r="D138" s="122" t="s">
        <v>71</v>
      </c>
      <c r="E138" s="130" t="s">
        <v>197</v>
      </c>
      <c r="F138" s="130" t="s">
        <v>198</v>
      </c>
      <c r="J138" s="131">
        <f>BK138</f>
        <v>0</v>
      </c>
      <c r="L138" s="121"/>
      <c r="M138" s="125"/>
      <c r="P138" s="126">
        <f>P139</f>
        <v>0</v>
      </c>
      <c r="R138" s="126">
        <f>R139</f>
        <v>0</v>
      </c>
      <c r="T138" s="127">
        <f>T139</f>
        <v>0</v>
      </c>
      <c r="AR138" s="122" t="s">
        <v>156</v>
      </c>
      <c r="AT138" s="128" t="s">
        <v>71</v>
      </c>
      <c r="AU138" s="128" t="s">
        <v>80</v>
      </c>
      <c r="AY138" s="122" t="s">
        <v>157</v>
      </c>
      <c r="BK138" s="129">
        <f>BK139</f>
        <v>0</v>
      </c>
    </row>
    <row r="139" spans="2:65" s="1" customFormat="1" ht="16.399999999999999" customHeight="1">
      <c r="B139" s="132"/>
      <c r="C139" s="133" t="s">
        <v>199</v>
      </c>
      <c r="D139" s="133" t="s">
        <v>160</v>
      </c>
      <c r="E139" s="134" t="s">
        <v>200</v>
      </c>
      <c r="F139" s="135" t="s">
        <v>198</v>
      </c>
      <c r="G139" s="136" t="s">
        <v>184</v>
      </c>
      <c r="H139" s="902"/>
      <c r="I139" s="901"/>
      <c r="J139" s="138">
        <f>ROUND(I139*H139,2)</f>
        <v>0</v>
      </c>
      <c r="K139" s="139"/>
      <c r="L139" s="28"/>
      <c r="M139" s="146" t="s">
        <v>1</v>
      </c>
      <c r="N139" s="147" t="s">
        <v>38</v>
      </c>
      <c r="O139" s="148">
        <v>0</v>
      </c>
      <c r="P139" s="148">
        <f>O139*H139</f>
        <v>0</v>
      </c>
      <c r="Q139" s="148">
        <v>0</v>
      </c>
      <c r="R139" s="148">
        <f>Q139*H139</f>
        <v>0</v>
      </c>
      <c r="S139" s="148">
        <v>0</v>
      </c>
      <c r="T139" s="149">
        <f>S139*H139</f>
        <v>0</v>
      </c>
      <c r="AR139" s="144" t="s">
        <v>164</v>
      </c>
      <c r="AT139" s="144" t="s">
        <v>160</v>
      </c>
      <c r="AU139" s="144" t="s">
        <v>88</v>
      </c>
      <c r="AY139" s="16" t="s">
        <v>157</v>
      </c>
      <c r="BE139" s="145">
        <f>IF(N139="základní",J139,0)</f>
        <v>0</v>
      </c>
      <c r="BF139" s="145">
        <f>IF(N139="snížená",J139,0)</f>
        <v>0</v>
      </c>
      <c r="BG139" s="145">
        <f>IF(N139="zákl. přenesená",J139,0)</f>
        <v>0</v>
      </c>
      <c r="BH139" s="145">
        <f>IF(N139="sníž. přenesená",J139,0)</f>
        <v>0</v>
      </c>
      <c r="BI139" s="145">
        <f>IF(N139="nulová",J139,0)</f>
        <v>0</v>
      </c>
      <c r="BJ139" s="16" t="s">
        <v>88</v>
      </c>
      <c r="BK139" s="145">
        <f>ROUND(I139*H139,2)</f>
        <v>0</v>
      </c>
      <c r="BL139" s="16" t="s">
        <v>164</v>
      </c>
      <c r="BM139" s="144" t="s">
        <v>201</v>
      </c>
    </row>
    <row r="140" spans="2:65" s="1" customFormat="1" ht="7" customHeight="1">
      <c r="B140" s="40"/>
      <c r="C140" s="41"/>
      <c r="D140" s="41"/>
      <c r="E140" s="41"/>
      <c r="F140" s="41"/>
      <c r="G140" s="41"/>
      <c r="H140" s="41"/>
      <c r="I140" s="41"/>
      <c r="J140" s="41"/>
      <c r="K140" s="41"/>
      <c r="L140" s="28"/>
    </row>
  </sheetData>
  <autoFilter ref="C121:K139" xr:uid="{00000000-0009-0000-0000-000001000000}"/>
  <mergeCells count="8">
    <mergeCell ref="E112:H112"/>
    <mergeCell ref="E114:H114"/>
    <mergeCell ref="L2:V2"/>
    <mergeCell ref="E7:H7"/>
    <mergeCell ref="E9:H9"/>
    <mergeCell ref="E27:H27"/>
    <mergeCell ref="E85:H85"/>
    <mergeCell ref="E87:H87"/>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805CD-9F27-4557-B185-8B9DDEC4F8A9}">
  <sheetPr codeName="List15">
    <pageSetUpPr fitToPage="1"/>
  </sheetPr>
  <dimension ref="B2:BM1420"/>
  <sheetViews>
    <sheetView showGridLines="0" topLeftCell="A78" zoomScaleNormal="100" workbookViewId="0">
      <selection activeCell="J101" sqref="J101"/>
    </sheetView>
  </sheetViews>
  <sheetFormatPr defaultRowHeight="10"/>
  <cols>
    <col min="1" max="1" width="8.33203125" customWidth="1"/>
    <col min="2" max="2" width="1.1093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1" width="22.33203125" customWidth="1"/>
    <col min="12" max="12" width="9.33203125" customWidth="1"/>
    <col min="13" max="13" width="10.77734375" hidden="1" customWidth="1"/>
    <col min="14" max="14" width="9.33203125" hidden="1" customWidth="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32" max="43" width="9.109375"/>
    <col min="44" max="65" width="9.33203125" hidden="1" customWidth="1"/>
    <col min="66" max="256" width="9.109375"/>
    <col min="257" max="257" width="8.33203125" customWidth="1"/>
    <col min="258" max="258" width="1.109375" customWidth="1"/>
    <col min="259" max="259" width="4.109375" customWidth="1"/>
    <col min="260" max="260" width="4.33203125" customWidth="1"/>
    <col min="261" max="261" width="17.109375" customWidth="1"/>
    <col min="262" max="262" width="50.77734375" customWidth="1"/>
    <col min="263" max="263" width="7.44140625" customWidth="1"/>
    <col min="264" max="264" width="14" customWidth="1"/>
    <col min="265" max="265" width="15.77734375" customWidth="1"/>
    <col min="266" max="267" width="22.33203125" customWidth="1"/>
    <col min="268" max="268" width="9.109375"/>
    <col min="269" max="277" width="0" hidden="1" customWidth="1"/>
    <col min="278" max="278" width="12.33203125" customWidth="1"/>
    <col min="279" max="279" width="16.33203125" customWidth="1"/>
    <col min="280" max="280" width="12.33203125" customWidth="1"/>
    <col min="281" max="281" width="15" customWidth="1"/>
    <col min="282" max="282" width="11" customWidth="1"/>
    <col min="283" max="283" width="15" customWidth="1"/>
    <col min="284" max="284" width="16.33203125" customWidth="1"/>
    <col min="285" max="285" width="11" customWidth="1"/>
    <col min="286" max="286" width="15" customWidth="1"/>
    <col min="287" max="287" width="16.33203125" customWidth="1"/>
    <col min="288" max="299" width="9.109375"/>
    <col min="300" max="321" width="0" hidden="1" customWidth="1"/>
    <col min="322" max="512" width="9.109375"/>
    <col min="513" max="513" width="8.33203125" customWidth="1"/>
    <col min="514" max="514" width="1.109375" customWidth="1"/>
    <col min="515" max="515" width="4.109375" customWidth="1"/>
    <col min="516" max="516" width="4.33203125" customWidth="1"/>
    <col min="517" max="517" width="17.109375" customWidth="1"/>
    <col min="518" max="518" width="50.77734375" customWidth="1"/>
    <col min="519" max="519" width="7.44140625" customWidth="1"/>
    <col min="520" max="520" width="14" customWidth="1"/>
    <col min="521" max="521" width="15.77734375" customWidth="1"/>
    <col min="522" max="523" width="22.33203125" customWidth="1"/>
    <col min="524" max="524" width="9.109375"/>
    <col min="525" max="533" width="0" hidden="1" customWidth="1"/>
    <col min="534" max="534" width="12.33203125" customWidth="1"/>
    <col min="535" max="535" width="16.33203125" customWidth="1"/>
    <col min="536" max="536" width="12.33203125" customWidth="1"/>
    <col min="537" max="537" width="15" customWidth="1"/>
    <col min="538" max="538" width="11" customWidth="1"/>
    <col min="539" max="539" width="15" customWidth="1"/>
    <col min="540" max="540" width="16.33203125" customWidth="1"/>
    <col min="541" max="541" width="11" customWidth="1"/>
    <col min="542" max="542" width="15" customWidth="1"/>
    <col min="543" max="543" width="16.33203125" customWidth="1"/>
    <col min="544" max="555" width="9.109375"/>
    <col min="556" max="577" width="0" hidden="1" customWidth="1"/>
    <col min="578" max="768" width="9.109375"/>
    <col min="769" max="769" width="8.33203125" customWidth="1"/>
    <col min="770" max="770" width="1.109375" customWidth="1"/>
    <col min="771" max="771" width="4.109375" customWidth="1"/>
    <col min="772" max="772" width="4.33203125" customWidth="1"/>
    <col min="773" max="773" width="17.109375" customWidth="1"/>
    <col min="774" max="774" width="50.77734375" customWidth="1"/>
    <col min="775" max="775" width="7.44140625" customWidth="1"/>
    <col min="776" max="776" width="14" customWidth="1"/>
    <col min="777" max="777" width="15.77734375" customWidth="1"/>
    <col min="778" max="779" width="22.33203125" customWidth="1"/>
    <col min="780" max="780" width="9.109375"/>
    <col min="781" max="789" width="0" hidden="1" customWidth="1"/>
    <col min="790" max="790" width="12.33203125" customWidth="1"/>
    <col min="791" max="791" width="16.33203125" customWidth="1"/>
    <col min="792" max="792" width="12.33203125" customWidth="1"/>
    <col min="793" max="793" width="15" customWidth="1"/>
    <col min="794" max="794" width="11" customWidth="1"/>
    <col min="795" max="795" width="15" customWidth="1"/>
    <col min="796" max="796" width="16.33203125" customWidth="1"/>
    <col min="797" max="797" width="11" customWidth="1"/>
    <col min="798" max="798" width="15" customWidth="1"/>
    <col min="799" max="799" width="16.33203125" customWidth="1"/>
    <col min="800" max="811" width="9.109375"/>
    <col min="812" max="833" width="0" hidden="1" customWidth="1"/>
    <col min="834" max="1024" width="9.109375"/>
    <col min="1025" max="1025" width="8.33203125" customWidth="1"/>
    <col min="1026" max="1026" width="1.109375" customWidth="1"/>
    <col min="1027" max="1027" width="4.109375" customWidth="1"/>
    <col min="1028" max="1028" width="4.33203125" customWidth="1"/>
    <col min="1029" max="1029" width="17.109375" customWidth="1"/>
    <col min="1030" max="1030" width="50.77734375" customWidth="1"/>
    <col min="1031" max="1031" width="7.44140625" customWidth="1"/>
    <col min="1032" max="1032" width="14" customWidth="1"/>
    <col min="1033" max="1033" width="15.77734375" customWidth="1"/>
    <col min="1034" max="1035" width="22.33203125" customWidth="1"/>
    <col min="1036" max="1036" width="9.109375"/>
    <col min="1037" max="1045" width="0" hidden="1" customWidth="1"/>
    <col min="1046" max="1046" width="12.33203125" customWidth="1"/>
    <col min="1047" max="1047" width="16.33203125" customWidth="1"/>
    <col min="1048" max="1048" width="12.33203125" customWidth="1"/>
    <col min="1049" max="1049" width="15" customWidth="1"/>
    <col min="1050" max="1050" width="11" customWidth="1"/>
    <col min="1051" max="1051" width="15" customWidth="1"/>
    <col min="1052" max="1052" width="16.33203125" customWidth="1"/>
    <col min="1053" max="1053" width="11" customWidth="1"/>
    <col min="1054" max="1054" width="15" customWidth="1"/>
    <col min="1055" max="1055" width="16.33203125" customWidth="1"/>
    <col min="1056" max="1067" width="9.109375"/>
    <col min="1068" max="1089" width="0" hidden="1" customWidth="1"/>
    <col min="1090" max="1280" width="9.109375"/>
    <col min="1281" max="1281" width="8.33203125" customWidth="1"/>
    <col min="1282" max="1282" width="1.109375" customWidth="1"/>
    <col min="1283" max="1283" width="4.109375" customWidth="1"/>
    <col min="1284" max="1284" width="4.33203125" customWidth="1"/>
    <col min="1285" max="1285" width="17.109375" customWidth="1"/>
    <col min="1286" max="1286" width="50.77734375" customWidth="1"/>
    <col min="1287" max="1287" width="7.44140625" customWidth="1"/>
    <col min="1288" max="1288" width="14" customWidth="1"/>
    <col min="1289" max="1289" width="15.77734375" customWidth="1"/>
    <col min="1290" max="1291" width="22.33203125" customWidth="1"/>
    <col min="1292" max="1292" width="9.109375"/>
    <col min="1293" max="1301" width="0" hidden="1" customWidth="1"/>
    <col min="1302" max="1302" width="12.33203125" customWidth="1"/>
    <col min="1303" max="1303" width="16.33203125" customWidth="1"/>
    <col min="1304" max="1304" width="12.33203125" customWidth="1"/>
    <col min="1305" max="1305" width="15" customWidth="1"/>
    <col min="1306" max="1306" width="11" customWidth="1"/>
    <col min="1307" max="1307" width="15" customWidth="1"/>
    <col min="1308" max="1308" width="16.33203125" customWidth="1"/>
    <col min="1309" max="1309" width="11" customWidth="1"/>
    <col min="1310" max="1310" width="15" customWidth="1"/>
    <col min="1311" max="1311" width="16.33203125" customWidth="1"/>
    <col min="1312" max="1323" width="9.109375"/>
    <col min="1324" max="1345" width="0" hidden="1" customWidth="1"/>
    <col min="1346" max="1536" width="9.109375"/>
    <col min="1537" max="1537" width="8.33203125" customWidth="1"/>
    <col min="1538" max="1538" width="1.109375" customWidth="1"/>
    <col min="1539" max="1539" width="4.109375" customWidth="1"/>
    <col min="1540" max="1540" width="4.33203125" customWidth="1"/>
    <col min="1541" max="1541" width="17.109375" customWidth="1"/>
    <col min="1542" max="1542" width="50.77734375" customWidth="1"/>
    <col min="1543" max="1543" width="7.44140625" customWidth="1"/>
    <col min="1544" max="1544" width="14" customWidth="1"/>
    <col min="1545" max="1545" width="15.77734375" customWidth="1"/>
    <col min="1546" max="1547" width="22.33203125" customWidth="1"/>
    <col min="1548" max="1548" width="9.109375"/>
    <col min="1549" max="1557" width="0" hidden="1" customWidth="1"/>
    <col min="1558" max="1558" width="12.33203125" customWidth="1"/>
    <col min="1559" max="1559" width="16.33203125" customWidth="1"/>
    <col min="1560" max="1560" width="12.33203125" customWidth="1"/>
    <col min="1561" max="1561" width="15" customWidth="1"/>
    <col min="1562" max="1562" width="11" customWidth="1"/>
    <col min="1563" max="1563" width="15" customWidth="1"/>
    <col min="1564" max="1564" width="16.33203125" customWidth="1"/>
    <col min="1565" max="1565" width="11" customWidth="1"/>
    <col min="1566" max="1566" width="15" customWidth="1"/>
    <col min="1567" max="1567" width="16.33203125" customWidth="1"/>
    <col min="1568" max="1579" width="9.109375"/>
    <col min="1580" max="1601" width="0" hidden="1" customWidth="1"/>
    <col min="1602" max="1792" width="9.109375"/>
    <col min="1793" max="1793" width="8.33203125" customWidth="1"/>
    <col min="1794" max="1794" width="1.109375" customWidth="1"/>
    <col min="1795" max="1795" width="4.109375" customWidth="1"/>
    <col min="1796" max="1796" width="4.33203125" customWidth="1"/>
    <col min="1797" max="1797" width="17.109375" customWidth="1"/>
    <col min="1798" max="1798" width="50.77734375" customWidth="1"/>
    <col min="1799" max="1799" width="7.44140625" customWidth="1"/>
    <col min="1800" max="1800" width="14" customWidth="1"/>
    <col min="1801" max="1801" width="15.77734375" customWidth="1"/>
    <col min="1802" max="1803" width="22.33203125" customWidth="1"/>
    <col min="1804" max="1804" width="9.109375"/>
    <col min="1805" max="1813" width="0" hidden="1" customWidth="1"/>
    <col min="1814" max="1814" width="12.33203125" customWidth="1"/>
    <col min="1815" max="1815" width="16.33203125" customWidth="1"/>
    <col min="1816" max="1816" width="12.33203125" customWidth="1"/>
    <col min="1817" max="1817" width="15" customWidth="1"/>
    <col min="1818" max="1818" width="11" customWidth="1"/>
    <col min="1819" max="1819" width="15" customWidth="1"/>
    <col min="1820" max="1820" width="16.33203125" customWidth="1"/>
    <col min="1821" max="1821" width="11" customWidth="1"/>
    <col min="1822" max="1822" width="15" customWidth="1"/>
    <col min="1823" max="1823" width="16.33203125" customWidth="1"/>
    <col min="1824" max="1835" width="9.109375"/>
    <col min="1836" max="1857" width="0" hidden="1" customWidth="1"/>
    <col min="1858" max="2048" width="9.109375"/>
    <col min="2049" max="2049" width="8.33203125" customWidth="1"/>
    <col min="2050" max="2050" width="1.109375" customWidth="1"/>
    <col min="2051" max="2051" width="4.109375" customWidth="1"/>
    <col min="2052" max="2052" width="4.33203125" customWidth="1"/>
    <col min="2053" max="2053" width="17.109375" customWidth="1"/>
    <col min="2054" max="2054" width="50.77734375" customWidth="1"/>
    <col min="2055" max="2055" width="7.44140625" customWidth="1"/>
    <col min="2056" max="2056" width="14" customWidth="1"/>
    <col min="2057" max="2057" width="15.77734375" customWidth="1"/>
    <col min="2058" max="2059" width="22.33203125" customWidth="1"/>
    <col min="2060" max="2060" width="9.109375"/>
    <col min="2061" max="2069" width="0" hidden="1" customWidth="1"/>
    <col min="2070" max="2070" width="12.33203125" customWidth="1"/>
    <col min="2071" max="2071" width="16.33203125" customWidth="1"/>
    <col min="2072" max="2072" width="12.33203125" customWidth="1"/>
    <col min="2073" max="2073" width="15" customWidth="1"/>
    <col min="2074" max="2074" width="11" customWidth="1"/>
    <col min="2075" max="2075" width="15" customWidth="1"/>
    <col min="2076" max="2076" width="16.33203125" customWidth="1"/>
    <col min="2077" max="2077" width="11" customWidth="1"/>
    <col min="2078" max="2078" width="15" customWidth="1"/>
    <col min="2079" max="2079" width="16.33203125" customWidth="1"/>
    <col min="2080" max="2091" width="9.109375"/>
    <col min="2092" max="2113" width="0" hidden="1" customWidth="1"/>
    <col min="2114" max="2304" width="9.109375"/>
    <col min="2305" max="2305" width="8.33203125" customWidth="1"/>
    <col min="2306" max="2306" width="1.109375" customWidth="1"/>
    <col min="2307" max="2307" width="4.109375" customWidth="1"/>
    <col min="2308" max="2308" width="4.33203125" customWidth="1"/>
    <col min="2309" max="2309" width="17.109375" customWidth="1"/>
    <col min="2310" max="2310" width="50.77734375" customWidth="1"/>
    <col min="2311" max="2311" width="7.44140625" customWidth="1"/>
    <col min="2312" max="2312" width="14" customWidth="1"/>
    <col min="2313" max="2313" width="15.77734375" customWidth="1"/>
    <col min="2314" max="2315" width="22.33203125" customWidth="1"/>
    <col min="2316" max="2316" width="9.109375"/>
    <col min="2317" max="2325" width="0" hidden="1" customWidth="1"/>
    <col min="2326" max="2326" width="12.33203125" customWidth="1"/>
    <col min="2327" max="2327" width="16.33203125" customWidth="1"/>
    <col min="2328" max="2328" width="12.33203125" customWidth="1"/>
    <col min="2329" max="2329" width="15" customWidth="1"/>
    <col min="2330" max="2330" width="11" customWidth="1"/>
    <col min="2331" max="2331" width="15" customWidth="1"/>
    <col min="2332" max="2332" width="16.33203125" customWidth="1"/>
    <col min="2333" max="2333" width="11" customWidth="1"/>
    <col min="2334" max="2334" width="15" customWidth="1"/>
    <col min="2335" max="2335" width="16.33203125" customWidth="1"/>
    <col min="2336" max="2347" width="9.109375"/>
    <col min="2348" max="2369" width="0" hidden="1" customWidth="1"/>
    <col min="2370" max="2560" width="9.109375"/>
    <col min="2561" max="2561" width="8.33203125" customWidth="1"/>
    <col min="2562" max="2562" width="1.109375" customWidth="1"/>
    <col min="2563" max="2563" width="4.109375" customWidth="1"/>
    <col min="2564" max="2564" width="4.33203125" customWidth="1"/>
    <col min="2565" max="2565" width="17.109375" customWidth="1"/>
    <col min="2566" max="2566" width="50.77734375" customWidth="1"/>
    <col min="2567" max="2567" width="7.44140625" customWidth="1"/>
    <col min="2568" max="2568" width="14" customWidth="1"/>
    <col min="2569" max="2569" width="15.77734375" customWidth="1"/>
    <col min="2570" max="2571" width="22.33203125" customWidth="1"/>
    <col min="2572" max="2572" width="9.109375"/>
    <col min="2573" max="2581" width="0" hidden="1" customWidth="1"/>
    <col min="2582" max="2582" width="12.33203125" customWidth="1"/>
    <col min="2583" max="2583" width="16.33203125" customWidth="1"/>
    <col min="2584" max="2584" width="12.33203125" customWidth="1"/>
    <col min="2585" max="2585" width="15" customWidth="1"/>
    <col min="2586" max="2586" width="11" customWidth="1"/>
    <col min="2587" max="2587" width="15" customWidth="1"/>
    <col min="2588" max="2588" width="16.33203125" customWidth="1"/>
    <col min="2589" max="2589" width="11" customWidth="1"/>
    <col min="2590" max="2590" width="15" customWidth="1"/>
    <col min="2591" max="2591" width="16.33203125" customWidth="1"/>
    <col min="2592" max="2603" width="9.109375"/>
    <col min="2604" max="2625" width="0" hidden="1" customWidth="1"/>
    <col min="2626" max="2816" width="9.109375"/>
    <col min="2817" max="2817" width="8.33203125" customWidth="1"/>
    <col min="2818" max="2818" width="1.109375" customWidth="1"/>
    <col min="2819" max="2819" width="4.109375" customWidth="1"/>
    <col min="2820" max="2820" width="4.33203125" customWidth="1"/>
    <col min="2821" max="2821" width="17.109375" customWidth="1"/>
    <col min="2822" max="2822" width="50.77734375" customWidth="1"/>
    <col min="2823" max="2823" width="7.44140625" customWidth="1"/>
    <col min="2824" max="2824" width="14" customWidth="1"/>
    <col min="2825" max="2825" width="15.77734375" customWidth="1"/>
    <col min="2826" max="2827" width="22.33203125" customWidth="1"/>
    <col min="2828" max="2828" width="9.109375"/>
    <col min="2829" max="2837" width="0" hidden="1" customWidth="1"/>
    <col min="2838" max="2838" width="12.33203125" customWidth="1"/>
    <col min="2839" max="2839" width="16.33203125" customWidth="1"/>
    <col min="2840" max="2840" width="12.33203125" customWidth="1"/>
    <col min="2841" max="2841" width="15" customWidth="1"/>
    <col min="2842" max="2842" width="11" customWidth="1"/>
    <col min="2843" max="2843" width="15" customWidth="1"/>
    <col min="2844" max="2844" width="16.33203125" customWidth="1"/>
    <col min="2845" max="2845" width="11" customWidth="1"/>
    <col min="2846" max="2846" width="15" customWidth="1"/>
    <col min="2847" max="2847" width="16.33203125" customWidth="1"/>
    <col min="2848" max="2859" width="9.109375"/>
    <col min="2860" max="2881" width="0" hidden="1" customWidth="1"/>
    <col min="2882" max="3072" width="9.109375"/>
    <col min="3073" max="3073" width="8.33203125" customWidth="1"/>
    <col min="3074" max="3074" width="1.109375" customWidth="1"/>
    <col min="3075" max="3075" width="4.109375" customWidth="1"/>
    <col min="3076" max="3076" width="4.33203125" customWidth="1"/>
    <col min="3077" max="3077" width="17.109375" customWidth="1"/>
    <col min="3078" max="3078" width="50.77734375" customWidth="1"/>
    <col min="3079" max="3079" width="7.44140625" customWidth="1"/>
    <col min="3080" max="3080" width="14" customWidth="1"/>
    <col min="3081" max="3081" width="15.77734375" customWidth="1"/>
    <col min="3082" max="3083" width="22.33203125" customWidth="1"/>
    <col min="3084" max="3084" width="9.109375"/>
    <col min="3085" max="3093" width="0" hidden="1" customWidth="1"/>
    <col min="3094" max="3094" width="12.33203125" customWidth="1"/>
    <col min="3095" max="3095" width="16.33203125" customWidth="1"/>
    <col min="3096" max="3096" width="12.33203125" customWidth="1"/>
    <col min="3097" max="3097" width="15" customWidth="1"/>
    <col min="3098" max="3098" width="11" customWidth="1"/>
    <col min="3099" max="3099" width="15" customWidth="1"/>
    <col min="3100" max="3100" width="16.33203125" customWidth="1"/>
    <col min="3101" max="3101" width="11" customWidth="1"/>
    <col min="3102" max="3102" width="15" customWidth="1"/>
    <col min="3103" max="3103" width="16.33203125" customWidth="1"/>
    <col min="3104" max="3115" width="9.109375"/>
    <col min="3116" max="3137" width="0" hidden="1" customWidth="1"/>
    <col min="3138" max="3328" width="9.109375"/>
    <col min="3329" max="3329" width="8.33203125" customWidth="1"/>
    <col min="3330" max="3330" width="1.109375" customWidth="1"/>
    <col min="3331" max="3331" width="4.109375" customWidth="1"/>
    <col min="3332" max="3332" width="4.33203125" customWidth="1"/>
    <col min="3333" max="3333" width="17.109375" customWidth="1"/>
    <col min="3334" max="3334" width="50.77734375" customWidth="1"/>
    <col min="3335" max="3335" width="7.44140625" customWidth="1"/>
    <col min="3336" max="3336" width="14" customWidth="1"/>
    <col min="3337" max="3337" width="15.77734375" customWidth="1"/>
    <col min="3338" max="3339" width="22.33203125" customWidth="1"/>
    <col min="3340" max="3340" width="9.109375"/>
    <col min="3341" max="3349" width="0" hidden="1" customWidth="1"/>
    <col min="3350" max="3350" width="12.33203125" customWidth="1"/>
    <col min="3351" max="3351" width="16.33203125" customWidth="1"/>
    <col min="3352" max="3352" width="12.33203125" customWidth="1"/>
    <col min="3353" max="3353" width="15" customWidth="1"/>
    <col min="3354" max="3354" width="11" customWidth="1"/>
    <col min="3355" max="3355" width="15" customWidth="1"/>
    <col min="3356" max="3356" width="16.33203125" customWidth="1"/>
    <col min="3357" max="3357" width="11" customWidth="1"/>
    <col min="3358" max="3358" width="15" customWidth="1"/>
    <col min="3359" max="3359" width="16.33203125" customWidth="1"/>
    <col min="3360" max="3371" width="9.109375"/>
    <col min="3372" max="3393" width="0" hidden="1" customWidth="1"/>
    <col min="3394" max="3584" width="9.109375"/>
    <col min="3585" max="3585" width="8.33203125" customWidth="1"/>
    <col min="3586" max="3586" width="1.109375" customWidth="1"/>
    <col min="3587" max="3587" width="4.109375" customWidth="1"/>
    <col min="3588" max="3588" width="4.33203125" customWidth="1"/>
    <col min="3589" max="3589" width="17.109375" customWidth="1"/>
    <col min="3590" max="3590" width="50.77734375" customWidth="1"/>
    <col min="3591" max="3591" width="7.44140625" customWidth="1"/>
    <col min="3592" max="3592" width="14" customWidth="1"/>
    <col min="3593" max="3593" width="15.77734375" customWidth="1"/>
    <col min="3594" max="3595" width="22.33203125" customWidth="1"/>
    <col min="3596" max="3596" width="9.109375"/>
    <col min="3597" max="3605" width="0" hidden="1" customWidth="1"/>
    <col min="3606" max="3606" width="12.33203125" customWidth="1"/>
    <col min="3607" max="3607" width="16.33203125" customWidth="1"/>
    <col min="3608" max="3608" width="12.33203125" customWidth="1"/>
    <col min="3609" max="3609" width="15" customWidth="1"/>
    <col min="3610" max="3610" width="11" customWidth="1"/>
    <col min="3611" max="3611" width="15" customWidth="1"/>
    <col min="3612" max="3612" width="16.33203125" customWidth="1"/>
    <col min="3613" max="3613" width="11" customWidth="1"/>
    <col min="3614" max="3614" width="15" customWidth="1"/>
    <col min="3615" max="3615" width="16.33203125" customWidth="1"/>
    <col min="3616" max="3627" width="9.109375"/>
    <col min="3628" max="3649" width="0" hidden="1" customWidth="1"/>
    <col min="3650" max="3840" width="9.109375"/>
    <col min="3841" max="3841" width="8.33203125" customWidth="1"/>
    <col min="3842" max="3842" width="1.109375" customWidth="1"/>
    <col min="3843" max="3843" width="4.109375" customWidth="1"/>
    <col min="3844" max="3844" width="4.33203125" customWidth="1"/>
    <col min="3845" max="3845" width="17.109375" customWidth="1"/>
    <col min="3846" max="3846" width="50.77734375" customWidth="1"/>
    <col min="3847" max="3847" width="7.44140625" customWidth="1"/>
    <col min="3848" max="3848" width="14" customWidth="1"/>
    <col min="3849" max="3849" width="15.77734375" customWidth="1"/>
    <col min="3850" max="3851" width="22.33203125" customWidth="1"/>
    <col min="3852" max="3852" width="9.109375"/>
    <col min="3853" max="3861" width="0" hidden="1" customWidth="1"/>
    <col min="3862" max="3862" width="12.33203125" customWidth="1"/>
    <col min="3863" max="3863" width="16.33203125" customWidth="1"/>
    <col min="3864" max="3864" width="12.33203125" customWidth="1"/>
    <col min="3865" max="3865" width="15" customWidth="1"/>
    <col min="3866" max="3866" width="11" customWidth="1"/>
    <col min="3867" max="3867" width="15" customWidth="1"/>
    <col min="3868" max="3868" width="16.33203125" customWidth="1"/>
    <col min="3869" max="3869" width="11" customWidth="1"/>
    <col min="3870" max="3870" width="15" customWidth="1"/>
    <col min="3871" max="3871" width="16.33203125" customWidth="1"/>
    <col min="3872" max="3883" width="9.109375"/>
    <col min="3884" max="3905" width="0" hidden="1" customWidth="1"/>
    <col min="3906" max="4096" width="9.109375"/>
    <col min="4097" max="4097" width="8.33203125" customWidth="1"/>
    <col min="4098" max="4098" width="1.109375" customWidth="1"/>
    <col min="4099" max="4099" width="4.109375" customWidth="1"/>
    <col min="4100" max="4100" width="4.33203125" customWidth="1"/>
    <col min="4101" max="4101" width="17.109375" customWidth="1"/>
    <col min="4102" max="4102" width="50.77734375" customWidth="1"/>
    <col min="4103" max="4103" width="7.44140625" customWidth="1"/>
    <col min="4104" max="4104" width="14" customWidth="1"/>
    <col min="4105" max="4105" width="15.77734375" customWidth="1"/>
    <col min="4106" max="4107" width="22.33203125" customWidth="1"/>
    <col min="4108" max="4108" width="9.109375"/>
    <col min="4109" max="4117" width="0" hidden="1" customWidth="1"/>
    <col min="4118" max="4118" width="12.33203125" customWidth="1"/>
    <col min="4119" max="4119" width="16.33203125" customWidth="1"/>
    <col min="4120" max="4120" width="12.33203125" customWidth="1"/>
    <col min="4121" max="4121" width="15" customWidth="1"/>
    <col min="4122" max="4122" width="11" customWidth="1"/>
    <col min="4123" max="4123" width="15" customWidth="1"/>
    <col min="4124" max="4124" width="16.33203125" customWidth="1"/>
    <col min="4125" max="4125" width="11" customWidth="1"/>
    <col min="4126" max="4126" width="15" customWidth="1"/>
    <col min="4127" max="4127" width="16.33203125" customWidth="1"/>
    <col min="4128" max="4139" width="9.109375"/>
    <col min="4140" max="4161" width="0" hidden="1" customWidth="1"/>
    <col min="4162" max="4352" width="9.109375"/>
    <col min="4353" max="4353" width="8.33203125" customWidth="1"/>
    <col min="4354" max="4354" width="1.109375" customWidth="1"/>
    <col min="4355" max="4355" width="4.109375" customWidth="1"/>
    <col min="4356" max="4356" width="4.33203125" customWidth="1"/>
    <col min="4357" max="4357" width="17.109375" customWidth="1"/>
    <col min="4358" max="4358" width="50.77734375" customWidth="1"/>
    <col min="4359" max="4359" width="7.44140625" customWidth="1"/>
    <col min="4360" max="4360" width="14" customWidth="1"/>
    <col min="4361" max="4361" width="15.77734375" customWidth="1"/>
    <col min="4362" max="4363" width="22.33203125" customWidth="1"/>
    <col min="4364" max="4364" width="9.109375"/>
    <col min="4365" max="4373" width="0" hidden="1" customWidth="1"/>
    <col min="4374" max="4374" width="12.33203125" customWidth="1"/>
    <col min="4375" max="4375" width="16.33203125" customWidth="1"/>
    <col min="4376" max="4376" width="12.33203125" customWidth="1"/>
    <col min="4377" max="4377" width="15" customWidth="1"/>
    <col min="4378" max="4378" width="11" customWidth="1"/>
    <col min="4379" max="4379" width="15" customWidth="1"/>
    <col min="4380" max="4380" width="16.33203125" customWidth="1"/>
    <col min="4381" max="4381" width="11" customWidth="1"/>
    <col min="4382" max="4382" width="15" customWidth="1"/>
    <col min="4383" max="4383" width="16.33203125" customWidth="1"/>
    <col min="4384" max="4395" width="9.109375"/>
    <col min="4396" max="4417" width="0" hidden="1" customWidth="1"/>
    <col min="4418" max="4608" width="9.109375"/>
    <col min="4609" max="4609" width="8.33203125" customWidth="1"/>
    <col min="4610" max="4610" width="1.109375" customWidth="1"/>
    <col min="4611" max="4611" width="4.109375" customWidth="1"/>
    <col min="4612" max="4612" width="4.33203125" customWidth="1"/>
    <col min="4613" max="4613" width="17.109375" customWidth="1"/>
    <col min="4614" max="4614" width="50.77734375" customWidth="1"/>
    <col min="4615" max="4615" width="7.44140625" customWidth="1"/>
    <col min="4616" max="4616" width="14" customWidth="1"/>
    <col min="4617" max="4617" width="15.77734375" customWidth="1"/>
    <col min="4618" max="4619" width="22.33203125" customWidth="1"/>
    <col min="4620" max="4620" width="9.109375"/>
    <col min="4621" max="4629" width="0" hidden="1" customWidth="1"/>
    <col min="4630" max="4630" width="12.33203125" customWidth="1"/>
    <col min="4631" max="4631" width="16.33203125" customWidth="1"/>
    <col min="4632" max="4632" width="12.33203125" customWidth="1"/>
    <col min="4633" max="4633" width="15" customWidth="1"/>
    <col min="4634" max="4634" width="11" customWidth="1"/>
    <col min="4635" max="4635" width="15" customWidth="1"/>
    <col min="4636" max="4636" width="16.33203125" customWidth="1"/>
    <col min="4637" max="4637" width="11" customWidth="1"/>
    <col min="4638" max="4638" width="15" customWidth="1"/>
    <col min="4639" max="4639" width="16.33203125" customWidth="1"/>
    <col min="4640" max="4651" width="9.109375"/>
    <col min="4652" max="4673" width="0" hidden="1" customWidth="1"/>
    <col min="4674" max="4864" width="9.109375"/>
    <col min="4865" max="4865" width="8.33203125" customWidth="1"/>
    <col min="4866" max="4866" width="1.109375" customWidth="1"/>
    <col min="4867" max="4867" width="4.109375" customWidth="1"/>
    <col min="4868" max="4868" width="4.33203125" customWidth="1"/>
    <col min="4869" max="4869" width="17.109375" customWidth="1"/>
    <col min="4870" max="4870" width="50.77734375" customWidth="1"/>
    <col min="4871" max="4871" width="7.44140625" customWidth="1"/>
    <col min="4872" max="4872" width="14" customWidth="1"/>
    <col min="4873" max="4873" width="15.77734375" customWidth="1"/>
    <col min="4874" max="4875" width="22.33203125" customWidth="1"/>
    <col min="4876" max="4876" width="9.109375"/>
    <col min="4877" max="4885" width="0" hidden="1" customWidth="1"/>
    <col min="4886" max="4886" width="12.33203125" customWidth="1"/>
    <col min="4887" max="4887" width="16.33203125" customWidth="1"/>
    <col min="4888" max="4888" width="12.33203125" customWidth="1"/>
    <col min="4889" max="4889" width="15" customWidth="1"/>
    <col min="4890" max="4890" width="11" customWidth="1"/>
    <col min="4891" max="4891" width="15" customWidth="1"/>
    <col min="4892" max="4892" width="16.33203125" customWidth="1"/>
    <col min="4893" max="4893" width="11" customWidth="1"/>
    <col min="4894" max="4894" width="15" customWidth="1"/>
    <col min="4895" max="4895" width="16.33203125" customWidth="1"/>
    <col min="4896" max="4907" width="9.109375"/>
    <col min="4908" max="4929" width="0" hidden="1" customWidth="1"/>
    <col min="4930" max="5120" width="9.109375"/>
    <col min="5121" max="5121" width="8.33203125" customWidth="1"/>
    <col min="5122" max="5122" width="1.109375" customWidth="1"/>
    <col min="5123" max="5123" width="4.109375" customWidth="1"/>
    <col min="5124" max="5124" width="4.33203125" customWidth="1"/>
    <col min="5125" max="5125" width="17.109375" customWidth="1"/>
    <col min="5126" max="5126" width="50.77734375" customWidth="1"/>
    <col min="5127" max="5127" width="7.44140625" customWidth="1"/>
    <col min="5128" max="5128" width="14" customWidth="1"/>
    <col min="5129" max="5129" width="15.77734375" customWidth="1"/>
    <col min="5130" max="5131" width="22.33203125" customWidth="1"/>
    <col min="5132" max="5132" width="9.109375"/>
    <col min="5133" max="5141" width="0" hidden="1" customWidth="1"/>
    <col min="5142" max="5142" width="12.33203125" customWidth="1"/>
    <col min="5143" max="5143" width="16.33203125" customWidth="1"/>
    <col min="5144" max="5144" width="12.33203125" customWidth="1"/>
    <col min="5145" max="5145" width="15" customWidth="1"/>
    <col min="5146" max="5146" width="11" customWidth="1"/>
    <col min="5147" max="5147" width="15" customWidth="1"/>
    <col min="5148" max="5148" width="16.33203125" customWidth="1"/>
    <col min="5149" max="5149" width="11" customWidth="1"/>
    <col min="5150" max="5150" width="15" customWidth="1"/>
    <col min="5151" max="5151" width="16.33203125" customWidth="1"/>
    <col min="5152" max="5163" width="9.109375"/>
    <col min="5164" max="5185" width="0" hidden="1" customWidth="1"/>
    <col min="5186" max="5376" width="9.109375"/>
    <col min="5377" max="5377" width="8.33203125" customWidth="1"/>
    <col min="5378" max="5378" width="1.109375" customWidth="1"/>
    <col min="5379" max="5379" width="4.109375" customWidth="1"/>
    <col min="5380" max="5380" width="4.33203125" customWidth="1"/>
    <col min="5381" max="5381" width="17.109375" customWidth="1"/>
    <col min="5382" max="5382" width="50.77734375" customWidth="1"/>
    <col min="5383" max="5383" width="7.44140625" customWidth="1"/>
    <col min="5384" max="5384" width="14" customWidth="1"/>
    <col min="5385" max="5385" width="15.77734375" customWidth="1"/>
    <col min="5386" max="5387" width="22.33203125" customWidth="1"/>
    <col min="5388" max="5388" width="9.109375"/>
    <col min="5389" max="5397" width="0" hidden="1" customWidth="1"/>
    <col min="5398" max="5398" width="12.33203125" customWidth="1"/>
    <col min="5399" max="5399" width="16.33203125" customWidth="1"/>
    <col min="5400" max="5400" width="12.33203125" customWidth="1"/>
    <col min="5401" max="5401" width="15" customWidth="1"/>
    <col min="5402" max="5402" width="11" customWidth="1"/>
    <col min="5403" max="5403" width="15" customWidth="1"/>
    <col min="5404" max="5404" width="16.33203125" customWidth="1"/>
    <col min="5405" max="5405" width="11" customWidth="1"/>
    <col min="5406" max="5406" width="15" customWidth="1"/>
    <col min="5407" max="5407" width="16.33203125" customWidth="1"/>
    <col min="5408" max="5419" width="9.109375"/>
    <col min="5420" max="5441" width="0" hidden="1" customWidth="1"/>
    <col min="5442" max="5632" width="9.109375"/>
    <col min="5633" max="5633" width="8.33203125" customWidth="1"/>
    <col min="5634" max="5634" width="1.109375" customWidth="1"/>
    <col min="5635" max="5635" width="4.109375" customWidth="1"/>
    <col min="5636" max="5636" width="4.33203125" customWidth="1"/>
    <col min="5637" max="5637" width="17.109375" customWidth="1"/>
    <col min="5638" max="5638" width="50.77734375" customWidth="1"/>
    <col min="5639" max="5639" width="7.44140625" customWidth="1"/>
    <col min="5640" max="5640" width="14" customWidth="1"/>
    <col min="5641" max="5641" width="15.77734375" customWidth="1"/>
    <col min="5642" max="5643" width="22.33203125" customWidth="1"/>
    <col min="5644" max="5644" width="9.109375"/>
    <col min="5645" max="5653" width="0" hidden="1" customWidth="1"/>
    <col min="5654" max="5654" width="12.33203125" customWidth="1"/>
    <col min="5655" max="5655" width="16.33203125" customWidth="1"/>
    <col min="5656" max="5656" width="12.33203125" customWidth="1"/>
    <col min="5657" max="5657" width="15" customWidth="1"/>
    <col min="5658" max="5658" width="11" customWidth="1"/>
    <col min="5659" max="5659" width="15" customWidth="1"/>
    <col min="5660" max="5660" width="16.33203125" customWidth="1"/>
    <col min="5661" max="5661" width="11" customWidth="1"/>
    <col min="5662" max="5662" width="15" customWidth="1"/>
    <col min="5663" max="5663" width="16.33203125" customWidth="1"/>
    <col min="5664" max="5675" width="9.109375"/>
    <col min="5676" max="5697" width="0" hidden="1" customWidth="1"/>
    <col min="5698" max="5888" width="9.109375"/>
    <col min="5889" max="5889" width="8.33203125" customWidth="1"/>
    <col min="5890" max="5890" width="1.109375" customWidth="1"/>
    <col min="5891" max="5891" width="4.109375" customWidth="1"/>
    <col min="5892" max="5892" width="4.33203125" customWidth="1"/>
    <col min="5893" max="5893" width="17.109375" customWidth="1"/>
    <col min="5894" max="5894" width="50.77734375" customWidth="1"/>
    <col min="5895" max="5895" width="7.44140625" customWidth="1"/>
    <col min="5896" max="5896" width="14" customWidth="1"/>
    <col min="5897" max="5897" width="15.77734375" customWidth="1"/>
    <col min="5898" max="5899" width="22.33203125" customWidth="1"/>
    <col min="5900" max="5900" width="9.109375"/>
    <col min="5901" max="5909" width="0" hidden="1" customWidth="1"/>
    <col min="5910" max="5910" width="12.33203125" customWidth="1"/>
    <col min="5911" max="5911" width="16.33203125" customWidth="1"/>
    <col min="5912" max="5912" width="12.33203125" customWidth="1"/>
    <col min="5913" max="5913" width="15" customWidth="1"/>
    <col min="5914" max="5914" width="11" customWidth="1"/>
    <col min="5915" max="5915" width="15" customWidth="1"/>
    <col min="5916" max="5916" width="16.33203125" customWidth="1"/>
    <col min="5917" max="5917" width="11" customWidth="1"/>
    <col min="5918" max="5918" width="15" customWidth="1"/>
    <col min="5919" max="5919" width="16.33203125" customWidth="1"/>
    <col min="5920" max="5931" width="9.109375"/>
    <col min="5932" max="5953" width="0" hidden="1" customWidth="1"/>
    <col min="5954" max="6144" width="9.109375"/>
    <col min="6145" max="6145" width="8.33203125" customWidth="1"/>
    <col min="6146" max="6146" width="1.109375" customWidth="1"/>
    <col min="6147" max="6147" width="4.109375" customWidth="1"/>
    <col min="6148" max="6148" width="4.33203125" customWidth="1"/>
    <col min="6149" max="6149" width="17.109375" customWidth="1"/>
    <col min="6150" max="6150" width="50.77734375" customWidth="1"/>
    <col min="6151" max="6151" width="7.44140625" customWidth="1"/>
    <col min="6152" max="6152" width="14" customWidth="1"/>
    <col min="6153" max="6153" width="15.77734375" customWidth="1"/>
    <col min="6154" max="6155" width="22.33203125" customWidth="1"/>
    <col min="6156" max="6156" width="9.109375"/>
    <col min="6157" max="6165" width="0" hidden="1" customWidth="1"/>
    <col min="6166" max="6166" width="12.33203125" customWidth="1"/>
    <col min="6167" max="6167" width="16.33203125" customWidth="1"/>
    <col min="6168" max="6168" width="12.33203125" customWidth="1"/>
    <col min="6169" max="6169" width="15" customWidth="1"/>
    <col min="6170" max="6170" width="11" customWidth="1"/>
    <col min="6171" max="6171" width="15" customWidth="1"/>
    <col min="6172" max="6172" width="16.33203125" customWidth="1"/>
    <col min="6173" max="6173" width="11" customWidth="1"/>
    <col min="6174" max="6174" width="15" customWidth="1"/>
    <col min="6175" max="6175" width="16.33203125" customWidth="1"/>
    <col min="6176" max="6187" width="9.109375"/>
    <col min="6188" max="6209" width="0" hidden="1" customWidth="1"/>
    <col min="6210" max="6400" width="9.109375"/>
    <col min="6401" max="6401" width="8.33203125" customWidth="1"/>
    <col min="6402" max="6402" width="1.109375" customWidth="1"/>
    <col min="6403" max="6403" width="4.109375" customWidth="1"/>
    <col min="6404" max="6404" width="4.33203125" customWidth="1"/>
    <col min="6405" max="6405" width="17.109375" customWidth="1"/>
    <col min="6406" max="6406" width="50.77734375" customWidth="1"/>
    <col min="6407" max="6407" width="7.44140625" customWidth="1"/>
    <col min="6408" max="6408" width="14" customWidth="1"/>
    <col min="6409" max="6409" width="15.77734375" customWidth="1"/>
    <col min="6410" max="6411" width="22.33203125" customWidth="1"/>
    <col min="6412" max="6412" width="9.109375"/>
    <col min="6413" max="6421" width="0" hidden="1" customWidth="1"/>
    <col min="6422" max="6422" width="12.33203125" customWidth="1"/>
    <col min="6423" max="6423" width="16.33203125" customWidth="1"/>
    <col min="6424" max="6424" width="12.33203125" customWidth="1"/>
    <col min="6425" max="6425" width="15" customWidth="1"/>
    <col min="6426" max="6426" width="11" customWidth="1"/>
    <col min="6427" max="6427" width="15" customWidth="1"/>
    <col min="6428" max="6428" width="16.33203125" customWidth="1"/>
    <col min="6429" max="6429" width="11" customWidth="1"/>
    <col min="6430" max="6430" width="15" customWidth="1"/>
    <col min="6431" max="6431" width="16.33203125" customWidth="1"/>
    <col min="6432" max="6443" width="9.109375"/>
    <col min="6444" max="6465" width="0" hidden="1" customWidth="1"/>
    <col min="6466" max="6656" width="9.109375"/>
    <col min="6657" max="6657" width="8.33203125" customWidth="1"/>
    <col min="6658" max="6658" width="1.109375" customWidth="1"/>
    <col min="6659" max="6659" width="4.109375" customWidth="1"/>
    <col min="6660" max="6660" width="4.33203125" customWidth="1"/>
    <col min="6661" max="6661" width="17.109375" customWidth="1"/>
    <col min="6662" max="6662" width="50.77734375" customWidth="1"/>
    <col min="6663" max="6663" width="7.44140625" customWidth="1"/>
    <col min="6664" max="6664" width="14" customWidth="1"/>
    <col min="6665" max="6665" width="15.77734375" customWidth="1"/>
    <col min="6666" max="6667" width="22.33203125" customWidth="1"/>
    <col min="6668" max="6668" width="9.109375"/>
    <col min="6669" max="6677" width="0" hidden="1" customWidth="1"/>
    <col min="6678" max="6678" width="12.33203125" customWidth="1"/>
    <col min="6679" max="6679" width="16.33203125" customWidth="1"/>
    <col min="6680" max="6680" width="12.33203125" customWidth="1"/>
    <col min="6681" max="6681" width="15" customWidth="1"/>
    <col min="6682" max="6682" width="11" customWidth="1"/>
    <col min="6683" max="6683" width="15" customWidth="1"/>
    <col min="6684" max="6684" width="16.33203125" customWidth="1"/>
    <col min="6685" max="6685" width="11" customWidth="1"/>
    <col min="6686" max="6686" width="15" customWidth="1"/>
    <col min="6687" max="6687" width="16.33203125" customWidth="1"/>
    <col min="6688" max="6699" width="9.109375"/>
    <col min="6700" max="6721" width="0" hidden="1" customWidth="1"/>
    <col min="6722" max="6912" width="9.109375"/>
    <col min="6913" max="6913" width="8.33203125" customWidth="1"/>
    <col min="6914" max="6914" width="1.109375" customWidth="1"/>
    <col min="6915" max="6915" width="4.109375" customWidth="1"/>
    <col min="6916" max="6916" width="4.33203125" customWidth="1"/>
    <col min="6917" max="6917" width="17.109375" customWidth="1"/>
    <col min="6918" max="6918" width="50.77734375" customWidth="1"/>
    <col min="6919" max="6919" width="7.44140625" customWidth="1"/>
    <col min="6920" max="6920" width="14" customWidth="1"/>
    <col min="6921" max="6921" width="15.77734375" customWidth="1"/>
    <col min="6922" max="6923" width="22.33203125" customWidth="1"/>
    <col min="6924" max="6924" width="9.109375"/>
    <col min="6925" max="6933" width="0" hidden="1" customWidth="1"/>
    <col min="6934" max="6934" width="12.33203125" customWidth="1"/>
    <col min="6935" max="6935" width="16.33203125" customWidth="1"/>
    <col min="6936" max="6936" width="12.33203125" customWidth="1"/>
    <col min="6937" max="6937" width="15" customWidth="1"/>
    <col min="6938" max="6938" width="11" customWidth="1"/>
    <col min="6939" max="6939" width="15" customWidth="1"/>
    <col min="6940" max="6940" width="16.33203125" customWidth="1"/>
    <col min="6941" max="6941" width="11" customWidth="1"/>
    <col min="6942" max="6942" width="15" customWidth="1"/>
    <col min="6943" max="6943" width="16.33203125" customWidth="1"/>
    <col min="6944" max="6955" width="9.109375"/>
    <col min="6956" max="6977" width="0" hidden="1" customWidth="1"/>
    <col min="6978" max="7168" width="9.109375"/>
    <col min="7169" max="7169" width="8.33203125" customWidth="1"/>
    <col min="7170" max="7170" width="1.109375" customWidth="1"/>
    <col min="7171" max="7171" width="4.109375" customWidth="1"/>
    <col min="7172" max="7172" width="4.33203125" customWidth="1"/>
    <col min="7173" max="7173" width="17.109375" customWidth="1"/>
    <col min="7174" max="7174" width="50.77734375" customWidth="1"/>
    <col min="7175" max="7175" width="7.44140625" customWidth="1"/>
    <col min="7176" max="7176" width="14" customWidth="1"/>
    <col min="7177" max="7177" width="15.77734375" customWidth="1"/>
    <col min="7178" max="7179" width="22.33203125" customWidth="1"/>
    <col min="7180" max="7180" width="9.109375"/>
    <col min="7181" max="7189" width="0" hidden="1" customWidth="1"/>
    <col min="7190" max="7190" width="12.33203125" customWidth="1"/>
    <col min="7191" max="7191" width="16.33203125" customWidth="1"/>
    <col min="7192" max="7192" width="12.33203125" customWidth="1"/>
    <col min="7193" max="7193" width="15" customWidth="1"/>
    <col min="7194" max="7194" width="11" customWidth="1"/>
    <col min="7195" max="7195" width="15" customWidth="1"/>
    <col min="7196" max="7196" width="16.33203125" customWidth="1"/>
    <col min="7197" max="7197" width="11" customWidth="1"/>
    <col min="7198" max="7198" width="15" customWidth="1"/>
    <col min="7199" max="7199" width="16.33203125" customWidth="1"/>
    <col min="7200" max="7211" width="9.109375"/>
    <col min="7212" max="7233" width="0" hidden="1" customWidth="1"/>
    <col min="7234" max="7424" width="9.109375"/>
    <col min="7425" max="7425" width="8.33203125" customWidth="1"/>
    <col min="7426" max="7426" width="1.109375" customWidth="1"/>
    <col min="7427" max="7427" width="4.109375" customWidth="1"/>
    <col min="7428" max="7428" width="4.33203125" customWidth="1"/>
    <col min="7429" max="7429" width="17.109375" customWidth="1"/>
    <col min="7430" max="7430" width="50.77734375" customWidth="1"/>
    <col min="7431" max="7431" width="7.44140625" customWidth="1"/>
    <col min="7432" max="7432" width="14" customWidth="1"/>
    <col min="7433" max="7433" width="15.77734375" customWidth="1"/>
    <col min="7434" max="7435" width="22.33203125" customWidth="1"/>
    <col min="7436" max="7436" width="9.109375"/>
    <col min="7437" max="7445" width="0" hidden="1" customWidth="1"/>
    <col min="7446" max="7446" width="12.33203125" customWidth="1"/>
    <col min="7447" max="7447" width="16.33203125" customWidth="1"/>
    <col min="7448" max="7448" width="12.33203125" customWidth="1"/>
    <col min="7449" max="7449" width="15" customWidth="1"/>
    <col min="7450" max="7450" width="11" customWidth="1"/>
    <col min="7451" max="7451" width="15" customWidth="1"/>
    <col min="7452" max="7452" width="16.33203125" customWidth="1"/>
    <col min="7453" max="7453" width="11" customWidth="1"/>
    <col min="7454" max="7454" width="15" customWidth="1"/>
    <col min="7455" max="7455" width="16.33203125" customWidth="1"/>
    <col min="7456" max="7467" width="9.109375"/>
    <col min="7468" max="7489" width="0" hidden="1" customWidth="1"/>
    <col min="7490" max="7680" width="9.109375"/>
    <col min="7681" max="7681" width="8.33203125" customWidth="1"/>
    <col min="7682" max="7682" width="1.109375" customWidth="1"/>
    <col min="7683" max="7683" width="4.109375" customWidth="1"/>
    <col min="7684" max="7684" width="4.33203125" customWidth="1"/>
    <col min="7685" max="7685" width="17.109375" customWidth="1"/>
    <col min="7686" max="7686" width="50.77734375" customWidth="1"/>
    <col min="7687" max="7687" width="7.44140625" customWidth="1"/>
    <col min="7688" max="7688" width="14" customWidth="1"/>
    <col min="7689" max="7689" width="15.77734375" customWidth="1"/>
    <col min="7690" max="7691" width="22.33203125" customWidth="1"/>
    <col min="7692" max="7692" width="9.109375"/>
    <col min="7693" max="7701" width="0" hidden="1" customWidth="1"/>
    <col min="7702" max="7702" width="12.33203125" customWidth="1"/>
    <col min="7703" max="7703" width="16.33203125" customWidth="1"/>
    <col min="7704" max="7704" width="12.33203125" customWidth="1"/>
    <col min="7705" max="7705" width="15" customWidth="1"/>
    <col min="7706" max="7706" width="11" customWidth="1"/>
    <col min="7707" max="7707" width="15" customWidth="1"/>
    <col min="7708" max="7708" width="16.33203125" customWidth="1"/>
    <col min="7709" max="7709" width="11" customWidth="1"/>
    <col min="7710" max="7710" width="15" customWidth="1"/>
    <col min="7711" max="7711" width="16.33203125" customWidth="1"/>
    <col min="7712" max="7723" width="9.109375"/>
    <col min="7724" max="7745" width="0" hidden="1" customWidth="1"/>
    <col min="7746" max="7936" width="9.109375"/>
    <col min="7937" max="7937" width="8.33203125" customWidth="1"/>
    <col min="7938" max="7938" width="1.109375" customWidth="1"/>
    <col min="7939" max="7939" width="4.109375" customWidth="1"/>
    <col min="7940" max="7940" width="4.33203125" customWidth="1"/>
    <col min="7941" max="7941" width="17.109375" customWidth="1"/>
    <col min="7942" max="7942" width="50.77734375" customWidth="1"/>
    <col min="7943" max="7943" width="7.44140625" customWidth="1"/>
    <col min="7944" max="7944" width="14" customWidth="1"/>
    <col min="7945" max="7945" width="15.77734375" customWidth="1"/>
    <col min="7946" max="7947" width="22.33203125" customWidth="1"/>
    <col min="7948" max="7948" width="9.109375"/>
    <col min="7949" max="7957" width="0" hidden="1" customWidth="1"/>
    <col min="7958" max="7958" width="12.33203125" customWidth="1"/>
    <col min="7959" max="7959" width="16.33203125" customWidth="1"/>
    <col min="7960" max="7960" width="12.33203125" customWidth="1"/>
    <col min="7961" max="7961" width="15" customWidth="1"/>
    <col min="7962" max="7962" width="11" customWidth="1"/>
    <col min="7963" max="7963" width="15" customWidth="1"/>
    <col min="7964" max="7964" width="16.33203125" customWidth="1"/>
    <col min="7965" max="7965" width="11" customWidth="1"/>
    <col min="7966" max="7966" width="15" customWidth="1"/>
    <col min="7967" max="7967" width="16.33203125" customWidth="1"/>
    <col min="7968" max="7979" width="9.109375"/>
    <col min="7980" max="8001" width="0" hidden="1" customWidth="1"/>
    <col min="8002" max="8192" width="9.109375"/>
    <col min="8193" max="8193" width="8.33203125" customWidth="1"/>
    <col min="8194" max="8194" width="1.109375" customWidth="1"/>
    <col min="8195" max="8195" width="4.109375" customWidth="1"/>
    <col min="8196" max="8196" width="4.33203125" customWidth="1"/>
    <col min="8197" max="8197" width="17.109375" customWidth="1"/>
    <col min="8198" max="8198" width="50.77734375" customWidth="1"/>
    <col min="8199" max="8199" width="7.44140625" customWidth="1"/>
    <col min="8200" max="8200" width="14" customWidth="1"/>
    <col min="8201" max="8201" width="15.77734375" customWidth="1"/>
    <col min="8202" max="8203" width="22.33203125" customWidth="1"/>
    <col min="8204" max="8204" width="9.109375"/>
    <col min="8205" max="8213" width="0" hidden="1" customWidth="1"/>
    <col min="8214" max="8214" width="12.33203125" customWidth="1"/>
    <col min="8215" max="8215" width="16.33203125" customWidth="1"/>
    <col min="8216" max="8216" width="12.33203125" customWidth="1"/>
    <col min="8217" max="8217" width="15" customWidth="1"/>
    <col min="8218" max="8218" width="11" customWidth="1"/>
    <col min="8219" max="8219" width="15" customWidth="1"/>
    <col min="8220" max="8220" width="16.33203125" customWidth="1"/>
    <col min="8221" max="8221" width="11" customWidth="1"/>
    <col min="8222" max="8222" width="15" customWidth="1"/>
    <col min="8223" max="8223" width="16.33203125" customWidth="1"/>
    <col min="8224" max="8235" width="9.109375"/>
    <col min="8236" max="8257" width="0" hidden="1" customWidth="1"/>
    <col min="8258" max="8448" width="9.109375"/>
    <col min="8449" max="8449" width="8.33203125" customWidth="1"/>
    <col min="8450" max="8450" width="1.109375" customWidth="1"/>
    <col min="8451" max="8451" width="4.109375" customWidth="1"/>
    <col min="8452" max="8452" width="4.33203125" customWidth="1"/>
    <col min="8453" max="8453" width="17.109375" customWidth="1"/>
    <col min="8454" max="8454" width="50.77734375" customWidth="1"/>
    <col min="8455" max="8455" width="7.44140625" customWidth="1"/>
    <col min="8456" max="8456" width="14" customWidth="1"/>
    <col min="8457" max="8457" width="15.77734375" customWidth="1"/>
    <col min="8458" max="8459" width="22.33203125" customWidth="1"/>
    <col min="8460" max="8460" width="9.109375"/>
    <col min="8461" max="8469" width="0" hidden="1" customWidth="1"/>
    <col min="8470" max="8470" width="12.33203125" customWidth="1"/>
    <col min="8471" max="8471" width="16.33203125" customWidth="1"/>
    <col min="8472" max="8472" width="12.33203125" customWidth="1"/>
    <col min="8473" max="8473" width="15" customWidth="1"/>
    <col min="8474" max="8474" width="11" customWidth="1"/>
    <col min="8475" max="8475" width="15" customWidth="1"/>
    <col min="8476" max="8476" width="16.33203125" customWidth="1"/>
    <col min="8477" max="8477" width="11" customWidth="1"/>
    <col min="8478" max="8478" width="15" customWidth="1"/>
    <col min="8479" max="8479" width="16.33203125" customWidth="1"/>
    <col min="8480" max="8491" width="9.109375"/>
    <col min="8492" max="8513" width="0" hidden="1" customWidth="1"/>
    <col min="8514" max="8704" width="9.109375"/>
    <col min="8705" max="8705" width="8.33203125" customWidth="1"/>
    <col min="8706" max="8706" width="1.109375" customWidth="1"/>
    <col min="8707" max="8707" width="4.109375" customWidth="1"/>
    <col min="8708" max="8708" width="4.33203125" customWidth="1"/>
    <col min="8709" max="8709" width="17.109375" customWidth="1"/>
    <col min="8710" max="8710" width="50.77734375" customWidth="1"/>
    <col min="8711" max="8711" width="7.44140625" customWidth="1"/>
    <col min="8712" max="8712" width="14" customWidth="1"/>
    <col min="8713" max="8713" width="15.77734375" customWidth="1"/>
    <col min="8714" max="8715" width="22.33203125" customWidth="1"/>
    <col min="8716" max="8716" width="9.109375"/>
    <col min="8717" max="8725" width="0" hidden="1" customWidth="1"/>
    <col min="8726" max="8726" width="12.33203125" customWidth="1"/>
    <col min="8727" max="8727" width="16.33203125" customWidth="1"/>
    <col min="8728" max="8728" width="12.33203125" customWidth="1"/>
    <col min="8729" max="8729" width="15" customWidth="1"/>
    <col min="8730" max="8730" width="11" customWidth="1"/>
    <col min="8731" max="8731" width="15" customWidth="1"/>
    <col min="8732" max="8732" width="16.33203125" customWidth="1"/>
    <col min="8733" max="8733" width="11" customWidth="1"/>
    <col min="8734" max="8734" width="15" customWidth="1"/>
    <col min="8735" max="8735" width="16.33203125" customWidth="1"/>
    <col min="8736" max="8747" width="9.109375"/>
    <col min="8748" max="8769" width="0" hidden="1" customWidth="1"/>
    <col min="8770" max="8960" width="9.109375"/>
    <col min="8961" max="8961" width="8.33203125" customWidth="1"/>
    <col min="8962" max="8962" width="1.109375" customWidth="1"/>
    <col min="8963" max="8963" width="4.109375" customWidth="1"/>
    <col min="8964" max="8964" width="4.33203125" customWidth="1"/>
    <col min="8965" max="8965" width="17.109375" customWidth="1"/>
    <col min="8966" max="8966" width="50.77734375" customWidth="1"/>
    <col min="8967" max="8967" width="7.44140625" customWidth="1"/>
    <col min="8968" max="8968" width="14" customWidth="1"/>
    <col min="8969" max="8969" width="15.77734375" customWidth="1"/>
    <col min="8970" max="8971" width="22.33203125" customWidth="1"/>
    <col min="8972" max="8972" width="9.109375"/>
    <col min="8973" max="8981" width="0" hidden="1" customWidth="1"/>
    <col min="8982" max="8982" width="12.33203125" customWidth="1"/>
    <col min="8983" max="8983" width="16.33203125" customWidth="1"/>
    <col min="8984" max="8984" width="12.33203125" customWidth="1"/>
    <col min="8985" max="8985" width="15" customWidth="1"/>
    <col min="8986" max="8986" width="11" customWidth="1"/>
    <col min="8987" max="8987" width="15" customWidth="1"/>
    <col min="8988" max="8988" width="16.33203125" customWidth="1"/>
    <col min="8989" max="8989" width="11" customWidth="1"/>
    <col min="8990" max="8990" width="15" customWidth="1"/>
    <col min="8991" max="8991" width="16.33203125" customWidth="1"/>
    <col min="8992" max="9003" width="9.109375"/>
    <col min="9004" max="9025" width="0" hidden="1" customWidth="1"/>
    <col min="9026" max="9216" width="9.109375"/>
    <col min="9217" max="9217" width="8.33203125" customWidth="1"/>
    <col min="9218" max="9218" width="1.109375" customWidth="1"/>
    <col min="9219" max="9219" width="4.109375" customWidth="1"/>
    <col min="9220" max="9220" width="4.33203125" customWidth="1"/>
    <col min="9221" max="9221" width="17.109375" customWidth="1"/>
    <col min="9222" max="9222" width="50.77734375" customWidth="1"/>
    <col min="9223" max="9223" width="7.44140625" customWidth="1"/>
    <col min="9224" max="9224" width="14" customWidth="1"/>
    <col min="9225" max="9225" width="15.77734375" customWidth="1"/>
    <col min="9226" max="9227" width="22.33203125" customWidth="1"/>
    <col min="9228" max="9228" width="9.109375"/>
    <col min="9229" max="9237" width="0" hidden="1" customWidth="1"/>
    <col min="9238" max="9238" width="12.33203125" customWidth="1"/>
    <col min="9239" max="9239" width="16.33203125" customWidth="1"/>
    <col min="9240" max="9240" width="12.33203125" customWidth="1"/>
    <col min="9241" max="9241" width="15" customWidth="1"/>
    <col min="9242" max="9242" width="11" customWidth="1"/>
    <col min="9243" max="9243" width="15" customWidth="1"/>
    <col min="9244" max="9244" width="16.33203125" customWidth="1"/>
    <col min="9245" max="9245" width="11" customWidth="1"/>
    <col min="9246" max="9246" width="15" customWidth="1"/>
    <col min="9247" max="9247" width="16.33203125" customWidth="1"/>
    <col min="9248" max="9259" width="9.109375"/>
    <col min="9260" max="9281" width="0" hidden="1" customWidth="1"/>
    <col min="9282" max="9472" width="9.109375"/>
    <col min="9473" max="9473" width="8.33203125" customWidth="1"/>
    <col min="9474" max="9474" width="1.109375" customWidth="1"/>
    <col min="9475" max="9475" width="4.109375" customWidth="1"/>
    <col min="9476" max="9476" width="4.33203125" customWidth="1"/>
    <col min="9477" max="9477" width="17.109375" customWidth="1"/>
    <col min="9478" max="9478" width="50.77734375" customWidth="1"/>
    <col min="9479" max="9479" width="7.44140625" customWidth="1"/>
    <col min="9480" max="9480" width="14" customWidth="1"/>
    <col min="9481" max="9481" width="15.77734375" customWidth="1"/>
    <col min="9482" max="9483" width="22.33203125" customWidth="1"/>
    <col min="9484" max="9484" width="9.109375"/>
    <col min="9485" max="9493" width="0" hidden="1" customWidth="1"/>
    <col min="9494" max="9494" width="12.33203125" customWidth="1"/>
    <col min="9495" max="9495" width="16.33203125" customWidth="1"/>
    <col min="9496" max="9496" width="12.33203125" customWidth="1"/>
    <col min="9497" max="9497" width="15" customWidth="1"/>
    <col min="9498" max="9498" width="11" customWidth="1"/>
    <col min="9499" max="9499" width="15" customWidth="1"/>
    <col min="9500" max="9500" width="16.33203125" customWidth="1"/>
    <col min="9501" max="9501" width="11" customWidth="1"/>
    <col min="9502" max="9502" width="15" customWidth="1"/>
    <col min="9503" max="9503" width="16.33203125" customWidth="1"/>
    <col min="9504" max="9515" width="9.109375"/>
    <col min="9516" max="9537" width="0" hidden="1" customWidth="1"/>
    <col min="9538" max="9728" width="9.109375"/>
    <col min="9729" max="9729" width="8.33203125" customWidth="1"/>
    <col min="9730" max="9730" width="1.109375" customWidth="1"/>
    <col min="9731" max="9731" width="4.109375" customWidth="1"/>
    <col min="9732" max="9732" width="4.33203125" customWidth="1"/>
    <col min="9733" max="9733" width="17.109375" customWidth="1"/>
    <col min="9734" max="9734" width="50.77734375" customWidth="1"/>
    <col min="9735" max="9735" width="7.44140625" customWidth="1"/>
    <col min="9736" max="9736" width="14" customWidth="1"/>
    <col min="9737" max="9737" width="15.77734375" customWidth="1"/>
    <col min="9738" max="9739" width="22.33203125" customWidth="1"/>
    <col min="9740" max="9740" width="9.109375"/>
    <col min="9741" max="9749" width="0" hidden="1" customWidth="1"/>
    <col min="9750" max="9750" width="12.33203125" customWidth="1"/>
    <col min="9751" max="9751" width="16.33203125" customWidth="1"/>
    <col min="9752" max="9752" width="12.33203125" customWidth="1"/>
    <col min="9753" max="9753" width="15" customWidth="1"/>
    <col min="9754" max="9754" width="11" customWidth="1"/>
    <col min="9755" max="9755" width="15" customWidth="1"/>
    <col min="9756" max="9756" width="16.33203125" customWidth="1"/>
    <col min="9757" max="9757" width="11" customWidth="1"/>
    <col min="9758" max="9758" width="15" customWidth="1"/>
    <col min="9759" max="9759" width="16.33203125" customWidth="1"/>
    <col min="9760" max="9771" width="9.109375"/>
    <col min="9772" max="9793" width="0" hidden="1" customWidth="1"/>
    <col min="9794" max="9984" width="9.109375"/>
    <col min="9985" max="9985" width="8.33203125" customWidth="1"/>
    <col min="9986" max="9986" width="1.109375" customWidth="1"/>
    <col min="9987" max="9987" width="4.109375" customWidth="1"/>
    <col min="9988" max="9988" width="4.33203125" customWidth="1"/>
    <col min="9989" max="9989" width="17.109375" customWidth="1"/>
    <col min="9990" max="9990" width="50.77734375" customWidth="1"/>
    <col min="9991" max="9991" width="7.44140625" customWidth="1"/>
    <col min="9992" max="9992" width="14" customWidth="1"/>
    <col min="9993" max="9993" width="15.77734375" customWidth="1"/>
    <col min="9994" max="9995" width="22.33203125" customWidth="1"/>
    <col min="9996" max="9996" width="9.109375"/>
    <col min="9997" max="10005" width="0" hidden="1" customWidth="1"/>
    <col min="10006" max="10006" width="12.33203125" customWidth="1"/>
    <col min="10007" max="10007" width="16.33203125" customWidth="1"/>
    <col min="10008" max="10008" width="12.33203125" customWidth="1"/>
    <col min="10009" max="10009" width="15" customWidth="1"/>
    <col min="10010" max="10010" width="11" customWidth="1"/>
    <col min="10011" max="10011" width="15" customWidth="1"/>
    <col min="10012" max="10012" width="16.33203125" customWidth="1"/>
    <col min="10013" max="10013" width="11" customWidth="1"/>
    <col min="10014" max="10014" width="15" customWidth="1"/>
    <col min="10015" max="10015" width="16.33203125" customWidth="1"/>
    <col min="10016" max="10027" width="9.109375"/>
    <col min="10028" max="10049" width="0" hidden="1" customWidth="1"/>
    <col min="10050" max="10240" width="9.109375"/>
    <col min="10241" max="10241" width="8.33203125" customWidth="1"/>
    <col min="10242" max="10242" width="1.109375" customWidth="1"/>
    <col min="10243" max="10243" width="4.109375" customWidth="1"/>
    <col min="10244" max="10244" width="4.33203125" customWidth="1"/>
    <col min="10245" max="10245" width="17.109375" customWidth="1"/>
    <col min="10246" max="10246" width="50.77734375" customWidth="1"/>
    <col min="10247" max="10247" width="7.44140625" customWidth="1"/>
    <col min="10248" max="10248" width="14" customWidth="1"/>
    <col min="10249" max="10249" width="15.77734375" customWidth="1"/>
    <col min="10250" max="10251" width="22.33203125" customWidth="1"/>
    <col min="10252" max="10252" width="9.109375"/>
    <col min="10253" max="10261" width="0" hidden="1" customWidth="1"/>
    <col min="10262" max="10262" width="12.33203125" customWidth="1"/>
    <col min="10263" max="10263" width="16.33203125" customWidth="1"/>
    <col min="10264" max="10264" width="12.33203125" customWidth="1"/>
    <col min="10265" max="10265" width="15" customWidth="1"/>
    <col min="10266" max="10266" width="11" customWidth="1"/>
    <col min="10267" max="10267" width="15" customWidth="1"/>
    <col min="10268" max="10268" width="16.33203125" customWidth="1"/>
    <col min="10269" max="10269" width="11" customWidth="1"/>
    <col min="10270" max="10270" width="15" customWidth="1"/>
    <col min="10271" max="10271" width="16.33203125" customWidth="1"/>
    <col min="10272" max="10283" width="9.109375"/>
    <col min="10284" max="10305" width="0" hidden="1" customWidth="1"/>
    <col min="10306" max="10496" width="9.109375"/>
    <col min="10497" max="10497" width="8.33203125" customWidth="1"/>
    <col min="10498" max="10498" width="1.109375" customWidth="1"/>
    <col min="10499" max="10499" width="4.109375" customWidth="1"/>
    <col min="10500" max="10500" width="4.33203125" customWidth="1"/>
    <col min="10501" max="10501" width="17.109375" customWidth="1"/>
    <col min="10502" max="10502" width="50.77734375" customWidth="1"/>
    <col min="10503" max="10503" width="7.44140625" customWidth="1"/>
    <col min="10504" max="10504" width="14" customWidth="1"/>
    <col min="10505" max="10505" width="15.77734375" customWidth="1"/>
    <col min="10506" max="10507" width="22.33203125" customWidth="1"/>
    <col min="10508" max="10508" width="9.109375"/>
    <col min="10509" max="10517" width="0" hidden="1" customWidth="1"/>
    <col min="10518" max="10518" width="12.33203125" customWidth="1"/>
    <col min="10519" max="10519" width="16.33203125" customWidth="1"/>
    <col min="10520" max="10520" width="12.33203125" customWidth="1"/>
    <col min="10521" max="10521" width="15" customWidth="1"/>
    <col min="10522" max="10522" width="11" customWidth="1"/>
    <col min="10523" max="10523" width="15" customWidth="1"/>
    <col min="10524" max="10524" width="16.33203125" customWidth="1"/>
    <col min="10525" max="10525" width="11" customWidth="1"/>
    <col min="10526" max="10526" width="15" customWidth="1"/>
    <col min="10527" max="10527" width="16.33203125" customWidth="1"/>
    <col min="10528" max="10539" width="9.109375"/>
    <col min="10540" max="10561" width="0" hidden="1" customWidth="1"/>
    <col min="10562" max="10752" width="9.109375"/>
    <col min="10753" max="10753" width="8.33203125" customWidth="1"/>
    <col min="10754" max="10754" width="1.109375" customWidth="1"/>
    <col min="10755" max="10755" width="4.109375" customWidth="1"/>
    <col min="10756" max="10756" width="4.33203125" customWidth="1"/>
    <col min="10757" max="10757" width="17.109375" customWidth="1"/>
    <col min="10758" max="10758" width="50.77734375" customWidth="1"/>
    <col min="10759" max="10759" width="7.44140625" customWidth="1"/>
    <col min="10760" max="10760" width="14" customWidth="1"/>
    <col min="10761" max="10761" width="15.77734375" customWidth="1"/>
    <col min="10762" max="10763" width="22.33203125" customWidth="1"/>
    <col min="10764" max="10764" width="9.109375"/>
    <col min="10765" max="10773" width="0" hidden="1" customWidth="1"/>
    <col min="10774" max="10774" width="12.33203125" customWidth="1"/>
    <col min="10775" max="10775" width="16.33203125" customWidth="1"/>
    <col min="10776" max="10776" width="12.33203125" customWidth="1"/>
    <col min="10777" max="10777" width="15" customWidth="1"/>
    <col min="10778" max="10778" width="11" customWidth="1"/>
    <col min="10779" max="10779" width="15" customWidth="1"/>
    <col min="10780" max="10780" width="16.33203125" customWidth="1"/>
    <col min="10781" max="10781" width="11" customWidth="1"/>
    <col min="10782" max="10782" width="15" customWidth="1"/>
    <col min="10783" max="10783" width="16.33203125" customWidth="1"/>
    <col min="10784" max="10795" width="9.109375"/>
    <col min="10796" max="10817" width="0" hidden="1" customWidth="1"/>
    <col min="10818" max="11008" width="9.109375"/>
    <col min="11009" max="11009" width="8.33203125" customWidth="1"/>
    <col min="11010" max="11010" width="1.109375" customWidth="1"/>
    <col min="11011" max="11011" width="4.109375" customWidth="1"/>
    <col min="11012" max="11012" width="4.33203125" customWidth="1"/>
    <col min="11013" max="11013" width="17.109375" customWidth="1"/>
    <col min="11014" max="11014" width="50.77734375" customWidth="1"/>
    <col min="11015" max="11015" width="7.44140625" customWidth="1"/>
    <col min="11016" max="11016" width="14" customWidth="1"/>
    <col min="11017" max="11017" width="15.77734375" customWidth="1"/>
    <col min="11018" max="11019" width="22.33203125" customWidth="1"/>
    <col min="11020" max="11020" width="9.109375"/>
    <col min="11021" max="11029" width="0" hidden="1" customWidth="1"/>
    <col min="11030" max="11030" width="12.33203125" customWidth="1"/>
    <col min="11031" max="11031" width="16.33203125" customWidth="1"/>
    <col min="11032" max="11032" width="12.33203125" customWidth="1"/>
    <col min="11033" max="11033" width="15" customWidth="1"/>
    <col min="11034" max="11034" width="11" customWidth="1"/>
    <col min="11035" max="11035" width="15" customWidth="1"/>
    <col min="11036" max="11036" width="16.33203125" customWidth="1"/>
    <col min="11037" max="11037" width="11" customWidth="1"/>
    <col min="11038" max="11038" width="15" customWidth="1"/>
    <col min="11039" max="11039" width="16.33203125" customWidth="1"/>
    <col min="11040" max="11051" width="9.109375"/>
    <col min="11052" max="11073" width="0" hidden="1" customWidth="1"/>
    <col min="11074" max="11264" width="9.109375"/>
    <col min="11265" max="11265" width="8.33203125" customWidth="1"/>
    <col min="11266" max="11266" width="1.109375" customWidth="1"/>
    <col min="11267" max="11267" width="4.109375" customWidth="1"/>
    <col min="11268" max="11268" width="4.33203125" customWidth="1"/>
    <col min="11269" max="11269" width="17.109375" customWidth="1"/>
    <col min="11270" max="11270" width="50.77734375" customWidth="1"/>
    <col min="11271" max="11271" width="7.44140625" customWidth="1"/>
    <col min="11272" max="11272" width="14" customWidth="1"/>
    <col min="11273" max="11273" width="15.77734375" customWidth="1"/>
    <col min="11274" max="11275" width="22.33203125" customWidth="1"/>
    <col min="11276" max="11276" width="9.109375"/>
    <col min="11277" max="11285" width="0" hidden="1" customWidth="1"/>
    <col min="11286" max="11286" width="12.33203125" customWidth="1"/>
    <col min="11287" max="11287" width="16.33203125" customWidth="1"/>
    <col min="11288" max="11288" width="12.33203125" customWidth="1"/>
    <col min="11289" max="11289" width="15" customWidth="1"/>
    <col min="11290" max="11290" width="11" customWidth="1"/>
    <col min="11291" max="11291" width="15" customWidth="1"/>
    <col min="11292" max="11292" width="16.33203125" customWidth="1"/>
    <col min="11293" max="11293" width="11" customWidth="1"/>
    <col min="11294" max="11294" width="15" customWidth="1"/>
    <col min="11295" max="11295" width="16.33203125" customWidth="1"/>
    <col min="11296" max="11307" width="9.109375"/>
    <col min="11308" max="11329" width="0" hidden="1" customWidth="1"/>
    <col min="11330" max="11520" width="9.109375"/>
    <col min="11521" max="11521" width="8.33203125" customWidth="1"/>
    <col min="11522" max="11522" width="1.109375" customWidth="1"/>
    <col min="11523" max="11523" width="4.109375" customWidth="1"/>
    <col min="11524" max="11524" width="4.33203125" customWidth="1"/>
    <col min="11525" max="11525" width="17.109375" customWidth="1"/>
    <col min="11526" max="11526" width="50.77734375" customWidth="1"/>
    <col min="11527" max="11527" width="7.44140625" customWidth="1"/>
    <col min="11528" max="11528" width="14" customWidth="1"/>
    <col min="11529" max="11529" width="15.77734375" customWidth="1"/>
    <col min="11530" max="11531" width="22.33203125" customWidth="1"/>
    <col min="11532" max="11532" width="9.109375"/>
    <col min="11533" max="11541" width="0" hidden="1" customWidth="1"/>
    <col min="11542" max="11542" width="12.33203125" customWidth="1"/>
    <col min="11543" max="11543" width="16.33203125" customWidth="1"/>
    <col min="11544" max="11544" width="12.33203125" customWidth="1"/>
    <col min="11545" max="11545" width="15" customWidth="1"/>
    <col min="11546" max="11546" width="11" customWidth="1"/>
    <col min="11547" max="11547" width="15" customWidth="1"/>
    <col min="11548" max="11548" width="16.33203125" customWidth="1"/>
    <col min="11549" max="11549" width="11" customWidth="1"/>
    <col min="11550" max="11550" width="15" customWidth="1"/>
    <col min="11551" max="11551" width="16.33203125" customWidth="1"/>
    <col min="11552" max="11563" width="9.109375"/>
    <col min="11564" max="11585" width="0" hidden="1" customWidth="1"/>
    <col min="11586" max="11776" width="9.109375"/>
    <col min="11777" max="11777" width="8.33203125" customWidth="1"/>
    <col min="11778" max="11778" width="1.109375" customWidth="1"/>
    <col min="11779" max="11779" width="4.109375" customWidth="1"/>
    <col min="11780" max="11780" width="4.33203125" customWidth="1"/>
    <col min="11781" max="11781" width="17.109375" customWidth="1"/>
    <col min="11782" max="11782" width="50.77734375" customWidth="1"/>
    <col min="11783" max="11783" width="7.44140625" customWidth="1"/>
    <col min="11784" max="11784" width="14" customWidth="1"/>
    <col min="11785" max="11785" width="15.77734375" customWidth="1"/>
    <col min="11786" max="11787" width="22.33203125" customWidth="1"/>
    <col min="11788" max="11788" width="9.109375"/>
    <col min="11789" max="11797" width="0" hidden="1" customWidth="1"/>
    <col min="11798" max="11798" width="12.33203125" customWidth="1"/>
    <col min="11799" max="11799" width="16.33203125" customWidth="1"/>
    <col min="11800" max="11800" width="12.33203125" customWidth="1"/>
    <col min="11801" max="11801" width="15" customWidth="1"/>
    <col min="11802" max="11802" width="11" customWidth="1"/>
    <col min="11803" max="11803" width="15" customWidth="1"/>
    <col min="11804" max="11804" width="16.33203125" customWidth="1"/>
    <col min="11805" max="11805" width="11" customWidth="1"/>
    <col min="11806" max="11806" width="15" customWidth="1"/>
    <col min="11807" max="11807" width="16.33203125" customWidth="1"/>
    <col min="11808" max="11819" width="9.109375"/>
    <col min="11820" max="11841" width="0" hidden="1" customWidth="1"/>
    <col min="11842" max="12032" width="9.109375"/>
    <col min="12033" max="12033" width="8.33203125" customWidth="1"/>
    <col min="12034" max="12034" width="1.109375" customWidth="1"/>
    <col min="12035" max="12035" width="4.109375" customWidth="1"/>
    <col min="12036" max="12036" width="4.33203125" customWidth="1"/>
    <col min="12037" max="12037" width="17.109375" customWidth="1"/>
    <col min="12038" max="12038" width="50.77734375" customWidth="1"/>
    <col min="12039" max="12039" width="7.44140625" customWidth="1"/>
    <col min="12040" max="12040" width="14" customWidth="1"/>
    <col min="12041" max="12041" width="15.77734375" customWidth="1"/>
    <col min="12042" max="12043" width="22.33203125" customWidth="1"/>
    <col min="12044" max="12044" width="9.109375"/>
    <col min="12045" max="12053" width="0" hidden="1" customWidth="1"/>
    <col min="12054" max="12054" width="12.33203125" customWidth="1"/>
    <col min="12055" max="12055" width="16.33203125" customWidth="1"/>
    <col min="12056" max="12056" width="12.33203125" customWidth="1"/>
    <col min="12057" max="12057" width="15" customWidth="1"/>
    <col min="12058" max="12058" width="11" customWidth="1"/>
    <col min="12059" max="12059" width="15" customWidth="1"/>
    <col min="12060" max="12060" width="16.33203125" customWidth="1"/>
    <col min="12061" max="12061" width="11" customWidth="1"/>
    <col min="12062" max="12062" width="15" customWidth="1"/>
    <col min="12063" max="12063" width="16.33203125" customWidth="1"/>
    <col min="12064" max="12075" width="9.109375"/>
    <col min="12076" max="12097" width="0" hidden="1" customWidth="1"/>
    <col min="12098" max="12288" width="9.109375"/>
    <col min="12289" max="12289" width="8.33203125" customWidth="1"/>
    <col min="12290" max="12290" width="1.109375" customWidth="1"/>
    <col min="12291" max="12291" width="4.109375" customWidth="1"/>
    <col min="12292" max="12292" width="4.33203125" customWidth="1"/>
    <col min="12293" max="12293" width="17.109375" customWidth="1"/>
    <col min="12294" max="12294" width="50.77734375" customWidth="1"/>
    <col min="12295" max="12295" width="7.44140625" customWidth="1"/>
    <col min="12296" max="12296" width="14" customWidth="1"/>
    <col min="12297" max="12297" width="15.77734375" customWidth="1"/>
    <col min="12298" max="12299" width="22.33203125" customWidth="1"/>
    <col min="12300" max="12300" width="9.109375"/>
    <col min="12301" max="12309" width="0" hidden="1" customWidth="1"/>
    <col min="12310" max="12310" width="12.33203125" customWidth="1"/>
    <col min="12311" max="12311" width="16.33203125" customWidth="1"/>
    <col min="12312" max="12312" width="12.33203125" customWidth="1"/>
    <col min="12313" max="12313" width="15" customWidth="1"/>
    <col min="12314" max="12314" width="11" customWidth="1"/>
    <col min="12315" max="12315" width="15" customWidth="1"/>
    <col min="12316" max="12316" width="16.33203125" customWidth="1"/>
    <col min="12317" max="12317" width="11" customWidth="1"/>
    <col min="12318" max="12318" width="15" customWidth="1"/>
    <col min="12319" max="12319" width="16.33203125" customWidth="1"/>
    <col min="12320" max="12331" width="9.109375"/>
    <col min="12332" max="12353" width="0" hidden="1" customWidth="1"/>
    <col min="12354" max="12544" width="9.109375"/>
    <col min="12545" max="12545" width="8.33203125" customWidth="1"/>
    <col min="12546" max="12546" width="1.109375" customWidth="1"/>
    <col min="12547" max="12547" width="4.109375" customWidth="1"/>
    <col min="12548" max="12548" width="4.33203125" customWidth="1"/>
    <col min="12549" max="12549" width="17.109375" customWidth="1"/>
    <col min="12550" max="12550" width="50.77734375" customWidth="1"/>
    <col min="12551" max="12551" width="7.44140625" customWidth="1"/>
    <col min="12552" max="12552" width="14" customWidth="1"/>
    <col min="12553" max="12553" width="15.77734375" customWidth="1"/>
    <col min="12554" max="12555" width="22.33203125" customWidth="1"/>
    <col min="12556" max="12556" width="9.109375"/>
    <col min="12557" max="12565" width="0" hidden="1" customWidth="1"/>
    <col min="12566" max="12566" width="12.33203125" customWidth="1"/>
    <col min="12567" max="12567" width="16.33203125" customWidth="1"/>
    <col min="12568" max="12568" width="12.33203125" customWidth="1"/>
    <col min="12569" max="12569" width="15" customWidth="1"/>
    <col min="12570" max="12570" width="11" customWidth="1"/>
    <col min="12571" max="12571" width="15" customWidth="1"/>
    <col min="12572" max="12572" width="16.33203125" customWidth="1"/>
    <col min="12573" max="12573" width="11" customWidth="1"/>
    <col min="12574" max="12574" width="15" customWidth="1"/>
    <col min="12575" max="12575" width="16.33203125" customWidth="1"/>
    <col min="12576" max="12587" width="9.109375"/>
    <col min="12588" max="12609" width="0" hidden="1" customWidth="1"/>
    <col min="12610" max="12800" width="9.109375"/>
    <col min="12801" max="12801" width="8.33203125" customWidth="1"/>
    <col min="12802" max="12802" width="1.109375" customWidth="1"/>
    <col min="12803" max="12803" width="4.109375" customWidth="1"/>
    <col min="12804" max="12804" width="4.33203125" customWidth="1"/>
    <col min="12805" max="12805" width="17.109375" customWidth="1"/>
    <col min="12806" max="12806" width="50.77734375" customWidth="1"/>
    <col min="12807" max="12807" width="7.44140625" customWidth="1"/>
    <col min="12808" max="12808" width="14" customWidth="1"/>
    <col min="12809" max="12809" width="15.77734375" customWidth="1"/>
    <col min="12810" max="12811" width="22.33203125" customWidth="1"/>
    <col min="12812" max="12812" width="9.109375"/>
    <col min="12813" max="12821" width="0" hidden="1" customWidth="1"/>
    <col min="12822" max="12822" width="12.33203125" customWidth="1"/>
    <col min="12823" max="12823" width="16.33203125" customWidth="1"/>
    <col min="12824" max="12824" width="12.33203125" customWidth="1"/>
    <col min="12825" max="12825" width="15" customWidth="1"/>
    <col min="12826" max="12826" width="11" customWidth="1"/>
    <col min="12827" max="12827" width="15" customWidth="1"/>
    <col min="12828" max="12828" width="16.33203125" customWidth="1"/>
    <col min="12829" max="12829" width="11" customWidth="1"/>
    <col min="12830" max="12830" width="15" customWidth="1"/>
    <col min="12831" max="12831" width="16.33203125" customWidth="1"/>
    <col min="12832" max="12843" width="9.109375"/>
    <col min="12844" max="12865" width="0" hidden="1" customWidth="1"/>
    <col min="12866" max="13056" width="9.109375"/>
    <col min="13057" max="13057" width="8.33203125" customWidth="1"/>
    <col min="13058" max="13058" width="1.109375" customWidth="1"/>
    <col min="13059" max="13059" width="4.109375" customWidth="1"/>
    <col min="13060" max="13060" width="4.33203125" customWidth="1"/>
    <col min="13061" max="13061" width="17.109375" customWidth="1"/>
    <col min="13062" max="13062" width="50.77734375" customWidth="1"/>
    <col min="13063" max="13063" width="7.44140625" customWidth="1"/>
    <col min="13064" max="13064" width="14" customWidth="1"/>
    <col min="13065" max="13065" width="15.77734375" customWidth="1"/>
    <col min="13066" max="13067" width="22.33203125" customWidth="1"/>
    <col min="13068" max="13068" width="9.109375"/>
    <col min="13069" max="13077" width="0" hidden="1" customWidth="1"/>
    <col min="13078" max="13078" width="12.33203125" customWidth="1"/>
    <col min="13079" max="13079" width="16.33203125" customWidth="1"/>
    <col min="13080" max="13080" width="12.33203125" customWidth="1"/>
    <col min="13081" max="13081" width="15" customWidth="1"/>
    <col min="13082" max="13082" width="11" customWidth="1"/>
    <col min="13083" max="13083" width="15" customWidth="1"/>
    <col min="13084" max="13084" width="16.33203125" customWidth="1"/>
    <col min="13085" max="13085" width="11" customWidth="1"/>
    <col min="13086" max="13086" width="15" customWidth="1"/>
    <col min="13087" max="13087" width="16.33203125" customWidth="1"/>
    <col min="13088" max="13099" width="9.109375"/>
    <col min="13100" max="13121" width="0" hidden="1" customWidth="1"/>
    <col min="13122" max="13312" width="9.109375"/>
    <col min="13313" max="13313" width="8.33203125" customWidth="1"/>
    <col min="13314" max="13314" width="1.109375" customWidth="1"/>
    <col min="13315" max="13315" width="4.109375" customWidth="1"/>
    <col min="13316" max="13316" width="4.33203125" customWidth="1"/>
    <col min="13317" max="13317" width="17.109375" customWidth="1"/>
    <col min="13318" max="13318" width="50.77734375" customWidth="1"/>
    <col min="13319" max="13319" width="7.44140625" customWidth="1"/>
    <col min="13320" max="13320" width="14" customWidth="1"/>
    <col min="13321" max="13321" width="15.77734375" customWidth="1"/>
    <col min="13322" max="13323" width="22.33203125" customWidth="1"/>
    <col min="13324" max="13324" width="9.109375"/>
    <col min="13325" max="13333" width="0" hidden="1" customWidth="1"/>
    <col min="13334" max="13334" width="12.33203125" customWidth="1"/>
    <col min="13335" max="13335" width="16.33203125" customWidth="1"/>
    <col min="13336" max="13336" width="12.33203125" customWidth="1"/>
    <col min="13337" max="13337" width="15" customWidth="1"/>
    <col min="13338" max="13338" width="11" customWidth="1"/>
    <col min="13339" max="13339" width="15" customWidth="1"/>
    <col min="13340" max="13340" width="16.33203125" customWidth="1"/>
    <col min="13341" max="13341" width="11" customWidth="1"/>
    <col min="13342" max="13342" width="15" customWidth="1"/>
    <col min="13343" max="13343" width="16.33203125" customWidth="1"/>
    <col min="13344" max="13355" width="9.109375"/>
    <col min="13356" max="13377" width="0" hidden="1" customWidth="1"/>
    <col min="13378" max="13568" width="9.109375"/>
    <col min="13569" max="13569" width="8.33203125" customWidth="1"/>
    <col min="13570" max="13570" width="1.109375" customWidth="1"/>
    <col min="13571" max="13571" width="4.109375" customWidth="1"/>
    <col min="13572" max="13572" width="4.33203125" customWidth="1"/>
    <col min="13573" max="13573" width="17.109375" customWidth="1"/>
    <col min="13574" max="13574" width="50.77734375" customWidth="1"/>
    <col min="13575" max="13575" width="7.44140625" customWidth="1"/>
    <col min="13576" max="13576" width="14" customWidth="1"/>
    <col min="13577" max="13577" width="15.77734375" customWidth="1"/>
    <col min="13578" max="13579" width="22.33203125" customWidth="1"/>
    <col min="13580" max="13580" width="9.109375"/>
    <col min="13581" max="13589" width="0" hidden="1" customWidth="1"/>
    <col min="13590" max="13590" width="12.33203125" customWidth="1"/>
    <col min="13591" max="13591" width="16.33203125" customWidth="1"/>
    <col min="13592" max="13592" width="12.33203125" customWidth="1"/>
    <col min="13593" max="13593" width="15" customWidth="1"/>
    <col min="13594" max="13594" width="11" customWidth="1"/>
    <col min="13595" max="13595" width="15" customWidth="1"/>
    <col min="13596" max="13596" width="16.33203125" customWidth="1"/>
    <col min="13597" max="13597" width="11" customWidth="1"/>
    <col min="13598" max="13598" width="15" customWidth="1"/>
    <col min="13599" max="13599" width="16.33203125" customWidth="1"/>
    <col min="13600" max="13611" width="9.109375"/>
    <col min="13612" max="13633" width="0" hidden="1" customWidth="1"/>
    <col min="13634" max="13824" width="9.109375"/>
    <col min="13825" max="13825" width="8.33203125" customWidth="1"/>
    <col min="13826" max="13826" width="1.109375" customWidth="1"/>
    <col min="13827" max="13827" width="4.109375" customWidth="1"/>
    <col min="13828" max="13828" width="4.33203125" customWidth="1"/>
    <col min="13829" max="13829" width="17.109375" customWidth="1"/>
    <col min="13830" max="13830" width="50.77734375" customWidth="1"/>
    <col min="13831" max="13831" width="7.44140625" customWidth="1"/>
    <col min="13832" max="13832" width="14" customWidth="1"/>
    <col min="13833" max="13833" width="15.77734375" customWidth="1"/>
    <col min="13834" max="13835" width="22.33203125" customWidth="1"/>
    <col min="13836" max="13836" width="9.109375"/>
    <col min="13837" max="13845" width="0" hidden="1" customWidth="1"/>
    <col min="13846" max="13846" width="12.33203125" customWidth="1"/>
    <col min="13847" max="13847" width="16.33203125" customWidth="1"/>
    <col min="13848" max="13848" width="12.33203125" customWidth="1"/>
    <col min="13849" max="13849" width="15" customWidth="1"/>
    <col min="13850" max="13850" width="11" customWidth="1"/>
    <col min="13851" max="13851" width="15" customWidth="1"/>
    <col min="13852" max="13852" width="16.33203125" customWidth="1"/>
    <col min="13853" max="13853" width="11" customWidth="1"/>
    <col min="13854" max="13854" width="15" customWidth="1"/>
    <col min="13855" max="13855" width="16.33203125" customWidth="1"/>
    <col min="13856" max="13867" width="9.109375"/>
    <col min="13868" max="13889" width="0" hidden="1" customWidth="1"/>
    <col min="13890" max="14080" width="9.109375"/>
    <col min="14081" max="14081" width="8.33203125" customWidth="1"/>
    <col min="14082" max="14082" width="1.109375" customWidth="1"/>
    <col min="14083" max="14083" width="4.109375" customWidth="1"/>
    <col min="14084" max="14084" width="4.33203125" customWidth="1"/>
    <col min="14085" max="14085" width="17.109375" customWidth="1"/>
    <col min="14086" max="14086" width="50.77734375" customWidth="1"/>
    <col min="14087" max="14087" width="7.44140625" customWidth="1"/>
    <col min="14088" max="14088" width="14" customWidth="1"/>
    <col min="14089" max="14089" width="15.77734375" customWidth="1"/>
    <col min="14090" max="14091" width="22.33203125" customWidth="1"/>
    <col min="14092" max="14092" width="9.109375"/>
    <col min="14093" max="14101" width="0" hidden="1" customWidth="1"/>
    <col min="14102" max="14102" width="12.33203125" customWidth="1"/>
    <col min="14103" max="14103" width="16.33203125" customWidth="1"/>
    <col min="14104" max="14104" width="12.33203125" customWidth="1"/>
    <col min="14105" max="14105" width="15" customWidth="1"/>
    <col min="14106" max="14106" width="11" customWidth="1"/>
    <col min="14107" max="14107" width="15" customWidth="1"/>
    <col min="14108" max="14108" width="16.33203125" customWidth="1"/>
    <col min="14109" max="14109" width="11" customWidth="1"/>
    <col min="14110" max="14110" width="15" customWidth="1"/>
    <col min="14111" max="14111" width="16.33203125" customWidth="1"/>
    <col min="14112" max="14123" width="9.109375"/>
    <col min="14124" max="14145" width="0" hidden="1" customWidth="1"/>
    <col min="14146" max="14336" width="9.109375"/>
    <col min="14337" max="14337" width="8.33203125" customWidth="1"/>
    <col min="14338" max="14338" width="1.109375" customWidth="1"/>
    <col min="14339" max="14339" width="4.109375" customWidth="1"/>
    <col min="14340" max="14340" width="4.33203125" customWidth="1"/>
    <col min="14341" max="14341" width="17.109375" customWidth="1"/>
    <col min="14342" max="14342" width="50.77734375" customWidth="1"/>
    <col min="14343" max="14343" width="7.44140625" customWidth="1"/>
    <col min="14344" max="14344" width="14" customWidth="1"/>
    <col min="14345" max="14345" width="15.77734375" customWidth="1"/>
    <col min="14346" max="14347" width="22.33203125" customWidth="1"/>
    <col min="14348" max="14348" width="9.109375"/>
    <col min="14349" max="14357" width="0" hidden="1" customWidth="1"/>
    <col min="14358" max="14358" width="12.33203125" customWidth="1"/>
    <col min="14359" max="14359" width="16.33203125" customWidth="1"/>
    <col min="14360" max="14360" width="12.33203125" customWidth="1"/>
    <col min="14361" max="14361" width="15" customWidth="1"/>
    <col min="14362" max="14362" width="11" customWidth="1"/>
    <col min="14363" max="14363" width="15" customWidth="1"/>
    <col min="14364" max="14364" width="16.33203125" customWidth="1"/>
    <col min="14365" max="14365" width="11" customWidth="1"/>
    <col min="14366" max="14366" width="15" customWidth="1"/>
    <col min="14367" max="14367" width="16.33203125" customWidth="1"/>
    <col min="14368" max="14379" width="9.109375"/>
    <col min="14380" max="14401" width="0" hidden="1" customWidth="1"/>
    <col min="14402" max="14592" width="9.109375"/>
    <col min="14593" max="14593" width="8.33203125" customWidth="1"/>
    <col min="14594" max="14594" width="1.109375" customWidth="1"/>
    <col min="14595" max="14595" width="4.109375" customWidth="1"/>
    <col min="14596" max="14596" width="4.33203125" customWidth="1"/>
    <col min="14597" max="14597" width="17.109375" customWidth="1"/>
    <col min="14598" max="14598" width="50.77734375" customWidth="1"/>
    <col min="14599" max="14599" width="7.44140625" customWidth="1"/>
    <col min="14600" max="14600" width="14" customWidth="1"/>
    <col min="14601" max="14601" width="15.77734375" customWidth="1"/>
    <col min="14602" max="14603" width="22.33203125" customWidth="1"/>
    <col min="14604" max="14604" width="9.109375"/>
    <col min="14605" max="14613" width="0" hidden="1" customWidth="1"/>
    <col min="14614" max="14614" width="12.33203125" customWidth="1"/>
    <col min="14615" max="14615" width="16.33203125" customWidth="1"/>
    <col min="14616" max="14616" width="12.33203125" customWidth="1"/>
    <col min="14617" max="14617" width="15" customWidth="1"/>
    <col min="14618" max="14618" width="11" customWidth="1"/>
    <col min="14619" max="14619" width="15" customWidth="1"/>
    <col min="14620" max="14620" width="16.33203125" customWidth="1"/>
    <col min="14621" max="14621" width="11" customWidth="1"/>
    <col min="14622" max="14622" width="15" customWidth="1"/>
    <col min="14623" max="14623" width="16.33203125" customWidth="1"/>
    <col min="14624" max="14635" width="9.109375"/>
    <col min="14636" max="14657" width="0" hidden="1" customWidth="1"/>
    <col min="14658" max="14848" width="9.109375"/>
    <col min="14849" max="14849" width="8.33203125" customWidth="1"/>
    <col min="14850" max="14850" width="1.109375" customWidth="1"/>
    <col min="14851" max="14851" width="4.109375" customWidth="1"/>
    <col min="14852" max="14852" width="4.33203125" customWidth="1"/>
    <col min="14853" max="14853" width="17.109375" customWidth="1"/>
    <col min="14854" max="14854" width="50.77734375" customWidth="1"/>
    <col min="14855" max="14855" width="7.44140625" customWidth="1"/>
    <col min="14856" max="14856" width="14" customWidth="1"/>
    <col min="14857" max="14857" width="15.77734375" customWidth="1"/>
    <col min="14858" max="14859" width="22.33203125" customWidth="1"/>
    <col min="14860" max="14860" width="9.109375"/>
    <col min="14861" max="14869" width="0" hidden="1" customWidth="1"/>
    <col min="14870" max="14870" width="12.33203125" customWidth="1"/>
    <col min="14871" max="14871" width="16.33203125" customWidth="1"/>
    <col min="14872" max="14872" width="12.33203125" customWidth="1"/>
    <col min="14873" max="14873" width="15" customWidth="1"/>
    <col min="14874" max="14874" width="11" customWidth="1"/>
    <col min="14875" max="14875" width="15" customWidth="1"/>
    <col min="14876" max="14876" width="16.33203125" customWidth="1"/>
    <col min="14877" max="14877" width="11" customWidth="1"/>
    <col min="14878" max="14878" width="15" customWidth="1"/>
    <col min="14879" max="14879" width="16.33203125" customWidth="1"/>
    <col min="14880" max="14891" width="9.109375"/>
    <col min="14892" max="14913" width="0" hidden="1" customWidth="1"/>
    <col min="14914" max="15104" width="9.109375"/>
    <col min="15105" max="15105" width="8.33203125" customWidth="1"/>
    <col min="15106" max="15106" width="1.109375" customWidth="1"/>
    <col min="15107" max="15107" width="4.109375" customWidth="1"/>
    <col min="15108" max="15108" width="4.33203125" customWidth="1"/>
    <col min="15109" max="15109" width="17.109375" customWidth="1"/>
    <col min="15110" max="15110" width="50.77734375" customWidth="1"/>
    <col min="15111" max="15111" width="7.44140625" customWidth="1"/>
    <col min="15112" max="15112" width="14" customWidth="1"/>
    <col min="15113" max="15113" width="15.77734375" customWidth="1"/>
    <col min="15114" max="15115" width="22.33203125" customWidth="1"/>
    <col min="15116" max="15116" width="9.109375"/>
    <col min="15117" max="15125" width="0" hidden="1" customWidth="1"/>
    <col min="15126" max="15126" width="12.33203125" customWidth="1"/>
    <col min="15127" max="15127" width="16.33203125" customWidth="1"/>
    <col min="15128" max="15128" width="12.33203125" customWidth="1"/>
    <col min="15129" max="15129" width="15" customWidth="1"/>
    <col min="15130" max="15130" width="11" customWidth="1"/>
    <col min="15131" max="15131" width="15" customWidth="1"/>
    <col min="15132" max="15132" width="16.33203125" customWidth="1"/>
    <col min="15133" max="15133" width="11" customWidth="1"/>
    <col min="15134" max="15134" width="15" customWidth="1"/>
    <col min="15135" max="15135" width="16.33203125" customWidth="1"/>
    <col min="15136" max="15147" width="9.109375"/>
    <col min="15148" max="15169" width="0" hidden="1" customWidth="1"/>
    <col min="15170" max="15360" width="9.109375"/>
    <col min="15361" max="15361" width="8.33203125" customWidth="1"/>
    <col min="15362" max="15362" width="1.109375" customWidth="1"/>
    <col min="15363" max="15363" width="4.109375" customWidth="1"/>
    <col min="15364" max="15364" width="4.33203125" customWidth="1"/>
    <col min="15365" max="15365" width="17.109375" customWidth="1"/>
    <col min="15366" max="15366" width="50.77734375" customWidth="1"/>
    <col min="15367" max="15367" width="7.44140625" customWidth="1"/>
    <col min="15368" max="15368" width="14" customWidth="1"/>
    <col min="15369" max="15369" width="15.77734375" customWidth="1"/>
    <col min="15370" max="15371" width="22.33203125" customWidth="1"/>
    <col min="15372" max="15372" width="9.109375"/>
    <col min="15373" max="15381" width="0" hidden="1" customWidth="1"/>
    <col min="15382" max="15382" width="12.33203125" customWidth="1"/>
    <col min="15383" max="15383" width="16.33203125" customWidth="1"/>
    <col min="15384" max="15384" width="12.33203125" customWidth="1"/>
    <col min="15385" max="15385" width="15" customWidth="1"/>
    <col min="15386" max="15386" width="11" customWidth="1"/>
    <col min="15387" max="15387" width="15" customWidth="1"/>
    <col min="15388" max="15388" width="16.33203125" customWidth="1"/>
    <col min="15389" max="15389" width="11" customWidth="1"/>
    <col min="15390" max="15390" width="15" customWidth="1"/>
    <col min="15391" max="15391" width="16.33203125" customWidth="1"/>
    <col min="15392" max="15403" width="9.109375"/>
    <col min="15404" max="15425" width="0" hidden="1" customWidth="1"/>
    <col min="15426" max="15616" width="9.109375"/>
    <col min="15617" max="15617" width="8.33203125" customWidth="1"/>
    <col min="15618" max="15618" width="1.109375" customWidth="1"/>
    <col min="15619" max="15619" width="4.109375" customWidth="1"/>
    <col min="15620" max="15620" width="4.33203125" customWidth="1"/>
    <col min="15621" max="15621" width="17.109375" customWidth="1"/>
    <col min="15622" max="15622" width="50.77734375" customWidth="1"/>
    <col min="15623" max="15623" width="7.44140625" customWidth="1"/>
    <col min="15624" max="15624" width="14" customWidth="1"/>
    <col min="15625" max="15625" width="15.77734375" customWidth="1"/>
    <col min="15626" max="15627" width="22.33203125" customWidth="1"/>
    <col min="15628" max="15628" width="9.109375"/>
    <col min="15629" max="15637" width="0" hidden="1" customWidth="1"/>
    <col min="15638" max="15638" width="12.33203125" customWidth="1"/>
    <col min="15639" max="15639" width="16.33203125" customWidth="1"/>
    <col min="15640" max="15640" width="12.33203125" customWidth="1"/>
    <col min="15641" max="15641" width="15" customWidth="1"/>
    <col min="15642" max="15642" width="11" customWidth="1"/>
    <col min="15643" max="15643" width="15" customWidth="1"/>
    <col min="15644" max="15644" width="16.33203125" customWidth="1"/>
    <col min="15645" max="15645" width="11" customWidth="1"/>
    <col min="15646" max="15646" width="15" customWidth="1"/>
    <col min="15647" max="15647" width="16.33203125" customWidth="1"/>
    <col min="15648" max="15659" width="9.109375"/>
    <col min="15660" max="15681" width="0" hidden="1" customWidth="1"/>
    <col min="15682" max="15872" width="9.109375"/>
    <col min="15873" max="15873" width="8.33203125" customWidth="1"/>
    <col min="15874" max="15874" width="1.109375" customWidth="1"/>
    <col min="15875" max="15875" width="4.109375" customWidth="1"/>
    <col min="15876" max="15876" width="4.33203125" customWidth="1"/>
    <col min="15877" max="15877" width="17.109375" customWidth="1"/>
    <col min="15878" max="15878" width="50.77734375" customWidth="1"/>
    <col min="15879" max="15879" width="7.44140625" customWidth="1"/>
    <col min="15880" max="15880" width="14" customWidth="1"/>
    <col min="15881" max="15881" width="15.77734375" customWidth="1"/>
    <col min="15882" max="15883" width="22.33203125" customWidth="1"/>
    <col min="15884" max="15884" width="9.109375"/>
    <col min="15885" max="15893" width="0" hidden="1" customWidth="1"/>
    <col min="15894" max="15894" width="12.33203125" customWidth="1"/>
    <col min="15895" max="15895" width="16.33203125" customWidth="1"/>
    <col min="15896" max="15896" width="12.33203125" customWidth="1"/>
    <col min="15897" max="15897" width="15" customWidth="1"/>
    <col min="15898" max="15898" width="11" customWidth="1"/>
    <col min="15899" max="15899" width="15" customWidth="1"/>
    <col min="15900" max="15900" width="16.33203125" customWidth="1"/>
    <col min="15901" max="15901" width="11" customWidth="1"/>
    <col min="15902" max="15902" width="15" customWidth="1"/>
    <col min="15903" max="15903" width="16.33203125" customWidth="1"/>
    <col min="15904" max="15915" width="9.109375"/>
    <col min="15916" max="15937" width="0" hidden="1" customWidth="1"/>
    <col min="15938" max="16128" width="9.109375"/>
    <col min="16129" max="16129" width="8.33203125" customWidth="1"/>
    <col min="16130" max="16130" width="1.109375" customWidth="1"/>
    <col min="16131" max="16131" width="4.109375" customWidth="1"/>
    <col min="16132" max="16132" width="4.33203125" customWidth="1"/>
    <col min="16133" max="16133" width="17.109375" customWidth="1"/>
    <col min="16134" max="16134" width="50.77734375" customWidth="1"/>
    <col min="16135" max="16135" width="7.44140625" customWidth="1"/>
    <col min="16136" max="16136" width="14" customWidth="1"/>
    <col min="16137" max="16137" width="15.77734375" customWidth="1"/>
    <col min="16138" max="16139" width="22.33203125" customWidth="1"/>
    <col min="16140" max="16140" width="9.109375"/>
    <col min="16141" max="16149" width="0" hidden="1" customWidth="1"/>
    <col min="16150" max="16150" width="12.33203125" customWidth="1"/>
    <col min="16151" max="16151" width="16.33203125" customWidth="1"/>
    <col min="16152" max="16152" width="12.33203125" customWidth="1"/>
    <col min="16153" max="16153" width="15" customWidth="1"/>
    <col min="16154" max="16154" width="11" customWidth="1"/>
    <col min="16155" max="16155" width="15" customWidth="1"/>
    <col min="16156" max="16156" width="16.33203125" customWidth="1"/>
    <col min="16157" max="16157" width="11" customWidth="1"/>
    <col min="16158" max="16158" width="15" customWidth="1"/>
    <col min="16159" max="16159" width="16.33203125" customWidth="1"/>
    <col min="16160" max="16171" width="9.109375"/>
    <col min="16172" max="16193" width="0" hidden="1" customWidth="1"/>
    <col min="16194" max="16384" width="9.109375"/>
  </cols>
  <sheetData>
    <row r="2" spans="2:46" ht="37" customHeight="1">
      <c r="L2" s="981"/>
      <c r="M2" s="981"/>
      <c r="N2" s="981"/>
      <c r="O2" s="981"/>
      <c r="P2" s="981"/>
      <c r="Q2" s="981"/>
      <c r="R2" s="981"/>
      <c r="S2" s="981"/>
      <c r="T2" s="981"/>
      <c r="U2" s="981"/>
      <c r="V2" s="981"/>
      <c r="AT2" s="16" t="s">
        <v>2711</v>
      </c>
    </row>
    <row r="3" spans="2:46" ht="7" customHeight="1">
      <c r="B3" s="17"/>
      <c r="C3" s="18"/>
      <c r="D3" s="18"/>
      <c r="E3" s="18"/>
      <c r="F3" s="18"/>
      <c r="G3" s="18"/>
      <c r="H3" s="18"/>
      <c r="I3" s="18"/>
      <c r="J3" s="18"/>
      <c r="K3" s="18"/>
      <c r="L3" s="19"/>
      <c r="AT3" s="16" t="s">
        <v>80</v>
      </c>
    </row>
    <row r="4" spans="2:46" ht="25" customHeight="1">
      <c r="B4" s="19"/>
      <c r="D4" s="20" t="s">
        <v>127</v>
      </c>
      <c r="L4" s="19"/>
      <c r="M4" s="89" t="s">
        <v>10</v>
      </c>
      <c r="AT4" s="16" t="s">
        <v>3</v>
      </c>
    </row>
    <row r="5" spans="2:46" ht="7" customHeight="1">
      <c r="B5" s="19"/>
      <c r="L5" s="19"/>
    </row>
    <row r="6" spans="2:46" ht="12" customHeight="1">
      <c r="B6" s="19"/>
      <c r="D6" s="25" t="s">
        <v>14</v>
      </c>
      <c r="L6" s="19"/>
    </row>
    <row r="7" spans="2:46" ht="16.5" customHeight="1">
      <c r="B7" s="19"/>
      <c r="E7" s="1007" t="str">
        <f>'[4]Rekapitulace stavby'!K6</f>
        <v>Domov seniorů Borohrádek-Přístavba a stavební úpravy</v>
      </c>
      <c r="F7" s="1008"/>
      <c r="G7" s="1008"/>
      <c r="H7" s="1008"/>
      <c r="L7" s="19"/>
    </row>
    <row r="8" spans="2:46" s="1" customFormat="1" ht="12" customHeight="1">
      <c r="B8" s="28"/>
      <c r="D8" s="25" t="s">
        <v>128</v>
      </c>
      <c r="L8" s="28"/>
    </row>
    <row r="9" spans="2:46" s="1" customFormat="1" ht="16.5" customHeight="1">
      <c r="B9" s="28"/>
      <c r="E9" s="1010" t="s">
        <v>8416</v>
      </c>
      <c r="F9" s="1009"/>
      <c r="G9" s="1009"/>
      <c r="H9" s="1009"/>
      <c r="L9" s="28"/>
    </row>
    <row r="10" spans="2:46" s="1" customFormat="1">
      <c r="B10" s="28"/>
      <c r="L10" s="28"/>
    </row>
    <row r="11" spans="2:46" s="1" customFormat="1" ht="12" customHeight="1">
      <c r="B11" s="28"/>
      <c r="D11" s="25" t="s">
        <v>16</v>
      </c>
      <c r="F11" s="23" t="s">
        <v>1</v>
      </c>
      <c r="I11" s="25" t="s">
        <v>17</v>
      </c>
      <c r="J11" s="23" t="s">
        <v>1</v>
      </c>
      <c r="L11" s="28"/>
    </row>
    <row r="12" spans="2:46" s="1" customFormat="1" ht="12" customHeight="1">
      <c r="B12" s="28"/>
      <c r="D12" s="25" t="s">
        <v>18</v>
      </c>
      <c r="F12" s="23" t="str">
        <f>'Rekapitulace stavby'!K8</f>
        <v>DpS Borohrádek, st.p.č.243,722,p.p.č.187</v>
      </c>
      <c r="I12" s="25" t="s">
        <v>19</v>
      </c>
      <c r="J12" s="48" t="str">
        <f>'Rekapitulace stavby'!AN8</f>
        <v>10. 6. 2024</v>
      </c>
      <c r="L12" s="28"/>
    </row>
    <row r="13" spans="2:46" s="1" customFormat="1" ht="10.9" customHeight="1">
      <c r="B13" s="28"/>
      <c r="L13" s="28"/>
    </row>
    <row r="14" spans="2:46" s="1" customFormat="1" ht="12" customHeight="1">
      <c r="B14" s="28"/>
      <c r="D14" s="25" t="s">
        <v>21</v>
      </c>
      <c r="I14" s="25" t="s">
        <v>22</v>
      </c>
      <c r="J14" s="23" t="s">
        <v>1</v>
      </c>
      <c r="L14" s="28"/>
    </row>
    <row r="15" spans="2:46" s="1" customFormat="1" ht="18" customHeight="1">
      <c r="B15" s="28"/>
      <c r="E15" s="23" t="str">
        <f>'Rekapitulace stavby'!E11</f>
        <v>Královehradecký kraj,Pivovarské nám.1245 H.Králové</v>
      </c>
      <c r="I15" s="25" t="s">
        <v>23</v>
      </c>
      <c r="J15" s="23" t="s">
        <v>1</v>
      </c>
      <c r="L15" s="28"/>
    </row>
    <row r="16" spans="2:46" s="1" customFormat="1" ht="7" customHeight="1">
      <c r="B16" s="28"/>
      <c r="L16" s="28"/>
    </row>
    <row r="17" spans="2:12" s="1" customFormat="1" ht="12" customHeight="1">
      <c r="B17" s="28"/>
      <c r="D17" s="25" t="s">
        <v>24</v>
      </c>
      <c r="I17" s="25" t="s">
        <v>22</v>
      </c>
      <c r="J17" s="23" t="s">
        <v>1</v>
      </c>
      <c r="L17" s="28"/>
    </row>
    <row r="18" spans="2:12" s="1" customFormat="1" ht="18" customHeight="1">
      <c r="B18" s="28"/>
      <c r="E18" s="23" t="str">
        <f>'Rekapitulace stavby'!E14</f>
        <v>VZ</v>
      </c>
      <c r="I18" s="25" t="s">
        <v>23</v>
      </c>
      <c r="J18" s="23" t="s">
        <v>1</v>
      </c>
      <c r="L18" s="28"/>
    </row>
    <row r="19" spans="2:12" s="1" customFormat="1" ht="7" customHeight="1">
      <c r="B19" s="28"/>
      <c r="L19" s="28"/>
    </row>
    <row r="20" spans="2:12" s="1" customFormat="1" ht="12" customHeight="1">
      <c r="B20" s="28"/>
      <c r="D20" s="25" t="s">
        <v>26</v>
      </c>
      <c r="I20" s="25" t="s">
        <v>22</v>
      </c>
      <c r="J20" s="23" t="s">
        <v>1</v>
      </c>
      <c r="L20" s="28"/>
    </row>
    <row r="21" spans="2:12" s="1" customFormat="1" ht="18" customHeight="1">
      <c r="B21" s="28"/>
      <c r="E21" s="23" t="str">
        <f>'Rekapitulace stavby'!E17</f>
        <v>Proxion, Hurdálková 206 547 01 Náchod</v>
      </c>
      <c r="I21" s="25" t="s">
        <v>23</v>
      </c>
      <c r="J21" s="23" t="s">
        <v>1</v>
      </c>
      <c r="L21" s="28"/>
    </row>
    <row r="22" spans="2:12" s="1" customFormat="1" ht="7" customHeight="1">
      <c r="B22" s="28"/>
      <c r="L22" s="28"/>
    </row>
    <row r="23" spans="2:12" s="1" customFormat="1" ht="12" customHeight="1">
      <c r="B23" s="28"/>
      <c r="D23" s="25" t="s">
        <v>28</v>
      </c>
      <c r="I23" s="25" t="s">
        <v>22</v>
      </c>
      <c r="J23" s="23" t="s">
        <v>1</v>
      </c>
      <c r="L23" s="28"/>
    </row>
    <row r="24" spans="2:12" s="1" customFormat="1" ht="18" customHeight="1">
      <c r="B24" s="28"/>
      <c r="E24" s="23" t="s">
        <v>2715</v>
      </c>
      <c r="I24" s="25" t="s">
        <v>23</v>
      </c>
      <c r="J24" s="23" t="s">
        <v>1</v>
      </c>
      <c r="L24" s="28"/>
    </row>
    <row r="25" spans="2:12" s="1" customFormat="1" ht="7" customHeight="1">
      <c r="B25" s="28"/>
      <c r="L25" s="28"/>
    </row>
    <row r="26" spans="2:12" s="1" customFormat="1" ht="12" customHeight="1">
      <c r="B26" s="28"/>
      <c r="D26" s="25" t="s">
        <v>31</v>
      </c>
      <c r="L26" s="28"/>
    </row>
    <row r="27" spans="2:12" s="7" customFormat="1" ht="16.5" customHeight="1">
      <c r="B27" s="90"/>
      <c r="E27" s="995" t="s">
        <v>1</v>
      </c>
      <c r="F27" s="995"/>
      <c r="G27" s="995"/>
      <c r="H27" s="995"/>
      <c r="L27" s="90"/>
    </row>
    <row r="28" spans="2:12" s="1" customFormat="1" ht="7" customHeight="1">
      <c r="B28" s="28"/>
      <c r="L28" s="28"/>
    </row>
    <row r="29" spans="2:12" s="1" customFormat="1" ht="7" customHeight="1">
      <c r="B29" s="28"/>
      <c r="D29" s="49"/>
      <c r="E29" s="49"/>
      <c r="F29" s="49"/>
      <c r="G29" s="49"/>
      <c r="H29" s="49"/>
      <c r="I29" s="49"/>
      <c r="J29" s="49"/>
      <c r="K29" s="49"/>
      <c r="L29" s="28"/>
    </row>
    <row r="30" spans="2:12" s="1" customFormat="1" ht="25.4" customHeight="1">
      <c r="B30" s="28"/>
      <c r="D30" s="91" t="s">
        <v>32</v>
      </c>
      <c r="J30" s="62">
        <f>ROUND(J94, 2)</f>
        <v>0</v>
      </c>
      <c r="L30" s="28"/>
    </row>
    <row r="31" spans="2:12" s="1" customFormat="1" ht="7" customHeight="1">
      <c r="B31" s="28"/>
      <c r="D31" s="49"/>
      <c r="E31" s="49"/>
      <c r="F31" s="49"/>
      <c r="G31" s="49"/>
      <c r="H31" s="49"/>
      <c r="I31" s="49"/>
      <c r="J31" s="49"/>
      <c r="K31" s="49"/>
      <c r="L31" s="28"/>
    </row>
    <row r="32" spans="2:12" s="1" customFormat="1" ht="14.5" customHeight="1">
      <c r="B32" s="28"/>
      <c r="F32" s="31" t="s">
        <v>34</v>
      </c>
      <c r="I32" s="31" t="s">
        <v>33</v>
      </c>
      <c r="J32" s="31" t="s">
        <v>35</v>
      </c>
      <c r="L32" s="28"/>
    </row>
    <row r="33" spans="2:12" s="1" customFormat="1" ht="14.5" customHeight="1">
      <c r="B33" s="28"/>
      <c r="D33" s="51" t="s">
        <v>36</v>
      </c>
      <c r="E33" s="25" t="s">
        <v>37</v>
      </c>
      <c r="F33" s="82">
        <f>ROUND((SUM(BE94:BE1419)),  2)</f>
        <v>0</v>
      </c>
      <c r="I33" s="92">
        <v>0.21</v>
      </c>
      <c r="J33" s="82">
        <f>ROUND(((SUM(BE94:BE1419))*I33),  2)</f>
        <v>0</v>
      </c>
      <c r="L33" s="28"/>
    </row>
    <row r="34" spans="2:12" s="1" customFormat="1" ht="14.5" customHeight="1">
      <c r="B34" s="28"/>
      <c r="E34" s="25" t="s">
        <v>38</v>
      </c>
      <c r="F34" s="82">
        <f>ROUND((SUM(BF94:BF1419)),  2)</f>
        <v>0</v>
      </c>
      <c r="I34" s="92">
        <v>0.12</v>
      </c>
      <c r="J34" s="82">
        <f>ROUND(((SUM(BF94:BF1419))*I34),  2)</f>
        <v>0</v>
      </c>
      <c r="L34" s="28"/>
    </row>
    <row r="35" spans="2:12" s="1" customFormat="1" ht="14.5" hidden="1" customHeight="1">
      <c r="B35" s="28"/>
      <c r="E35" s="25" t="s">
        <v>39</v>
      </c>
      <c r="F35" s="82">
        <f>ROUND((SUM(BG94:BG1419)),  2)</f>
        <v>0</v>
      </c>
      <c r="I35" s="92">
        <v>0.21</v>
      </c>
      <c r="J35" s="82">
        <f>0</f>
        <v>0</v>
      </c>
      <c r="L35" s="28"/>
    </row>
    <row r="36" spans="2:12" s="1" customFormat="1" ht="14.5" hidden="1" customHeight="1">
      <c r="B36" s="28"/>
      <c r="E36" s="25" t="s">
        <v>40</v>
      </c>
      <c r="F36" s="82">
        <f>ROUND((SUM(BH94:BH1419)),  2)</f>
        <v>0</v>
      </c>
      <c r="I36" s="92">
        <v>0.12</v>
      </c>
      <c r="J36" s="82">
        <f>0</f>
        <v>0</v>
      </c>
      <c r="L36" s="28"/>
    </row>
    <row r="37" spans="2:12" s="1" customFormat="1" ht="14.5" hidden="1" customHeight="1">
      <c r="B37" s="28"/>
      <c r="E37" s="25" t="s">
        <v>41</v>
      </c>
      <c r="F37" s="82">
        <f>ROUND((SUM(BI94:BI1419)),  2)</f>
        <v>0</v>
      </c>
      <c r="I37" s="92">
        <v>0</v>
      </c>
      <c r="J37" s="82">
        <f>0</f>
        <v>0</v>
      </c>
      <c r="L37" s="28"/>
    </row>
    <row r="38" spans="2:12" s="1" customFormat="1" ht="7" customHeight="1">
      <c r="B38" s="28"/>
      <c r="L38" s="28"/>
    </row>
    <row r="39" spans="2:12" s="1" customFormat="1" ht="25.4" customHeight="1">
      <c r="B39" s="28"/>
      <c r="D39" s="871" t="s">
        <v>42</v>
      </c>
      <c r="E39" s="872"/>
      <c r="F39" s="872"/>
      <c r="G39" s="873" t="s">
        <v>43</v>
      </c>
      <c r="H39" s="874" t="s">
        <v>44</v>
      </c>
      <c r="I39" s="872"/>
      <c r="J39" s="875">
        <f>SUM(J30:J37)</f>
        <v>0</v>
      </c>
      <c r="K39" s="876"/>
      <c r="L39" s="28"/>
    </row>
    <row r="40" spans="2:12" s="1" customFormat="1" ht="14.5" customHeight="1">
      <c r="B40" s="40"/>
      <c r="C40" s="41"/>
      <c r="D40" s="41"/>
      <c r="E40" s="41"/>
      <c r="F40" s="41"/>
      <c r="G40" s="41"/>
      <c r="H40" s="41"/>
      <c r="I40" s="41"/>
      <c r="J40" s="41"/>
      <c r="K40" s="41"/>
      <c r="L40" s="28"/>
    </row>
    <row r="44" spans="2:12" s="1" customFormat="1" ht="7" customHeight="1">
      <c r="B44" s="42"/>
      <c r="C44" s="43"/>
      <c r="D44" s="43"/>
      <c r="E44" s="43"/>
      <c r="F44" s="43"/>
      <c r="G44" s="43"/>
      <c r="H44" s="43"/>
      <c r="I44" s="43"/>
      <c r="J44" s="43"/>
      <c r="K44" s="43"/>
      <c r="L44" s="28"/>
    </row>
    <row r="45" spans="2:12" s="1" customFormat="1" ht="25" customHeight="1">
      <c r="B45" s="28"/>
      <c r="C45" s="20" t="s">
        <v>130</v>
      </c>
      <c r="L45" s="28"/>
    </row>
    <row r="46" spans="2:12" s="1" customFormat="1" ht="7" customHeight="1">
      <c r="B46" s="28"/>
      <c r="L46" s="28"/>
    </row>
    <row r="47" spans="2:12" s="1" customFormat="1" ht="12" customHeight="1">
      <c r="B47" s="28"/>
      <c r="C47" s="25" t="s">
        <v>14</v>
      </c>
      <c r="L47" s="28"/>
    </row>
    <row r="48" spans="2:12" s="1" customFormat="1" ht="16.5" customHeight="1">
      <c r="B48" s="28"/>
      <c r="E48" s="1007" t="str">
        <f>E7</f>
        <v>Domov seniorů Borohrádek-Přístavba a stavební úpravy</v>
      </c>
      <c r="F48" s="1008"/>
      <c r="G48" s="1008"/>
      <c r="H48" s="1008"/>
      <c r="L48" s="28"/>
    </row>
    <row r="49" spans="2:47" s="1" customFormat="1" ht="12" customHeight="1">
      <c r="B49" s="28"/>
      <c r="C49" s="25" t="s">
        <v>128</v>
      </c>
      <c r="L49" s="28"/>
    </row>
    <row r="50" spans="2:47" s="1" customFormat="1" ht="16.5" customHeight="1">
      <c r="B50" s="28"/>
      <c r="E50" s="1003" t="str">
        <f>E9</f>
        <v>SO 01.1 - Bourání</v>
      </c>
      <c r="F50" s="1009"/>
      <c r="G50" s="1009"/>
      <c r="H50" s="1009"/>
      <c r="L50" s="28"/>
    </row>
    <row r="51" spans="2:47" s="1" customFormat="1" ht="7" customHeight="1">
      <c r="B51" s="28"/>
      <c r="L51" s="28"/>
    </row>
    <row r="52" spans="2:47" s="1" customFormat="1" ht="12" customHeight="1">
      <c r="B52" s="28"/>
      <c r="C52" s="25" t="s">
        <v>18</v>
      </c>
      <c r="F52" s="23" t="str">
        <f>F12</f>
        <v>DpS Borohrádek, st.p.č.243,722,p.p.č.187</v>
      </c>
      <c r="I52" s="25" t="s">
        <v>19</v>
      </c>
      <c r="J52" s="48" t="str">
        <f>IF(J12="","",J12)</f>
        <v>10. 6. 2024</v>
      </c>
      <c r="L52" s="28"/>
    </row>
    <row r="53" spans="2:47" s="1" customFormat="1" ht="7" customHeight="1">
      <c r="B53" s="28"/>
      <c r="L53" s="28"/>
    </row>
    <row r="54" spans="2:47" s="1" customFormat="1" ht="25.75" customHeight="1">
      <c r="B54" s="28"/>
      <c r="C54" s="25" t="s">
        <v>21</v>
      </c>
      <c r="F54" s="23" t="str">
        <f>E15</f>
        <v>Královehradecký kraj,Pivovarské nám.1245 H.Králové</v>
      </c>
      <c r="I54" s="25" t="s">
        <v>26</v>
      </c>
      <c r="J54" s="26" t="str">
        <f>E21</f>
        <v>Proxion, Hurdálková 206 547 01 Náchod</v>
      </c>
      <c r="L54" s="28"/>
    </row>
    <row r="55" spans="2:47" s="1" customFormat="1" ht="15.25" customHeight="1">
      <c r="B55" s="28"/>
      <c r="C55" s="25" t="s">
        <v>24</v>
      </c>
      <c r="F55" s="23" t="str">
        <f>IF(E18="","",E18)</f>
        <v>VZ</v>
      </c>
      <c r="I55" s="25" t="s">
        <v>28</v>
      </c>
      <c r="J55" s="26" t="str">
        <f>E24</f>
        <v>František Mrázek</v>
      </c>
      <c r="L55" s="28"/>
    </row>
    <row r="56" spans="2:47" s="1" customFormat="1" ht="10.4" customHeight="1">
      <c r="B56" s="28"/>
      <c r="L56" s="28"/>
    </row>
    <row r="57" spans="2:47" s="1" customFormat="1" ht="29.25" customHeight="1">
      <c r="B57" s="28"/>
      <c r="C57" s="144" t="s">
        <v>131</v>
      </c>
      <c r="J57" s="877" t="s">
        <v>132</v>
      </c>
      <c r="L57" s="28"/>
    </row>
    <row r="58" spans="2:47" s="1" customFormat="1" ht="10.4" customHeight="1">
      <c r="B58" s="28"/>
      <c r="L58" s="28"/>
    </row>
    <row r="59" spans="2:47" s="1" customFormat="1" ht="22.9" customHeight="1">
      <c r="B59" s="28"/>
      <c r="C59" s="103" t="s">
        <v>2716</v>
      </c>
      <c r="J59" s="62">
        <f>J94</f>
        <v>0</v>
      </c>
      <c r="L59" s="28"/>
      <c r="AU59" s="16" t="s">
        <v>134</v>
      </c>
    </row>
    <row r="60" spans="2:47" s="8" customFormat="1" ht="25" customHeight="1">
      <c r="B60" s="104"/>
      <c r="D60" s="105" t="s">
        <v>248</v>
      </c>
      <c r="E60" s="106"/>
      <c r="F60" s="106"/>
      <c r="G60" s="106"/>
      <c r="H60" s="106"/>
      <c r="I60" s="106"/>
      <c r="J60" s="107">
        <f>J95</f>
        <v>0</v>
      </c>
      <c r="L60" s="104"/>
    </row>
    <row r="61" spans="2:47" s="9" customFormat="1" ht="19.899999999999999" customHeight="1">
      <c r="B61" s="108"/>
      <c r="D61" s="109" t="s">
        <v>565</v>
      </c>
      <c r="E61" s="110"/>
      <c r="F61" s="110"/>
      <c r="G61" s="110"/>
      <c r="H61" s="110"/>
      <c r="I61" s="110"/>
      <c r="J61" s="111">
        <f>J96</f>
        <v>0</v>
      </c>
      <c r="L61" s="108"/>
    </row>
    <row r="62" spans="2:47" s="9" customFormat="1" ht="19.899999999999999" customHeight="1">
      <c r="B62" s="108"/>
      <c r="D62" s="109" t="s">
        <v>249</v>
      </c>
      <c r="E62" s="110"/>
      <c r="F62" s="110"/>
      <c r="G62" s="110"/>
      <c r="H62" s="110"/>
      <c r="I62" s="110"/>
      <c r="J62" s="111">
        <f>J232</f>
        <v>0</v>
      </c>
      <c r="L62" s="108"/>
    </row>
    <row r="63" spans="2:47" s="9" customFormat="1" ht="19.899999999999999" customHeight="1">
      <c r="B63" s="108"/>
      <c r="D63" s="109" t="s">
        <v>250</v>
      </c>
      <c r="E63" s="110"/>
      <c r="F63" s="110"/>
      <c r="G63" s="110"/>
      <c r="H63" s="110"/>
      <c r="I63" s="110"/>
      <c r="J63" s="111">
        <f>J733</f>
        <v>0</v>
      </c>
      <c r="L63" s="108"/>
    </row>
    <row r="64" spans="2:47" s="8" customFormat="1" ht="25" customHeight="1">
      <c r="B64" s="104"/>
      <c r="D64" s="105" t="s">
        <v>296</v>
      </c>
      <c r="E64" s="106"/>
      <c r="F64" s="106"/>
      <c r="G64" s="106"/>
      <c r="H64" s="106"/>
      <c r="I64" s="106"/>
      <c r="J64" s="107">
        <f>J781</f>
        <v>0</v>
      </c>
      <c r="L64" s="104"/>
    </row>
    <row r="65" spans="2:12" s="9" customFormat="1" ht="19.899999999999999" customHeight="1">
      <c r="B65" s="108"/>
      <c r="D65" s="109" t="s">
        <v>2717</v>
      </c>
      <c r="E65" s="110"/>
      <c r="F65" s="110"/>
      <c r="G65" s="110"/>
      <c r="H65" s="110"/>
      <c r="I65" s="110"/>
      <c r="J65" s="111">
        <f>J782</f>
        <v>0</v>
      </c>
      <c r="L65" s="108"/>
    </row>
    <row r="66" spans="2:12" s="9" customFormat="1" ht="19.899999999999999" customHeight="1">
      <c r="B66" s="108"/>
      <c r="D66" s="109" t="s">
        <v>568</v>
      </c>
      <c r="E66" s="110"/>
      <c r="F66" s="110"/>
      <c r="G66" s="110"/>
      <c r="H66" s="110"/>
      <c r="I66" s="110"/>
      <c r="J66" s="111">
        <f>J814</f>
        <v>0</v>
      </c>
      <c r="L66" s="108"/>
    </row>
    <row r="67" spans="2:12" s="9" customFormat="1" ht="19.899999999999999" customHeight="1">
      <c r="B67" s="108"/>
      <c r="D67" s="109" t="s">
        <v>569</v>
      </c>
      <c r="E67" s="110"/>
      <c r="F67" s="110"/>
      <c r="G67" s="110"/>
      <c r="H67" s="110"/>
      <c r="I67" s="110"/>
      <c r="J67" s="111">
        <f>J934</f>
        <v>0</v>
      </c>
      <c r="L67" s="108"/>
    </row>
    <row r="68" spans="2:12" s="9" customFormat="1" ht="19.899999999999999" customHeight="1">
      <c r="B68" s="108"/>
      <c r="D68" s="109" t="s">
        <v>300</v>
      </c>
      <c r="E68" s="110"/>
      <c r="F68" s="110"/>
      <c r="G68" s="110"/>
      <c r="H68" s="110"/>
      <c r="I68" s="110"/>
      <c r="J68" s="111">
        <f>J958</f>
        <v>0</v>
      </c>
      <c r="L68" s="108"/>
    </row>
    <row r="69" spans="2:12" s="9" customFormat="1" ht="19.899999999999999" customHeight="1">
      <c r="B69" s="108"/>
      <c r="D69" s="109" t="s">
        <v>570</v>
      </c>
      <c r="E69" s="110"/>
      <c r="F69" s="110"/>
      <c r="G69" s="110"/>
      <c r="H69" s="110"/>
      <c r="I69" s="110"/>
      <c r="J69" s="111">
        <f>J1034</f>
        <v>0</v>
      </c>
      <c r="L69" s="108"/>
    </row>
    <row r="70" spans="2:12" s="9" customFormat="1" ht="19.899999999999999" customHeight="1">
      <c r="B70" s="108"/>
      <c r="D70" s="109" t="s">
        <v>301</v>
      </c>
      <c r="E70" s="110"/>
      <c r="F70" s="110"/>
      <c r="G70" s="110"/>
      <c r="H70" s="110"/>
      <c r="I70" s="110"/>
      <c r="J70" s="111">
        <f>J1197</f>
        <v>0</v>
      </c>
      <c r="L70" s="108"/>
    </row>
    <row r="71" spans="2:12" s="9" customFormat="1" ht="19.899999999999999" customHeight="1">
      <c r="B71" s="108"/>
      <c r="D71" s="109" t="s">
        <v>302</v>
      </c>
      <c r="E71" s="110"/>
      <c r="F71" s="110"/>
      <c r="G71" s="110"/>
      <c r="H71" s="110"/>
      <c r="I71" s="110"/>
      <c r="J71" s="111">
        <f>J1225</f>
        <v>0</v>
      </c>
      <c r="L71" s="108"/>
    </row>
    <row r="72" spans="2:12" s="9" customFormat="1" ht="19.899999999999999" customHeight="1">
      <c r="B72" s="108"/>
      <c r="D72" s="109" t="s">
        <v>571</v>
      </c>
      <c r="E72" s="110"/>
      <c r="F72" s="110"/>
      <c r="G72" s="110"/>
      <c r="H72" s="110"/>
      <c r="I72" s="110"/>
      <c r="J72" s="111">
        <f>J1275</f>
        <v>0</v>
      </c>
      <c r="L72" s="108"/>
    </row>
    <row r="73" spans="2:12" s="9" customFormat="1" ht="19.899999999999999" customHeight="1">
      <c r="B73" s="108"/>
      <c r="D73" s="109" t="s">
        <v>1889</v>
      </c>
      <c r="E73" s="110"/>
      <c r="F73" s="110"/>
      <c r="G73" s="110"/>
      <c r="H73" s="110"/>
      <c r="I73" s="110"/>
      <c r="J73" s="111">
        <f>J1379</f>
        <v>0</v>
      </c>
      <c r="L73" s="108"/>
    </row>
    <row r="74" spans="2:12" s="9" customFormat="1" ht="19.899999999999999" customHeight="1">
      <c r="B74" s="108"/>
      <c r="D74" s="109" t="s">
        <v>573</v>
      </c>
      <c r="E74" s="110"/>
      <c r="F74" s="110"/>
      <c r="G74" s="110"/>
      <c r="H74" s="110"/>
      <c r="I74" s="110"/>
      <c r="J74" s="111">
        <f>J1412</f>
        <v>0</v>
      </c>
      <c r="L74" s="108"/>
    </row>
    <row r="75" spans="2:12" s="1" customFormat="1" ht="21.75" customHeight="1">
      <c r="B75" s="28"/>
      <c r="L75" s="28"/>
    </row>
    <row r="76" spans="2:12" s="1" customFormat="1" ht="7" customHeight="1">
      <c r="B76" s="40"/>
      <c r="C76" s="41"/>
      <c r="D76" s="41"/>
      <c r="E76" s="41"/>
      <c r="F76" s="41"/>
      <c r="G76" s="41"/>
      <c r="H76" s="41"/>
      <c r="I76" s="41"/>
      <c r="J76" s="41"/>
      <c r="K76" s="41"/>
      <c r="L76" s="28"/>
    </row>
    <row r="80" spans="2:12" s="1" customFormat="1" ht="7" customHeight="1">
      <c r="B80" s="42"/>
      <c r="C80" s="43"/>
      <c r="D80" s="43"/>
      <c r="E80" s="43"/>
      <c r="F80" s="43"/>
      <c r="G80" s="43"/>
      <c r="H80" s="43"/>
      <c r="I80" s="43"/>
      <c r="J80" s="43"/>
      <c r="K80" s="43"/>
      <c r="L80" s="28"/>
    </row>
    <row r="81" spans="2:63" s="1" customFormat="1" ht="25" customHeight="1">
      <c r="B81" s="28"/>
      <c r="C81" s="20" t="s">
        <v>141</v>
      </c>
      <c r="L81" s="28"/>
    </row>
    <row r="82" spans="2:63" s="1" customFormat="1" ht="7" customHeight="1">
      <c r="B82" s="28"/>
      <c r="L82" s="28"/>
    </row>
    <row r="83" spans="2:63" s="1" customFormat="1" ht="12" customHeight="1">
      <c r="B83" s="28"/>
      <c r="C83" s="25" t="s">
        <v>14</v>
      </c>
      <c r="L83" s="28"/>
    </row>
    <row r="84" spans="2:63" s="1" customFormat="1" ht="16.5" customHeight="1">
      <c r="B84" s="28"/>
      <c r="E84" s="1007" t="str">
        <f>E7</f>
        <v>Domov seniorů Borohrádek-Přístavba a stavební úpravy</v>
      </c>
      <c r="F84" s="1008"/>
      <c r="G84" s="1008"/>
      <c r="H84" s="1008"/>
      <c r="L84" s="28"/>
    </row>
    <row r="85" spans="2:63" s="1" customFormat="1" ht="12" customHeight="1">
      <c r="B85" s="28"/>
      <c r="C85" s="25" t="s">
        <v>128</v>
      </c>
      <c r="L85" s="28"/>
    </row>
    <row r="86" spans="2:63" s="1" customFormat="1" ht="16.5" customHeight="1">
      <c r="B86" s="28"/>
      <c r="E86" s="1003" t="str">
        <f>E9</f>
        <v>SO 01.1 - Bourání</v>
      </c>
      <c r="F86" s="1009"/>
      <c r="G86" s="1009"/>
      <c r="H86" s="1009"/>
      <c r="L86" s="28"/>
    </row>
    <row r="87" spans="2:63" s="1" customFormat="1" ht="7" customHeight="1">
      <c r="B87" s="28"/>
      <c r="L87" s="28"/>
    </row>
    <row r="88" spans="2:63" s="1" customFormat="1" ht="12" customHeight="1">
      <c r="B88" s="28"/>
      <c r="C88" s="25" t="s">
        <v>18</v>
      </c>
      <c r="F88" s="23" t="str">
        <f>F12</f>
        <v>DpS Borohrádek, st.p.č.243,722,p.p.č.187</v>
      </c>
      <c r="I88" s="25" t="s">
        <v>19</v>
      </c>
      <c r="J88" s="48" t="str">
        <f>IF(J12="","",J12)</f>
        <v>10. 6. 2024</v>
      </c>
      <c r="L88" s="28"/>
    </row>
    <row r="89" spans="2:63" s="1" customFormat="1" ht="7" customHeight="1">
      <c r="B89" s="28"/>
      <c r="L89" s="28"/>
    </row>
    <row r="90" spans="2:63" s="1" customFormat="1" ht="25.75" customHeight="1">
      <c r="B90" s="28"/>
      <c r="C90" s="25" t="s">
        <v>21</v>
      </c>
      <c r="F90" s="23" t="str">
        <f>E15</f>
        <v>Královehradecký kraj,Pivovarské nám.1245 H.Králové</v>
      </c>
      <c r="I90" s="25" t="s">
        <v>26</v>
      </c>
      <c r="J90" s="26" t="str">
        <f>E21</f>
        <v>Proxion, Hurdálková 206 547 01 Náchod</v>
      </c>
      <c r="L90" s="28"/>
    </row>
    <row r="91" spans="2:63" s="1" customFormat="1" ht="15.25" customHeight="1">
      <c r="B91" s="28"/>
      <c r="C91" s="25" t="s">
        <v>24</v>
      </c>
      <c r="F91" s="23" t="str">
        <f>IF(E18="","",E18)</f>
        <v>VZ</v>
      </c>
      <c r="I91" s="25" t="s">
        <v>28</v>
      </c>
      <c r="J91" s="26" t="str">
        <f>E24</f>
        <v>František Mrázek</v>
      </c>
      <c r="L91" s="28"/>
    </row>
    <row r="92" spans="2:63" s="1" customFormat="1" ht="10.4" customHeight="1">
      <c r="B92" s="28"/>
      <c r="L92" s="28"/>
    </row>
    <row r="93" spans="2:63" s="10" customFormat="1" ht="29.25" customHeight="1">
      <c r="B93" s="112"/>
      <c r="C93" s="878" t="s">
        <v>142</v>
      </c>
      <c r="D93" s="879" t="s">
        <v>57</v>
      </c>
      <c r="E93" s="879" t="s">
        <v>53</v>
      </c>
      <c r="F93" s="879" t="s">
        <v>54</v>
      </c>
      <c r="G93" s="879" t="s">
        <v>143</v>
      </c>
      <c r="H93" s="879" t="s">
        <v>144</v>
      </c>
      <c r="I93" s="879" t="s">
        <v>145</v>
      </c>
      <c r="J93" s="879" t="s">
        <v>132</v>
      </c>
      <c r="K93" s="880" t="s">
        <v>146</v>
      </c>
      <c r="L93" s="112"/>
      <c r="M93" s="55" t="s">
        <v>1</v>
      </c>
      <c r="N93" s="56" t="s">
        <v>36</v>
      </c>
      <c r="O93" s="56" t="s">
        <v>147</v>
      </c>
      <c r="P93" s="56" t="s">
        <v>148</v>
      </c>
      <c r="Q93" s="56" t="s">
        <v>149</v>
      </c>
      <c r="R93" s="56" t="s">
        <v>150</v>
      </c>
      <c r="S93" s="56" t="s">
        <v>151</v>
      </c>
      <c r="T93" s="57" t="s">
        <v>152</v>
      </c>
    </row>
    <row r="94" spans="2:63" s="1" customFormat="1" ht="22.9" customHeight="1">
      <c r="B94" s="28"/>
      <c r="C94" s="60" t="s">
        <v>153</v>
      </c>
      <c r="J94" s="117">
        <f>BK94</f>
        <v>0</v>
      </c>
      <c r="L94" s="28"/>
      <c r="M94" s="58"/>
      <c r="N94" s="49"/>
      <c r="O94" s="49"/>
      <c r="P94" s="118">
        <f>P95+P781</f>
        <v>27466.997715999998</v>
      </c>
      <c r="Q94" s="49"/>
      <c r="R94" s="118">
        <f>R95+R781</f>
        <v>5.3817896000000003</v>
      </c>
      <c r="S94" s="49"/>
      <c r="T94" s="119">
        <f>T95+T781</f>
        <v>1496.4353585000001</v>
      </c>
      <c r="AT94" s="16" t="s">
        <v>71</v>
      </c>
      <c r="AU94" s="16" t="s">
        <v>134</v>
      </c>
      <c r="BK94" s="120">
        <f>BK95+BK781</f>
        <v>0</v>
      </c>
    </row>
    <row r="95" spans="2:63" s="11" customFormat="1" ht="25.9" customHeight="1">
      <c r="B95" s="121"/>
      <c r="D95" s="122" t="s">
        <v>71</v>
      </c>
      <c r="E95" s="123" t="s">
        <v>251</v>
      </c>
      <c r="F95" s="123" t="s">
        <v>252</v>
      </c>
      <c r="J95" s="124">
        <f>BK95</f>
        <v>0</v>
      </c>
      <c r="L95" s="121"/>
      <c r="M95" s="125"/>
      <c r="P95" s="126">
        <f>P96+P232+P733</f>
        <v>25839.400848999998</v>
      </c>
      <c r="R95" s="126">
        <f>R96+R232+R733</f>
        <v>0</v>
      </c>
      <c r="T95" s="127">
        <f>T96+T232+T733</f>
        <v>1376.8163260000001</v>
      </c>
      <c r="AR95" s="122" t="s">
        <v>80</v>
      </c>
      <c r="AT95" s="128" t="s">
        <v>71</v>
      </c>
      <c r="AU95" s="128" t="s">
        <v>72</v>
      </c>
      <c r="AY95" s="122" t="s">
        <v>157</v>
      </c>
      <c r="BK95" s="129">
        <f>BK96+BK232+BK733</f>
        <v>0</v>
      </c>
    </row>
    <row r="96" spans="2:63" s="11" customFormat="1" ht="22.9" customHeight="1">
      <c r="B96" s="121"/>
      <c r="D96" s="122" t="s">
        <v>71</v>
      </c>
      <c r="E96" s="130" t="s">
        <v>80</v>
      </c>
      <c r="F96" s="130" t="s">
        <v>577</v>
      </c>
      <c r="J96" s="131">
        <f>BK96</f>
        <v>0</v>
      </c>
      <c r="L96" s="121"/>
      <c r="M96" s="125"/>
      <c r="P96" s="126">
        <f>SUM(P97:P231)</f>
        <v>228.43048800000005</v>
      </c>
      <c r="R96" s="126">
        <f>SUM(R97:R231)</f>
        <v>0</v>
      </c>
      <c r="T96" s="127">
        <f>SUM(T97:T231)</f>
        <v>0</v>
      </c>
      <c r="AR96" s="122" t="s">
        <v>80</v>
      </c>
      <c r="AT96" s="128" t="s">
        <v>71</v>
      </c>
      <c r="AU96" s="128" t="s">
        <v>80</v>
      </c>
      <c r="AY96" s="122" t="s">
        <v>157</v>
      </c>
      <c r="BK96" s="129">
        <f>SUM(BK97:BK231)</f>
        <v>0</v>
      </c>
    </row>
    <row r="97" spans="2:65" s="1" customFormat="1" ht="33" customHeight="1">
      <c r="B97" s="28"/>
      <c r="C97" s="198" t="s">
        <v>80</v>
      </c>
      <c r="D97" s="198" t="s">
        <v>160</v>
      </c>
      <c r="E97" s="199" t="s">
        <v>2718</v>
      </c>
      <c r="F97" s="200" t="s">
        <v>2719</v>
      </c>
      <c r="G97" s="201" t="s">
        <v>256</v>
      </c>
      <c r="H97" s="202">
        <v>26.664000000000001</v>
      </c>
      <c r="I97" s="903"/>
      <c r="J97" s="203">
        <f>ROUND(I97*H97,2)</f>
        <v>0</v>
      </c>
      <c r="K97" s="200" t="s">
        <v>2720</v>
      </c>
      <c r="L97" s="28"/>
      <c r="M97" s="140" t="s">
        <v>1</v>
      </c>
      <c r="N97" s="141" t="s">
        <v>38</v>
      </c>
      <c r="O97" s="142">
        <v>4.1390000000000002</v>
      </c>
      <c r="P97" s="142">
        <f>O97*H97</f>
        <v>110.36229600000001</v>
      </c>
      <c r="Q97" s="142">
        <v>0</v>
      </c>
      <c r="R97" s="142">
        <f>Q97*H97</f>
        <v>0</v>
      </c>
      <c r="S97" s="142">
        <v>0</v>
      </c>
      <c r="T97" s="143">
        <f>S97*H97</f>
        <v>0</v>
      </c>
      <c r="AR97" s="144" t="s">
        <v>164</v>
      </c>
      <c r="AT97" s="144" t="s">
        <v>160</v>
      </c>
      <c r="AU97" s="144" t="s">
        <v>88</v>
      </c>
      <c r="AY97" s="16" t="s">
        <v>157</v>
      </c>
      <c r="BE97" s="145">
        <f>IF(N97="základní",J97,0)</f>
        <v>0</v>
      </c>
      <c r="BF97" s="145">
        <f>IF(N97="snížená",J97,0)</f>
        <v>0</v>
      </c>
      <c r="BG97" s="145">
        <f>IF(N97="zákl. přenesená",J97,0)</f>
        <v>0</v>
      </c>
      <c r="BH97" s="145">
        <f>IF(N97="sníž. přenesená",J97,0)</f>
        <v>0</v>
      </c>
      <c r="BI97" s="145">
        <f>IF(N97="nulová",J97,0)</f>
        <v>0</v>
      </c>
      <c r="BJ97" s="16" t="s">
        <v>88</v>
      </c>
      <c r="BK97" s="145">
        <f>ROUND(I97*H97,2)</f>
        <v>0</v>
      </c>
      <c r="BL97" s="16" t="s">
        <v>164</v>
      </c>
      <c r="BM97" s="144" t="s">
        <v>2721</v>
      </c>
    </row>
    <row r="98" spans="2:65" s="1" customFormat="1">
      <c r="B98" s="28"/>
      <c r="D98" s="150" t="s">
        <v>214</v>
      </c>
      <c r="F98" s="870" t="s">
        <v>2722</v>
      </c>
      <c r="L98" s="28"/>
      <c r="M98" s="152"/>
      <c r="T98" s="52"/>
      <c r="AT98" s="16" t="s">
        <v>214</v>
      </c>
      <c r="AU98" s="16" t="s">
        <v>88</v>
      </c>
    </row>
    <row r="99" spans="2:65" s="12" customFormat="1">
      <c r="B99" s="153"/>
      <c r="D99" s="154" t="s">
        <v>259</v>
      </c>
      <c r="E99" s="155" t="s">
        <v>1</v>
      </c>
      <c r="F99" s="156" t="s">
        <v>2723</v>
      </c>
      <c r="H99" s="155" t="s">
        <v>1</v>
      </c>
      <c r="L99" s="153"/>
      <c r="M99" s="157"/>
      <c r="T99" s="158"/>
      <c r="AT99" s="155" t="s">
        <v>259</v>
      </c>
      <c r="AU99" s="155" t="s">
        <v>88</v>
      </c>
      <c r="AV99" s="12" t="s">
        <v>80</v>
      </c>
      <c r="AW99" s="12" t="s">
        <v>27</v>
      </c>
      <c r="AX99" s="12" t="s">
        <v>72</v>
      </c>
      <c r="AY99" s="155" t="s">
        <v>157</v>
      </c>
    </row>
    <row r="100" spans="2:65" s="12" customFormat="1">
      <c r="B100" s="153"/>
      <c r="D100" s="154" t="s">
        <v>259</v>
      </c>
      <c r="E100" s="155" t="s">
        <v>1</v>
      </c>
      <c r="F100" s="156" t="s">
        <v>2724</v>
      </c>
      <c r="H100" s="155" t="s">
        <v>1</v>
      </c>
      <c r="L100" s="153"/>
      <c r="M100" s="157"/>
      <c r="T100" s="158"/>
      <c r="AT100" s="155" t="s">
        <v>259</v>
      </c>
      <c r="AU100" s="155" t="s">
        <v>88</v>
      </c>
      <c r="AV100" s="12" t="s">
        <v>80</v>
      </c>
      <c r="AW100" s="12" t="s">
        <v>27</v>
      </c>
      <c r="AX100" s="12" t="s">
        <v>72</v>
      </c>
      <c r="AY100" s="155" t="s">
        <v>157</v>
      </c>
    </row>
    <row r="101" spans="2:65" s="13" customFormat="1">
      <c r="B101" s="159"/>
      <c r="D101" s="154" t="s">
        <v>259</v>
      </c>
      <c r="E101" s="160" t="s">
        <v>1</v>
      </c>
      <c r="F101" s="161" t="s">
        <v>2725</v>
      </c>
      <c r="H101" s="162">
        <v>1.7549999999999999</v>
      </c>
      <c r="L101" s="159"/>
      <c r="M101" s="163"/>
      <c r="T101" s="164"/>
      <c r="AT101" s="160" t="s">
        <v>259</v>
      </c>
      <c r="AU101" s="160" t="s">
        <v>88</v>
      </c>
      <c r="AV101" s="13" t="s">
        <v>88</v>
      </c>
      <c r="AW101" s="13" t="s">
        <v>27</v>
      </c>
      <c r="AX101" s="13" t="s">
        <v>72</v>
      </c>
      <c r="AY101" s="160" t="s">
        <v>157</v>
      </c>
    </row>
    <row r="102" spans="2:65" s="13" customFormat="1">
      <c r="B102" s="159"/>
      <c r="D102" s="154" t="s">
        <v>259</v>
      </c>
      <c r="E102" s="160" t="s">
        <v>1</v>
      </c>
      <c r="F102" s="161" t="s">
        <v>2726</v>
      </c>
      <c r="H102" s="162">
        <v>2.7570000000000001</v>
      </c>
      <c r="L102" s="159"/>
      <c r="M102" s="163"/>
      <c r="T102" s="164"/>
      <c r="AT102" s="160" t="s">
        <v>259</v>
      </c>
      <c r="AU102" s="160" t="s">
        <v>88</v>
      </c>
      <c r="AV102" s="13" t="s">
        <v>88</v>
      </c>
      <c r="AW102" s="13" t="s">
        <v>27</v>
      </c>
      <c r="AX102" s="13" t="s">
        <v>72</v>
      </c>
      <c r="AY102" s="160" t="s">
        <v>157</v>
      </c>
    </row>
    <row r="103" spans="2:65" s="13" customFormat="1">
      <c r="B103" s="159"/>
      <c r="D103" s="154" t="s">
        <v>259</v>
      </c>
      <c r="E103" s="160" t="s">
        <v>1</v>
      </c>
      <c r="F103" s="161" t="s">
        <v>2727</v>
      </c>
      <c r="H103" s="162">
        <v>1.0609999999999999</v>
      </c>
      <c r="L103" s="159"/>
      <c r="M103" s="163"/>
      <c r="T103" s="164"/>
      <c r="AT103" s="160" t="s">
        <v>259</v>
      </c>
      <c r="AU103" s="160" t="s">
        <v>88</v>
      </c>
      <c r="AV103" s="13" t="s">
        <v>88</v>
      </c>
      <c r="AW103" s="13" t="s">
        <v>27</v>
      </c>
      <c r="AX103" s="13" t="s">
        <v>72</v>
      </c>
      <c r="AY103" s="160" t="s">
        <v>157</v>
      </c>
    </row>
    <row r="104" spans="2:65" s="13" customFormat="1">
      <c r="B104" s="159"/>
      <c r="D104" s="154" t="s">
        <v>259</v>
      </c>
      <c r="E104" s="160" t="s">
        <v>1</v>
      </c>
      <c r="F104" s="161" t="s">
        <v>2728</v>
      </c>
      <c r="H104" s="162">
        <v>1.615</v>
      </c>
      <c r="L104" s="159"/>
      <c r="M104" s="163"/>
      <c r="T104" s="164"/>
      <c r="AT104" s="160" t="s">
        <v>259</v>
      </c>
      <c r="AU104" s="160" t="s">
        <v>88</v>
      </c>
      <c r="AV104" s="13" t="s">
        <v>88</v>
      </c>
      <c r="AW104" s="13" t="s">
        <v>27</v>
      </c>
      <c r="AX104" s="13" t="s">
        <v>72</v>
      </c>
      <c r="AY104" s="160" t="s">
        <v>157</v>
      </c>
    </row>
    <row r="105" spans="2:65" s="13" customFormat="1">
      <c r="B105" s="159"/>
      <c r="D105" s="154" t="s">
        <v>259</v>
      </c>
      <c r="E105" s="160" t="s">
        <v>1</v>
      </c>
      <c r="F105" s="161" t="s">
        <v>2729</v>
      </c>
      <c r="H105" s="162">
        <v>1.661</v>
      </c>
      <c r="L105" s="159"/>
      <c r="M105" s="163"/>
      <c r="T105" s="164"/>
      <c r="AT105" s="160" t="s">
        <v>259</v>
      </c>
      <c r="AU105" s="160" t="s">
        <v>88</v>
      </c>
      <c r="AV105" s="13" t="s">
        <v>88</v>
      </c>
      <c r="AW105" s="13" t="s">
        <v>27</v>
      </c>
      <c r="AX105" s="13" t="s">
        <v>72</v>
      </c>
      <c r="AY105" s="160" t="s">
        <v>157</v>
      </c>
    </row>
    <row r="106" spans="2:65" s="13" customFormat="1">
      <c r="B106" s="159"/>
      <c r="D106" s="154" t="s">
        <v>259</v>
      </c>
      <c r="E106" s="160" t="s">
        <v>1</v>
      </c>
      <c r="F106" s="161" t="s">
        <v>2730</v>
      </c>
      <c r="H106" s="162">
        <v>1.73</v>
      </c>
      <c r="L106" s="159"/>
      <c r="M106" s="163"/>
      <c r="T106" s="164"/>
      <c r="AT106" s="160" t="s">
        <v>259</v>
      </c>
      <c r="AU106" s="160" t="s">
        <v>88</v>
      </c>
      <c r="AV106" s="13" t="s">
        <v>88</v>
      </c>
      <c r="AW106" s="13" t="s">
        <v>27</v>
      </c>
      <c r="AX106" s="13" t="s">
        <v>72</v>
      </c>
      <c r="AY106" s="160" t="s">
        <v>157</v>
      </c>
    </row>
    <row r="107" spans="2:65" s="13" customFormat="1">
      <c r="B107" s="159"/>
      <c r="D107" s="154" t="s">
        <v>259</v>
      </c>
      <c r="E107" s="160" t="s">
        <v>1</v>
      </c>
      <c r="F107" s="161" t="s">
        <v>2731</v>
      </c>
      <c r="H107" s="162">
        <v>1.6479999999999999</v>
      </c>
      <c r="L107" s="159"/>
      <c r="M107" s="163"/>
      <c r="T107" s="164"/>
      <c r="AT107" s="160" t="s">
        <v>259</v>
      </c>
      <c r="AU107" s="160" t="s">
        <v>88</v>
      </c>
      <c r="AV107" s="13" t="s">
        <v>88</v>
      </c>
      <c r="AW107" s="13" t="s">
        <v>27</v>
      </c>
      <c r="AX107" s="13" t="s">
        <v>72</v>
      </c>
      <c r="AY107" s="160" t="s">
        <v>157</v>
      </c>
    </row>
    <row r="108" spans="2:65" s="13" customFormat="1">
      <c r="B108" s="159"/>
      <c r="D108" s="154" t="s">
        <v>259</v>
      </c>
      <c r="E108" s="160" t="s">
        <v>1</v>
      </c>
      <c r="F108" s="161" t="s">
        <v>2732</v>
      </c>
      <c r="H108" s="162">
        <v>1.597</v>
      </c>
      <c r="L108" s="159"/>
      <c r="M108" s="163"/>
      <c r="T108" s="164"/>
      <c r="AT108" s="160" t="s">
        <v>259</v>
      </c>
      <c r="AU108" s="160" t="s">
        <v>88</v>
      </c>
      <c r="AV108" s="13" t="s">
        <v>88</v>
      </c>
      <c r="AW108" s="13" t="s">
        <v>27</v>
      </c>
      <c r="AX108" s="13" t="s">
        <v>72</v>
      </c>
      <c r="AY108" s="160" t="s">
        <v>157</v>
      </c>
    </row>
    <row r="109" spans="2:65" s="13" customFormat="1">
      <c r="B109" s="159"/>
      <c r="D109" s="154" t="s">
        <v>259</v>
      </c>
      <c r="E109" s="160" t="s">
        <v>1</v>
      </c>
      <c r="F109" s="161" t="s">
        <v>2733</v>
      </c>
      <c r="H109" s="162">
        <v>1.827</v>
      </c>
      <c r="L109" s="159"/>
      <c r="M109" s="163"/>
      <c r="T109" s="164"/>
      <c r="AT109" s="160" t="s">
        <v>259</v>
      </c>
      <c r="AU109" s="160" t="s">
        <v>88</v>
      </c>
      <c r="AV109" s="13" t="s">
        <v>88</v>
      </c>
      <c r="AW109" s="13" t="s">
        <v>27</v>
      </c>
      <c r="AX109" s="13" t="s">
        <v>72</v>
      </c>
      <c r="AY109" s="160" t="s">
        <v>157</v>
      </c>
    </row>
    <row r="110" spans="2:65" s="13" customFormat="1">
      <c r="B110" s="159"/>
      <c r="D110" s="154" t="s">
        <v>259</v>
      </c>
      <c r="E110" s="160" t="s">
        <v>1</v>
      </c>
      <c r="F110" s="161" t="s">
        <v>2734</v>
      </c>
      <c r="H110" s="162">
        <v>2.0089999999999999</v>
      </c>
      <c r="L110" s="159"/>
      <c r="M110" s="163"/>
      <c r="T110" s="164"/>
      <c r="AT110" s="160" t="s">
        <v>259</v>
      </c>
      <c r="AU110" s="160" t="s">
        <v>88</v>
      </c>
      <c r="AV110" s="13" t="s">
        <v>88</v>
      </c>
      <c r="AW110" s="13" t="s">
        <v>27</v>
      </c>
      <c r="AX110" s="13" t="s">
        <v>72</v>
      </c>
      <c r="AY110" s="160" t="s">
        <v>157</v>
      </c>
    </row>
    <row r="111" spans="2:65" s="13" customFormat="1">
      <c r="B111" s="159"/>
      <c r="D111" s="154" t="s">
        <v>259</v>
      </c>
      <c r="E111" s="160" t="s">
        <v>1</v>
      </c>
      <c r="F111" s="161" t="s">
        <v>2735</v>
      </c>
      <c r="H111" s="162">
        <v>2.1789999999999998</v>
      </c>
      <c r="L111" s="159"/>
      <c r="M111" s="163"/>
      <c r="T111" s="164"/>
      <c r="AT111" s="160" t="s">
        <v>259</v>
      </c>
      <c r="AU111" s="160" t="s">
        <v>88</v>
      </c>
      <c r="AV111" s="13" t="s">
        <v>88</v>
      </c>
      <c r="AW111" s="13" t="s">
        <v>27</v>
      </c>
      <c r="AX111" s="13" t="s">
        <v>72</v>
      </c>
      <c r="AY111" s="160" t="s">
        <v>157</v>
      </c>
    </row>
    <row r="112" spans="2:65" s="13" customFormat="1">
      <c r="B112" s="159"/>
      <c r="D112" s="154" t="s">
        <v>259</v>
      </c>
      <c r="E112" s="160" t="s">
        <v>1</v>
      </c>
      <c r="F112" s="161" t="s">
        <v>2736</v>
      </c>
      <c r="H112" s="162">
        <v>1.819</v>
      </c>
      <c r="L112" s="159"/>
      <c r="M112" s="163"/>
      <c r="T112" s="164"/>
      <c r="AT112" s="160" t="s">
        <v>259</v>
      </c>
      <c r="AU112" s="160" t="s">
        <v>88</v>
      </c>
      <c r="AV112" s="13" t="s">
        <v>88</v>
      </c>
      <c r="AW112" s="13" t="s">
        <v>27</v>
      </c>
      <c r="AX112" s="13" t="s">
        <v>72</v>
      </c>
      <c r="AY112" s="160" t="s">
        <v>157</v>
      </c>
    </row>
    <row r="113" spans="2:65" s="13" customFormat="1">
      <c r="B113" s="159"/>
      <c r="D113" s="154" t="s">
        <v>259</v>
      </c>
      <c r="E113" s="160" t="s">
        <v>1</v>
      </c>
      <c r="F113" s="161" t="s">
        <v>2737</v>
      </c>
      <c r="H113" s="162">
        <v>2.6269999999999998</v>
      </c>
      <c r="L113" s="159"/>
      <c r="M113" s="163"/>
      <c r="T113" s="164"/>
      <c r="AT113" s="160" t="s">
        <v>259</v>
      </c>
      <c r="AU113" s="160" t="s">
        <v>88</v>
      </c>
      <c r="AV113" s="13" t="s">
        <v>88</v>
      </c>
      <c r="AW113" s="13" t="s">
        <v>27</v>
      </c>
      <c r="AX113" s="13" t="s">
        <v>72</v>
      </c>
      <c r="AY113" s="160" t="s">
        <v>157</v>
      </c>
    </row>
    <row r="114" spans="2:65" s="13" customFormat="1">
      <c r="B114" s="159"/>
      <c r="D114" s="154" t="s">
        <v>259</v>
      </c>
      <c r="E114" s="160" t="s">
        <v>1</v>
      </c>
      <c r="F114" s="161" t="s">
        <v>2738</v>
      </c>
      <c r="H114" s="162">
        <v>2.379</v>
      </c>
      <c r="L114" s="159"/>
      <c r="M114" s="163"/>
      <c r="T114" s="164"/>
      <c r="AT114" s="160" t="s">
        <v>259</v>
      </c>
      <c r="AU114" s="160" t="s">
        <v>88</v>
      </c>
      <c r="AV114" s="13" t="s">
        <v>88</v>
      </c>
      <c r="AW114" s="13" t="s">
        <v>27</v>
      </c>
      <c r="AX114" s="13" t="s">
        <v>72</v>
      </c>
      <c r="AY114" s="160" t="s">
        <v>157</v>
      </c>
    </row>
    <row r="115" spans="2:65" s="14" customFormat="1">
      <c r="B115" s="165"/>
      <c r="D115" s="154" t="s">
        <v>259</v>
      </c>
      <c r="E115" s="166" t="s">
        <v>1</v>
      </c>
      <c r="F115" s="167" t="s">
        <v>265</v>
      </c>
      <c r="H115" s="168">
        <v>26.664000000000001</v>
      </c>
      <c r="L115" s="165"/>
      <c r="M115" s="169"/>
      <c r="T115" s="170"/>
      <c r="AT115" s="166" t="s">
        <v>259</v>
      </c>
      <c r="AU115" s="166" t="s">
        <v>88</v>
      </c>
      <c r="AV115" s="14" t="s">
        <v>164</v>
      </c>
      <c r="AW115" s="14" t="s">
        <v>27</v>
      </c>
      <c r="AX115" s="14" t="s">
        <v>80</v>
      </c>
      <c r="AY115" s="166" t="s">
        <v>157</v>
      </c>
    </row>
    <row r="116" spans="2:65" s="1" customFormat="1" ht="55.5" customHeight="1">
      <c r="B116" s="28"/>
      <c r="C116" s="198" t="s">
        <v>88</v>
      </c>
      <c r="D116" s="198" t="s">
        <v>160</v>
      </c>
      <c r="E116" s="199" t="s">
        <v>2739</v>
      </c>
      <c r="F116" s="200" t="s">
        <v>2740</v>
      </c>
      <c r="G116" s="201" t="s">
        <v>256</v>
      </c>
      <c r="H116" s="202">
        <v>26.664000000000001</v>
      </c>
      <c r="I116" s="903"/>
      <c r="J116" s="203">
        <f>ROUND(I116*H116,2)</f>
        <v>0</v>
      </c>
      <c r="K116" s="200" t="s">
        <v>2720</v>
      </c>
      <c r="L116" s="28"/>
      <c r="M116" s="140" t="s">
        <v>1</v>
      </c>
      <c r="N116" s="141" t="s">
        <v>38</v>
      </c>
      <c r="O116" s="142">
        <v>2.173</v>
      </c>
      <c r="P116" s="142">
        <f>O116*H116</f>
        <v>57.940872000000006</v>
      </c>
      <c r="Q116" s="142">
        <v>0</v>
      </c>
      <c r="R116" s="142">
        <f>Q116*H116</f>
        <v>0</v>
      </c>
      <c r="S116" s="142">
        <v>0</v>
      </c>
      <c r="T116" s="143">
        <f>S116*H116</f>
        <v>0</v>
      </c>
      <c r="AR116" s="144" t="s">
        <v>164</v>
      </c>
      <c r="AT116" s="144" t="s">
        <v>160</v>
      </c>
      <c r="AU116" s="144" t="s">
        <v>88</v>
      </c>
      <c r="AY116" s="16" t="s">
        <v>157</v>
      </c>
      <c r="BE116" s="145">
        <f>IF(N116="základní",J116,0)</f>
        <v>0</v>
      </c>
      <c r="BF116" s="145">
        <f>IF(N116="snížená",J116,0)</f>
        <v>0</v>
      </c>
      <c r="BG116" s="145">
        <f>IF(N116="zákl. přenesená",J116,0)</f>
        <v>0</v>
      </c>
      <c r="BH116" s="145">
        <f>IF(N116="sníž. přenesená",J116,0)</f>
        <v>0</v>
      </c>
      <c r="BI116" s="145">
        <f>IF(N116="nulová",J116,0)</f>
        <v>0</v>
      </c>
      <c r="BJ116" s="16" t="s">
        <v>88</v>
      </c>
      <c r="BK116" s="145">
        <f>ROUND(I116*H116,2)</f>
        <v>0</v>
      </c>
      <c r="BL116" s="16" t="s">
        <v>164</v>
      </c>
      <c r="BM116" s="144" t="s">
        <v>2741</v>
      </c>
    </row>
    <row r="117" spans="2:65" s="1" customFormat="1">
      <c r="B117" s="28"/>
      <c r="D117" s="150" t="s">
        <v>214</v>
      </c>
      <c r="F117" s="870" t="s">
        <v>2742</v>
      </c>
      <c r="L117" s="28"/>
      <c r="M117" s="152"/>
      <c r="T117" s="52"/>
      <c r="AT117" s="16" t="s">
        <v>214</v>
      </c>
      <c r="AU117" s="16" t="s">
        <v>88</v>
      </c>
    </row>
    <row r="118" spans="2:65" s="12" customFormat="1">
      <c r="B118" s="153"/>
      <c r="D118" s="154" t="s">
        <v>259</v>
      </c>
      <c r="E118" s="155" t="s">
        <v>1</v>
      </c>
      <c r="F118" s="156" t="s">
        <v>2723</v>
      </c>
      <c r="H118" s="155" t="s">
        <v>1</v>
      </c>
      <c r="L118" s="153"/>
      <c r="M118" s="157"/>
      <c r="T118" s="158"/>
      <c r="AT118" s="155" t="s">
        <v>259</v>
      </c>
      <c r="AU118" s="155" t="s">
        <v>88</v>
      </c>
      <c r="AV118" s="12" t="s">
        <v>80</v>
      </c>
      <c r="AW118" s="12" t="s">
        <v>27</v>
      </c>
      <c r="AX118" s="12" t="s">
        <v>72</v>
      </c>
      <c r="AY118" s="155" t="s">
        <v>157</v>
      </c>
    </row>
    <row r="119" spans="2:65" s="12" customFormat="1">
      <c r="B119" s="153"/>
      <c r="D119" s="154" t="s">
        <v>259</v>
      </c>
      <c r="E119" s="155" t="s">
        <v>1</v>
      </c>
      <c r="F119" s="156" t="s">
        <v>2743</v>
      </c>
      <c r="H119" s="155" t="s">
        <v>1</v>
      </c>
      <c r="L119" s="153"/>
      <c r="M119" s="157"/>
      <c r="T119" s="158"/>
      <c r="AT119" s="155" t="s">
        <v>259</v>
      </c>
      <c r="AU119" s="155" t="s">
        <v>88</v>
      </c>
      <c r="AV119" s="12" t="s">
        <v>80</v>
      </c>
      <c r="AW119" s="12" t="s">
        <v>27</v>
      </c>
      <c r="AX119" s="12" t="s">
        <v>72</v>
      </c>
      <c r="AY119" s="155" t="s">
        <v>157</v>
      </c>
    </row>
    <row r="120" spans="2:65" s="12" customFormat="1">
      <c r="B120" s="153"/>
      <c r="D120" s="154" t="s">
        <v>259</v>
      </c>
      <c r="E120" s="155" t="s">
        <v>1</v>
      </c>
      <c r="F120" s="156" t="s">
        <v>2724</v>
      </c>
      <c r="H120" s="155" t="s">
        <v>1</v>
      </c>
      <c r="L120" s="153"/>
      <c r="M120" s="157"/>
      <c r="T120" s="158"/>
      <c r="AT120" s="155" t="s">
        <v>259</v>
      </c>
      <c r="AU120" s="155" t="s">
        <v>88</v>
      </c>
      <c r="AV120" s="12" t="s">
        <v>80</v>
      </c>
      <c r="AW120" s="12" t="s">
        <v>27</v>
      </c>
      <c r="AX120" s="12" t="s">
        <v>72</v>
      </c>
      <c r="AY120" s="155" t="s">
        <v>157</v>
      </c>
    </row>
    <row r="121" spans="2:65" s="13" customFormat="1">
      <c r="B121" s="159"/>
      <c r="D121" s="154" t="s">
        <v>259</v>
      </c>
      <c r="E121" s="160" t="s">
        <v>1</v>
      </c>
      <c r="F121" s="161" t="s">
        <v>2725</v>
      </c>
      <c r="H121" s="162">
        <v>1.7549999999999999</v>
      </c>
      <c r="L121" s="159"/>
      <c r="M121" s="163"/>
      <c r="T121" s="164"/>
      <c r="AT121" s="160" t="s">
        <v>259</v>
      </c>
      <c r="AU121" s="160" t="s">
        <v>88</v>
      </c>
      <c r="AV121" s="13" t="s">
        <v>88</v>
      </c>
      <c r="AW121" s="13" t="s">
        <v>27</v>
      </c>
      <c r="AX121" s="13" t="s">
        <v>72</v>
      </c>
      <c r="AY121" s="160" t="s">
        <v>157</v>
      </c>
    </row>
    <row r="122" spans="2:65" s="13" customFormat="1">
      <c r="B122" s="159"/>
      <c r="D122" s="154" t="s">
        <v>259</v>
      </c>
      <c r="E122" s="160" t="s">
        <v>1</v>
      </c>
      <c r="F122" s="161" t="s">
        <v>2726</v>
      </c>
      <c r="H122" s="162">
        <v>2.7570000000000001</v>
      </c>
      <c r="L122" s="159"/>
      <c r="M122" s="163"/>
      <c r="T122" s="164"/>
      <c r="AT122" s="160" t="s">
        <v>259</v>
      </c>
      <c r="AU122" s="160" t="s">
        <v>88</v>
      </c>
      <c r="AV122" s="13" t="s">
        <v>88</v>
      </c>
      <c r="AW122" s="13" t="s">
        <v>27</v>
      </c>
      <c r="AX122" s="13" t="s">
        <v>72</v>
      </c>
      <c r="AY122" s="160" t="s">
        <v>157</v>
      </c>
    </row>
    <row r="123" spans="2:65" s="13" customFormat="1">
      <c r="B123" s="159"/>
      <c r="D123" s="154" t="s">
        <v>259</v>
      </c>
      <c r="E123" s="160" t="s">
        <v>1</v>
      </c>
      <c r="F123" s="161" t="s">
        <v>2727</v>
      </c>
      <c r="H123" s="162">
        <v>1.0609999999999999</v>
      </c>
      <c r="L123" s="159"/>
      <c r="M123" s="163"/>
      <c r="T123" s="164"/>
      <c r="AT123" s="160" t="s">
        <v>259</v>
      </c>
      <c r="AU123" s="160" t="s">
        <v>88</v>
      </c>
      <c r="AV123" s="13" t="s">
        <v>88</v>
      </c>
      <c r="AW123" s="13" t="s">
        <v>27</v>
      </c>
      <c r="AX123" s="13" t="s">
        <v>72</v>
      </c>
      <c r="AY123" s="160" t="s">
        <v>157</v>
      </c>
    </row>
    <row r="124" spans="2:65" s="13" customFormat="1">
      <c r="B124" s="159"/>
      <c r="D124" s="154" t="s">
        <v>259</v>
      </c>
      <c r="E124" s="160" t="s">
        <v>1</v>
      </c>
      <c r="F124" s="161" t="s">
        <v>2728</v>
      </c>
      <c r="H124" s="162">
        <v>1.615</v>
      </c>
      <c r="L124" s="159"/>
      <c r="M124" s="163"/>
      <c r="T124" s="164"/>
      <c r="AT124" s="160" t="s">
        <v>259</v>
      </c>
      <c r="AU124" s="160" t="s">
        <v>88</v>
      </c>
      <c r="AV124" s="13" t="s">
        <v>88</v>
      </c>
      <c r="AW124" s="13" t="s">
        <v>27</v>
      </c>
      <c r="AX124" s="13" t="s">
        <v>72</v>
      </c>
      <c r="AY124" s="160" t="s">
        <v>157</v>
      </c>
    </row>
    <row r="125" spans="2:65" s="13" customFormat="1">
      <c r="B125" s="159"/>
      <c r="D125" s="154" t="s">
        <v>259</v>
      </c>
      <c r="E125" s="160" t="s">
        <v>1</v>
      </c>
      <c r="F125" s="161" t="s">
        <v>2729</v>
      </c>
      <c r="H125" s="162">
        <v>1.661</v>
      </c>
      <c r="L125" s="159"/>
      <c r="M125" s="163"/>
      <c r="T125" s="164"/>
      <c r="AT125" s="160" t="s">
        <v>259</v>
      </c>
      <c r="AU125" s="160" t="s">
        <v>88</v>
      </c>
      <c r="AV125" s="13" t="s">
        <v>88</v>
      </c>
      <c r="AW125" s="13" t="s">
        <v>27</v>
      </c>
      <c r="AX125" s="13" t="s">
        <v>72</v>
      </c>
      <c r="AY125" s="160" t="s">
        <v>157</v>
      </c>
    </row>
    <row r="126" spans="2:65" s="13" customFormat="1">
      <c r="B126" s="159"/>
      <c r="D126" s="154" t="s">
        <v>259</v>
      </c>
      <c r="E126" s="160" t="s">
        <v>1</v>
      </c>
      <c r="F126" s="161" t="s">
        <v>2730</v>
      </c>
      <c r="H126" s="162">
        <v>1.73</v>
      </c>
      <c r="L126" s="159"/>
      <c r="M126" s="163"/>
      <c r="T126" s="164"/>
      <c r="AT126" s="160" t="s">
        <v>259</v>
      </c>
      <c r="AU126" s="160" t="s">
        <v>88</v>
      </c>
      <c r="AV126" s="13" t="s">
        <v>88</v>
      </c>
      <c r="AW126" s="13" t="s">
        <v>27</v>
      </c>
      <c r="AX126" s="13" t="s">
        <v>72</v>
      </c>
      <c r="AY126" s="160" t="s">
        <v>157</v>
      </c>
    </row>
    <row r="127" spans="2:65" s="13" customFormat="1">
      <c r="B127" s="159"/>
      <c r="D127" s="154" t="s">
        <v>259</v>
      </c>
      <c r="E127" s="160" t="s">
        <v>1</v>
      </c>
      <c r="F127" s="161" t="s">
        <v>2731</v>
      </c>
      <c r="H127" s="162">
        <v>1.6479999999999999</v>
      </c>
      <c r="L127" s="159"/>
      <c r="M127" s="163"/>
      <c r="T127" s="164"/>
      <c r="AT127" s="160" t="s">
        <v>259</v>
      </c>
      <c r="AU127" s="160" t="s">
        <v>88</v>
      </c>
      <c r="AV127" s="13" t="s">
        <v>88</v>
      </c>
      <c r="AW127" s="13" t="s">
        <v>27</v>
      </c>
      <c r="AX127" s="13" t="s">
        <v>72</v>
      </c>
      <c r="AY127" s="160" t="s">
        <v>157</v>
      </c>
    </row>
    <row r="128" spans="2:65" s="13" customFormat="1">
      <c r="B128" s="159"/>
      <c r="D128" s="154" t="s">
        <v>259</v>
      </c>
      <c r="E128" s="160" t="s">
        <v>1</v>
      </c>
      <c r="F128" s="161" t="s">
        <v>2732</v>
      </c>
      <c r="H128" s="162">
        <v>1.597</v>
      </c>
      <c r="L128" s="159"/>
      <c r="M128" s="163"/>
      <c r="T128" s="164"/>
      <c r="AT128" s="160" t="s">
        <v>259</v>
      </c>
      <c r="AU128" s="160" t="s">
        <v>88</v>
      </c>
      <c r="AV128" s="13" t="s">
        <v>88</v>
      </c>
      <c r="AW128" s="13" t="s">
        <v>27</v>
      </c>
      <c r="AX128" s="13" t="s">
        <v>72</v>
      </c>
      <c r="AY128" s="160" t="s">
        <v>157</v>
      </c>
    </row>
    <row r="129" spans="2:65" s="13" customFormat="1">
      <c r="B129" s="159"/>
      <c r="D129" s="154" t="s">
        <v>259</v>
      </c>
      <c r="E129" s="160" t="s">
        <v>1</v>
      </c>
      <c r="F129" s="161" t="s">
        <v>2733</v>
      </c>
      <c r="H129" s="162">
        <v>1.827</v>
      </c>
      <c r="L129" s="159"/>
      <c r="M129" s="163"/>
      <c r="T129" s="164"/>
      <c r="AT129" s="160" t="s">
        <v>259</v>
      </c>
      <c r="AU129" s="160" t="s">
        <v>88</v>
      </c>
      <c r="AV129" s="13" t="s">
        <v>88</v>
      </c>
      <c r="AW129" s="13" t="s">
        <v>27</v>
      </c>
      <c r="AX129" s="13" t="s">
        <v>72</v>
      </c>
      <c r="AY129" s="160" t="s">
        <v>157</v>
      </c>
    </row>
    <row r="130" spans="2:65" s="13" customFormat="1">
      <c r="B130" s="159"/>
      <c r="D130" s="154" t="s">
        <v>259</v>
      </c>
      <c r="E130" s="160" t="s">
        <v>1</v>
      </c>
      <c r="F130" s="161" t="s">
        <v>2734</v>
      </c>
      <c r="H130" s="162">
        <v>2.0089999999999999</v>
      </c>
      <c r="L130" s="159"/>
      <c r="M130" s="163"/>
      <c r="T130" s="164"/>
      <c r="AT130" s="160" t="s">
        <v>259</v>
      </c>
      <c r="AU130" s="160" t="s">
        <v>88</v>
      </c>
      <c r="AV130" s="13" t="s">
        <v>88</v>
      </c>
      <c r="AW130" s="13" t="s">
        <v>27</v>
      </c>
      <c r="AX130" s="13" t="s">
        <v>72</v>
      </c>
      <c r="AY130" s="160" t="s">
        <v>157</v>
      </c>
    </row>
    <row r="131" spans="2:65" s="13" customFormat="1">
      <c r="B131" s="159"/>
      <c r="D131" s="154" t="s">
        <v>259</v>
      </c>
      <c r="E131" s="160" t="s">
        <v>1</v>
      </c>
      <c r="F131" s="161" t="s">
        <v>2735</v>
      </c>
      <c r="H131" s="162">
        <v>2.1789999999999998</v>
      </c>
      <c r="L131" s="159"/>
      <c r="M131" s="163"/>
      <c r="T131" s="164"/>
      <c r="AT131" s="160" t="s">
        <v>259</v>
      </c>
      <c r="AU131" s="160" t="s">
        <v>88</v>
      </c>
      <c r="AV131" s="13" t="s">
        <v>88</v>
      </c>
      <c r="AW131" s="13" t="s">
        <v>27</v>
      </c>
      <c r="AX131" s="13" t="s">
        <v>72</v>
      </c>
      <c r="AY131" s="160" t="s">
        <v>157</v>
      </c>
    </row>
    <row r="132" spans="2:65" s="13" customFormat="1">
      <c r="B132" s="159"/>
      <c r="D132" s="154" t="s">
        <v>259</v>
      </c>
      <c r="E132" s="160" t="s">
        <v>1</v>
      </c>
      <c r="F132" s="161" t="s">
        <v>2736</v>
      </c>
      <c r="H132" s="162">
        <v>1.819</v>
      </c>
      <c r="L132" s="159"/>
      <c r="M132" s="163"/>
      <c r="T132" s="164"/>
      <c r="AT132" s="160" t="s">
        <v>259</v>
      </c>
      <c r="AU132" s="160" t="s">
        <v>88</v>
      </c>
      <c r="AV132" s="13" t="s">
        <v>88</v>
      </c>
      <c r="AW132" s="13" t="s">
        <v>27</v>
      </c>
      <c r="AX132" s="13" t="s">
        <v>72</v>
      </c>
      <c r="AY132" s="160" t="s">
        <v>157</v>
      </c>
    </row>
    <row r="133" spans="2:65" s="13" customFormat="1">
      <c r="B133" s="159"/>
      <c r="D133" s="154" t="s">
        <v>259</v>
      </c>
      <c r="E133" s="160" t="s">
        <v>1</v>
      </c>
      <c r="F133" s="161" t="s">
        <v>2737</v>
      </c>
      <c r="H133" s="162">
        <v>2.6269999999999998</v>
      </c>
      <c r="L133" s="159"/>
      <c r="M133" s="163"/>
      <c r="T133" s="164"/>
      <c r="AT133" s="160" t="s">
        <v>259</v>
      </c>
      <c r="AU133" s="160" t="s">
        <v>88</v>
      </c>
      <c r="AV133" s="13" t="s">
        <v>88</v>
      </c>
      <c r="AW133" s="13" t="s">
        <v>27</v>
      </c>
      <c r="AX133" s="13" t="s">
        <v>72</v>
      </c>
      <c r="AY133" s="160" t="s">
        <v>157</v>
      </c>
    </row>
    <row r="134" spans="2:65" s="13" customFormat="1">
      <c r="B134" s="159"/>
      <c r="D134" s="154" t="s">
        <v>259</v>
      </c>
      <c r="E134" s="160" t="s">
        <v>1</v>
      </c>
      <c r="F134" s="161" t="s">
        <v>2738</v>
      </c>
      <c r="H134" s="162">
        <v>2.379</v>
      </c>
      <c r="L134" s="159"/>
      <c r="M134" s="163"/>
      <c r="T134" s="164"/>
      <c r="AT134" s="160" t="s">
        <v>259</v>
      </c>
      <c r="AU134" s="160" t="s">
        <v>88</v>
      </c>
      <c r="AV134" s="13" t="s">
        <v>88</v>
      </c>
      <c r="AW134" s="13" t="s">
        <v>27</v>
      </c>
      <c r="AX134" s="13" t="s">
        <v>72</v>
      </c>
      <c r="AY134" s="160" t="s">
        <v>157</v>
      </c>
    </row>
    <row r="135" spans="2:65" s="14" customFormat="1">
      <c r="B135" s="165"/>
      <c r="D135" s="154" t="s">
        <v>259</v>
      </c>
      <c r="E135" s="166" t="s">
        <v>1</v>
      </c>
      <c r="F135" s="167" t="s">
        <v>265</v>
      </c>
      <c r="H135" s="168">
        <v>26.664000000000001</v>
      </c>
      <c r="L135" s="165"/>
      <c r="M135" s="169"/>
      <c r="T135" s="170"/>
      <c r="AT135" s="166" t="s">
        <v>259</v>
      </c>
      <c r="AU135" s="166" t="s">
        <v>88</v>
      </c>
      <c r="AV135" s="14" t="s">
        <v>164</v>
      </c>
      <c r="AW135" s="14" t="s">
        <v>27</v>
      </c>
      <c r="AX135" s="14" t="s">
        <v>80</v>
      </c>
      <c r="AY135" s="166" t="s">
        <v>157</v>
      </c>
    </row>
    <row r="136" spans="2:65" s="1" customFormat="1" ht="55.5" customHeight="1">
      <c r="B136" s="28"/>
      <c r="C136" s="198" t="s">
        <v>95</v>
      </c>
      <c r="D136" s="198" t="s">
        <v>160</v>
      </c>
      <c r="E136" s="199" t="s">
        <v>2744</v>
      </c>
      <c r="F136" s="200" t="s">
        <v>2745</v>
      </c>
      <c r="G136" s="201" t="s">
        <v>256</v>
      </c>
      <c r="H136" s="202">
        <v>26.664000000000001</v>
      </c>
      <c r="I136" s="903"/>
      <c r="J136" s="203">
        <f>ROUND(I136*H136,2)</f>
        <v>0</v>
      </c>
      <c r="K136" s="200" t="s">
        <v>2720</v>
      </c>
      <c r="L136" s="28"/>
      <c r="M136" s="140" t="s">
        <v>1</v>
      </c>
      <c r="N136" s="141" t="s">
        <v>38</v>
      </c>
      <c r="O136" s="142">
        <v>1.123</v>
      </c>
      <c r="P136" s="142">
        <f>O136*H136</f>
        <v>29.943672000000003</v>
      </c>
      <c r="Q136" s="142">
        <v>0</v>
      </c>
      <c r="R136" s="142">
        <f>Q136*H136</f>
        <v>0</v>
      </c>
      <c r="S136" s="142">
        <v>0</v>
      </c>
      <c r="T136" s="143">
        <f>S136*H136</f>
        <v>0</v>
      </c>
      <c r="AR136" s="144" t="s">
        <v>164</v>
      </c>
      <c r="AT136" s="144" t="s">
        <v>160</v>
      </c>
      <c r="AU136" s="144" t="s">
        <v>88</v>
      </c>
      <c r="AY136" s="16" t="s">
        <v>157</v>
      </c>
      <c r="BE136" s="145">
        <f>IF(N136="základní",J136,0)</f>
        <v>0</v>
      </c>
      <c r="BF136" s="145">
        <f>IF(N136="snížená",J136,0)</f>
        <v>0</v>
      </c>
      <c r="BG136" s="145">
        <f>IF(N136="zákl. přenesená",J136,0)</f>
        <v>0</v>
      </c>
      <c r="BH136" s="145">
        <f>IF(N136="sníž. přenesená",J136,0)</f>
        <v>0</v>
      </c>
      <c r="BI136" s="145">
        <f>IF(N136="nulová",J136,0)</f>
        <v>0</v>
      </c>
      <c r="BJ136" s="16" t="s">
        <v>88</v>
      </c>
      <c r="BK136" s="145">
        <f>ROUND(I136*H136,2)</f>
        <v>0</v>
      </c>
      <c r="BL136" s="16" t="s">
        <v>164</v>
      </c>
      <c r="BM136" s="144" t="s">
        <v>2746</v>
      </c>
    </row>
    <row r="137" spans="2:65" s="1" customFormat="1">
      <c r="B137" s="28"/>
      <c r="D137" s="150" t="s">
        <v>214</v>
      </c>
      <c r="F137" s="870" t="s">
        <v>2747</v>
      </c>
      <c r="L137" s="28"/>
      <c r="M137" s="152"/>
      <c r="T137" s="52"/>
      <c r="AT137" s="16" t="s">
        <v>214</v>
      </c>
      <c r="AU137" s="16" t="s">
        <v>88</v>
      </c>
    </row>
    <row r="138" spans="2:65" s="12" customFormat="1">
      <c r="B138" s="153"/>
      <c r="D138" s="154" t="s">
        <v>259</v>
      </c>
      <c r="E138" s="155" t="s">
        <v>1</v>
      </c>
      <c r="F138" s="156" t="s">
        <v>2723</v>
      </c>
      <c r="H138" s="155" t="s">
        <v>1</v>
      </c>
      <c r="L138" s="153"/>
      <c r="M138" s="157"/>
      <c r="T138" s="158"/>
      <c r="AT138" s="155" t="s">
        <v>259</v>
      </c>
      <c r="AU138" s="155" t="s">
        <v>88</v>
      </c>
      <c r="AV138" s="12" t="s">
        <v>80</v>
      </c>
      <c r="AW138" s="12" t="s">
        <v>27</v>
      </c>
      <c r="AX138" s="12" t="s">
        <v>72</v>
      </c>
      <c r="AY138" s="155" t="s">
        <v>157</v>
      </c>
    </row>
    <row r="139" spans="2:65" s="12" customFormat="1">
      <c r="B139" s="153"/>
      <c r="D139" s="154" t="s">
        <v>259</v>
      </c>
      <c r="E139" s="155" t="s">
        <v>1</v>
      </c>
      <c r="F139" s="156" t="s">
        <v>2724</v>
      </c>
      <c r="H139" s="155" t="s">
        <v>1</v>
      </c>
      <c r="L139" s="153"/>
      <c r="M139" s="157"/>
      <c r="T139" s="158"/>
      <c r="AT139" s="155" t="s">
        <v>259</v>
      </c>
      <c r="AU139" s="155" t="s">
        <v>88</v>
      </c>
      <c r="AV139" s="12" t="s">
        <v>80</v>
      </c>
      <c r="AW139" s="12" t="s">
        <v>27</v>
      </c>
      <c r="AX139" s="12" t="s">
        <v>72</v>
      </c>
      <c r="AY139" s="155" t="s">
        <v>157</v>
      </c>
    </row>
    <row r="140" spans="2:65" s="13" customFormat="1">
      <c r="B140" s="159"/>
      <c r="D140" s="154" t="s">
        <v>259</v>
      </c>
      <c r="E140" s="160" t="s">
        <v>1</v>
      </c>
      <c r="F140" s="161" t="s">
        <v>2725</v>
      </c>
      <c r="H140" s="162">
        <v>1.7549999999999999</v>
      </c>
      <c r="L140" s="159"/>
      <c r="M140" s="163"/>
      <c r="T140" s="164"/>
      <c r="AT140" s="160" t="s">
        <v>259</v>
      </c>
      <c r="AU140" s="160" t="s">
        <v>88</v>
      </c>
      <c r="AV140" s="13" t="s">
        <v>88</v>
      </c>
      <c r="AW140" s="13" t="s">
        <v>27</v>
      </c>
      <c r="AX140" s="13" t="s">
        <v>72</v>
      </c>
      <c r="AY140" s="160" t="s">
        <v>157</v>
      </c>
    </row>
    <row r="141" spans="2:65" s="13" customFormat="1">
      <c r="B141" s="159"/>
      <c r="D141" s="154" t="s">
        <v>259</v>
      </c>
      <c r="E141" s="160" t="s">
        <v>1</v>
      </c>
      <c r="F141" s="161" t="s">
        <v>2726</v>
      </c>
      <c r="H141" s="162">
        <v>2.7570000000000001</v>
      </c>
      <c r="L141" s="159"/>
      <c r="M141" s="163"/>
      <c r="T141" s="164"/>
      <c r="AT141" s="160" t="s">
        <v>259</v>
      </c>
      <c r="AU141" s="160" t="s">
        <v>88</v>
      </c>
      <c r="AV141" s="13" t="s">
        <v>88</v>
      </c>
      <c r="AW141" s="13" t="s">
        <v>27</v>
      </c>
      <c r="AX141" s="13" t="s">
        <v>72</v>
      </c>
      <c r="AY141" s="160" t="s">
        <v>157</v>
      </c>
    </row>
    <row r="142" spans="2:65" s="13" customFormat="1">
      <c r="B142" s="159"/>
      <c r="D142" s="154" t="s">
        <v>259</v>
      </c>
      <c r="E142" s="160" t="s">
        <v>1</v>
      </c>
      <c r="F142" s="161" t="s">
        <v>2727</v>
      </c>
      <c r="H142" s="162">
        <v>1.0609999999999999</v>
      </c>
      <c r="L142" s="159"/>
      <c r="M142" s="163"/>
      <c r="T142" s="164"/>
      <c r="AT142" s="160" t="s">
        <v>259</v>
      </c>
      <c r="AU142" s="160" t="s">
        <v>88</v>
      </c>
      <c r="AV142" s="13" t="s">
        <v>88</v>
      </c>
      <c r="AW142" s="13" t="s">
        <v>27</v>
      </c>
      <c r="AX142" s="13" t="s">
        <v>72</v>
      </c>
      <c r="AY142" s="160" t="s">
        <v>157</v>
      </c>
    </row>
    <row r="143" spans="2:65" s="13" customFormat="1">
      <c r="B143" s="159"/>
      <c r="D143" s="154" t="s">
        <v>259</v>
      </c>
      <c r="E143" s="160" t="s">
        <v>1</v>
      </c>
      <c r="F143" s="161" t="s">
        <v>2728</v>
      </c>
      <c r="H143" s="162">
        <v>1.615</v>
      </c>
      <c r="L143" s="159"/>
      <c r="M143" s="163"/>
      <c r="T143" s="164"/>
      <c r="AT143" s="160" t="s">
        <v>259</v>
      </c>
      <c r="AU143" s="160" t="s">
        <v>88</v>
      </c>
      <c r="AV143" s="13" t="s">
        <v>88</v>
      </c>
      <c r="AW143" s="13" t="s">
        <v>27</v>
      </c>
      <c r="AX143" s="13" t="s">
        <v>72</v>
      </c>
      <c r="AY143" s="160" t="s">
        <v>157</v>
      </c>
    </row>
    <row r="144" spans="2:65" s="13" customFormat="1">
      <c r="B144" s="159"/>
      <c r="D144" s="154" t="s">
        <v>259</v>
      </c>
      <c r="E144" s="160" t="s">
        <v>1</v>
      </c>
      <c r="F144" s="161" t="s">
        <v>2729</v>
      </c>
      <c r="H144" s="162">
        <v>1.661</v>
      </c>
      <c r="L144" s="159"/>
      <c r="M144" s="163"/>
      <c r="T144" s="164"/>
      <c r="AT144" s="160" t="s">
        <v>259</v>
      </c>
      <c r="AU144" s="160" t="s">
        <v>88</v>
      </c>
      <c r="AV144" s="13" t="s">
        <v>88</v>
      </c>
      <c r="AW144" s="13" t="s">
        <v>27</v>
      </c>
      <c r="AX144" s="13" t="s">
        <v>72</v>
      </c>
      <c r="AY144" s="160" t="s">
        <v>157</v>
      </c>
    </row>
    <row r="145" spans="2:65" s="13" customFormat="1">
      <c r="B145" s="159"/>
      <c r="D145" s="154" t="s">
        <v>259</v>
      </c>
      <c r="E145" s="160" t="s">
        <v>1</v>
      </c>
      <c r="F145" s="161" t="s">
        <v>2730</v>
      </c>
      <c r="H145" s="162">
        <v>1.73</v>
      </c>
      <c r="L145" s="159"/>
      <c r="M145" s="163"/>
      <c r="T145" s="164"/>
      <c r="AT145" s="160" t="s">
        <v>259</v>
      </c>
      <c r="AU145" s="160" t="s">
        <v>88</v>
      </c>
      <c r="AV145" s="13" t="s">
        <v>88</v>
      </c>
      <c r="AW145" s="13" t="s">
        <v>27</v>
      </c>
      <c r="AX145" s="13" t="s">
        <v>72</v>
      </c>
      <c r="AY145" s="160" t="s">
        <v>157</v>
      </c>
    </row>
    <row r="146" spans="2:65" s="13" customFormat="1">
      <c r="B146" s="159"/>
      <c r="D146" s="154" t="s">
        <v>259</v>
      </c>
      <c r="E146" s="160" t="s">
        <v>1</v>
      </c>
      <c r="F146" s="161" t="s">
        <v>2731</v>
      </c>
      <c r="H146" s="162">
        <v>1.6479999999999999</v>
      </c>
      <c r="L146" s="159"/>
      <c r="M146" s="163"/>
      <c r="T146" s="164"/>
      <c r="AT146" s="160" t="s">
        <v>259</v>
      </c>
      <c r="AU146" s="160" t="s">
        <v>88</v>
      </c>
      <c r="AV146" s="13" t="s">
        <v>88</v>
      </c>
      <c r="AW146" s="13" t="s">
        <v>27</v>
      </c>
      <c r="AX146" s="13" t="s">
        <v>72</v>
      </c>
      <c r="AY146" s="160" t="s">
        <v>157</v>
      </c>
    </row>
    <row r="147" spans="2:65" s="13" customFormat="1">
      <c r="B147" s="159"/>
      <c r="D147" s="154" t="s">
        <v>259</v>
      </c>
      <c r="E147" s="160" t="s">
        <v>1</v>
      </c>
      <c r="F147" s="161" t="s">
        <v>2732</v>
      </c>
      <c r="H147" s="162">
        <v>1.597</v>
      </c>
      <c r="L147" s="159"/>
      <c r="M147" s="163"/>
      <c r="T147" s="164"/>
      <c r="AT147" s="160" t="s">
        <v>259</v>
      </c>
      <c r="AU147" s="160" t="s">
        <v>88</v>
      </c>
      <c r="AV147" s="13" t="s">
        <v>88</v>
      </c>
      <c r="AW147" s="13" t="s">
        <v>27</v>
      </c>
      <c r="AX147" s="13" t="s">
        <v>72</v>
      </c>
      <c r="AY147" s="160" t="s">
        <v>157</v>
      </c>
    </row>
    <row r="148" spans="2:65" s="13" customFormat="1">
      <c r="B148" s="159"/>
      <c r="D148" s="154" t="s">
        <v>259</v>
      </c>
      <c r="E148" s="160" t="s">
        <v>1</v>
      </c>
      <c r="F148" s="161" t="s">
        <v>2733</v>
      </c>
      <c r="H148" s="162">
        <v>1.827</v>
      </c>
      <c r="L148" s="159"/>
      <c r="M148" s="163"/>
      <c r="T148" s="164"/>
      <c r="AT148" s="160" t="s">
        <v>259</v>
      </c>
      <c r="AU148" s="160" t="s">
        <v>88</v>
      </c>
      <c r="AV148" s="13" t="s">
        <v>88</v>
      </c>
      <c r="AW148" s="13" t="s">
        <v>27</v>
      </c>
      <c r="AX148" s="13" t="s">
        <v>72</v>
      </c>
      <c r="AY148" s="160" t="s">
        <v>157</v>
      </c>
    </row>
    <row r="149" spans="2:65" s="13" customFormat="1">
      <c r="B149" s="159"/>
      <c r="D149" s="154" t="s">
        <v>259</v>
      </c>
      <c r="E149" s="160" t="s">
        <v>1</v>
      </c>
      <c r="F149" s="161" t="s">
        <v>2734</v>
      </c>
      <c r="H149" s="162">
        <v>2.0089999999999999</v>
      </c>
      <c r="L149" s="159"/>
      <c r="M149" s="163"/>
      <c r="T149" s="164"/>
      <c r="AT149" s="160" t="s">
        <v>259</v>
      </c>
      <c r="AU149" s="160" t="s">
        <v>88</v>
      </c>
      <c r="AV149" s="13" t="s">
        <v>88</v>
      </c>
      <c r="AW149" s="13" t="s">
        <v>27</v>
      </c>
      <c r="AX149" s="13" t="s">
        <v>72</v>
      </c>
      <c r="AY149" s="160" t="s">
        <v>157</v>
      </c>
    </row>
    <row r="150" spans="2:65" s="13" customFormat="1">
      <c r="B150" s="159"/>
      <c r="D150" s="154" t="s">
        <v>259</v>
      </c>
      <c r="E150" s="160" t="s">
        <v>1</v>
      </c>
      <c r="F150" s="161" t="s">
        <v>2735</v>
      </c>
      <c r="H150" s="162">
        <v>2.1789999999999998</v>
      </c>
      <c r="L150" s="159"/>
      <c r="M150" s="163"/>
      <c r="T150" s="164"/>
      <c r="AT150" s="160" t="s">
        <v>259</v>
      </c>
      <c r="AU150" s="160" t="s">
        <v>88</v>
      </c>
      <c r="AV150" s="13" t="s">
        <v>88</v>
      </c>
      <c r="AW150" s="13" t="s">
        <v>27</v>
      </c>
      <c r="AX150" s="13" t="s">
        <v>72</v>
      </c>
      <c r="AY150" s="160" t="s">
        <v>157</v>
      </c>
    </row>
    <row r="151" spans="2:65" s="13" customFormat="1">
      <c r="B151" s="159"/>
      <c r="D151" s="154" t="s">
        <v>259</v>
      </c>
      <c r="E151" s="160" t="s">
        <v>1</v>
      </c>
      <c r="F151" s="161" t="s">
        <v>2736</v>
      </c>
      <c r="H151" s="162">
        <v>1.819</v>
      </c>
      <c r="L151" s="159"/>
      <c r="M151" s="163"/>
      <c r="T151" s="164"/>
      <c r="AT151" s="160" t="s">
        <v>259</v>
      </c>
      <c r="AU151" s="160" t="s">
        <v>88</v>
      </c>
      <c r="AV151" s="13" t="s">
        <v>88</v>
      </c>
      <c r="AW151" s="13" t="s">
        <v>27</v>
      </c>
      <c r="AX151" s="13" t="s">
        <v>72</v>
      </c>
      <c r="AY151" s="160" t="s">
        <v>157</v>
      </c>
    </row>
    <row r="152" spans="2:65" s="13" customFormat="1">
      <c r="B152" s="159"/>
      <c r="D152" s="154" t="s">
        <v>259</v>
      </c>
      <c r="E152" s="160" t="s">
        <v>1</v>
      </c>
      <c r="F152" s="161" t="s">
        <v>2737</v>
      </c>
      <c r="H152" s="162">
        <v>2.6269999999999998</v>
      </c>
      <c r="L152" s="159"/>
      <c r="M152" s="163"/>
      <c r="T152" s="164"/>
      <c r="AT152" s="160" t="s">
        <v>259</v>
      </c>
      <c r="AU152" s="160" t="s">
        <v>88</v>
      </c>
      <c r="AV152" s="13" t="s">
        <v>88</v>
      </c>
      <c r="AW152" s="13" t="s">
        <v>27</v>
      </c>
      <c r="AX152" s="13" t="s">
        <v>72</v>
      </c>
      <c r="AY152" s="160" t="s">
        <v>157</v>
      </c>
    </row>
    <row r="153" spans="2:65" s="13" customFormat="1">
      <c r="B153" s="159"/>
      <c r="D153" s="154" t="s">
        <v>259</v>
      </c>
      <c r="E153" s="160" t="s">
        <v>1</v>
      </c>
      <c r="F153" s="161" t="s">
        <v>2738</v>
      </c>
      <c r="H153" s="162">
        <v>2.379</v>
      </c>
      <c r="L153" s="159"/>
      <c r="M153" s="163"/>
      <c r="T153" s="164"/>
      <c r="AT153" s="160" t="s">
        <v>259</v>
      </c>
      <c r="AU153" s="160" t="s">
        <v>88</v>
      </c>
      <c r="AV153" s="13" t="s">
        <v>88</v>
      </c>
      <c r="AW153" s="13" t="s">
        <v>27</v>
      </c>
      <c r="AX153" s="13" t="s">
        <v>72</v>
      </c>
      <c r="AY153" s="160" t="s">
        <v>157</v>
      </c>
    </row>
    <row r="154" spans="2:65" s="14" customFormat="1">
      <c r="B154" s="165"/>
      <c r="D154" s="154" t="s">
        <v>259</v>
      </c>
      <c r="E154" s="166" t="s">
        <v>1</v>
      </c>
      <c r="F154" s="167" t="s">
        <v>265</v>
      </c>
      <c r="H154" s="168">
        <v>26.664000000000001</v>
      </c>
      <c r="L154" s="165"/>
      <c r="M154" s="169"/>
      <c r="T154" s="170"/>
      <c r="AT154" s="166" t="s">
        <v>259</v>
      </c>
      <c r="AU154" s="166" t="s">
        <v>88</v>
      </c>
      <c r="AV154" s="14" t="s">
        <v>164</v>
      </c>
      <c r="AW154" s="14" t="s">
        <v>27</v>
      </c>
      <c r="AX154" s="14" t="s">
        <v>80</v>
      </c>
      <c r="AY154" s="166" t="s">
        <v>157</v>
      </c>
    </row>
    <row r="155" spans="2:65" s="1" customFormat="1" ht="62.65" customHeight="1">
      <c r="B155" s="28"/>
      <c r="C155" s="198" t="s">
        <v>164</v>
      </c>
      <c r="D155" s="198" t="s">
        <v>160</v>
      </c>
      <c r="E155" s="199" t="s">
        <v>660</v>
      </c>
      <c r="F155" s="200" t="s">
        <v>2748</v>
      </c>
      <c r="G155" s="201" t="s">
        <v>256</v>
      </c>
      <c r="H155" s="202">
        <v>26.664000000000001</v>
      </c>
      <c r="I155" s="903"/>
      <c r="J155" s="203">
        <f>ROUND(I155*H155,2)</f>
        <v>0</v>
      </c>
      <c r="K155" s="200" t="s">
        <v>2720</v>
      </c>
      <c r="L155" s="28"/>
      <c r="M155" s="140" t="s">
        <v>1</v>
      </c>
      <c r="N155" s="141" t="s">
        <v>38</v>
      </c>
      <c r="O155" s="142">
        <v>8.6999999999999994E-2</v>
      </c>
      <c r="P155" s="142">
        <f>O155*H155</f>
        <v>2.3197679999999998</v>
      </c>
      <c r="Q155" s="142">
        <v>0</v>
      </c>
      <c r="R155" s="142">
        <f>Q155*H155</f>
        <v>0</v>
      </c>
      <c r="S155" s="142">
        <v>0</v>
      </c>
      <c r="T155" s="143">
        <f>S155*H155</f>
        <v>0</v>
      </c>
      <c r="AR155" s="144" t="s">
        <v>164</v>
      </c>
      <c r="AT155" s="144" t="s">
        <v>160</v>
      </c>
      <c r="AU155" s="144" t="s">
        <v>88</v>
      </c>
      <c r="AY155" s="16" t="s">
        <v>157</v>
      </c>
      <c r="BE155" s="145">
        <f>IF(N155="základní",J155,0)</f>
        <v>0</v>
      </c>
      <c r="BF155" s="145">
        <f>IF(N155="snížená",J155,0)</f>
        <v>0</v>
      </c>
      <c r="BG155" s="145">
        <f>IF(N155="zákl. přenesená",J155,0)</f>
        <v>0</v>
      </c>
      <c r="BH155" s="145">
        <f>IF(N155="sníž. přenesená",J155,0)</f>
        <v>0</v>
      </c>
      <c r="BI155" s="145">
        <f>IF(N155="nulová",J155,0)</f>
        <v>0</v>
      </c>
      <c r="BJ155" s="16" t="s">
        <v>88</v>
      </c>
      <c r="BK155" s="145">
        <f>ROUND(I155*H155,2)</f>
        <v>0</v>
      </c>
      <c r="BL155" s="16" t="s">
        <v>164</v>
      </c>
      <c r="BM155" s="144" t="s">
        <v>1531</v>
      </c>
    </row>
    <row r="156" spans="2:65" s="1" customFormat="1">
      <c r="B156" s="28"/>
      <c r="D156" s="150" t="s">
        <v>214</v>
      </c>
      <c r="F156" s="870" t="s">
        <v>663</v>
      </c>
      <c r="L156" s="28"/>
      <c r="M156" s="152"/>
      <c r="T156" s="52"/>
      <c r="AT156" s="16" t="s">
        <v>214</v>
      </c>
      <c r="AU156" s="16" t="s">
        <v>88</v>
      </c>
    </row>
    <row r="157" spans="2:65" s="12" customFormat="1">
      <c r="B157" s="153"/>
      <c r="D157" s="154" t="s">
        <v>259</v>
      </c>
      <c r="E157" s="155" t="s">
        <v>1</v>
      </c>
      <c r="F157" s="156" t="s">
        <v>2723</v>
      </c>
      <c r="H157" s="155" t="s">
        <v>1</v>
      </c>
      <c r="L157" s="153"/>
      <c r="M157" s="157"/>
      <c r="T157" s="158"/>
      <c r="AT157" s="155" t="s">
        <v>259</v>
      </c>
      <c r="AU157" s="155" t="s">
        <v>88</v>
      </c>
      <c r="AV157" s="12" t="s">
        <v>80</v>
      </c>
      <c r="AW157" s="12" t="s">
        <v>27</v>
      </c>
      <c r="AX157" s="12" t="s">
        <v>72</v>
      </c>
      <c r="AY157" s="155" t="s">
        <v>157</v>
      </c>
    </row>
    <row r="158" spans="2:65" s="12" customFormat="1">
      <c r="B158" s="153"/>
      <c r="D158" s="154" t="s">
        <v>259</v>
      </c>
      <c r="E158" s="155" t="s">
        <v>1</v>
      </c>
      <c r="F158" s="156" t="s">
        <v>2724</v>
      </c>
      <c r="H158" s="155" t="s">
        <v>1</v>
      </c>
      <c r="L158" s="153"/>
      <c r="M158" s="157"/>
      <c r="T158" s="158"/>
      <c r="AT158" s="155" t="s">
        <v>259</v>
      </c>
      <c r="AU158" s="155" t="s">
        <v>88</v>
      </c>
      <c r="AV158" s="12" t="s">
        <v>80</v>
      </c>
      <c r="AW158" s="12" t="s">
        <v>27</v>
      </c>
      <c r="AX158" s="12" t="s">
        <v>72</v>
      </c>
      <c r="AY158" s="155" t="s">
        <v>157</v>
      </c>
    </row>
    <row r="159" spans="2:65" s="13" customFormat="1">
      <c r="B159" s="159"/>
      <c r="D159" s="154" t="s">
        <v>259</v>
      </c>
      <c r="E159" s="160" t="s">
        <v>1</v>
      </c>
      <c r="F159" s="161" t="s">
        <v>2725</v>
      </c>
      <c r="H159" s="162">
        <v>1.7549999999999999</v>
      </c>
      <c r="L159" s="159"/>
      <c r="M159" s="163"/>
      <c r="T159" s="164"/>
      <c r="AT159" s="160" t="s">
        <v>259</v>
      </c>
      <c r="AU159" s="160" t="s">
        <v>88</v>
      </c>
      <c r="AV159" s="13" t="s">
        <v>88</v>
      </c>
      <c r="AW159" s="13" t="s">
        <v>27</v>
      </c>
      <c r="AX159" s="13" t="s">
        <v>72</v>
      </c>
      <c r="AY159" s="160" t="s">
        <v>157</v>
      </c>
    </row>
    <row r="160" spans="2:65" s="13" customFormat="1">
      <c r="B160" s="159"/>
      <c r="D160" s="154" t="s">
        <v>259</v>
      </c>
      <c r="E160" s="160" t="s">
        <v>1</v>
      </c>
      <c r="F160" s="161" t="s">
        <v>2726</v>
      </c>
      <c r="H160" s="162">
        <v>2.7570000000000001</v>
      </c>
      <c r="L160" s="159"/>
      <c r="M160" s="163"/>
      <c r="T160" s="164"/>
      <c r="AT160" s="160" t="s">
        <v>259</v>
      </c>
      <c r="AU160" s="160" t="s">
        <v>88</v>
      </c>
      <c r="AV160" s="13" t="s">
        <v>88</v>
      </c>
      <c r="AW160" s="13" t="s">
        <v>27</v>
      </c>
      <c r="AX160" s="13" t="s">
        <v>72</v>
      </c>
      <c r="AY160" s="160" t="s">
        <v>157</v>
      </c>
    </row>
    <row r="161" spans="2:65" s="13" customFormat="1">
      <c r="B161" s="159"/>
      <c r="D161" s="154" t="s">
        <v>259</v>
      </c>
      <c r="E161" s="160" t="s">
        <v>1</v>
      </c>
      <c r="F161" s="161" t="s">
        <v>2727</v>
      </c>
      <c r="H161" s="162">
        <v>1.0609999999999999</v>
      </c>
      <c r="L161" s="159"/>
      <c r="M161" s="163"/>
      <c r="T161" s="164"/>
      <c r="AT161" s="160" t="s">
        <v>259</v>
      </c>
      <c r="AU161" s="160" t="s">
        <v>88</v>
      </c>
      <c r="AV161" s="13" t="s">
        <v>88</v>
      </c>
      <c r="AW161" s="13" t="s">
        <v>27</v>
      </c>
      <c r="AX161" s="13" t="s">
        <v>72</v>
      </c>
      <c r="AY161" s="160" t="s">
        <v>157</v>
      </c>
    </row>
    <row r="162" spans="2:65" s="13" customFormat="1">
      <c r="B162" s="159"/>
      <c r="D162" s="154" t="s">
        <v>259</v>
      </c>
      <c r="E162" s="160" t="s">
        <v>1</v>
      </c>
      <c r="F162" s="161" t="s">
        <v>2728</v>
      </c>
      <c r="H162" s="162">
        <v>1.615</v>
      </c>
      <c r="L162" s="159"/>
      <c r="M162" s="163"/>
      <c r="T162" s="164"/>
      <c r="AT162" s="160" t="s">
        <v>259</v>
      </c>
      <c r="AU162" s="160" t="s">
        <v>88</v>
      </c>
      <c r="AV162" s="13" t="s">
        <v>88</v>
      </c>
      <c r="AW162" s="13" t="s">
        <v>27</v>
      </c>
      <c r="AX162" s="13" t="s">
        <v>72</v>
      </c>
      <c r="AY162" s="160" t="s">
        <v>157</v>
      </c>
    </row>
    <row r="163" spans="2:65" s="13" customFormat="1">
      <c r="B163" s="159"/>
      <c r="D163" s="154" t="s">
        <v>259</v>
      </c>
      <c r="E163" s="160" t="s">
        <v>1</v>
      </c>
      <c r="F163" s="161" t="s">
        <v>2729</v>
      </c>
      <c r="H163" s="162">
        <v>1.661</v>
      </c>
      <c r="L163" s="159"/>
      <c r="M163" s="163"/>
      <c r="T163" s="164"/>
      <c r="AT163" s="160" t="s">
        <v>259</v>
      </c>
      <c r="AU163" s="160" t="s">
        <v>88</v>
      </c>
      <c r="AV163" s="13" t="s">
        <v>88</v>
      </c>
      <c r="AW163" s="13" t="s">
        <v>27</v>
      </c>
      <c r="AX163" s="13" t="s">
        <v>72</v>
      </c>
      <c r="AY163" s="160" t="s">
        <v>157</v>
      </c>
    </row>
    <row r="164" spans="2:65" s="13" customFormat="1">
      <c r="B164" s="159"/>
      <c r="D164" s="154" t="s">
        <v>259</v>
      </c>
      <c r="E164" s="160" t="s">
        <v>1</v>
      </c>
      <c r="F164" s="161" t="s">
        <v>2730</v>
      </c>
      <c r="H164" s="162">
        <v>1.73</v>
      </c>
      <c r="L164" s="159"/>
      <c r="M164" s="163"/>
      <c r="T164" s="164"/>
      <c r="AT164" s="160" t="s">
        <v>259</v>
      </c>
      <c r="AU164" s="160" t="s">
        <v>88</v>
      </c>
      <c r="AV164" s="13" t="s">
        <v>88</v>
      </c>
      <c r="AW164" s="13" t="s">
        <v>27</v>
      </c>
      <c r="AX164" s="13" t="s">
        <v>72</v>
      </c>
      <c r="AY164" s="160" t="s">
        <v>157</v>
      </c>
    </row>
    <row r="165" spans="2:65" s="13" customFormat="1">
      <c r="B165" s="159"/>
      <c r="D165" s="154" t="s">
        <v>259</v>
      </c>
      <c r="E165" s="160" t="s">
        <v>1</v>
      </c>
      <c r="F165" s="161" t="s">
        <v>2731</v>
      </c>
      <c r="H165" s="162">
        <v>1.6479999999999999</v>
      </c>
      <c r="L165" s="159"/>
      <c r="M165" s="163"/>
      <c r="T165" s="164"/>
      <c r="AT165" s="160" t="s">
        <v>259</v>
      </c>
      <c r="AU165" s="160" t="s">
        <v>88</v>
      </c>
      <c r="AV165" s="13" t="s">
        <v>88</v>
      </c>
      <c r="AW165" s="13" t="s">
        <v>27</v>
      </c>
      <c r="AX165" s="13" t="s">
        <v>72</v>
      </c>
      <c r="AY165" s="160" t="s">
        <v>157</v>
      </c>
    </row>
    <row r="166" spans="2:65" s="13" customFormat="1">
      <c r="B166" s="159"/>
      <c r="D166" s="154" t="s">
        <v>259</v>
      </c>
      <c r="E166" s="160" t="s">
        <v>1</v>
      </c>
      <c r="F166" s="161" t="s">
        <v>2732</v>
      </c>
      <c r="H166" s="162">
        <v>1.597</v>
      </c>
      <c r="L166" s="159"/>
      <c r="M166" s="163"/>
      <c r="T166" s="164"/>
      <c r="AT166" s="160" t="s">
        <v>259</v>
      </c>
      <c r="AU166" s="160" t="s">
        <v>88</v>
      </c>
      <c r="AV166" s="13" t="s">
        <v>88</v>
      </c>
      <c r="AW166" s="13" t="s">
        <v>27</v>
      </c>
      <c r="AX166" s="13" t="s">
        <v>72</v>
      </c>
      <c r="AY166" s="160" t="s">
        <v>157</v>
      </c>
    </row>
    <row r="167" spans="2:65" s="13" customFormat="1">
      <c r="B167" s="159"/>
      <c r="D167" s="154" t="s">
        <v>259</v>
      </c>
      <c r="E167" s="160" t="s">
        <v>1</v>
      </c>
      <c r="F167" s="161" t="s">
        <v>2733</v>
      </c>
      <c r="H167" s="162">
        <v>1.827</v>
      </c>
      <c r="L167" s="159"/>
      <c r="M167" s="163"/>
      <c r="T167" s="164"/>
      <c r="AT167" s="160" t="s">
        <v>259</v>
      </c>
      <c r="AU167" s="160" t="s">
        <v>88</v>
      </c>
      <c r="AV167" s="13" t="s">
        <v>88</v>
      </c>
      <c r="AW167" s="13" t="s">
        <v>27</v>
      </c>
      <c r="AX167" s="13" t="s">
        <v>72</v>
      </c>
      <c r="AY167" s="160" t="s">
        <v>157</v>
      </c>
    </row>
    <row r="168" spans="2:65" s="13" customFormat="1">
      <c r="B168" s="159"/>
      <c r="D168" s="154" t="s">
        <v>259</v>
      </c>
      <c r="E168" s="160" t="s">
        <v>1</v>
      </c>
      <c r="F168" s="161" t="s">
        <v>2734</v>
      </c>
      <c r="H168" s="162">
        <v>2.0089999999999999</v>
      </c>
      <c r="L168" s="159"/>
      <c r="M168" s="163"/>
      <c r="T168" s="164"/>
      <c r="AT168" s="160" t="s">
        <v>259</v>
      </c>
      <c r="AU168" s="160" t="s">
        <v>88</v>
      </c>
      <c r="AV168" s="13" t="s">
        <v>88</v>
      </c>
      <c r="AW168" s="13" t="s">
        <v>27</v>
      </c>
      <c r="AX168" s="13" t="s">
        <v>72</v>
      </c>
      <c r="AY168" s="160" t="s">
        <v>157</v>
      </c>
    </row>
    <row r="169" spans="2:65" s="13" customFormat="1">
      <c r="B169" s="159"/>
      <c r="D169" s="154" t="s">
        <v>259</v>
      </c>
      <c r="E169" s="160" t="s">
        <v>1</v>
      </c>
      <c r="F169" s="161" t="s">
        <v>2735</v>
      </c>
      <c r="H169" s="162">
        <v>2.1789999999999998</v>
      </c>
      <c r="L169" s="159"/>
      <c r="M169" s="163"/>
      <c r="T169" s="164"/>
      <c r="AT169" s="160" t="s">
        <v>259</v>
      </c>
      <c r="AU169" s="160" t="s">
        <v>88</v>
      </c>
      <c r="AV169" s="13" t="s">
        <v>88</v>
      </c>
      <c r="AW169" s="13" t="s">
        <v>27</v>
      </c>
      <c r="AX169" s="13" t="s">
        <v>72</v>
      </c>
      <c r="AY169" s="160" t="s">
        <v>157</v>
      </c>
    </row>
    <row r="170" spans="2:65" s="13" customFormat="1">
      <c r="B170" s="159"/>
      <c r="D170" s="154" t="s">
        <v>259</v>
      </c>
      <c r="E170" s="160" t="s">
        <v>1</v>
      </c>
      <c r="F170" s="161" t="s">
        <v>2736</v>
      </c>
      <c r="H170" s="162">
        <v>1.819</v>
      </c>
      <c r="L170" s="159"/>
      <c r="M170" s="163"/>
      <c r="T170" s="164"/>
      <c r="AT170" s="160" t="s">
        <v>259</v>
      </c>
      <c r="AU170" s="160" t="s">
        <v>88</v>
      </c>
      <c r="AV170" s="13" t="s">
        <v>88</v>
      </c>
      <c r="AW170" s="13" t="s">
        <v>27</v>
      </c>
      <c r="AX170" s="13" t="s">
        <v>72</v>
      </c>
      <c r="AY170" s="160" t="s">
        <v>157</v>
      </c>
    </row>
    <row r="171" spans="2:65" s="13" customFormat="1">
      <c r="B171" s="159"/>
      <c r="D171" s="154" t="s">
        <v>259</v>
      </c>
      <c r="E171" s="160" t="s">
        <v>1</v>
      </c>
      <c r="F171" s="161" t="s">
        <v>2737</v>
      </c>
      <c r="H171" s="162">
        <v>2.6269999999999998</v>
      </c>
      <c r="L171" s="159"/>
      <c r="M171" s="163"/>
      <c r="T171" s="164"/>
      <c r="AT171" s="160" t="s">
        <v>259</v>
      </c>
      <c r="AU171" s="160" t="s">
        <v>88</v>
      </c>
      <c r="AV171" s="13" t="s">
        <v>88</v>
      </c>
      <c r="AW171" s="13" t="s">
        <v>27</v>
      </c>
      <c r="AX171" s="13" t="s">
        <v>72</v>
      </c>
      <c r="AY171" s="160" t="s">
        <v>157</v>
      </c>
    </row>
    <row r="172" spans="2:65" s="13" customFormat="1">
      <c r="B172" s="159"/>
      <c r="D172" s="154" t="s">
        <v>259</v>
      </c>
      <c r="E172" s="160" t="s">
        <v>1</v>
      </c>
      <c r="F172" s="161" t="s">
        <v>2738</v>
      </c>
      <c r="H172" s="162">
        <v>2.379</v>
      </c>
      <c r="L172" s="159"/>
      <c r="M172" s="163"/>
      <c r="T172" s="164"/>
      <c r="AT172" s="160" t="s">
        <v>259</v>
      </c>
      <c r="AU172" s="160" t="s">
        <v>88</v>
      </c>
      <c r="AV172" s="13" t="s">
        <v>88</v>
      </c>
      <c r="AW172" s="13" t="s">
        <v>27</v>
      </c>
      <c r="AX172" s="13" t="s">
        <v>72</v>
      </c>
      <c r="AY172" s="160" t="s">
        <v>157</v>
      </c>
    </row>
    <row r="173" spans="2:65" s="14" customFormat="1">
      <c r="B173" s="165"/>
      <c r="D173" s="154" t="s">
        <v>259</v>
      </c>
      <c r="E173" s="166" t="s">
        <v>1</v>
      </c>
      <c r="F173" s="167" t="s">
        <v>265</v>
      </c>
      <c r="H173" s="168">
        <v>26.664000000000001</v>
      </c>
      <c r="L173" s="165"/>
      <c r="M173" s="169"/>
      <c r="T173" s="170"/>
      <c r="AT173" s="166" t="s">
        <v>259</v>
      </c>
      <c r="AU173" s="166" t="s">
        <v>88</v>
      </c>
      <c r="AV173" s="14" t="s">
        <v>164</v>
      </c>
      <c r="AW173" s="14" t="s">
        <v>27</v>
      </c>
      <c r="AX173" s="14" t="s">
        <v>80</v>
      </c>
      <c r="AY173" s="166" t="s">
        <v>157</v>
      </c>
    </row>
    <row r="174" spans="2:65" s="1" customFormat="1" ht="55.5" customHeight="1">
      <c r="B174" s="28"/>
      <c r="C174" s="198" t="s">
        <v>156</v>
      </c>
      <c r="D174" s="198" t="s">
        <v>160</v>
      </c>
      <c r="E174" s="199" t="s">
        <v>2749</v>
      </c>
      <c r="F174" s="200" t="s">
        <v>2750</v>
      </c>
      <c r="G174" s="201" t="s">
        <v>256</v>
      </c>
      <c r="H174" s="202">
        <v>26.664000000000001</v>
      </c>
      <c r="I174" s="903"/>
      <c r="J174" s="203">
        <f>ROUND(I174*H174,2)</f>
        <v>0</v>
      </c>
      <c r="K174" s="200" t="s">
        <v>2720</v>
      </c>
      <c r="L174" s="28"/>
      <c r="M174" s="140" t="s">
        <v>1</v>
      </c>
      <c r="N174" s="141" t="s">
        <v>38</v>
      </c>
      <c r="O174" s="142">
        <v>1.036</v>
      </c>
      <c r="P174" s="142">
        <f>O174*H174</f>
        <v>27.623904000000003</v>
      </c>
      <c r="Q174" s="142">
        <v>0</v>
      </c>
      <c r="R174" s="142">
        <f>Q174*H174</f>
        <v>0</v>
      </c>
      <c r="S174" s="142">
        <v>0</v>
      </c>
      <c r="T174" s="143">
        <f>S174*H174</f>
        <v>0</v>
      </c>
      <c r="AR174" s="144" t="s">
        <v>164</v>
      </c>
      <c r="AT174" s="144" t="s">
        <v>160</v>
      </c>
      <c r="AU174" s="144" t="s">
        <v>88</v>
      </c>
      <c r="AY174" s="16" t="s">
        <v>157</v>
      </c>
      <c r="BE174" s="145">
        <f>IF(N174="základní",J174,0)</f>
        <v>0</v>
      </c>
      <c r="BF174" s="145">
        <f>IF(N174="snížená",J174,0)</f>
        <v>0</v>
      </c>
      <c r="BG174" s="145">
        <f>IF(N174="zákl. přenesená",J174,0)</f>
        <v>0</v>
      </c>
      <c r="BH174" s="145">
        <f>IF(N174="sníž. přenesená",J174,0)</f>
        <v>0</v>
      </c>
      <c r="BI174" s="145">
        <f>IF(N174="nulová",J174,0)</f>
        <v>0</v>
      </c>
      <c r="BJ174" s="16" t="s">
        <v>88</v>
      </c>
      <c r="BK174" s="145">
        <f>ROUND(I174*H174,2)</f>
        <v>0</v>
      </c>
      <c r="BL174" s="16" t="s">
        <v>164</v>
      </c>
      <c r="BM174" s="144" t="s">
        <v>2751</v>
      </c>
    </row>
    <row r="175" spans="2:65" s="1" customFormat="1">
      <c r="B175" s="28"/>
      <c r="D175" s="150" t="s">
        <v>214</v>
      </c>
      <c r="F175" s="870" t="s">
        <v>2752</v>
      </c>
      <c r="L175" s="28"/>
      <c r="M175" s="152"/>
      <c r="T175" s="52"/>
      <c r="AT175" s="16" t="s">
        <v>214</v>
      </c>
      <c r="AU175" s="16" t="s">
        <v>88</v>
      </c>
    </row>
    <row r="176" spans="2:65" s="12" customFormat="1">
      <c r="B176" s="153"/>
      <c r="D176" s="154" t="s">
        <v>259</v>
      </c>
      <c r="E176" s="155" t="s">
        <v>1</v>
      </c>
      <c r="F176" s="156" t="s">
        <v>2723</v>
      </c>
      <c r="H176" s="155" t="s">
        <v>1</v>
      </c>
      <c r="L176" s="153"/>
      <c r="M176" s="157"/>
      <c r="T176" s="158"/>
      <c r="AT176" s="155" t="s">
        <v>259</v>
      </c>
      <c r="AU176" s="155" t="s">
        <v>88</v>
      </c>
      <c r="AV176" s="12" t="s">
        <v>80</v>
      </c>
      <c r="AW176" s="12" t="s">
        <v>27</v>
      </c>
      <c r="AX176" s="12" t="s">
        <v>72</v>
      </c>
      <c r="AY176" s="155" t="s">
        <v>157</v>
      </c>
    </row>
    <row r="177" spans="2:51" s="12" customFormat="1">
      <c r="B177" s="153"/>
      <c r="D177" s="154" t="s">
        <v>259</v>
      </c>
      <c r="E177" s="155" t="s">
        <v>1</v>
      </c>
      <c r="F177" s="156" t="s">
        <v>2724</v>
      </c>
      <c r="H177" s="155" t="s">
        <v>1</v>
      </c>
      <c r="L177" s="153"/>
      <c r="M177" s="157"/>
      <c r="T177" s="158"/>
      <c r="AT177" s="155" t="s">
        <v>259</v>
      </c>
      <c r="AU177" s="155" t="s">
        <v>88</v>
      </c>
      <c r="AV177" s="12" t="s">
        <v>80</v>
      </c>
      <c r="AW177" s="12" t="s">
        <v>27</v>
      </c>
      <c r="AX177" s="12" t="s">
        <v>72</v>
      </c>
      <c r="AY177" s="155" t="s">
        <v>157</v>
      </c>
    </row>
    <row r="178" spans="2:51" s="13" customFormat="1">
      <c r="B178" s="159"/>
      <c r="D178" s="154" t="s">
        <v>259</v>
      </c>
      <c r="E178" s="160" t="s">
        <v>1</v>
      </c>
      <c r="F178" s="161" t="s">
        <v>2725</v>
      </c>
      <c r="H178" s="162">
        <v>1.7549999999999999</v>
      </c>
      <c r="L178" s="159"/>
      <c r="M178" s="163"/>
      <c r="T178" s="164"/>
      <c r="AT178" s="160" t="s">
        <v>259</v>
      </c>
      <c r="AU178" s="160" t="s">
        <v>88</v>
      </c>
      <c r="AV178" s="13" t="s">
        <v>88</v>
      </c>
      <c r="AW178" s="13" t="s">
        <v>27</v>
      </c>
      <c r="AX178" s="13" t="s">
        <v>72</v>
      </c>
      <c r="AY178" s="160" t="s">
        <v>157</v>
      </c>
    </row>
    <row r="179" spans="2:51" s="13" customFormat="1">
      <c r="B179" s="159"/>
      <c r="D179" s="154" t="s">
        <v>259</v>
      </c>
      <c r="E179" s="160" t="s">
        <v>1</v>
      </c>
      <c r="F179" s="161" t="s">
        <v>2726</v>
      </c>
      <c r="H179" s="162">
        <v>2.7570000000000001</v>
      </c>
      <c r="L179" s="159"/>
      <c r="M179" s="163"/>
      <c r="T179" s="164"/>
      <c r="AT179" s="160" t="s">
        <v>259</v>
      </c>
      <c r="AU179" s="160" t="s">
        <v>88</v>
      </c>
      <c r="AV179" s="13" t="s">
        <v>88</v>
      </c>
      <c r="AW179" s="13" t="s">
        <v>27</v>
      </c>
      <c r="AX179" s="13" t="s">
        <v>72</v>
      </c>
      <c r="AY179" s="160" t="s">
        <v>157</v>
      </c>
    </row>
    <row r="180" spans="2:51" s="13" customFormat="1">
      <c r="B180" s="159"/>
      <c r="D180" s="154" t="s">
        <v>259</v>
      </c>
      <c r="E180" s="160" t="s">
        <v>1</v>
      </c>
      <c r="F180" s="161" t="s">
        <v>2727</v>
      </c>
      <c r="H180" s="162">
        <v>1.0609999999999999</v>
      </c>
      <c r="L180" s="159"/>
      <c r="M180" s="163"/>
      <c r="T180" s="164"/>
      <c r="AT180" s="160" t="s">
        <v>259</v>
      </c>
      <c r="AU180" s="160" t="s">
        <v>88</v>
      </c>
      <c r="AV180" s="13" t="s">
        <v>88</v>
      </c>
      <c r="AW180" s="13" t="s">
        <v>27</v>
      </c>
      <c r="AX180" s="13" t="s">
        <v>72</v>
      </c>
      <c r="AY180" s="160" t="s">
        <v>157</v>
      </c>
    </row>
    <row r="181" spans="2:51" s="13" customFormat="1">
      <c r="B181" s="159"/>
      <c r="D181" s="154" t="s">
        <v>259</v>
      </c>
      <c r="E181" s="160" t="s">
        <v>1</v>
      </c>
      <c r="F181" s="161" t="s">
        <v>2728</v>
      </c>
      <c r="H181" s="162">
        <v>1.615</v>
      </c>
      <c r="L181" s="159"/>
      <c r="M181" s="163"/>
      <c r="T181" s="164"/>
      <c r="AT181" s="160" t="s">
        <v>259</v>
      </c>
      <c r="AU181" s="160" t="s">
        <v>88</v>
      </c>
      <c r="AV181" s="13" t="s">
        <v>88</v>
      </c>
      <c r="AW181" s="13" t="s">
        <v>27</v>
      </c>
      <c r="AX181" s="13" t="s">
        <v>72</v>
      </c>
      <c r="AY181" s="160" t="s">
        <v>157</v>
      </c>
    </row>
    <row r="182" spans="2:51" s="13" customFormat="1">
      <c r="B182" s="159"/>
      <c r="D182" s="154" t="s">
        <v>259</v>
      </c>
      <c r="E182" s="160" t="s">
        <v>1</v>
      </c>
      <c r="F182" s="161" t="s">
        <v>2729</v>
      </c>
      <c r="H182" s="162">
        <v>1.661</v>
      </c>
      <c r="L182" s="159"/>
      <c r="M182" s="163"/>
      <c r="T182" s="164"/>
      <c r="AT182" s="160" t="s">
        <v>259</v>
      </c>
      <c r="AU182" s="160" t="s">
        <v>88</v>
      </c>
      <c r="AV182" s="13" t="s">
        <v>88</v>
      </c>
      <c r="AW182" s="13" t="s">
        <v>27</v>
      </c>
      <c r="AX182" s="13" t="s">
        <v>72</v>
      </c>
      <c r="AY182" s="160" t="s">
        <v>157</v>
      </c>
    </row>
    <row r="183" spans="2:51" s="13" customFormat="1">
      <c r="B183" s="159"/>
      <c r="D183" s="154" t="s">
        <v>259</v>
      </c>
      <c r="E183" s="160" t="s">
        <v>1</v>
      </c>
      <c r="F183" s="161" t="s">
        <v>2730</v>
      </c>
      <c r="H183" s="162">
        <v>1.73</v>
      </c>
      <c r="L183" s="159"/>
      <c r="M183" s="163"/>
      <c r="T183" s="164"/>
      <c r="AT183" s="160" t="s">
        <v>259</v>
      </c>
      <c r="AU183" s="160" t="s">
        <v>88</v>
      </c>
      <c r="AV183" s="13" t="s">
        <v>88</v>
      </c>
      <c r="AW183" s="13" t="s">
        <v>27</v>
      </c>
      <c r="AX183" s="13" t="s">
        <v>72</v>
      </c>
      <c r="AY183" s="160" t="s">
        <v>157</v>
      </c>
    </row>
    <row r="184" spans="2:51" s="13" customFormat="1">
      <c r="B184" s="159"/>
      <c r="D184" s="154" t="s">
        <v>259</v>
      </c>
      <c r="E184" s="160" t="s">
        <v>1</v>
      </c>
      <c r="F184" s="161" t="s">
        <v>2731</v>
      </c>
      <c r="H184" s="162">
        <v>1.6479999999999999</v>
      </c>
      <c r="L184" s="159"/>
      <c r="M184" s="163"/>
      <c r="T184" s="164"/>
      <c r="AT184" s="160" t="s">
        <v>259</v>
      </c>
      <c r="AU184" s="160" t="s">
        <v>88</v>
      </c>
      <c r="AV184" s="13" t="s">
        <v>88</v>
      </c>
      <c r="AW184" s="13" t="s">
        <v>27</v>
      </c>
      <c r="AX184" s="13" t="s">
        <v>72</v>
      </c>
      <c r="AY184" s="160" t="s">
        <v>157</v>
      </c>
    </row>
    <row r="185" spans="2:51" s="13" customFormat="1">
      <c r="B185" s="159"/>
      <c r="D185" s="154" t="s">
        <v>259</v>
      </c>
      <c r="E185" s="160" t="s">
        <v>1</v>
      </c>
      <c r="F185" s="161" t="s">
        <v>2732</v>
      </c>
      <c r="H185" s="162">
        <v>1.597</v>
      </c>
      <c r="L185" s="159"/>
      <c r="M185" s="163"/>
      <c r="T185" s="164"/>
      <c r="AT185" s="160" t="s">
        <v>259</v>
      </c>
      <c r="AU185" s="160" t="s">
        <v>88</v>
      </c>
      <c r="AV185" s="13" t="s">
        <v>88</v>
      </c>
      <c r="AW185" s="13" t="s">
        <v>27</v>
      </c>
      <c r="AX185" s="13" t="s">
        <v>72</v>
      </c>
      <c r="AY185" s="160" t="s">
        <v>157</v>
      </c>
    </row>
    <row r="186" spans="2:51" s="13" customFormat="1">
      <c r="B186" s="159"/>
      <c r="D186" s="154" t="s">
        <v>259</v>
      </c>
      <c r="E186" s="160" t="s">
        <v>1</v>
      </c>
      <c r="F186" s="161" t="s">
        <v>2733</v>
      </c>
      <c r="H186" s="162">
        <v>1.827</v>
      </c>
      <c r="L186" s="159"/>
      <c r="M186" s="163"/>
      <c r="T186" s="164"/>
      <c r="AT186" s="160" t="s">
        <v>259</v>
      </c>
      <c r="AU186" s="160" t="s">
        <v>88</v>
      </c>
      <c r="AV186" s="13" t="s">
        <v>88</v>
      </c>
      <c r="AW186" s="13" t="s">
        <v>27</v>
      </c>
      <c r="AX186" s="13" t="s">
        <v>72</v>
      </c>
      <c r="AY186" s="160" t="s">
        <v>157</v>
      </c>
    </row>
    <row r="187" spans="2:51" s="13" customFormat="1">
      <c r="B187" s="159"/>
      <c r="D187" s="154" t="s">
        <v>259</v>
      </c>
      <c r="E187" s="160" t="s">
        <v>1</v>
      </c>
      <c r="F187" s="161" t="s">
        <v>2734</v>
      </c>
      <c r="H187" s="162">
        <v>2.0089999999999999</v>
      </c>
      <c r="L187" s="159"/>
      <c r="M187" s="163"/>
      <c r="T187" s="164"/>
      <c r="AT187" s="160" t="s">
        <v>259</v>
      </c>
      <c r="AU187" s="160" t="s">
        <v>88</v>
      </c>
      <c r="AV187" s="13" t="s">
        <v>88</v>
      </c>
      <c r="AW187" s="13" t="s">
        <v>27</v>
      </c>
      <c r="AX187" s="13" t="s">
        <v>72</v>
      </c>
      <c r="AY187" s="160" t="s">
        <v>157</v>
      </c>
    </row>
    <row r="188" spans="2:51" s="13" customFormat="1">
      <c r="B188" s="159"/>
      <c r="D188" s="154" t="s">
        <v>259</v>
      </c>
      <c r="E188" s="160" t="s">
        <v>1</v>
      </c>
      <c r="F188" s="161" t="s">
        <v>2735</v>
      </c>
      <c r="H188" s="162">
        <v>2.1789999999999998</v>
      </c>
      <c r="L188" s="159"/>
      <c r="M188" s="163"/>
      <c r="T188" s="164"/>
      <c r="AT188" s="160" t="s">
        <v>259</v>
      </c>
      <c r="AU188" s="160" t="s">
        <v>88</v>
      </c>
      <c r="AV188" s="13" t="s">
        <v>88</v>
      </c>
      <c r="AW188" s="13" t="s">
        <v>27</v>
      </c>
      <c r="AX188" s="13" t="s">
        <v>72</v>
      </c>
      <c r="AY188" s="160" t="s">
        <v>157</v>
      </c>
    </row>
    <row r="189" spans="2:51" s="13" customFormat="1">
      <c r="B189" s="159"/>
      <c r="D189" s="154" t="s">
        <v>259</v>
      </c>
      <c r="E189" s="160" t="s">
        <v>1</v>
      </c>
      <c r="F189" s="161" t="s">
        <v>2736</v>
      </c>
      <c r="H189" s="162">
        <v>1.819</v>
      </c>
      <c r="L189" s="159"/>
      <c r="M189" s="163"/>
      <c r="T189" s="164"/>
      <c r="AT189" s="160" t="s">
        <v>259</v>
      </c>
      <c r="AU189" s="160" t="s">
        <v>88</v>
      </c>
      <c r="AV189" s="13" t="s">
        <v>88</v>
      </c>
      <c r="AW189" s="13" t="s">
        <v>27</v>
      </c>
      <c r="AX189" s="13" t="s">
        <v>72</v>
      </c>
      <c r="AY189" s="160" t="s">
        <v>157</v>
      </c>
    </row>
    <row r="190" spans="2:51" s="13" customFormat="1">
      <c r="B190" s="159"/>
      <c r="D190" s="154" t="s">
        <v>259</v>
      </c>
      <c r="E190" s="160" t="s">
        <v>1</v>
      </c>
      <c r="F190" s="161" t="s">
        <v>2737</v>
      </c>
      <c r="H190" s="162">
        <v>2.6269999999999998</v>
      </c>
      <c r="L190" s="159"/>
      <c r="M190" s="163"/>
      <c r="T190" s="164"/>
      <c r="AT190" s="160" t="s">
        <v>259</v>
      </c>
      <c r="AU190" s="160" t="s">
        <v>88</v>
      </c>
      <c r="AV190" s="13" t="s">
        <v>88</v>
      </c>
      <c r="AW190" s="13" t="s">
        <v>27</v>
      </c>
      <c r="AX190" s="13" t="s">
        <v>72</v>
      </c>
      <c r="AY190" s="160" t="s">
        <v>157</v>
      </c>
    </row>
    <row r="191" spans="2:51" s="13" customFormat="1">
      <c r="B191" s="159"/>
      <c r="D191" s="154" t="s">
        <v>259</v>
      </c>
      <c r="E191" s="160" t="s">
        <v>1</v>
      </c>
      <c r="F191" s="161" t="s">
        <v>2738</v>
      </c>
      <c r="H191" s="162">
        <v>2.379</v>
      </c>
      <c r="L191" s="159"/>
      <c r="M191" s="163"/>
      <c r="T191" s="164"/>
      <c r="AT191" s="160" t="s">
        <v>259</v>
      </c>
      <c r="AU191" s="160" t="s">
        <v>88</v>
      </c>
      <c r="AV191" s="13" t="s">
        <v>88</v>
      </c>
      <c r="AW191" s="13" t="s">
        <v>27</v>
      </c>
      <c r="AX191" s="13" t="s">
        <v>72</v>
      </c>
      <c r="AY191" s="160" t="s">
        <v>157</v>
      </c>
    </row>
    <row r="192" spans="2:51" s="14" customFormat="1">
      <c r="B192" s="165"/>
      <c r="D192" s="154" t="s">
        <v>259</v>
      </c>
      <c r="E192" s="166" t="s">
        <v>1</v>
      </c>
      <c r="F192" s="167" t="s">
        <v>265</v>
      </c>
      <c r="H192" s="168">
        <v>26.664000000000001</v>
      </c>
      <c r="L192" s="165"/>
      <c r="M192" s="169"/>
      <c r="T192" s="170"/>
      <c r="AT192" s="166" t="s">
        <v>259</v>
      </c>
      <c r="AU192" s="166" t="s">
        <v>88</v>
      </c>
      <c r="AV192" s="14" t="s">
        <v>164</v>
      </c>
      <c r="AW192" s="14" t="s">
        <v>27</v>
      </c>
      <c r="AX192" s="14" t="s">
        <v>80</v>
      </c>
      <c r="AY192" s="166" t="s">
        <v>157</v>
      </c>
    </row>
    <row r="193" spans="2:65" s="1" customFormat="1" ht="44.25" customHeight="1">
      <c r="B193" s="28"/>
      <c r="C193" s="198" t="s">
        <v>169</v>
      </c>
      <c r="D193" s="198" t="s">
        <v>160</v>
      </c>
      <c r="E193" s="199" t="s">
        <v>670</v>
      </c>
      <c r="F193" s="200" t="s">
        <v>2753</v>
      </c>
      <c r="G193" s="201" t="s">
        <v>276</v>
      </c>
      <c r="H193" s="202">
        <v>47.994999999999997</v>
      </c>
      <c r="I193" s="903"/>
      <c r="J193" s="203">
        <f>ROUND(I193*H193,2)</f>
        <v>0</v>
      </c>
      <c r="K193" s="200" t="s">
        <v>2720</v>
      </c>
      <c r="L193" s="28"/>
      <c r="M193" s="140" t="s">
        <v>1</v>
      </c>
      <c r="N193" s="141" t="s">
        <v>38</v>
      </c>
      <c r="O193" s="142">
        <v>0</v>
      </c>
      <c r="P193" s="142">
        <f>O193*H193</f>
        <v>0</v>
      </c>
      <c r="Q193" s="142">
        <v>0</v>
      </c>
      <c r="R193" s="142">
        <f>Q193*H193</f>
        <v>0</v>
      </c>
      <c r="S193" s="142">
        <v>0</v>
      </c>
      <c r="T193" s="143">
        <f>S193*H193</f>
        <v>0</v>
      </c>
      <c r="AR193" s="144" t="s">
        <v>164</v>
      </c>
      <c r="AT193" s="144" t="s">
        <v>160</v>
      </c>
      <c r="AU193" s="144" t="s">
        <v>88</v>
      </c>
      <c r="AY193" s="16" t="s">
        <v>157</v>
      </c>
      <c r="BE193" s="145">
        <f>IF(N193="základní",J193,0)</f>
        <v>0</v>
      </c>
      <c r="BF193" s="145">
        <f>IF(N193="snížená",J193,0)</f>
        <v>0</v>
      </c>
      <c r="BG193" s="145">
        <f>IF(N193="zákl. přenesená",J193,0)</f>
        <v>0</v>
      </c>
      <c r="BH193" s="145">
        <f>IF(N193="sníž. přenesená",J193,0)</f>
        <v>0</v>
      </c>
      <c r="BI193" s="145">
        <f>IF(N193="nulová",J193,0)</f>
        <v>0</v>
      </c>
      <c r="BJ193" s="16" t="s">
        <v>88</v>
      </c>
      <c r="BK193" s="145">
        <f>ROUND(I193*H193,2)</f>
        <v>0</v>
      </c>
      <c r="BL193" s="16" t="s">
        <v>164</v>
      </c>
      <c r="BM193" s="144" t="s">
        <v>2754</v>
      </c>
    </row>
    <row r="194" spans="2:65" s="1" customFormat="1">
      <c r="B194" s="28"/>
      <c r="D194" s="150" t="s">
        <v>214</v>
      </c>
      <c r="F194" s="870" t="s">
        <v>673</v>
      </c>
      <c r="L194" s="28"/>
      <c r="M194" s="152"/>
      <c r="T194" s="52"/>
      <c r="AT194" s="16" t="s">
        <v>214</v>
      </c>
      <c r="AU194" s="16" t="s">
        <v>88</v>
      </c>
    </row>
    <row r="195" spans="2:65" s="12" customFormat="1">
      <c r="B195" s="153"/>
      <c r="D195" s="154" t="s">
        <v>259</v>
      </c>
      <c r="E195" s="155" t="s">
        <v>1</v>
      </c>
      <c r="F195" s="156" t="s">
        <v>2723</v>
      </c>
      <c r="H195" s="155" t="s">
        <v>1</v>
      </c>
      <c r="L195" s="153"/>
      <c r="M195" s="157"/>
      <c r="T195" s="158"/>
      <c r="AT195" s="155" t="s">
        <v>259</v>
      </c>
      <c r="AU195" s="155" t="s">
        <v>88</v>
      </c>
      <c r="AV195" s="12" t="s">
        <v>80</v>
      </c>
      <c r="AW195" s="12" t="s">
        <v>27</v>
      </c>
      <c r="AX195" s="12" t="s">
        <v>72</v>
      </c>
      <c r="AY195" s="155" t="s">
        <v>157</v>
      </c>
    </row>
    <row r="196" spans="2:65" s="12" customFormat="1">
      <c r="B196" s="153"/>
      <c r="D196" s="154" t="s">
        <v>259</v>
      </c>
      <c r="E196" s="155" t="s">
        <v>1</v>
      </c>
      <c r="F196" s="156" t="s">
        <v>2724</v>
      </c>
      <c r="H196" s="155" t="s">
        <v>1</v>
      </c>
      <c r="L196" s="153"/>
      <c r="M196" s="157"/>
      <c r="T196" s="158"/>
      <c r="AT196" s="155" t="s">
        <v>259</v>
      </c>
      <c r="AU196" s="155" t="s">
        <v>88</v>
      </c>
      <c r="AV196" s="12" t="s">
        <v>80</v>
      </c>
      <c r="AW196" s="12" t="s">
        <v>27</v>
      </c>
      <c r="AX196" s="12" t="s">
        <v>72</v>
      </c>
      <c r="AY196" s="155" t="s">
        <v>157</v>
      </c>
    </row>
    <row r="197" spans="2:65" s="13" customFormat="1">
      <c r="B197" s="159"/>
      <c r="D197" s="154" t="s">
        <v>259</v>
      </c>
      <c r="E197" s="160" t="s">
        <v>1</v>
      </c>
      <c r="F197" s="161" t="s">
        <v>2725</v>
      </c>
      <c r="H197" s="162">
        <v>1.7549999999999999</v>
      </c>
      <c r="L197" s="159"/>
      <c r="M197" s="163"/>
      <c r="T197" s="164"/>
      <c r="AT197" s="160" t="s">
        <v>259</v>
      </c>
      <c r="AU197" s="160" t="s">
        <v>88</v>
      </c>
      <c r="AV197" s="13" t="s">
        <v>88</v>
      </c>
      <c r="AW197" s="13" t="s">
        <v>27</v>
      </c>
      <c r="AX197" s="13" t="s">
        <v>72</v>
      </c>
      <c r="AY197" s="160" t="s">
        <v>157</v>
      </c>
    </row>
    <row r="198" spans="2:65" s="13" customFormat="1">
      <c r="B198" s="159"/>
      <c r="D198" s="154" t="s">
        <v>259</v>
      </c>
      <c r="E198" s="160" t="s">
        <v>1</v>
      </c>
      <c r="F198" s="161" t="s">
        <v>2726</v>
      </c>
      <c r="H198" s="162">
        <v>2.7570000000000001</v>
      </c>
      <c r="L198" s="159"/>
      <c r="M198" s="163"/>
      <c r="T198" s="164"/>
      <c r="AT198" s="160" t="s">
        <v>259</v>
      </c>
      <c r="AU198" s="160" t="s">
        <v>88</v>
      </c>
      <c r="AV198" s="13" t="s">
        <v>88</v>
      </c>
      <c r="AW198" s="13" t="s">
        <v>27</v>
      </c>
      <c r="AX198" s="13" t="s">
        <v>72</v>
      </c>
      <c r="AY198" s="160" t="s">
        <v>157</v>
      </c>
    </row>
    <row r="199" spans="2:65" s="13" customFormat="1">
      <c r="B199" s="159"/>
      <c r="D199" s="154" t="s">
        <v>259</v>
      </c>
      <c r="E199" s="160" t="s">
        <v>1</v>
      </c>
      <c r="F199" s="161" t="s">
        <v>2727</v>
      </c>
      <c r="H199" s="162">
        <v>1.0609999999999999</v>
      </c>
      <c r="L199" s="159"/>
      <c r="M199" s="163"/>
      <c r="T199" s="164"/>
      <c r="AT199" s="160" t="s">
        <v>259</v>
      </c>
      <c r="AU199" s="160" t="s">
        <v>88</v>
      </c>
      <c r="AV199" s="13" t="s">
        <v>88</v>
      </c>
      <c r="AW199" s="13" t="s">
        <v>27</v>
      </c>
      <c r="AX199" s="13" t="s">
        <v>72</v>
      </c>
      <c r="AY199" s="160" t="s">
        <v>157</v>
      </c>
    </row>
    <row r="200" spans="2:65" s="13" customFormat="1">
      <c r="B200" s="159"/>
      <c r="D200" s="154" t="s">
        <v>259</v>
      </c>
      <c r="E200" s="160" t="s">
        <v>1</v>
      </c>
      <c r="F200" s="161" t="s">
        <v>2728</v>
      </c>
      <c r="H200" s="162">
        <v>1.615</v>
      </c>
      <c r="L200" s="159"/>
      <c r="M200" s="163"/>
      <c r="T200" s="164"/>
      <c r="AT200" s="160" t="s">
        <v>259</v>
      </c>
      <c r="AU200" s="160" t="s">
        <v>88</v>
      </c>
      <c r="AV200" s="13" t="s">
        <v>88</v>
      </c>
      <c r="AW200" s="13" t="s">
        <v>27</v>
      </c>
      <c r="AX200" s="13" t="s">
        <v>72</v>
      </c>
      <c r="AY200" s="160" t="s">
        <v>157</v>
      </c>
    </row>
    <row r="201" spans="2:65" s="13" customFormat="1">
      <c r="B201" s="159"/>
      <c r="D201" s="154" t="s">
        <v>259</v>
      </c>
      <c r="E201" s="160" t="s">
        <v>1</v>
      </c>
      <c r="F201" s="161" t="s">
        <v>2729</v>
      </c>
      <c r="H201" s="162">
        <v>1.661</v>
      </c>
      <c r="L201" s="159"/>
      <c r="M201" s="163"/>
      <c r="T201" s="164"/>
      <c r="AT201" s="160" t="s">
        <v>259</v>
      </c>
      <c r="AU201" s="160" t="s">
        <v>88</v>
      </c>
      <c r="AV201" s="13" t="s">
        <v>88</v>
      </c>
      <c r="AW201" s="13" t="s">
        <v>27</v>
      </c>
      <c r="AX201" s="13" t="s">
        <v>72</v>
      </c>
      <c r="AY201" s="160" t="s">
        <v>157</v>
      </c>
    </row>
    <row r="202" spans="2:65" s="13" customFormat="1">
      <c r="B202" s="159"/>
      <c r="D202" s="154" t="s">
        <v>259</v>
      </c>
      <c r="E202" s="160" t="s">
        <v>1</v>
      </c>
      <c r="F202" s="161" t="s">
        <v>2730</v>
      </c>
      <c r="H202" s="162">
        <v>1.73</v>
      </c>
      <c r="L202" s="159"/>
      <c r="M202" s="163"/>
      <c r="T202" s="164"/>
      <c r="AT202" s="160" t="s">
        <v>259</v>
      </c>
      <c r="AU202" s="160" t="s">
        <v>88</v>
      </c>
      <c r="AV202" s="13" t="s">
        <v>88</v>
      </c>
      <c r="AW202" s="13" t="s">
        <v>27</v>
      </c>
      <c r="AX202" s="13" t="s">
        <v>72</v>
      </c>
      <c r="AY202" s="160" t="s">
        <v>157</v>
      </c>
    </row>
    <row r="203" spans="2:65" s="13" customFormat="1">
      <c r="B203" s="159"/>
      <c r="D203" s="154" t="s">
        <v>259</v>
      </c>
      <c r="E203" s="160" t="s">
        <v>1</v>
      </c>
      <c r="F203" s="161" t="s">
        <v>2731</v>
      </c>
      <c r="H203" s="162">
        <v>1.6479999999999999</v>
      </c>
      <c r="L203" s="159"/>
      <c r="M203" s="163"/>
      <c r="T203" s="164"/>
      <c r="AT203" s="160" t="s">
        <v>259</v>
      </c>
      <c r="AU203" s="160" t="s">
        <v>88</v>
      </c>
      <c r="AV203" s="13" t="s">
        <v>88</v>
      </c>
      <c r="AW203" s="13" t="s">
        <v>27</v>
      </c>
      <c r="AX203" s="13" t="s">
        <v>72</v>
      </c>
      <c r="AY203" s="160" t="s">
        <v>157</v>
      </c>
    </row>
    <row r="204" spans="2:65" s="13" customFormat="1">
      <c r="B204" s="159"/>
      <c r="D204" s="154" t="s">
        <v>259</v>
      </c>
      <c r="E204" s="160" t="s">
        <v>1</v>
      </c>
      <c r="F204" s="161" t="s">
        <v>2732</v>
      </c>
      <c r="H204" s="162">
        <v>1.597</v>
      </c>
      <c r="L204" s="159"/>
      <c r="M204" s="163"/>
      <c r="T204" s="164"/>
      <c r="AT204" s="160" t="s">
        <v>259</v>
      </c>
      <c r="AU204" s="160" t="s">
        <v>88</v>
      </c>
      <c r="AV204" s="13" t="s">
        <v>88</v>
      </c>
      <c r="AW204" s="13" t="s">
        <v>27</v>
      </c>
      <c r="AX204" s="13" t="s">
        <v>72</v>
      </c>
      <c r="AY204" s="160" t="s">
        <v>157</v>
      </c>
    </row>
    <row r="205" spans="2:65" s="13" customFormat="1">
      <c r="B205" s="159"/>
      <c r="D205" s="154" t="s">
        <v>259</v>
      </c>
      <c r="E205" s="160" t="s">
        <v>1</v>
      </c>
      <c r="F205" s="161" t="s">
        <v>2733</v>
      </c>
      <c r="H205" s="162">
        <v>1.827</v>
      </c>
      <c r="L205" s="159"/>
      <c r="M205" s="163"/>
      <c r="T205" s="164"/>
      <c r="AT205" s="160" t="s">
        <v>259</v>
      </c>
      <c r="AU205" s="160" t="s">
        <v>88</v>
      </c>
      <c r="AV205" s="13" t="s">
        <v>88</v>
      </c>
      <c r="AW205" s="13" t="s">
        <v>27</v>
      </c>
      <c r="AX205" s="13" t="s">
        <v>72</v>
      </c>
      <c r="AY205" s="160" t="s">
        <v>157</v>
      </c>
    </row>
    <row r="206" spans="2:65" s="13" customFormat="1">
      <c r="B206" s="159"/>
      <c r="D206" s="154" t="s">
        <v>259</v>
      </c>
      <c r="E206" s="160" t="s">
        <v>1</v>
      </c>
      <c r="F206" s="161" t="s">
        <v>2734</v>
      </c>
      <c r="H206" s="162">
        <v>2.0089999999999999</v>
      </c>
      <c r="L206" s="159"/>
      <c r="M206" s="163"/>
      <c r="T206" s="164"/>
      <c r="AT206" s="160" t="s">
        <v>259</v>
      </c>
      <c r="AU206" s="160" t="s">
        <v>88</v>
      </c>
      <c r="AV206" s="13" t="s">
        <v>88</v>
      </c>
      <c r="AW206" s="13" t="s">
        <v>27</v>
      </c>
      <c r="AX206" s="13" t="s">
        <v>72</v>
      </c>
      <c r="AY206" s="160" t="s">
        <v>157</v>
      </c>
    </row>
    <row r="207" spans="2:65" s="13" customFormat="1">
      <c r="B207" s="159"/>
      <c r="D207" s="154" t="s">
        <v>259</v>
      </c>
      <c r="E207" s="160" t="s">
        <v>1</v>
      </c>
      <c r="F207" s="161" t="s">
        <v>2735</v>
      </c>
      <c r="H207" s="162">
        <v>2.1789999999999998</v>
      </c>
      <c r="L207" s="159"/>
      <c r="M207" s="163"/>
      <c r="T207" s="164"/>
      <c r="AT207" s="160" t="s">
        <v>259</v>
      </c>
      <c r="AU207" s="160" t="s">
        <v>88</v>
      </c>
      <c r="AV207" s="13" t="s">
        <v>88</v>
      </c>
      <c r="AW207" s="13" t="s">
        <v>27</v>
      </c>
      <c r="AX207" s="13" t="s">
        <v>72</v>
      </c>
      <c r="AY207" s="160" t="s">
        <v>157</v>
      </c>
    </row>
    <row r="208" spans="2:65" s="13" customFormat="1">
      <c r="B208" s="159"/>
      <c r="D208" s="154" t="s">
        <v>259</v>
      </c>
      <c r="E208" s="160" t="s">
        <v>1</v>
      </c>
      <c r="F208" s="161" t="s">
        <v>2736</v>
      </c>
      <c r="H208" s="162">
        <v>1.819</v>
      </c>
      <c r="L208" s="159"/>
      <c r="M208" s="163"/>
      <c r="T208" s="164"/>
      <c r="AT208" s="160" t="s">
        <v>259</v>
      </c>
      <c r="AU208" s="160" t="s">
        <v>88</v>
      </c>
      <c r="AV208" s="13" t="s">
        <v>88</v>
      </c>
      <c r="AW208" s="13" t="s">
        <v>27</v>
      </c>
      <c r="AX208" s="13" t="s">
        <v>72</v>
      </c>
      <c r="AY208" s="160" t="s">
        <v>157</v>
      </c>
    </row>
    <row r="209" spans="2:65" s="13" customFormat="1">
      <c r="B209" s="159"/>
      <c r="D209" s="154" t="s">
        <v>259</v>
      </c>
      <c r="E209" s="160" t="s">
        <v>1</v>
      </c>
      <c r="F209" s="161" t="s">
        <v>2737</v>
      </c>
      <c r="H209" s="162">
        <v>2.6269999999999998</v>
      </c>
      <c r="L209" s="159"/>
      <c r="M209" s="163"/>
      <c r="T209" s="164"/>
      <c r="AT209" s="160" t="s">
        <v>259</v>
      </c>
      <c r="AU209" s="160" t="s">
        <v>88</v>
      </c>
      <c r="AV209" s="13" t="s">
        <v>88</v>
      </c>
      <c r="AW209" s="13" t="s">
        <v>27</v>
      </c>
      <c r="AX209" s="13" t="s">
        <v>72</v>
      </c>
      <c r="AY209" s="160" t="s">
        <v>157</v>
      </c>
    </row>
    <row r="210" spans="2:65" s="13" customFormat="1">
      <c r="B210" s="159"/>
      <c r="D210" s="154" t="s">
        <v>259</v>
      </c>
      <c r="E210" s="160" t="s">
        <v>1</v>
      </c>
      <c r="F210" s="161" t="s">
        <v>2738</v>
      </c>
      <c r="H210" s="162">
        <v>2.379</v>
      </c>
      <c r="L210" s="159"/>
      <c r="M210" s="163"/>
      <c r="T210" s="164"/>
      <c r="AT210" s="160" t="s">
        <v>259</v>
      </c>
      <c r="AU210" s="160" t="s">
        <v>88</v>
      </c>
      <c r="AV210" s="13" t="s">
        <v>88</v>
      </c>
      <c r="AW210" s="13" t="s">
        <v>27</v>
      </c>
      <c r="AX210" s="13" t="s">
        <v>72</v>
      </c>
      <c r="AY210" s="160" t="s">
        <v>157</v>
      </c>
    </row>
    <row r="211" spans="2:65" s="882" customFormat="1">
      <c r="B211" s="881"/>
      <c r="D211" s="154" t="s">
        <v>259</v>
      </c>
      <c r="E211" s="883" t="s">
        <v>1</v>
      </c>
      <c r="F211" s="884" t="s">
        <v>1266</v>
      </c>
      <c r="H211" s="885">
        <v>26.664000000000001</v>
      </c>
      <c r="L211" s="881"/>
      <c r="M211" s="886"/>
      <c r="T211" s="887"/>
      <c r="AT211" s="883" t="s">
        <v>259</v>
      </c>
      <c r="AU211" s="883" t="s">
        <v>88</v>
      </c>
      <c r="AV211" s="882" t="s">
        <v>95</v>
      </c>
      <c r="AW211" s="882" t="s">
        <v>27</v>
      </c>
      <c r="AX211" s="882" t="s">
        <v>72</v>
      </c>
      <c r="AY211" s="883" t="s">
        <v>157</v>
      </c>
    </row>
    <row r="212" spans="2:65" s="13" customFormat="1">
      <c r="B212" s="159"/>
      <c r="D212" s="154" t="s">
        <v>259</v>
      </c>
      <c r="E212" s="160" t="s">
        <v>1</v>
      </c>
      <c r="F212" s="161" t="s">
        <v>2755</v>
      </c>
      <c r="H212" s="162">
        <v>47.994999999999997</v>
      </c>
      <c r="L212" s="159"/>
      <c r="M212" s="163"/>
      <c r="T212" s="164"/>
      <c r="AT212" s="160" t="s">
        <v>259</v>
      </c>
      <c r="AU212" s="160" t="s">
        <v>88</v>
      </c>
      <c r="AV212" s="13" t="s">
        <v>88</v>
      </c>
      <c r="AW212" s="13" t="s">
        <v>27</v>
      </c>
      <c r="AX212" s="13" t="s">
        <v>80</v>
      </c>
      <c r="AY212" s="160" t="s">
        <v>157</v>
      </c>
    </row>
    <row r="213" spans="2:65" s="1" customFormat="1" ht="37.9" customHeight="1">
      <c r="B213" s="28"/>
      <c r="C213" s="198" t="s">
        <v>182</v>
      </c>
      <c r="D213" s="198" t="s">
        <v>160</v>
      </c>
      <c r="E213" s="199" t="s">
        <v>675</v>
      </c>
      <c r="F213" s="200" t="s">
        <v>2756</v>
      </c>
      <c r="G213" s="201" t="s">
        <v>256</v>
      </c>
      <c r="H213" s="202">
        <v>26.664000000000001</v>
      </c>
      <c r="I213" s="903"/>
      <c r="J213" s="203">
        <f>ROUND(I213*H213,2)</f>
        <v>0</v>
      </c>
      <c r="K213" s="200" t="s">
        <v>2720</v>
      </c>
      <c r="L213" s="28"/>
      <c r="M213" s="140" t="s">
        <v>1</v>
      </c>
      <c r="N213" s="141" t="s">
        <v>38</v>
      </c>
      <c r="O213" s="142">
        <v>8.9999999999999993E-3</v>
      </c>
      <c r="P213" s="142">
        <f>O213*H213</f>
        <v>0.23997599999999999</v>
      </c>
      <c r="Q213" s="142">
        <v>0</v>
      </c>
      <c r="R213" s="142">
        <f>Q213*H213</f>
        <v>0</v>
      </c>
      <c r="S213" s="142">
        <v>0</v>
      </c>
      <c r="T213" s="143">
        <f>S213*H213</f>
        <v>0</v>
      </c>
      <c r="AR213" s="144" t="s">
        <v>164</v>
      </c>
      <c r="AT213" s="144" t="s">
        <v>160</v>
      </c>
      <c r="AU213" s="144" t="s">
        <v>88</v>
      </c>
      <c r="AY213" s="16" t="s">
        <v>157</v>
      </c>
      <c r="BE213" s="145">
        <f>IF(N213="základní",J213,0)</f>
        <v>0</v>
      </c>
      <c r="BF213" s="145">
        <f>IF(N213="snížená",J213,0)</f>
        <v>0</v>
      </c>
      <c r="BG213" s="145">
        <f>IF(N213="zákl. přenesená",J213,0)</f>
        <v>0</v>
      </c>
      <c r="BH213" s="145">
        <f>IF(N213="sníž. přenesená",J213,0)</f>
        <v>0</v>
      </c>
      <c r="BI213" s="145">
        <f>IF(N213="nulová",J213,0)</f>
        <v>0</v>
      </c>
      <c r="BJ213" s="16" t="s">
        <v>88</v>
      </c>
      <c r="BK213" s="145">
        <f>ROUND(I213*H213,2)</f>
        <v>0</v>
      </c>
      <c r="BL213" s="16" t="s">
        <v>164</v>
      </c>
      <c r="BM213" s="144" t="s">
        <v>1536</v>
      </c>
    </row>
    <row r="214" spans="2:65" s="1" customFormat="1">
      <c r="B214" s="28"/>
      <c r="D214" s="150" t="s">
        <v>214</v>
      </c>
      <c r="F214" s="870" t="s">
        <v>678</v>
      </c>
      <c r="L214" s="28"/>
      <c r="M214" s="152"/>
      <c r="T214" s="52"/>
      <c r="AT214" s="16" t="s">
        <v>214</v>
      </c>
      <c r="AU214" s="16" t="s">
        <v>88</v>
      </c>
    </row>
    <row r="215" spans="2:65" s="12" customFormat="1">
      <c r="B215" s="153"/>
      <c r="D215" s="154" t="s">
        <v>259</v>
      </c>
      <c r="E215" s="155" t="s">
        <v>1</v>
      </c>
      <c r="F215" s="156" t="s">
        <v>2723</v>
      </c>
      <c r="H215" s="155" t="s">
        <v>1</v>
      </c>
      <c r="L215" s="153"/>
      <c r="M215" s="157"/>
      <c r="T215" s="158"/>
      <c r="AT215" s="155" t="s">
        <v>259</v>
      </c>
      <c r="AU215" s="155" t="s">
        <v>88</v>
      </c>
      <c r="AV215" s="12" t="s">
        <v>80</v>
      </c>
      <c r="AW215" s="12" t="s">
        <v>27</v>
      </c>
      <c r="AX215" s="12" t="s">
        <v>72</v>
      </c>
      <c r="AY215" s="155" t="s">
        <v>157</v>
      </c>
    </row>
    <row r="216" spans="2:65" s="12" customFormat="1">
      <c r="B216" s="153"/>
      <c r="D216" s="154" t="s">
        <v>259</v>
      </c>
      <c r="E216" s="155" t="s">
        <v>1</v>
      </c>
      <c r="F216" s="156" t="s">
        <v>2724</v>
      </c>
      <c r="H216" s="155" t="s">
        <v>1</v>
      </c>
      <c r="L216" s="153"/>
      <c r="M216" s="157"/>
      <c r="T216" s="158"/>
      <c r="AT216" s="155" t="s">
        <v>259</v>
      </c>
      <c r="AU216" s="155" t="s">
        <v>88</v>
      </c>
      <c r="AV216" s="12" t="s">
        <v>80</v>
      </c>
      <c r="AW216" s="12" t="s">
        <v>27</v>
      </c>
      <c r="AX216" s="12" t="s">
        <v>72</v>
      </c>
      <c r="AY216" s="155" t="s">
        <v>157</v>
      </c>
    </row>
    <row r="217" spans="2:65" s="13" customFormat="1">
      <c r="B217" s="159"/>
      <c r="D217" s="154" t="s">
        <v>259</v>
      </c>
      <c r="E217" s="160" t="s">
        <v>1</v>
      </c>
      <c r="F217" s="161" t="s">
        <v>2725</v>
      </c>
      <c r="H217" s="162">
        <v>1.7549999999999999</v>
      </c>
      <c r="L217" s="159"/>
      <c r="M217" s="163"/>
      <c r="T217" s="164"/>
      <c r="AT217" s="160" t="s">
        <v>259</v>
      </c>
      <c r="AU217" s="160" t="s">
        <v>88</v>
      </c>
      <c r="AV217" s="13" t="s">
        <v>88</v>
      </c>
      <c r="AW217" s="13" t="s">
        <v>27</v>
      </c>
      <c r="AX217" s="13" t="s">
        <v>72</v>
      </c>
      <c r="AY217" s="160" t="s">
        <v>157</v>
      </c>
    </row>
    <row r="218" spans="2:65" s="13" customFormat="1">
      <c r="B218" s="159"/>
      <c r="D218" s="154" t="s">
        <v>259</v>
      </c>
      <c r="E218" s="160" t="s">
        <v>1</v>
      </c>
      <c r="F218" s="161" t="s">
        <v>2726</v>
      </c>
      <c r="H218" s="162">
        <v>2.7570000000000001</v>
      </c>
      <c r="L218" s="159"/>
      <c r="M218" s="163"/>
      <c r="T218" s="164"/>
      <c r="AT218" s="160" t="s">
        <v>259</v>
      </c>
      <c r="AU218" s="160" t="s">
        <v>88</v>
      </c>
      <c r="AV218" s="13" t="s">
        <v>88</v>
      </c>
      <c r="AW218" s="13" t="s">
        <v>27</v>
      </c>
      <c r="AX218" s="13" t="s">
        <v>72</v>
      </c>
      <c r="AY218" s="160" t="s">
        <v>157</v>
      </c>
    </row>
    <row r="219" spans="2:65" s="13" customFormat="1">
      <c r="B219" s="159"/>
      <c r="D219" s="154" t="s">
        <v>259</v>
      </c>
      <c r="E219" s="160" t="s">
        <v>1</v>
      </c>
      <c r="F219" s="161" t="s">
        <v>2727</v>
      </c>
      <c r="H219" s="162">
        <v>1.0609999999999999</v>
      </c>
      <c r="L219" s="159"/>
      <c r="M219" s="163"/>
      <c r="T219" s="164"/>
      <c r="AT219" s="160" t="s">
        <v>259</v>
      </c>
      <c r="AU219" s="160" t="s">
        <v>88</v>
      </c>
      <c r="AV219" s="13" t="s">
        <v>88</v>
      </c>
      <c r="AW219" s="13" t="s">
        <v>27</v>
      </c>
      <c r="AX219" s="13" t="s">
        <v>72</v>
      </c>
      <c r="AY219" s="160" t="s">
        <v>157</v>
      </c>
    </row>
    <row r="220" spans="2:65" s="13" customFormat="1">
      <c r="B220" s="159"/>
      <c r="D220" s="154" t="s">
        <v>259</v>
      </c>
      <c r="E220" s="160" t="s">
        <v>1</v>
      </c>
      <c r="F220" s="161" t="s">
        <v>2728</v>
      </c>
      <c r="H220" s="162">
        <v>1.615</v>
      </c>
      <c r="L220" s="159"/>
      <c r="M220" s="163"/>
      <c r="T220" s="164"/>
      <c r="AT220" s="160" t="s">
        <v>259</v>
      </c>
      <c r="AU220" s="160" t="s">
        <v>88</v>
      </c>
      <c r="AV220" s="13" t="s">
        <v>88</v>
      </c>
      <c r="AW220" s="13" t="s">
        <v>27</v>
      </c>
      <c r="AX220" s="13" t="s">
        <v>72</v>
      </c>
      <c r="AY220" s="160" t="s">
        <v>157</v>
      </c>
    </row>
    <row r="221" spans="2:65" s="13" customFormat="1">
      <c r="B221" s="159"/>
      <c r="D221" s="154" t="s">
        <v>259</v>
      </c>
      <c r="E221" s="160" t="s">
        <v>1</v>
      </c>
      <c r="F221" s="161" t="s">
        <v>2729</v>
      </c>
      <c r="H221" s="162">
        <v>1.661</v>
      </c>
      <c r="L221" s="159"/>
      <c r="M221" s="163"/>
      <c r="T221" s="164"/>
      <c r="AT221" s="160" t="s">
        <v>259</v>
      </c>
      <c r="AU221" s="160" t="s">
        <v>88</v>
      </c>
      <c r="AV221" s="13" t="s">
        <v>88</v>
      </c>
      <c r="AW221" s="13" t="s">
        <v>27</v>
      </c>
      <c r="AX221" s="13" t="s">
        <v>72</v>
      </c>
      <c r="AY221" s="160" t="s">
        <v>157</v>
      </c>
    </row>
    <row r="222" spans="2:65" s="13" customFormat="1">
      <c r="B222" s="159"/>
      <c r="D222" s="154" t="s">
        <v>259</v>
      </c>
      <c r="E222" s="160" t="s">
        <v>1</v>
      </c>
      <c r="F222" s="161" t="s">
        <v>2730</v>
      </c>
      <c r="H222" s="162">
        <v>1.73</v>
      </c>
      <c r="L222" s="159"/>
      <c r="M222" s="163"/>
      <c r="T222" s="164"/>
      <c r="AT222" s="160" t="s">
        <v>259</v>
      </c>
      <c r="AU222" s="160" t="s">
        <v>88</v>
      </c>
      <c r="AV222" s="13" t="s">
        <v>88</v>
      </c>
      <c r="AW222" s="13" t="s">
        <v>27</v>
      </c>
      <c r="AX222" s="13" t="s">
        <v>72</v>
      </c>
      <c r="AY222" s="160" t="s">
        <v>157</v>
      </c>
    </row>
    <row r="223" spans="2:65" s="13" customFormat="1">
      <c r="B223" s="159"/>
      <c r="D223" s="154" t="s">
        <v>259</v>
      </c>
      <c r="E223" s="160" t="s">
        <v>1</v>
      </c>
      <c r="F223" s="161" t="s">
        <v>2731</v>
      </c>
      <c r="H223" s="162">
        <v>1.6479999999999999</v>
      </c>
      <c r="L223" s="159"/>
      <c r="M223" s="163"/>
      <c r="T223" s="164"/>
      <c r="AT223" s="160" t="s">
        <v>259</v>
      </c>
      <c r="AU223" s="160" t="s">
        <v>88</v>
      </c>
      <c r="AV223" s="13" t="s">
        <v>88</v>
      </c>
      <c r="AW223" s="13" t="s">
        <v>27</v>
      </c>
      <c r="AX223" s="13" t="s">
        <v>72</v>
      </c>
      <c r="AY223" s="160" t="s">
        <v>157</v>
      </c>
    </row>
    <row r="224" spans="2:65" s="13" customFormat="1">
      <c r="B224" s="159"/>
      <c r="D224" s="154" t="s">
        <v>259</v>
      </c>
      <c r="E224" s="160" t="s">
        <v>1</v>
      </c>
      <c r="F224" s="161" t="s">
        <v>2732</v>
      </c>
      <c r="H224" s="162">
        <v>1.597</v>
      </c>
      <c r="L224" s="159"/>
      <c r="M224" s="163"/>
      <c r="T224" s="164"/>
      <c r="AT224" s="160" t="s">
        <v>259</v>
      </c>
      <c r="AU224" s="160" t="s">
        <v>88</v>
      </c>
      <c r="AV224" s="13" t="s">
        <v>88</v>
      </c>
      <c r="AW224" s="13" t="s">
        <v>27</v>
      </c>
      <c r="AX224" s="13" t="s">
        <v>72</v>
      </c>
      <c r="AY224" s="160" t="s">
        <v>157</v>
      </c>
    </row>
    <row r="225" spans="2:65" s="13" customFormat="1">
      <c r="B225" s="159"/>
      <c r="D225" s="154" t="s">
        <v>259</v>
      </c>
      <c r="E225" s="160" t="s">
        <v>1</v>
      </c>
      <c r="F225" s="161" t="s">
        <v>2733</v>
      </c>
      <c r="H225" s="162">
        <v>1.827</v>
      </c>
      <c r="L225" s="159"/>
      <c r="M225" s="163"/>
      <c r="T225" s="164"/>
      <c r="AT225" s="160" t="s">
        <v>259</v>
      </c>
      <c r="AU225" s="160" t="s">
        <v>88</v>
      </c>
      <c r="AV225" s="13" t="s">
        <v>88</v>
      </c>
      <c r="AW225" s="13" t="s">
        <v>27</v>
      </c>
      <c r="AX225" s="13" t="s">
        <v>72</v>
      </c>
      <c r="AY225" s="160" t="s">
        <v>157</v>
      </c>
    </row>
    <row r="226" spans="2:65" s="13" customFormat="1">
      <c r="B226" s="159"/>
      <c r="D226" s="154" t="s">
        <v>259</v>
      </c>
      <c r="E226" s="160" t="s">
        <v>1</v>
      </c>
      <c r="F226" s="161" t="s">
        <v>2734</v>
      </c>
      <c r="H226" s="162">
        <v>2.0089999999999999</v>
      </c>
      <c r="L226" s="159"/>
      <c r="M226" s="163"/>
      <c r="T226" s="164"/>
      <c r="AT226" s="160" t="s">
        <v>259</v>
      </c>
      <c r="AU226" s="160" t="s">
        <v>88</v>
      </c>
      <c r="AV226" s="13" t="s">
        <v>88</v>
      </c>
      <c r="AW226" s="13" t="s">
        <v>27</v>
      </c>
      <c r="AX226" s="13" t="s">
        <v>72</v>
      </c>
      <c r="AY226" s="160" t="s">
        <v>157</v>
      </c>
    </row>
    <row r="227" spans="2:65" s="13" customFormat="1">
      <c r="B227" s="159"/>
      <c r="D227" s="154" t="s">
        <v>259</v>
      </c>
      <c r="E227" s="160" t="s">
        <v>1</v>
      </c>
      <c r="F227" s="161" t="s">
        <v>2735</v>
      </c>
      <c r="H227" s="162">
        <v>2.1789999999999998</v>
      </c>
      <c r="L227" s="159"/>
      <c r="M227" s="163"/>
      <c r="T227" s="164"/>
      <c r="AT227" s="160" t="s">
        <v>259</v>
      </c>
      <c r="AU227" s="160" t="s">
        <v>88</v>
      </c>
      <c r="AV227" s="13" t="s">
        <v>88</v>
      </c>
      <c r="AW227" s="13" t="s">
        <v>27</v>
      </c>
      <c r="AX227" s="13" t="s">
        <v>72</v>
      </c>
      <c r="AY227" s="160" t="s">
        <v>157</v>
      </c>
    </row>
    <row r="228" spans="2:65" s="13" customFormat="1">
      <c r="B228" s="159"/>
      <c r="D228" s="154" t="s">
        <v>259</v>
      </c>
      <c r="E228" s="160" t="s">
        <v>1</v>
      </c>
      <c r="F228" s="161" t="s">
        <v>2736</v>
      </c>
      <c r="H228" s="162">
        <v>1.819</v>
      </c>
      <c r="L228" s="159"/>
      <c r="M228" s="163"/>
      <c r="T228" s="164"/>
      <c r="AT228" s="160" t="s">
        <v>259</v>
      </c>
      <c r="AU228" s="160" t="s">
        <v>88</v>
      </c>
      <c r="AV228" s="13" t="s">
        <v>88</v>
      </c>
      <c r="AW228" s="13" t="s">
        <v>27</v>
      </c>
      <c r="AX228" s="13" t="s">
        <v>72</v>
      </c>
      <c r="AY228" s="160" t="s">
        <v>157</v>
      </c>
    </row>
    <row r="229" spans="2:65" s="13" customFormat="1">
      <c r="B229" s="159"/>
      <c r="D229" s="154" t="s">
        <v>259</v>
      </c>
      <c r="E229" s="160" t="s">
        <v>1</v>
      </c>
      <c r="F229" s="161" t="s">
        <v>2737</v>
      </c>
      <c r="H229" s="162">
        <v>2.6269999999999998</v>
      </c>
      <c r="L229" s="159"/>
      <c r="M229" s="163"/>
      <c r="T229" s="164"/>
      <c r="AT229" s="160" t="s">
        <v>259</v>
      </c>
      <c r="AU229" s="160" t="s">
        <v>88</v>
      </c>
      <c r="AV229" s="13" t="s">
        <v>88</v>
      </c>
      <c r="AW229" s="13" t="s">
        <v>27</v>
      </c>
      <c r="AX229" s="13" t="s">
        <v>72</v>
      </c>
      <c r="AY229" s="160" t="s">
        <v>157</v>
      </c>
    </row>
    <row r="230" spans="2:65" s="13" customFormat="1">
      <c r="B230" s="159"/>
      <c r="D230" s="154" t="s">
        <v>259</v>
      </c>
      <c r="E230" s="160" t="s">
        <v>1</v>
      </c>
      <c r="F230" s="161" t="s">
        <v>2738</v>
      </c>
      <c r="H230" s="162">
        <v>2.379</v>
      </c>
      <c r="L230" s="159"/>
      <c r="M230" s="163"/>
      <c r="T230" s="164"/>
      <c r="AT230" s="160" t="s">
        <v>259</v>
      </c>
      <c r="AU230" s="160" t="s">
        <v>88</v>
      </c>
      <c r="AV230" s="13" t="s">
        <v>88</v>
      </c>
      <c r="AW230" s="13" t="s">
        <v>27</v>
      </c>
      <c r="AX230" s="13" t="s">
        <v>72</v>
      </c>
      <c r="AY230" s="160" t="s">
        <v>157</v>
      </c>
    </row>
    <row r="231" spans="2:65" s="14" customFormat="1">
      <c r="B231" s="165"/>
      <c r="D231" s="154" t="s">
        <v>259</v>
      </c>
      <c r="E231" s="166" t="s">
        <v>1</v>
      </c>
      <c r="F231" s="167" t="s">
        <v>265</v>
      </c>
      <c r="H231" s="168">
        <v>26.664000000000001</v>
      </c>
      <c r="L231" s="165"/>
      <c r="M231" s="169"/>
      <c r="T231" s="170"/>
      <c r="AT231" s="166" t="s">
        <v>259</v>
      </c>
      <c r="AU231" s="166" t="s">
        <v>88</v>
      </c>
      <c r="AV231" s="14" t="s">
        <v>164</v>
      </c>
      <c r="AW231" s="14" t="s">
        <v>27</v>
      </c>
      <c r="AX231" s="14" t="s">
        <v>80</v>
      </c>
      <c r="AY231" s="166" t="s">
        <v>157</v>
      </c>
    </row>
    <row r="232" spans="2:65" s="11" customFormat="1" ht="22.9" customHeight="1">
      <c r="B232" s="121"/>
      <c r="D232" s="122" t="s">
        <v>71</v>
      </c>
      <c r="E232" s="130" t="s">
        <v>191</v>
      </c>
      <c r="F232" s="130" t="s">
        <v>253</v>
      </c>
      <c r="J232" s="131">
        <f>BK232</f>
        <v>0</v>
      </c>
      <c r="L232" s="121"/>
      <c r="M232" s="125"/>
      <c r="P232" s="126">
        <f>SUM(P233:P732)</f>
        <v>1760.8776969999999</v>
      </c>
      <c r="R232" s="126">
        <f>SUM(R233:R732)</f>
        <v>0</v>
      </c>
      <c r="T232" s="127">
        <f>SUM(T233:T732)</f>
        <v>564.92632600000002</v>
      </c>
      <c r="AR232" s="122" t="s">
        <v>80</v>
      </c>
      <c r="AT232" s="128" t="s">
        <v>71</v>
      </c>
      <c r="AU232" s="128" t="s">
        <v>80</v>
      </c>
      <c r="AY232" s="122" t="s">
        <v>157</v>
      </c>
      <c r="BK232" s="129">
        <f>SUM(BK233:BK732)</f>
        <v>0</v>
      </c>
    </row>
    <row r="233" spans="2:65" s="1" customFormat="1" ht="16.5" customHeight="1">
      <c r="B233" s="28"/>
      <c r="C233" s="198" t="s">
        <v>172</v>
      </c>
      <c r="D233" s="198" t="s">
        <v>160</v>
      </c>
      <c r="E233" s="199" t="s">
        <v>318</v>
      </c>
      <c r="F233" s="200" t="s">
        <v>319</v>
      </c>
      <c r="G233" s="201" t="s">
        <v>256</v>
      </c>
      <c r="H233" s="202">
        <v>13.853</v>
      </c>
      <c r="I233" s="903"/>
      <c r="J233" s="203">
        <f>ROUND(I233*H233,2)</f>
        <v>0</v>
      </c>
      <c r="K233" s="200" t="s">
        <v>2720</v>
      </c>
      <c r="L233" s="28"/>
      <c r="M233" s="140" t="s">
        <v>1</v>
      </c>
      <c r="N233" s="141" t="s">
        <v>38</v>
      </c>
      <c r="O233" s="142">
        <v>6.4359999999999999</v>
      </c>
      <c r="P233" s="142">
        <f>O233*H233</f>
        <v>89.157907999999992</v>
      </c>
      <c r="Q233" s="142">
        <v>0</v>
      </c>
      <c r="R233" s="142">
        <f>Q233*H233</f>
        <v>0</v>
      </c>
      <c r="S233" s="142">
        <v>2</v>
      </c>
      <c r="T233" s="143">
        <f>S233*H233</f>
        <v>27.706</v>
      </c>
      <c r="AR233" s="144" t="s">
        <v>164</v>
      </c>
      <c r="AT233" s="144" t="s">
        <v>160</v>
      </c>
      <c r="AU233" s="144" t="s">
        <v>88</v>
      </c>
      <c r="AY233" s="16" t="s">
        <v>157</v>
      </c>
      <c r="BE233" s="145">
        <f>IF(N233="základní",J233,0)</f>
        <v>0</v>
      </c>
      <c r="BF233" s="145">
        <f>IF(N233="snížená",J233,0)</f>
        <v>0</v>
      </c>
      <c r="BG233" s="145">
        <f>IF(N233="zákl. přenesená",J233,0)</f>
        <v>0</v>
      </c>
      <c r="BH233" s="145">
        <f>IF(N233="sníž. přenesená",J233,0)</f>
        <v>0</v>
      </c>
      <c r="BI233" s="145">
        <f>IF(N233="nulová",J233,0)</f>
        <v>0</v>
      </c>
      <c r="BJ233" s="16" t="s">
        <v>88</v>
      </c>
      <c r="BK233" s="145">
        <f>ROUND(I233*H233,2)</f>
        <v>0</v>
      </c>
      <c r="BL233" s="16" t="s">
        <v>164</v>
      </c>
      <c r="BM233" s="144" t="s">
        <v>2757</v>
      </c>
    </row>
    <row r="234" spans="2:65" s="1" customFormat="1">
      <c r="B234" s="28"/>
      <c r="D234" s="150" t="s">
        <v>214</v>
      </c>
      <c r="F234" s="870" t="s">
        <v>321</v>
      </c>
      <c r="L234" s="28"/>
      <c r="M234" s="152"/>
      <c r="T234" s="52"/>
      <c r="AT234" s="16" t="s">
        <v>214</v>
      </c>
      <c r="AU234" s="16" t="s">
        <v>88</v>
      </c>
    </row>
    <row r="235" spans="2:65" s="12" customFormat="1">
      <c r="B235" s="153"/>
      <c r="D235" s="154" t="s">
        <v>259</v>
      </c>
      <c r="E235" s="155" t="s">
        <v>1</v>
      </c>
      <c r="F235" s="156" t="s">
        <v>2723</v>
      </c>
      <c r="H235" s="155" t="s">
        <v>1</v>
      </c>
      <c r="L235" s="153"/>
      <c r="M235" s="157"/>
      <c r="T235" s="158"/>
      <c r="AT235" s="155" t="s">
        <v>259</v>
      </c>
      <c r="AU235" s="155" t="s">
        <v>88</v>
      </c>
      <c r="AV235" s="12" t="s">
        <v>80</v>
      </c>
      <c r="AW235" s="12" t="s">
        <v>27</v>
      </c>
      <c r="AX235" s="12" t="s">
        <v>72</v>
      </c>
      <c r="AY235" s="155" t="s">
        <v>157</v>
      </c>
    </row>
    <row r="236" spans="2:65" s="12" customFormat="1">
      <c r="B236" s="153"/>
      <c r="D236" s="154" t="s">
        <v>259</v>
      </c>
      <c r="E236" s="155" t="s">
        <v>1</v>
      </c>
      <c r="F236" s="156" t="s">
        <v>2758</v>
      </c>
      <c r="H236" s="155" t="s">
        <v>1</v>
      </c>
      <c r="L236" s="153"/>
      <c r="M236" s="157"/>
      <c r="T236" s="158"/>
      <c r="AT236" s="155" t="s">
        <v>259</v>
      </c>
      <c r="AU236" s="155" t="s">
        <v>88</v>
      </c>
      <c r="AV236" s="12" t="s">
        <v>80</v>
      </c>
      <c r="AW236" s="12" t="s">
        <v>27</v>
      </c>
      <c r="AX236" s="12" t="s">
        <v>72</v>
      </c>
      <c r="AY236" s="155" t="s">
        <v>157</v>
      </c>
    </row>
    <row r="237" spans="2:65" s="12" customFormat="1">
      <c r="B237" s="153"/>
      <c r="D237" s="154" t="s">
        <v>259</v>
      </c>
      <c r="E237" s="155" t="s">
        <v>1</v>
      </c>
      <c r="F237" s="156" t="s">
        <v>2759</v>
      </c>
      <c r="H237" s="155" t="s">
        <v>1</v>
      </c>
      <c r="L237" s="153"/>
      <c r="M237" s="157"/>
      <c r="T237" s="158"/>
      <c r="AT237" s="155" t="s">
        <v>259</v>
      </c>
      <c r="AU237" s="155" t="s">
        <v>88</v>
      </c>
      <c r="AV237" s="12" t="s">
        <v>80</v>
      </c>
      <c r="AW237" s="12" t="s">
        <v>27</v>
      </c>
      <c r="AX237" s="12" t="s">
        <v>72</v>
      </c>
      <c r="AY237" s="155" t="s">
        <v>157</v>
      </c>
    </row>
    <row r="238" spans="2:65" s="12" customFormat="1">
      <c r="B238" s="153"/>
      <c r="D238" s="154" t="s">
        <v>259</v>
      </c>
      <c r="E238" s="155" t="s">
        <v>1</v>
      </c>
      <c r="F238" s="156" t="s">
        <v>2760</v>
      </c>
      <c r="H238" s="155" t="s">
        <v>1</v>
      </c>
      <c r="L238" s="153"/>
      <c r="M238" s="157"/>
      <c r="T238" s="158"/>
      <c r="AT238" s="155" t="s">
        <v>259</v>
      </c>
      <c r="AU238" s="155" t="s">
        <v>88</v>
      </c>
      <c r="AV238" s="12" t="s">
        <v>80</v>
      </c>
      <c r="AW238" s="12" t="s">
        <v>27</v>
      </c>
      <c r="AX238" s="12" t="s">
        <v>72</v>
      </c>
      <c r="AY238" s="155" t="s">
        <v>157</v>
      </c>
    </row>
    <row r="239" spans="2:65" s="12" customFormat="1">
      <c r="B239" s="153"/>
      <c r="D239" s="154" t="s">
        <v>259</v>
      </c>
      <c r="E239" s="155" t="s">
        <v>1</v>
      </c>
      <c r="F239" s="156" t="s">
        <v>2761</v>
      </c>
      <c r="H239" s="155" t="s">
        <v>1</v>
      </c>
      <c r="L239" s="153"/>
      <c r="M239" s="157"/>
      <c r="T239" s="158"/>
      <c r="AT239" s="155" t="s">
        <v>259</v>
      </c>
      <c r="AU239" s="155" t="s">
        <v>88</v>
      </c>
      <c r="AV239" s="12" t="s">
        <v>80</v>
      </c>
      <c r="AW239" s="12" t="s">
        <v>27</v>
      </c>
      <c r="AX239" s="12" t="s">
        <v>72</v>
      </c>
      <c r="AY239" s="155" t="s">
        <v>157</v>
      </c>
    </row>
    <row r="240" spans="2:65" s="12" customFormat="1">
      <c r="B240" s="153"/>
      <c r="D240" s="154" t="s">
        <v>259</v>
      </c>
      <c r="E240" s="155" t="s">
        <v>1</v>
      </c>
      <c r="F240" s="156" t="s">
        <v>2762</v>
      </c>
      <c r="H240" s="155" t="s">
        <v>1</v>
      </c>
      <c r="L240" s="153"/>
      <c r="M240" s="157"/>
      <c r="T240" s="158"/>
      <c r="AT240" s="155" t="s">
        <v>259</v>
      </c>
      <c r="AU240" s="155" t="s">
        <v>88</v>
      </c>
      <c r="AV240" s="12" t="s">
        <v>80</v>
      </c>
      <c r="AW240" s="12" t="s">
        <v>27</v>
      </c>
      <c r="AX240" s="12" t="s">
        <v>72</v>
      </c>
      <c r="AY240" s="155" t="s">
        <v>157</v>
      </c>
    </row>
    <row r="241" spans="2:51" s="12" customFormat="1">
      <c r="B241" s="153"/>
      <c r="D241" s="154" t="s">
        <v>259</v>
      </c>
      <c r="E241" s="155" t="s">
        <v>1</v>
      </c>
      <c r="F241" s="156" t="s">
        <v>2763</v>
      </c>
      <c r="H241" s="155" t="s">
        <v>1</v>
      </c>
      <c r="L241" s="153"/>
      <c r="M241" s="157"/>
      <c r="T241" s="158"/>
      <c r="AT241" s="155" t="s">
        <v>259</v>
      </c>
      <c r="AU241" s="155" t="s">
        <v>88</v>
      </c>
      <c r="AV241" s="12" t="s">
        <v>80</v>
      </c>
      <c r="AW241" s="12" t="s">
        <v>27</v>
      </c>
      <c r="AX241" s="12" t="s">
        <v>72</v>
      </c>
      <c r="AY241" s="155" t="s">
        <v>157</v>
      </c>
    </row>
    <row r="242" spans="2:51" s="12" customFormat="1">
      <c r="B242" s="153"/>
      <c r="D242" s="154" t="s">
        <v>259</v>
      </c>
      <c r="E242" s="155" t="s">
        <v>1</v>
      </c>
      <c r="F242" s="156" t="s">
        <v>2724</v>
      </c>
      <c r="H242" s="155" t="s">
        <v>1</v>
      </c>
      <c r="L242" s="153"/>
      <c r="M242" s="157"/>
      <c r="T242" s="158"/>
      <c r="AT242" s="155" t="s">
        <v>259</v>
      </c>
      <c r="AU242" s="155" t="s">
        <v>88</v>
      </c>
      <c r="AV242" s="12" t="s">
        <v>80</v>
      </c>
      <c r="AW242" s="12" t="s">
        <v>27</v>
      </c>
      <c r="AX242" s="12" t="s">
        <v>72</v>
      </c>
      <c r="AY242" s="155" t="s">
        <v>157</v>
      </c>
    </row>
    <row r="243" spans="2:51" s="12" customFormat="1">
      <c r="B243" s="153"/>
      <c r="D243" s="154" t="s">
        <v>259</v>
      </c>
      <c r="E243" s="155" t="s">
        <v>1</v>
      </c>
      <c r="F243" s="156" t="s">
        <v>2764</v>
      </c>
      <c r="H243" s="155" t="s">
        <v>1</v>
      </c>
      <c r="L243" s="153"/>
      <c r="M243" s="157"/>
      <c r="T243" s="158"/>
      <c r="AT243" s="155" t="s">
        <v>259</v>
      </c>
      <c r="AU243" s="155" t="s">
        <v>88</v>
      </c>
      <c r="AV243" s="12" t="s">
        <v>80</v>
      </c>
      <c r="AW243" s="12" t="s">
        <v>27</v>
      </c>
      <c r="AX243" s="12" t="s">
        <v>72</v>
      </c>
      <c r="AY243" s="155" t="s">
        <v>157</v>
      </c>
    </row>
    <row r="244" spans="2:51" s="12" customFormat="1">
      <c r="B244" s="153"/>
      <c r="D244" s="154" t="s">
        <v>259</v>
      </c>
      <c r="E244" s="155" t="s">
        <v>1</v>
      </c>
      <c r="F244" s="156" t="s">
        <v>2765</v>
      </c>
      <c r="H244" s="155" t="s">
        <v>1</v>
      </c>
      <c r="L244" s="153"/>
      <c r="M244" s="157"/>
      <c r="T244" s="158"/>
      <c r="AT244" s="155" t="s">
        <v>259</v>
      </c>
      <c r="AU244" s="155" t="s">
        <v>88</v>
      </c>
      <c r="AV244" s="12" t="s">
        <v>80</v>
      </c>
      <c r="AW244" s="12" t="s">
        <v>27</v>
      </c>
      <c r="AX244" s="12" t="s">
        <v>72</v>
      </c>
      <c r="AY244" s="155" t="s">
        <v>157</v>
      </c>
    </row>
    <row r="245" spans="2:51" s="12" customFormat="1">
      <c r="B245" s="153"/>
      <c r="D245" s="154" t="s">
        <v>259</v>
      </c>
      <c r="E245" s="155" t="s">
        <v>1</v>
      </c>
      <c r="F245" s="156" t="s">
        <v>2766</v>
      </c>
      <c r="H245" s="155" t="s">
        <v>1</v>
      </c>
      <c r="L245" s="153"/>
      <c r="M245" s="157"/>
      <c r="T245" s="158"/>
      <c r="AT245" s="155" t="s">
        <v>259</v>
      </c>
      <c r="AU245" s="155" t="s">
        <v>88</v>
      </c>
      <c r="AV245" s="12" t="s">
        <v>80</v>
      </c>
      <c r="AW245" s="12" t="s">
        <v>27</v>
      </c>
      <c r="AX245" s="12" t="s">
        <v>72</v>
      </c>
      <c r="AY245" s="155" t="s">
        <v>157</v>
      </c>
    </row>
    <row r="246" spans="2:51" s="12" customFormat="1">
      <c r="B246" s="153"/>
      <c r="D246" s="154" t="s">
        <v>259</v>
      </c>
      <c r="E246" s="155" t="s">
        <v>1</v>
      </c>
      <c r="F246" s="156" t="s">
        <v>2767</v>
      </c>
      <c r="H246" s="155" t="s">
        <v>1</v>
      </c>
      <c r="L246" s="153"/>
      <c r="M246" s="157"/>
      <c r="T246" s="158"/>
      <c r="AT246" s="155" t="s">
        <v>259</v>
      </c>
      <c r="AU246" s="155" t="s">
        <v>88</v>
      </c>
      <c r="AV246" s="12" t="s">
        <v>80</v>
      </c>
      <c r="AW246" s="12" t="s">
        <v>27</v>
      </c>
      <c r="AX246" s="12" t="s">
        <v>72</v>
      </c>
      <c r="AY246" s="155" t="s">
        <v>157</v>
      </c>
    </row>
    <row r="247" spans="2:51" s="12" customFormat="1">
      <c r="B247" s="153"/>
      <c r="D247" s="154" t="s">
        <v>259</v>
      </c>
      <c r="E247" s="155" t="s">
        <v>1</v>
      </c>
      <c r="F247" s="156" t="s">
        <v>2768</v>
      </c>
      <c r="H247" s="155" t="s">
        <v>1</v>
      </c>
      <c r="L247" s="153"/>
      <c r="M247" s="157"/>
      <c r="T247" s="158"/>
      <c r="AT247" s="155" t="s">
        <v>259</v>
      </c>
      <c r="AU247" s="155" t="s">
        <v>88</v>
      </c>
      <c r="AV247" s="12" t="s">
        <v>80</v>
      </c>
      <c r="AW247" s="12" t="s">
        <v>27</v>
      </c>
      <c r="AX247" s="12" t="s">
        <v>72</v>
      </c>
      <c r="AY247" s="155" t="s">
        <v>157</v>
      </c>
    </row>
    <row r="248" spans="2:51" s="12" customFormat="1">
      <c r="B248" s="153"/>
      <c r="D248" s="154" t="s">
        <v>259</v>
      </c>
      <c r="E248" s="155" t="s">
        <v>1</v>
      </c>
      <c r="F248" s="156" t="s">
        <v>2769</v>
      </c>
      <c r="H248" s="155" t="s">
        <v>1</v>
      </c>
      <c r="L248" s="153"/>
      <c r="M248" s="157"/>
      <c r="T248" s="158"/>
      <c r="AT248" s="155" t="s">
        <v>259</v>
      </c>
      <c r="AU248" s="155" t="s">
        <v>88</v>
      </c>
      <c r="AV248" s="12" t="s">
        <v>80</v>
      </c>
      <c r="AW248" s="12" t="s">
        <v>27</v>
      </c>
      <c r="AX248" s="12" t="s">
        <v>72</v>
      </c>
      <c r="AY248" s="155" t="s">
        <v>157</v>
      </c>
    </row>
    <row r="249" spans="2:51" s="12" customFormat="1">
      <c r="B249" s="153"/>
      <c r="D249" s="154" t="s">
        <v>259</v>
      </c>
      <c r="E249" s="155" t="s">
        <v>1</v>
      </c>
      <c r="F249" s="156" t="s">
        <v>2770</v>
      </c>
      <c r="H249" s="155" t="s">
        <v>1</v>
      </c>
      <c r="L249" s="153"/>
      <c r="M249" s="157"/>
      <c r="T249" s="158"/>
      <c r="AT249" s="155" t="s">
        <v>259</v>
      </c>
      <c r="AU249" s="155" t="s">
        <v>88</v>
      </c>
      <c r="AV249" s="12" t="s">
        <v>80</v>
      </c>
      <c r="AW249" s="12" t="s">
        <v>27</v>
      </c>
      <c r="AX249" s="12" t="s">
        <v>72</v>
      </c>
      <c r="AY249" s="155" t="s">
        <v>157</v>
      </c>
    </row>
    <row r="250" spans="2:51" s="13" customFormat="1">
      <c r="B250" s="159"/>
      <c r="D250" s="154" t="s">
        <v>259</v>
      </c>
      <c r="E250" s="160" t="s">
        <v>1</v>
      </c>
      <c r="F250" s="161" t="s">
        <v>2771</v>
      </c>
      <c r="H250" s="162">
        <v>2.9249999999999998</v>
      </c>
      <c r="L250" s="159"/>
      <c r="M250" s="163"/>
      <c r="T250" s="164"/>
      <c r="AT250" s="160" t="s">
        <v>259</v>
      </c>
      <c r="AU250" s="160" t="s">
        <v>88</v>
      </c>
      <c r="AV250" s="13" t="s">
        <v>88</v>
      </c>
      <c r="AW250" s="13" t="s">
        <v>27</v>
      </c>
      <c r="AX250" s="13" t="s">
        <v>72</v>
      </c>
      <c r="AY250" s="160" t="s">
        <v>157</v>
      </c>
    </row>
    <row r="251" spans="2:51" s="13" customFormat="1">
      <c r="B251" s="159"/>
      <c r="D251" s="154" t="s">
        <v>259</v>
      </c>
      <c r="E251" s="160" t="s">
        <v>1</v>
      </c>
      <c r="F251" s="161" t="s">
        <v>2772</v>
      </c>
      <c r="H251" s="162">
        <v>4.9720000000000004</v>
      </c>
      <c r="L251" s="159"/>
      <c r="M251" s="163"/>
      <c r="T251" s="164"/>
      <c r="AT251" s="160" t="s">
        <v>259</v>
      </c>
      <c r="AU251" s="160" t="s">
        <v>88</v>
      </c>
      <c r="AV251" s="13" t="s">
        <v>88</v>
      </c>
      <c r="AW251" s="13" t="s">
        <v>27</v>
      </c>
      <c r="AX251" s="13" t="s">
        <v>72</v>
      </c>
      <c r="AY251" s="160" t="s">
        <v>157</v>
      </c>
    </row>
    <row r="252" spans="2:51" s="12" customFormat="1">
      <c r="B252" s="153"/>
      <c r="D252" s="154" t="s">
        <v>259</v>
      </c>
      <c r="E252" s="155" t="s">
        <v>1</v>
      </c>
      <c r="F252" s="156" t="s">
        <v>2773</v>
      </c>
      <c r="H252" s="155" t="s">
        <v>1</v>
      </c>
      <c r="L252" s="153"/>
      <c r="M252" s="157"/>
      <c r="T252" s="158"/>
      <c r="AT252" s="155" t="s">
        <v>259</v>
      </c>
      <c r="AU252" s="155" t="s">
        <v>88</v>
      </c>
      <c r="AV252" s="12" t="s">
        <v>80</v>
      </c>
      <c r="AW252" s="12" t="s">
        <v>27</v>
      </c>
      <c r="AX252" s="12" t="s">
        <v>72</v>
      </c>
      <c r="AY252" s="155" t="s">
        <v>157</v>
      </c>
    </row>
    <row r="253" spans="2:51" s="13" customFormat="1" ht="30">
      <c r="B253" s="159"/>
      <c r="D253" s="154" t="s">
        <v>259</v>
      </c>
      <c r="E253" s="160" t="s">
        <v>1</v>
      </c>
      <c r="F253" s="161" t="s">
        <v>2774</v>
      </c>
      <c r="H253" s="162">
        <v>0.76900000000000002</v>
      </c>
      <c r="L253" s="159"/>
      <c r="M253" s="163"/>
      <c r="T253" s="164"/>
      <c r="AT253" s="160" t="s">
        <v>259</v>
      </c>
      <c r="AU253" s="160" t="s">
        <v>88</v>
      </c>
      <c r="AV253" s="13" t="s">
        <v>88</v>
      </c>
      <c r="AW253" s="13" t="s">
        <v>27</v>
      </c>
      <c r="AX253" s="13" t="s">
        <v>72</v>
      </c>
      <c r="AY253" s="160" t="s">
        <v>157</v>
      </c>
    </row>
    <row r="254" spans="2:51" s="13" customFormat="1" ht="20">
      <c r="B254" s="159"/>
      <c r="D254" s="154" t="s">
        <v>259</v>
      </c>
      <c r="E254" s="160" t="s">
        <v>1</v>
      </c>
      <c r="F254" s="161" t="s">
        <v>2775</v>
      </c>
      <c r="H254" s="162">
        <v>1.268</v>
      </c>
      <c r="L254" s="159"/>
      <c r="M254" s="163"/>
      <c r="T254" s="164"/>
      <c r="AT254" s="160" t="s">
        <v>259</v>
      </c>
      <c r="AU254" s="160" t="s">
        <v>88</v>
      </c>
      <c r="AV254" s="13" t="s">
        <v>88</v>
      </c>
      <c r="AW254" s="13" t="s">
        <v>27</v>
      </c>
      <c r="AX254" s="13" t="s">
        <v>72</v>
      </c>
      <c r="AY254" s="160" t="s">
        <v>157</v>
      </c>
    </row>
    <row r="255" spans="2:51" s="13" customFormat="1" ht="20">
      <c r="B255" s="159"/>
      <c r="D255" s="154" t="s">
        <v>259</v>
      </c>
      <c r="E255" s="160" t="s">
        <v>1</v>
      </c>
      <c r="F255" s="161" t="s">
        <v>2776</v>
      </c>
      <c r="H255" s="162">
        <v>1.26</v>
      </c>
      <c r="L255" s="159"/>
      <c r="M255" s="163"/>
      <c r="T255" s="164"/>
      <c r="AT255" s="160" t="s">
        <v>259</v>
      </c>
      <c r="AU255" s="160" t="s">
        <v>88</v>
      </c>
      <c r="AV255" s="13" t="s">
        <v>88</v>
      </c>
      <c r="AW255" s="13" t="s">
        <v>27</v>
      </c>
      <c r="AX255" s="13" t="s">
        <v>72</v>
      </c>
      <c r="AY255" s="160" t="s">
        <v>157</v>
      </c>
    </row>
    <row r="256" spans="2:51" s="13" customFormat="1" ht="20">
      <c r="B256" s="159"/>
      <c r="D256" s="154" t="s">
        <v>259</v>
      </c>
      <c r="E256" s="160" t="s">
        <v>1</v>
      </c>
      <c r="F256" s="161" t="s">
        <v>2777</v>
      </c>
      <c r="H256" s="162">
        <v>0.68400000000000005</v>
      </c>
      <c r="L256" s="159"/>
      <c r="M256" s="163"/>
      <c r="T256" s="164"/>
      <c r="AT256" s="160" t="s">
        <v>259</v>
      </c>
      <c r="AU256" s="160" t="s">
        <v>88</v>
      </c>
      <c r="AV256" s="13" t="s">
        <v>88</v>
      </c>
      <c r="AW256" s="13" t="s">
        <v>27</v>
      </c>
      <c r="AX256" s="13" t="s">
        <v>72</v>
      </c>
      <c r="AY256" s="160" t="s">
        <v>157</v>
      </c>
    </row>
    <row r="257" spans="2:65" s="13" customFormat="1" ht="20">
      <c r="B257" s="159"/>
      <c r="D257" s="154" t="s">
        <v>259</v>
      </c>
      <c r="E257" s="160" t="s">
        <v>1</v>
      </c>
      <c r="F257" s="161" t="s">
        <v>2778</v>
      </c>
      <c r="H257" s="162">
        <v>0.68899999999999995</v>
      </c>
      <c r="L257" s="159"/>
      <c r="M257" s="163"/>
      <c r="T257" s="164"/>
      <c r="AT257" s="160" t="s">
        <v>259</v>
      </c>
      <c r="AU257" s="160" t="s">
        <v>88</v>
      </c>
      <c r="AV257" s="13" t="s">
        <v>88</v>
      </c>
      <c r="AW257" s="13" t="s">
        <v>27</v>
      </c>
      <c r="AX257" s="13" t="s">
        <v>72</v>
      </c>
      <c r="AY257" s="160" t="s">
        <v>157</v>
      </c>
    </row>
    <row r="258" spans="2:65" s="13" customFormat="1" ht="20">
      <c r="B258" s="159"/>
      <c r="D258" s="154" t="s">
        <v>259</v>
      </c>
      <c r="E258" s="160" t="s">
        <v>1</v>
      </c>
      <c r="F258" s="161" t="s">
        <v>2779</v>
      </c>
      <c r="H258" s="162">
        <v>0.64300000000000002</v>
      </c>
      <c r="L258" s="159"/>
      <c r="M258" s="163"/>
      <c r="T258" s="164"/>
      <c r="AT258" s="160" t="s">
        <v>259</v>
      </c>
      <c r="AU258" s="160" t="s">
        <v>88</v>
      </c>
      <c r="AV258" s="13" t="s">
        <v>88</v>
      </c>
      <c r="AW258" s="13" t="s">
        <v>27</v>
      </c>
      <c r="AX258" s="13" t="s">
        <v>72</v>
      </c>
      <c r="AY258" s="160" t="s">
        <v>157</v>
      </c>
    </row>
    <row r="259" spans="2:65" s="13" customFormat="1" ht="20">
      <c r="B259" s="159"/>
      <c r="D259" s="154" t="s">
        <v>259</v>
      </c>
      <c r="E259" s="160" t="s">
        <v>1</v>
      </c>
      <c r="F259" s="161" t="s">
        <v>2780</v>
      </c>
      <c r="H259" s="162">
        <v>0.64300000000000002</v>
      </c>
      <c r="L259" s="159"/>
      <c r="M259" s="163"/>
      <c r="T259" s="164"/>
      <c r="AT259" s="160" t="s">
        <v>259</v>
      </c>
      <c r="AU259" s="160" t="s">
        <v>88</v>
      </c>
      <c r="AV259" s="13" t="s">
        <v>88</v>
      </c>
      <c r="AW259" s="13" t="s">
        <v>27</v>
      </c>
      <c r="AX259" s="13" t="s">
        <v>72</v>
      </c>
      <c r="AY259" s="160" t="s">
        <v>157</v>
      </c>
    </row>
    <row r="260" spans="2:65" s="14" customFormat="1">
      <c r="B260" s="165"/>
      <c r="D260" s="154" t="s">
        <v>259</v>
      </c>
      <c r="E260" s="166" t="s">
        <v>1</v>
      </c>
      <c r="F260" s="167" t="s">
        <v>265</v>
      </c>
      <c r="H260" s="168">
        <v>13.853000000000002</v>
      </c>
      <c r="L260" s="165"/>
      <c r="M260" s="169"/>
      <c r="T260" s="170"/>
      <c r="AT260" s="166" t="s">
        <v>259</v>
      </c>
      <c r="AU260" s="166" t="s">
        <v>88</v>
      </c>
      <c r="AV260" s="14" t="s">
        <v>164</v>
      </c>
      <c r="AW260" s="14" t="s">
        <v>27</v>
      </c>
      <c r="AX260" s="14" t="s">
        <v>80</v>
      </c>
      <c r="AY260" s="166" t="s">
        <v>157</v>
      </c>
    </row>
    <row r="261" spans="2:65" s="1" customFormat="1" ht="16.5" customHeight="1">
      <c r="B261" s="28"/>
      <c r="C261" s="198" t="s">
        <v>191</v>
      </c>
      <c r="D261" s="198" t="s">
        <v>160</v>
      </c>
      <c r="E261" s="199" t="s">
        <v>2781</v>
      </c>
      <c r="F261" s="200" t="s">
        <v>2782</v>
      </c>
      <c r="G261" s="201" t="s">
        <v>256</v>
      </c>
      <c r="H261" s="202">
        <v>7.8970000000000002</v>
      </c>
      <c r="I261" s="903"/>
      <c r="J261" s="203">
        <f>ROUND(I261*H261,2)</f>
        <v>0</v>
      </c>
      <c r="K261" s="200" t="s">
        <v>2720</v>
      </c>
      <c r="L261" s="28"/>
      <c r="M261" s="140" t="s">
        <v>1</v>
      </c>
      <c r="N261" s="141" t="s">
        <v>38</v>
      </c>
      <c r="O261" s="142">
        <v>10.986000000000001</v>
      </c>
      <c r="P261" s="142">
        <f>O261*H261</f>
        <v>86.756442000000007</v>
      </c>
      <c r="Q261" s="142">
        <v>0</v>
      </c>
      <c r="R261" s="142">
        <f>Q261*H261</f>
        <v>0</v>
      </c>
      <c r="S261" s="142">
        <v>2.4</v>
      </c>
      <c r="T261" s="143">
        <f>S261*H261</f>
        <v>18.9528</v>
      </c>
      <c r="AR261" s="144" t="s">
        <v>164</v>
      </c>
      <c r="AT261" s="144" t="s">
        <v>160</v>
      </c>
      <c r="AU261" s="144" t="s">
        <v>88</v>
      </c>
      <c r="AY261" s="16" t="s">
        <v>157</v>
      </c>
      <c r="BE261" s="145">
        <f>IF(N261="základní",J261,0)</f>
        <v>0</v>
      </c>
      <c r="BF261" s="145">
        <f>IF(N261="snížená",J261,0)</f>
        <v>0</v>
      </c>
      <c r="BG261" s="145">
        <f>IF(N261="zákl. přenesená",J261,0)</f>
        <v>0</v>
      </c>
      <c r="BH261" s="145">
        <f>IF(N261="sníž. přenesená",J261,0)</f>
        <v>0</v>
      </c>
      <c r="BI261" s="145">
        <f>IF(N261="nulová",J261,0)</f>
        <v>0</v>
      </c>
      <c r="BJ261" s="16" t="s">
        <v>88</v>
      </c>
      <c r="BK261" s="145">
        <f>ROUND(I261*H261,2)</f>
        <v>0</v>
      </c>
      <c r="BL261" s="16" t="s">
        <v>164</v>
      </c>
      <c r="BM261" s="144" t="s">
        <v>2783</v>
      </c>
    </row>
    <row r="262" spans="2:65" s="1" customFormat="1">
      <c r="B262" s="28"/>
      <c r="D262" s="150" t="s">
        <v>214</v>
      </c>
      <c r="F262" s="870" t="s">
        <v>2784</v>
      </c>
      <c r="L262" s="28"/>
      <c r="M262" s="152"/>
      <c r="T262" s="52"/>
      <c r="AT262" s="16" t="s">
        <v>214</v>
      </c>
      <c r="AU262" s="16" t="s">
        <v>88</v>
      </c>
    </row>
    <row r="263" spans="2:65" s="12" customFormat="1">
      <c r="B263" s="153"/>
      <c r="D263" s="154" t="s">
        <v>259</v>
      </c>
      <c r="E263" s="155" t="s">
        <v>1</v>
      </c>
      <c r="F263" s="156" t="s">
        <v>2723</v>
      </c>
      <c r="H263" s="155" t="s">
        <v>1</v>
      </c>
      <c r="L263" s="153"/>
      <c r="M263" s="157"/>
      <c r="T263" s="158"/>
      <c r="AT263" s="155" t="s">
        <v>259</v>
      </c>
      <c r="AU263" s="155" t="s">
        <v>88</v>
      </c>
      <c r="AV263" s="12" t="s">
        <v>80</v>
      </c>
      <c r="AW263" s="12" t="s">
        <v>27</v>
      </c>
      <c r="AX263" s="12" t="s">
        <v>72</v>
      </c>
      <c r="AY263" s="155" t="s">
        <v>157</v>
      </c>
    </row>
    <row r="264" spans="2:65" s="12" customFormat="1">
      <c r="B264" s="153"/>
      <c r="D264" s="154" t="s">
        <v>259</v>
      </c>
      <c r="E264" s="155" t="s">
        <v>1</v>
      </c>
      <c r="F264" s="156" t="s">
        <v>2758</v>
      </c>
      <c r="H264" s="155" t="s">
        <v>1</v>
      </c>
      <c r="L264" s="153"/>
      <c r="M264" s="157"/>
      <c r="T264" s="158"/>
      <c r="AT264" s="155" t="s">
        <v>259</v>
      </c>
      <c r="AU264" s="155" t="s">
        <v>88</v>
      </c>
      <c r="AV264" s="12" t="s">
        <v>80</v>
      </c>
      <c r="AW264" s="12" t="s">
        <v>27</v>
      </c>
      <c r="AX264" s="12" t="s">
        <v>72</v>
      </c>
      <c r="AY264" s="155" t="s">
        <v>157</v>
      </c>
    </row>
    <row r="265" spans="2:65" s="12" customFormat="1">
      <c r="B265" s="153"/>
      <c r="D265" s="154" t="s">
        <v>259</v>
      </c>
      <c r="E265" s="155" t="s">
        <v>1</v>
      </c>
      <c r="F265" s="156" t="s">
        <v>2724</v>
      </c>
      <c r="H265" s="155" t="s">
        <v>1</v>
      </c>
      <c r="L265" s="153"/>
      <c r="M265" s="157"/>
      <c r="T265" s="158"/>
      <c r="AT265" s="155" t="s">
        <v>259</v>
      </c>
      <c r="AU265" s="155" t="s">
        <v>88</v>
      </c>
      <c r="AV265" s="12" t="s">
        <v>80</v>
      </c>
      <c r="AW265" s="12" t="s">
        <v>27</v>
      </c>
      <c r="AX265" s="12" t="s">
        <v>72</v>
      </c>
      <c r="AY265" s="155" t="s">
        <v>157</v>
      </c>
    </row>
    <row r="266" spans="2:65" s="12" customFormat="1">
      <c r="B266" s="153"/>
      <c r="D266" s="154" t="s">
        <v>259</v>
      </c>
      <c r="E266" s="155" t="s">
        <v>1</v>
      </c>
      <c r="F266" s="156" t="s">
        <v>2770</v>
      </c>
      <c r="H266" s="155" t="s">
        <v>1</v>
      </c>
      <c r="L266" s="153"/>
      <c r="M266" s="157"/>
      <c r="T266" s="158"/>
      <c r="AT266" s="155" t="s">
        <v>259</v>
      </c>
      <c r="AU266" s="155" t="s">
        <v>88</v>
      </c>
      <c r="AV266" s="12" t="s">
        <v>80</v>
      </c>
      <c r="AW266" s="12" t="s">
        <v>27</v>
      </c>
      <c r="AX266" s="12" t="s">
        <v>72</v>
      </c>
      <c r="AY266" s="155" t="s">
        <v>157</v>
      </c>
    </row>
    <row r="267" spans="2:65" s="13" customFormat="1">
      <c r="B267" s="159"/>
      <c r="D267" s="154" t="s">
        <v>259</v>
      </c>
      <c r="E267" s="160" t="s">
        <v>1</v>
      </c>
      <c r="F267" s="161" t="s">
        <v>2771</v>
      </c>
      <c r="H267" s="162">
        <v>2.9249999999999998</v>
      </c>
      <c r="L267" s="159"/>
      <c r="M267" s="163"/>
      <c r="T267" s="164"/>
      <c r="AT267" s="160" t="s">
        <v>259</v>
      </c>
      <c r="AU267" s="160" t="s">
        <v>88</v>
      </c>
      <c r="AV267" s="13" t="s">
        <v>88</v>
      </c>
      <c r="AW267" s="13" t="s">
        <v>27</v>
      </c>
      <c r="AX267" s="13" t="s">
        <v>72</v>
      </c>
      <c r="AY267" s="160" t="s">
        <v>157</v>
      </c>
    </row>
    <row r="268" spans="2:65" s="13" customFormat="1">
      <c r="B268" s="159"/>
      <c r="D268" s="154" t="s">
        <v>259</v>
      </c>
      <c r="E268" s="160" t="s">
        <v>1</v>
      </c>
      <c r="F268" s="161" t="s">
        <v>2772</v>
      </c>
      <c r="H268" s="162">
        <v>4.9720000000000004</v>
      </c>
      <c r="L268" s="159"/>
      <c r="M268" s="163"/>
      <c r="T268" s="164"/>
      <c r="AT268" s="160" t="s">
        <v>259</v>
      </c>
      <c r="AU268" s="160" t="s">
        <v>88</v>
      </c>
      <c r="AV268" s="13" t="s">
        <v>88</v>
      </c>
      <c r="AW268" s="13" t="s">
        <v>27</v>
      </c>
      <c r="AX268" s="13" t="s">
        <v>72</v>
      </c>
      <c r="AY268" s="160" t="s">
        <v>157</v>
      </c>
    </row>
    <row r="269" spans="2:65" s="14" customFormat="1">
      <c r="B269" s="165"/>
      <c r="D269" s="154" t="s">
        <v>259</v>
      </c>
      <c r="E269" s="166" t="s">
        <v>1</v>
      </c>
      <c r="F269" s="167" t="s">
        <v>265</v>
      </c>
      <c r="H269" s="168">
        <v>7.8970000000000002</v>
      </c>
      <c r="L269" s="165"/>
      <c r="M269" s="169"/>
      <c r="T269" s="170"/>
      <c r="AT269" s="166" t="s">
        <v>259</v>
      </c>
      <c r="AU269" s="166" t="s">
        <v>88</v>
      </c>
      <c r="AV269" s="14" t="s">
        <v>164</v>
      </c>
      <c r="AW269" s="14" t="s">
        <v>27</v>
      </c>
      <c r="AX269" s="14" t="s">
        <v>80</v>
      </c>
      <c r="AY269" s="166" t="s">
        <v>157</v>
      </c>
    </row>
    <row r="270" spans="2:65" s="1" customFormat="1" ht="24.25" customHeight="1">
      <c r="B270" s="28"/>
      <c r="C270" s="198" t="s">
        <v>177</v>
      </c>
      <c r="D270" s="198" t="s">
        <v>160</v>
      </c>
      <c r="E270" s="199" t="s">
        <v>1892</v>
      </c>
      <c r="F270" s="200" t="s">
        <v>2785</v>
      </c>
      <c r="G270" s="201" t="s">
        <v>306</v>
      </c>
      <c r="H270" s="202">
        <v>271.58999999999997</v>
      </c>
      <c r="I270" s="903"/>
      <c r="J270" s="203">
        <f>ROUND(I270*H270,2)</f>
        <v>0</v>
      </c>
      <c r="K270" s="200" t="s">
        <v>2720</v>
      </c>
      <c r="L270" s="28"/>
      <c r="M270" s="140" t="s">
        <v>1</v>
      </c>
      <c r="N270" s="141" t="s">
        <v>38</v>
      </c>
      <c r="O270" s="142">
        <v>0.23699999999999999</v>
      </c>
      <c r="P270" s="142">
        <f>O270*H270</f>
        <v>64.366829999999993</v>
      </c>
      <c r="Q270" s="142">
        <v>0</v>
      </c>
      <c r="R270" s="142">
        <f>Q270*H270</f>
        <v>0</v>
      </c>
      <c r="S270" s="142">
        <v>0.18099999999999999</v>
      </c>
      <c r="T270" s="143">
        <f>S270*H270</f>
        <v>49.157789999999991</v>
      </c>
      <c r="AR270" s="144" t="s">
        <v>164</v>
      </c>
      <c r="AT270" s="144" t="s">
        <v>160</v>
      </c>
      <c r="AU270" s="144" t="s">
        <v>88</v>
      </c>
      <c r="AY270" s="16" t="s">
        <v>157</v>
      </c>
      <c r="BE270" s="145">
        <f>IF(N270="základní",J270,0)</f>
        <v>0</v>
      </c>
      <c r="BF270" s="145">
        <f>IF(N270="snížená",J270,0)</f>
        <v>0</v>
      </c>
      <c r="BG270" s="145">
        <f>IF(N270="zákl. přenesená",J270,0)</f>
        <v>0</v>
      </c>
      <c r="BH270" s="145">
        <f>IF(N270="sníž. přenesená",J270,0)</f>
        <v>0</v>
      </c>
      <c r="BI270" s="145">
        <f>IF(N270="nulová",J270,0)</f>
        <v>0</v>
      </c>
      <c r="BJ270" s="16" t="s">
        <v>88</v>
      </c>
      <c r="BK270" s="145">
        <f>ROUND(I270*H270,2)</f>
        <v>0</v>
      </c>
      <c r="BL270" s="16" t="s">
        <v>164</v>
      </c>
      <c r="BM270" s="144" t="s">
        <v>2786</v>
      </c>
    </row>
    <row r="271" spans="2:65" s="1" customFormat="1">
      <c r="B271" s="28"/>
      <c r="D271" s="150" t="s">
        <v>214</v>
      </c>
      <c r="F271" s="870" t="s">
        <v>1895</v>
      </c>
      <c r="L271" s="28"/>
      <c r="M271" s="152"/>
      <c r="T271" s="52"/>
      <c r="AT271" s="16" t="s">
        <v>214</v>
      </c>
      <c r="AU271" s="16" t="s">
        <v>88</v>
      </c>
    </row>
    <row r="272" spans="2:65" s="12" customFormat="1">
      <c r="B272" s="153"/>
      <c r="D272" s="154" t="s">
        <v>259</v>
      </c>
      <c r="E272" s="155" t="s">
        <v>1</v>
      </c>
      <c r="F272" s="156" t="s">
        <v>2723</v>
      </c>
      <c r="H272" s="155" t="s">
        <v>1</v>
      </c>
      <c r="L272" s="153"/>
      <c r="M272" s="157"/>
      <c r="T272" s="158"/>
      <c r="AT272" s="155" t="s">
        <v>259</v>
      </c>
      <c r="AU272" s="155" t="s">
        <v>88</v>
      </c>
      <c r="AV272" s="12" t="s">
        <v>80</v>
      </c>
      <c r="AW272" s="12" t="s">
        <v>27</v>
      </c>
      <c r="AX272" s="12" t="s">
        <v>72</v>
      </c>
      <c r="AY272" s="155" t="s">
        <v>157</v>
      </c>
    </row>
    <row r="273" spans="2:51" s="12" customFormat="1">
      <c r="B273" s="153"/>
      <c r="D273" s="154" t="s">
        <v>259</v>
      </c>
      <c r="E273" s="155" t="s">
        <v>1</v>
      </c>
      <c r="F273" s="156" t="s">
        <v>2758</v>
      </c>
      <c r="H273" s="155" t="s">
        <v>1</v>
      </c>
      <c r="L273" s="153"/>
      <c r="M273" s="157"/>
      <c r="T273" s="158"/>
      <c r="AT273" s="155" t="s">
        <v>259</v>
      </c>
      <c r="AU273" s="155" t="s">
        <v>88</v>
      </c>
      <c r="AV273" s="12" t="s">
        <v>80</v>
      </c>
      <c r="AW273" s="12" t="s">
        <v>27</v>
      </c>
      <c r="AX273" s="12" t="s">
        <v>72</v>
      </c>
      <c r="AY273" s="155" t="s">
        <v>157</v>
      </c>
    </row>
    <row r="274" spans="2:51" s="12" customFormat="1">
      <c r="B274" s="153"/>
      <c r="D274" s="154" t="s">
        <v>259</v>
      </c>
      <c r="E274" s="155" t="s">
        <v>1</v>
      </c>
      <c r="F274" s="156" t="s">
        <v>2724</v>
      </c>
      <c r="H274" s="155" t="s">
        <v>1</v>
      </c>
      <c r="L274" s="153"/>
      <c r="M274" s="157"/>
      <c r="T274" s="158"/>
      <c r="AT274" s="155" t="s">
        <v>259</v>
      </c>
      <c r="AU274" s="155" t="s">
        <v>88</v>
      </c>
      <c r="AV274" s="12" t="s">
        <v>80</v>
      </c>
      <c r="AW274" s="12" t="s">
        <v>27</v>
      </c>
      <c r="AX274" s="12" t="s">
        <v>72</v>
      </c>
      <c r="AY274" s="155" t="s">
        <v>157</v>
      </c>
    </row>
    <row r="275" spans="2:51" s="13" customFormat="1">
      <c r="B275" s="159"/>
      <c r="D275" s="154" t="s">
        <v>259</v>
      </c>
      <c r="E275" s="160" t="s">
        <v>1</v>
      </c>
      <c r="F275" s="161" t="s">
        <v>2787</v>
      </c>
      <c r="H275" s="162">
        <v>6.6879999999999997</v>
      </c>
      <c r="L275" s="159"/>
      <c r="M275" s="163"/>
      <c r="T275" s="164"/>
      <c r="AT275" s="160" t="s">
        <v>259</v>
      </c>
      <c r="AU275" s="160" t="s">
        <v>88</v>
      </c>
      <c r="AV275" s="13" t="s">
        <v>88</v>
      </c>
      <c r="AW275" s="13" t="s">
        <v>27</v>
      </c>
      <c r="AX275" s="13" t="s">
        <v>72</v>
      </c>
      <c r="AY275" s="160" t="s">
        <v>157</v>
      </c>
    </row>
    <row r="276" spans="2:51" s="12" customFormat="1">
      <c r="B276" s="153"/>
      <c r="D276" s="154" t="s">
        <v>259</v>
      </c>
      <c r="E276" s="155" t="s">
        <v>1</v>
      </c>
      <c r="F276" s="156" t="s">
        <v>2759</v>
      </c>
      <c r="H276" s="155" t="s">
        <v>1</v>
      </c>
      <c r="L276" s="153"/>
      <c r="M276" s="157"/>
      <c r="T276" s="158"/>
      <c r="AT276" s="155" t="s">
        <v>259</v>
      </c>
      <c r="AU276" s="155" t="s">
        <v>88</v>
      </c>
      <c r="AV276" s="12" t="s">
        <v>80</v>
      </c>
      <c r="AW276" s="12" t="s">
        <v>27</v>
      </c>
      <c r="AX276" s="12" t="s">
        <v>72</v>
      </c>
      <c r="AY276" s="155" t="s">
        <v>157</v>
      </c>
    </row>
    <row r="277" spans="2:51" s="12" customFormat="1">
      <c r="B277" s="153"/>
      <c r="D277" s="154" t="s">
        <v>259</v>
      </c>
      <c r="E277" s="155" t="s">
        <v>1</v>
      </c>
      <c r="F277" s="156" t="s">
        <v>2764</v>
      </c>
      <c r="H277" s="155" t="s">
        <v>1</v>
      </c>
      <c r="L277" s="153"/>
      <c r="M277" s="157"/>
      <c r="T277" s="158"/>
      <c r="AT277" s="155" t="s">
        <v>259</v>
      </c>
      <c r="AU277" s="155" t="s">
        <v>88</v>
      </c>
      <c r="AV277" s="12" t="s">
        <v>80</v>
      </c>
      <c r="AW277" s="12" t="s">
        <v>27</v>
      </c>
      <c r="AX277" s="12" t="s">
        <v>72</v>
      </c>
      <c r="AY277" s="155" t="s">
        <v>157</v>
      </c>
    </row>
    <row r="278" spans="2:51" s="13" customFormat="1">
      <c r="B278" s="159"/>
      <c r="D278" s="154" t="s">
        <v>259</v>
      </c>
      <c r="E278" s="160" t="s">
        <v>1</v>
      </c>
      <c r="F278" s="161" t="s">
        <v>2788</v>
      </c>
      <c r="H278" s="162">
        <v>27.363</v>
      </c>
      <c r="L278" s="159"/>
      <c r="M278" s="163"/>
      <c r="T278" s="164"/>
      <c r="AT278" s="160" t="s">
        <v>259</v>
      </c>
      <c r="AU278" s="160" t="s">
        <v>88</v>
      </c>
      <c r="AV278" s="13" t="s">
        <v>88</v>
      </c>
      <c r="AW278" s="13" t="s">
        <v>27</v>
      </c>
      <c r="AX278" s="13" t="s">
        <v>72</v>
      </c>
      <c r="AY278" s="160" t="s">
        <v>157</v>
      </c>
    </row>
    <row r="279" spans="2:51" s="13" customFormat="1">
      <c r="B279" s="159"/>
      <c r="D279" s="154" t="s">
        <v>259</v>
      </c>
      <c r="E279" s="160" t="s">
        <v>1</v>
      </c>
      <c r="F279" s="161" t="s">
        <v>2789</v>
      </c>
      <c r="H279" s="162">
        <v>2.5830000000000002</v>
      </c>
      <c r="L279" s="159"/>
      <c r="M279" s="163"/>
      <c r="T279" s="164"/>
      <c r="AT279" s="160" t="s">
        <v>259</v>
      </c>
      <c r="AU279" s="160" t="s">
        <v>88</v>
      </c>
      <c r="AV279" s="13" t="s">
        <v>88</v>
      </c>
      <c r="AW279" s="13" t="s">
        <v>27</v>
      </c>
      <c r="AX279" s="13" t="s">
        <v>72</v>
      </c>
      <c r="AY279" s="160" t="s">
        <v>157</v>
      </c>
    </row>
    <row r="280" spans="2:51" s="13" customFormat="1">
      <c r="B280" s="159"/>
      <c r="D280" s="154" t="s">
        <v>259</v>
      </c>
      <c r="E280" s="160" t="s">
        <v>1</v>
      </c>
      <c r="F280" s="161" t="s">
        <v>2790</v>
      </c>
      <c r="H280" s="162">
        <v>23.468</v>
      </c>
      <c r="L280" s="159"/>
      <c r="M280" s="163"/>
      <c r="T280" s="164"/>
      <c r="AT280" s="160" t="s">
        <v>259</v>
      </c>
      <c r="AU280" s="160" t="s">
        <v>88</v>
      </c>
      <c r="AV280" s="13" t="s">
        <v>88</v>
      </c>
      <c r="AW280" s="13" t="s">
        <v>27</v>
      </c>
      <c r="AX280" s="13" t="s">
        <v>72</v>
      </c>
      <c r="AY280" s="160" t="s">
        <v>157</v>
      </c>
    </row>
    <row r="281" spans="2:51" s="13" customFormat="1">
      <c r="B281" s="159"/>
      <c r="D281" s="154" t="s">
        <v>259</v>
      </c>
      <c r="E281" s="160" t="s">
        <v>1</v>
      </c>
      <c r="F281" s="161" t="s">
        <v>2791</v>
      </c>
      <c r="H281" s="162">
        <v>14.926</v>
      </c>
      <c r="L281" s="159"/>
      <c r="M281" s="163"/>
      <c r="T281" s="164"/>
      <c r="AT281" s="160" t="s">
        <v>259</v>
      </c>
      <c r="AU281" s="160" t="s">
        <v>88</v>
      </c>
      <c r="AV281" s="13" t="s">
        <v>88</v>
      </c>
      <c r="AW281" s="13" t="s">
        <v>27</v>
      </c>
      <c r="AX281" s="13" t="s">
        <v>72</v>
      </c>
      <c r="AY281" s="160" t="s">
        <v>157</v>
      </c>
    </row>
    <row r="282" spans="2:51" s="13" customFormat="1">
      <c r="B282" s="159"/>
      <c r="D282" s="154" t="s">
        <v>259</v>
      </c>
      <c r="E282" s="160" t="s">
        <v>1</v>
      </c>
      <c r="F282" s="161" t="s">
        <v>2792</v>
      </c>
      <c r="H282" s="162">
        <v>2.9889999999999999</v>
      </c>
      <c r="L282" s="159"/>
      <c r="M282" s="163"/>
      <c r="T282" s="164"/>
      <c r="AT282" s="160" t="s">
        <v>259</v>
      </c>
      <c r="AU282" s="160" t="s">
        <v>88</v>
      </c>
      <c r="AV282" s="13" t="s">
        <v>88</v>
      </c>
      <c r="AW282" s="13" t="s">
        <v>27</v>
      </c>
      <c r="AX282" s="13" t="s">
        <v>72</v>
      </c>
      <c r="AY282" s="160" t="s">
        <v>157</v>
      </c>
    </row>
    <row r="283" spans="2:51" s="13" customFormat="1">
      <c r="B283" s="159"/>
      <c r="D283" s="154" t="s">
        <v>259</v>
      </c>
      <c r="E283" s="160" t="s">
        <v>1</v>
      </c>
      <c r="F283" s="161" t="s">
        <v>2793</v>
      </c>
      <c r="H283" s="162">
        <v>3.9980000000000002</v>
      </c>
      <c r="L283" s="159"/>
      <c r="M283" s="163"/>
      <c r="T283" s="164"/>
      <c r="AT283" s="160" t="s">
        <v>259</v>
      </c>
      <c r="AU283" s="160" t="s">
        <v>88</v>
      </c>
      <c r="AV283" s="13" t="s">
        <v>88</v>
      </c>
      <c r="AW283" s="13" t="s">
        <v>27</v>
      </c>
      <c r="AX283" s="13" t="s">
        <v>72</v>
      </c>
      <c r="AY283" s="160" t="s">
        <v>157</v>
      </c>
    </row>
    <row r="284" spans="2:51" s="12" customFormat="1">
      <c r="B284" s="153"/>
      <c r="D284" s="154" t="s">
        <v>259</v>
      </c>
      <c r="E284" s="155" t="s">
        <v>1</v>
      </c>
      <c r="F284" s="156" t="s">
        <v>2760</v>
      </c>
      <c r="H284" s="155" t="s">
        <v>1</v>
      </c>
      <c r="L284" s="153"/>
      <c r="M284" s="157"/>
      <c r="T284" s="158"/>
      <c r="AT284" s="155" t="s">
        <v>259</v>
      </c>
      <c r="AU284" s="155" t="s">
        <v>88</v>
      </c>
      <c r="AV284" s="12" t="s">
        <v>80</v>
      </c>
      <c r="AW284" s="12" t="s">
        <v>27</v>
      </c>
      <c r="AX284" s="12" t="s">
        <v>72</v>
      </c>
      <c r="AY284" s="155" t="s">
        <v>157</v>
      </c>
    </row>
    <row r="285" spans="2:51" s="12" customFormat="1">
      <c r="B285" s="153"/>
      <c r="D285" s="154" t="s">
        <v>259</v>
      </c>
      <c r="E285" s="155" t="s">
        <v>1</v>
      </c>
      <c r="F285" s="156" t="s">
        <v>2765</v>
      </c>
      <c r="H285" s="155" t="s">
        <v>1</v>
      </c>
      <c r="L285" s="153"/>
      <c r="M285" s="157"/>
      <c r="T285" s="158"/>
      <c r="AT285" s="155" t="s">
        <v>259</v>
      </c>
      <c r="AU285" s="155" t="s">
        <v>88</v>
      </c>
      <c r="AV285" s="12" t="s">
        <v>80</v>
      </c>
      <c r="AW285" s="12" t="s">
        <v>27</v>
      </c>
      <c r="AX285" s="12" t="s">
        <v>72</v>
      </c>
      <c r="AY285" s="155" t="s">
        <v>157</v>
      </c>
    </row>
    <row r="286" spans="2:51" s="13" customFormat="1">
      <c r="B286" s="159"/>
      <c r="D286" s="154" t="s">
        <v>259</v>
      </c>
      <c r="E286" s="160" t="s">
        <v>1</v>
      </c>
      <c r="F286" s="161" t="s">
        <v>2794</v>
      </c>
      <c r="H286" s="162">
        <v>17.744</v>
      </c>
      <c r="L286" s="159"/>
      <c r="M286" s="163"/>
      <c r="T286" s="164"/>
      <c r="AT286" s="160" t="s">
        <v>259</v>
      </c>
      <c r="AU286" s="160" t="s">
        <v>88</v>
      </c>
      <c r="AV286" s="13" t="s">
        <v>88</v>
      </c>
      <c r="AW286" s="13" t="s">
        <v>27</v>
      </c>
      <c r="AX286" s="13" t="s">
        <v>72</v>
      </c>
      <c r="AY286" s="160" t="s">
        <v>157</v>
      </c>
    </row>
    <row r="287" spans="2:51" s="13" customFormat="1">
      <c r="B287" s="159"/>
      <c r="D287" s="154" t="s">
        <v>259</v>
      </c>
      <c r="E287" s="160" t="s">
        <v>1</v>
      </c>
      <c r="F287" s="161" t="s">
        <v>2795</v>
      </c>
      <c r="H287" s="162">
        <v>33.634999999999998</v>
      </c>
      <c r="L287" s="159"/>
      <c r="M287" s="163"/>
      <c r="T287" s="164"/>
      <c r="AT287" s="160" t="s">
        <v>259</v>
      </c>
      <c r="AU287" s="160" t="s">
        <v>88</v>
      </c>
      <c r="AV287" s="13" t="s">
        <v>88</v>
      </c>
      <c r="AW287" s="13" t="s">
        <v>27</v>
      </c>
      <c r="AX287" s="13" t="s">
        <v>72</v>
      </c>
      <c r="AY287" s="160" t="s">
        <v>157</v>
      </c>
    </row>
    <row r="288" spans="2:51" s="13" customFormat="1">
      <c r="B288" s="159"/>
      <c r="D288" s="154" t="s">
        <v>259</v>
      </c>
      <c r="E288" s="160" t="s">
        <v>1</v>
      </c>
      <c r="F288" s="161" t="s">
        <v>2796</v>
      </c>
      <c r="H288" s="162">
        <v>9.2910000000000004</v>
      </c>
      <c r="L288" s="159"/>
      <c r="M288" s="163"/>
      <c r="T288" s="164"/>
      <c r="AT288" s="160" t="s">
        <v>259</v>
      </c>
      <c r="AU288" s="160" t="s">
        <v>88</v>
      </c>
      <c r="AV288" s="13" t="s">
        <v>88</v>
      </c>
      <c r="AW288" s="13" t="s">
        <v>27</v>
      </c>
      <c r="AX288" s="13" t="s">
        <v>72</v>
      </c>
      <c r="AY288" s="160" t="s">
        <v>157</v>
      </c>
    </row>
    <row r="289" spans="2:65" s="13" customFormat="1" ht="20">
      <c r="B289" s="159"/>
      <c r="D289" s="154" t="s">
        <v>259</v>
      </c>
      <c r="E289" s="160" t="s">
        <v>1</v>
      </c>
      <c r="F289" s="161" t="s">
        <v>2797</v>
      </c>
      <c r="H289" s="162">
        <v>23.484000000000002</v>
      </c>
      <c r="L289" s="159"/>
      <c r="M289" s="163"/>
      <c r="T289" s="164"/>
      <c r="AT289" s="160" t="s">
        <v>259</v>
      </c>
      <c r="AU289" s="160" t="s">
        <v>88</v>
      </c>
      <c r="AV289" s="13" t="s">
        <v>88</v>
      </c>
      <c r="AW289" s="13" t="s">
        <v>27</v>
      </c>
      <c r="AX289" s="13" t="s">
        <v>72</v>
      </c>
      <c r="AY289" s="160" t="s">
        <v>157</v>
      </c>
    </row>
    <row r="290" spans="2:65" s="13" customFormat="1">
      <c r="B290" s="159"/>
      <c r="D290" s="154" t="s">
        <v>259</v>
      </c>
      <c r="E290" s="160" t="s">
        <v>1</v>
      </c>
      <c r="F290" s="161" t="s">
        <v>2798</v>
      </c>
      <c r="H290" s="162">
        <v>16.771999999999998</v>
      </c>
      <c r="L290" s="159"/>
      <c r="M290" s="163"/>
      <c r="T290" s="164"/>
      <c r="AT290" s="160" t="s">
        <v>259</v>
      </c>
      <c r="AU290" s="160" t="s">
        <v>88</v>
      </c>
      <c r="AV290" s="13" t="s">
        <v>88</v>
      </c>
      <c r="AW290" s="13" t="s">
        <v>27</v>
      </c>
      <c r="AX290" s="13" t="s">
        <v>72</v>
      </c>
      <c r="AY290" s="160" t="s">
        <v>157</v>
      </c>
    </row>
    <row r="291" spans="2:65" s="13" customFormat="1">
      <c r="B291" s="159"/>
      <c r="D291" s="154" t="s">
        <v>259</v>
      </c>
      <c r="E291" s="160" t="s">
        <v>1</v>
      </c>
      <c r="F291" s="161" t="s">
        <v>2799</v>
      </c>
      <c r="H291" s="162">
        <v>40.567999999999998</v>
      </c>
      <c r="L291" s="159"/>
      <c r="M291" s="163"/>
      <c r="T291" s="164"/>
      <c r="AT291" s="160" t="s">
        <v>259</v>
      </c>
      <c r="AU291" s="160" t="s">
        <v>88</v>
      </c>
      <c r="AV291" s="13" t="s">
        <v>88</v>
      </c>
      <c r="AW291" s="13" t="s">
        <v>27</v>
      </c>
      <c r="AX291" s="13" t="s">
        <v>72</v>
      </c>
      <c r="AY291" s="160" t="s">
        <v>157</v>
      </c>
    </row>
    <row r="292" spans="2:65" s="13" customFormat="1">
      <c r="B292" s="159"/>
      <c r="D292" s="154" t="s">
        <v>259</v>
      </c>
      <c r="E292" s="160" t="s">
        <v>1</v>
      </c>
      <c r="F292" s="161" t="s">
        <v>2800</v>
      </c>
      <c r="H292" s="162">
        <v>9.2959999999999994</v>
      </c>
      <c r="L292" s="159"/>
      <c r="M292" s="163"/>
      <c r="T292" s="164"/>
      <c r="AT292" s="160" t="s">
        <v>259</v>
      </c>
      <c r="AU292" s="160" t="s">
        <v>88</v>
      </c>
      <c r="AV292" s="13" t="s">
        <v>88</v>
      </c>
      <c r="AW292" s="13" t="s">
        <v>27</v>
      </c>
      <c r="AX292" s="13" t="s">
        <v>72</v>
      </c>
      <c r="AY292" s="160" t="s">
        <v>157</v>
      </c>
    </row>
    <row r="293" spans="2:65" s="12" customFormat="1">
      <c r="B293" s="153"/>
      <c r="D293" s="154" t="s">
        <v>259</v>
      </c>
      <c r="E293" s="155" t="s">
        <v>1</v>
      </c>
      <c r="F293" s="156" t="s">
        <v>2761</v>
      </c>
      <c r="H293" s="155" t="s">
        <v>1</v>
      </c>
      <c r="L293" s="153"/>
      <c r="M293" s="157"/>
      <c r="T293" s="158"/>
      <c r="AT293" s="155" t="s">
        <v>259</v>
      </c>
      <c r="AU293" s="155" t="s">
        <v>88</v>
      </c>
      <c r="AV293" s="12" t="s">
        <v>80</v>
      </c>
      <c r="AW293" s="12" t="s">
        <v>27</v>
      </c>
      <c r="AX293" s="12" t="s">
        <v>72</v>
      </c>
      <c r="AY293" s="155" t="s">
        <v>157</v>
      </c>
    </row>
    <row r="294" spans="2:65" s="12" customFormat="1">
      <c r="B294" s="153"/>
      <c r="D294" s="154" t="s">
        <v>259</v>
      </c>
      <c r="E294" s="155" t="s">
        <v>1</v>
      </c>
      <c r="F294" s="156" t="s">
        <v>2766</v>
      </c>
      <c r="H294" s="155" t="s">
        <v>1</v>
      </c>
      <c r="L294" s="153"/>
      <c r="M294" s="157"/>
      <c r="T294" s="158"/>
      <c r="AT294" s="155" t="s">
        <v>259</v>
      </c>
      <c r="AU294" s="155" t="s">
        <v>88</v>
      </c>
      <c r="AV294" s="12" t="s">
        <v>80</v>
      </c>
      <c r="AW294" s="12" t="s">
        <v>27</v>
      </c>
      <c r="AX294" s="12" t="s">
        <v>72</v>
      </c>
      <c r="AY294" s="155" t="s">
        <v>157</v>
      </c>
    </row>
    <row r="295" spans="2:65" s="13" customFormat="1">
      <c r="B295" s="159"/>
      <c r="D295" s="154" t="s">
        <v>259</v>
      </c>
      <c r="E295" s="160" t="s">
        <v>1</v>
      </c>
      <c r="F295" s="161" t="s">
        <v>2801</v>
      </c>
      <c r="H295" s="162">
        <v>16.923999999999999</v>
      </c>
      <c r="L295" s="159"/>
      <c r="M295" s="163"/>
      <c r="T295" s="164"/>
      <c r="AT295" s="160" t="s">
        <v>259</v>
      </c>
      <c r="AU295" s="160" t="s">
        <v>88</v>
      </c>
      <c r="AV295" s="13" t="s">
        <v>88</v>
      </c>
      <c r="AW295" s="13" t="s">
        <v>27</v>
      </c>
      <c r="AX295" s="13" t="s">
        <v>72</v>
      </c>
      <c r="AY295" s="160" t="s">
        <v>157</v>
      </c>
    </row>
    <row r="296" spans="2:65" s="13" customFormat="1">
      <c r="B296" s="159"/>
      <c r="D296" s="154" t="s">
        <v>259</v>
      </c>
      <c r="E296" s="160" t="s">
        <v>1</v>
      </c>
      <c r="F296" s="161" t="s">
        <v>2802</v>
      </c>
      <c r="H296" s="162">
        <v>11.518000000000001</v>
      </c>
      <c r="L296" s="159"/>
      <c r="M296" s="163"/>
      <c r="T296" s="164"/>
      <c r="AT296" s="160" t="s">
        <v>259</v>
      </c>
      <c r="AU296" s="160" t="s">
        <v>88</v>
      </c>
      <c r="AV296" s="13" t="s">
        <v>88</v>
      </c>
      <c r="AW296" s="13" t="s">
        <v>27</v>
      </c>
      <c r="AX296" s="13" t="s">
        <v>72</v>
      </c>
      <c r="AY296" s="160" t="s">
        <v>157</v>
      </c>
    </row>
    <row r="297" spans="2:65" s="13" customFormat="1">
      <c r="B297" s="159"/>
      <c r="D297" s="154" t="s">
        <v>259</v>
      </c>
      <c r="E297" s="160" t="s">
        <v>1</v>
      </c>
      <c r="F297" s="161" t="s">
        <v>2803</v>
      </c>
      <c r="H297" s="162">
        <v>10.343</v>
      </c>
      <c r="L297" s="159"/>
      <c r="M297" s="163"/>
      <c r="T297" s="164"/>
      <c r="AT297" s="160" t="s">
        <v>259</v>
      </c>
      <c r="AU297" s="160" t="s">
        <v>88</v>
      </c>
      <c r="AV297" s="13" t="s">
        <v>88</v>
      </c>
      <c r="AW297" s="13" t="s">
        <v>27</v>
      </c>
      <c r="AX297" s="13" t="s">
        <v>72</v>
      </c>
      <c r="AY297" s="160" t="s">
        <v>157</v>
      </c>
    </row>
    <row r="298" spans="2:65" s="14" customFormat="1">
      <c r="B298" s="165"/>
      <c r="D298" s="154" t="s">
        <v>259</v>
      </c>
      <c r="E298" s="166" t="s">
        <v>1</v>
      </c>
      <c r="F298" s="167" t="s">
        <v>265</v>
      </c>
      <c r="H298" s="168">
        <v>271.58999999999997</v>
      </c>
      <c r="L298" s="165"/>
      <c r="M298" s="169"/>
      <c r="T298" s="170"/>
      <c r="AT298" s="166" t="s">
        <v>259</v>
      </c>
      <c r="AU298" s="166" t="s">
        <v>88</v>
      </c>
      <c r="AV298" s="14" t="s">
        <v>164</v>
      </c>
      <c r="AW298" s="14" t="s">
        <v>27</v>
      </c>
      <c r="AX298" s="14" t="s">
        <v>80</v>
      </c>
      <c r="AY298" s="166" t="s">
        <v>157</v>
      </c>
    </row>
    <row r="299" spans="2:65" s="1" customFormat="1" ht="24.25" customHeight="1">
      <c r="B299" s="28"/>
      <c r="C299" s="198" t="s">
        <v>199</v>
      </c>
      <c r="D299" s="198" t="s">
        <v>160</v>
      </c>
      <c r="E299" s="199" t="s">
        <v>2804</v>
      </c>
      <c r="F299" s="200" t="s">
        <v>2805</v>
      </c>
      <c r="G299" s="201" t="s">
        <v>306</v>
      </c>
      <c r="H299" s="202">
        <v>167.69800000000001</v>
      </c>
      <c r="I299" s="903"/>
      <c r="J299" s="203">
        <f>ROUND(I299*H299,2)</f>
        <v>0</v>
      </c>
      <c r="K299" s="200" t="s">
        <v>2720</v>
      </c>
      <c r="L299" s="28"/>
      <c r="M299" s="140" t="s">
        <v>1</v>
      </c>
      <c r="N299" s="141" t="s">
        <v>38</v>
      </c>
      <c r="O299" s="142">
        <v>0.28399999999999997</v>
      </c>
      <c r="P299" s="142">
        <f>O299*H299</f>
        <v>47.626231999999995</v>
      </c>
      <c r="Q299" s="142">
        <v>0</v>
      </c>
      <c r="R299" s="142">
        <f>Q299*H299</f>
        <v>0</v>
      </c>
      <c r="S299" s="142">
        <v>0.26100000000000001</v>
      </c>
      <c r="T299" s="143">
        <f>S299*H299</f>
        <v>43.769178000000004</v>
      </c>
      <c r="AR299" s="144" t="s">
        <v>164</v>
      </c>
      <c r="AT299" s="144" t="s">
        <v>160</v>
      </c>
      <c r="AU299" s="144" t="s">
        <v>88</v>
      </c>
      <c r="AY299" s="16" t="s">
        <v>157</v>
      </c>
      <c r="BE299" s="145">
        <f>IF(N299="základní",J299,0)</f>
        <v>0</v>
      </c>
      <c r="BF299" s="145">
        <f>IF(N299="snížená",J299,0)</f>
        <v>0</v>
      </c>
      <c r="BG299" s="145">
        <f>IF(N299="zákl. přenesená",J299,0)</f>
        <v>0</v>
      </c>
      <c r="BH299" s="145">
        <f>IF(N299="sníž. přenesená",J299,0)</f>
        <v>0</v>
      </c>
      <c r="BI299" s="145">
        <f>IF(N299="nulová",J299,0)</f>
        <v>0</v>
      </c>
      <c r="BJ299" s="16" t="s">
        <v>88</v>
      </c>
      <c r="BK299" s="145">
        <f>ROUND(I299*H299,2)</f>
        <v>0</v>
      </c>
      <c r="BL299" s="16" t="s">
        <v>164</v>
      </c>
      <c r="BM299" s="144" t="s">
        <v>2806</v>
      </c>
    </row>
    <row r="300" spans="2:65" s="1" customFormat="1">
      <c r="B300" s="28"/>
      <c r="D300" s="150" t="s">
        <v>214</v>
      </c>
      <c r="F300" s="870" t="s">
        <v>2807</v>
      </c>
      <c r="L300" s="28"/>
      <c r="M300" s="152"/>
      <c r="T300" s="52"/>
      <c r="AT300" s="16" t="s">
        <v>214</v>
      </c>
      <c r="AU300" s="16" t="s">
        <v>88</v>
      </c>
    </row>
    <row r="301" spans="2:65" s="12" customFormat="1">
      <c r="B301" s="153"/>
      <c r="D301" s="154" t="s">
        <v>259</v>
      </c>
      <c r="E301" s="155" t="s">
        <v>1</v>
      </c>
      <c r="F301" s="156" t="s">
        <v>2723</v>
      </c>
      <c r="H301" s="155" t="s">
        <v>1</v>
      </c>
      <c r="L301" s="153"/>
      <c r="M301" s="157"/>
      <c r="T301" s="158"/>
      <c r="AT301" s="155" t="s">
        <v>259</v>
      </c>
      <c r="AU301" s="155" t="s">
        <v>88</v>
      </c>
      <c r="AV301" s="12" t="s">
        <v>80</v>
      </c>
      <c r="AW301" s="12" t="s">
        <v>27</v>
      </c>
      <c r="AX301" s="12" t="s">
        <v>72</v>
      </c>
      <c r="AY301" s="155" t="s">
        <v>157</v>
      </c>
    </row>
    <row r="302" spans="2:65" s="12" customFormat="1">
      <c r="B302" s="153"/>
      <c r="D302" s="154" t="s">
        <v>259</v>
      </c>
      <c r="E302" s="155" t="s">
        <v>1</v>
      </c>
      <c r="F302" s="156" t="s">
        <v>2758</v>
      </c>
      <c r="H302" s="155" t="s">
        <v>1</v>
      </c>
      <c r="L302" s="153"/>
      <c r="M302" s="157"/>
      <c r="T302" s="158"/>
      <c r="AT302" s="155" t="s">
        <v>259</v>
      </c>
      <c r="AU302" s="155" t="s">
        <v>88</v>
      </c>
      <c r="AV302" s="12" t="s">
        <v>80</v>
      </c>
      <c r="AW302" s="12" t="s">
        <v>27</v>
      </c>
      <c r="AX302" s="12" t="s">
        <v>72</v>
      </c>
      <c r="AY302" s="155" t="s">
        <v>157</v>
      </c>
    </row>
    <row r="303" spans="2:65" s="12" customFormat="1">
      <c r="B303" s="153"/>
      <c r="D303" s="154" t="s">
        <v>259</v>
      </c>
      <c r="E303" s="155" t="s">
        <v>1</v>
      </c>
      <c r="F303" s="156" t="s">
        <v>2724</v>
      </c>
      <c r="H303" s="155" t="s">
        <v>1</v>
      </c>
      <c r="L303" s="153"/>
      <c r="M303" s="157"/>
      <c r="T303" s="158"/>
      <c r="AT303" s="155" t="s">
        <v>259</v>
      </c>
      <c r="AU303" s="155" t="s">
        <v>88</v>
      </c>
      <c r="AV303" s="12" t="s">
        <v>80</v>
      </c>
      <c r="AW303" s="12" t="s">
        <v>27</v>
      </c>
      <c r="AX303" s="12" t="s">
        <v>72</v>
      </c>
      <c r="AY303" s="155" t="s">
        <v>157</v>
      </c>
    </row>
    <row r="304" spans="2:65" s="13" customFormat="1">
      <c r="B304" s="159"/>
      <c r="D304" s="154" t="s">
        <v>259</v>
      </c>
      <c r="E304" s="160" t="s">
        <v>1</v>
      </c>
      <c r="F304" s="161" t="s">
        <v>2808</v>
      </c>
      <c r="H304" s="162">
        <v>1.974</v>
      </c>
      <c r="L304" s="159"/>
      <c r="M304" s="163"/>
      <c r="T304" s="164"/>
      <c r="AT304" s="160" t="s">
        <v>259</v>
      </c>
      <c r="AU304" s="160" t="s">
        <v>88</v>
      </c>
      <c r="AV304" s="13" t="s">
        <v>88</v>
      </c>
      <c r="AW304" s="13" t="s">
        <v>27</v>
      </c>
      <c r="AX304" s="13" t="s">
        <v>72</v>
      </c>
      <c r="AY304" s="160" t="s">
        <v>157</v>
      </c>
    </row>
    <row r="305" spans="2:51" s="13" customFormat="1">
      <c r="B305" s="159"/>
      <c r="D305" s="154" t="s">
        <v>259</v>
      </c>
      <c r="E305" s="160" t="s">
        <v>1</v>
      </c>
      <c r="F305" s="161" t="s">
        <v>2809</v>
      </c>
      <c r="H305" s="162">
        <v>7.3129999999999997</v>
      </c>
      <c r="L305" s="159"/>
      <c r="M305" s="163"/>
      <c r="T305" s="164"/>
      <c r="AT305" s="160" t="s">
        <v>259</v>
      </c>
      <c r="AU305" s="160" t="s">
        <v>88</v>
      </c>
      <c r="AV305" s="13" t="s">
        <v>88</v>
      </c>
      <c r="AW305" s="13" t="s">
        <v>27</v>
      </c>
      <c r="AX305" s="13" t="s">
        <v>72</v>
      </c>
      <c r="AY305" s="160" t="s">
        <v>157</v>
      </c>
    </row>
    <row r="306" spans="2:51" s="13" customFormat="1">
      <c r="B306" s="159"/>
      <c r="D306" s="154" t="s">
        <v>259</v>
      </c>
      <c r="E306" s="160" t="s">
        <v>1</v>
      </c>
      <c r="F306" s="161" t="s">
        <v>2810</v>
      </c>
      <c r="H306" s="162">
        <v>2.0499999999999998</v>
      </c>
      <c r="L306" s="159"/>
      <c r="M306" s="163"/>
      <c r="T306" s="164"/>
      <c r="AT306" s="160" t="s">
        <v>259</v>
      </c>
      <c r="AU306" s="160" t="s">
        <v>88</v>
      </c>
      <c r="AV306" s="13" t="s">
        <v>88</v>
      </c>
      <c r="AW306" s="13" t="s">
        <v>27</v>
      </c>
      <c r="AX306" s="13" t="s">
        <v>72</v>
      </c>
      <c r="AY306" s="160" t="s">
        <v>157</v>
      </c>
    </row>
    <row r="307" spans="2:51" s="13" customFormat="1">
      <c r="B307" s="159"/>
      <c r="D307" s="154" t="s">
        <v>259</v>
      </c>
      <c r="E307" s="160" t="s">
        <v>1</v>
      </c>
      <c r="F307" s="161" t="s">
        <v>2811</v>
      </c>
      <c r="H307" s="162">
        <v>1.64</v>
      </c>
      <c r="L307" s="159"/>
      <c r="M307" s="163"/>
      <c r="T307" s="164"/>
      <c r="AT307" s="160" t="s">
        <v>259</v>
      </c>
      <c r="AU307" s="160" t="s">
        <v>88</v>
      </c>
      <c r="AV307" s="13" t="s">
        <v>88</v>
      </c>
      <c r="AW307" s="13" t="s">
        <v>27</v>
      </c>
      <c r="AX307" s="13" t="s">
        <v>72</v>
      </c>
      <c r="AY307" s="160" t="s">
        <v>157</v>
      </c>
    </row>
    <row r="308" spans="2:51" s="13" customFormat="1">
      <c r="B308" s="159"/>
      <c r="D308" s="154" t="s">
        <v>259</v>
      </c>
      <c r="E308" s="160" t="s">
        <v>1</v>
      </c>
      <c r="F308" s="161" t="s">
        <v>2812</v>
      </c>
      <c r="H308" s="162">
        <v>1.845</v>
      </c>
      <c r="L308" s="159"/>
      <c r="M308" s="163"/>
      <c r="T308" s="164"/>
      <c r="AT308" s="160" t="s">
        <v>259</v>
      </c>
      <c r="AU308" s="160" t="s">
        <v>88</v>
      </c>
      <c r="AV308" s="13" t="s">
        <v>88</v>
      </c>
      <c r="AW308" s="13" t="s">
        <v>27</v>
      </c>
      <c r="AX308" s="13" t="s">
        <v>72</v>
      </c>
      <c r="AY308" s="160" t="s">
        <v>157</v>
      </c>
    </row>
    <row r="309" spans="2:51" s="12" customFormat="1">
      <c r="B309" s="153"/>
      <c r="D309" s="154" t="s">
        <v>259</v>
      </c>
      <c r="E309" s="155" t="s">
        <v>1</v>
      </c>
      <c r="F309" s="156" t="s">
        <v>2759</v>
      </c>
      <c r="H309" s="155" t="s">
        <v>1</v>
      </c>
      <c r="L309" s="153"/>
      <c r="M309" s="157"/>
      <c r="T309" s="158"/>
      <c r="AT309" s="155" t="s">
        <v>259</v>
      </c>
      <c r="AU309" s="155" t="s">
        <v>88</v>
      </c>
      <c r="AV309" s="12" t="s">
        <v>80</v>
      </c>
      <c r="AW309" s="12" t="s">
        <v>27</v>
      </c>
      <c r="AX309" s="12" t="s">
        <v>72</v>
      </c>
      <c r="AY309" s="155" t="s">
        <v>157</v>
      </c>
    </row>
    <row r="310" spans="2:51" s="12" customFormat="1">
      <c r="B310" s="153"/>
      <c r="D310" s="154" t="s">
        <v>259</v>
      </c>
      <c r="E310" s="155" t="s">
        <v>1</v>
      </c>
      <c r="F310" s="156" t="s">
        <v>2764</v>
      </c>
      <c r="H310" s="155" t="s">
        <v>1</v>
      </c>
      <c r="L310" s="153"/>
      <c r="M310" s="157"/>
      <c r="T310" s="158"/>
      <c r="AT310" s="155" t="s">
        <v>259</v>
      </c>
      <c r="AU310" s="155" t="s">
        <v>88</v>
      </c>
      <c r="AV310" s="12" t="s">
        <v>80</v>
      </c>
      <c r="AW310" s="12" t="s">
        <v>27</v>
      </c>
      <c r="AX310" s="12" t="s">
        <v>72</v>
      </c>
      <c r="AY310" s="155" t="s">
        <v>157</v>
      </c>
    </row>
    <row r="311" spans="2:51" s="13" customFormat="1">
      <c r="B311" s="159"/>
      <c r="D311" s="154" t="s">
        <v>259</v>
      </c>
      <c r="E311" s="160" t="s">
        <v>1</v>
      </c>
      <c r="F311" s="161" t="s">
        <v>2813</v>
      </c>
      <c r="H311" s="162">
        <v>16.693000000000001</v>
      </c>
      <c r="L311" s="159"/>
      <c r="M311" s="163"/>
      <c r="T311" s="164"/>
      <c r="AT311" s="160" t="s">
        <v>259</v>
      </c>
      <c r="AU311" s="160" t="s">
        <v>88</v>
      </c>
      <c r="AV311" s="13" t="s">
        <v>88</v>
      </c>
      <c r="AW311" s="13" t="s">
        <v>27</v>
      </c>
      <c r="AX311" s="13" t="s">
        <v>72</v>
      </c>
      <c r="AY311" s="160" t="s">
        <v>157</v>
      </c>
    </row>
    <row r="312" spans="2:51" s="13" customFormat="1">
      <c r="B312" s="159"/>
      <c r="D312" s="154" t="s">
        <v>259</v>
      </c>
      <c r="E312" s="160" t="s">
        <v>1</v>
      </c>
      <c r="F312" s="161" t="s">
        <v>2814</v>
      </c>
      <c r="H312" s="162">
        <v>6.351</v>
      </c>
      <c r="L312" s="159"/>
      <c r="M312" s="163"/>
      <c r="T312" s="164"/>
      <c r="AT312" s="160" t="s">
        <v>259</v>
      </c>
      <c r="AU312" s="160" t="s">
        <v>88</v>
      </c>
      <c r="AV312" s="13" t="s">
        <v>88</v>
      </c>
      <c r="AW312" s="13" t="s">
        <v>27</v>
      </c>
      <c r="AX312" s="13" t="s">
        <v>72</v>
      </c>
      <c r="AY312" s="160" t="s">
        <v>157</v>
      </c>
    </row>
    <row r="313" spans="2:51" s="13" customFormat="1">
      <c r="B313" s="159"/>
      <c r="D313" s="154" t="s">
        <v>259</v>
      </c>
      <c r="E313" s="160" t="s">
        <v>1</v>
      </c>
      <c r="F313" s="161" t="s">
        <v>2815</v>
      </c>
      <c r="H313" s="162">
        <v>1.64</v>
      </c>
      <c r="L313" s="159"/>
      <c r="M313" s="163"/>
      <c r="T313" s="164"/>
      <c r="AT313" s="160" t="s">
        <v>259</v>
      </c>
      <c r="AU313" s="160" t="s">
        <v>88</v>
      </c>
      <c r="AV313" s="13" t="s">
        <v>88</v>
      </c>
      <c r="AW313" s="13" t="s">
        <v>27</v>
      </c>
      <c r="AX313" s="13" t="s">
        <v>72</v>
      </c>
      <c r="AY313" s="160" t="s">
        <v>157</v>
      </c>
    </row>
    <row r="314" spans="2:51" s="13" customFormat="1">
      <c r="B314" s="159"/>
      <c r="D314" s="154" t="s">
        <v>259</v>
      </c>
      <c r="E314" s="160" t="s">
        <v>1</v>
      </c>
      <c r="F314" s="161" t="s">
        <v>2816</v>
      </c>
      <c r="H314" s="162">
        <v>2.9830000000000001</v>
      </c>
      <c r="L314" s="159"/>
      <c r="M314" s="163"/>
      <c r="T314" s="164"/>
      <c r="AT314" s="160" t="s">
        <v>259</v>
      </c>
      <c r="AU314" s="160" t="s">
        <v>88</v>
      </c>
      <c r="AV314" s="13" t="s">
        <v>88</v>
      </c>
      <c r="AW314" s="13" t="s">
        <v>27</v>
      </c>
      <c r="AX314" s="13" t="s">
        <v>72</v>
      </c>
      <c r="AY314" s="160" t="s">
        <v>157</v>
      </c>
    </row>
    <row r="315" spans="2:51" s="13" customFormat="1">
      <c r="B315" s="159"/>
      <c r="D315" s="154" t="s">
        <v>259</v>
      </c>
      <c r="E315" s="160" t="s">
        <v>1</v>
      </c>
      <c r="F315" s="161" t="s">
        <v>2817</v>
      </c>
      <c r="H315" s="162">
        <v>10.56</v>
      </c>
      <c r="L315" s="159"/>
      <c r="M315" s="163"/>
      <c r="T315" s="164"/>
      <c r="AT315" s="160" t="s">
        <v>259</v>
      </c>
      <c r="AU315" s="160" t="s">
        <v>88</v>
      </c>
      <c r="AV315" s="13" t="s">
        <v>88</v>
      </c>
      <c r="AW315" s="13" t="s">
        <v>27</v>
      </c>
      <c r="AX315" s="13" t="s">
        <v>72</v>
      </c>
      <c r="AY315" s="160" t="s">
        <v>157</v>
      </c>
    </row>
    <row r="316" spans="2:51" s="13" customFormat="1">
      <c r="B316" s="159"/>
      <c r="D316" s="154" t="s">
        <v>259</v>
      </c>
      <c r="E316" s="160" t="s">
        <v>1</v>
      </c>
      <c r="F316" s="161" t="s">
        <v>2818</v>
      </c>
      <c r="H316" s="162">
        <v>16.698</v>
      </c>
      <c r="L316" s="159"/>
      <c r="M316" s="163"/>
      <c r="T316" s="164"/>
      <c r="AT316" s="160" t="s">
        <v>259</v>
      </c>
      <c r="AU316" s="160" t="s">
        <v>88</v>
      </c>
      <c r="AV316" s="13" t="s">
        <v>88</v>
      </c>
      <c r="AW316" s="13" t="s">
        <v>27</v>
      </c>
      <c r="AX316" s="13" t="s">
        <v>72</v>
      </c>
      <c r="AY316" s="160" t="s">
        <v>157</v>
      </c>
    </row>
    <row r="317" spans="2:51" s="12" customFormat="1">
      <c r="B317" s="153"/>
      <c r="D317" s="154" t="s">
        <v>259</v>
      </c>
      <c r="E317" s="155" t="s">
        <v>1</v>
      </c>
      <c r="F317" s="156" t="s">
        <v>2760</v>
      </c>
      <c r="H317" s="155" t="s">
        <v>1</v>
      </c>
      <c r="L317" s="153"/>
      <c r="M317" s="157"/>
      <c r="T317" s="158"/>
      <c r="AT317" s="155" t="s">
        <v>259</v>
      </c>
      <c r="AU317" s="155" t="s">
        <v>88</v>
      </c>
      <c r="AV317" s="12" t="s">
        <v>80</v>
      </c>
      <c r="AW317" s="12" t="s">
        <v>27</v>
      </c>
      <c r="AX317" s="12" t="s">
        <v>72</v>
      </c>
      <c r="AY317" s="155" t="s">
        <v>157</v>
      </c>
    </row>
    <row r="318" spans="2:51" s="12" customFormat="1">
      <c r="B318" s="153"/>
      <c r="D318" s="154" t="s">
        <v>259</v>
      </c>
      <c r="E318" s="155" t="s">
        <v>1</v>
      </c>
      <c r="F318" s="156" t="s">
        <v>2765</v>
      </c>
      <c r="H318" s="155" t="s">
        <v>1</v>
      </c>
      <c r="L318" s="153"/>
      <c r="M318" s="157"/>
      <c r="T318" s="158"/>
      <c r="AT318" s="155" t="s">
        <v>259</v>
      </c>
      <c r="AU318" s="155" t="s">
        <v>88</v>
      </c>
      <c r="AV318" s="12" t="s">
        <v>80</v>
      </c>
      <c r="AW318" s="12" t="s">
        <v>27</v>
      </c>
      <c r="AX318" s="12" t="s">
        <v>72</v>
      </c>
      <c r="AY318" s="155" t="s">
        <v>157</v>
      </c>
    </row>
    <row r="319" spans="2:51" s="13" customFormat="1">
      <c r="B319" s="159"/>
      <c r="D319" s="154" t="s">
        <v>259</v>
      </c>
      <c r="E319" s="160" t="s">
        <v>1</v>
      </c>
      <c r="F319" s="161" t="s">
        <v>2819</v>
      </c>
      <c r="H319" s="162">
        <v>1.64</v>
      </c>
      <c r="L319" s="159"/>
      <c r="M319" s="163"/>
      <c r="T319" s="164"/>
      <c r="AT319" s="160" t="s">
        <v>259</v>
      </c>
      <c r="AU319" s="160" t="s">
        <v>88</v>
      </c>
      <c r="AV319" s="13" t="s">
        <v>88</v>
      </c>
      <c r="AW319" s="13" t="s">
        <v>27</v>
      </c>
      <c r="AX319" s="13" t="s">
        <v>72</v>
      </c>
      <c r="AY319" s="160" t="s">
        <v>157</v>
      </c>
    </row>
    <row r="320" spans="2:51" s="13" customFormat="1">
      <c r="B320" s="159"/>
      <c r="D320" s="154" t="s">
        <v>259</v>
      </c>
      <c r="E320" s="160" t="s">
        <v>1</v>
      </c>
      <c r="F320" s="161" t="s">
        <v>2820</v>
      </c>
      <c r="H320" s="162">
        <v>5.4630000000000001</v>
      </c>
      <c r="L320" s="159"/>
      <c r="M320" s="163"/>
      <c r="T320" s="164"/>
      <c r="AT320" s="160" t="s">
        <v>259</v>
      </c>
      <c r="AU320" s="160" t="s">
        <v>88</v>
      </c>
      <c r="AV320" s="13" t="s">
        <v>88</v>
      </c>
      <c r="AW320" s="13" t="s">
        <v>27</v>
      </c>
      <c r="AX320" s="13" t="s">
        <v>72</v>
      </c>
      <c r="AY320" s="160" t="s">
        <v>157</v>
      </c>
    </row>
    <row r="321" spans="2:65" s="13" customFormat="1" ht="20">
      <c r="B321" s="159"/>
      <c r="D321" s="154" t="s">
        <v>259</v>
      </c>
      <c r="E321" s="160" t="s">
        <v>1</v>
      </c>
      <c r="F321" s="161" t="s">
        <v>2821</v>
      </c>
      <c r="H321" s="162">
        <v>20.465</v>
      </c>
      <c r="L321" s="159"/>
      <c r="M321" s="163"/>
      <c r="T321" s="164"/>
      <c r="AT321" s="160" t="s">
        <v>259</v>
      </c>
      <c r="AU321" s="160" t="s">
        <v>88</v>
      </c>
      <c r="AV321" s="13" t="s">
        <v>88</v>
      </c>
      <c r="AW321" s="13" t="s">
        <v>27</v>
      </c>
      <c r="AX321" s="13" t="s">
        <v>72</v>
      </c>
      <c r="AY321" s="160" t="s">
        <v>157</v>
      </c>
    </row>
    <row r="322" spans="2:65" s="13" customFormat="1">
      <c r="B322" s="159"/>
      <c r="D322" s="154" t="s">
        <v>259</v>
      </c>
      <c r="E322" s="160" t="s">
        <v>1</v>
      </c>
      <c r="F322" s="161" t="s">
        <v>2822</v>
      </c>
      <c r="H322" s="162">
        <v>15.42</v>
      </c>
      <c r="L322" s="159"/>
      <c r="M322" s="163"/>
      <c r="T322" s="164"/>
      <c r="AT322" s="160" t="s">
        <v>259</v>
      </c>
      <c r="AU322" s="160" t="s">
        <v>88</v>
      </c>
      <c r="AV322" s="13" t="s">
        <v>88</v>
      </c>
      <c r="AW322" s="13" t="s">
        <v>27</v>
      </c>
      <c r="AX322" s="13" t="s">
        <v>72</v>
      </c>
      <c r="AY322" s="160" t="s">
        <v>157</v>
      </c>
    </row>
    <row r="323" spans="2:65" s="12" customFormat="1">
      <c r="B323" s="153"/>
      <c r="D323" s="154" t="s">
        <v>259</v>
      </c>
      <c r="E323" s="155" t="s">
        <v>1</v>
      </c>
      <c r="F323" s="156" t="s">
        <v>2761</v>
      </c>
      <c r="H323" s="155" t="s">
        <v>1</v>
      </c>
      <c r="L323" s="153"/>
      <c r="M323" s="157"/>
      <c r="T323" s="158"/>
      <c r="AT323" s="155" t="s">
        <v>259</v>
      </c>
      <c r="AU323" s="155" t="s">
        <v>88</v>
      </c>
      <c r="AV323" s="12" t="s">
        <v>80</v>
      </c>
      <c r="AW323" s="12" t="s">
        <v>27</v>
      </c>
      <c r="AX323" s="12" t="s">
        <v>72</v>
      </c>
      <c r="AY323" s="155" t="s">
        <v>157</v>
      </c>
    </row>
    <row r="324" spans="2:65" s="12" customFormat="1">
      <c r="B324" s="153"/>
      <c r="D324" s="154" t="s">
        <v>259</v>
      </c>
      <c r="E324" s="155" t="s">
        <v>1</v>
      </c>
      <c r="F324" s="156" t="s">
        <v>2766</v>
      </c>
      <c r="H324" s="155" t="s">
        <v>1</v>
      </c>
      <c r="L324" s="153"/>
      <c r="M324" s="157"/>
      <c r="T324" s="158"/>
      <c r="AT324" s="155" t="s">
        <v>259</v>
      </c>
      <c r="AU324" s="155" t="s">
        <v>88</v>
      </c>
      <c r="AV324" s="12" t="s">
        <v>80</v>
      </c>
      <c r="AW324" s="12" t="s">
        <v>27</v>
      </c>
      <c r="AX324" s="12" t="s">
        <v>72</v>
      </c>
      <c r="AY324" s="155" t="s">
        <v>157</v>
      </c>
    </row>
    <row r="325" spans="2:65" s="13" customFormat="1" ht="20">
      <c r="B325" s="159"/>
      <c r="D325" s="154" t="s">
        <v>259</v>
      </c>
      <c r="E325" s="160" t="s">
        <v>1</v>
      </c>
      <c r="F325" s="161" t="s">
        <v>2823</v>
      </c>
      <c r="H325" s="162">
        <v>14.472</v>
      </c>
      <c r="L325" s="159"/>
      <c r="M325" s="163"/>
      <c r="T325" s="164"/>
      <c r="AT325" s="160" t="s">
        <v>259</v>
      </c>
      <c r="AU325" s="160" t="s">
        <v>88</v>
      </c>
      <c r="AV325" s="13" t="s">
        <v>88</v>
      </c>
      <c r="AW325" s="13" t="s">
        <v>27</v>
      </c>
      <c r="AX325" s="13" t="s">
        <v>72</v>
      </c>
      <c r="AY325" s="160" t="s">
        <v>157</v>
      </c>
    </row>
    <row r="326" spans="2:65" s="13" customFormat="1" ht="30">
      <c r="B326" s="159"/>
      <c r="D326" s="154" t="s">
        <v>259</v>
      </c>
      <c r="E326" s="160" t="s">
        <v>1</v>
      </c>
      <c r="F326" s="161" t="s">
        <v>2824</v>
      </c>
      <c r="H326" s="162">
        <v>12.804</v>
      </c>
      <c r="L326" s="159"/>
      <c r="M326" s="163"/>
      <c r="T326" s="164"/>
      <c r="AT326" s="160" t="s">
        <v>259</v>
      </c>
      <c r="AU326" s="160" t="s">
        <v>88</v>
      </c>
      <c r="AV326" s="13" t="s">
        <v>88</v>
      </c>
      <c r="AW326" s="13" t="s">
        <v>27</v>
      </c>
      <c r="AX326" s="13" t="s">
        <v>72</v>
      </c>
      <c r="AY326" s="160" t="s">
        <v>157</v>
      </c>
    </row>
    <row r="327" spans="2:65" s="13" customFormat="1">
      <c r="B327" s="159"/>
      <c r="D327" s="154" t="s">
        <v>259</v>
      </c>
      <c r="E327" s="160" t="s">
        <v>1</v>
      </c>
      <c r="F327" s="161" t="s">
        <v>2825</v>
      </c>
      <c r="H327" s="162">
        <v>3.6749999999999998</v>
      </c>
      <c r="L327" s="159"/>
      <c r="M327" s="163"/>
      <c r="T327" s="164"/>
      <c r="AT327" s="160" t="s">
        <v>259</v>
      </c>
      <c r="AU327" s="160" t="s">
        <v>88</v>
      </c>
      <c r="AV327" s="13" t="s">
        <v>88</v>
      </c>
      <c r="AW327" s="13" t="s">
        <v>27</v>
      </c>
      <c r="AX327" s="13" t="s">
        <v>72</v>
      </c>
      <c r="AY327" s="160" t="s">
        <v>157</v>
      </c>
    </row>
    <row r="328" spans="2:65" s="13" customFormat="1">
      <c r="B328" s="159"/>
      <c r="D328" s="154" t="s">
        <v>259</v>
      </c>
      <c r="E328" s="160" t="s">
        <v>1</v>
      </c>
      <c r="F328" s="161" t="s">
        <v>2826</v>
      </c>
      <c r="H328" s="162">
        <v>11.112</v>
      </c>
      <c r="L328" s="159"/>
      <c r="M328" s="163"/>
      <c r="T328" s="164"/>
      <c r="AT328" s="160" t="s">
        <v>259</v>
      </c>
      <c r="AU328" s="160" t="s">
        <v>88</v>
      </c>
      <c r="AV328" s="13" t="s">
        <v>88</v>
      </c>
      <c r="AW328" s="13" t="s">
        <v>27</v>
      </c>
      <c r="AX328" s="13" t="s">
        <v>72</v>
      </c>
      <c r="AY328" s="160" t="s">
        <v>157</v>
      </c>
    </row>
    <row r="329" spans="2:65" s="13" customFormat="1">
      <c r="B329" s="159"/>
      <c r="D329" s="154" t="s">
        <v>259</v>
      </c>
      <c r="E329" s="160" t="s">
        <v>1</v>
      </c>
      <c r="F329" s="161" t="s">
        <v>2827</v>
      </c>
      <c r="H329" s="162">
        <v>12.9</v>
      </c>
      <c r="L329" s="159"/>
      <c r="M329" s="163"/>
      <c r="T329" s="164"/>
      <c r="AT329" s="160" t="s">
        <v>259</v>
      </c>
      <c r="AU329" s="160" t="s">
        <v>88</v>
      </c>
      <c r="AV329" s="13" t="s">
        <v>88</v>
      </c>
      <c r="AW329" s="13" t="s">
        <v>27</v>
      </c>
      <c r="AX329" s="13" t="s">
        <v>72</v>
      </c>
      <c r="AY329" s="160" t="s">
        <v>157</v>
      </c>
    </row>
    <row r="330" spans="2:65" s="14" customFormat="1">
      <c r="B330" s="165"/>
      <c r="D330" s="154" t="s">
        <v>259</v>
      </c>
      <c r="E330" s="166" t="s">
        <v>1</v>
      </c>
      <c r="F330" s="167" t="s">
        <v>265</v>
      </c>
      <c r="H330" s="168">
        <v>167.69800000000001</v>
      </c>
      <c r="L330" s="165"/>
      <c r="M330" s="169"/>
      <c r="T330" s="170"/>
      <c r="AT330" s="166" t="s">
        <v>259</v>
      </c>
      <c r="AU330" s="166" t="s">
        <v>88</v>
      </c>
      <c r="AV330" s="14" t="s">
        <v>164</v>
      </c>
      <c r="AW330" s="14" t="s">
        <v>27</v>
      </c>
      <c r="AX330" s="14" t="s">
        <v>80</v>
      </c>
      <c r="AY330" s="166" t="s">
        <v>157</v>
      </c>
    </row>
    <row r="331" spans="2:65" s="1" customFormat="1" ht="44.25" customHeight="1">
      <c r="B331" s="28"/>
      <c r="C331" s="198" t="s">
        <v>8</v>
      </c>
      <c r="D331" s="198" t="s">
        <v>160</v>
      </c>
      <c r="E331" s="199" t="s">
        <v>2828</v>
      </c>
      <c r="F331" s="200" t="s">
        <v>2829</v>
      </c>
      <c r="G331" s="201" t="s">
        <v>256</v>
      </c>
      <c r="H331" s="202">
        <v>12.188000000000001</v>
      </c>
      <c r="I331" s="903"/>
      <c r="J331" s="203">
        <f>ROUND(I331*H331,2)</f>
        <v>0</v>
      </c>
      <c r="K331" s="200" t="s">
        <v>2720</v>
      </c>
      <c r="L331" s="28"/>
      <c r="M331" s="140" t="s">
        <v>1</v>
      </c>
      <c r="N331" s="141" t="s">
        <v>38</v>
      </c>
      <c r="O331" s="142">
        <v>2.7130000000000001</v>
      </c>
      <c r="P331" s="142">
        <f>O331*H331</f>
        <v>33.066044000000005</v>
      </c>
      <c r="Q331" s="142">
        <v>0</v>
      </c>
      <c r="R331" s="142">
        <f>Q331*H331</f>
        <v>0</v>
      </c>
      <c r="S331" s="142">
        <v>1.8</v>
      </c>
      <c r="T331" s="143">
        <f>S331*H331</f>
        <v>21.938400000000001</v>
      </c>
      <c r="AR331" s="144" t="s">
        <v>164</v>
      </c>
      <c r="AT331" s="144" t="s">
        <v>160</v>
      </c>
      <c r="AU331" s="144" t="s">
        <v>88</v>
      </c>
      <c r="AY331" s="16" t="s">
        <v>157</v>
      </c>
      <c r="BE331" s="145">
        <f>IF(N331="základní",J331,0)</f>
        <v>0</v>
      </c>
      <c r="BF331" s="145">
        <f>IF(N331="snížená",J331,0)</f>
        <v>0</v>
      </c>
      <c r="BG331" s="145">
        <f>IF(N331="zákl. přenesená",J331,0)</f>
        <v>0</v>
      </c>
      <c r="BH331" s="145">
        <f>IF(N331="sníž. přenesená",J331,0)</f>
        <v>0</v>
      </c>
      <c r="BI331" s="145">
        <f>IF(N331="nulová",J331,0)</f>
        <v>0</v>
      </c>
      <c r="BJ331" s="16" t="s">
        <v>88</v>
      </c>
      <c r="BK331" s="145">
        <f>ROUND(I331*H331,2)</f>
        <v>0</v>
      </c>
      <c r="BL331" s="16" t="s">
        <v>164</v>
      </c>
      <c r="BM331" s="144" t="s">
        <v>2830</v>
      </c>
    </row>
    <row r="332" spans="2:65" s="1" customFormat="1">
      <c r="B332" s="28"/>
      <c r="D332" s="150" t="s">
        <v>214</v>
      </c>
      <c r="F332" s="870" t="s">
        <v>2831</v>
      </c>
      <c r="L332" s="28"/>
      <c r="M332" s="152"/>
      <c r="T332" s="52"/>
      <c r="AT332" s="16" t="s">
        <v>214</v>
      </c>
      <c r="AU332" s="16" t="s">
        <v>88</v>
      </c>
    </row>
    <row r="333" spans="2:65" s="12" customFormat="1">
      <c r="B333" s="153"/>
      <c r="D333" s="154" t="s">
        <v>259</v>
      </c>
      <c r="E333" s="155" t="s">
        <v>1</v>
      </c>
      <c r="F333" s="156" t="s">
        <v>2723</v>
      </c>
      <c r="H333" s="155" t="s">
        <v>1</v>
      </c>
      <c r="L333" s="153"/>
      <c r="M333" s="157"/>
      <c r="T333" s="158"/>
      <c r="AT333" s="155" t="s">
        <v>259</v>
      </c>
      <c r="AU333" s="155" t="s">
        <v>88</v>
      </c>
      <c r="AV333" s="12" t="s">
        <v>80</v>
      </c>
      <c r="AW333" s="12" t="s">
        <v>27</v>
      </c>
      <c r="AX333" s="12" t="s">
        <v>72</v>
      </c>
      <c r="AY333" s="155" t="s">
        <v>157</v>
      </c>
    </row>
    <row r="334" spans="2:65" s="12" customFormat="1">
      <c r="B334" s="153"/>
      <c r="D334" s="154" t="s">
        <v>259</v>
      </c>
      <c r="E334" s="155" t="s">
        <v>1</v>
      </c>
      <c r="F334" s="156" t="s">
        <v>2758</v>
      </c>
      <c r="H334" s="155" t="s">
        <v>1</v>
      </c>
      <c r="L334" s="153"/>
      <c r="M334" s="157"/>
      <c r="T334" s="158"/>
      <c r="AT334" s="155" t="s">
        <v>259</v>
      </c>
      <c r="AU334" s="155" t="s">
        <v>88</v>
      </c>
      <c r="AV334" s="12" t="s">
        <v>80</v>
      </c>
      <c r="AW334" s="12" t="s">
        <v>27</v>
      </c>
      <c r="AX334" s="12" t="s">
        <v>72</v>
      </c>
      <c r="AY334" s="155" t="s">
        <v>157</v>
      </c>
    </row>
    <row r="335" spans="2:65" s="12" customFormat="1">
      <c r="B335" s="153"/>
      <c r="D335" s="154" t="s">
        <v>259</v>
      </c>
      <c r="E335" s="155" t="s">
        <v>1</v>
      </c>
      <c r="F335" s="156" t="s">
        <v>2724</v>
      </c>
      <c r="H335" s="155" t="s">
        <v>1</v>
      </c>
      <c r="L335" s="153"/>
      <c r="M335" s="157"/>
      <c r="T335" s="158"/>
      <c r="AT335" s="155" t="s">
        <v>259</v>
      </c>
      <c r="AU335" s="155" t="s">
        <v>88</v>
      </c>
      <c r="AV335" s="12" t="s">
        <v>80</v>
      </c>
      <c r="AW335" s="12" t="s">
        <v>27</v>
      </c>
      <c r="AX335" s="12" t="s">
        <v>72</v>
      </c>
      <c r="AY335" s="155" t="s">
        <v>157</v>
      </c>
    </row>
    <row r="336" spans="2:65" s="13" customFormat="1">
      <c r="B336" s="159"/>
      <c r="D336" s="154" t="s">
        <v>259</v>
      </c>
      <c r="E336" s="160" t="s">
        <v>1</v>
      </c>
      <c r="F336" s="161" t="s">
        <v>2832</v>
      </c>
      <c r="H336" s="162">
        <v>0.82499999999999996</v>
      </c>
      <c r="L336" s="159"/>
      <c r="M336" s="163"/>
      <c r="T336" s="164"/>
      <c r="AT336" s="160" t="s">
        <v>259</v>
      </c>
      <c r="AU336" s="160" t="s">
        <v>88</v>
      </c>
      <c r="AV336" s="13" t="s">
        <v>88</v>
      </c>
      <c r="AW336" s="13" t="s">
        <v>27</v>
      </c>
      <c r="AX336" s="13" t="s">
        <v>72</v>
      </c>
      <c r="AY336" s="160" t="s">
        <v>157</v>
      </c>
    </row>
    <row r="337" spans="2:51" s="13" customFormat="1">
      <c r="B337" s="159"/>
      <c r="D337" s="154" t="s">
        <v>259</v>
      </c>
      <c r="E337" s="160" t="s">
        <v>1</v>
      </c>
      <c r="F337" s="161" t="s">
        <v>2833</v>
      </c>
      <c r="H337" s="162">
        <v>0.92800000000000005</v>
      </c>
      <c r="L337" s="159"/>
      <c r="M337" s="163"/>
      <c r="T337" s="164"/>
      <c r="AT337" s="160" t="s">
        <v>259</v>
      </c>
      <c r="AU337" s="160" t="s">
        <v>88</v>
      </c>
      <c r="AV337" s="13" t="s">
        <v>88</v>
      </c>
      <c r="AW337" s="13" t="s">
        <v>27</v>
      </c>
      <c r="AX337" s="13" t="s">
        <v>72</v>
      </c>
      <c r="AY337" s="160" t="s">
        <v>157</v>
      </c>
    </row>
    <row r="338" spans="2:51" s="13" customFormat="1">
      <c r="B338" s="159"/>
      <c r="D338" s="154" t="s">
        <v>259</v>
      </c>
      <c r="E338" s="160" t="s">
        <v>1</v>
      </c>
      <c r="F338" s="161" t="s">
        <v>2834</v>
      </c>
      <c r="H338" s="162">
        <v>0.21299999999999999</v>
      </c>
      <c r="L338" s="159"/>
      <c r="M338" s="163"/>
      <c r="T338" s="164"/>
      <c r="AT338" s="160" t="s">
        <v>259</v>
      </c>
      <c r="AU338" s="160" t="s">
        <v>88</v>
      </c>
      <c r="AV338" s="13" t="s">
        <v>88</v>
      </c>
      <c r="AW338" s="13" t="s">
        <v>27</v>
      </c>
      <c r="AX338" s="13" t="s">
        <v>72</v>
      </c>
      <c r="AY338" s="160" t="s">
        <v>157</v>
      </c>
    </row>
    <row r="339" spans="2:51" s="12" customFormat="1">
      <c r="B339" s="153"/>
      <c r="D339" s="154" t="s">
        <v>259</v>
      </c>
      <c r="E339" s="155" t="s">
        <v>1</v>
      </c>
      <c r="F339" s="156" t="s">
        <v>2759</v>
      </c>
      <c r="H339" s="155" t="s">
        <v>1</v>
      </c>
      <c r="L339" s="153"/>
      <c r="M339" s="157"/>
      <c r="T339" s="158"/>
      <c r="AT339" s="155" t="s">
        <v>259</v>
      </c>
      <c r="AU339" s="155" t="s">
        <v>88</v>
      </c>
      <c r="AV339" s="12" t="s">
        <v>80</v>
      </c>
      <c r="AW339" s="12" t="s">
        <v>27</v>
      </c>
      <c r="AX339" s="12" t="s">
        <v>72</v>
      </c>
      <c r="AY339" s="155" t="s">
        <v>157</v>
      </c>
    </row>
    <row r="340" spans="2:51" s="12" customFormat="1">
      <c r="B340" s="153"/>
      <c r="D340" s="154" t="s">
        <v>259</v>
      </c>
      <c r="E340" s="155" t="s">
        <v>1</v>
      </c>
      <c r="F340" s="156" t="s">
        <v>2764</v>
      </c>
      <c r="H340" s="155" t="s">
        <v>1</v>
      </c>
      <c r="L340" s="153"/>
      <c r="M340" s="157"/>
      <c r="T340" s="158"/>
      <c r="AT340" s="155" t="s">
        <v>259</v>
      </c>
      <c r="AU340" s="155" t="s">
        <v>88</v>
      </c>
      <c r="AV340" s="12" t="s">
        <v>80</v>
      </c>
      <c r="AW340" s="12" t="s">
        <v>27</v>
      </c>
      <c r="AX340" s="12" t="s">
        <v>72</v>
      </c>
      <c r="AY340" s="155" t="s">
        <v>157</v>
      </c>
    </row>
    <row r="341" spans="2:51" s="13" customFormat="1">
      <c r="B341" s="159"/>
      <c r="D341" s="154" t="s">
        <v>259</v>
      </c>
      <c r="E341" s="160" t="s">
        <v>1</v>
      </c>
      <c r="F341" s="161" t="s">
        <v>2835</v>
      </c>
      <c r="H341" s="162">
        <v>7.2999999999999995E-2</v>
      </c>
      <c r="L341" s="159"/>
      <c r="M341" s="163"/>
      <c r="T341" s="164"/>
      <c r="AT341" s="160" t="s">
        <v>259</v>
      </c>
      <c r="AU341" s="160" t="s">
        <v>88</v>
      </c>
      <c r="AV341" s="13" t="s">
        <v>88</v>
      </c>
      <c r="AW341" s="13" t="s">
        <v>27</v>
      </c>
      <c r="AX341" s="13" t="s">
        <v>72</v>
      </c>
      <c r="AY341" s="160" t="s">
        <v>157</v>
      </c>
    </row>
    <row r="342" spans="2:51" s="13" customFormat="1">
      <c r="B342" s="159"/>
      <c r="D342" s="154" t="s">
        <v>259</v>
      </c>
      <c r="E342" s="160" t="s">
        <v>1</v>
      </c>
      <c r="F342" s="161" t="s">
        <v>2836</v>
      </c>
      <c r="H342" s="162">
        <v>1.7999999999999999E-2</v>
      </c>
      <c r="L342" s="159"/>
      <c r="M342" s="163"/>
      <c r="T342" s="164"/>
      <c r="AT342" s="160" t="s">
        <v>259</v>
      </c>
      <c r="AU342" s="160" t="s">
        <v>88</v>
      </c>
      <c r="AV342" s="13" t="s">
        <v>88</v>
      </c>
      <c r="AW342" s="13" t="s">
        <v>27</v>
      </c>
      <c r="AX342" s="13" t="s">
        <v>72</v>
      </c>
      <c r="AY342" s="160" t="s">
        <v>157</v>
      </c>
    </row>
    <row r="343" spans="2:51" s="13" customFormat="1">
      <c r="B343" s="159"/>
      <c r="D343" s="154" t="s">
        <v>259</v>
      </c>
      <c r="E343" s="160" t="s">
        <v>1</v>
      </c>
      <c r="F343" s="161" t="s">
        <v>2837</v>
      </c>
      <c r="H343" s="162">
        <v>0.123</v>
      </c>
      <c r="L343" s="159"/>
      <c r="M343" s="163"/>
      <c r="T343" s="164"/>
      <c r="AT343" s="160" t="s">
        <v>259</v>
      </c>
      <c r="AU343" s="160" t="s">
        <v>88</v>
      </c>
      <c r="AV343" s="13" t="s">
        <v>88</v>
      </c>
      <c r="AW343" s="13" t="s">
        <v>27</v>
      </c>
      <c r="AX343" s="13" t="s">
        <v>72</v>
      </c>
      <c r="AY343" s="160" t="s">
        <v>157</v>
      </c>
    </row>
    <row r="344" spans="2:51" s="12" customFormat="1">
      <c r="B344" s="153"/>
      <c r="D344" s="154" t="s">
        <v>259</v>
      </c>
      <c r="E344" s="155" t="s">
        <v>1</v>
      </c>
      <c r="F344" s="156" t="s">
        <v>2760</v>
      </c>
      <c r="H344" s="155" t="s">
        <v>1</v>
      </c>
      <c r="L344" s="153"/>
      <c r="M344" s="157"/>
      <c r="T344" s="158"/>
      <c r="AT344" s="155" t="s">
        <v>259</v>
      </c>
      <c r="AU344" s="155" t="s">
        <v>88</v>
      </c>
      <c r="AV344" s="12" t="s">
        <v>80</v>
      </c>
      <c r="AW344" s="12" t="s">
        <v>27</v>
      </c>
      <c r="AX344" s="12" t="s">
        <v>72</v>
      </c>
      <c r="AY344" s="155" t="s">
        <v>157</v>
      </c>
    </row>
    <row r="345" spans="2:51" s="12" customFormat="1">
      <c r="B345" s="153"/>
      <c r="D345" s="154" t="s">
        <v>259</v>
      </c>
      <c r="E345" s="155" t="s">
        <v>1</v>
      </c>
      <c r="F345" s="156" t="s">
        <v>2765</v>
      </c>
      <c r="H345" s="155" t="s">
        <v>1</v>
      </c>
      <c r="L345" s="153"/>
      <c r="M345" s="157"/>
      <c r="T345" s="158"/>
      <c r="AT345" s="155" t="s">
        <v>259</v>
      </c>
      <c r="AU345" s="155" t="s">
        <v>88</v>
      </c>
      <c r="AV345" s="12" t="s">
        <v>80</v>
      </c>
      <c r="AW345" s="12" t="s">
        <v>27</v>
      </c>
      <c r="AX345" s="12" t="s">
        <v>72</v>
      </c>
      <c r="AY345" s="155" t="s">
        <v>157</v>
      </c>
    </row>
    <row r="346" spans="2:51" s="13" customFormat="1">
      <c r="B346" s="159"/>
      <c r="D346" s="154" t="s">
        <v>259</v>
      </c>
      <c r="E346" s="160" t="s">
        <v>1</v>
      </c>
      <c r="F346" s="161" t="s">
        <v>2838</v>
      </c>
      <c r="H346" s="162">
        <v>0.59699999999999998</v>
      </c>
      <c r="L346" s="159"/>
      <c r="M346" s="163"/>
      <c r="T346" s="164"/>
      <c r="AT346" s="160" t="s">
        <v>259</v>
      </c>
      <c r="AU346" s="160" t="s">
        <v>88</v>
      </c>
      <c r="AV346" s="13" t="s">
        <v>88</v>
      </c>
      <c r="AW346" s="13" t="s">
        <v>27</v>
      </c>
      <c r="AX346" s="13" t="s">
        <v>72</v>
      </c>
      <c r="AY346" s="160" t="s">
        <v>157</v>
      </c>
    </row>
    <row r="347" spans="2:51" s="13" customFormat="1">
      <c r="B347" s="159"/>
      <c r="D347" s="154" t="s">
        <v>259</v>
      </c>
      <c r="E347" s="160" t="s">
        <v>1</v>
      </c>
      <c r="F347" s="161" t="s">
        <v>2839</v>
      </c>
      <c r="H347" s="162">
        <v>0.96399999999999997</v>
      </c>
      <c r="L347" s="159"/>
      <c r="M347" s="163"/>
      <c r="T347" s="164"/>
      <c r="AT347" s="160" t="s">
        <v>259</v>
      </c>
      <c r="AU347" s="160" t="s">
        <v>88</v>
      </c>
      <c r="AV347" s="13" t="s">
        <v>88</v>
      </c>
      <c r="AW347" s="13" t="s">
        <v>27</v>
      </c>
      <c r="AX347" s="13" t="s">
        <v>72</v>
      </c>
      <c r="AY347" s="160" t="s">
        <v>157</v>
      </c>
    </row>
    <row r="348" spans="2:51" s="13" customFormat="1">
      <c r="B348" s="159"/>
      <c r="D348" s="154" t="s">
        <v>259</v>
      </c>
      <c r="E348" s="160" t="s">
        <v>1</v>
      </c>
      <c r="F348" s="161" t="s">
        <v>2840</v>
      </c>
      <c r="H348" s="162">
        <v>0.51400000000000001</v>
      </c>
      <c r="L348" s="159"/>
      <c r="M348" s="163"/>
      <c r="T348" s="164"/>
      <c r="AT348" s="160" t="s">
        <v>259</v>
      </c>
      <c r="AU348" s="160" t="s">
        <v>88</v>
      </c>
      <c r="AV348" s="13" t="s">
        <v>88</v>
      </c>
      <c r="AW348" s="13" t="s">
        <v>27</v>
      </c>
      <c r="AX348" s="13" t="s">
        <v>72</v>
      </c>
      <c r="AY348" s="160" t="s">
        <v>157</v>
      </c>
    </row>
    <row r="349" spans="2:51" s="13" customFormat="1">
      <c r="B349" s="159"/>
      <c r="D349" s="154" t="s">
        <v>259</v>
      </c>
      <c r="E349" s="160" t="s">
        <v>1</v>
      </c>
      <c r="F349" s="161" t="s">
        <v>2841</v>
      </c>
      <c r="H349" s="162">
        <v>0.85699999999999998</v>
      </c>
      <c r="L349" s="159"/>
      <c r="M349" s="163"/>
      <c r="T349" s="164"/>
      <c r="AT349" s="160" t="s">
        <v>259</v>
      </c>
      <c r="AU349" s="160" t="s">
        <v>88</v>
      </c>
      <c r="AV349" s="13" t="s">
        <v>88</v>
      </c>
      <c r="AW349" s="13" t="s">
        <v>27</v>
      </c>
      <c r="AX349" s="13" t="s">
        <v>72</v>
      </c>
      <c r="AY349" s="160" t="s">
        <v>157</v>
      </c>
    </row>
    <row r="350" spans="2:51" s="13" customFormat="1">
      <c r="B350" s="159"/>
      <c r="D350" s="154" t="s">
        <v>259</v>
      </c>
      <c r="E350" s="160" t="s">
        <v>1</v>
      </c>
      <c r="F350" s="161" t="s">
        <v>2842</v>
      </c>
      <c r="H350" s="162">
        <v>8.1000000000000003E-2</v>
      </c>
      <c r="L350" s="159"/>
      <c r="M350" s="163"/>
      <c r="T350" s="164"/>
      <c r="AT350" s="160" t="s">
        <v>259</v>
      </c>
      <c r="AU350" s="160" t="s">
        <v>88</v>
      </c>
      <c r="AV350" s="13" t="s">
        <v>88</v>
      </c>
      <c r="AW350" s="13" t="s">
        <v>27</v>
      </c>
      <c r="AX350" s="13" t="s">
        <v>72</v>
      </c>
      <c r="AY350" s="160" t="s">
        <v>157</v>
      </c>
    </row>
    <row r="351" spans="2:51" s="13" customFormat="1">
      <c r="B351" s="159"/>
      <c r="D351" s="154" t="s">
        <v>259</v>
      </c>
      <c r="E351" s="160" t="s">
        <v>1</v>
      </c>
      <c r="F351" s="161" t="s">
        <v>2843</v>
      </c>
      <c r="H351" s="162">
        <v>2.21</v>
      </c>
      <c r="L351" s="159"/>
      <c r="M351" s="163"/>
      <c r="T351" s="164"/>
      <c r="AT351" s="160" t="s">
        <v>259</v>
      </c>
      <c r="AU351" s="160" t="s">
        <v>88</v>
      </c>
      <c r="AV351" s="13" t="s">
        <v>88</v>
      </c>
      <c r="AW351" s="13" t="s">
        <v>27</v>
      </c>
      <c r="AX351" s="13" t="s">
        <v>72</v>
      </c>
      <c r="AY351" s="160" t="s">
        <v>157</v>
      </c>
    </row>
    <row r="352" spans="2:51" s="13" customFormat="1">
      <c r="B352" s="159"/>
      <c r="D352" s="154" t="s">
        <v>259</v>
      </c>
      <c r="E352" s="160" t="s">
        <v>1</v>
      </c>
      <c r="F352" s="161" t="s">
        <v>2844</v>
      </c>
      <c r="H352" s="162">
        <v>0.106</v>
      </c>
      <c r="L352" s="159"/>
      <c r="M352" s="163"/>
      <c r="T352" s="164"/>
      <c r="AT352" s="160" t="s">
        <v>259</v>
      </c>
      <c r="AU352" s="160" t="s">
        <v>88</v>
      </c>
      <c r="AV352" s="13" t="s">
        <v>88</v>
      </c>
      <c r="AW352" s="13" t="s">
        <v>27</v>
      </c>
      <c r="AX352" s="13" t="s">
        <v>72</v>
      </c>
      <c r="AY352" s="160" t="s">
        <v>157</v>
      </c>
    </row>
    <row r="353" spans="2:65" s="13" customFormat="1">
      <c r="B353" s="159"/>
      <c r="D353" s="154" t="s">
        <v>259</v>
      </c>
      <c r="E353" s="160" t="s">
        <v>1</v>
      </c>
      <c r="F353" s="161" t="s">
        <v>2845</v>
      </c>
      <c r="H353" s="162">
        <v>0.75600000000000001</v>
      </c>
      <c r="L353" s="159"/>
      <c r="M353" s="163"/>
      <c r="T353" s="164"/>
      <c r="AT353" s="160" t="s">
        <v>259</v>
      </c>
      <c r="AU353" s="160" t="s">
        <v>88</v>
      </c>
      <c r="AV353" s="13" t="s">
        <v>88</v>
      </c>
      <c r="AW353" s="13" t="s">
        <v>27</v>
      </c>
      <c r="AX353" s="13" t="s">
        <v>72</v>
      </c>
      <c r="AY353" s="160" t="s">
        <v>157</v>
      </c>
    </row>
    <row r="354" spans="2:65" s="12" customFormat="1">
      <c r="B354" s="153"/>
      <c r="D354" s="154" t="s">
        <v>259</v>
      </c>
      <c r="E354" s="155" t="s">
        <v>1</v>
      </c>
      <c r="F354" s="156" t="s">
        <v>2761</v>
      </c>
      <c r="H354" s="155" t="s">
        <v>1</v>
      </c>
      <c r="L354" s="153"/>
      <c r="M354" s="157"/>
      <c r="T354" s="158"/>
      <c r="AT354" s="155" t="s">
        <v>259</v>
      </c>
      <c r="AU354" s="155" t="s">
        <v>88</v>
      </c>
      <c r="AV354" s="12" t="s">
        <v>80</v>
      </c>
      <c r="AW354" s="12" t="s">
        <v>27</v>
      </c>
      <c r="AX354" s="12" t="s">
        <v>72</v>
      </c>
      <c r="AY354" s="155" t="s">
        <v>157</v>
      </c>
    </row>
    <row r="355" spans="2:65" s="12" customFormat="1">
      <c r="B355" s="153"/>
      <c r="D355" s="154" t="s">
        <v>259</v>
      </c>
      <c r="E355" s="155" t="s">
        <v>1</v>
      </c>
      <c r="F355" s="156" t="s">
        <v>2766</v>
      </c>
      <c r="H355" s="155" t="s">
        <v>1</v>
      </c>
      <c r="L355" s="153"/>
      <c r="M355" s="157"/>
      <c r="T355" s="158"/>
      <c r="AT355" s="155" t="s">
        <v>259</v>
      </c>
      <c r="AU355" s="155" t="s">
        <v>88</v>
      </c>
      <c r="AV355" s="12" t="s">
        <v>80</v>
      </c>
      <c r="AW355" s="12" t="s">
        <v>27</v>
      </c>
      <c r="AX355" s="12" t="s">
        <v>72</v>
      </c>
      <c r="AY355" s="155" t="s">
        <v>157</v>
      </c>
    </row>
    <row r="356" spans="2:65" s="13" customFormat="1">
      <c r="B356" s="159"/>
      <c r="D356" s="154" t="s">
        <v>259</v>
      </c>
      <c r="E356" s="160" t="s">
        <v>1</v>
      </c>
      <c r="F356" s="161" t="s">
        <v>2846</v>
      </c>
      <c r="H356" s="162">
        <v>1.002</v>
      </c>
      <c r="L356" s="159"/>
      <c r="M356" s="163"/>
      <c r="T356" s="164"/>
      <c r="AT356" s="160" t="s">
        <v>259</v>
      </c>
      <c r="AU356" s="160" t="s">
        <v>88</v>
      </c>
      <c r="AV356" s="13" t="s">
        <v>88</v>
      </c>
      <c r="AW356" s="13" t="s">
        <v>27</v>
      </c>
      <c r="AX356" s="13" t="s">
        <v>72</v>
      </c>
      <c r="AY356" s="160" t="s">
        <v>157</v>
      </c>
    </row>
    <row r="357" spans="2:65" s="13" customFormat="1">
      <c r="B357" s="159"/>
      <c r="D357" s="154" t="s">
        <v>259</v>
      </c>
      <c r="E357" s="160" t="s">
        <v>1</v>
      </c>
      <c r="F357" s="161" t="s">
        <v>2847</v>
      </c>
      <c r="H357" s="162">
        <v>1.194</v>
      </c>
      <c r="L357" s="159"/>
      <c r="M357" s="163"/>
      <c r="T357" s="164"/>
      <c r="AT357" s="160" t="s">
        <v>259</v>
      </c>
      <c r="AU357" s="160" t="s">
        <v>88</v>
      </c>
      <c r="AV357" s="13" t="s">
        <v>88</v>
      </c>
      <c r="AW357" s="13" t="s">
        <v>27</v>
      </c>
      <c r="AX357" s="13" t="s">
        <v>72</v>
      </c>
      <c r="AY357" s="160" t="s">
        <v>157</v>
      </c>
    </row>
    <row r="358" spans="2:65" s="13" customFormat="1">
      <c r="B358" s="159"/>
      <c r="D358" s="154" t="s">
        <v>259</v>
      </c>
      <c r="E358" s="160" t="s">
        <v>1</v>
      </c>
      <c r="F358" s="161" t="s">
        <v>2848</v>
      </c>
      <c r="H358" s="162">
        <v>0.34100000000000003</v>
      </c>
      <c r="L358" s="159"/>
      <c r="M358" s="163"/>
      <c r="T358" s="164"/>
      <c r="AT358" s="160" t="s">
        <v>259</v>
      </c>
      <c r="AU358" s="160" t="s">
        <v>88</v>
      </c>
      <c r="AV358" s="13" t="s">
        <v>88</v>
      </c>
      <c r="AW358" s="13" t="s">
        <v>27</v>
      </c>
      <c r="AX358" s="13" t="s">
        <v>72</v>
      </c>
      <c r="AY358" s="160" t="s">
        <v>157</v>
      </c>
    </row>
    <row r="359" spans="2:65" s="13" customFormat="1">
      <c r="B359" s="159"/>
      <c r="D359" s="154" t="s">
        <v>259</v>
      </c>
      <c r="E359" s="160" t="s">
        <v>1</v>
      </c>
      <c r="F359" s="161" t="s">
        <v>2849</v>
      </c>
      <c r="H359" s="162">
        <v>0.71399999999999997</v>
      </c>
      <c r="L359" s="159"/>
      <c r="M359" s="163"/>
      <c r="T359" s="164"/>
      <c r="AT359" s="160" t="s">
        <v>259</v>
      </c>
      <c r="AU359" s="160" t="s">
        <v>88</v>
      </c>
      <c r="AV359" s="13" t="s">
        <v>88</v>
      </c>
      <c r="AW359" s="13" t="s">
        <v>27</v>
      </c>
      <c r="AX359" s="13" t="s">
        <v>72</v>
      </c>
      <c r="AY359" s="160" t="s">
        <v>157</v>
      </c>
    </row>
    <row r="360" spans="2:65" s="13" customFormat="1">
      <c r="B360" s="159"/>
      <c r="D360" s="154" t="s">
        <v>259</v>
      </c>
      <c r="E360" s="160" t="s">
        <v>1</v>
      </c>
      <c r="F360" s="161" t="s">
        <v>2850</v>
      </c>
      <c r="H360" s="162">
        <v>0.67200000000000004</v>
      </c>
      <c r="L360" s="159"/>
      <c r="M360" s="163"/>
      <c r="T360" s="164"/>
      <c r="AT360" s="160" t="s">
        <v>259</v>
      </c>
      <c r="AU360" s="160" t="s">
        <v>88</v>
      </c>
      <c r="AV360" s="13" t="s">
        <v>88</v>
      </c>
      <c r="AW360" s="13" t="s">
        <v>27</v>
      </c>
      <c r="AX360" s="13" t="s">
        <v>72</v>
      </c>
      <c r="AY360" s="160" t="s">
        <v>157</v>
      </c>
    </row>
    <row r="361" spans="2:65" s="14" customFormat="1">
      <c r="B361" s="165"/>
      <c r="D361" s="154" t="s">
        <v>259</v>
      </c>
      <c r="E361" s="166" t="s">
        <v>1</v>
      </c>
      <c r="F361" s="167" t="s">
        <v>265</v>
      </c>
      <c r="H361" s="168">
        <v>12.188000000000001</v>
      </c>
      <c r="L361" s="165"/>
      <c r="M361" s="169"/>
      <c r="T361" s="170"/>
      <c r="AT361" s="166" t="s">
        <v>259</v>
      </c>
      <c r="AU361" s="166" t="s">
        <v>88</v>
      </c>
      <c r="AV361" s="14" t="s">
        <v>164</v>
      </c>
      <c r="AW361" s="14" t="s">
        <v>27</v>
      </c>
      <c r="AX361" s="14" t="s">
        <v>80</v>
      </c>
      <c r="AY361" s="166" t="s">
        <v>157</v>
      </c>
    </row>
    <row r="362" spans="2:65" s="1" customFormat="1" ht="49.15" customHeight="1">
      <c r="B362" s="28"/>
      <c r="C362" s="198" t="s">
        <v>393</v>
      </c>
      <c r="D362" s="198" t="s">
        <v>160</v>
      </c>
      <c r="E362" s="199" t="s">
        <v>329</v>
      </c>
      <c r="F362" s="200" t="s">
        <v>2851</v>
      </c>
      <c r="G362" s="201" t="s">
        <v>256</v>
      </c>
      <c r="H362" s="202">
        <v>77.376000000000005</v>
      </c>
      <c r="I362" s="903"/>
      <c r="J362" s="203">
        <f>ROUND(I362*H362,2)</f>
        <v>0</v>
      </c>
      <c r="K362" s="200" t="s">
        <v>2720</v>
      </c>
      <c r="L362" s="28"/>
      <c r="M362" s="140" t="s">
        <v>1</v>
      </c>
      <c r="N362" s="141" t="s">
        <v>38</v>
      </c>
      <c r="O362" s="142">
        <v>1.52</v>
      </c>
      <c r="P362" s="142">
        <f>O362*H362</f>
        <v>117.61152000000001</v>
      </c>
      <c r="Q362" s="142">
        <v>0</v>
      </c>
      <c r="R362" s="142">
        <f>Q362*H362</f>
        <v>0</v>
      </c>
      <c r="S362" s="142">
        <v>1.8</v>
      </c>
      <c r="T362" s="143">
        <f>S362*H362</f>
        <v>139.27680000000001</v>
      </c>
      <c r="AR362" s="144" t="s">
        <v>164</v>
      </c>
      <c r="AT362" s="144" t="s">
        <v>160</v>
      </c>
      <c r="AU362" s="144" t="s">
        <v>88</v>
      </c>
      <c r="AY362" s="16" t="s">
        <v>157</v>
      </c>
      <c r="BE362" s="145">
        <f>IF(N362="základní",J362,0)</f>
        <v>0</v>
      </c>
      <c r="BF362" s="145">
        <f>IF(N362="snížená",J362,0)</f>
        <v>0</v>
      </c>
      <c r="BG362" s="145">
        <f>IF(N362="zákl. přenesená",J362,0)</f>
        <v>0</v>
      </c>
      <c r="BH362" s="145">
        <f>IF(N362="sníž. přenesená",J362,0)</f>
        <v>0</v>
      </c>
      <c r="BI362" s="145">
        <f>IF(N362="nulová",J362,0)</f>
        <v>0</v>
      </c>
      <c r="BJ362" s="16" t="s">
        <v>88</v>
      </c>
      <c r="BK362" s="145">
        <f>ROUND(I362*H362,2)</f>
        <v>0</v>
      </c>
      <c r="BL362" s="16" t="s">
        <v>164</v>
      </c>
      <c r="BM362" s="144" t="s">
        <v>2852</v>
      </c>
    </row>
    <row r="363" spans="2:65" s="1" customFormat="1">
      <c r="B363" s="28"/>
      <c r="D363" s="150" t="s">
        <v>214</v>
      </c>
      <c r="F363" s="870" t="s">
        <v>332</v>
      </c>
      <c r="L363" s="28"/>
      <c r="M363" s="152"/>
      <c r="T363" s="52"/>
      <c r="AT363" s="16" t="s">
        <v>214</v>
      </c>
      <c r="AU363" s="16" t="s">
        <v>88</v>
      </c>
    </row>
    <row r="364" spans="2:65" s="12" customFormat="1">
      <c r="B364" s="153"/>
      <c r="D364" s="154" t="s">
        <v>259</v>
      </c>
      <c r="E364" s="155" t="s">
        <v>1</v>
      </c>
      <c r="F364" s="156" t="s">
        <v>2723</v>
      </c>
      <c r="H364" s="155" t="s">
        <v>1</v>
      </c>
      <c r="L364" s="153"/>
      <c r="M364" s="157"/>
      <c r="T364" s="158"/>
      <c r="AT364" s="155" t="s">
        <v>259</v>
      </c>
      <c r="AU364" s="155" t="s">
        <v>88</v>
      </c>
      <c r="AV364" s="12" t="s">
        <v>80</v>
      </c>
      <c r="AW364" s="12" t="s">
        <v>27</v>
      </c>
      <c r="AX364" s="12" t="s">
        <v>72</v>
      </c>
      <c r="AY364" s="155" t="s">
        <v>157</v>
      </c>
    </row>
    <row r="365" spans="2:65" s="12" customFormat="1">
      <c r="B365" s="153"/>
      <c r="D365" s="154" t="s">
        <v>259</v>
      </c>
      <c r="E365" s="155" t="s">
        <v>1</v>
      </c>
      <c r="F365" s="156" t="s">
        <v>2758</v>
      </c>
      <c r="H365" s="155" t="s">
        <v>1</v>
      </c>
      <c r="L365" s="153"/>
      <c r="M365" s="157"/>
      <c r="T365" s="158"/>
      <c r="AT365" s="155" t="s">
        <v>259</v>
      </c>
      <c r="AU365" s="155" t="s">
        <v>88</v>
      </c>
      <c r="AV365" s="12" t="s">
        <v>80</v>
      </c>
      <c r="AW365" s="12" t="s">
        <v>27</v>
      </c>
      <c r="AX365" s="12" t="s">
        <v>72</v>
      </c>
      <c r="AY365" s="155" t="s">
        <v>157</v>
      </c>
    </row>
    <row r="366" spans="2:65" s="12" customFormat="1">
      <c r="B366" s="153"/>
      <c r="D366" s="154" t="s">
        <v>259</v>
      </c>
      <c r="E366" s="155" t="s">
        <v>1</v>
      </c>
      <c r="F366" s="156" t="s">
        <v>2724</v>
      </c>
      <c r="H366" s="155" t="s">
        <v>1</v>
      </c>
      <c r="L366" s="153"/>
      <c r="M366" s="157"/>
      <c r="T366" s="158"/>
      <c r="AT366" s="155" t="s">
        <v>259</v>
      </c>
      <c r="AU366" s="155" t="s">
        <v>88</v>
      </c>
      <c r="AV366" s="12" t="s">
        <v>80</v>
      </c>
      <c r="AW366" s="12" t="s">
        <v>27</v>
      </c>
      <c r="AX366" s="12" t="s">
        <v>72</v>
      </c>
      <c r="AY366" s="155" t="s">
        <v>157</v>
      </c>
    </row>
    <row r="367" spans="2:65" s="13" customFormat="1">
      <c r="B367" s="159"/>
      <c r="D367" s="154" t="s">
        <v>259</v>
      </c>
      <c r="E367" s="160" t="s">
        <v>1</v>
      </c>
      <c r="F367" s="161" t="s">
        <v>2853</v>
      </c>
      <c r="H367" s="162">
        <v>2.4260000000000002</v>
      </c>
      <c r="L367" s="159"/>
      <c r="M367" s="163"/>
      <c r="T367" s="164"/>
      <c r="AT367" s="160" t="s">
        <v>259</v>
      </c>
      <c r="AU367" s="160" t="s">
        <v>88</v>
      </c>
      <c r="AV367" s="13" t="s">
        <v>88</v>
      </c>
      <c r="AW367" s="13" t="s">
        <v>27</v>
      </c>
      <c r="AX367" s="13" t="s">
        <v>72</v>
      </c>
      <c r="AY367" s="160" t="s">
        <v>157</v>
      </c>
    </row>
    <row r="368" spans="2:65" s="13" customFormat="1">
      <c r="B368" s="159"/>
      <c r="D368" s="154" t="s">
        <v>259</v>
      </c>
      <c r="E368" s="160" t="s">
        <v>1</v>
      </c>
      <c r="F368" s="161" t="s">
        <v>2854</v>
      </c>
      <c r="H368" s="162">
        <v>0.122</v>
      </c>
      <c r="L368" s="159"/>
      <c r="M368" s="163"/>
      <c r="T368" s="164"/>
      <c r="AT368" s="160" t="s">
        <v>259</v>
      </c>
      <c r="AU368" s="160" t="s">
        <v>88</v>
      </c>
      <c r="AV368" s="13" t="s">
        <v>88</v>
      </c>
      <c r="AW368" s="13" t="s">
        <v>27</v>
      </c>
      <c r="AX368" s="13" t="s">
        <v>72</v>
      </c>
      <c r="AY368" s="160" t="s">
        <v>157</v>
      </c>
    </row>
    <row r="369" spans="2:51" s="13" customFormat="1">
      <c r="B369" s="159"/>
      <c r="D369" s="154" t="s">
        <v>259</v>
      </c>
      <c r="E369" s="160" t="s">
        <v>1</v>
      </c>
      <c r="F369" s="161" t="s">
        <v>2855</v>
      </c>
      <c r="H369" s="162">
        <v>2.8000000000000001E-2</v>
      </c>
      <c r="L369" s="159"/>
      <c r="M369" s="163"/>
      <c r="T369" s="164"/>
      <c r="AT369" s="160" t="s">
        <v>259</v>
      </c>
      <c r="AU369" s="160" t="s">
        <v>88</v>
      </c>
      <c r="AV369" s="13" t="s">
        <v>88</v>
      </c>
      <c r="AW369" s="13" t="s">
        <v>27</v>
      </c>
      <c r="AX369" s="13" t="s">
        <v>72</v>
      </c>
      <c r="AY369" s="160" t="s">
        <v>157</v>
      </c>
    </row>
    <row r="370" spans="2:51" s="13" customFormat="1">
      <c r="B370" s="159"/>
      <c r="D370" s="154" t="s">
        <v>259</v>
      </c>
      <c r="E370" s="160" t="s">
        <v>1</v>
      </c>
      <c r="F370" s="161" t="s">
        <v>2856</v>
      </c>
      <c r="H370" s="162">
        <v>1.5329999999999999</v>
      </c>
      <c r="L370" s="159"/>
      <c r="M370" s="163"/>
      <c r="T370" s="164"/>
      <c r="AT370" s="160" t="s">
        <v>259</v>
      </c>
      <c r="AU370" s="160" t="s">
        <v>88</v>
      </c>
      <c r="AV370" s="13" t="s">
        <v>88</v>
      </c>
      <c r="AW370" s="13" t="s">
        <v>27</v>
      </c>
      <c r="AX370" s="13" t="s">
        <v>72</v>
      </c>
      <c r="AY370" s="160" t="s">
        <v>157</v>
      </c>
    </row>
    <row r="371" spans="2:51" s="13" customFormat="1">
      <c r="B371" s="159"/>
      <c r="D371" s="154" t="s">
        <v>259</v>
      </c>
      <c r="E371" s="160" t="s">
        <v>1</v>
      </c>
      <c r="F371" s="161" t="s">
        <v>2857</v>
      </c>
      <c r="H371" s="162">
        <v>2.5169999999999999</v>
      </c>
      <c r="L371" s="159"/>
      <c r="M371" s="163"/>
      <c r="T371" s="164"/>
      <c r="AT371" s="160" t="s">
        <v>259</v>
      </c>
      <c r="AU371" s="160" t="s">
        <v>88</v>
      </c>
      <c r="AV371" s="13" t="s">
        <v>88</v>
      </c>
      <c r="AW371" s="13" t="s">
        <v>27</v>
      </c>
      <c r="AX371" s="13" t="s">
        <v>72</v>
      </c>
      <c r="AY371" s="160" t="s">
        <v>157</v>
      </c>
    </row>
    <row r="372" spans="2:51" s="13" customFormat="1" ht="20">
      <c r="B372" s="159"/>
      <c r="D372" s="154" t="s">
        <v>259</v>
      </c>
      <c r="E372" s="160" t="s">
        <v>1</v>
      </c>
      <c r="F372" s="161" t="s">
        <v>2858</v>
      </c>
      <c r="H372" s="162">
        <v>13.122999999999999</v>
      </c>
      <c r="L372" s="159"/>
      <c r="M372" s="163"/>
      <c r="T372" s="164"/>
      <c r="AT372" s="160" t="s">
        <v>259</v>
      </c>
      <c r="AU372" s="160" t="s">
        <v>88</v>
      </c>
      <c r="AV372" s="13" t="s">
        <v>88</v>
      </c>
      <c r="AW372" s="13" t="s">
        <v>27</v>
      </c>
      <c r="AX372" s="13" t="s">
        <v>72</v>
      </c>
      <c r="AY372" s="160" t="s">
        <v>157</v>
      </c>
    </row>
    <row r="373" spans="2:51" s="12" customFormat="1">
      <c r="B373" s="153"/>
      <c r="D373" s="154" t="s">
        <v>259</v>
      </c>
      <c r="E373" s="155" t="s">
        <v>1</v>
      </c>
      <c r="F373" s="156" t="s">
        <v>2759</v>
      </c>
      <c r="H373" s="155" t="s">
        <v>1</v>
      </c>
      <c r="L373" s="153"/>
      <c r="M373" s="157"/>
      <c r="T373" s="158"/>
      <c r="AT373" s="155" t="s">
        <v>259</v>
      </c>
      <c r="AU373" s="155" t="s">
        <v>88</v>
      </c>
      <c r="AV373" s="12" t="s">
        <v>80</v>
      </c>
      <c r="AW373" s="12" t="s">
        <v>27</v>
      </c>
      <c r="AX373" s="12" t="s">
        <v>72</v>
      </c>
      <c r="AY373" s="155" t="s">
        <v>157</v>
      </c>
    </row>
    <row r="374" spans="2:51" s="12" customFormat="1">
      <c r="B374" s="153"/>
      <c r="D374" s="154" t="s">
        <v>259</v>
      </c>
      <c r="E374" s="155" t="s">
        <v>1</v>
      </c>
      <c r="F374" s="156" t="s">
        <v>2764</v>
      </c>
      <c r="H374" s="155" t="s">
        <v>1</v>
      </c>
      <c r="L374" s="153"/>
      <c r="M374" s="157"/>
      <c r="T374" s="158"/>
      <c r="AT374" s="155" t="s">
        <v>259</v>
      </c>
      <c r="AU374" s="155" t="s">
        <v>88</v>
      </c>
      <c r="AV374" s="12" t="s">
        <v>80</v>
      </c>
      <c r="AW374" s="12" t="s">
        <v>27</v>
      </c>
      <c r="AX374" s="12" t="s">
        <v>72</v>
      </c>
      <c r="AY374" s="155" t="s">
        <v>157</v>
      </c>
    </row>
    <row r="375" spans="2:51" s="13" customFormat="1">
      <c r="B375" s="159"/>
      <c r="D375" s="154" t="s">
        <v>259</v>
      </c>
      <c r="E375" s="160" t="s">
        <v>1</v>
      </c>
      <c r="F375" s="161" t="s">
        <v>2859</v>
      </c>
      <c r="H375" s="162">
        <v>2.1120000000000001</v>
      </c>
      <c r="L375" s="159"/>
      <c r="M375" s="163"/>
      <c r="T375" s="164"/>
      <c r="AT375" s="160" t="s">
        <v>259</v>
      </c>
      <c r="AU375" s="160" t="s">
        <v>88</v>
      </c>
      <c r="AV375" s="13" t="s">
        <v>88</v>
      </c>
      <c r="AW375" s="13" t="s">
        <v>27</v>
      </c>
      <c r="AX375" s="13" t="s">
        <v>72</v>
      </c>
      <c r="AY375" s="160" t="s">
        <v>157</v>
      </c>
    </row>
    <row r="376" spans="2:51" s="13" customFormat="1">
      <c r="B376" s="159"/>
      <c r="D376" s="154" t="s">
        <v>259</v>
      </c>
      <c r="E376" s="160" t="s">
        <v>1</v>
      </c>
      <c r="F376" s="161" t="s">
        <v>2860</v>
      </c>
      <c r="H376" s="162">
        <v>1.05</v>
      </c>
      <c r="L376" s="159"/>
      <c r="M376" s="163"/>
      <c r="T376" s="164"/>
      <c r="AT376" s="160" t="s">
        <v>259</v>
      </c>
      <c r="AU376" s="160" t="s">
        <v>88</v>
      </c>
      <c r="AV376" s="13" t="s">
        <v>88</v>
      </c>
      <c r="AW376" s="13" t="s">
        <v>27</v>
      </c>
      <c r="AX376" s="13" t="s">
        <v>72</v>
      </c>
      <c r="AY376" s="160" t="s">
        <v>157</v>
      </c>
    </row>
    <row r="377" spans="2:51" s="13" customFormat="1">
      <c r="B377" s="159"/>
      <c r="D377" s="154" t="s">
        <v>259</v>
      </c>
      <c r="E377" s="160" t="s">
        <v>1</v>
      </c>
      <c r="F377" s="161" t="s">
        <v>2861</v>
      </c>
      <c r="H377" s="162">
        <v>2.867</v>
      </c>
      <c r="L377" s="159"/>
      <c r="M377" s="163"/>
      <c r="T377" s="164"/>
      <c r="AT377" s="160" t="s">
        <v>259</v>
      </c>
      <c r="AU377" s="160" t="s">
        <v>88</v>
      </c>
      <c r="AV377" s="13" t="s">
        <v>88</v>
      </c>
      <c r="AW377" s="13" t="s">
        <v>27</v>
      </c>
      <c r="AX377" s="13" t="s">
        <v>72</v>
      </c>
      <c r="AY377" s="160" t="s">
        <v>157</v>
      </c>
    </row>
    <row r="378" spans="2:51" s="12" customFormat="1">
      <c r="B378" s="153"/>
      <c r="D378" s="154" t="s">
        <v>259</v>
      </c>
      <c r="E378" s="155" t="s">
        <v>1</v>
      </c>
      <c r="F378" s="156" t="s">
        <v>2760</v>
      </c>
      <c r="H378" s="155" t="s">
        <v>1</v>
      </c>
      <c r="L378" s="153"/>
      <c r="M378" s="157"/>
      <c r="T378" s="158"/>
      <c r="AT378" s="155" t="s">
        <v>259</v>
      </c>
      <c r="AU378" s="155" t="s">
        <v>88</v>
      </c>
      <c r="AV378" s="12" t="s">
        <v>80</v>
      </c>
      <c r="AW378" s="12" t="s">
        <v>27</v>
      </c>
      <c r="AX378" s="12" t="s">
        <v>72</v>
      </c>
      <c r="AY378" s="155" t="s">
        <v>157</v>
      </c>
    </row>
    <row r="379" spans="2:51" s="12" customFormat="1">
      <c r="B379" s="153"/>
      <c r="D379" s="154" t="s">
        <v>259</v>
      </c>
      <c r="E379" s="155" t="s">
        <v>1</v>
      </c>
      <c r="F379" s="156" t="s">
        <v>2765</v>
      </c>
      <c r="H379" s="155" t="s">
        <v>1</v>
      </c>
      <c r="L379" s="153"/>
      <c r="M379" s="157"/>
      <c r="T379" s="158"/>
      <c r="AT379" s="155" t="s">
        <v>259</v>
      </c>
      <c r="AU379" s="155" t="s">
        <v>88</v>
      </c>
      <c r="AV379" s="12" t="s">
        <v>80</v>
      </c>
      <c r="AW379" s="12" t="s">
        <v>27</v>
      </c>
      <c r="AX379" s="12" t="s">
        <v>72</v>
      </c>
      <c r="AY379" s="155" t="s">
        <v>157</v>
      </c>
    </row>
    <row r="380" spans="2:51" s="13" customFormat="1">
      <c r="B380" s="159"/>
      <c r="D380" s="154" t="s">
        <v>259</v>
      </c>
      <c r="E380" s="160" t="s">
        <v>1</v>
      </c>
      <c r="F380" s="161" t="s">
        <v>2862</v>
      </c>
      <c r="H380" s="162">
        <v>1.552</v>
      </c>
      <c r="L380" s="159"/>
      <c r="M380" s="163"/>
      <c r="T380" s="164"/>
      <c r="AT380" s="160" t="s">
        <v>259</v>
      </c>
      <c r="AU380" s="160" t="s">
        <v>88</v>
      </c>
      <c r="AV380" s="13" t="s">
        <v>88</v>
      </c>
      <c r="AW380" s="13" t="s">
        <v>27</v>
      </c>
      <c r="AX380" s="13" t="s">
        <v>72</v>
      </c>
      <c r="AY380" s="160" t="s">
        <v>157</v>
      </c>
    </row>
    <row r="381" spans="2:51" s="12" customFormat="1">
      <c r="B381" s="153"/>
      <c r="D381" s="154" t="s">
        <v>259</v>
      </c>
      <c r="E381" s="155" t="s">
        <v>1</v>
      </c>
      <c r="F381" s="156" t="s">
        <v>2761</v>
      </c>
      <c r="H381" s="155" t="s">
        <v>1</v>
      </c>
      <c r="L381" s="153"/>
      <c r="M381" s="157"/>
      <c r="T381" s="158"/>
      <c r="AT381" s="155" t="s">
        <v>259</v>
      </c>
      <c r="AU381" s="155" t="s">
        <v>88</v>
      </c>
      <c r="AV381" s="12" t="s">
        <v>80</v>
      </c>
      <c r="AW381" s="12" t="s">
        <v>27</v>
      </c>
      <c r="AX381" s="12" t="s">
        <v>72</v>
      </c>
      <c r="AY381" s="155" t="s">
        <v>157</v>
      </c>
    </row>
    <row r="382" spans="2:51" s="12" customFormat="1">
      <c r="B382" s="153"/>
      <c r="D382" s="154" t="s">
        <v>259</v>
      </c>
      <c r="E382" s="155" t="s">
        <v>1</v>
      </c>
      <c r="F382" s="156" t="s">
        <v>2766</v>
      </c>
      <c r="H382" s="155" t="s">
        <v>1</v>
      </c>
      <c r="L382" s="153"/>
      <c r="M382" s="157"/>
      <c r="T382" s="158"/>
      <c r="AT382" s="155" t="s">
        <v>259</v>
      </c>
      <c r="AU382" s="155" t="s">
        <v>88</v>
      </c>
      <c r="AV382" s="12" t="s">
        <v>80</v>
      </c>
      <c r="AW382" s="12" t="s">
        <v>27</v>
      </c>
      <c r="AX382" s="12" t="s">
        <v>72</v>
      </c>
      <c r="AY382" s="155" t="s">
        <v>157</v>
      </c>
    </row>
    <row r="383" spans="2:51" s="12" customFormat="1">
      <c r="B383" s="153"/>
      <c r="D383" s="154" t="s">
        <v>259</v>
      </c>
      <c r="E383" s="155" t="s">
        <v>1</v>
      </c>
      <c r="F383" s="156" t="s">
        <v>2863</v>
      </c>
      <c r="H383" s="155" t="s">
        <v>1</v>
      </c>
      <c r="L383" s="153"/>
      <c r="M383" s="157"/>
      <c r="T383" s="158"/>
      <c r="AT383" s="155" t="s">
        <v>259</v>
      </c>
      <c r="AU383" s="155" t="s">
        <v>88</v>
      </c>
      <c r="AV383" s="12" t="s">
        <v>80</v>
      </c>
      <c r="AW383" s="12" t="s">
        <v>27</v>
      </c>
      <c r="AX383" s="12" t="s">
        <v>72</v>
      </c>
      <c r="AY383" s="155" t="s">
        <v>157</v>
      </c>
    </row>
    <row r="384" spans="2:51" s="13" customFormat="1">
      <c r="B384" s="159"/>
      <c r="D384" s="154" t="s">
        <v>259</v>
      </c>
      <c r="E384" s="160" t="s">
        <v>1</v>
      </c>
      <c r="F384" s="161" t="s">
        <v>2864</v>
      </c>
      <c r="H384" s="162">
        <v>3.722</v>
      </c>
      <c r="L384" s="159"/>
      <c r="M384" s="163"/>
      <c r="T384" s="164"/>
      <c r="AT384" s="160" t="s">
        <v>259</v>
      </c>
      <c r="AU384" s="160" t="s">
        <v>88</v>
      </c>
      <c r="AV384" s="13" t="s">
        <v>88</v>
      </c>
      <c r="AW384" s="13" t="s">
        <v>27</v>
      </c>
      <c r="AX384" s="13" t="s">
        <v>72</v>
      </c>
      <c r="AY384" s="160" t="s">
        <v>157</v>
      </c>
    </row>
    <row r="385" spans="2:65" s="13" customFormat="1">
      <c r="B385" s="159"/>
      <c r="D385" s="154" t="s">
        <v>259</v>
      </c>
      <c r="E385" s="160" t="s">
        <v>1</v>
      </c>
      <c r="F385" s="161" t="s">
        <v>2865</v>
      </c>
      <c r="H385" s="162">
        <v>2.7629999999999999</v>
      </c>
      <c r="L385" s="159"/>
      <c r="M385" s="163"/>
      <c r="T385" s="164"/>
      <c r="AT385" s="160" t="s">
        <v>259</v>
      </c>
      <c r="AU385" s="160" t="s">
        <v>88</v>
      </c>
      <c r="AV385" s="13" t="s">
        <v>88</v>
      </c>
      <c r="AW385" s="13" t="s">
        <v>27</v>
      </c>
      <c r="AX385" s="13" t="s">
        <v>72</v>
      </c>
      <c r="AY385" s="160" t="s">
        <v>157</v>
      </c>
    </row>
    <row r="386" spans="2:65" s="13" customFormat="1">
      <c r="B386" s="159"/>
      <c r="D386" s="154" t="s">
        <v>259</v>
      </c>
      <c r="E386" s="160" t="s">
        <v>1</v>
      </c>
      <c r="F386" s="161" t="s">
        <v>2866</v>
      </c>
      <c r="H386" s="162">
        <v>4.8440000000000003</v>
      </c>
      <c r="L386" s="159"/>
      <c r="M386" s="163"/>
      <c r="T386" s="164"/>
      <c r="AT386" s="160" t="s">
        <v>259</v>
      </c>
      <c r="AU386" s="160" t="s">
        <v>88</v>
      </c>
      <c r="AV386" s="13" t="s">
        <v>88</v>
      </c>
      <c r="AW386" s="13" t="s">
        <v>27</v>
      </c>
      <c r="AX386" s="13" t="s">
        <v>72</v>
      </c>
      <c r="AY386" s="160" t="s">
        <v>157</v>
      </c>
    </row>
    <row r="387" spans="2:65" s="13" customFormat="1">
      <c r="B387" s="159"/>
      <c r="D387" s="154" t="s">
        <v>259</v>
      </c>
      <c r="E387" s="160" t="s">
        <v>1</v>
      </c>
      <c r="F387" s="161" t="s">
        <v>2867</v>
      </c>
      <c r="H387" s="162">
        <v>1.0469999999999999</v>
      </c>
      <c r="L387" s="159"/>
      <c r="M387" s="163"/>
      <c r="T387" s="164"/>
      <c r="AT387" s="160" t="s">
        <v>259</v>
      </c>
      <c r="AU387" s="160" t="s">
        <v>88</v>
      </c>
      <c r="AV387" s="13" t="s">
        <v>88</v>
      </c>
      <c r="AW387" s="13" t="s">
        <v>27</v>
      </c>
      <c r="AX387" s="13" t="s">
        <v>72</v>
      </c>
      <c r="AY387" s="160" t="s">
        <v>157</v>
      </c>
    </row>
    <row r="388" spans="2:65" s="13" customFormat="1">
      <c r="B388" s="159"/>
      <c r="D388" s="154" t="s">
        <v>259</v>
      </c>
      <c r="E388" s="160" t="s">
        <v>1</v>
      </c>
      <c r="F388" s="161" t="s">
        <v>2868</v>
      </c>
      <c r="H388" s="162">
        <v>1.121</v>
      </c>
      <c r="L388" s="159"/>
      <c r="M388" s="163"/>
      <c r="T388" s="164"/>
      <c r="AT388" s="160" t="s">
        <v>259</v>
      </c>
      <c r="AU388" s="160" t="s">
        <v>88</v>
      </c>
      <c r="AV388" s="13" t="s">
        <v>88</v>
      </c>
      <c r="AW388" s="13" t="s">
        <v>27</v>
      </c>
      <c r="AX388" s="13" t="s">
        <v>72</v>
      </c>
      <c r="AY388" s="160" t="s">
        <v>157</v>
      </c>
    </row>
    <row r="389" spans="2:65" s="13" customFormat="1">
      <c r="B389" s="159"/>
      <c r="D389" s="154" t="s">
        <v>259</v>
      </c>
      <c r="E389" s="160" t="s">
        <v>1</v>
      </c>
      <c r="F389" s="161" t="s">
        <v>2869</v>
      </c>
      <c r="H389" s="162">
        <v>13.102</v>
      </c>
      <c r="L389" s="159"/>
      <c r="M389" s="163"/>
      <c r="T389" s="164"/>
      <c r="AT389" s="160" t="s">
        <v>259</v>
      </c>
      <c r="AU389" s="160" t="s">
        <v>88</v>
      </c>
      <c r="AV389" s="13" t="s">
        <v>88</v>
      </c>
      <c r="AW389" s="13" t="s">
        <v>27</v>
      </c>
      <c r="AX389" s="13" t="s">
        <v>72</v>
      </c>
      <c r="AY389" s="160" t="s">
        <v>157</v>
      </c>
    </row>
    <row r="390" spans="2:65" s="13" customFormat="1">
      <c r="B390" s="159"/>
      <c r="D390" s="154" t="s">
        <v>259</v>
      </c>
      <c r="E390" s="160" t="s">
        <v>1</v>
      </c>
      <c r="F390" s="161" t="s">
        <v>2870</v>
      </c>
      <c r="H390" s="162">
        <v>1.61</v>
      </c>
      <c r="L390" s="159"/>
      <c r="M390" s="163"/>
      <c r="T390" s="164"/>
      <c r="AT390" s="160" t="s">
        <v>259</v>
      </c>
      <c r="AU390" s="160" t="s">
        <v>88</v>
      </c>
      <c r="AV390" s="13" t="s">
        <v>88</v>
      </c>
      <c r="AW390" s="13" t="s">
        <v>27</v>
      </c>
      <c r="AX390" s="13" t="s">
        <v>72</v>
      </c>
      <c r="AY390" s="160" t="s">
        <v>157</v>
      </c>
    </row>
    <row r="391" spans="2:65" s="13" customFormat="1">
      <c r="B391" s="159"/>
      <c r="D391" s="154" t="s">
        <v>259</v>
      </c>
      <c r="E391" s="160" t="s">
        <v>1</v>
      </c>
      <c r="F391" s="161" t="s">
        <v>2871</v>
      </c>
      <c r="H391" s="162">
        <v>11.416</v>
      </c>
      <c r="L391" s="159"/>
      <c r="M391" s="163"/>
      <c r="T391" s="164"/>
      <c r="AT391" s="160" t="s">
        <v>259</v>
      </c>
      <c r="AU391" s="160" t="s">
        <v>88</v>
      </c>
      <c r="AV391" s="13" t="s">
        <v>88</v>
      </c>
      <c r="AW391" s="13" t="s">
        <v>27</v>
      </c>
      <c r="AX391" s="13" t="s">
        <v>72</v>
      </c>
      <c r="AY391" s="160" t="s">
        <v>157</v>
      </c>
    </row>
    <row r="392" spans="2:65" s="13" customFormat="1">
      <c r="B392" s="159"/>
      <c r="D392" s="154" t="s">
        <v>259</v>
      </c>
      <c r="E392" s="160" t="s">
        <v>1</v>
      </c>
      <c r="F392" s="161" t="s">
        <v>2872</v>
      </c>
      <c r="H392" s="162">
        <v>4.2709999999999999</v>
      </c>
      <c r="L392" s="159"/>
      <c r="M392" s="163"/>
      <c r="T392" s="164"/>
      <c r="AT392" s="160" t="s">
        <v>259</v>
      </c>
      <c r="AU392" s="160" t="s">
        <v>88</v>
      </c>
      <c r="AV392" s="13" t="s">
        <v>88</v>
      </c>
      <c r="AW392" s="13" t="s">
        <v>27</v>
      </c>
      <c r="AX392" s="13" t="s">
        <v>72</v>
      </c>
      <c r="AY392" s="160" t="s">
        <v>157</v>
      </c>
    </row>
    <row r="393" spans="2:65" s="13" customFormat="1">
      <c r="B393" s="159"/>
      <c r="D393" s="154" t="s">
        <v>259</v>
      </c>
      <c r="E393" s="160" t="s">
        <v>1</v>
      </c>
      <c r="F393" s="161" t="s">
        <v>2873</v>
      </c>
      <c r="H393" s="162">
        <v>4.7590000000000003</v>
      </c>
      <c r="L393" s="159"/>
      <c r="M393" s="163"/>
      <c r="T393" s="164"/>
      <c r="AT393" s="160" t="s">
        <v>259</v>
      </c>
      <c r="AU393" s="160" t="s">
        <v>88</v>
      </c>
      <c r="AV393" s="13" t="s">
        <v>88</v>
      </c>
      <c r="AW393" s="13" t="s">
        <v>27</v>
      </c>
      <c r="AX393" s="13" t="s">
        <v>72</v>
      </c>
      <c r="AY393" s="160" t="s">
        <v>157</v>
      </c>
    </row>
    <row r="394" spans="2:65" s="13" customFormat="1">
      <c r="B394" s="159"/>
      <c r="D394" s="154" t="s">
        <v>259</v>
      </c>
      <c r="E394" s="160" t="s">
        <v>1</v>
      </c>
      <c r="F394" s="161" t="s">
        <v>2874</v>
      </c>
      <c r="H394" s="162">
        <v>1.391</v>
      </c>
      <c r="L394" s="159"/>
      <c r="M394" s="163"/>
      <c r="T394" s="164"/>
      <c r="AT394" s="160" t="s">
        <v>259</v>
      </c>
      <c r="AU394" s="160" t="s">
        <v>88</v>
      </c>
      <c r="AV394" s="13" t="s">
        <v>88</v>
      </c>
      <c r="AW394" s="13" t="s">
        <v>27</v>
      </c>
      <c r="AX394" s="13" t="s">
        <v>72</v>
      </c>
      <c r="AY394" s="160" t="s">
        <v>157</v>
      </c>
    </row>
    <row r="395" spans="2:65" s="14" customFormat="1">
      <c r="B395" s="165"/>
      <c r="D395" s="154" t="s">
        <v>259</v>
      </c>
      <c r="E395" s="166" t="s">
        <v>1</v>
      </c>
      <c r="F395" s="167" t="s">
        <v>265</v>
      </c>
      <c r="H395" s="168">
        <v>77.376000000000005</v>
      </c>
      <c r="L395" s="165"/>
      <c r="M395" s="169"/>
      <c r="T395" s="170"/>
      <c r="AT395" s="166" t="s">
        <v>259</v>
      </c>
      <c r="AU395" s="166" t="s">
        <v>88</v>
      </c>
      <c r="AV395" s="14" t="s">
        <v>164</v>
      </c>
      <c r="AW395" s="14" t="s">
        <v>27</v>
      </c>
      <c r="AX395" s="14" t="s">
        <v>80</v>
      </c>
      <c r="AY395" s="166" t="s">
        <v>157</v>
      </c>
    </row>
    <row r="396" spans="2:65" s="1" customFormat="1" ht="24.25" customHeight="1">
      <c r="B396" s="28"/>
      <c r="C396" s="198" t="s">
        <v>185</v>
      </c>
      <c r="D396" s="198" t="s">
        <v>160</v>
      </c>
      <c r="E396" s="199" t="s">
        <v>2875</v>
      </c>
      <c r="F396" s="200" t="s">
        <v>2876</v>
      </c>
      <c r="G396" s="201" t="s">
        <v>256</v>
      </c>
      <c r="H396" s="202">
        <v>7.851</v>
      </c>
      <c r="I396" s="903"/>
      <c r="J396" s="203">
        <f>ROUND(I396*H396,2)</f>
        <v>0</v>
      </c>
      <c r="K396" s="200" t="s">
        <v>2720</v>
      </c>
      <c r="L396" s="28"/>
      <c r="M396" s="140" t="s">
        <v>1</v>
      </c>
      <c r="N396" s="141" t="s">
        <v>38</v>
      </c>
      <c r="O396" s="142">
        <v>9.6170000000000009</v>
      </c>
      <c r="P396" s="142">
        <f>O396*H396</f>
        <v>75.503067000000001</v>
      </c>
      <c r="Q396" s="142">
        <v>0</v>
      </c>
      <c r="R396" s="142">
        <f>Q396*H396</f>
        <v>0</v>
      </c>
      <c r="S396" s="142">
        <v>2.2000000000000002</v>
      </c>
      <c r="T396" s="143">
        <f>S396*H396</f>
        <v>17.272200000000002</v>
      </c>
      <c r="AR396" s="144" t="s">
        <v>164</v>
      </c>
      <c r="AT396" s="144" t="s">
        <v>160</v>
      </c>
      <c r="AU396" s="144" t="s">
        <v>88</v>
      </c>
      <c r="AY396" s="16" t="s">
        <v>157</v>
      </c>
      <c r="BE396" s="145">
        <f>IF(N396="základní",J396,0)</f>
        <v>0</v>
      </c>
      <c r="BF396" s="145">
        <f>IF(N396="snížená",J396,0)</f>
        <v>0</v>
      </c>
      <c r="BG396" s="145">
        <f>IF(N396="zákl. přenesená",J396,0)</f>
        <v>0</v>
      </c>
      <c r="BH396" s="145">
        <f>IF(N396="sníž. přenesená",J396,0)</f>
        <v>0</v>
      </c>
      <c r="BI396" s="145">
        <f>IF(N396="nulová",J396,0)</f>
        <v>0</v>
      </c>
      <c r="BJ396" s="16" t="s">
        <v>88</v>
      </c>
      <c r="BK396" s="145">
        <f>ROUND(I396*H396,2)</f>
        <v>0</v>
      </c>
      <c r="BL396" s="16" t="s">
        <v>164</v>
      </c>
      <c r="BM396" s="144" t="s">
        <v>2877</v>
      </c>
    </row>
    <row r="397" spans="2:65" s="1" customFormat="1">
      <c r="B397" s="28"/>
      <c r="D397" s="150" t="s">
        <v>214</v>
      </c>
      <c r="F397" s="870" t="s">
        <v>2878</v>
      </c>
      <c r="L397" s="28"/>
      <c r="M397" s="152"/>
      <c r="T397" s="52"/>
      <c r="AT397" s="16" t="s">
        <v>214</v>
      </c>
      <c r="AU397" s="16" t="s">
        <v>88</v>
      </c>
    </row>
    <row r="398" spans="2:65" s="12" customFormat="1">
      <c r="B398" s="153"/>
      <c r="D398" s="154" t="s">
        <v>259</v>
      </c>
      <c r="E398" s="155" t="s">
        <v>1</v>
      </c>
      <c r="F398" s="156" t="s">
        <v>2723</v>
      </c>
      <c r="H398" s="155" t="s">
        <v>1</v>
      </c>
      <c r="L398" s="153"/>
      <c r="M398" s="157"/>
      <c r="T398" s="158"/>
      <c r="AT398" s="155" t="s">
        <v>259</v>
      </c>
      <c r="AU398" s="155" t="s">
        <v>88</v>
      </c>
      <c r="AV398" s="12" t="s">
        <v>80</v>
      </c>
      <c r="AW398" s="12" t="s">
        <v>27</v>
      </c>
      <c r="AX398" s="12" t="s">
        <v>72</v>
      </c>
      <c r="AY398" s="155" t="s">
        <v>157</v>
      </c>
    </row>
    <row r="399" spans="2:65" s="12" customFormat="1">
      <c r="B399" s="153"/>
      <c r="D399" s="154" t="s">
        <v>259</v>
      </c>
      <c r="E399" s="155" t="s">
        <v>1</v>
      </c>
      <c r="F399" s="156" t="s">
        <v>2758</v>
      </c>
      <c r="H399" s="155" t="s">
        <v>1</v>
      </c>
      <c r="L399" s="153"/>
      <c r="M399" s="157"/>
      <c r="T399" s="158"/>
      <c r="AT399" s="155" t="s">
        <v>259</v>
      </c>
      <c r="AU399" s="155" t="s">
        <v>88</v>
      </c>
      <c r="AV399" s="12" t="s">
        <v>80</v>
      </c>
      <c r="AW399" s="12" t="s">
        <v>27</v>
      </c>
      <c r="AX399" s="12" t="s">
        <v>72</v>
      </c>
      <c r="AY399" s="155" t="s">
        <v>157</v>
      </c>
    </row>
    <row r="400" spans="2:65" s="12" customFormat="1">
      <c r="B400" s="153"/>
      <c r="D400" s="154" t="s">
        <v>259</v>
      </c>
      <c r="E400" s="155" t="s">
        <v>1</v>
      </c>
      <c r="F400" s="156" t="s">
        <v>2724</v>
      </c>
      <c r="H400" s="155" t="s">
        <v>1</v>
      </c>
      <c r="L400" s="153"/>
      <c r="M400" s="157"/>
      <c r="T400" s="158"/>
      <c r="AT400" s="155" t="s">
        <v>259</v>
      </c>
      <c r="AU400" s="155" t="s">
        <v>88</v>
      </c>
      <c r="AV400" s="12" t="s">
        <v>80</v>
      </c>
      <c r="AW400" s="12" t="s">
        <v>27</v>
      </c>
      <c r="AX400" s="12" t="s">
        <v>72</v>
      </c>
      <c r="AY400" s="155" t="s">
        <v>157</v>
      </c>
    </row>
    <row r="401" spans="2:65" s="12" customFormat="1">
      <c r="B401" s="153"/>
      <c r="D401" s="154" t="s">
        <v>259</v>
      </c>
      <c r="E401" s="155" t="s">
        <v>1</v>
      </c>
      <c r="F401" s="156" t="s">
        <v>2773</v>
      </c>
      <c r="H401" s="155" t="s">
        <v>1</v>
      </c>
      <c r="L401" s="153"/>
      <c r="M401" s="157"/>
      <c r="T401" s="158"/>
      <c r="AT401" s="155" t="s">
        <v>259</v>
      </c>
      <c r="AU401" s="155" t="s">
        <v>88</v>
      </c>
      <c r="AV401" s="12" t="s">
        <v>80</v>
      </c>
      <c r="AW401" s="12" t="s">
        <v>27</v>
      </c>
      <c r="AX401" s="12" t="s">
        <v>72</v>
      </c>
      <c r="AY401" s="155" t="s">
        <v>157</v>
      </c>
    </row>
    <row r="402" spans="2:65" s="13" customFormat="1">
      <c r="B402" s="159"/>
      <c r="D402" s="154" t="s">
        <v>259</v>
      </c>
      <c r="E402" s="160" t="s">
        <v>1</v>
      </c>
      <c r="F402" s="161" t="s">
        <v>2879</v>
      </c>
      <c r="H402" s="162">
        <v>0.90500000000000003</v>
      </c>
      <c r="L402" s="159"/>
      <c r="M402" s="163"/>
      <c r="T402" s="164"/>
      <c r="AT402" s="160" t="s">
        <v>259</v>
      </c>
      <c r="AU402" s="160" t="s">
        <v>88</v>
      </c>
      <c r="AV402" s="13" t="s">
        <v>88</v>
      </c>
      <c r="AW402" s="13" t="s">
        <v>27</v>
      </c>
      <c r="AX402" s="13" t="s">
        <v>72</v>
      </c>
      <c r="AY402" s="160" t="s">
        <v>157</v>
      </c>
    </row>
    <row r="403" spans="2:65" s="13" customFormat="1">
      <c r="B403" s="159"/>
      <c r="D403" s="154" t="s">
        <v>259</v>
      </c>
      <c r="E403" s="160" t="s">
        <v>1</v>
      </c>
      <c r="F403" s="161" t="s">
        <v>2880</v>
      </c>
      <c r="H403" s="162">
        <v>1.361</v>
      </c>
      <c r="L403" s="159"/>
      <c r="M403" s="163"/>
      <c r="T403" s="164"/>
      <c r="AT403" s="160" t="s">
        <v>259</v>
      </c>
      <c r="AU403" s="160" t="s">
        <v>88</v>
      </c>
      <c r="AV403" s="13" t="s">
        <v>88</v>
      </c>
      <c r="AW403" s="13" t="s">
        <v>27</v>
      </c>
      <c r="AX403" s="13" t="s">
        <v>72</v>
      </c>
      <c r="AY403" s="160" t="s">
        <v>157</v>
      </c>
    </row>
    <row r="404" spans="2:65" s="13" customFormat="1">
      <c r="B404" s="159"/>
      <c r="D404" s="154" t="s">
        <v>259</v>
      </c>
      <c r="E404" s="160" t="s">
        <v>1</v>
      </c>
      <c r="F404" s="161" t="s">
        <v>2881</v>
      </c>
      <c r="H404" s="162">
        <v>1.355</v>
      </c>
      <c r="L404" s="159"/>
      <c r="M404" s="163"/>
      <c r="T404" s="164"/>
      <c r="AT404" s="160" t="s">
        <v>259</v>
      </c>
      <c r="AU404" s="160" t="s">
        <v>88</v>
      </c>
      <c r="AV404" s="13" t="s">
        <v>88</v>
      </c>
      <c r="AW404" s="13" t="s">
        <v>27</v>
      </c>
      <c r="AX404" s="13" t="s">
        <v>72</v>
      </c>
      <c r="AY404" s="160" t="s">
        <v>157</v>
      </c>
    </row>
    <row r="405" spans="2:65" s="13" customFormat="1">
      <c r="B405" s="159"/>
      <c r="D405" s="154" t="s">
        <v>259</v>
      </c>
      <c r="E405" s="160" t="s">
        <v>1</v>
      </c>
      <c r="F405" s="161" t="s">
        <v>2882</v>
      </c>
      <c r="H405" s="162">
        <v>0.84399999999999997</v>
      </c>
      <c r="L405" s="159"/>
      <c r="M405" s="163"/>
      <c r="T405" s="164"/>
      <c r="AT405" s="160" t="s">
        <v>259</v>
      </c>
      <c r="AU405" s="160" t="s">
        <v>88</v>
      </c>
      <c r="AV405" s="13" t="s">
        <v>88</v>
      </c>
      <c r="AW405" s="13" t="s">
        <v>27</v>
      </c>
      <c r="AX405" s="13" t="s">
        <v>72</v>
      </c>
      <c r="AY405" s="160" t="s">
        <v>157</v>
      </c>
    </row>
    <row r="406" spans="2:65" s="13" customFormat="1">
      <c r="B406" s="159"/>
      <c r="D406" s="154" t="s">
        <v>259</v>
      </c>
      <c r="E406" s="160" t="s">
        <v>1</v>
      </c>
      <c r="F406" s="161" t="s">
        <v>2883</v>
      </c>
      <c r="H406" s="162">
        <v>0.85199999999999998</v>
      </c>
      <c r="L406" s="159"/>
      <c r="M406" s="163"/>
      <c r="T406" s="164"/>
      <c r="AT406" s="160" t="s">
        <v>259</v>
      </c>
      <c r="AU406" s="160" t="s">
        <v>88</v>
      </c>
      <c r="AV406" s="13" t="s">
        <v>88</v>
      </c>
      <c r="AW406" s="13" t="s">
        <v>27</v>
      </c>
      <c r="AX406" s="13" t="s">
        <v>72</v>
      </c>
      <c r="AY406" s="160" t="s">
        <v>157</v>
      </c>
    </row>
    <row r="407" spans="2:65" s="13" customFormat="1">
      <c r="B407" s="159"/>
      <c r="D407" s="154" t="s">
        <v>259</v>
      </c>
      <c r="E407" s="160" t="s">
        <v>1</v>
      </c>
      <c r="F407" s="161" t="s">
        <v>2884</v>
      </c>
      <c r="H407" s="162">
        <v>0.73899999999999999</v>
      </c>
      <c r="L407" s="159"/>
      <c r="M407" s="163"/>
      <c r="T407" s="164"/>
      <c r="AT407" s="160" t="s">
        <v>259</v>
      </c>
      <c r="AU407" s="160" t="s">
        <v>88</v>
      </c>
      <c r="AV407" s="13" t="s">
        <v>88</v>
      </c>
      <c r="AW407" s="13" t="s">
        <v>27</v>
      </c>
      <c r="AX407" s="13" t="s">
        <v>72</v>
      </c>
      <c r="AY407" s="160" t="s">
        <v>157</v>
      </c>
    </row>
    <row r="408" spans="2:65" s="13" customFormat="1">
      <c r="B408" s="159"/>
      <c r="D408" s="154" t="s">
        <v>259</v>
      </c>
      <c r="E408" s="160" t="s">
        <v>1</v>
      </c>
      <c r="F408" s="161" t="s">
        <v>2885</v>
      </c>
      <c r="H408" s="162">
        <v>0.73899999999999999</v>
      </c>
      <c r="L408" s="159"/>
      <c r="M408" s="163"/>
      <c r="T408" s="164"/>
      <c r="AT408" s="160" t="s">
        <v>259</v>
      </c>
      <c r="AU408" s="160" t="s">
        <v>88</v>
      </c>
      <c r="AV408" s="13" t="s">
        <v>88</v>
      </c>
      <c r="AW408" s="13" t="s">
        <v>27</v>
      </c>
      <c r="AX408" s="13" t="s">
        <v>72</v>
      </c>
      <c r="AY408" s="160" t="s">
        <v>157</v>
      </c>
    </row>
    <row r="409" spans="2:65" s="12" customFormat="1">
      <c r="B409" s="153"/>
      <c r="D409" s="154" t="s">
        <v>259</v>
      </c>
      <c r="E409" s="155" t="s">
        <v>1</v>
      </c>
      <c r="F409" s="156" t="s">
        <v>2886</v>
      </c>
      <c r="H409" s="155" t="s">
        <v>1</v>
      </c>
      <c r="L409" s="153"/>
      <c r="M409" s="157"/>
      <c r="T409" s="158"/>
      <c r="AT409" s="155" t="s">
        <v>259</v>
      </c>
      <c r="AU409" s="155" t="s">
        <v>88</v>
      </c>
      <c r="AV409" s="12" t="s">
        <v>80</v>
      </c>
      <c r="AW409" s="12" t="s">
        <v>27</v>
      </c>
      <c r="AX409" s="12" t="s">
        <v>72</v>
      </c>
      <c r="AY409" s="155" t="s">
        <v>157</v>
      </c>
    </row>
    <row r="410" spans="2:65" s="13" customFormat="1">
      <c r="B410" s="159"/>
      <c r="D410" s="154" t="s">
        <v>259</v>
      </c>
      <c r="E410" s="160" t="s">
        <v>1</v>
      </c>
      <c r="F410" s="161" t="s">
        <v>2887</v>
      </c>
      <c r="H410" s="162">
        <v>1.056</v>
      </c>
      <c r="L410" s="159"/>
      <c r="M410" s="163"/>
      <c r="T410" s="164"/>
      <c r="AT410" s="160" t="s">
        <v>259</v>
      </c>
      <c r="AU410" s="160" t="s">
        <v>88</v>
      </c>
      <c r="AV410" s="13" t="s">
        <v>88</v>
      </c>
      <c r="AW410" s="13" t="s">
        <v>27</v>
      </c>
      <c r="AX410" s="13" t="s">
        <v>72</v>
      </c>
      <c r="AY410" s="160" t="s">
        <v>157</v>
      </c>
    </row>
    <row r="411" spans="2:65" s="14" customFormat="1">
      <c r="B411" s="165"/>
      <c r="D411" s="154" t="s">
        <v>259</v>
      </c>
      <c r="E411" s="166" t="s">
        <v>1</v>
      </c>
      <c r="F411" s="167" t="s">
        <v>265</v>
      </c>
      <c r="H411" s="168">
        <v>7.851</v>
      </c>
      <c r="L411" s="165"/>
      <c r="M411" s="169"/>
      <c r="T411" s="170"/>
      <c r="AT411" s="166" t="s">
        <v>259</v>
      </c>
      <c r="AU411" s="166" t="s">
        <v>88</v>
      </c>
      <c r="AV411" s="14" t="s">
        <v>164</v>
      </c>
      <c r="AW411" s="14" t="s">
        <v>27</v>
      </c>
      <c r="AX411" s="14" t="s">
        <v>80</v>
      </c>
      <c r="AY411" s="166" t="s">
        <v>157</v>
      </c>
    </row>
    <row r="412" spans="2:65" s="1" customFormat="1" ht="37.9" customHeight="1">
      <c r="B412" s="28"/>
      <c r="C412" s="198" t="s">
        <v>408</v>
      </c>
      <c r="D412" s="198" t="s">
        <v>160</v>
      </c>
      <c r="E412" s="199" t="s">
        <v>2888</v>
      </c>
      <c r="F412" s="200" t="s">
        <v>2889</v>
      </c>
      <c r="G412" s="201" t="s">
        <v>256</v>
      </c>
      <c r="H412" s="202">
        <v>15.832000000000001</v>
      </c>
      <c r="I412" s="903"/>
      <c r="J412" s="203">
        <f>ROUND(I412*H412,2)</f>
        <v>0</v>
      </c>
      <c r="K412" s="200" t="s">
        <v>2720</v>
      </c>
      <c r="L412" s="28"/>
      <c r="M412" s="140" t="s">
        <v>1</v>
      </c>
      <c r="N412" s="141" t="s">
        <v>38</v>
      </c>
      <c r="O412" s="142">
        <v>5.2439999999999998</v>
      </c>
      <c r="P412" s="142">
        <f>O412*H412</f>
        <v>83.023008000000004</v>
      </c>
      <c r="Q412" s="142">
        <v>0</v>
      </c>
      <c r="R412" s="142">
        <f>Q412*H412</f>
        <v>0</v>
      </c>
      <c r="S412" s="142">
        <v>1.6</v>
      </c>
      <c r="T412" s="143">
        <f>S412*H412</f>
        <v>25.331200000000003</v>
      </c>
      <c r="AR412" s="144" t="s">
        <v>164</v>
      </c>
      <c r="AT412" s="144" t="s">
        <v>160</v>
      </c>
      <c r="AU412" s="144" t="s">
        <v>88</v>
      </c>
      <c r="AY412" s="16" t="s">
        <v>157</v>
      </c>
      <c r="BE412" s="145">
        <f>IF(N412="základní",J412,0)</f>
        <v>0</v>
      </c>
      <c r="BF412" s="145">
        <f>IF(N412="snížená",J412,0)</f>
        <v>0</v>
      </c>
      <c r="BG412" s="145">
        <f>IF(N412="zákl. přenesená",J412,0)</f>
        <v>0</v>
      </c>
      <c r="BH412" s="145">
        <f>IF(N412="sníž. přenesená",J412,0)</f>
        <v>0</v>
      </c>
      <c r="BI412" s="145">
        <f>IF(N412="nulová",J412,0)</f>
        <v>0</v>
      </c>
      <c r="BJ412" s="16" t="s">
        <v>88</v>
      </c>
      <c r="BK412" s="145">
        <f>ROUND(I412*H412,2)</f>
        <v>0</v>
      </c>
      <c r="BL412" s="16" t="s">
        <v>164</v>
      </c>
      <c r="BM412" s="144" t="s">
        <v>2890</v>
      </c>
    </row>
    <row r="413" spans="2:65" s="1" customFormat="1">
      <c r="B413" s="28"/>
      <c r="D413" s="150" t="s">
        <v>214</v>
      </c>
      <c r="F413" s="870" t="s">
        <v>2891</v>
      </c>
      <c r="L413" s="28"/>
      <c r="M413" s="152"/>
      <c r="T413" s="52"/>
      <c r="AT413" s="16" t="s">
        <v>214</v>
      </c>
      <c r="AU413" s="16" t="s">
        <v>88</v>
      </c>
    </row>
    <row r="414" spans="2:65" s="12" customFormat="1">
      <c r="B414" s="153"/>
      <c r="D414" s="154" t="s">
        <v>259</v>
      </c>
      <c r="E414" s="155" t="s">
        <v>1</v>
      </c>
      <c r="F414" s="156" t="s">
        <v>2723</v>
      </c>
      <c r="H414" s="155" t="s">
        <v>1</v>
      </c>
      <c r="L414" s="153"/>
      <c r="M414" s="157"/>
      <c r="T414" s="158"/>
      <c r="AT414" s="155" t="s">
        <v>259</v>
      </c>
      <c r="AU414" s="155" t="s">
        <v>88</v>
      </c>
      <c r="AV414" s="12" t="s">
        <v>80</v>
      </c>
      <c r="AW414" s="12" t="s">
        <v>27</v>
      </c>
      <c r="AX414" s="12" t="s">
        <v>72</v>
      </c>
      <c r="AY414" s="155" t="s">
        <v>157</v>
      </c>
    </row>
    <row r="415" spans="2:65" s="12" customFormat="1">
      <c r="B415" s="153"/>
      <c r="D415" s="154" t="s">
        <v>259</v>
      </c>
      <c r="E415" s="155" t="s">
        <v>1</v>
      </c>
      <c r="F415" s="156" t="s">
        <v>2758</v>
      </c>
      <c r="H415" s="155" t="s">
        <v>1</v>
      </c>
      <c r="L415" s="153"/>
      <c r="M415" s="157"/>
      <c r="T415" s="158"/>
      <c r="AT415" s="155" t="s">
        <v>259</v>
      </c>
      <c r="AU415" s="155" t="s">
        <v>88</v>
      </c>
      <c r="AV415" s="12" t="s">
        <v>80</v>
      </c>
      <c r="AW415" s="12" t="s">
        <v>27</v>
      </c>
      <c r="AX415" s="12" t="s">
        <v>72</v>
      </c>
      <c r="AY415" s="155" t="s">
        <v>157</v>
      </c>
    </row>
    <row r="416" spans="2:65" s="12" customFormat="1">
      <c r="B416" s="153"/>
      <c r="D416" s="154" t="s">
        <v>259</v>
      </c>
      <c r="E416" s="155" t="s">
        <v>1</v>
      </c>
      <c r="F416" s="156" t="s">
        <v>2724</v>
      </c>
      <c r="H416" s="155" t="s">
        <v>1</v>
      </c>
      <c r="L416" s="153"/>
      <c r="M416" s="157"/>
      <c r="T416" s="158"/>
      <c r="AT416" s="155" t="s">
        <v>259</v>
      </c>
      <c r="AU416" s="155" t="s">
        <v>88</v>
      </c>
      <c r="AV416" s="12" t="s">
        <v>80</v>
      </c>
      <c r="AW416" s="12" t="s">
        <v>27</v>
      </c>
      <c r="AX416" s="12" t="s">
        <v>72</v>
      </c>
      <c r="AY416" s="155" t="s">
        <v>157</v>
      </c>
    </row>
    <row r="417" spans="2:65" s="12" customFormat="1">
      <c r="B417" s="153"/>
      <c r="D417" s="154" t="s">
        <v>259</v>
      </c>
      <c r="E417" s="155" t="s">
        <v>1</v>
      </c>
      <c r="F417" s="156" t="s">
        <v>2892</v>
      </c>
      <c r="H417" s="155" t="s">
        <v>1</v>
      </c>
      <c r="L417" s="153"/>
      <c r="M417" s="157"/>
      <c r="T417" s="158"/>
      <c r="AT417" s="155" t="s">
        <v>259</v>
      </c>
      <c r="AU417" s="155" t="s">
        <v>88</v>
      </c>
      <c r="AV417" s="12" t="s">
        <v>80</v>
      </c>
      <c r="AW417" s="12" t="s">
        <v>27</v>
      </c>
      <c r="AX417" s="12" t="s">
        <v>72</v>
      </c>
      <c r="AY417" s="155" t="s">
        <v>157</v>
      </c>
    </row>
    <row r="418" spans="2:65" s="13" customFormat="1">
      <c r="B418" s="159"/>
      <c r="D418" s="154" t="s">
        <v>259</v>
      </c>
      <c r="E418" s="160" t="s">
        <v>1</v>
      </c>
      <c r="F418" s="161" t="s">
        <v>2893</v>
      </c>
      <c r="H418" s="162">
        <v>10.481</v>
      </c>
      <c r="L418" s="159"/>
      <c r="M418" s="163"/>
      <c r="T418" s="164"/>
      <c r="AT418" s="160" t="s">
        <v>259</v>
      </c>
      <c r="AU418" s="160" t="s">
        <v>88</v>
      </c>
      <c r="AV418" s="13" t="s">
        <v>88</v>
      </c>
      <c r="AW418" s="13" t="s">
        <v>27</v>
      </c>
      <c r="AX418" s="13" t="s">
        <v>72</v>
      </c>
      <c r="AY418" s="160" t="s">
        <v>157</v>
      </c>
    </row>
    <row r="419" spans="2:65" s="12" customFormat="1">
      <c r="B419" s="153"/>
      <c r="D419" s="154" t="s">
        <v>259</v>
      </c>
      <c r="E419" s="155" t="s">
        <v>1</v>
      </c>
      <c r="F419" s="156" t="s">
        <v>2765</v>
      </c>
      <c r="H419" s="155" t="s">
        <v>1</v>
      </c>
      <c r="L419" s="153"/>
      <c r="M419" s="157"/>
      <c r="T419" s="158"/>
      <c r="AT419" s="155" t="s">
        <v>259</v>
      </c>
      <c r="AU419" s="155" t="s">
        <v>88</v>
      </c>
      <c r="AV419" s="12" t="s">
        <v>80</v>
      </c>
      <c r="AW419" s="12" t="s">
        <v>27</v>
      </c>
      <c r="AX419" s="12" t="s">
        <v>72</v>
      </c>
      <c r="AY419" s="155" t="s">
        <v>157</v>
      </c>
    </row>
    <row r="420" spans="2:65" s="13" customFormat="1">
      <c r="B420" s="159"/>
      <c r="D420" s="154" t="s">
        <v>259</v>
      </c>
      <c r="E420" s="160" t="s">
        <v>1</v>
      </c>
      <c r="F420" s="161" t="s">
        <v>2894</v>
      </c>
      <c r="H420" s="162">
        <v>5.351</v>
      </c>
      <c r="L420" s="159"/>
      <c r="M420" s="163"/>
      <c r="T420" s="164"/>
      <c r="AT420" s="160" t="s">
        <v>259</v>
      </c>
      <c r="AU420" s="160" t="s">
        <v>88</v>
      </c>
      <c r="AV420" s="13" t="s">
        <v>88</v>
      </c>
      <c r="AW420" s="13" t="s">
        <v>27</v>
      </c>
      <c r="AX420" s="13" t="s">
        <v>72</v>
      </c>
      <c r="AY420" s="160" t="s">
        <v>157</v>
      </c>
    </row>
    <row r="421" spans="2:65" s="14" customFormat="1">
      <c r="B421" s="165"/>
      <c r="D421" s="154" t="s">
        <v>259</v>
      </c>
      <c r="E421" s="166" t="s">
        <v>1</v>
      </c>
      <c r="F421" s="167" t="s">
        <v>265</v>
      </c>
      <c r="H421" s="168">
        <v>15.832000000000001</v>
      </c>
      <c r="L421" s="165"/>
      <c r="M421" s="169"/>
      <c r="T421" s="170"/>
      <c r="AT421" s="166" t="s">
        <v>259</v>
      </c>
      <c r="AU421" s="166" t="s">
        <v>88</v>
      </c>
      <c r="AV421" s="14" t="s">
        <v>164</v>
      </c>
      <c r="AW421" s="14" t="s">
        <v>27</v>
      </c>
      <c r="AX421" s="14" t="s">
        <v>80</v>
      </c>
      <c r="AY421" s="166" t="s">
        <v>157</v>
      </c>
    </row>
    <row r="422" spans="2:65" s="1" customFormat="1" ht="33" customHeight="1">
      <c r="B422" s="28"/>
      <c r="C422" s="198" t="s">
        <v>188</v>
      </c>
      <c r="D422" s="198" t="s">
        <v>160</v>
      </c>
      <c r="E422" s="199" t="s">
        <v>2895</v>
      </c>
      <c r="F422" s="200" t="s">
        <v>2896</v>
      </c>
      <c r="G422" s="201" t="s">
        <v>256</v>
      </c>
      <c r="H422" s="202">
        <v>3.14</v>
      </c>
      <c r="I422" s="903"/>
      <c r="J422" s="203">
        <f>ROUND(I422*H422,2)</f>
        <v>0</v>
      </c>
      <c r="K422" s="200" t="s">
        <v>2720</v>
      </c>
      <c r="L422" s="28"/>
      <c r="M422" s="140" t="s">
        <v>1</v>
      </c>
      <c r="N422" s="141" t="s">
        <v>38</v>
      </c>
      <c r="O422" s="142">
        <v>6.8819999999999997</v>
      </c>
      <c r="P422" s="142">
        <f>O422*H422</f>
        <v>21.609480000000001</v>
      </c>
      <c r="Q422" s="142">
        <v>0</v>
      </c>
      <c r="R422" s="142">
        <f>Q422*H422</f>
        <v>0</v>
      </c>
      <c r="S422" s="142">
        <v>1.7</v>
      </c>
      <c r="T422" s="143">
        <f>S422*H422</f>
        <v>5.3380000000000001</v>
      </c>
      <c r="AR422" s="144" t="s">
        <v>164</v>
      </c>
      <c r="AT422" s="144" t="s">
        <v>160</v>
      </c>
      <c r="AU422" s="144" t="s">
        <v>88</v>
      </c>
      <c r="AY422" s="16" t="s">
        <v>157</v>
      </c>
      <c r="BE422" s="145">
        <f>IF(N422="základní",J422,0)</f>
        <v>0</v>
      </c>
      <c r="BF422" s="145">
        <f>IF(N422="snížená",J422,0)</f>
        <v>0</v>
      </c>
      <c r="BG422" s="145">
        <f>IF(N422="zákl. přenesená",J422,0)</f>
        <v>0</v>
      </c>
      <c r="BH422" s="145">
        <f>IF(N422="sníž. přenesená",J422,0)</f>
        <v>0</v>
      </c>
      <c r="BI422" s="145">
        <f>IF(N422="nulová",J422,0)</f>
        <v>0</v>
      </c>
      <c r="BJ422" s="16" t="s">
        <v>88</v>
      </c>
      <c r="BK422" s="145">
        <f>ROUND(I422*H422,2)</f>
        <v>0</v>
      </c>
      <c r="BL422" s="16" t="s">
        <v>164</v>
      </c>
      <c r="BM422" s="144" t="s">
        <v>2897</v>
      </c>
    </row>
    <row r="423" spans="2:65" s="1" customFormat="1">
      <c r="B423" s="28"/>
      <c r="D423" s="150" t="s">
        <v>214</v>
      </c>
      <c r="F423" s="870" t="s">
        <v>2898</v>
      </c>
      <c r="L423" s="28"/>
      <c r="M423" s="152"/>
      <c r="T423" s="52"/>
      <c r="AT423" s="16" t="s">
        <v>214</v>
      </c>
      <c r="AU423" s="16" t="s">
        <v>88</v>
      </c>
    </row>
    <row r="424" spans="2:65" s="12" customFormat="1">
      <c r="B424" s="153"/>
      <c r="D424" s="154" t="s">
        <v>259</v>
      </c>
      <c r="E424" s="155" t="s">
        <v>1</v>
      </c>
      <c r="F424" s="156" t="s">
        <v>2723</v>
      </c>
      <c r="H424" s="155" t="s">
        <v>1</v>
      </c>
      <c r="L424" s="153"/>
      <c r="M424" s="157"/>
      <c r="T424" s="158"/>
      <c r="AT424" s="155" t="s">
        <v>259</v>
      </c>
      <c r="AU424" s="155" t="s">
        <v>88</v>
      </c>
      <c r="AV424" s="12" t="s">
        <v>80</v>
      </c>
      <c r="AW424" s="12" t="s">
        <v>27</v>
      </c>
      <c r="AX424" s="12" t="s">
        <v>72</v>
      </c>
      <c r="AY424" s="155" t="s">
        <v>157</v>
      </c>
    </row>
    <row r="425" spans="2:65" s="12" customFormat="1">
      <c r="B425" s="153"/>
      <c r="D425" s="154" t="s">
        <v>259</v>
      </c>
      <c r="E425" s="155" t="s">
        <v>1</v>
      </c>
      <c r="F425" s="156" t="s">
        <v>2761</v>
      </c>
      <c r="H425" s="155" t="s">
        <v>1</v>
      </c>
      <c r="L425" s="153"/>
      <c r="M425" s="157"/>
      <c r="T425" s="158"/>
      <c r="AT425" s="155" t="s">
        <v>259</v>
      </c>
      <c r="AU425" s="155" t="s">
        <v>88</v>
      </c>
      <c r="AV425" s="12" t="s">
        <v>80</v>
      </c>
      <c r="AW425" s="12" t="s">
        <v>27</v>
      </c>
      <c r="AX425" s="12" t="s">
        <v>72</v>
      </c>
      <c r="AY425" s="155" t="s">
        <v>157</v>
      </c>
    </row>
    <row r="426" spans="2:65" s="12" customFormat="1">
      <c r="B426" s="153"/>
      <c r="D426" s="154" t="s">
        <v>259</v>
      </c>
      <c r="E426" s="155" t="s">
        <v>1</v>
      </c>
      <c r="F426" s="156" t="s">
        <v>2766</v>
      </c>
      <c r="H426" s="155" t="s">
        <v>1</v>
      </c>
      <c r="L426" s="153"/>
      <c r="M426" s="157"/>
      <c r="T426" s="158"/>
      <c r="AT426" s="155" t="s">
        <v>259</v>
      </c>
      <c r="AU426" s="155" t="s">
        <v>88</v>
      </c>
      <c r="AV426" s="12" t="s">
        <v>80</v>
      </c>
      <c r="AW426" s="12" t="s">
        <v>27</v>
      </c>
      <c r="AX426" s="12" t="s">
        <v>72</v>
      </c>
      <c r="AY426" s="155" t="s">
        <v>157</v>
      </c>
    </row>
    <row r="427" spans="2:65" s="13" customFormat="1">
      <c r="B427" s="159"/>
      <c r="D427" s="154" t="s">
        <v>259</v>
      </c>
      <c r="E427" s="160" t="s">
        <v>1</v>
      </c>
      <c r="F427" s="161" t="s">
        <v>2899</v>
      </c>
      <c r="H427" s="162">
        <v>3.14</v>
      </c>
      <c r="L427" s="159"/>
      <c r="M427" s="163"/>
      <c r="T427" s="164"/>
      <c r="AT427" s="160" t="s">
        <v>259</v>
      </c>
      <c r="AU427" s="160" t="s">
        <v>88</v>
      </c>
      <c r="AV427" s="13" t="s">
        <v>88</v>
      </c>
      <c r="AW427" s="13" t="s">
        <v>27</v>
      </c>
      <c r="AX427" s="13" t="s">
        <v>72</v>
      </c>
      <c r="AY427" s="160" t="s">
        <v>157</v>
      </c>
    </row>
    <row r="428" spans="2:65" s="14" customFormat="1">
      <c r="B428" s="165"/>
      <c r="D428" s="154" t="s">
        <v>259</v>
      </c>
      <c r="E428" s="166" t="s">
        <v>1</v>
      </c>
      <c r="F428" s="167" t="s">
        <v>265</v>
      </c>
      <c r="H428" s="168">
        <v>3.14</v>
      </c>
      <c r="L428" s="165"/>
      <c r="M428" s="169"/>
      <c r="T428" s="170"/>
      <c r="AT428" s="166" t="s">
        <v>259</v>
      </c>
      <c r="AU428" s="166" t="s">
        <v>88</v>
      </c>
      <c r="AV428" s="14" t="s">
        <v>164</v>
      </c>
      <c r="AW428" s="14" t="s">
        <v>27</v>
      </c>
      <c r="AX428" s="14" t="s">
        <v>80</v>
      </c>
      <c r="AY428" s="166" t="s">
        <v>157</v>
      </c>
    </row>
    <row r="429" spans="2:65" s="1" customFormat="1" ht="24.25" customHeight="1">
      <c r="B429" s="28"/>
      <c r="C429" s="198" t="s">
        <v>419</v>
      </c>
      <c r="D429" s="198" t="s">
        <v>160</v>
      </c>
      <c r="E429" s="199" t="s">
        <v>2900</v>
      </c>
      <c r="F429" s="200" t="s">
        <v>2901</v>
      </c>
      <c r="G429" s="201" t="s">
        <v>411</v>
      </c>
      <c r="H429" s="202">
        <v>5.5</v>
      </c>
      <c r="I429" s="903"/>
      <c r="J429" s="203">
        <f>ROUND(I429*H429,2)</f>
        <v>0</v>
      </c>
      <c r="K429" s="200" t="s">
        <v>2720</v>
      </c>
      <c r="L429" s="28"/>
      <c r="M429" s="140" t="s">
        <v>1</v>
      </c>
      <c r="N429" s="141" t="s">
        <v>38</v>
      </c>
      <c r="O429" s="142">
        <v>0.28499999999999998</v>
      </c>
      <c r="P429" s="142">
        <f>O429*H429</f>
        <v>1.5674999999999999</v>
      </c>
      <c r="Q429" s="142">
        <v>0</v>
      </c>
      <c r="R429" s="142">
        <f>Q429*H429</f>
        <v>0</v>
      </c>
      <c r="S429" s="142">
        <v>0.112</v>
      </c>
      <c r="T429" s="143">
        <f>S429*H429</f>
        <v>0.61599999999999999</v>
      </c>
      <c r="AR429" s="144" t="s">
        <v>164</v>
      </c>
      <c r="AT429" s="144" t="s">
        <v>160</v>
      </c>
      <c r="AU429" s="144" t="s">
        <v>88</v>
      </c>
      <c r="AY429" s="16" t="s">
        <v>157</v>
      </c>
      <c r="BE429" s="145">
        <f>IF(N429="základní",J429,0)</f>
        <v>0</v>
      </c>
      <c r="BF429" s="145">
        <f>IF(N429="snížená",J429,0)</f>
        <v>0</v>
      </c>
      <c r="BG429" s="145">
        <f>IF(N429="zákl. přenesená",J429,0)</f>
        <v>0</v>
      </c>
      <c r="BH429" s="145">
        <f>IF(N429="sníž. přenesená",J429,0)</f>
        <v>0</v>
      </c>
      <c r="BI429" s="145">
        <f>IF(N429="nulová",J429,0)</f>
        <v>0</v>
      </c>
      <c r="BJ429" s="16" t="s">
        <v>88</v>
      </c>
      <c r="BK429" s="145">
        <f>ROUND(I429*H429,2)</f>
        <v>0</v>
      </c>
      <c r="BL429" s="16" t="s">
        <v>164</v>
      </c>
      <c r="BM429" s="144" t="s">
        <v>2902</v>
      </c>
    </row>
    <row r="430" spans="2:65" s="1" customFormat="1">
      <c r="B430" s="28"/>
      <c r="D430" s="150" t="s">
        <v>214</v>
      </c>
      <c r="F430" s="870" t="s">
        <v>2903</v>
      </c>
      <c r="L430" s="28"/>
      <c r="M430" s="152"/>
      <c r="T430" s="52"/>
      <c r="AT430" s="16" t="s">
        <v>214</v>
      </c>
      <c r="AU430" s="16" t="s">
        <v>88</v>
      </c>
    </row>
    <row r="431" spans="2:65" s="12" customFormat="1">
      <c r="B431" s="153"/>
      <c r="D431" s="154" t="s">
        <v>259</v>
      </c>
      <c r="E431" s="155" t="s">
        <v>1</v>
      </c>
      <c r="F431" s="156" t="s">
        <v>2904</v>
      </c>
      <c r="H431" s="155" t="s">
        <v>1</v>
      </c>
      <c r="L431" s="153"/>
      <c r="M431" s="157"/>
      <c r="T431" s="158"/>
      <c r="AT431" s="155" t="s">
        <v>259</v>
      </c>
      <c r="AU431" s="155" t="s">
        <v>88</v>
      </c>
      <c r="AV431" s="12" t="s">
        <v>80</v>
      </c>
      <c r="AW431" s="12" t="s">
        <v>27</v>
      </c>
      <c r="AX431" s="12" t="s">
        <v>72</v>
      </c>
      <c r="AY431" s="155" t="s">
        <v>157</v>
      </c>
    </row>
    <row r="432" spans="2:65" s="13" customFormat="1">
      <c r="B432" s="159"/>
      <c r="D432" s="154" t="s">
        <v>259</v>
      </c>
      <c r="E432" s="160" t="s">
        <v>1</v>
      </c>
      <c r="F432" s="161" t="s">
        <v>2905</v>
      </c>
      <c r="H432" s="162">
        <v>5.5</v>
      </c>
      <c r="L432" s="159"/>
      <c r="M432" s="163"/>
      <c r="T432" s="164"/>
      <c r="AT432" s="160" t="s">
        <v>259</v>
      </c>
      <c r="AU432" s="160" t="s">
        <v>88</v>
      </c>
      <c r="AV432" s="13" t="s">
        <v>88</v>
      </c>
      <c r="AW432" s="13" t="s">
        <v>27</v>
      </c>
      <c r="AX432" s="13" t="s">
        <v>72</v>
      </c>
      <c r="AY432" s="160" t="s">
        <v>157</v>
      </c>
    </row>
    <row r="433" spans="2:65" s="14" customFormat="1">
      <c r="B433" s="165"/>
      <c r="D433" s="154" t="s">
        <v>259</v>
      </c>
      <c r="E433" s="166" t="s">
        <v>1</v>
      </c>
      <c r="F433" s="167" t="s">
        <v>265</v>
      </c>
      <c r="H433" s="168">
        <v>5.5</v>
      </c>
      <c r="L433" s="165"/>
      <c r="M433" s="169"/>
      <c r="T433" s="170"/>
      <c r="AT433" s="166" t="s">
        <v>259</v>
      </c>
      <c r="AU433" s="166" t="s">
        <v>88</v>
      </c>
      <c r="AV433" s="14" t="s">
        <v>164</v>
      </c>
      <c r="AW433" s="14" t="s">
        <v>27</v>
      </c>
      <c r="AX433" s="14" t="s">
        <v>80</v>
      </c>
      <c r="AY433" s="166" t="s">
        <v>157</v>
      </c>
    </row>
    <row r="434" spans="2:65" s="1" customFormat="1" ht="24.25" customHeight="1">
      <c r="B434" s="28"/>
      <c r="C434" s="198" t="s">
        <v>193</v>
      </c>
      <c r="D434" s="198" t="s">
        <v>160</v>
      </c>
      <c r="E434" s="199" t="s">
        <v>2906</v>
      </c>
      <c r="F434" s="200" t="s">
        <v>2907</v>
      </c>
      <c r="G434" s="201" t="s">
        <v>411</v>
      </c>
      <c r="H434" s="202">
        <v>40.945</v>
      </c>
      <c r="I434" s="903"/>
      <c r="J434" s="203">
        <f>ROUND(I434*H434,2)</f>
        <v>0</v>
      </c>
      <c r="K434" s="200" t="s">
        <v>2720</v>
      </c>
      <c r="L434" s="28"/>
      <c r="M434" s="140" t="s">
        <v>1</v>
      </c>
      <c r="N434" s="141" t="s">
        <v>38</v>
      </c>
      <c r="O434" s="142">
        <v>1.621</v>
      </c>
      <c r="P434" s="142">
        <f>O434*H434</f>
        <v>66.371844999999993</v>
      </c>
      <c r="Q434" s="142">
        <v>0</v>
      </c>
      <c r="R434" s="142">
        <f>Q434*H434</f>
        <v>0</v>
      </c>
      <c r="S434" s="142">
        <v>0.37</v>
      </c>
      <c r="T434" s="143">
        <f>S434*H434</f>
        <v>15.149649999999999</v>
      </c>
      <c r="AR434" s="144" t="s">
        <v>164</v>
      </c>
      <c r="AT434" s="144" t="s">
        <v>160</v>
      </c>
      <c r="AU434" s="144" t="s">
        <v>88</v>
      </c>
      <c r="AY434" s="16" t="s">
        <v>157</v>
      </c>
      <c r="BE434" s="145">
        <f>IF(N434="základní",J434,0)</f>
        <v>0</v>
      </c>
      <c r="BF434" s="145">
        <f>IF(N434="snížená",J434,0)</f>
        <v>0</v>
      </c>
      <c r="BG434" s="145">
        <f>IF(N434="zákl. přenesená",J434,0)</f>
        <v>0</v>
      </c>
      <c r="BH434" s="145">
        <f>IF(N434="sníž. přenesená",J434,0)</f>
        <v>0</v>
      </c>
      <c r="BI434" s="145">
        <f>IF(N434="nulová",J434,0)</f>
        <v>0</v>
      </c>
      <c r="BJ434" s="16" t="s">
        <v>88</v>
      </c>
      <c r="BK434" s="145">
        <f>ROUND(I434*H434,2)</f>
        <v>0</v>
      </c>
      <c r="BL434" s="16" t="s">
        <v>164</v>
      </c>
      <c r="BM434" s="144" t="s">
        <v>2908</v>
      </c>
    </row>
    <row r="435" spans="2:65" s="1" customFormat="1">
      <c r="B435" s="28"/>
      <c r="D435" s="150" t="s">
        <v>214</v>
      </c>
      <c r="F435" s="870" t="s">
        <v>2909</v>
      </c>
      <c r="L435" s="28"/>
      <c r="M435" s="152"/>
      <c r="T435" s="52"/>
      <c r="AT435" s="16" t="s">
        <v>214</v>
      </c>
      <c r="AU435" s="16" t="s">
        <v>88</v>
      </c>
    </row>
    <row r="436" spans="2:65" s="12" customFormat="1">
      <c r="B436" s="153"/>
      <c r="D436" s="154" t="s">
        <v>259</v>
      </c>
      <c r="E436" s="155" t="s">
        <v>1</v>
      </c>
      <c r="F436" s="156" t="s">
        <v>2904</v>
      </c>
      <c r="H436" s="155" t="s">
        <v>1</v>
      </c>
      <c r="L436" s="153"/>
      <c r="M436" s="157"/>
      <c r="T436" s="158"/>
      <c r="AT436" s="155" t="s">
        <v>259</v>
      </c>
      <c r="AU436" s="155" t="s">
        <v>88</v>
      </c>
      <c r="AV436" s="12" t="s">
        <v>80</v>
      </c>
      <c r="AW436" s="12" t="s">
        <v>27</v>
      </c>
      <c r="AX436" s="12" t="s">
        <v>72</v>
      </c>
      <c r="AY436" s="155" t="s">
        <v>157</v>
      </c>
    </row>
    <row r="437" spans="2:65" s="12" customFormat="1">
      <c r="B437" s="153"/>
      <c r="D437" s="154" t="s">
        <v>259</v>
      </c>
      <c r="E437" s="155" t="s">
        <v>1</v>
      </c>
      <c r="F437" s="156" t="s">
        <v>2758</v>
      </c>
      <c r="H437" s="155" t="s">
        <v>1</v>
      </c>
      <c r="L437" s="153"/>
      <c r="M437" s="157"/>
      <c r="T437" s="158"/>
      <c r="AT437" s="155" t="s">
        <v>259</v>
      </c>
      <c r="AU437" s="155" t="s">
        <v>88</v>
      </c>
      <c r="AV437" s="12" t="s">
        <v>80</v>
      </c>
      <c r="AW437" s="12" t="s">
        <v>27</v>
      </c>
      <c r="AX437" s="12" t="s">
        <v>72</v>
      </c>
      <c r="AY437" s="155" t="s">
        <v>157</v>
      </c>
    </row>
    <row r="438" spans="2:65" s="12" customFormat="1">
      <c r="B438" s="153"/>
      <c r="D438" s="154" t="s">
        <v>259</v>
      </c>
      <c r="E438" s="155" t="s">
        <v>1</v>
      </c>
      <c r="F438" s="156" t="s">
        <v>2724</v>
      </c>
      <c r="H438" s="155" t="s">
        <v>1</v>
      </c>
      <c r="L438" s="153"/>
      <c r="M438" s="157"/>
      <c r="T438" s="158"/>
      <c r="AT438" s="155" t="s">
        <v>259</v>
      </c>
      <c r="AU438" s="155" t="s">
        <v>88</v>
      </c>
      <c r="AV438" s="12" t="s">
        <v>80</v>
      </c>
      <c r="AW438" s="12" t="s">
        <v>27</v>
      </c>
      <c r="AX438" s="12" t="s">
        <v>72</v>
      </c>
      <c r="AY438" s="155" t="s">
        <v>157</v>
      </c>
    </row>
    <row r="439" spans="2:65" s="13" customFormat="1">
      <c r="B439" s="159"/>
      <c r="D439" s="154" t="s">
        <v>259</v>
      </c>
      <c r="E439" s="160" t="s">
        <v>1</v>
      </c>
      <c r="F439" s="161" t="s">
        <v>2910</v>
      </c>
      <c r="H439" s="162">
        <v>10.24</v>
      </c>
      <c r="L439" s="159"/>
      <c r="M439" s="163"/>
      <c r="T439" s="164"/>
      <c r="AT439" s="160" t="s">
        <v>259</v>
      </c>
      <c r="AU439" s="160" t="s">
        <v>88</v>
      </c>
      <c r="AV439" s="13" t="s">
        <v>88</v>
      </c>
      <c r="AW439" s="13" t="s">
        <v>27</v>
      </c>
      <c r="AX439" s="13" t="s">
        <v>72</v>
      </c>
      <c r="AY439" s="160" t="s">
        <v>157</v>
      </c>
    </row>
    <row r="440" spans="2:65" s="13" customFormat="1">
      <c r="B440" s="159"/>
      <c r="D440" s="154" t="s">
        <v>259</v>
      </c>
      <c r="E440" s="160" t="s">
        <v>1</v>
      </c>
      <c r="F440" s="161" t="s">
        <v>2911</v>
      </c>
      <c r="H440" s="162">
        <v>5.5</v>
      </c>
      <c r="L440" s="159"/>
      <c r="M440" s="163"/>
      <c r="T440" s="164"/>
      <c r="AT440" s="160" t="s">
        <v>259</v>
      </c>
      <c r="AU440" s="160" t="s">
        <v>88</v>
      </c>
      <c r="AV440" s="13" t="s">
        <v>88</v>
      </c>
      <c r="AW440" s="13" t="s">
        <v>27</v>
      </c>
      <c r="AX440" s="13" t="s">
        <v>72</v>
      </c>
      <c r="AY440" s="160" t="s">
        <v>157</v>
      </c>
    </row>
    <row r="441" spans="2:65" s="13" customFormat="1">
      <c r="B441" s="159"/>
      <c r="D441" s="154" t="s">
        <v>259</v>
      </c>
      <c r="E441" s="160" t="s">
        <v>1</v>
      </c>
      <c r="F441" s="161" t="s">
        <v>2912</v>
      </c>
      <c r="H441" s="162">
        <v>25.204999999999998</v>
      </c>
      <c r="L441" s="159"/>
      <c r="M441" s="163"/>
      <c r="T441" s="164"/>
      <c r="AT441" s="160" t="s">
        <v>259</v>
      </c>
      <c r="AU441" s="160" t="s">
        <v>88</v>
      </c>
      <c r="AV441" s="13" t="s">
        <v>88</v>
      </c>
      <c r="AW441" s="13" t="s">
        <v>27</v>
      </c>
      <c r="AX441" s="13" t="s">
        <v>72</v>
      </c>
      <c r="AY441" s="160" t="s">
        <v>157</v>
      </c>
    </row>
    <row r="442" spans="2:65" s="14" customFormat="1">
      <c r="B442" s="165"/>
      <c r="D442" s="154" t="s">
        <v>259</v>
      </c>
      <c r="E442" s="166" t="s">
        <v>1</v>
      </c>
      <c r="F442" s="167" t="s">
        <v>265</v>
      </c>
      <c r="H442" s="168">
        <v>40.945</v>
      </c>
      <c r="L442" s="165"/>
      <c r="M442" s="169"/>
      <c r="T442" s="170"/>
      <c r="AT442" s="166" t="s">
        <v>259</v>
      </c>
      <c r="AU442" s="166" t="s">
        <v>88</v>
      </c>
      <c r="AV442" s="14" t="s">
        <v>164</v>
      </c>
      <c r="AW442" s="14" t="s">
        <v>27</v>
      </c>
      <c r="AX442" s="14" t="s">
        <v>80</v>
      </c>
      <c r="AY442" s="166" t="s">
        <v>157</v>
      </c>
    </row>
    <row r="443" spans="2:65" s="1" customFormat="1" ht="24.25" customHeight="1">
      <c r="B443" s="28"/>
      <c r="C443" s="198" t="s">
        <v>429</v>
      </c>
      <c r="D443" s="198" t="s">
        <v>160</v>
      </c>
      <c r="E443" s="199" t="s">
        <v>2913</v>
      </c>
      <c r="F443" s="200" t="s">
        <v>2914</v>
      </c>
      <c r="G443" s="201" t="s">
        <v>306</v>
      </c>
      <c r="H443" s="202">
        <v>9.4779999999999998</v>
      </c>
      <c r="I443" s="903"/>
      <c r="J443" s="203">
        <f>ROUND(I443*H443,2)</f>
        <v>0</v>
      </c>
      <c r="K443" s="200" t="s">
        <v>2720</v>
      </c>
      <c r="L443" s="28"/>
      <c r="M443" s="140" t="s">
        <v>1</v>
      </c>
      <c r="N443" s="141" t="s">
        <v>38</v>
      </c>
      <c r="O443" s="142">
        <v>3.33</v>
      </c>
      <c r="P443" s="142">
        <f>O443*H443</f>
        <v>31.56174</v>
      </c>
      <c r="Q443" s="142">
        <v>0</v>
      </c>
      <c r="R443" s="142">
        <f>Q443*H443</f>
        <v>0</v>
      </c>
      <c r="S443" s="142">
        <v>0.36</v>
      </c>
      <c r="T443" s="143">
        <f>S443*H443</f>
        <v>3.41208</v>
      </c>
      <c r="AR443" s="144" t="s">
        <v>164</v>
      </c>
      <c r="AT443" s="144" t="s">
        <v>160</v>
      </c>
      <c r="AU443" s="144" t="s">
        <v>88</v>
      </c>
      <c r="AY443" s="16" t="s">
        <v>157</v>
      </c>
      <c r="BE443" s="145">
        <f>IF(N443="základní",J443,0)</f>
        <v>0</v>
      </c>
      <c r="BF443" s="145">
        <f>IF(N443="snížená",J443,0)</f>
        <v>0</v>
      </c>
      <c r="BG443" s="145">
        <f>IF(N443="zákl. přenesená",J443,0)</f>
        <v>0</v>
      </c>
      <c r="BH443" s="145">
        <f>IF(N443="sníž. přenesená",J443,0)</f>
        <v>0</v>
      </c>
      <c r="BI443" s="145">
        <f>IF(N443="nulová",J443,0)</f>
        <v>0</v>
      </c>
      <c r="BJ443" s="16" t="s">
        <v>88</v>
      </c>
      <c r="BK443" s="145">
        <f>ROUND(I443*H443,2)</f>
        <v>0</v>
      </c>
      <c r="BL443" s="16" t="s">
        <v>164</v>
      </c>
      <c r="BM443" s="144" t="s">
        <v>2915</v>
      </c>
    </row>
    <row r="444" spans="2:65" s="1" customFormat="1">
      <c r="B444" s="28"/>
      <c r="D444" s="150" t="s">
        <v>214</v>
      </c>
      <c r="F444" s="870" t="s">
        <v>2916</v>
      </c>
      <c r="L444" s="28"/>
      <c r="M444" s="152"/>
      <c r="T444" s="52"/>
      <c r="AT444" s="16" t="s">
        <v>214</v>
      </c>
      <c r="AU444" s="16" t="s">
        <v>88</v>
      </c>
    </row>
    <row r="445" spans="2:65" s="12" customFormat="1">
      <c r="B445" s="153"/>
      <c r="D445" s="154" t="s">
        <v>259</v>
      </c>
      <c r="E445" s="155" t="s">
        <v>1</v>
      </c>
      <c r="F445" s="156" t="s">
        <v>2724</v>
      </c>
      <c r="H445" s="155" t="s">
        <v>1</v>
      </c>
      <c r="L445" s="153"/>
      <c r="M445" s="157"/>
      <c r="T445" s="158"/>
      <c r="AT445" s="155" t="s">
        <v>259</v>
      </c>
      <c r="AU445" s="155" t="s">
        <v>88</v>
      </c>
      <c r="AV445" s="12" t="s">
        <v>80</v>
      </c>
      <c r="AW445" s="12" t="s">
        <v>27</v>
      </c>
      <c r="AX445" s="12" t="s">
        <v>72</v>
      </c>
      <c r="AY445" s="155" t="s">
        <v>157</v>
      </c>
    </row>
    <row r="446" spans="2:65" s="12" customFormat="1">
      <c r="B446" s="153"/>
      <c r="D446" s="154" t="s">
        <v>259</v>
      </c>
      <c r="E446" s="155" t="s">
        <v>1</v>
      </c>
      <c r="F446" s="156" t="s">
        <v>2764</v>
      </c>
      <c r="H446" s="155" t="s">
        <v>1</v>
      </c>
      <c r="L446" s="153"/>
      <c r="M446" s="157"/>
      <c r="T446" s="158"/>
      <c r="AT446" s="155" t="s">
        <v>259</v>
      </c>
      <c r="AU446" s="155" t="s">
        <v>88</v>
      </c>
      <c r="AV446" s="12" t="s">
        <v>80</v>
      </c>
      <c r="AW446" s="12" t="s">
        <v>27</v>
      </c>
      <c r="AX446" s="12" t="s">
        <v>72</v>
      </c>
      <c r="AY446" s="155" t="s">
        <v>157</v>
      </c>
    </row>
    <row r="447" spans="2:65" s="13" customFormat="1">
      <c r="B447" s="159"/>
      <c r="D447" s="154" t="s">
        <v>259</v>
      </c>
      <c r="E447" s="160" t="s">
        <v>1</v>
      </c>
      <c r="F447" s="161" t="s">
        <v>2917</v>
      </c>
      <c r="H447" s="162">
        <v>5.3849999999999998</v>
      </c>
      <c r="L447" s="159"/>
      <c r="M447" s="163"/>
      <c r="T447" s="164"/>
      <c r="AT447" s="160" t="s">
        <v>259</v>
      </c>
      <c r="AU447" s="160" t="s">
        <v>88</v>
      </c>
      <c r="AV447" s="13" t="s">
        <v>88</v>
      </c>
      <c r="AW447" s="13" t="s">
        <v>27</v>
      </c>
      <c r="AX447" s="13" t="s">
        <v>72</v>
      </c>
      <c r="AY447" s="160" t="s">
        <v>157</v>
      </c>
    </row>
    <row r="448" spans="2:65" s="12" customFormat="1">
      <c r="B448" s="153"/>
      <c r="D448" s="154" t="s">
        <v>259</v>
      </c>
      <c r="E448" s="155" t="s">
        <v>1</v>
      </c>
      <c r="F448" s="156" t="s">
        <v>2760</v>
      </c>
      <c r="H448" s="155" t="s">
        <v>1</v>
      </c>
      <c r="L448" s="153"/>
      <c r="M448" s="157"/>
      <c r="T448" s="158"/>
      <c r="AT448" s="155" t="s">
        <v>259</v>
      </c>
      <c r="AU448" s="155" t="s">
        <v>88</v>
      </c>
      <c r="AV448" s="12" t="s">
        <v>80</v>
      </c>
      <c r="AW448" s="12" t="s">
        <v>27</v>
      </c>
      <c r="AX448" s="12" t="s">
        <v>72</v>
      </c>
      <c r="AY448" s="155" t="s">
        <v>157</v>
      </c>
    </row>
    <row r="449" spans="2:65" s="12" customFormat="1">
      <c r="B449" s="153"/>
      <c r="D449" s="154" t="s">
        <v>259</v>
      </c>
      <c r="E449" s="155" t="s">
        <v>1</v>
      </c>
      <c r="F449" s="156" t="s">
        <v>2765</v>
      </c>
      <c r="H449" s="155" t="s">
        <v>1</v>
      </c>
      <c r="L449" s="153"/>
      <c r="M449" s="157"/>
      <c r="T449" s="158"/>
      <c r="AT449" s="155" t="s">
        <v>259</v>
      </c>
      <c r="AU449" s="155" t="s">
        <v>88</v>
      </c>
      <c r="AV449" s="12" t="s">
        <v>80</v>
      </c>
      <c r="AW449" s="12" t="s">
        <v>27</v>
      </c>
      <c r="AX449" s="12" t="s">
        <v>72</v>
      </c>
      <c r="AY449" s="155" t="s">
        <v>157</v>
      </c>
    </row>
    <row r="450" spans="2:65" s="13" customFormat="1">
      <c r="B450" s="159"/>
      <c r="D450" s="154" t="s">
        <v>259</v>
      </c>
      <c r="E450" s="160" t="s">
        <v>1</v>
      </c>
      <c r="F450" s="161" t="s">
        <v>2918</v>
      </c>
      <c r="H450" s="162">
        <v>4.093</v>
      </c>
      <c r="L450" s="159"/>
      <c r="M450" s="163"/>
      <c r="T450" s="164"/>
      <c r="AT450" s="160" t="s">
        <v>259</v>
      </c>
      <c r="AU450" s="160" t="s">
        <v>88</v>
      </c>
      <c r="AV450" s="13" t="s">
        <v>88</v>
      </c>
      <c r="AW450" s="13" t="s">
        <v>27</v>
      </c>
      <c r="AX450" s="13" t="s">
        <v>72</v>
      </c>
      <c r="AY450" s="160" t="s">
        <v>157</v>
      </c>
    </row>
    <row r="451" spans="2:65" s="14" customFormat="1">
      <c r="B451" s="165"/>
      <c r="D451" s="154" t="s">
        <v>259</v>
      </c>
      <c r="E451" s="166" t="s">
        <v>1</v>
      </c>
      <c r="F451" s="167" t="s">
        <v>265</v>
      </c>
      <c r="H451" s="168">
        <v>9.4779999999999998</v>
      </c>
      <c r="L451" s="165"/>
      <c r="M451" s="169"/>
      <c r="T451" s="170"/>
      <c r="AT451" s="166" t="s">
        <v>259</v>
      </c>
      <c r="AU451" s="166" t="s">
        <v>88</v>
      </c>
      <c r="AV451" s="14" t="s">
        <v>164</v>
      </c>
      <c r="AW451" s="14" t="s">
        <v>27</v>
      </c>
      <c r="AX451" s="14" t="s">
        <v>80</v>
      </c>
      <c r="AY451" s="166" t="s">
        <v>157</v>
      </c>
    </row>
    <row r="452" spans="2:65" s="1" customFormat="1" ht="24.25" customHeight="1">
      <c r="B452" s="28"/>
      <c r="C452" s="198" t="s">
        <v>196</v>
      </c>
      <c r="D452" s="198" t="s">
        <v>160</v>
      </c>
      <c r="E452" s="199" t="s">
        <v>2919</v>
      </c>
      <c r="F452" s="200" t="s">
        <v>2920</v>
      </c>
      <c r="G452" s="201" t="s">
        <v>256</v>
      </c>
      <c r="H452" s="202">
        <v>26.664000000000001</v>
      </c>
      <c r="I452" s="903"/>
      <c r="J452" s="203">
        <f>ROUND(I452*H452,2)</f>
        <v>0</v>
      </c>
      <c r="K452" s="200" t="s">
        <v>2720</v>
      </c>
      <c r="L452" s="28"/>
      <c r="M452" s="140" t="s">
        <v>1</v>
      </c>
      <c r="N452" s="141" t="s">
        <v>38</v>
      </c>
      <c r="O452" s="142">
        <v>7.1950000000000003</v>
      </c>
      <c r="P452" s="142">
        <f>O452*H452</f>
        <v>191.84748000000002</v>
      </c>
      <c r="Q452" s="142">
        <v>0</v>
      </c>
      <c r="R452" s="142">
        <f>Q452*H452</f>
        <v>0</v>
      </c>
      <c r="S452" s="142">
        <v>2.2000000000000002</v>
      </c>
      <c r="T452" s="143">
        <f>S452*H452</f>
        <v>58.660800000000009</v>
      </c>
      <c r="AR452" s="144" t="s">
        <v>164</v>
      </c>
      <c r="AT452" s="144" t="s">
        <v>160</v>
      </c>
      <c r="AU452" s="144" t="s">
        <v>88</v>
      </c>
      <c r="AY452" s="16" t="s">
        <v>157</v>
      </c>
      <c r="BE452" s="145">
        <f>IF(N452="základní",J452,0)</f>
        <v>0</v>
      </c>
      <c r="BF452" s="145">
        <f>IF(N452="snížená",J452,0)</f>
        <v>0</v>
      </c>
      <c r="BG452" s="145">
        <f>IF(N452="zákl. přenesená",J452,0)</f>
        <v>0</v>
      </c>
      <c r="BH452" s="145">
        <f>IF(N452="sníž. přenesená",J452,0)</f>
        <v>0</v>
      </c>
      <c r="BI452" s="145">
        <f>IF(N452="nulová",J452,0)</f>
        <v>0</v>
      </c>
      <c r="BJ452" s="16" t="s">
        <v>88</v>
      </c>
      <c r="BK452" s="145">
        <f>ROUND(I452*H452,2)</f>
        <v>0</v>
      </c>
      <c r="BL452" s="16" t="s">
        <v>164</v>
      </c>
      <c r="BM452" s="144" t="s">
        <v>2921</v>
      </c>
    </row>
    <row r="453" spans="2:65" s="1" customFormat="1">
      <c r="B453" s="28"/>
      <c r="D453" s="150" t="s">
        <v>214</v>
      </c>
      <c r="F453" s="870" t="s">
        <v>2922</v>
      </c>
      <c r="L453" s="28"/>
      <c r="M453" s="152"/>
      <c r="T453" s="52"/>
      <c r="AT453" s="16" t="s">
        <v>214</v>
      </c>
      <c r="AU453" s="16" t="s">
        <v>88</v>
      </c>
    </row>
    <row r="454" spans="2:65" s="12" customFormat="1">
      <c r="B454" s="153"/>
      <c r="D454" s="154" t="s">
        <v>259</v>
      </c>
      <c r="E454" s="155" t="s">
        <v>1</v>
      </c>
      <c r="F454" s="156" t="s">
        <v>2723</v>
      </c>
      <c r="H454" s="155" t="s">
        <v>1</v>
      </c>
      <c r="L454" s="153"/>
      <c r="M454" s="157"/>
      <c r="T454" s="158"/>
      <c r="AT454" s="155" t="s">
        <v>259</v>
      </c>
      <c r="AU454" s="155" t="s">
        <v>88</v>
      </c>
      <c r="AV454" s="12" t="s">
        <v>80</v>
      </c>
      <c r="AW454" s="12" t="s">
        <v>27</v>
      </c>
      <c r="AX454" s="12" t="s">
        <v>72</v>
      </c>
      <c r="AY454" s="155" t="s">
        <v>157</v>
      </c>
    </row>
    <row r="455" spans="2:65" s="12" customFormat="1">
      <c r="B455" s="153"/>
      <c r="D455" s="154" t="s">
        <v>259</v>
      </c>
      <c r="E455" s="155" t="s">
        <v>1</v>
      </c>
      <c r="F455" s="156" t="s">
        <v>2724</v>
      </c>
      <c r="H455" s="155" t="s">
        <v>1</v>
      </c>
      <c r="L455" s="153"/>
      <c r="M455" s="157"/>
      <c r="T455" s="158"/>
      <c r="AT455" s="155" t="s">
        <v>259</v>
      </c>
      <c r="AU455" s="155" t="s">
        <v>88</v>
      </c>
      <c r="AV455" s="12" t="s">
        <v>80</v>
      </c>
      <c r="AW455" s="12" t="s">
        <v>27</v>
      </c>
      <c r="AX455" s="12" t="s">
        <v>72</v>
      </c>
      <c r="AY455" s="155" t="s">
        <v>157</v>
      </c>
    </row>
    <row r="456" spans="2:65" s="13" customFormat="1">
      <c r="B456" s="159"/>
      <c r="D456" s="154" t="s">
        <v>259</v>
      </c>
      <c r="E456" s="160" t="s">
        <v>1</v>
      </c>
      <c r="F456" s="161" t="s">
        <v>2923</v>
      </c>
      <c r="H456" s="162">
        <v>17.55</v>
      </c>
      <c r="L456" s="159"/>
      <c r="M456" s="163"/>
      <c r="T456" s="164"/>
      <c r="AT456" s="160" t="s">
        <v>259</v>
      </c>
      <c r="AU456" s="160" t="s">
        <v>88</v>
      </c>
      <c r="AV456" s="13" t="s">
        <v>88</v>
      </c>
      <c r="AW456" s="13" t="s">
        <v>27</v>
      </c>
      <c r="AX456" s="13" t="s">
        <v>72</v>
      </c>
      <c r="AY456" s="160" t="s">
        <v>157</v>
      </c>
    </row>
    <row r="457" spans="2:65" s="13" customFormat="1">
      <c r="B457" s="159"/>
      <c r="D457" s="154" t="s">
        <v>259</v>
      </c>
      <c r="E457" s="160" t="s">
        <v>1</v>
      </c>
      <c r="F457" s="161" t="s">
        <v>2924</v>
      </c>
      <c r="H457" s="162">
        <v>27.57</v>
      </c>
      <c r="L457" s="159"/>
      <c r="M457" s="163"/>
      <c r="T457" s="164"/>
      <c r="AT457" s="160" t="s">
        <v>259</v>
      </c>
      <c r="AU457" s="160" t="s">
        <v>88</v>
      </c>
      <c r="AV457" s="13" t="s">
        <v>88</v>
      </c>
      <c r="AW457" s="13" t="s">
        <v>27</v>
      </c>
      <c r="AX457" s="13" t="s">
        <v>72</v>
      </c>
      <c r="AY457" s="160" t="s">
        <v>157</v>
      </c>
    </row>
    <row r="458" spans="2:65" s="13" customFormat="1">
      <c r="B458" s="159"/>
      <c r="D458" s="154" t="s">
        <v>259</v>
      </c>
      <c r="E458" s="160" t="s">
        <v>1</v>
      </c>
      <c r="F458" s="161" t="s">
        <v>2925</v>
      </c>
      <c r="H458" s="162">
        <v>10.61</v>
      </c>
      <c r="L458" s="159"/>
      <c r="M458" s="163"/>
      <c r="T458" s="164"/>
      <c r="AT458" s="160" t="s">
        <v>259</v>
      </c>
      <c r="AU458" s="160" t="s">
        <v>88</v>
      </c>
      <c r="AV458" s="13" t="s">
        <v>88</v>
      </c>
      <c r="AW458" s="13" t="s">
        <v>27</v>
      </c>
      <c r="AX458" s="13" t="s">
        <v>72</v>
      </c>
      <c r="AY458" s="160" t="s">
        <v>157</v>
      </c>
    </row>
    <row r="459" spans="2:65" s="13" customFormat="1">
      <c r="B459" s="159"/>
      <c r="D459" s="154" t="s">
        <v>259</v>
      </c>
      <c r="E459" s="160" t="s">
        <v>1</v>
      </c>
      <c r="F459" s="161" t="s">
        <v>2926</v>
      </c>
      <c r="H459" s="162">
        <v>16.149999999999999</v>
      </c>
      <c r="L459" s="159"/>
      <c r="M459" s="163"/>
      <c r="T459" s="164"/>
      <c r="AT459" s="160" t="s">
        <v>259</v>
      </c>
      <c r="AU459" s="160" t="s">
        <v>88</v>
      </c>
      <c r="AV459" s="13" t="s">
        <v>88</v>
      </c>
      <c r="AW459" s="13" t="s">
        <v>27</v>
      </c>
      <c r="AX459" s="13" t="s">
        <v>72</v>
      </c>
      <c r="AY459" s="160" t="s">
        <v>157</v>
      </c>
    </row>
    <row r="460" spans="2:65" s="13" customFormat="1">
      <c r="B460" s="159"/>
      <c r="D460" s="154" t="s">
        <v>259</v>
      </c>
      <c r="E460" s="160" t="s">
        <v>1</v>
      </c>
      <c r="F460" s="161" t="s">
        <v>2927</v>
      </c>
      <c r="H460" s="162">
        <v>16.61</v>
      </c>
      <c r="L460" s="159"/>
      <c r="M460" s="163"/>
      <c r="T460" s="164"/>
      <c r="AT460" s="160" t="s">
        <v>259</v>
      </c>
      <c r="AU460" s="160" t="s">
        <v>88</v>
      </c>
      <c r="AV460" s="13" t="s">
        <v>88</v>
      </c>
      <c r="AW460" s="13" t="s">
        <v>27</v>
      </c>
      <c r="AX460" s="13" t="s">
        <v>72</v>
      </c>
      <c r="AY460" s="160" t="s">
        <v>157</v>
      </c>
    </row>
    <row r="461" spans="2:65" s="13" customFormat="1">
      <c r="B461" s="159"/>
      <c r="D461" s="154" t="s">
        <v>259</v>
      </c>
      <c r="E461" s="160" t="s">
        <v>1</v>
      </c>
      <c r="F461" s="161" t="s">
        <v>2928</v>
      </c>
      <c r="H461" s="162">
        <v>17.3</v>
      </c>
      <c r="L461" s="159"/>
      <c r="M461" s="163"/>
      <c r="T461" s="164"/>
      <c r="AT461" s="160" t="s">
        <v>259</v>
      </c>
      <c r="AU461" s="160" t="s">
        <v>88</v>
      </c>
      <c r="AV461" s="13" t="s">
        <v>88</v>
      </c>
      <c r="AW461" s="13" t="s">
        <v>27</v>
      </c>
      <c r="AX461" s="13" t="s">
        <v>72</v>
      </c>
      <c r="AY461" s="160" t="s">
        <v>157</v>
      </c>
    </row>
    <row r="462" spans="2:65" s="13" customFormat="1">
      <c r="B462" s="159"/>
      <c r="D462" s="154" t="s">
        <v>259</v>
      </c>
      <c r="E462" s="160" t="s">
        <v>1</v>
      </c>
      <c r="F462" s="161" t="s">
        <v>2929</v>
      </c>
      <c r="H462" s="162">
        <v>16.48</v>
      </c>
      <c r="L462" s="159"/>
      <c r="M462" s="163"/>
      <c r="T462" s="164"/>
      <c r="AT462" s="160" t="s">
        <v>259</v>
      </c>
      <c r="AU462" s="160" t="s">
        <v>88</v>
      </c>
      <c r="AV462" s="13" t="s">
        <v>88</v>
      </c>
      <c r="AW462" s="13" t="s">
        <v>27</v>
      </c>
      <c r="AX462" s="13" t="s">
        <v>72</v>
      </c>
      <c r="AY462" s="160" t="s">
        <v>157</v>
      </c>
    </row>
    <row r="463" spans="2:65" s="13" customFormat="1">
      <c r="B463" s="159"/>
      <c r="D463" s="154" t="s">
        <v>259</v>
      </c>
      <c r="E463" s="160" t="s">
        <v>1</v>
      </c>
      <c r="F463" s="161" t="s">
        <v>2930</v>
      </c>
      <c r="H463" s="162">
        <v>15.97</v>
      </c>
      <c r="L463" s="159"/>
      <c r="M463" s="163"/>
      <c r="T463" s="164"/>
      <c r="AT463" s="160" t="s">
        <v>259</v>
      </c>
      <c r="AU463" s="160" t="s">
        <v>88</v>
      </c>
      <c r="AV463" s="13" t="s">
        <v>88</v>
      </c>
      <c r="AW463" s="13" t="s">
        <v>27</v>
      </c>
      <c r="AX463" s="13" t="s">
        <v>72</v>
      </c>
      <c r="AY463" s="160" t="s">
        <v>157</v>
      </c>
    </row>
    <row r="464" spans="2:65" s="13" customFormat="1">
      <c r="B464" s="159"/>
      <c r="D464" s="154" t="s">
        <v>259</v>
      </c>
      <c r="E464" s="160" t="s">
        <v>1</v>
      </c>
      <c r="F464" s="161" t="s">
        <v>2931</v>
      </c>
      <c r="H464" s="162">
        <v>18.27</v>
      </c>
      <c r="L464" s="159"/>
      <c r="M464" s="163"/>
      <c r="T464" s="164"/>
      <c r="AT464" s="160" t="s">
        <v>259</v>
      </c>
      <c r="AU464" s="160" t="s">
        <v>88</v>
      </c>
      <c r="AV464" s="13" t="s">
        <v>88</v>
      </c>
      <c r="AW464" s="13" t="s">
        <v>27</v>
      </c>
      <c r="AX464" s="13" t="s">
        <v>72</v>
      </c>
      <c r="AY464" s="160" t="s">
        <v>157</v>
      </c>
    </row>
    <row r="465" spans="2:65" s="13" customFormat="1">
      <c r="B465" s="159"/>
      <c r="D465" s="154" t="s">
        <v>259</v>
      </c>
      <c r="E465" s="160" t="s">
        <v>1</v>
      </c>
      <c r="F465" s="161" t="s">
        <v>2932</v>
      </c>
      <c r="H465" s="162">
        <v>20.09</v>
      </c>
      <c r="L465" s="159"/>
      <c r="M465" s="163"/>
      <c r="T465" s="164"/>
      <c r="AT465" s="160" t="s">
        <v>259</v>
      </c>
      <c r="AU465" s="160" t="s">
        <v>88</v>
      </c>
      <c r="AV465" s="13" t="s">
        <v>88</v>
      </c>
      <c r="AW465" s="13" t="s">
        <v>27</v>
      </c>
      <c r="AX465" s="13" t="s">
        <v>72</v>
      </c>
      <c r="AY465" s="160" t="s">
        <v>157</v>
      </c>
    </row>
    <row r="466" spans="2:65" s="13" customFormat="1">
      <c r="B466" s="159"/>
      <c r="D466" s="154" t="s">
        <v>259</v>
      </c>
      <c r="E466" s="160" t="s">
        <v>1</v>
      </c>
      <c r="F466" s="161" t="s">
        <v>2933</v>
      </c>
      <c r="H466" s="162">
        <v>21.79</v>
      </c>
      <c r="L466" s="159"/>
      <c r="M466" s="163"/>
      <c r="T466" s="164"/>
      <c r="AT466" s="160" t="s">
        <v>259</v>
      </c>
      <c r="AU466" s="160" t="s">
        <v>88</v>
      </c>
      <c r="AV466" s="13" t="s">
        <v>88</v>
      </c>
      <c r="AW466" s="13" t="s">
        <v>27</v>
      </c>
      <c r="AX466" s="13" t="s">
        <v>72</v>
      </c>
      <c r="AY466" s="160" t="s">
        <v>157</v>
      </c>
    </row>
    <row r="467" spans="2:65" s="13" customFormat="1">
      <c r="B467" s="159"/>
      <c r="D467" s="154" t="s">
        <v>259</v>
      </c>
      <c r="E467" s="160" t="s">
        <v>1</v>
      </c>
      <c r="F467" s="161" t="s">
        <v>2934</v>
      </c>
      <c r="H467" s="162">
        <v>18.190000000000001</v>
      </c>
      <c r="L467" s="159"/>
      <c r="M467" s="163"/>
      <c r="T467" s="164"/>
      <c r="AT467" s="160" t="s">
        <v>259</v>
      </c>
      <c r="AU467" s="160" t="s">
        <v>88</v>
      </c>
      <c r="AV467" s="13" t="s">
        <v>88</v>
      </c>
      <c r="AW467" s="13" t="s">
        <v>27</v>
      </c>
      <c r="AX467" s="13" t="s">
        <v>72</v>
      </c>
      <c r="AY467" s="160" t="s">
        <v>157</v>
      </c>
    </row>
    <row r="468" spans="2:65" s="13" customFormat="1">
      <c r="B468" s="159"/>
      <c r="D468" s="154" t="s">
        <v>259</v>
      </c>
      <c r="E468" s="160" t="s">
        <v>1</v>
      </c>
      <c r="F468" s="161" t="s">
        <v>2935</v>
      </c>
      <c r="H468" s="162">
        <v>26.27</v>
      </c>
      <c r="L468" s="159"/>
      <c r="M468" s="163"/>
      <c r="T468" s="164"/>
      <c r="AT468" s="160" t="s">
        <v>259</v>
      </c>
      <c r="AU468" s="160" t="s">
        <v>88</v>
      </c>
      <c r="AV468" s="13" t="s">
        <v>88</v>
      </c>
      <c r="AW468" s="13" t="s">
        <v>27</v>
      </c>
      <c r="AX468" s="13" t="s">
        <v>72</v>
      </c>
      <c r="AY468" s="160" t="s">
        <v>157</v>
      </c>
    </row>
    <row r="469" spans="2:65" s="13" customFormat="1">
      <c r="B469" s="159"/>
      <c r="D469" s="154" t="s">
        <v>259</v>
      </c>
      <c r="E469" s="160" t="s">
        <v>1</v>
      </c>
      <c r="F469" s="161" t="s">
        <v>2936</v>
      </c>
      <c r="H469" s="162">
        <v>23.79</v>
      </c>
      <c r="L469" s="159"/>
      <c r="M469" s="163"/>
      <c r="T469" s="164"/>
      <c r="AT469" s="160" t="s">
        <v>259</v>
      </c>
      <c r="AU469" s="160" t="s">
        <v>88</v>
      </c>
      <c r="AV469" s="13" t="s">
        <v>88</v>
      </c>
      <c r="AW469" s="13" t="s">
        <v>27</v>
      </c>
      <c r="AX469" s="13" t="s">
        <v>72</v>
      </c>
      <c r="AY469" s="160" t="s">
        <v>157</v>
      </c>
    </row>
    <row r="470" spans="2:65" s="882" customFormat="1">
      <c r="B470" s="881"/>
      <c r="D470" s="154" t="s">
        <v>259</v>
      </c>
      <c r="E470" s="883" t="s">
        <v>1</v>
      </c>
      <c r="F470" s="884" t="s">
        <v>1266</v>
      </c>
      <c r="H470" s="885">
        <v>266.64</v>
      </c>
      <c r="L470" s="881"/>
      <c r="M470" s="886"/>
      <c r="T470" s="887"/>
      <c r="AT470" s="883" t="s">
        <v>259</v>
      </c>
      <c r="AU470" s="883" t="s">
        <v>88</v>
      </c>
      <c r="AV470" s="882" t="s">
        <v>95</v>
      </c>
      <c r="AW470" s="882" t="s">
        <v>27</v>
      </c>
      <c r="AX470" s="882" t="s">
        <v>72</v>
      </c>
      <c r="AY470" s="883" t="s">
        <v>157</v>
      </c>
    </row>
    <row r="471" spans="2:65" s="13" customFormat="1">
      <c r="B471" s="159"/>
      <c r="D471" s="154" t="s">
        <v>259</v>
      </c>
      <c r="E471" s="160" t="s">
        <v>1</v>
      </c>
      <c r="F471" s="161" t="s">
        <v>2937</v>
      </c>
      <c r="H471" s="162">
        <v>26.664000000000001</v>
      </c>
      <c r="L471" s="159"/>
      <c r="M471" s="163"/>
      <c r="T471" s="164"/>
      <c r="AT471" s="160" t="s">
        <v>259</v>
      </c>
      <c r="AU471" s="160" t="s">
        <v>88</v>
      </c>
      <c r="AV471" s="13" t="s">
        <v>88</v>
      </c>
      <c r="AW471" s="13" t="s">
        <v>27</v>
      </c>
      <c r="AX471" s="13" t="s">
        <v>80</v>
      </c>
      <c r="AY471" s="160" t="s">
        <v>157</v>
      </c>
    </row>
    <row r="472" spans="2:65" s="1" customFormat="1" ht="24.25" customHeight="1">
      <c r="B472" s="28"/>
      <c r="C472" s="198" t="s">
        <v>7</v>
      </c>
      <c r="D472" s="198" t="s">
        <v>160</v>
      </c>
      <c r="E472" s="199" t="s">
        <v>350</v>
      </c>
      <c r="F472" s="200" t="s">
        <v>2938</v>
      </c>
      <c r="G472" s="201" t="s">
        <v>256</v>
      </c>
      <c r="H472" s="202">
        <v>40.002000000000002</v>
      </c>
      <c r="I472" s="903"/>
      <c r="J472" s="203">
        <f>ROUND(I472*H472,2)</f>
        <v>0</v>
      </c>
      <c r="K472" s="200" t="s">
        <v>2720</v>
      </c>
      <c r="L472" s="28"/>
      <c r="M472" s="140" t="s">
        <v>1</v>
      </c>
      <c r="N472" s="141" t="s">
        <v>38</v>
      </c>
      <c r="O472" s="142">
        <v>5.867</v>
      </c>
      <c r="P472" s="142">
        <f>O472*H472</f>
        <v>234.69173400000003</v>
      </c>
      <c r="Q472" s="142">
        <v>0</v>
      </c>
      <c r="R472" s="142">
        <f>Q472*H472</f>
        <v>0</v>
      </c>
      <c r="S472" s="142">
        <v>2.2000000000000002</v>
      </c>
      <c r="T472" s="143">
        <f>S472*H472</f>
        <v>88.004400000000018</v>
      </c>
      <c r="AR472" s="144" t="s">
        <v>164</v>
      </c>
      <c r="AT472" s="144" t="s">
        <v>160</v>
      </c>
      <c r="AU472" s="144" t="s">
        <v>88</v>
      </c>
      <c r="AY472" s="16" t="s">
        <v>157</v>
      </c>
      <c r="BE472" s="145">
        <f>IF(N472="základní",J472,0)</f>
        <v>0</v>
      </c>
      <c r="BF472" s="145">
        <f>IF(N472="snížená",J472,0)</f>
        <v>0</v>
      </c>
      <c r="BG472" s="145">
        <f>IF(N472="zákl. přenesená",J472,0)</f>
        <v>0</v>
      </c>
      <c r="BH472" s="145">
        <f>IF(N472="sníž. přenesená",J472,0)</f>
        <v>0</v>
      </c>
      <c r="BI472" s="145">
        <f>IF(N472="nulová",J472,0)</f>
        <v>0</v>
      </c>
      <c r="BJ472" s="16" t="s">
        <v>88</v>
      </c>
      <c r="BK472" s="145">
        <f>ROUND(I472*H472,2)</f>
        <v>0</v>
      </c>
      <c r="BL472" s="16" t="s">
        <v>164</v>
      </c>
      <c r="BM472" s="144" t="s">
        <v>2939</v>
      </c>
    </row>
    <row r="473" spans="2:65" s="1" customFormat="1">
      <c r="B473" s="28"/>
      <c r="D473" s="150" t="s">
        <v>214</v>
      </c>
      <c r="F473" s="870" t="s">
        <v>353</v>
      </c>
      <c r="L473" s="28"/>
      <c r="M473" s="152"/>
      <c r="T473" s="52"/>
      <c r="AT473" s="16" t="s">
        <v>214</v>
      </c>
      <c r="AU473" s="16" t="s">
        <v>88</v>
      </c>
    </row>
    <row r="474" spans="2:65" s="12" customFormat="1">
      <c r="B474" s="153"/>
      <c r="D474" s="154" t="s">
        <v>259</v>
      </c>
      <c r="E474" s="155" t="s">
        <v>1</v>
      </c>
      <c r="F474" s="156" t="s">
        <v>2723</v>
      </c>
      <c r="H474" s="155" t="s">
        <v>1</v>
      </c>
      <c r="L474" s="153"/>
      <c r="M474" s="157"/>
      <c r="T474" s="158"/>
      <c r="AT474" s="155" t="s">
        <v>259</v>
      </c>
      <c r="AU474" s="155" t="s">
        <v>88</v>
      </c>
      <c r="AV474" s="12" t="s">
        <v>80</v>
      </c>
      <c r="AW474" s="12" t="s">
        <v>27</v>
      </c>
      <c r="AX474" s="12" t="s">
        <v>72</v>
      </c>
      <c r="AY474" s="155" t="s">
        <v>157</v>
      </c>
    </row>
    <row r="475" spans="2:65" s="12" customFormat="1">
      <c r="B475" s="153"/>
      <c r="D475" s="154" t="s">
        <v>259</v>
      </c>
      <c r="E475" s="155" t="s">
        <v>1</v>
      </c>
      <c r="F475" s="156" t="s">
        <v>2724</v>
      </c>
      <c r="H475" s="155" t="s">
        <v>1</v>
      </c>
      <c r="L475" s="153"/>
      <c r="M475" s="157"/>
      <c r="T475" s="158"/>
      <c r="AT475" s="155" t="s">
        <v>259</v>
      </c>
      <c r="AU475" s="155" t="s">
        <v>88</v>
      </c>
      <c r="AV475" s="12" t="s">
        <v>80</v>
      </c>
      <c r="AW475" s="12" t="s">
        <v>27</v>
      </c>
      <c r="AX475" s="12" t="s">
        <v>72</v>
      </c>
      <c r="AY475" s="155" t="s">
        <v>157</v>
      </c>
    </row>
    <row r="476" spans="2:65" s="13" customFormat="1">
      <c r="B476" s="159"/>
      <c r="D476" s="154" t="s">
        <v>259</v>
      </c>
      <c r="E476" s="160" t="s">
        <v>1</v>
      </c>
      <c r="F476" s="161" t="s">
        <v>2940</v>
      </c>
      <c r="H476" s="162">
        <v>2.633</v>
      </c>
      <c r="L476" s="159"/>
      <c r="M476" s="163"/>
      <c r="T476" s="164"/>
      <c r="AT476" s="160" t="s">
        <v>259</v>
      </c>
      <c r="AU476" s="160" t="s">
        <v>88</v>
      </c>
      <c r="AV476" s="13" t="s">
        <v>88</v>
      </c>
      <c r="AW476" s="13" t="s">
        <v>27</v>
      </c>
      <c r="AX476" s="13" t="s">
        <v>72</v>
      </c>
      <c r="AY476" s="160" t="s">
        <v>157</v>
      </c>
    </row>
    <row r="477" spans="2:65" s="13" customFormat="1">
      <c r="B477" s="159"/>
      <c r="D477" s="154" t="s">
        <v>259</v>
      </c>
      <c r="E477" s="160" t="s">
        <v>1</v>
      </c>
      <c r="F477" s="161" t="s">
        <v>2941</v>
      </c>
      <c r="H477" s="162">
        <v>4.1360000000000001</v>
      </c>
      <c r="L477" s="159"/>
      <c r="M477" s="163"/>
      <c r="T477" s="164"/>
      <c r="AT477" s="160" t="s">
        <v>259</v>
      </c>
      <c r="AU477" s="160" t="s">
        <v>88</v>
      </c>
      <c r="AV477" s="13" t="s">
        <v>88</v>
      </c>
      <c r="AW477" s="13" t="s">
        <v>27</v>
      </c>
      <c r="AX477" s="13" t="s">
        <v>72</v>
      </c>
      <c r="AY477" s="160" t="s">
        <v>157</v>
      </c>
    </row>
    <row r="478" spans="2:65" s="13" customFormat="1">
      <c r="B478" s="159"/>
      <c r="D478" s="154" t="s">
        <v>259</v>
      </c>
      <c r="E478" s="160" t="s">
        <v>1</v>
      </c>
      <c r="F478" s="161" t="s">
        <v>2942</v>
      </c>
      <c r="H478" s="162">
        <v>1.5920000000000001</v>
      </c>
      <c r="L478" s="159"/>
      <c r="M478" s="163"/>
      <c r="T478" s="164"/>
      <c r="AT478" s="160" t="s">
        <v>259</v>
      </c>
      <c r="AU478" s="160" t="s">
        <v>88</v>
      </c>
      <c r="AV478" s="13" t="s">
        <v>88</v>
      </c>
      <c r="AW478" s="13" t="s">
        <v>27</v>
      </c>
      <c r="AX478" s="13" t="s">
        <v>72</v>
      </c>
      <c r="AY478" s="160" t="s">
        <v>157</v>
      </c>
    </row>
    <row r="479" spans="2:65" s="13" customFormat="1">
      <c r="B479" s="159"/>
      <c r="D479" s="154" t="s">
        <v>259</v>
      </c>
      <c r="E479" s="160" t="s">
        <v>1</v>
      </c>
      <c r="F479" s="161" t="s">
        <v>2943</v>
      </c>
      <c r="H479" s="162">
        <v>2.423</v>
      </c>
      <c r="L479" s="159"/>
      <c r="M479" s="163"/>
      <c r="T479" s="164"/>
      <c r="AT479" s="160" t="s">
        <v>259</v>
      </c>
      <c r="AU479" s="160" t="s">
        <v>88</v>
      </c>
      <c r="AV479" s="13" t="s">
        <v>88</v>
      </c>
      <c r="AW479" s="13" t="s">
        <v>27</v>
      </c>
      <c r="AX479" s="13" t="s">
        <v>72</v>
      </c>
      <c r="AY479" s="160" t="s">
        <v>157</v>
      </c>
    </row>
    <row r="480" spans="2:65" s="13" customFormat="1">
      <c r="B480" s="159"/>
      <c r="D480" s="154" t="s">
        <v>259</v>
      </c>
      <c r="E480" s="160" t="s">
        <v>1</v>
      </c>
      <c r="F480" s="161" t="s">
        <v>2944</v>
      </c>
      <c r="H480" s="162">
        <v>2.492</v>
      </c>
      <c r="L480" s="159"/>
      <c r="M480" s="163"/>
      <c r="T480" s="164"/>
      <c r="AT480" s="160" t="s">
        <v>259</v>
      </c>
      <c r="AU480" s="160" t="s">
        <v>88</v>
      </c>
      <c r="AV480" s="13" t="s">
        <v>88</v>
      </c>
      <c r="AW480" s="13" t="s">
        <v>27</v>
      </c>
      <c r="AX480" s="13" t="s">
        <v>72</v>
      </c>
      <c r="AY480" s="160" t="s">
        <v>157</v>
      </c>
    </row>
    <row r="481" spans="2:65" s="13" customFormat="1">
      <c r="B481" s="159"/>
      <c r="D481" s="154" t="s">
        <v>259</v>
      </c>
      <c r="E481" s="160" t="s">
        <v>1</v>
      </c>
      <c r="F481" s="161" t="s">
        <v>2945</v>
      </c>
      <c r="H481" s="162">
        <v>2.5950000000000002</v>
      </c>
      <c r="L481" s="159"/>
      <c r="M481" s="163"/>
      <c r="T481" s="164"/>
      <c r="AT481" s="160" t="s">
        <v>259</v>
      </c>
      <c r="AU481" s="160" t="s">
        <v>88</v>
      </c>
      <c r="AV481" s="13" t="s">
        <v>88</v>
      </c>
      <c r="AW481" s="13" t="s">
        <v>27</v>
      </c>
      <c r="AX481" s="13" t="s">
        <v>72</v>
      </c>
      <c r="AY481" s="160" t="s">
        <v>157</v>
      </c>
    </row>
    <row r="482" spans="2:65" s="13" customFormat="1">
      <c r="B482" s="159"/>
      <c r="D482" s="154" t="s">
        <v>259</v>
      </c>
      <c r="E482" s="160" t="s">
        <v>1</v>
      </c>
      <c r="F482" s="161" t="s">
        <v>2946</v>
      </c>
      <c r="H482" s="162">
        <v>2.472</v>
      </c>
      <c r="L482" s="159"/>
      <c r="M482" s="163"/>
      <c r="T482" s="164"/>
      <c r="AT482" s="160" t="s">
        <v>259</v>
      </c>
      <c r="AU482" s="160" t="s">
        <v>88</v>
      </c>
      <c r="AV482" s="13" t="s">
        <v>88</v>
      </c>
      <c r="AW482" s="13" t="s">
        <v>27</v>
      </c>
      <c r="AX482" s="13" t="s">
        <v>72</v>
      </c>
      <c r="AY482" s="160" t="s">
        <v>157</v>
      </c>
    </row>
    <row r="483" spans="2:65" s="13" customFormat="1">
      <c r="B483" s="159"/>
      <c r="D483" s="154" t="s">
        <v>259</v>
      </c>
      <c r="E483" s="160" t="s">
        <v>1</v>
      </c>
      <c r="F483" s="161" t="s">
        <v>2947</v>
      </c>
      <c r="H483" s="162">
        <v>2.3959999999999999</v>
      </c>
      <c r="L483" s="159"/>
      <c r="M483" s="163"/>
      <c r="T483" s="164"/>
      <c r="AT483" s="160" t="s">
        <v>259</v>
      </c>
      <c r="AU483" s="160" t="s">
        <v>88</v>
      </c>
      <c r="AV483" s="13" t="s">
        <v>88</v>
      </c>
      <c r="AW483" s="13" t="s">
        <v>27</v>
      </c>
      <c r="AX483" s="13" t="s">
        <v>72</v>
      </c>
      <c r="AY483" s="160" t="s">
        <v>157</v>
      </c>
    </row>
    <row r="484" spans="2:65" s="13" customFormat="1">
      <c r="B484" s="159"/>
      <c r="D484" s="154" t="s">
        <v>259</v>
      </c>
      <c r="E484" s="160" t="s">
        <v>1</v>
      </c>
      <c r="F484" s="161" t="s">
        <v>2948</v>
      </c>
      <c r="H484" s="162">
        <v>2.7410000000000001</v>
      </c>
      <c r="L484" s="159"/>
      <c r="M484" s="163"/>
      <c r="T484" s="164"/>
      <c r="AT484" s="160" t="s">
        <v>259</v>
      </c>
      <c r="AU484" s="160" t="s">
        <v>88</v>
      </c>
      <c r="AV484" s="13" t="s">
        <v>88</v>
      </c>
      <c r="AW484" s="13" t="s">
        <v>27</v>
      </c>
      <c r="AX484" s="13" t="s">
        <v>72</v>
      </c>
      <c r="AY484" s="160" t="s">
        <v>157</v>
      </c>
    </row>
    <row r="485" spans="2:65" s="13" customFormat="1">
      <c r="B485" s="159"/>
      <c r="D485" s="154" t="s">
        <v>259</v>
      </c>
      <c r="E485" s="160" t="s">
        <v>1</v>
      </c>
      <c r="F485" s="161" t="s">
        <v>2949</v>
      </c>
      <c r="H485" s="162">
        <v>3.0139999999999998</v>
      </c>
      <c r="L485" s="159"/>
      <c r="M485" s="163"/>
      <c r="T485" s="164"/>
      <c r="AT485" s="160" t="s">
        <v>259</v>
      </c>
      <c r="AU485" s="160" t="s">
        <v>88</v>
      </c>
      <c r="AV485" s="13" t="s">
        <v>88</v>
      </c>
      <c r="AW485" s="13" t="s">
        <v>27</v>
      </c>
      <c r="AX485" s="13" t="s">
        <v>72</v>
      </c>
      <c r="AY485" s="160" t="s">
        <v>157</v>
      </c>
    </row>
    <row r="486" spans="2:65" s="13" customFormat="1">
      <c r="B486" s="159"/>
      <c r="D486" s="154" t="s">
        <v>259</v>
      </c>
      <c r="E486" s="160" t="s">
        <v>1</v>
      </c>
      <c r="F486" s="161" t="s">
        <v>2950</v>
      </c>
      <c r="H486" s="162">
        <v>3.2690000000000001</v>
      </c>
      <c r="L486" s="159"/>
      <c r="M486" s="163"/>
      <c r="T486" s="164"/>
      <c r="AT486" s="160" t="s">
        <v>259</v>
      </c>
      <c r="AU486" s="160" t="s">
        <v>88</v>
      </c>
      <c r="AV486" s="13" t="s">
        <v>88</v>
      </c>
      <c r="AW486" s="13" t="s">
        <v>27</v>
      </c>
      <c r="AX486" s="13" t="s">
        <v>72</v>
      </c>
      <c r="AY486" s="160" t="s">
        <v>157</v>
      </c>
    </row>
    <row r="487" spans="2:65" s="13" customFormat="1">
      <c r="B487" s="159"/>
      <c r="D487" s="154" t="s">
        <v>259</v>
      </c>
      <c r="E487" s="160" t="s">
        <v>1</v>
      </c>
      <c r="F487" s="161" t="s">
        <v>2951</v>
      </c>
      <c r="H487" s="162">
        <v>2.7290000000000001</v>
      </c>
      <c r="L487" s="159"/>
      <c r="M487" s="163"/>
      <c r="T487" s="164"/>
      <c r="AT487" s="160" t="s">
        <v>259</v>
      </c>
      <c r="AU487" s="160" t="s">
        <v>88</v>
      </c>
      <c r="AV487" s="13" t="s">
        <v>88</v>
      </c>
      <c r="AW487" s="13" t="s">
        <v>27</v>
      </c>
      <c r="AX487" s="13" t="s">
        <v>72</v>
      </c>
      <c r="AY487" s="160" t="s">
        <v>157</v>
      </c>
    </row>
    <row r="488" spans="2:65" s="13" customFormat="1">
      <c r="B488" s="159"/>
      <c r="D488" s="154" t="s">
        <v>259</v>
      </c>
      <c r="E488" s="160" t="s">
        <v>1</v>
      </c>
      <c r="F488" s="161" t="s">
        <v>2952</v>
      </c>
      <c r="H488" s="162">
        <v>3.9409999999999998</v>
      </c>
      <c r="L488" s="159"/>
      <c r="M488" s="163"/>
      <c r="T488" s="164"/>
      <c r="AT488" s="160" t="s">
        <v>259</v>
      </c>
      <c r="AU488" s="160" t="s">
        <v>88</v>
      </c>
      <c r="AV488" s="13" t="s">
        <v>88</v>
      </c>
      <c r="AW488" s="13" t="s">
        <v>27</v>
      </c>
      <c r="AX488" s="13" t="s">
        <v>72</v>
      </c>
      <c r="AY488" s="160" t="s">
        <v>157</v>
      </c>
    </row>
    <row r="489" spans="2:65" s="13" customFormat="1">
      <c r="B489" s="159"/>
      <c r="D489" s="154" t="s">
        <v>259</v>
      </c>
      <c r="E489" s="160" t="s">
        <v>1</v>
      </c>
      <c r="F489" s="161" t="s">
        <v>2953</v>
      </c>
      <c r="H489" s="162">
        <v>3.569</v>
      </c>
      <c r="L489" s="159"/>
      <c r="M489" s="163"/>
      <c r="T489" s="164"/>
      <c r="AT489" s="160" t="s">
        <v>259</v>
      </c>
      <c r="AU489" s="160" t="s">
        <v>88</v>
      </c>
      <c r="AV489" s="13" t="s">
        <v>88</v>
      </c>
      <c r="AW489" s="13" t="s">
        <v>27</v>
      </c>
      <c r="AX489" s="13" t="s">
        <v>72</v>
      </c>
      <c r="AY489" s="160" t="s">
        <v>157</v>
      </c>
    </row>
    <row r="490" spans="2:65" s="882" customFormat="1">
      <c r="B490" s="881"/>
      <c r="D490" s="154" t="s">
        <v>259</v>
      </c>
      <c r="E490" s="883" t="s">
        <v>1</v>
      </c>
      <c r="F490" s="884" t="s">
        <v>1266</v>
      </c>
      <c r="H490" s="885">
        <v>40.002000000000002</v>
      </c>
      <c r="L490" s="881"/>
      <c r="M490" s="886"/>
      <c r="T490" s="887"/>
      <c r="AT490" s="883" t="s">
        <v>259</v>
      </c>
      <c r="AU490" s="883" t="s">
        <v>88</v>
      </c>
      <c r="AV490" s="882" t="s">
        <v>95</v>
      </c>
      <c r="AW490" s="882" t="s">
        <v>27</v>
      </c>
      <c r="AX490" s="882" t="s">
        <v>80</v>
      </c>
      <c r="AY490" s="883" t="s">
        <v>157</v>
      </c>
    </row>
    <row r="491" spans="2:65" s="1" customFormat="1" ht="24.25" customHeight="1">
      <c r="B491" s="28"/>
      <c r="C491" s="198" t="s">
        <v>201</v>
      </c>
      <c r="D491" s="198" t="s">
        <v>160</v>
      </c>
      <c r="E491" s="199" t="s">
        <v>2954</v>
      </c>
      <c r="F491" s="200" t="s">
        <v>2955</v>
      </c>
      <c r="G491" s="201" t="s">
        <v>256</v>
      </c>
      <c r="H491" s="202">
        <v>0.183</v>
      </c>
      <c r="I491" s="903"/>
      <c r="J491" s="203">
        <f>ROUND(I491*H491,2)</f>
        <v>0</v>
      </c>
      <c r="K491" s="200" t="s">
        <v>2720</v>
      </c>
      <c r="L491" s="28"/>
      <c r="M491" s="140" t="s">
        <v>1</v>
      </c>
      <c r="N491" s="141" t="s">
        <v>38</v>
      </c>
      <c r="O491" s="142">
        <v>14.31</v>
      </c>
      <c r="P491" s="142">
        <f>O491*H491</f>
        <v>2.6187300000000002</v>
      </c>
      <c r="Q491" s="142">
        <v>0</v>
      </c>
      <c r="R491" s="142">
        <f>Q491*H491</f>
        <v>0</v>
      </c>
      <c r="S491" s="142">
        <v>2.2000000000000002</v>
      </c>
      <c r="T491" s="143">
        <f>S491*H491</f>
        <v>0.40260000000000001</v>
      </c>
      <c r="AR491" s="144" t="s">
        <v>164</v>
      </c>
      <c r="AT491" s="144" t="s">
        <v>160</v>
      </c>
      <c r="AU491" s="144" t="s">
        <v>88</v>
      </c>
      <c r="AY491" s="16" t="s">
        <v>157</v>
      </c>
      <c r="BE491" s="145">
        <f>IF(N491="základní",J491,0)</f>
        <v>0</v>
      </c>
      <c r="BF491" s="145">
        <f>IF(N491="snížená",J491,0)</f>
        <v>0</v>
      </c>
      <c r="BG491" s="145">
        <f>IF(N491="zákl. přenesená",J491,0)</f>
        <v>0</v>
      </c>
      <c r="BH491" s="145">
        <f>IF(N491="sníž. přenesená",J491,0)</f>
        <v>0</v>
      </c>
      <c r="BI491" s="145">
        <f>IF(N491="nulová",J491,0)</f>
        <v>0</v>
      </c>
      <c r="BJ491" s="16" t="s">
        <v>88</v>
      </c>
      <c r="BK491" s="145">
        <f>ROUND(I491*H491,2)</f>
        <v>0</v>
      </c>
      <c r="BL491" s="16" t="s">
        <v>164</v>
      </c>
      <c r="BM491" s="144" t="s">
        <v>2956</v>
      </c>
    </row>
    <row r="492" spans="2:65" s="1" customFormat="1">
      <c r="B492" s="28"/>
      <c r="D492" s="150" t="s">
        <v>214</v>
      </c>
      <c r="F492" s="870" t="s">
        <v>2957</v>
      </c>
      <c r="L492" s="28"/>
      <c r="M492" s="152"/>
      <c r="T492" s="52"/>
      <c r="AT492" s="16" t="s">
        <v>214</v>
      </c>
      <c r="AU492" s="16" t="s">
        <v>88</v>
      </c>
    </row>
    <row r="493" spans="2:65" s="12" customFormat="1">
      <c r="B493" s="153"/>
      <c r="D493" s="154" t="s">
        <v>259</v>
      </c>
      <c r="E493" s="155" t="s">
        <v>1</v>
      </c>
      <c r="F493" s="156" t="s">
        <v>2723</v>
      </c>
      <c r="H493" s="155" t="s">
        <v>1</v>
      </c>
      <c r="L493" s="153"/>
      <c r="M493" s="157"/>
      <c r="T493" s="158"/>
      <c r="AT493" s="155" t="s">
        <v>259</v>
      </c>
      <c r="AU493" s="155" t="s">
        <v>88</v>
      </c>
      <c r="AV493" s="12" t="s">
        <v>80</v>
      </c>
      <c r="AW493" s="12" t="s">
        <v>27</v>
      </c>
      <c r="AX493" s="12" t="s">
        <v>72</v>
      </c>
      <c r="AY493" s="155" t="s">
        <v>157</v>
      </c>
    </row>
    <row r="494" spans="2:65" s="12" customFormat="1">
      <c r="B494" s="153"/>
      <c r="D494" s="154" t="s">
        <v>259</v>
      </c>
      <c r="E494" s="155" t="s">
        <v>1</v>
      </c>
      <c r="F494" s="156" t="s">
        <v>2758</v>
      </c>
      <c r="H494" s="155" t="s">
        <v>1</v>
      </c>
      <c r="L494" s="153"/>
      <c r="M494" s="157"/>
      <c r="T494" s="158"/>
      <c r="AT494" s="155" t="s">
        <v>259</v>
      </c>
      <c r="AU494" s="155" t="s">
        <v>88</v>
      </c>
      <c r="AV494" s="12" t="s">
        <v>80</v>
      </c>
      <c r="AW494" s="12" t="s">
        <v>27</v>
      </c>
      <c r="AX494" s="12" t="s">
        <v>72</v>
      </c>
      <c r="AY494" s="155" t="s">
        <v>157</v>
      </c>
    </row>
    <row r="495" spans="2:65" s="12" customFormat="1">
      <c r="B495" s="153"/>
      <c r="D495" s="154" t="s">
        <v>259</v>
      </c>
      <c r="E495" s="155" t="s">
        <v>1</v>
      </c>
      <c r="F495" s="156" t="s">
        <v>2724</v>
      </c>
      <c r="H495" s="155" t="s">
        <v>1</v>
      </c>
      <c r="L495" s="153"/>
      <c r="M495" s="157"/>
      <c r="T495" s="158"/>
      <c r="AT495" s="155" t="s">
        <v>259</v>
      </c>
      <c r="AU495" s="155" t="s">
        <v>88</v>
      </c>
      <c r="AV495" s="12" t="s">
        <v>80</v>
      </c>
      <c r="AW495" s="12" t="s">
        <v>27</v>
      </c>
      <c r="AX495" s="12" t="s">
        <v>72</v>
      </c>
      <c r="AY495" s="155" t="s">
        <v>157</v>
      </c>
    </row>
    <row r="496" spans="2:65" s="13" customFormat="1">
      <c r="B496" s="159"/>
      <c r="D496" s="154" t="s">
        <v>259</v>
      </c>
      <c r="E496" s="160" t="s">
        <v>1</v>
      </c>
      <c r="F496" s="161" t="s">
        <v>2958</v>
      </c>
      <c r="H496" s="162">
        <v>3.3000000000000002E-2</v>
      </c>
      <c r="L496" s="159"/>
      <c r="M496" s="163"/>
      <c r="T496" s="164"/>
      <c r="AT496" s="160" t="s">
        <v>259</v>
      </c>
      <c r="AU496" s="160" t="s">
        <v>88</v>
      </c>
      <c r="AV496" s="13" t="s">
        <v>88</v>
      </c>
      <c r="AW496" s="13" t="s">
        <v>27</v>
      </c>
      <c r="AX496" s="13" t="s">
        <v>72</v>
      </c>
      <c r="AY496" s="160" t="s">
        <v>157</v>
      </c>
    </row>
    <row r="497" spans="2:65" s="13" customFormat="1">
      <c r="B497" s="159"/>
      <c r="D497" s="154" t="s">
        <v>259</v>
      </c>
      <c r="E497" s="160" t="s">
        <v>1</v>
      </c>
      <c r="F497" s="161" t="s">
        <v>2854</v>
      </c>
      <c r="H497" s="162">
        <v>0.122</v>
      </c>
      <c r="L497" s="159"/>
      <c r="M497" s="163"/>
      <c r="T497" s="164"/>
      <c r="AT497" s="160" t="s">
        <v>259</v>
      </c>
      <c r="AU497" s="160" t="s">
        <v>88</v>
      </c>
      <c r="AV497" s="13" t="s">
        <v>88</v>
      </c>
      <c r="AW497" s="13" t="s">
        <v>27</v>
      </c>
      <c r="AX497" s="13" t="s">
        <v>72</v>
      </c>
      <c r="AY497" s="160" t="s">
        <v>157</v>
      </c>
    </row>
    <row r="498" spans="2:65" s="13" customFormat="1">
      <c r="B498" s="159"/>
      <c r="D498" s="154" t="s">
        <v>259</v>
      </c>
      <c r="E498" s="160" t="s">
        <v>1</v>
      </c>
      <c r="F498" s="161" t="s">
        <v>2855</v>
      </c>
      <c r="H498" s="162">
        <v>2.8000000000000001E-2</v>
      </c>
      <c r="L498" s="159"/>
      <c r="M498" s="163"/>
      <c r="T498" s="164"/>
      <c r="AT498" s="160" t="s">
        <v>259</v>
      </c>
      <c r="AU498" s="160" t="s">
        <v>88</v>
      </c>
      <c r="AV498" s="13" t="s">
        <v>88</v>
      </c>
      <c r="AW498" s="13" t="s">
        <v>27</v>
      </c>
      <c r="AX498" s="13" t="s">
        <v>72</v>
      </c>
      <c r="AY498" s="160" t="s">
        <v>157</v>
      </c>
    </row>
    <row r="499" spans="2:65" s="14" customFormat="1">
      <c r="B499" s="165"/>
      <c r="D499" s="154" t="s">
        <v>259</v>
      </c>
      <c r="E499" s="166" t="s">
        <v>1</v>
      </c>
      <c r="F499" s="167" t="s">
        <v>265</v>
      </c>
      <c r="H499" s="168">
        <v>0.183</v>
      </c>
      <c r="L499" s="165"/>
      <c r="M499" s="169"/>
      <c r="T499" s="170"/>
      <c r="AT499" s="166" t="s">
        <v>259</v>
      </c>
      <c r="AU499" s="166" t="s">
        <v>88</v>
      </c>
      <c r="AV499" s="14" t="s">
        <v>164</v>
      </c>
      <c r="AW499" s="14" t="s">
        <v>27</v>
      </c>
      <c r="AX499" s="14" t="s">
        <v>80</v>
      </c>
      <c r="AY499" s="166" t="s">
        <v>157</v>
      </c>
    </row>
    <row r="500" spans="2:65" s="1" customFormat="1" ht="24.25" customHeight="1">
      <c r="B500" s="28"/>
      <c r="C500" s="198" t="s">
        <v>456</v>
      </c>
      <c r="D500" s="198" t="s">
        <v>160</v>
      </c>
      <c r="E500" s="199" t="s">
        <v>1898</v>
      </c>
      <c r="F500" s="200" t="s">
        <v>2959</v>
      </c>
      <c r="G500" s="201" t="s">
        <v>256</v>
      </c>
      <c r="H500" s="202">
        <v>6.5039999999999996</v>
      </c>
      <c r="I500" s="903"/>
      <c r="J500" s="203">
        <f>ROUND(I500*H500,2)</f>
        <v>0</v>
      </c>
      <c r="K500" s="200" t="s">
        <v>2720</v>
      </c>
      <c r="L500" s="28"/>
      <c r="M500" s="140" t="s">
        <v>1</v>
      </c>
      <c r="N500" s="141" t="s">
        <v>38</v>
      </c>
      <c r="O500" s="142">
        <v>7.51</v>
      </c>
      <c r="P500" s="142">
        <f>O500*H500</f>
        <v>48.845039999999997</v>
      </c>
      <c r="Q500" s="142">
        <v>0</v>
      </c>
      <c r="R500" s="142">
        <f>Q500*H500</f>
        <v>0</v>
      </c>
      <c r="S500" s="142">
        <v>2.2000000000000002</v>
      </c>
      <c r="T500" s="143">
        <f>S500*H500</f>
        <v>14.3088</v>
      </c>
      <c r="AR500" s="144" t="s">
        <v>164</v>
      </c>
      <c r="AT500" s="144" t="s">
        <v>160</v>
      </c>
      <c r="AU500" s="144" t="s">
        <v>88</v>
      </c>
      <c r="AY500" s="16" t="s">
        <v>157</v>
      </c>
      <c r="BE500" s="145">
        <f>IF(N500="základní",J500,0)</f>
        <v>0</v>
      </c>
      <c r="BF500" s="145">
        <f>IF(N500="snížená",J500,0)</f>
        <v>0</v>
      </c>
      <c r="BG500" s="145">
        <f>IF(N500="zákl. přenesená",J500,0)</f>
        <v>0</v>
      </c>
      <c r="BH500" s="145">
        <f>IF(N500="sníž. přenesená",J500,0)</f>
        <v>0</v>
      </c>
      <c r="BI500" s="145">
        <f>IF(N500="nulová",J500,0)</f>
        <v>0</v>
      </c>
      <c r="BJ500" s="16" t="s">
        <v>88</v>
      </c>
      <c r="BK500" s="145">
        <f>ROUND(I500*H500,2)</f>
        <v>0</v>
      </c>
      <c r="BL500" s="16" t="s">
        <v>164</v>
      </c>
      <c r="BM500" s="144" t="s">
        <v>2960</v>
      </c>
    </row>
    <row r="501" spans="2:65" s="1" customFormat="1">
      <c r="B501" s="28"/>
      <c r="D501" s="150" t="s">
        <v>214</v>
      </c>
      <c r="F501" s="870" t="s">
        <v>1901</v>
      </c>
      <c r="L501" s="28"/>
      <c r="M501" s="152"/>
      <c r="T501" s="52"/>
      <c r="AT501" s="16" t="s">
        <v>214</v>
      </c>
      <c r="AU501" s="16" t="s">
        <v>88</v>
      </c>
    </row>
    <row r="502" spans="2:65" s="12" customFormat="1">
      <c r="B502" s="153"/>
      <c r="D502" s="154" t="s">
        <v>259</v>
      </c>
      <c r="E502" s="155" t="s">
        <v>1</v>
      </c>
      <c r="F502" s="156" t="s">
        <v>2723</v>
      </c>
      <c r="H502" s="155" t="s">
        <v>1</v>
      </c>
      <c r="L502" s="153"/>
      <c r="M502" s="157"/>
      <c r="T502" s="158"/>
      <c r="AT502" s="155" t="s">
        <v>259</v>
      </c>
      <c r="AU502" s="155" t="s">
        <v>88</v>
      </c>
      <c r="AV502" s="12" t="s">
        <v>80</v>
      </c>
      <c r="AW502" s="12" t="s">
        <v>27</v>
      </c>
      <c r="AX502" s="12" t="s">
        <v>72</v>
      </c>
      <c r="AY502" s="155" t="s">
        <v>157</v>
      </c>
    </row>
    <row r="503" spans="2:65" s="12" customFormat="1">
      <c r="B503" s="153"/>
      <c r="D503" s="154" t="s">
        <v>259</v>
      </c>
      <c r="E503" s="155" t="s">
        <v>1</v>
      </c>
      <c r="F503" s="156" t="s">
        <v>2759</v>
      </c>
      <c r="H503" s="155" t="s">
        <v>1</v>
      </c>
      <c r="L503" s="153"/>
      <c r="M503" s="157"/>
      <c r="T503" s="158"/>
      <c r="AT503" s="155" t="s">
        <v>259</v>
      </c>
      <c r="AU503" s="155" t="s">
        <v>88</v>
      </c>
      <c r="AV503" s="12" t="s">
        <v>80</v>
      </c>
      <c r="AW503" s="12" t="s">
        <v>27</v>
      </c>
      <c r="AX503" s="12" t="s">
        <v>72</v>
      </c>
      <c r="AY503" s="155" t="s">
        <v>157</v>
      </c>
    </row>
    <row r="504" spans="2:65" s="12" customFormat="1">
      <c r="B504" s="153"/>
      <c r="D504" s="154" t="s">
        <v>259</v>
      </c>
      <c r="E504" s="155" t="s">
        <v>1</v>
      </c>
      <c r="F504" s="156" t="s">
        <v>2764</v>
      </c>
      <c r="H504" s="155" t="s">
        <v>1</v>
      </c>
      <c r="L504" s="153"/>
      <c r="M504" s="157"/>
      <c r="T504" s="158"/>
      <c r="AT504" s="155" t="s">
        <v>259</v>
      </c>
      <c r="AU504" s="155" t="s">
        <v>88</v>
      </c>
      <c r="AV504" s="12" t="s">
        <v>80</v>
      </c>
      <c r="AW504" s="12" t="s">
        <v>27</v>
      </c>
      <c r="AX504" s="12" t="s">
        <v>72</v>
      </c>
      <c r="AY504" s="155" t="s">
        <v>157</v>
      </c>
    </row>
    <row r="505" spans="2:65" s="13" customFormat="1">
      <c r="B505" s="159"/>
      <c r="D505" s="154" t="s">
        <v>259</v>
      </c>
      <c r="E505" s="160" t="s">
        <v>1</v>
      </c>
      <c r="F505" s="161" t="s">
        <v>2961</v>
      </c>
      <c r="H505" s="162">
        <v>1.1040000000000001</v>
      </c>
      <c r="L505" s="159"/>
      <c r="M505" s="163"/>
      <c r="T505" s="164"/>
      <c r="AT505" s="160" t="s">
        <v>259</v>
      </c>
      <c r="AU505" s="160" t="s">
        <v>88</v>
      </c>
      <c r="AV505" s="13" t="s">
        <v>88</v>
      </c>
      <c r="AW505" s="13" t="s">
        <v>27</v>
      </c>
      <c r="AX505" s="13" t="s">
        <v>72</v>
      </c>
      <c r="AY505" s="160" t="s">
        <v>157</v>
      </c>
    </row>
    <row r="506" spans="2:65" s="13" customFormat="1">
      <c r="B506" s="159"/>
      <c r="D506" s="154" t="s">
        <v>259</v>
      </c>
      <c r="E506" s="160" t="s">
        <v>1</v>
      </c>
      <c r="F506" s="161" t="s">
        <v>2962</v>
      </c>
      <c r="H506" s="162">
        <v>5.4</v>
      </c>
      <c r="L506" s="159"/>
      <c r="M506" s="163"/>
      <c r="T506" s="164"/>
      <c r="AT506" s="160" t="s">
        <v>259</v>
      </c>
      <c r="AU506" s="160" t="s">
        <v>88</v>
      </c>
      <c r="AV506" s="13" t="s">
        <v>88</v>
      </c>
      <c r="AW506" s="13" t="s">
        <v>27</v>
      </c>
      <c r="AX506" s="13" t="s">
        <v>72</v>
      </c>
      <c r="AY506" s="160" t="s">
        <v>157</v>
      </c>
    </row>
    <row r="507" spans="2:65" s="14" customFormat="1">
      <c r="B507" s="165"/>
      <c r="D507" s="154" t="s">
        <v>259</v>
      </c>
      <c r="E507" s="166" t="s">
        <v>1</v>
      </c>
      <c r="F507" s="167" t="s">
        <v>265</v>
      </c>
      <c r="H507" s="168">
        <v>6.5039999999999996</v>
      </c>
      <c r="L507" s="165"/>
      <c r="M507" s="169"/>
      <c r="T507" s="170"/>
      <c r="AT507" s="166" t="s">
        <v>259</v>
      </c>
      <c r="AU507" s="166" t="s">
        <v>88</v>
      </c>
      <c r="AV507" s="14" t="s">
        <v>164</v>
      </c>
      <c r="AW507" s="14" t="s">
        <v>27</v>
      </c>
      <c r="AX507" s="14" t="s">
        <v>80</v>
      </c>
      <c r="AY507" s="166" t="s">
        <v>157</v>
      </c>
    </row>
    <row r="508" spans="2:65" s="1" customFormat="1" ht="24.25" customHeight="1">
      <c r="B508" s="28"/>
      <c r="C508" s="198" t="s">
        <v>465</v>
      </c>
      <c r="D508" s="198" t="s">
        <v>160</v>
      </c>
      <c r="E508" s="199" t="s">
        <v>356</v>
      </c>
      <c r="F508" s="200" t="s">
        <v>2963</v>
      </c>
      <c r="G508" s="201" t="s">
        <v>256</v>
      </c>
      <c r="H508" s="202">
        <v>0.38500000000000001</v>
      </c>
      <c r="I508" s="903"/>
      <c r="J508" s="203">
        <f>ROUND(I508*H508,2)</f>
        <v>0</v>
      </c>
      <c r="K508" s="200" t="s">
        <v>2720</v>
      </c>
      <c r="L508" s="28"/>
      <c r="M508" s="140" t="s">
        <v>1</v>
      </c>
      <c r="N508" s="141" t="s">
        <v>38</v>
      </c>
      <c r="O508" s="142">
        <v>10.773</v>
      </c>
      <c r="P508" s="142">
        <f>O508*H508</f>
        <v>4.1476049999999995</v>
      </c>
      <c r="Q508" s="142">
        <v>0</v>
      </c>
      <c r="R508" s="142">
        <f>Q508*H508</f>
        <v>0</v>
      </c>
      <c r="S508" s="142">
        <v>2.2000000000000002</v>
      </c>
      <c r="T508" s="143">
        <f>S508*H508</f>
        <v>0.84700000000000009</v>
      </c>
      <c r="AR508" s="144" t="s">
        <v>164</v>
      </c>
      <c r="AT508" s="144" t="s">
        <v>160</v>
      </c>
      <c r="AU508" s="144" t="s">
        <v>88</v>
      </c>
      <c r="AY508" s="16" t="s">
        <v>157</v>
      </c>
      <c r="BE508" s="145">
        <f>IF(N508="základní",J508,0)</f>
        <v>0</v>
      </c>
      <c r="BF508" s="145">
        <f>IF(N508="snížená",J508,0)</f>
        <v>0</v>
      </c>
      <c r="BG508" s="145">
        <f>IF(N508="zákl. přenesená",J508,0)</f>
        <v>0</v>
      </c>
      <c r="BH508" s="145">
        <f>IF(N508="sníž. přenesená",J508,0)</f>
        <v>0</v>
      </c>
      <c r="BI508" s="145">
        <f>IF(N508="nulová",J508,0)</f>
        <v>0</v>
      </c>
      <c r="BJ508" s="16" t="s">
        <v>88</v>
      </c>
      <c r="BK508" s="145">
        <f>ROUND(I508*H508,2)</f>
        <v>0</v>
      </c>
      <c r="BL508" s="16" t="s">
        <v>164</v>
      </c>
      <c r="BM508" s="144" t="s">
        <v>2964</v>
      </c>
    </row>
    <row r="509" spans="2:65" s="1" customFormat="1">
      <c r="B509" s="28"/>
      <c r="D509" s="150" t="s">
        <v>214</v>
      </c>
      <c r="F509" s="870" t="s">
        <v>359</v>
      </c>
      <c r="L509" s="28"/>
      <c r="M509" s="152"/>
      <c r="T509" s="52"/>
      <c r="AT509" s="16" t="s">
        <v>214</v>
      </c>
      <c r="AU509" s="16" t="s">
        <v>88</v>
      </c>
    </row>
    <row r="510" spans="2:65" s="12" customFormat="1">
      <c r="B510" s="153"/>
      <c r="D510" s="154" t="s">
        <v>259</v>
      </c>
      <c r="E510" s="155" t="s">
        <v>1</v>
      </c>
      <c r="F510" s="156" t="s">
        <v>2723</v>
      </c>
      <c r="H510" s="155" t="s">
        <v>1</v>
      </c>
      <c r="L510" s="153"/>
      <c r="M510" s="157"/>
      <c r="T510" s="158"/>
      <c r="AT510" s="155" t="s">
        <v>259</v>
      </c>
      <c r="AU510" s="155" t="s">
        <v>88</v>
      </c>
      <c r="AV510" s="12" t="s">
        <v>80</v>
      </c>
      <c r="AW510" s="12" t="s">
        <v>27</v>
      </c>
      <c r="AX510" s="12" t="s">
        <v>72</v>
      </c>
      <c r="AY510" s="155" t="s">
        <v>157</v>
      </c>
    </row>
    <row r="511" spans="2:65" s="12" customFormat="1">
      <c r="B511" s="153"/>
      <c r="D511" s="154" t="s">
        <v>259</v>
      </c>
      <c r="E511" s="155" t="s">
        <v>1</v>
      </c>
      <c r="F511" s="156" t="s">
        <v>2758</v>
      </c>
      <c r="H511" s="155" t="s">
        <v>1</v>
      </c>
      <c r="L511" s="153"/>
      <c r="M511" s="157"/>
      <c r="T511" s="158"/>
      <c r="AT511" s="155" t="s">
        <v>259</v>
      </c>
      <c r="AU511" s="155" t="s">
        <v>88</v>
      </c>
      <c r="AV511" s="12" t="s">
        <v>80</v>
      </c>
      <c r="AW511" s="12" t="s">
        <v>27</v>
      </c>
      <c r="AX511" s="12" t="s">
        <v>72</v>
      </c>
      <c r="AY511" s="155" t="s">
        <v>157</v>
      </c>
    </row>
    <row r="512" spans="2:65" s="12" customFormat="1">
      <c r="B512" s="153"/>
      <c r="D512" s="154" t="s">
        <v>259</v>
      </c>
      <c r="E512" s="155" t="s">
        <v>1</v>
      </c>
      <c r="F512" s="156" t="s">
        <v>2724</v>
      </c>
      <c r="H512" s="155" t="s">
        <v>1</v>
      </c>
      <c r="L512" s="153"/>
      <c r="M512" s="157"/>
      <c r="T512" s="158"/>
      <c r="AT512" s="155" t="s">
        <v>259</v>
      </c>
      <c r="AU512" s="155" t="s">
        <v>88</v>
      </c>
      <c r="AV512" s="12" t="s">
        <v>80</v>
      </c>
      <c r="AW512" s="12" t="s">
        <v>27</v>
      </c>
      <c r="AX512" s="12" t="s">
        <v>72</v>
      </c>
      <c r="AY512" s="155" t="s">
        <v>157</v>
      </c>
    </row>
    <row r="513" spans="2:65" s="13" customFormat="1">
      <c r="B513" s="159"/>
      <c r="D513" s="154" t="s">
        <v>259</v>
      </c>
      <c r="E513" s="160" t="s">
        <v>1</v>
      </c>
      <c r="F513" s="161" t="s">
        <v>2965</v>
      </c>
      <c r="H513" s="162">
        <v>0.38500000000000001</v>
      </c>
      <c r="L513" s="159"/>
      <c r="M513" s="163"/>
      <c r="T513" s="164"/>
      <c r="AT513" s="160" t="s">
        <v>259</v>
      </c>
      <c r="AU513" s="160" t="s">
        <v>88</v>
      </c>
      <c r="AV513" s="13" t="s">
        <v>88</v>
      </c>
      <c r="AW513" s="13" t="s">
        <v>27</v>
      </c>
      <c r="AX513" s="13" t="s">
        <v>72</v>
      </c>
      <c r="AY513" s="160" t="s">
        <v>157</v>
      </c>
    </row>
    <row r="514" spans="2:65" s="14" customFormat="1">
      <c r="B514" s="165"/>
      <c r="D514" s="154" t="s">
        <v>259</v>
      </c>
      <c r="E514" s="166" t="s">
        <v>1</v>
      </c>
      <c r="F514" s="167" t="s">
        <v>265</v>
      </c>
      <c r="H514" s="168">
        <v>0.38500000000000001</v>
      </c>
      <c r="L514" s="165"/>
      <c r="M514" s="169"/>
      <c r="T514" s="170"/>
      <c r="AT514" s="166" t="s">
        <v>259</v>
      </c>
      <c r="AU514" s="166" t="s">
        <v>88</v>
      </c>
      <c r="AV514" s="14" t="s">
        <v>164</v>
      </c>
      <c r="AW514" s="14" t="s">
        <v>27</v>
      </c>
      <c r="AX514" s="14" t="s">
        <v>80</v>
      </c>
      <c r="AY514" s="166" t="s">
        <v>157</v>
      </c>
    </row>
    <row r="515" spans="2:65" s="1" customFormat="1" ht="21.75" customHeight="1">
      <c r="B515" s="28"/>
      <c r="C515" s="198" t="s">
        <v>470</v>
      </c>
      <c r="D515" s="198" t="s">
        <v>160</v>
      </c>
      <c r="E515" s="199" t="s">
        <v>2966</v>
      </c>
      <c r="F515" s="200" t="s">
        <v>2967</v>
      </c>
      <c r="G515" s="201" t="s">
        <v>306</v>
      </c>
      <c r="H515" s="202">
        <v>975.3</v>
      </c>
      <c r="I515" s="903"/>
      <c r="J515" s="203">
        <f>ROUND(I515*H515,2)</f>
        <v>0</v>
      </c>
      <c r="K515" s="200" t="s">
        <v>2720</v>
      </c>
      <c r="L515" s="28"/>
      <c r="M515" s="140" t="s">
        <v>1</v>
      </c>
      <c r="N515" s="141" t="s">
        <v>38</v>
      </c>
      <c r="O515" s="142">
        <v>0.30599999999999999</v>
      </c>
      <c r="P515" s="142">
        <f>O515*H515</f>
        <v>298.4418</v>
      </c>
      <c r="Q515" s="142">
        <v>0</v>
      </c>
      <c r="R515" s="142">
        <f>Q515*H515</f>
        <v>0</v>
      </c>
      <c r="S515" s="142">
        <v>0</v>
      </c>
      <c r="T515" s="143">
        <f>S515*H515</f>
        <v>0</v>
      </c>
      <c r="AR515" s="144" t="s">
        <v>164</v>
      </c>
      <c r="AT515" s="144" t="s">
        <v>160</v>
      </c>
      <c r="AU515" s="144" t="s">
        <v>88</v>
      </c>
      <c r="AY515" s="16" t="s">
        <v>157</v>
      </c>
      <c r="BE515" s="145">
        <f>IF(N515="základní",J515,0)</f>
        <v>0</v>
      </c>
      <c r="BF515" s="145">
        <f>IF(N515="snížená",J515,0)</f>
        <v>0</v>
      </c>
      <c r="BG515" s="145">
        <f>IF(N515="zákl. přenesená",J515,0)</f>
        <v>0</v>
      </c>
      <c r="BH515" s="145">
        <f>IF(N515="sníž. přenesená",J515,0)</f>
        <v>0</v>
      </c>
      <c r="BI515" s="145">
        <f>IF(N515="nulová",J515,0)</f>
        <v>0</v>
      </c>
      <c r="BJ515" s="16" t="s">
        <v>88</v>
      </c>
      <c r="BK515" s="145">
        <f>ROUND(I515*H515,2)</f>
        <v>0</v>
      </c>
      <c r="BL515" s="16" t="s">
        <v>164</v>
      </c>
      <c r="BM515" s="144" t="s">
        <v>2968</v>
      </c>
    </row>
    <row r="516" spans="2:65" s="1" customFormat="1">
      <c r="B516" s="28"/>
      <c r="D516" s="150" t="s">
        <v>214</v>
      </c>
      <c r="F516" s="870" t="s">
        <v>2969</v>
      </c>
      <c r="L516" s="28"/>
      <c r="M516" s="152"/>
      <c r="T516" s="52"/>
      <c r="AT516" s="16" t="s">
        <v>214</v>
      </c>
      <c r="AU516" s="16" t="s">
        <v>88</v>
      </c>
    </row>
    <row r="517" spans="2:65" s="12" customFormat="1">
      <c r="B517" s="153"/>
      <c r="D517" s="154" t="s">
        <v>259</v>
      </c>
      <c r="E517" s="155" t="s">
        <v>1</v>
      </c>
      <c r="F517" s="156" t="s">
        <v>2723</v>
      </c>
      <c r="H517" s="155" t="s">
        <v>1</v>
      </c>
      <c r="L517" s="153"/>
      <c r="M517" s="157"/>
      <c r="T517" s="158"/>
      <c r="AT517" s="155" t="s">
        <v>259</v>
      </c>
      <c r="AU517" s="155" t="s">
        <v>88</v>
      </c>
      <c r="AV517" s="12" t="s">
        <v>80</v>
      </c>
      <c r="AW517" s="12" t="s">
        <v>27</v>
      </c>
      <c r="AX517" s="12" t="s">
        <v>72</v>
      </c>
      <c r="AY517" s="155" t="s">
        <v>157</v>
      </c>
    </row>
    <row r="518" spans="2:65" s="12" customFormat="1">
      <c r="B518" s="153"/>
      <c r="D518" s="154" t="s">
        <v>259</v>
      </c>
      <c r="E518" s="155" t="s">
        <v>1</v>
      </c>
      <c r="F518" s="156" t="s">
        <v>2764</v>
      </c>
      <c r="H518" s="155" t="s">
        <v>1</v>
      </c>
      <c r="L518" s="153"/>
      <c r="M518" s="157"/>
      <c r="T518" s="158"/>
      <c r="AT518" s="155" t="s">
        <v>259</v>
      </c>
      <c r="AU518" s="155" t="s">
        <v>88</v>
      </c>
      <c r="AV518" s="12" t="s">
        <v>80</v>
      </c>
      <c r="AW518" s="12" t="s">
        <v>27</v>
      </c>
      <c r="AX518" s="12" t="s">
        <v>72</v>
      </c>
      <c r="AY518" s="155" t="s">
        <v>157</v>
      </c>
    </row>
    <row r="519" spans="2:65" s="13" customFormat="1">
      <c r="B519" s="159"/>
      <c r="D519" s="154" t="s">
        <v>259</v>
      </c>
      <c r="E519" s="160" t="s">
        <v>1</v>
      </c>
      <c r="F519" s="161" t="s">
        <v>2970</v>
      </c>
      <c r="H519" s="162">
        <v>21.3</v>
      </c>
      <c r="L519" s="159"/>
      <c r="M519" s="163"/>
      <c r="T519" s="164"/>
      <c r="AT519" s="160" t="s">
        <v>259</v>
      </c>
      <c r="AU519" s="160" t="s">
        <v>88</v>
      </c>
      <c r="AV519" s="13" t="s">
        <v>88</v>
      </c>
      <c r="AW519" s="13" t="s">
        <v>27</v>
      </c>
      <c r="AX519" s="13" t="s">
        <v>72</v>
      </c>
      <c r="AY519" s="160" t="s">
        <v>157</v>
      </c>
    </row>
    <row r="520" spans="2:65" s="13" customFormat="1">
      <c r="B520" s="159"/>
      <c r="D520" s="154" t="s">
        <v>259</v>
      </c>
      <c r="E520" s="160" t="s">
        <v>1</v>
      </c>
      <c r="F520" s="161" t="s">
        <v>2971</v>
      </c>
      <c r="H520" s="162">
        <v>8.01</v>
      </c>
      <c r="L520" s="159"/>
      <c r="M520" s="163"/>
      <c r="T520" s="164"/>
      <c r="AT520" s="160" t="s">
        <v>259</v>
      </c>
      <c r="AU520" s="160" t="s">
        <v>88</v>
      </c>
      <c r="AV520" s="13" t="s">
        <v>88</v>
      </c>
      <c r="AW520" s="13" t="s">
        <v>27</v>
      </c>
      <c r="AX520" s="13" t="s">
        <v>72</v>
      </c>
      <c r="AY520" s="160" t="s">
        <v>157</v>
      </c>
    </row>
    <row r="521" spans="2:65" s="13" customFormat="1">
      <c r="B521" s="159"/>
      <c r="D521" s="154" t="s">
        <v>259</v>
      </c>
      <c r="E521" s="160" t="s">
        <v>1</v>
      </c>
      <c r="F521" s="161" t="s">
        <v>2972</v>
      </c>
      <c r="H521" s="162">
        <v>2.54</v>
      </c>
      <c r="L521" s="159"/>
      <c r="M521" s="163"/>
      <c r="T521" s="164"/>
      <c r="AT521" s="160" t="s">
        <v>259</v>
      </c>
      <c r="AU521" s="160" t="s">
        <v>88</v>
      </c>
      <c r="AV521" s="13" t="s">
        <v>88</v>
      </c>
      <c r="AW521" s="13" t="s">
        <v>27</v>
      </c>
      <c r="AX521" s="13" t="s">
        <v>72</v>
      </c>
      <c r="AY521" s="160" t="s">
        <v>157</v>
      </c>
    </row>
    <row r="522" spans="2:65" s="13" customFormat="1">
      <c r="B522" s="159"/>
      <c r="D522" s="154" t="s">
        <v>259</v>
      </c>
      <c r="E522" s="160" t="s">
        <v>1</v>
      </c>
      <c r="F522" s="161" t="s">
        <v>2973</v>
      </c>
      <c r="H522" s="162">
        <v>1.63</v>
      </c>
      <c r="L522" s="159"/>
      <c r="M522" s="163"/>
      <c r="T522" s="164"/>
      <c r="AT522" s="160" t="s">
        <v>259</v>
      </c>
      <c r="AU522" s="160" t="s">
        <v>88</v>
      </c>
      <c r="AV522" s="13" t="s">
        <v>88</v>
      </c>
      <c r="AW522" s="13" t="s">
        <v>27</v>
      </c>
      <c r="AX522" s="13" t="s">
        <v>72</v>
      </c>
      <c r="AY522" s="160" t="s">
        <v>157</v>
      </c>
    </row>
    <row r="523" spans="2:65" s="13" customFormat="1">
      <c r="B523" s="159"/>
      <c r="D523" s="154" t="s">
        <v>259</v>
      </c>
      <c r="E523" s="160" t="s">
        <v>1</v>
      </c>
      <c r="F523" s="161" t="s">
        <v>2974</v>
      </c>
      <c r="H523" s="162">
        <v>10.95</v>
      </c>
      <c r="L523" s="159"/>
      <c r="M523" s="163"/>
      <c r="T523" s="164"/>
      <c r="AT523" s="160" t="s">
        <v>259</v>
      </c>
      <c r="AU523" s="160" t="s">
        <v>88</v>
      </c>
      <c r="AV523" s="13" t="s">
        <v>88</v>
      </c>
      <c r="AW523" s="13" t="s">
        <v>27</v>
      </c>
      <c r="AX523" s="13" t="s">
        <v>72</v>
      </c>
      <c r="AY523" s="160" t="s">
        <v>157</v>
      </c>
    </row>
    <row r="524" spans="2:65" s="13" customFormat="1">
      <c r="B524" s="159"/>
      <c r="D524" s="154" t="s">
        <v>259</v>
      </c>
      <c r="E524" s="160" t="s">
        <v>1</v>
      </c>
      <c r="F524" s="161" t="s">
        <v>2975</v>
      </c>
      <c r="H524" s="162">
        <v>4.9800000000000004</v>
      </c>
      <c r="L524" s="159"/>
      <c r="M524" s="163"/>
      <c r="T524" s="164"/>
      <c r="AT524" s="160" t="s">
        <v>259</v>
      </c>
      <c r="AU524" s="160" t="s">
        <v>88</v>
      </c>
      <c r="AV524" s="13" t="s">
        <v>88</v>
      </c>
      <c r="AW524" s="13" t="s">
        <v>27</v>
      </c>
      <c r="AX524" s="13" t="s">
        <v>72</v>
      </c>
      <c r="AY524" s="160" t="s">
        <v>157</v>
      </c>
    </row>
    <row r="525" spans="2:65" s="13" customFormat="1">
      <c r="B525" s="159"/>
      <c r="D525" s="154" t="s">
        <v>259</v>
      </c>
      <c r="E525" s="160" t="s">
        <v>1</v>
      </c>
      <c r="F525" s="161" t="s">
        <v>2976</v>
      </c>
      <c r="H525" s="162">
        <v>11.19</v>
      </c>
      <c r="L525" s="159"/>
      <c r="M525" s="163"/>
      <c r="T525" s="164"/>
      <c r="AT525" s="160" t="s">
        <v>259</v>
      </c>
      <c r="AU525" s="160" t="s">
        <v>88</v>
      </c>
      <c r="AV525" s="13" t="s">
        <v>88</v>
      </c>
      <c r="AW525" s="13" t="s">
        <v>27</v>
      </c>
      <c r="AX525" s="13" t="s">
        <v>72</v>
      </c>
      <c r="AY525" s="160" t="s">
        <v>157</v>
      </c>
    </row>
    <row r="526" spans="2:65" s="13" customFormat="1">
      <c r="B526" s="159"/>
      <c r="D526" s="154" t="s">
        <v>259</v>
      </c>
      <c r="E526" s="160" t="s">
        <v>1</v>
      </c>
      <c r="F526" s="161" t="s">
        <v>2977</v>
      </c>
      <c r="H526" s="162">
        <v>11.57</v>
      </c>
      <c r="L526" s="159"/>
      <c r="M526" s="163"/>
      <c r="T526" s="164"/>
      <c r="AT526" s="160" t="s">
        <v>259</v>
      </c>
      <c r="AU526" s="160" t="s">
        <v>88</v>
      </c>
      <c r="AV526" s="13" t="s">
        <v>88</v>
      </c>
      <c r="AW526" s="13" t="s">
        <v>27</v>
      </c>
      <c r="AX526" s="13" t="s">
        <v>72</v>
      </c>
      <c r="AY526" s="160" t="s">
        <v>157</v>
      </c>
    </row>
    <row r="527" spans="2:65" s="13" customFormat="1">
      <c r="B527" s="159"/>
      <c r="D527" s="154" t="s">
        <v>259</v>
      </c>
      <c r="E527" s="160" t="s">
        <v>1</v>
      </c>
      <c r="F527" s="161" t="s">
        <v>2978</v>
      </c>
      <c r="H527" s="162">
        <v>8.75</v>
      </c>
      <c r="L527" s="159"/>
      <c r="M527" s="163"/>
      <c r="T527" s="164"/>
      <c r="AT527" s="160" t="s">
        <v>259</v>
      </c>
      <c r="AU527" s="160" t="s">
        <v>88</v>
      </c>
      <c r="AV527" s="13" t="s">
        <v>88</v>
      </c>
      <c r="AW527" s="13" t="s">
        <v>27</v>
      </c>
      <c r="AX527" s="13" t="s">
        <v>72</v>
      </c>
      <c r="AY527" s="160" t="s">
        <v>157</v>
      </c>
    </row>
    <row r="528" spans="2:65" s="13" customFormat="1">
      <c r="B528" s="159"/>
      <c r="D528" s="154" t="s">
        <v>259</v>
      </c>
      <c r="E528" s="160" t="s">
        <v>1</v>
      </c>
      <c r="F528" s="161" t="s">
        <v>2979</v>
      </c>
      <c r="H528" s="162">
        <v>15.87</v>
      </c>
      <c r="L528" s="159"/>
      <c r="M528" s="163"/>
      <c r="T528" s="164"/>
      <c r="AT528" s="160" t="s">
        <v>259</v>
      </c>
      <c r="AU528" s="160" t="s">
        <v>88</v>
      </c>
      <c r="AV528" s="13" t="s">
        <v>88</v>
      </c>
      <c r="AW528" s="13" t="s">
        <v>27</v>
      </c>
      <c r="AX528" s="13" t="s">
        <v>72</v>
      </c>
      <c r="AY528" s="160" t="s">
        <v>157</v>
      </c>
    </row>
    <row r="529" spans="2:51" s="13" customFormat="1">
      <c r="B529" s="159"/>
      <c r="D529" s="154" t="s">
        <v>259</v>
      </c>
      <c r="E529" s="160" t="s">
        <v>1</v>
      </c>
      <c r="F529" s="161" t="s">
        <v>2980</v>
      </c>
      <c r="H529" s="162">
        <v>24.3</v>
      </c>
      <c r="L529" s="159"/>
      <c r="M529" s="163"/>
      <c r="T529" s="164"/>
      <c r="AT529" s="160" t="s">
        <v>259</v>
      </c>
      <c r="AU529" s="160" t="s">
        <v>88</v>
      </c>
      <c r="AV529" s="13" t="s">
        <v>88</v>
      </c>
      <c r="AW529" s="13" t="s">
        <v>27</v>
      </c>
      <c r="AX529" s="13" t="s">
        <v>72</v>
      </c>
      <c r="AY529" s="160" t="s">
        <v>157</v>
      </c>
    </row>
    <row r="530" spans="2:51" s="13" customFormat="1">
      <c r="B530" s="159"/>
      <c r="D530" s="154" t="s">
        <v>259</v>
      </c>
      <c r="E530" s="160" t="s">
        <v>1</v>
      </c>
      <c r="F530" s="161" t="s">
        <v>2981</v>
      </c>
      <c r="H530" s="162">
        <v>12.65</v>
      </c>
      <c r="L530" s="159"/>
      <c r="M530" s="163"/>
      <c r="T530" s="164"/>
      <c r="AT530" s="160" t="s">
        <v>259</v>
      </c>
      <c r="AU530" s="160" t="s">
        <v>88</v>
      </c>
      <c r="AV530" s="13" t="s">
        <v>88</v>
      </c>
      <c r="AW530" s="13" t="s">
        <v>27</v>
      </c>
      <c r="AX530" s="13" t="s">
        <v>72</v>
      </c>
      <c r="AY530" s="160" t="s">
        <v>157</v>
      </c>
    </row>
    <row r="531" spans="2:51" s="13" customFormat="1">
      <c r="B531" s="159"/>
      <c r="D531" s="154" t="s">
        <v>259</v>
      </c>
      <c r="E531" s="160" t="s">
        <v>1</v>
      </c>
      <c r="F531" s="161" t="s">
        <v>2982</v>
      </c>
      <c r="H531" s="162">
        <v>1.5</v>
      </c>
      <c r="L531" s="159"/>
      <c r="M531" s="163"/>
      <c r="T531" s="164"/>
      <c r="AT531" s="160" t="s">
        <v>259</v>
      </c>
      <c r="AU531" s="160" t="s">
        <v>88</v>
      </c>
      <c r="AV531" s="13" t="s">
        <v>88</v>
      </c>
      <c r="AW531" s="13" t="s">
        <v>27</v>
      </c>
      <c r="AX531" s="13" t="s">
        <v>72</v>
      </c>
      <c r="AY531" s="160" t="s">
        <v>157</v>
      </c>
    </row>
    <row r="532" spans="2:51" s="13" customFormat="1">
      <c r="B532" s="159"/>
      <c r="D532" s="154" t="s">
        <v>259</v>
      </c>
      <c r="E532" s="160" t="s">
        <v>1</v>
      </c>
      <c r="F532" s="161" t="s">
        <v>2983</v>
      </c>
      <c r="H532" s="162">
        <v>29.35</v>
      </c>
      <c r="L532" s="159"/>
      <c r="M532" s="163"/>
      <c r="T532" s="164"/>
      <c r="AT532" s="160" t="s">
        <v>259</v>
      </c>
      <c r="AU532" s="160" t="s">
        <v>88</v>
      </c>
      <c r="AV532" s="13" t="s">
        <v>88</v>
      </c>
      <c r="AW532" s="13" t="s">
        <v>27</v>
      </c>
      <c r="AX532" s="13" t="s">
        <v>72</v>
      </c>
      <c r="AY532" s="160" t="s">
        <v>157</v>
      </c>
    </row>
    <row r="533" spans="2:51" s="13" customFormat="1">
      <c r="B533" s="159"/>
      <c r="D533" s="154" t="s">
        <v>259</v>
      </c>
      <c r="E533" s="160" t="s">
        <v>1</v>
      </c>
      <c r="F533" s="161" t="s">
        <v>2984</v>
      </c>
      <c r="H533" s="162">
        <v>1.74</v>
      </c>
      <c r="L533" s="159"/>
      <c r="M533" s="163"/>
      <c r="T533" s="164"/>
      <c r="AT533" s="160" t="s">
        <v>259</v>
      </c>
      <c r="AU533" s="160" t="s">
        <v>88</v>
      </c>
      <c r="AV533" s="13" t="s">
        <v>88</v>
      </c>
      <c r="AW533" s="13" t="s">
        <v>27</v>
      </c>
      <c r="AX533" s="13" t="s">
        <v>72</v>
      </c>
      <c r="AY533" s="160" t="s">
        <v>157</v>
      </c>
    </row>
    <row r="534" spans="2:51" s="13" customFormat="1">
      <c r="B534" s="159"/>
      <c r="D534" s="154" t="s">
        <v>259</v>
      </c>
      <c r="E534" s="160" t="s">
        <v>1</v>
      </c>
      <c r="F534" s="161" t="s">
        <v>2985</v>
      </c>
      <c r="H534" s="162">
        <v>2.54</v>
      </c>
      <c r="L534" s="159"/>
      <c r="M534" s="163"/>
      <c r="T534" s="164"/>
      <c r="AT534" s="160" t="s">
        <v>259</v>
      </c>
      <c r="AU534" s="160" t="s">
        <v>88</v>
      </c>
      <c r="AV534" s="13" t="s">
        <v>88</v>
      </c>
      <c r="AW534" s="13" t="s">
        <v>27</v>
      </c>
      <c r="AX534" s="13" t="s">
        <v>72</v>
      </c>
      <c r="AY534" s="160" t="s">
        <v>157</v>
      </c>
    </row>
    <row r="535" spans="2:51" s="13" customFormat="1">
      <c r="B535" s="159"/>
      <c r="D535" s="154" t="s">
        <v>259</v>
      </c>
      <c r="E535" s="160" t="s">
        <v>1</v>
      </c>
      <c r="F535" s="161" t="s">
        <v>2986</v>
      </c>
      <c r="H535" s="162">
        <v>3.42</v>
      </c>
      <c r="L535" s="159"/>
      <c r="M535" s="163"/>
      <c r="T535" s="164"/>
      <c r="AT535" s="160" t="s">
        <v>259</v>
      </c>
      <c r="AU535" s="160" t="s">
        <v>88</v>
      </c>
      <c r="AV535" s="13" t="s">
        <v>88</v>
      </c>
      <c r="AW535" s="13" t="s">
        <v>27</v>
      </c>
      <c r="AX535" s="13" t="s">
        <v>72</v>
      </c>
      <c r="AY535" s="160" t="s">
        <v>157</v>
      </c>
    </row>
    <row r="536" spans="2:51" s="13" customFormat="1">
      <c r="B536" s="159"/>
      <c r="D536" s="154" t="s">
        <v>259</v>
      </c>
      <c r="E536" s="160" t="s">
        <v>1</v>
      </c>
      <c r="F536" s="161" t="s">
        <v>2987</v>
      </c>
      <c r="H536" s="162">
        <v>5.32</v>
      </c>
      <c r="L536" s="159"/>
      <c r="M536" s="163"/>
      <c r="T536" s="164"/>
      <c r="AT536" s="160" t="s">
        <v>259</v>
      </c>
      <c r="AU536" s="160" t="s">
        <v>88</v>
      </c>
      <c r="AV536" s="13" t="s">
        <v>88</v>
      </c>
      <c r="AW536" s="13" t="s">
        <v>27</v>
      </c>
      <c r="AX536" s="13" t="s">
        <v>72</v>
      </c>
      <c r="AY536" s="160" t="s">
        <v>157</v>
      </c>
    </row>
    <row r="537" spans="2:51" s="13" customFormat="1">
      <c r="B537" s="159"/>
      <c r="D537" s="154" t="s">
        <v>259</v>
      </c>
      <c r="E537" s="160" t="s">
        <v>1</v>
      </c>
      <c r="F537" s="161" t="s">
        <v>2988</v>
      </c>
      <c r="H537" s="162">
        <v>17.059999999999999</v>
      </c>
      <c r="L537" s="159"/>
      <c r="M537" s="163"/>
      <c r="T537" s="164"/>
      <c r="AT537" s="160" t="s">
        <v>259</v>
      </c>
      <c r="AU537" s="160" t="s">
        <v>88</v>
      </c>
      <c r="AV537" s="13" t="s">
        <v>88</v>
      </c>
      <c r="AW537" s="13" t="s">
        <v>27</v>
      </c>
      <c r="AX537" s="13" t="s">
        <v>72</v>
      </c>
      <c r="AY537" s="160" t="s">
        <v>157</v>
      </c>
    </row>
    <row r="538" spans="2:51" s="13" customFormat="1">
      <c r="B538" s="159"/>
      <c r="D538" s="154" t="s">
        <v>259</v>
      </c>
      <c r="E538" s="160" t="s">
        <v>1</v>
      </c>
      <c r="F538" s="161" t="s">
        <v>2989</v>
      </c>
      <c r="H538" s="162">
        <v>19.57</v>
      </c>
      <c r="L538" s="159"/>
      <c r="M538" s="163"/>
      <c r="T538" s="164"/>
      <c r="AT538" s="160" t="s">
        <v>259</v>
      </c>
      <c r="AU538" s="160" t="s">
        <v>88</v>
      </c>
      <c r="AV538" s="13" t="s">
        <v>88</v>
      </c>
      <c r="AW538" s="13" t="s">
        <v>27</v>
      </c>
      <c r="AX538" s="13" t="s">
        <v>72</v>
      </c>
      <c r="AY538" s="160" t="s">
        <v>157</v>
      </c>
    </row>
    <row r="539" spans="2:51" s="13" customFormat="1">
      <c r="B539" s="159"/>
      <c r="D539" s="154" t="s">
        <v>259</v>
      </c>
      <c r="E539" s="160" t="s">
        <v>1</v>
      </c>
      <c r="F539" s="161" t="s">
        <v>2990</v>
      </c>
      <c r="H539" s="162">
        <v>8.0299999999999994</v>
      </c>
      <c r="L539" s="159"/>
      <c r="M539" s="163"/>
      <c r="T539" s="164"/>
      <c r="AT539" s="160" t="s">
        <v>259</v>
      </c>
      <c r="AU539" s="160" t="s">
        <v>88</v>
      </c>
      <c r="AV539" s="13" t="s">
        <v>88</v>
      </c>
      <c r="AW539" s="13" t="s">
        <v>27</v>
      </c>
      <c r="AX539" s="13" t="s">
        <v>72</v>
      </c>
      <c r="AY539" s="160" t="s">
        <v>157</v>
      </c>
    </row>
    <row r="540" spans="2:51" s="13" customFormat="1">
      <c r="B540" s="159"/>
      <c r="D540" s="154" t="s">
        <v>259</v>
      </c>
      <c r="E540" s="160" t="s">
        <v>1</v>
      </c>
      <c r="F540" s="161" t="s">
        <v>2991</v>
      </c>
      <c r="H540" s="162">
        <v>10.26</v>
      </c>
      <c r="L540" s="159"/>
      <c r="M540" s="163"/>
      <c r="T540" s="164"/>
      <c r="AT540" s="160" t="s">
        <v>259</v>
      </c>
      <c r="AU540" s="160" t="s">
        <v>88</v>
      </c>
      <c r="AV540" s="13" t="s">
        <v>88</v>
      </c>
      <c r="AW540" s="13" t="s">
        <v>27</v>
      </c>
      <c r="AX540" s="13" t="s">
        <v>72</v>
      </c>
      <c r="AY540" s="160" t="s">
        <v>157</v>
      </c>
    </row>
    <row r="541" spans="2:51" s="13" customFormat="1">
      <c r="B541" s="159"/>
      <c r="D541" s="154" t="s">
        <v>259</v>
      </c>
      <c r="E541" s="160" t="s">
        <v>1</v>
      </c>
      <c r="F541" s="161" t="s">
        <v>2992</v>
      </c>
      <c r="H541" s="162">
        <v>4.8499999999999996</v>
      </c>
      <c r="L541" s="159"/>
      <c r="M541" s="163"/>
      <c r="T541" s="164"/>
      <c r="AT541" s="160" t="s">
        <v>259</v>
      </c>
      <c r="AU541" s="160" t="s">
        <v>88</v>
      </c>
      <c r="AV541" s="13" t="s">
        <v>88</v>
      </c>
      <c r="AW541" s="13" t="s">
        <v>27</v>
      </c>
      <c r="AX541" s="13" t="s">
        <v>72</v>
      </c>
      <c r="AY541" s="160" t="s">
        <v>157</v>
      </c>
    </row>
    <row r="542" spans="2:51" s="13" customFormat="1">
      <c r="B542" s="159"/>
      <c r="D542" s="154" t="s">
        <v>259</v>
      </c>
      <c r="E542" s="160" t="s">
        <v>1</v>
      </c>
      <c r="F542" s="161" t="s">
        <v>2993</v>
      </c>
      <c r="H542" s="162">
        <v>5.63</v>
      </c>
      <c r="L542" s="159"/>
      <c r="M542" s="163"/>
      <c r="T542" s="164"/>
      <c r="AT542" s="160" t="s">
        <v>259</v>
      </c>
      <c r="AU542" s="160" t="s">
        <v>88</v>
      </c>
      <c r="AV542" s="13" t="s">
        <v>88</v>
      </c>
      <c r="AW542" s="13" t="s">
        <v>27</v>
      </c>
      <c r="AX542" s="13" t="s">
        <v>72</v>
      </c>
      <c r="AY542" s="160" t="s">
        <v>157</v>
      </c>
    </row>
    <row r="543" spans="2:51" s="13" customFormat="1">
      <c r="B543" s="159"/>
      <c r="D543" s="154" t="s">
        <v>259</v>
      </c>
      <c r="E543" s="160" t="s">
        <v>1</v>
      </c>
      <c r="F543" s="161" t="s">
        <v>2994</v>
      </c>
      <c r="H543" s="162">
        <v>52.5</v>
      </c>
      <c r="L543" s="159"/>
      <c r="M543" s="163"/>
      <c r="T543" s="164"/>
      <c r="AT543" s="160" t="s">
        <v>259</v>
      </c>
      <c r="AU543" s="160" t="s">
        <v>88</v>
      </c>
      <c r="AV543" s="13" t="s">
        <v>88</v>
      </c>
      <c r="AW543" s="13" t="s">
        <v>27</v>
      </c>
      <c r="AX543" s="13" t="s">
        <v>72</v>
      </c>
      <c r="AY543" s="160" t="s">
        <v>157</v>
      </c>
    </row>
    <row r="544" spans="2:51" s="13" customFormat="1">
      <c r="B544" s="159"/>
      <c r="D544" s="154" t="s">
        <v>259</v>
      </c>
      <c r="E544" s="160" t="s">
        <v>1</v>
      </c>
      <c r="F544" s="161" t="s">
        <v>2995</v>
      </c>
      <c r="H544" s="162">
        <v>6.12</v>
      </c>
      <c r="L544" s="159"/>
      <c r="M544" s="163"/>
      <c r="T544" s="164"/>
      <c r="AT544" s="160" t="s">
        <v>259</v>
      </c>
      <c r="AU544" s="160" t="s">
        <v>88</v>
      </c>
      <c r="AV544" s="13" t="s">
        <v>88</v>
      </c>
      <c r="AW544" s="13" t="s">
        <v>27</v>
      </c>
      <c r="AX544" s="13" t="s">
        <v>72</v>
      </c>
      <c r="AY544" s="160" t="s">
        <v>157</v>
      </c>
    </row>
    <row r="545" spans="2:51" s="13" customFormat="1">
      <c r="B545" s="159"/>
      <c r="D545" s="154" t="s">
        <v>259</v>
      </c>
      <c r="E545" s="160" t="s">
        <v>1</v>
      </c>
      <c r="F545" s="161" t="s">
        <v>2996</v>
      </c>
      <c r="H545" s="162">
        <v>9.17</v>
      </c>
      <c r="L545" s="159"/>
      <c r="M545" s="163"/>
      <c r="T545" s="164"/>
      <c r="AT545" s="160" t="s">
        <v>259</v>
      </c>
      <c r="AU545" s="160" t="s">
        <v>88</v>
      </c>
      <c r="AV545" s="13" t="s">
        <v>88</v>
      </c>
      <c r="AW545" s="13" t="s">
        <v>27</v>
      </c>
      <c r="AX545" s="13" t="s">
        <v>72</v>
      </c>
      <c r="AY545" s="160" t="s">
        <v>157</v>
      </c>
    </row>
    <row r="546" spans="2:51" s="13" customFormat="1">
      <c r="B546" s="159"/>
      <c r="D546" s="154" t="s">
        <v>259</v>
      </c>
      <c r="E546" s="160" t="s">
        <v>1</v>
      </c>
      <c r="F546" s="161" t="s">
        <v>2997</v>
      </c>
      <c r="H546" s="162">
        <v>5.0199999999999996</v>
      </c>
      <c r="L546" s="159"/>
      <c r="M546" s="163"/>
      <c r="T546" s="164"/>
      <c r="AT546" s="160" t="s">
        <v>259</v>
      </c>
      <c r="AU546" s="160" t="s">
        <v>88</v>
      </c>
      <c r="AV546" s="13" t="s">
        <v>88</v>
      </c>
      <c r="AW546" s="13" t="s">
        <v>27</v>
      </c>
      <c r="AX546" s="13" t="s">
        <v>72</v>
      </c>
      <c r="AY546" s="160" t="s">
        <v>157</v>
      </c>
    </row>
    <row r="547" spans="2:51" s="12" customFormat="1">
      <c r="B547" s="153"/>
      <c r="D547" s="154" t="s">
        <v>259</v>
      </c>
      <c r="E547" s="155" t="s">
        <v>1</v>
      </c>
      <c r="F547" s="156" t="s">
        <v>2765</v>
      </c>
      <c r="H547" s="155" t="s">
        <v>1</v>
      </c>
      <c r="L547" s="153"/>
      <c r="M547" s="157"/>
      <c r="T547" s="158"/>
      <c r="AT547" s="155" t="s">
        <v>259</v>
      </c>
      <c r="AU547" s="155" t="s">
        <v>88</v>
      </c>
      <c r="AV547" s="12" t="s">
        <v>80</v>
      </c>
      <c r="AW547" s="12" t="s">
        <v>27</v>
      </c>
      <c r="AX547" s="12" t="s">
        <v>72</v>
      </c>
      <c r="AY547" s="155" t="s">
        <v>157</v>
      </c>
    </row>
    <row r="548" spans="2:51" s="13" customFormat="1">
      <c r="B548" s="159"/>
      <c r="D548" s="154" t="s">
        <v>259</v>
      </c>
      <c r="E548" s="160" t="s">
        <v>1</v>
      </c>
      <c r="F548" s="161" t="s">
        <v>2998</v>
      </c>
      <c r="H548" s="162">
        <v>67.02</v>
      </c>
      <c r="L548" s="159"/>
      <c r="M548" s="163"/>
      <c r="T548" s="164"/>
      <c r="AT548" s="160" t="s">
        <v>259</v>
      </c>
      <c r="AU548" s="160" t="s">
        <v>88</v>
      </c>
      <c r="AV548" s="13" t="s">
        <v>88</v>
      </c>
      <c r="AW548" s="13" t="s">
        <v>27</v>
      </c>
      <c r="AX548" s="13" t="s">
        <v>72</v>
      </c>
      <c r="AY548" s="160" t="s">
        <v>157</v>
      </c>
    </row>
    <row r="549" spans="2:51" s="13" customFormat="1">
      <c r="B549" s="159"/>
      <c r="D549" s="154" t="s">
        <v>259</v>
      </c>
      <c r="E549" s="160" t="s">
        <v>1</v>
      </c>
      <c r="F549" s="161" t="s">
        <v>2999</v>
      </c>
      <c r="H549" s="162">
        <v>3.49</v>
      </c>
      <c r="L549" s="159"/>
      <c r="M549" s="163"/>
      <c r="T549" s="164"/>
      <c r="AT549" s="160" t="s">
        <v>259</v>
      </c>
      <c r="AU549" s="160" t="s">
        <v>88</v>
      </c>
      <c r="AV549" s="13" t="s">
        <v>88</v>
      </c>
      <c r="AW549" s="13" t="s">
        <v>27</v>
      </c>
      <c r="AX549" s="13" t="s">
        <v>72</v>
      </c>
      <c r="AY549" s="160" t="s">
        <v>157</v>
      </c>
    </row>
    <row r="550" spans="2:51" s="13" customFormat="1">
      <c r="B550" s="159"/>
      <c r="D550" s="154" t="s">
        <v>259</v>
      </c>
      <c r="E550" s="160" t="s">
        <v>1</v>
      </c>
      <c r="F550" s="161" t="s">
        <v>3000</v>
      </c>
      <c r="H550" s="162">
        <v>2.17</v>
      </c>
      <c r="L550" s="159"/>
      <c r="M550" s="163"/>
      <c r="T550" s="164"/>
      <c r="AT550" s="160" t="s">
        <v>259</v>
      </c>
      <c r="AU550" s="160" t="s">
        <v>88</v>
      </c>
      <c r="AV550" s="13" t="s">
        <v>88</v>
      </c>
      <c r="AW550" s="13" t="s">
        <v>27</v>
      </c>
      <c r="AX550" s="13" t="s">
        <v>72</v>
      </c>
      <c r="AY550" s="160" t="s">
        <v>157</v>
      </c>
    </row>
    <row r="551" spans="2:51" s="13" customFormat="1">
      <c r="B551" s="159"/>
      <c r="D551" s="154" t="s">
        <v>259</v>
      </c>
      <c r="E551" s="160" t="s">
        <v>1</v>
      </c>
      <c r="F551" s="161" t="s">
        <v>3001</v>
      </c>
      <c r="H551" s="162">
        <v>0.95</v>
      </c>
      <c r="L551" s="159"/>
      <c r="M551" s="163"/>
      <c r="T551" s="164"/>
      <c r="AT551" s="160" t="s">
        <v>259</v>
      </c>
      <c r="AU551" s="160" t="s">
        <v>88</v>
      </c>
      <c r="AV551" s="13" t="s">
        <v>88</v>
      </c>
      <c r="AW551" s="13" t="s">
        <v>27</v>
      </c>
      <c r="AX551" s="13" t="s">
        <v>72</v>
      </c>
      <c r="AY551" s="160" t="s">
        <v>157</v>
      </c>
    </row>
    <row r="552" spans="2:51" s="13" customFormat="1">
      <c r="B552" s="159"/>
      <c r="D552" s="154" t="s">
        <v>259</v>
      </c>
      <c r="E552" s="160" t="s">
        <v>1</v>
      </c>
      <c r="F552" s="161" t="s">
        <v>3002</v>
      </c>
      <c r="H552" s="162">
        <v>0.97</v>
      </c>
      <c r="L552" s="159"/>
      <c r="M552" s="163"/>
      <c r="T552" s="164"/>
      <c r="AT552" s="160" t="s">
        <v>259</v>
      </c>
      <c r="AU552" s="160" t="s">
        <v>88</v>
      </c>
      <c r="AV552" s="13" t="s">
        <v>88</v>
      </c>
      <c r="AW552" s="13" t="s">
        <v>27</v>
      </c>
      <c r="AX552" s="13" t="s">
        <v>72</v>
      </c>
      <c r="AY552" s="160" t="s">
        <v>157</v>
      </c>
    </row>
    <row r="553" spans="2:51" s="13" customFormat="1">
      <c r="B553" s="159"/>
      <c r="D553" s="154" t="s">
        <v>259</v>
      </c>
      <c r="E553" s="160" t="s">
        <v>1</v>
      </c>
      <c r="F553" s="161" t="s">
        <v>3003</v>
      </c>
      <c r="H553" s="162">
        <v>0.93</v>
      </c>
      <c r="L553" s="159"/>
      <c r="M553" s="163"/>
      <c r="T553" s="164"/>
      <c r="AT553" s="160" t="s">
        <v>259</v>
      </c>
      <c r="AU553" s="160" t="s">
        <v>88</v>
      </c>
      <c r="AV553" s="13" t="s">
        <v>88</v>
      </c>
      <c r="AW553" s="13" t="s">
        <v>27</v>
      </c>
      <c r="AX553" s="13" t="s">
        <v>72</v>
      </c>
      <c r="AY553" s="160" t="s">
        <v>157</v>
      </c>
    </row>
    <row r="554" spans="2:51" s="13" customFormat="1">
      <c r="B554" s="159"/>
      <c r="D554" s="154" t="s">
        <v>259</v>
      </c>
      <c r="E554" s="160" t="s">
        <v>1</v>
      </c>
      <c r="F554" s="161" t="s">
        <v>3004</v>
      </c>
      <c r="H554" s="162">
        <v>2.23</v>
      </c>
      <c r="L554" s="159"/>
      <c r="M554" s="163"/>
      <c r="T554" s="164"/>
      <c r="AT554" s="160" t="s">
        <v>259</v>
      </c>
      <c r="AU554" s="160" t="s">
        <v>88</v>
      </c>
      <c r="AV554" s="13" t="s">
        <v>88</v>
      </c>
      <c r="AW554" s="13" t="s">
        <v>27</v>
      </c>
      <c r="AX554" s="13" t="s">
        <v>72</v>
      </c>
      <c r="AY554" s="160" t="s">
        <v>157</v>
      </c>
    </row>
    <row r="555" spans="2:51" s="13" customFormat="1">
      <c r="B555" s="159"/>
      <c r="D555" s="154" t="s">
        <v>259</v>
      </c>
      <c r="E555" s="160" t="s">
        <v>1</v>
      </c>
      <c r="F555" s="161" t="s">
        <v>3005</v>
      </c>
      <c r="H555" s="162">
        <v>16.11</v>
      </c>
      <c r="L555" s="159"/>
      <c r="M555" s="163"/>
      <c r="T555" s="164"/>
      <c r="AT555" s="160" t="s">
        <v>259</v>
      </c>
      <c r="AU555" s="160" t="s">
        <v>88</v>
      </c>
      <c r="AV555" s="13" t="s">
        <v>88</v>
      </c>
      <c r="AW555" s="13" t="s">
        <v>27</v>
      </c>
      <c r="AX555" s="13" t="s">
        <v>72</v>
      </c>
      <c r="AY555" s="160" t="s">
        <v>157</v>
      </c>
    </row>
    <row r="556" spans="2:51" s="13" customFormat="1">
      <c r="B556" s="159"/>
      <c r="D556" s="154" t="s">
        <v>259</v>
      </c>
      <c r="E556" s="160" t="s">
        <v>1</v>
      </c>
      <c r="F556" s="161" t="s">
        <v>3006</v>
      </c>
      <c r="H556" s="162">
        <v>25.91</v>
      </c>
      <c r="L556" s="159"/>
      <c r="M556" s="163"/>
      <c r="T556" s="164"/>
      <c r="AT556" s="160" t="s">
        <v>259</v>
      </c>
      <c r="AU556" s="160" t="s">
        <v>88</v>
      </c>
      <c r="AV556" s="13" t="s">
        <v>88</v>
      </c>
      <c r="AW556" s="13" t="s">
        <v>27</v>
      </c>
      <c r="AX556" s="13" t="s">
        <v>72</v>
      </c>
      <c r="AY556" s="160" t="s">
        <v>157</v>
      </c>
    </row>
    <row r="557" spans="2:51" s="13" customFormat="1">
      <c r="B557" s="159"/>
      <c r="D557" s="154" t="s">
        <v>259</v>
      </c>
      <c r="E557" s="160" t="s">
        <v>1</v>
      </c>
      <c r="F557" s="161" t="s">
        <v>3007</v>
      </c>
      <c r="H557" s="162">
        <v>18.48</v>
      </c>
      <c r="L557" s="159"/>
      <c r="M557" s="163"/>
      <c r="T557" s="164"/>
      <c r="AT557" s="160" t="s">
        <v>259</v>
      </c>
      <c r="AU557" s="160" t="s">
        <v>88</v>
      </c>
      <c r="AV557" s="13" t="s">
        <v>88</v>
      </c>
      <c r="AW557" s="13" t="s">
        <v>27</v>
      </c>
      <c r="AX557" s="13" t="s">
        <v>72</v>
      </c>
      <c r="AY557" s="160" t="s">
        <v>157</v>
      </c>
    </row>
    <row r="558" spans="2:51" s="13" customFormat="1">
      <c r="B558" s="159"/>
      <c r="D558" s="154" t="s">
        <v>259</v>
      </c>
      <c r="E558" s="160" t="s">
        <v>1</v>
      </c>
      <c r="F558" s="161" t="s">
        <v>3008</v>
      </c>
      <c r="H558" s="162">
        <v>11.72</v>
      </c>
      <c r="L558" s="159"/>
      <c r="M558" s="163"/>
      <c r="T558" s="164"/>
      <c r="AT558" s="160" t="s">
        <v>259</v>
      </c>
      <c r="AU558" s="160" t="s">
        <v>88</v>
      </c>
      <c r="AV558" s="13" t="s">
        <v>88</v>
      </c>
      <c r="AW558" s="13" t="s">
        <v>27</v>
      </c>
      <c r="AX558" s="13" t="s">
        <v>72</v>
      </c>
      <c r="AY558" s="160" t="s">
        <v>157</v>
      </c>
    </row>
    <row r="559" spans="2:51" s="13" customFormat="1">
      <c r="B559" s="159"/>
      <c r="D559" s="154" t="s">
        <v>259</v>
      </c>
      <c r="E559" s="160" t="s">
        <v>1</v>
      </c>
      <c r="F559" s="161" t="s">
        <v>3009</v>
      </c>
      <c r="H559" s="162">
        <v>11.54</v>
      </c>
      <c r="L559" s="159"/>
      <c r="M559" s="163"/>
      <c r="T559" s="164"/>
      <c r="AT559" s="160" t="s">
        <v>259</v>
      </c>
      <c r="AU559" s="160" t="s">
        <v>88</v>
      </c>
      <c r="AV559" s="13" t="s">
        <v>88</v>
      </c>
      <c r="AW559" s="13" t="s">
        <v>27</v>
      </c>
      <c r="AX559" s="13" t="s">
        <v>72</v>
      </c>
      <c r="AY559" s="160" t="s">
        <v>157</v>
      </c>
    </row>
    <row r="560" spans="2:51" s="13" customFormat="1">
      <c r="B560" s="159"/>
      <c r="D560" s="154" t="s">
        <v>259</v>
      </c>
      <c r="E560" s="160" t="s">
        <v>1</v>
      </c>
      <c r="F560" s="161" t="s">
        <v>3010</v>
      </c>
      <c r="H560" s="162">
        <v>11.58</v>
      </c>
      <c r="L560" s="159"/>
      <c r="M560" s="163"/>
      <c r="T560" s="164"/>
      <c r="AT560" s="160" t="s">
        <v>259</v>
      </c>
      <c r="AU560" s="160" t="s">
        <v>88</v>
      </c>
      <c r="AV560" s="13" t="s">
        <v>88</v>
      </c>
      <c r="AW560" s="13" t="s">
        <v>27</v>
      </c>
      <c r="AX560" s="13" t="s">
        <v>72</v>
      </c>
      <c r="AY560" s="160" t="s">
        <v>157</v>
      </c>
    </row>
    <row r="561" spans="2:51" s="13" customFormat="1">
      <c r="B561" s="159"/>
      <c r="D561" s="154" t="s">
        <v>259</v>
      </c>
      <c r="E561" s="160" t="s">
        <v>1</v>
      </c>
      <c r="F561" s="161" t="s">
        <v>3011</v>
      </c>
      <c r="H561" s="162">
        <v>15.07</v>
      </c>
      <c r="L561" s="159"/>
      <c r="M561" s="163"/>
      <c r="T561" s="164"/>
      <c r="AT561" s="160" t="s">
        <v>259</v>
      </c>
      <c r="AU561" s="160" t="s">
        <v>88</v>
      </c>
      <c r="AV561" s="13" t="s">
        <v>88</v>
      </c>
      <c r="AW561" s="13" t="s">
        <v>27</v>
      </c>
      <c r="AX561" s="13" t="s">
        <v>72</v>
      </c>
      <c r="AY561" s="160" t="s">
        <v>157</v>
      </c>
    </row>
    <row r="562" spans="2:51" s="13" customFormat="1">
      <c r="B562" s="159"/>
      <c r="D562" s="154" t="s">
        <v>259</v>
      </c>
      <c r="E562" s="160" t="s">
        <v>1</v>
      </c>
      <c r="F562" s="161" t="s">
        <v>3012</v>
      </c>
      <c r="H562" s="162">
        <v>11.23</v>
      </c>
      <c r="L562" s="159"/>
      <c r="M562" s="163"/>
      <c r="T562" s="164"/>
      <c r="AT562" s="160" t="s">
        <v>259</v>
      </c>
      <c r="AU562" s="160" t="s">
        <v>88</v>
      </c>
      <c r="AV562" s="13" t="s">
        <v>88</v>
      </c>
      <c r="AW562" s="13" t="s">
        <v>27</v>
      </c>
      <c r="AX562" s="13" t="s">
        <v>72</v>
      </c>
      <c r="AY562" s="160" t="s">
        <v>157</v>
      </c>
    </row>
    <row r="563" spans="2:51" s="13" customFormat="1">
      <c r="B563" s="159"/>
      <c r="D563" s="154" t="s">
        <v>259</v>
      </c>
      <c r="E563" s="160" t="s">
        <v>1</v>
      </c>
      <c r="F563" s="161" t="s">
        <v>3013</v>
      </c>
      <c r="H563" s="162">
        <v>11.89</v>
      </c>
      <c r="L563" s="159"/>
      <c r="M563" s="163"/>
      <c r="T563" s="164"/>
      <c r="AT563" s="160" t="s">
        <v>259</v>
      </c>
      <c r="AU563" s="160" t="s">
        <v>88</v>
      </c>
      <c r="AV563" s="13" t="s">
        <v>88</v>
      </c>
      <c r="AW563" s="13" t="s">
        <v>27</v>
      </c>
      <c r="AX563" s="13" t="s">
        <v>72</v>
      </c>
      <c r="AY563" s="160" t="s">
        <v>157</v>
      </c>
    </row>
    <row r="564" spans="2:51" s="13" customFormat="1">
      <c r="B564" s="159"/>
      <c r="D564" s="154" t="s">
        <v>259</v>
      </c>
      <c r="E564" s="160" t="s">
        <v>1</v>
      </c>
      <c r="F564" s="161" t="s">
        <v>3014</v>
      </c>
      <c r="H564" s="162">
        <v>12.11</v>
      </c>
      <c r="L564" s="159"/>
      <c r="M564" s="163"/>
      <c r="T564" s="164"/>
      <c r="AT564" s="160" t="s">
        <v>259</v>
      </c>
      <c r="AU564" s="160" t="s">
        <v>88</v>
      </c>
      <c r="AV564" s="13" t="s">
        <v>88</v>
      </c>
      <c r="AW564" s="13" t="s">
        <v>27</v>
      </c>
      <c r="AX564" s="13" t="s">
        <v>72</v>
      </c>
      <c r="AY564" s="160" t="s">
        <v>157</v>
      </c>
    </row>
    <row r="565" spans="2:51" s="13" customFormat="1">
      <c r="B565" s="159"/>
      <c r="D565" s="154" t="s">
        <v>259</v>
      </c>
      <c r="E565" s="160" t="s">
        <v>1</v>
      </c>
      <c r="F565" s="161" t="s">
        <v>3015</v>
      </c>
      <c r="H565" s="162">
        <v>20.170000000000002</v>
      </c>
      <c r="L565" s="159"/>
      <c r="M565" s="163"/>
      <c r="T565" s="164"/>
      <c r="AT565" s="160" t="s">
        <v>259</v>
      </c>
      <c r="AU565" s="160" t="s">
        <v>88</v>
      </c>
      <c r="AV565" s="13" t="s">
        <v>88</v>
      </c>
      <c r="AW565" s="13" t="s">
        <v>27</v>
      </c>
      <c r="AX565" s="13" t="s">
        <v>72</v>
      </c>
      <c r="AY565" s="160" t="s">
        <v>157</v>
      </c>
    </row>
    <row r="566" spans="2:51" s="13" customFormat="1">
      <c r="B566" s="159"/>
      <c r="D566" s="154" t="s">
        <v>259</v>
      </c>
      <c r="E566" s="160" t="s">
        <v>1</v>
      </c>
      <c r="F566" s="161" t="s">
        <v>3016</v>
      </c>
      <c r="H566" s="162">
        <v>16.649999999999999</v>
      </c>
      <c r="L566" s="159"/>
      <c r="M566" s="163"/>
      <c r="T566" s="164"/>
      <c r="AT566" s="160" t="s">
        <v>259</v>
      </c>
      <c r="AU566" s="160" t="s">
        <v>88</v>
      </c>
      <c r="AV566" s="13" t="s">
        <v>88</v>
      </c>
      <c r="AW566" s="13" t="s">
        <v>27</v>
      </c>
      <c r="AX566" s="13" t="s">
        <v>72</v>
      </c>
      <c r="AY566" s="160" t="s">
        <v>157</v>
      </c>
    </row>
    <row r="567" spans="2:51" s="13" customFormat="1">
      <c r="B567" s="159"/>
      <c r="D567" s="154" t="s">
        <v>259</v>
      </c>
      <c r="E567" s="160" t="s">
        <v>1</v>
      </c>
      <c r="F567" s="161" t="s">
        <v>3017</v>
      </c>
      <c r="H567" s="162">
        <v>32.25</v>
      </c>
      <c r="L567" s="159"/>
      <c r="M567" s="163"/>
      <c r="T567" s="164"/>
      <c r="AT567" s="160" t="s">
        <v>259</v>
      </c>
      <c r="AU567" s="160" t="s">
        <v>88</v>
      </c>
      <c r="AV567" s="13" t="s">
        <v>88</v>
      </c>
      <c r="AW567" s="13" t="s">
        <v>27</v>
      </c>
      <c r="AX567" s="13" t="s">
        <v>72</v>
      </c>
      <c r="AY567" s="160" t="s">
        <v>157</v>
      </c>
    </row>
    <row r="568" spans="2:51" s="13" customFormat="1">
      <c r="B568" s="159"/>
      <c r="D568" s="154" t="s">
        <v>259</v>
      </c>
      <c r="E568" s="160" t="s">
        <v>1</v>
      </c>
      <c r="F568" s="161" t="s">
        <v>3018</v>
      </c>
      <c r="H568" s="162">
        <v>6.57</v>
      </c>
      <c r="L568" s="159"/>
      <c r="M568" s="163"/>
      <c r="T568" s="164"/>
      <c r="AT568" s="160" t="s">
        <v>259</v>
      </c>
      <c r="AU568" s="160" t="s">
        <v>88</v>
      </c>
      <c r="AV568" s="13" t="s">
        <v>88</v>
      </c>
      <c r="AW568" s="13" t="s">
        <v>27</v>
      </c>
      <c r="AX568" s="13" t="s">
        <v>72</v>
      </c>
      <c r="AY568" s="160" t="s">
        <v>157</v>
      </c>
    </row>
    <row r="569" spans="2:51" s="13" customFormat="1">
      <c r="B569" s="159"/>
      <c r="D569" s="154" t="s">
        <v>259</v>
      </c>
      <c r="E569" s="160" t="s">
        <v>1</v>
      </c>
      <c r="F569" s="161" t="s">
        <v>3019</v>
      </c>
      <c r="H569" s="162">
        <v>15.26</v>
      </c>
      <c r="L569" s="159"/>
      <c r="M569" s="163"/>
      <c r="T569" s="164"/>
      <c r="AT569" s="160" t="s">
        <v>259</v>
      </c>
      <c r="AU569" s="160" t="s">
        <v>88</v>
      </c>
      <c r="AV569" s="13" t="s">
        <v>88</v>
      </c>
      <c r="AW569" s="13" t="s">
        <v>27</v>
      </c>
      <c r="AX569" s="13" t="s">
        <v>72</v>
      </c>
      <c r="AY569" s="160" t="s">
        <v>157</v>
      </c>
    </row>
    <row r="570" spans="2:51" s="13" customFormat="1">
      <c r="B570" s="159"/>
      <c r="D570" s="154" t="s">
        <v>259</v>
      </c>
      <c r="E570" s="160" t="s">
        <v>1</v>
      </c>
      <c r="F570" s="161" t="s">
        <v>3020</v>
      </c>
      <c r="H570" s="162">
        <v>23.15</v>
      </c>
      <c r="L570" s="159"/>
      <c r="M570" s="163"/>
      <c r="T570" s="164"/>
      <c r="AT570" s="160" t="s">
        <v>259</v>
      </c>
      <c r="AU570" s="160" t="s">
        <v>88</v>
      </c>
      <c r="AV570" s="13" t="s">
        <v>88</v>
      </c>
      <c r="AW570" s="13" t="s">
        <v>27</v>
      </c>
      <c r="AX570" s="13" t="s">
        <v>72</v>
      </c>
      <c r="AY570" s="160" t="s">
        <v>157</v>
      </c>
    </row>
    <row r="571" spans="2:51" s="12" customFormat="1">
      <c r="B571" s="153"/>
      <c r="D571" s="154" t="s">
        <v>259</v>
      </c>
      <c r="E571" s="155" t="s">
        <v>1</v>
      </c>
      <c r="F571" s="156" t="s">
        <v>2766</v>
      </c>
      <c r="H571" s="155" t="s">
        <v>1</v>
      </c>
      <c r="L571" s="153"/>
      <c r="M571" s="157"/>
      <c r="T571" s="158"/>
      <c r="AT571" s="155" t="s">
        <v>259</v>
      </c>
      <c r="AU571" s="155" t="s">
        <v>88</v>
      </c>
      <c r="AV571" s="12" t="s">
        <v>80</v>
      </c>
      <c r="AW571" s="12" t="s">
        <v>27</v>
      </c>
      <c r="AX571" s="12" t="s">
        <v>72</v>
      </c>
      <c r="AY571" s="155" t="s">
        <v>157</v>
      </c>
    </row>
    <row r="572" spans="2:51" s="13" customFormat="1">
      <c r="B572" s="159"/>
      <c r="D572" s="154" t="s">
        <v>259</v>
      </c>
      <c r="E572" s="160" t="s">
        <v>1</v>
      </c>
      <c r="F572" s="161" t="s">
        <v>3021</v>
      </c>
      <c r="H572" s="162">
        <v>16.2</v>
      </c>
      <c r="L572" s="159"/>
      <c r="M572" s="163"/>
      <c r="T572" s="164"/>
      <c r="AT572" s="160" t="s">
        <v>259</v>
      </c>
      <c r="AU572" s="160" t="s">
        <v>88</v>
      </c>
      <c r="AV572" s="13" t="s">
        <v>88</v>
      </c>
      <c r="AW572" s="13" t="s">
        <v>27</v>
      </c>
      <c r="AX572" s="13" t="s">
        <v>72</v>
      </c>
      <c r="AY572" s="160" t="s">
        <v>157</v>
      </c>
    </row>
    <row r="573" spans="2:51" s="13" customFormat="1">
      <c r="B573" s="159"/>
      <c r="D573" s="154" t="s">
        <v>259</v>
      </c>
      <c r="E573" s="160" t="s">
        <v>1</v>
      </c>
      <c r="F573" s="161" t="s">
        <v>3022</v>
      </c>
      <c r="H573" s="162">
        <v>3.12</v>
      </c>
      <c r="L573" s="159"/>
      <c r="M573" s="163"/>
      <c r="T573" s="164"/>
      <c r="AT573" s="160" t="s">
        <v>259</v>
      </c>
      <c r="AU573" s="160" t="s">
        <v>88</v>
      </c>
      <c r="AV573" s="13" t="s">
        <v>88</v>
      </c>
      <c r="AW573" s="13" t="s">
        <v>27</v>
      </c>
      <c r="AX573" s="13" t="s">
        <v>72</v>
      </c>
      <c r="AY573" s="160" t="s">
        <v>157</v>
      </c>
    </row>
    <row r="574" spans="2:51" s="13" customFormat="1">
      <c r="B574" s="159"/>
      <c r="D574" s="154" t="s">
        <v>259</v>
      </c>
      <c r="E574" s="160" t="s">
        <v>1</v>
      </c>
      <c r="F574" s="161" t="s">
        <v>3023</v>
      </c>
      <c r="H574" s="162">
        <v>9.56</v>
      </c>
      <c r="L574" s="159"/>
      <c r="M574" s="163"/>
      <c r="T574" s="164"/>
      <c r="AT574" s="160" t="s">
        <v>259</v>
      </c>
      <c r="AU574" s="160" t="s">
        <v>88</v>
      </c>
      <c r="AV574" s="13" t="s">
        <v>88</v>
      </c>
      <c r="AW574" s="13" t="s">
        <v>27</v>
      </c>
      <c r="AX574" s="13" t="s">
        <v>72</v>
      </c>
      <c r="AY574" s="160" t="s">
        <v>157</v>
      </c>
    </row>
    <row r="575" spans="2:51" s="13" customFormat="1">
      <c r="B575" s="159"/>
      <c r="D575" s="154" t="s">
        <v>259</v>
      </c>
      <c r="E575" s="160" t="s">
        <v>1</v>
      </c>
      <c r="F575" s="161" t="s">
        <v>3024</v>
      </c>
      <c r="H575" s="162">
        <v>26.34</v>
      </c>
      <c r="L575" s="159"/>
      <c r="M575" s="163"/>
      <c r="T575" s="164"/>
      <c r="AT575" s="160" t="s">
        <v>259</v>
      </c>
      <c r="AU575" s="160" t="s">
        <v>88</v>
      </c>
      <c r="AV575" s="13" t="s">
        <v>88</v>
      </c>
      <c r="AW575" s="13" t="s">
        <v>27</v>
      </c>
      <c r="AX575" s="13" t="s">
        <v>72</v>
      </c>
      <c r="AY575" s="160" t="s">
        <v>157</v>
      </c>
    </row>
    <row r="576" spans="2:51" s="13" customFormat="1">
      <c r="B576" s="159"/>
      <c r="D576" s="154" t="s">
        <v>259</v>
      </c>
      <c r="E576" s="160" t="s">
        <v>1</v>
      </c>
      <c r="F576" s="161" t="s">
        <v>3025</v>
      </c>
      <c r="H576" s="162">
        <v>20.32</v>
      </c>
      <c r="L576" s="159"/>
      <c r="M576" s="163"/>
      <c r="T576" s="164"/>
      <c r="AT576" s="160" t="s">
        <v>259</v>
      </c>
      <c r="AU576" s="160" t="s">
        <v>88</v>
      </c>
      <c r="AV576" s="13" t="s">
        <v>88</v>
      </c>
      <c r="AW576" s="13" t="s">
        <v>27</v>
      </c>
      <c r="AX576" s="13" t="s">
        <v>72</v>
      </c>
      <c r="AY576" s="160" t="s">
        <v>157</v>
      </c>
    </row>
    <row r="577" spans="2:65" s="13" customFormat="1">
      <c r="B577" s="159"/>
      <c r="D577" s="154" t="s">
        <v>259</v>
      </c>
      <c r="E577" s="160" t="s">
        <v>1</v>
      </c>
      <c r="F577" s="161" t="s">
        <v>3026</v>
      </c>
      <c r="H577" s="162">
        <v>28.7</v>
      </c>
      <c r="L577" s="159"/>
      <c r="M577" s="163"/>
      <c r="T577" s="164"/>
      <c r="AT577" s="160" t="s">
        <v>259</v>
      </c>
      <c r="AU577" s="160" t="s">
        <v>88</v>
      </c>
      <c r="AV577" s="13" t="s">
        <v>88</v>
      </c>
      <c r="AW577" s="13" t="s">
        <v>27</v>
      </c>
      <c r="AX577" s="13" t="s">
        <v>72</v>
      </c>
      <c r="AY577" s="160" t="s">
        <v>157</v>
      </c>
    </row>
    <row r="578" spans="2:65" s="13" customFormat="1">
      <c r="B578" s="159"/>
      <c r="D578" s="154" t="s">
        <v>259</v>
      </c>
      <c r="E578" s="160" t="s">
        <v>1</v>
      </c>
      <c r="F578" s="161" t="s">
        <v>3027</v>
      </c>
      <c r="H578" s="162">
        <v>124.61</v>
      </c>
      <c r="L578" s="159"/>
      <c r="M578" s="163"/>
      <c r="T578" s="164"/>
      <c r="AT578" s="160" t="s">
        <v>259</v>
      </c>
      <c r="AU578" s="160" t="s">
        <v>88</v>
      </c>
      <c r="AV578" s="13" t="s">
        <v>88</v>
      </c>
      <c r="AW578" s="13" t="s">
        <v>27</v>
      </c>
      <c r="AX578" s="13" t="s">
        <v>72</v>
      </c>
      <c r="AY578" s="160" t="s">
        <v>157</v>
      </c>
    </row>
    <row r="579" spans="2:65" s="13" customFormat="1">
      <c r="B579" s="159"/>
      <c r="D579" s="154" t="s">
        <v>259</v>
      </c>
      <c r="E579" s="160" t="s">
        <v>1</v>
      </c>
      <c r="F579" s="161" t="s">
        <v>3028</v>
      </c>
      <c r="H579" s="162">
        <v>14.33</v>
      </c>
      <c r="L579" s="159"/>
      <c r="M579" s="163"/>
      <c r="T579" s="164"/>
      <c r="AT579" s="160" t="s">
        <v>259</v>
      </c>
      <c r="AU579" s="160" t="s">
        <v>88</v>
      </c>
      <c r="AV579" s="13" t="s">
        <v>88</v>
      </c>
      <c r="AW579" s="13" t="s">
        <v>27</v>
      </c>
      <c r="AX579" s="13" t="s">
        <v>72</v>
      </c>
      <c r="AY579" s="160" t="s">
        <v>157</v>
      </c>
    </row>
    <row r="580" spans="2:65" s="13" customFormat="1">
      <c r="B580" s="159"/>
      <c r="D580" s="154" t="s">
        <v>259</v>
      </c>
      <c r="E580" s="160" t="s">
        <v>1</v>
      </c>
      <c r="F580" s="161" t="s">
        <v>3029</v>
      </c>
      <c r="H580" s="162">
        <v>15.09</v>
      </c>
      <c r="L580" s="159"/>
      <c r="M580" s="163"/>
      <c r="T580" s="164"/>
      <c r="AT580" s="160" t="s">
        <v>259</v>
      </c>
      <c r="AU580" s="160" t="s">
        <v>88</v>
      </c>
      <c r="AV580" s="13" t="s">
        <v>88</v>
      </c>
      <c r="AW580" s="13" t="s">
        <v>27</v>
      </c>
      <c r="AX580" s="13" t="s">
        <v>72</v>
      </c>
      <c r="AY580" s="160" t="s">
        <v>157</v>
      </c>
    </row>
    <row r="581" spans="2:65" s="13" customFormat="1">
      <c r="B581" s="159"/>
      <c r="D581" s="154" t="s">
        <v>259</v>
      </c>
      <c r="E581" s="160" t="s">
        <v>1</v>
      </c>
      <c r="F581" s="161" t="s">
        <v>3030</v>
      </c>
      <c r="H581" s="162">
        <v>11.9</v>
      </c>
      <c r="L581" s="159"/>
      <c r="M581" s="163"/>
      <c r="T581" s="164"/>
      <c r="AT581" s="160" t="s">
        <v>259</v>
      </c>
      <c r="AU581" s="160" t="s">
        <v>88</v>
      </c>
      <c r="AV581" s="13" t="s">
        <v>88</v>
      </c>
      <c r="AW581" s="13" t="s">
        <v>27</v>
      </c>
      <c r="AX581" s="13" t="s">
        <v>72</v>
      </c>
      <c r="AY581" s="160" t="s">
        <v>157</v>
      </c>
    </row>
    <row r="582" spans="2:65" s="13" customFormat="1">
      <c r="B582" s="159"/>
      <c r="D582" s="154" t="s">
        <v>259</v>
      </c>
      <c r="E582" s="160" t="s">
        <v>1</v>
      </c>
      <c r="F582" s="161" t="s">
        <v>3031</v>
      </c>
      <c r="H582" s="162">
        <v>13.37</v>
      </c>
      <c r="L582" s="159"/>
      <c r="M582" s="163"/>
      <c r="T582" s="164"/>
      <c r="AT582" s="160" t="s">
        <v>259</v>
      </c>
      <c r="AU582" s="160" t="s">
        <v>88</v>
      </c>
      <c r="AV582" s="13" t="s">
        <v>88</v>
      </c>
      <c r="AW582" s="13" t="s">
        <v>27</v>
      </c>
      <c r="AX582" s="13" t="s">
        <v>72</v>
      </c>
      <c r="AY582" s="160" t="s">
        <v>157</v>
      </c>
    </row>
    <row r="583" spans="2:65" s="13" customFormat="1">
      <c r="B583" s="159"/>
      <c r="D583" s="154" t="s">
        <v>259</v>
      </c>
      <c r="E583" s="160" t="s">
        <v>1</v>
      </c>
      <c r="F583" s="161" t="s">
        <v>3032</v>
      </c>
      <c r="H583" s="162">
        <v>7.26</v>
      </c>
      <c r="L583" s="159"/>
      <c r="M583" s="163"/>
      <c r="T583" s="164"/>
      <c r="AT583" s="160" t="s">
        <v>259</v>
      </c>
      <c r="AU583" s="160" t="s">
        <v>88</v>
      </c>
      <c r="AV583" s="13" t="s">
        <v>88</v>
      </c>
      <c r="AW583" s="13" t="s">
        <v>27</v>
      </c>
      <c r="AX583" s="13" t="s">
        <v>72</v>
      </c>
      <c r="AY583" s="160" t="s">
        <v>157</v>
      </c>
    </row>
    <row r="584" spans="2:65" s="13" customFormat="1">
      <c r="B584" s="159"/>
      <c r="D584" s="154" t="s">
        <v>259</v>
      </c>
      <c r="E584" s="160" t="s">
        <v>1</v>
      </c>
      <c r="F584" s="161" t="s">
        <v>3033</v>
      </c>
      <c r="H584" s="162">
        <v>6.52</v>
      </c>
      <c r="L584" s="159"/>
      <c r="M584" s="163"/>
      <c r="T584" s="164"/>
      <c r="AT584" s="160" t="s">
        <v>259</v>
      </c>
      <c r="AU584" s="160" t="s">
        <v>88</v>
      </c>
      <c r="AV584" s="13" t="s">
        <v>88</v>
      </c>
      <c r="AW584" s="13" t="s">
        <v>27</v>
      </c>
      <c r="AX584" s="13" t="s">
        <v>72</v>
      </c>
      <c r="AY584" s="160" t="s">
        <v>157</v>
      </c>
    </row>
    <row r="585" spans="2:65" s="13" customFormat="1">
      <c r="B585" s="159"/>
      <c r="D585" s="154" t="s">
        <v>259</v>
      </c>
      <c r="E585" s="160" t="s">
        <v>1</v>
      </c>
      <c r="F585" s="161" t="s">
        <v>3034</v>
      </c>
      <c r="H585" s="162">
        <v>6.02</v>
      </c>
      <c r="L585" s="159"/>
      <c r="M585" s="163"/>
      <c r="T585" s="164"/>
      <c r="AT585" s="160" t="s">
        <v>259</v>
      </c>
      <c r="AU585" s="160" t="s">
        <v>88</v>
      </c>
      <c r="AV585" s="13" t="s">
        <v>88</v>
      </c>
      <c r="AW585" s="13" t="s">
        <v>27</v>
      </c>
      <c r="AX585" s="13" t="s">
        <v>72</v>
      </c>
      <c r="AY585" s="160" t="s">
        <v>157</v>
      </c>
    </row>
    <row r="586" spans="2:65" s="13" customFormat="1">
      <c r="B586" s="159"/>
      <c r="D586" s="154" t="s">
        <v>259</v>
      </c>
      <c r="E586" s="160" t="s">
        <v>1</v>
      </c>
      <c r="F586" s="161" t="s">
        <v>3035</v>
      </c>
      <c r="H586" s="162">
        <v>9.92</v>
      </c>
      <c r="L586" s="159"/>
      <c r="M586" s="163"/>
      <c r="T586" s="164"/>
      <c r="AT586" s="160" t="s">
        <v>259</v>
      </c>
      <c r="AU586" s="160" t="s">
        <v>88</v>
      </c>
      <c r="AV586" s="13" t="s">
        <v>88</v>
      </c>
      <c r="AW586" s="13" t="s">
        <v>27</v>
      </c>
      <c r="AX586" s="13" t="s">
        <v>72</v>
      </c>
      <c r="AY586" s="160" t="s">
        <v>157</v>
      </c>
    </row>
    <row r="587" spans="2:65" s="13" customFormat="1">
      <c r="B587" s="159"/>
      <c r="D587" s="154" t="s">
        <v>259</v>
      </c>
      <c r="E587" s="160" t="s">
        <v>1</v>
      </c>
      <c r="F587" s="161" t="s">
        <v>3036</v>
      </c>
      <c r="H587" s="162">
        <v>8.77</v>
      </c>
      <c r="L587" s="159"/>
      <c r="M587" s="163"/>
      <c r="T587" s="164"/>
      <c r="AT587" s="160" t="s">
        <v>259</v>
      </c>
      <c r="AU587" s="160" t="s">
        <v>88</v>
      </c>
      <c r="AV587" s="13" t="s">
        <v>88</v>
      </c>
      <c r="AW587" s="13" t="s">
        <v>27</v>
      </c>
      <c r="AX587" s="13" t="s">
        <v>72</v>
      </c>
      <c r="AY587" s="160" t="s">
        <v>157</v>
      </c>
    </row>
    <row r="588" spans="2:65" s="14" customFormat="1">
      <c r="B588" s="165"/>
      <c r="D588" s="154" t="s">
        <v>259</v>
      </c>
      <c r="E588" s="166" t="s">
        <v>1</v>
      </c>
      <c r="F588" s="167" t="s">
        <v>265</v>
      </c>
      <c r="H588" s="168">
        <v>975.3</v>
      </c>
      <c r="L588" s="165"/>
      <c r="M588" s="169"/>
      <c r="T588" s="170"/>
      <c r="AT588" s="166" t="s">
        <v>259</v>
      </c>
      <c r="AU588" s="166" t="s">
        <v>88</v>
      </c>
      <c r="AV588" s="14" t="s">
        <v>164</v>
      </c>
      <c r="AW588" s="14" t="s">
        <v>27</v>
      </c>
      <c r="AX588" s="14" t="s">
        <v>80</v>
      </c>
      <c r="AY588" s="166" t="s">
        <v>157</v>
      </c>
    </row>
    <row r="589" spans="2:65" s="1" customFormat="1" ht="44.25" customHeight="1">
      <c r="B589" s="28"/>
      <c r="C589" s="198" t="s">
        <v>481</v>
      </c>
      <c r="D589" s="198" t="s">
        <v>160</v>
      </c>
      <c r="E589" s="199" t="s">
        <v>3037</v>
      </c>
      <c r="F589" s="200" t="s">
        <v>3038</v>
      </c>
      <c r="G589" s="201" t="s">
        <v>306</v>
      </c>
      <c r="H589" s="202">
        <v>322.33999999999997</v>
      </c>
      <c r="I589" s="903"/>
      <c r="J589" s="203">
        <f>ROUND(I589*H589,2)</f>
        <v>0</v>
      </c>
      <c r="K589" s="200" t="s">
        <v>2720</v>
      </c>
      <c r="L589" s="28"/>
      <c r="M589" s="140" t="s">
        <v>1</v>
      </c>
      <c r="N589" s="141" t="s">
        <v>38</v>
      </c>
      <c r="O589" s="142">
        <v>0.23300000000000001</v>
      </c>
      <c r="P589" s="142">
        <f>O589*H589</f>
        <v>75.105220000000003</v>
      </c>
      <c r="Q589" s="142">
        <v>0</v>
      </c>
      <c r="R589" s="142">
        <f>Q589*H589</f>
        <v>0</v>
      </c>
      <c r="S589" s="142">
        <v>5.7000000000000002E-2</v>
      </c>
      <c r="T589" s="143">
        <f>S589*H589</f>
        <v>18.373380000000001</v>
      </c>
      <c r="AR589" s="144" t="s">
        <v>164</v>
      </c>
      <c r="AT589" s="144" t="s">
        <v>160</v>
      </c>
      <c r="AU589" s="144" t="s">
        <v>88</v>
      </c>
      <c r="AY589" s="16" t="s">
        <v>157</v>
      </c>
      <c r="BE589" s="145">
        <f>IF(N589="základní",J589,0)</f>
        <v>0</v>
      </c>
      <c r="BF589" s="145">
        <f>IF(N589="snížená",J589,0)</f>
        <v>0</v>
      </c>
      <c r="BG589" s="145">
        <f>IF(N589="zákl. přenesená",J589,0)</f>
        <v>0</v>
      </c>
      <c r="BH589" s="145">
        <f>IF(N589="sníž. přenesená",J589,0)</f>
        <v>0</v>
      </c>
      <c r="BI589" s="145">
        <f>IF(N589="nulová",J589,0)</f>
        <v>0</v>
      </c>
      <c r="BJ589" s="16" t="s">
        <v>88</v>
      </c>
      <c r="BK589" s="145">
        <f>ROUND(I589*H589,2)</f>
        <v>0</v>
      </c>
      <c r="BL589" s="16" t="s">
        <v>164</v>
      </c>
      <c r="BM589" s="144" t="s">
        <v>3039</v>
      </c>
    </row>
    <row r="590" spans="2:65" s="1" customFormat="1">
      <c r="B590" s="28"/>
      <c r="D590" s="150" t="s">
        <v>214</v>
      </c>
      <c r="F590" s="870" t="s">
        <v>3040</v>
      </c>
      <c r="L590" s="28"/>
      <c r="M590" s="152"/>
      <c r="T590" s="52"/>
      <c r="AT590" s="16" t="s">
        <v>214</v>
      </c>
      <c r="AU590" s="16" t="s">
        <v>88</v>
      </c>
    </row>
    <row r="591" spans="2:65" s="12" customFormat="1">
      <c r="B591" s="153"/>
      <c r="D591" s="154" t="s">
        <v>259</v>
      </c>
      <c r="E591" s="155" t="s">
        <v>1</v>
      </c>
      <c r="F591" s="156" t="s">
        <v>2723</v>
      </c>
      <c r="H591" s="155" t="s">
        <v>1</v>
      </c>
      <c r="L591" s="153"/>
      <c r="M591" s="157"/>
      <c r="T591" s="158"/>
      <c r="AT591" s="155" t="s">
        <v>259</v>
      </c>
      <c r="AU591" s="155" t="s">
        <v>88</v>
      </c>
      <c r="AV591" s="12" t="s">
        <v>80</v>
      </c>
      <c r="AW591" s="12" t="s">
        <v>27</v>
      </c>
      <c r="AX591" s="12" t="s">
        <v>72</v>
      </c>
      <c r="AY591" s="155" t="s">
        <v>157</v>
      </c>
    </row>
    <row r="592" spans="2:65" s="12" customFormat="1">
      <c r="B592" s="153"/>
      <c r="D592" s="154" t="s">
        <v>259</v>
      </c>
      <c r="E592" s="155" t="s">
        <v>1</v>
      </c>
      <c r="F592" s="156" t="s">
        <v>2764</v>
      </c>
      <c r="H592" s="155" t="s">
        <v>1</v>
      </c>
      <c r="L592" s="153"/>
      <c r="M592" s="157"/>
      <c r="T592" s="158"/>
      <c r="AT592" s="155" t="s">
        <v>259</v>
      </c>
      <c r="AU592" s="155" t="s">
        <v>88</v>
      </c>
      <c r="AV592" s="12" t="s">
        <v>80</v>
      </c>
      <c r="AW592" s="12" t="s">
        <v>27</v>
      </c>
      <c r="AX592" s="12" t="s">
        <v>72</v>
      </c>
      <c r="AY592" s="155" t="s">
        <v>157</v>
      </c>
    </row>
    <row r="593" spans="2:51" s="13" customFormat="1">
      <c r="B593" s="159"/>
      <c r="D593" s="154" t="s">
        <v>259</v>
      </c>
      <c r="E593" s="160" t="s">
        <v>1</v>
      </c>
      <c r="F593" s="161" t="s">
        <v>2972</v>
      </c>
      <c r="H593" s="162">
        <v>2.54</v>
      </c>
      <c r="L593" s="159"/>
      <c r="M593" s="163"/>
      <c r="T593" s="164"/>
      <c r="AT593" s="160" t="s">
        <v>259</v>
      </c>
      <c r="AU593" s="160" t="s">
        <v>88</v>
      </c>
      <c r="AV593" s="13" t="s">
        <v>88</v>
      </c>
      <c r="AW593" s="13" t="s">
        <v>27</v>
      </c>
      <c r="AX593" s="13" t="s">
        <v>72</v>
      </c>
      <c r="AY593" s="160" t="s">
        <v>157</v>
      </c>
    </row>
    <row r="594" spans="2:51" s="13" customFormat="1">
      <c r="B594" s="159"/>
      <c r="D594" s="154" t="s">
        <v>259</v>
      </c>
      <c r="E594" s="160" t="s">
        <v>1</v>
      </c>
      <c r="F594" s="161" t="s">
        <v>2973</v>
      </c>
      <c r="H594" s="162">
        <v>1.63</v>
      </c>
      <c r="L594" s="159"/>
      <c r="M594" s="163"/>
      <c r="T594" s="164"/>
      <c r="AT594" s="160" t="s">
        <v>259</v>
      </c>
      <c r="AU594" s="160" t="s">
        <v>88</v>
      </c>
      <c r="AV594" s="13" t="s">
        <v>88</v>
      </c>
      <c r="AW594" s="13" t="s">
        <v>27</v>
      </c>
      <c r="AX594" s="13" t="s">
        <v>72</v>
      </c>
      <c r="AY594" s="160" t="s">
        <v>157</v>
      </c>
    </row>
    <row r="595" spans="2:51" s="13" customFormat="1">
      <c r="B595" s="159"/>
      <c r="D595" s="154" t="s">
        <v>259</v>
      </c>
      <c r="E595" s="160" t="s">
        <v>1</v>
      </c>
      <c r="F595" s="161" t="s">
        <v>2975</v>
      </c>
      <c r="H595" s="162">
        <v>4.9800000000000004</v>
      </c>
      <c r="L595" s="159"/>
      <c r="M595" s="163"/>
      <c r="T595" s="164"/>
      <c r="AT595" s="160" t="s">
        <v>259</v>
      </c>
      <c r="AU595" s="160" t="s">
        <v>88</v>
      </c>
      <c r="AV595" s="13" t="s">
        <v>88</v>
      </c>
      <c r="AW595" s="13" t="s">
        <v>27</v>
      </c>
      <c r="AX595" s="13" t="s">
        <v>72</v>
      </c>
      <c r="AY595" s="160" t="s">
        <v>157</v>
      </c>
    </row>
    <row r="596" spans="2:51" s="13" customFormat="1">
      <c r="B596" s="159"/>
      <c r="D596" s="154" t="s">
        <v>259</v>
      </c>
      <c r="E596" s="160" t="s">
        <v>1</v>
      </c>
      <c r="F596" s="161" t="s">
        <v>2984</v>
      </c>
      <c r="H596" s="162">
        <v>1.74</v>
      </c>
      <c r="L596" s="159"/>
      <c r="M596" s="163"/>
      <c r="T596" s="164"/>
      <c r="AT596" s="160" t="s">
        <v>259</v>
      </c>
      <c r="AU596" s="160" t="s">
        <v>88</v>
      </c>
      <c r="AV596" s="13" t="s">
        <v>88</v>
      </c>
      <c r="AW596" s="13" t="s">
        <v>27</v>
      </c>
      <c r="AX596" s="13" t="s">
        <v>72</v>
      </c>
      <c r="AY596" s="160" t="s">
        <v>157</v>
      </c>
    </row>
    <row r="597" spans="2:51" s="13" customFormat="1">
      <c r="B597" s="159"/>
      <c r="D597" s="154" t="s">
        <v>259</v>
      </c>
      <c r="E597" s="160" t="s">
        <v>1</v>
      </c>
      <c r="F597" s="161" t="s">
        <v>2985</v>
      </c>
      <c r="H597" s="162">
        <v>2.54</v>
      </c>
      <c r="L597" s="159"/>
      <c r="M597" s="163"/>
      <c r="T597" s="164"/>
      <c r="AT597" s="160" t="s">
        <v>259</v>
      </c>
      <c r="AU597" s="160" t="s">
        <v>88</v>
      </c>
      <c r="AV597" s="13" t="s">
        <v>88</v>
      </c>
      <c r="AW597" s="13" t="s">
        <v>27</v>
      </c>
      <c r="AX597" s="13" t="s">
        <v>72</v>
      </c>
      <c r="AY597" s="160" t="s">
        <v>157</v>
      </c>
    </row>
    <row r="598" spans="2:51" s="13" customFormat="1">
      <c r="B598" s="159"/>
      <c r="D598" s="154" t="s">
        <v>259</v>
      </c>
      <c r="E598" s="160" t="s">
        <v>1</v>
      </c>
      <c r="F598" s="161" t="s">
        <v>2986</v>
      </c>
      <c r="H598" s="162">
        <v>3.42</v>
      </c>
      <c r="L598" s="159"/>
      <c r="M598" s="163"/>
      <c r="T598" s="164"/>
      <c r="AT598" s="160" t="s">
        <v>259</v>
      </c>
      <c r="AU598" s="160" t="s">
        <v>88</v>
      </c>
      <c r="AV598" s="13" t="s">
        <v>88</v>
      </c>
      <c r="AW598" s="13" t="s">
        <v>27</v>
      </c>
      <c r="AX598" s="13" t="s">
        <v>72</v>
      </c>
      <c r="AY598" s="160" t="s">
        <v>157</v>
      </c>
    </row>
    <row r="599" spans="2:51" s="13" customFormat="1">
      <c r="B599" s="159"/>
      <c r="D599" s="154" t="s">
        <v>259</v>
      </c>
      <c r="E599" s="160" t="s">
        <v>1</v>
      </c>
      <c r="F599" s="161" t="s">
        <v>2987</v>
      </c>
      <c r="H599" s="162">
        <v>5.32</v>
      </c>
      <c r="L599" s="159"/>
      <c r="M599" s="163"/>
      <c r="T599" s="164"/>
      <c r="AT599" s="160" t="s">
        <v>259</v>
      </c>
      <c r="AU599" s="160" t="s">
        <v>88</v>
      </c>
      <c r="AV599" s="13" t="s">
        <v>88</v>
      </c>
      <c r="AW599" s="13" t="s">
        <v>27</v>
      </c>
      <c r="AX599" s="13" t="s">
        <v>72</v>
      </c>
      <c r="AY599" s="160" t="s">
        <v>157</v>
      </c>
    </row>
    <row r="600" spans="2:51" s="13" customFormat="1">
      <c r="B600" s="159"/>
      <c r="D600" s="154" t="s">
        <v>259</v>
      </c>
      <c r="E600" s="160" t="s">
        <v>1</v>
      </c>
      <c r="F600" s="161" t="s">
        <v>2988</v>
      </c>
      <c r="H600" s="162">
        <v>17.059999999999999</v>
      </c>
      <c r="L600" s="159"/>
      <c r="M600" s="163"/>
      <c r="T600" s="164"/>
      <c r="AT600" s="160" t="s">
        <v>259</v>
      </c>
      <c r="AU600" s="160" t="s">
        <v>88</v>
      </c>
      <c r="AV600" s="13" t="s">
        <v>88</v>
      </c>
      <c r="AW600" s="13" t="s">
        <v>27</v>
      </c>
      <c r="AX600" s="13" t="s">
        <v>72</v>
      </c>
      <c r="AY600" s="160" t="s">
        <v>157</v>
      </c>
    </row>
    <row r="601" spans="2:51" s="13" customFormat="1">
      <c r="B601" s="159"/>
      <c r="D601" s="154" t="s">
        <v>259</v>
      </c>
      <c r="E601" s="160" t="s">
        <v>1</v>
      </c>
      <c r="F601" s="161" t="s">
        <v>2989</v>
      </c>
      <c r="H601" s="162">
        <v>19.57</v>
      </c>
      <c r="L601" s="159"/>
      <c r="M601" s="163"/>
      <c r="T601" s="164"/>
      <c r="AT601" s="160" t="s">
        <v>259</v>
      </c>
      <c r="AU601" s="160" t="s">
        <v>88</v>
      </c>
      <c r="AV601" s="13" t="s">
        <v>88</v>
      </c>
      <c r="AW601" s="13" t="s">
        <v>27</v>
      </c>
      <c r="AX601" s="13" t="s">
        <v>72</v>
      </c>
      <c r="AY601" s="160" t="s">
        <v>157</v>
      </c>
    </row>
    <row r="602" spans="2:51" s="13" customFormat="1">
      <c r="B602" s="159"/>
      <c r="D602" s="154" t="s">
        <v>259</v>
      </c>
      <c r="E602" s="160" t="s">
        <v>1</v>
      </c>
      <c r="F602" s="161" t="s">
        <v>2990</v>
      </c>
      <c r="H602" s="162">
        <v>8.0299999999999994</v>
      </c>
      <c r="L602" s="159"/>
      <c r="M602" s="163"/>
      <c r="T602" s="164"/>
      <c r="AT602" s="160" t="s">
        <v>259</v>
      </c>
      <c r="AU602" s="160" t="s">
        <v>88</v>
      </c>
      <c r="AV602" s="13" t="s">
        <v>88</v>
      </c>
      <c r="AW602" s="13" t="s">
        <v>27</v>
      </c>
      <c r="AX602" s="13" t="s">
        <v>72</v>
      </c>
      <c r="AY602" s="160" t="s">
        <v>157</v>
      </c>
    </row>
    <row r="603" spans="2:51" s="13" customFormat="1">
      <c r="B603" s="159"/>
      <c r="D603" s="154" t="s">
        <v>259</v>
      </c>
      <c r="E603" s="160" t="s">
        <v>1</v>
      </c>
      <c r="F603" s="161" t="s">
        <v>2991</v>
      </c>
      <c r="H603" s="162">
        <v>10.26</v>
      </c>
      <c r="L603" s="159"/>
      <c r="M603" s="163"/>
      <c r="T603" s="164"/>
      <c r="AT603" s="160" t="s">
        <v>259</v>
      </c>
      <c r="AU603" s="160" t="s">
        <v>88</v>
      </c>
      <c r="AV603" s="13" t="s">
        <v>88</v>
      </c>
      <c r="AW603" s="13" t="s">
        <v>27</v>
      </c>
      <c r="AX603" s="13" t="s">
        <v>72</v>
      </c>
      <c r="AY603" s="160" t="s">
        <v>157</v>
      </c>
    </row>
    <row r="604" spans="2:51" s="13" customFormat="1">
      <c r="B604" s="159"/>
      <c r="D604" s="154" t="s">
        <v>259</v>
      </c>
      <c r="E604" s="160" t="s">
        <v>1</v>
      </c>
      <c r="F604" s="161" t="s">
        <v>2992</v>
      </c>
      <c r="H604" s="162">
        <v>4.8499999999999996</v>
      </c>
      <c r="L604" s="159"/>
      <c r="M604" s="163"/>
      <c r="T604" s="164"/>
      <c r="AT604" s="160" t="s">
        <v>259</v>
      </c>
      <c r="AU604" s="160" t="s">
        <v>88</v>
      </c>
      <c r="AV604" s="13" t="s">
        <v>88</v>
      </c>
      <c r="AW604" s="13" t="s">
        <v>27</v>
      </c>
      <c r="AX604" s="13" t="s">
        <v>72</v>
      </c>
      <c r="AY604" s="160" t="s">
        <v>157</v>
      </c>
    </row>
    <row r="605" spans="2:51" s="13" customFormat="1">
      <c r="B605" s="159"/>
      <c r="D605" s="154" t="s">
        <v>259</v>
      </c>
      <c r="E605" s="160" t="s">
        <v>1</v>
      </c>
      <c r="F605" s="161" t="s">
        <v>2993</v>
      </c>
      <c r="H605" s="162">
        <v>5.63</v>
      </c>
      <c r="L605" s="159"/>
      <c r="M605" s="163"/>
      <c r="T605" s="164"/>
      <c r="AT605" s="160" t="s">
        <v>259</v>
      </c>
      <c r="AU605" s="160" t="s">
        <v>88</v>
      </c>
      <c r="AV605" s="13" t="s">
        <v>88</v>
      </c>
      <c r="AW605" s="13" t="s">
        <v>27</v>
      </c>
      <c r="AX605" s="13" t="s">
        <v>72</v>
      </c>
      <c r="AY605" s="160" t="s">
        <v>157</v>
      </c>
    </row>
    <row r="606" spans="2:51" s="13" customFormat="1">
      <c r="B606" s="159"/>
      <c r="D606" s="154" t="s">
        <v>259</v>
      </c>
      <c r="E606" s="160" t="s">
        <v>1</v>
      </c>
      <c r="F606" s="161" t="s">
        <v>2994</v>
      </c>
      <c r="H606" s="162">
        <v>52.5</v>
      </c>
      <c r="L606" s="159"/>
      <c r="M606" s="163"/>
      <c r="T606" s="164"/>
      <c r="AT606" s="160" t="s">
        <v>259</v>
      </c>
      <c r="AU606" s="160" t="s">
        <v>88</v>
      </c>
      <c r="AV606" s="13" t="s">
        <v>88</v>
      </c>
      <c r="AW606" s="13" t="s">
        <v>27</v>
      </c>
      <c r="AX606" s="13" t="s">
        <v>72</v>
      </c>
      <c r="AY606" s="160" t="s">
        <v>157</v>
      </c>
    </row>
    <row r="607" spans="2:51" s="13" customFormat="1">
      <c r="B607" s="159"/>
      <c r="D607" s="154" t="s">
        <v>259</v>
      </c>
      <c r="E607" s="160" t="s">
        <v>1</v>
      </c>
      <c r="F607" s="161" t="s">
        <v>2997</v>
      </c>
      <c r="H607" s="162">
        <v>5.0199999999999996</v>
      </c>
      <c r="L607" s="159"/>
      <c r="M607" s="163"/>
      <c r="T607" s="164"/>
      <c r="AT607" s="160" t="s">
        <v>259</v>
      </c>
      <c r="AU607" s="160" t="s">
        <v>88</v>
      </c>
      <c r="AV607" s="13" t="s">
        <v>88</v>
      </c>
      <c r="AW607" s="13" t="s">
        <v>27</v>
      </c>
      <c r="AX607" s="13" t="s">
        <v>72</v>
      </c>
      <c r="AY607" s="160" t="s">
        <v>157</v>
      </c>
    </row>
    <row r="608" spans="2:51" s="12" customFormat="1">
      <c r="B608" s="153"/>
      <c r="D608" s="154" t="s">
        <v>259</v>
      </c>
      <c r="E608" s="155" t="s">
        <v>1</v>
      </c>
      <c r="F608" s="156" t="s">
        <v>2765</v>
      </c>
      <c r="H608" s="155" t="s">
        <v>1</v>
      </c>
      <c r="L608" s="153"/>
      <c r="M608" s="157"/>
      <c r="T608" s="158"/>
      <c r="AT608" s="155" t="s">
        <v>259</v>
      </c>
      <c r="AU608" s="155" t="s">
        <v>88</v>
      </c>
      <c r="AV608" s="12" t="s">
        <v>80</v>
      </c>
      <c r="AW608" s="12" t="s">
        <v>27</v>
      </c>
      <c r="AX608" s="12" t="s">
        <v>72</v>
      </c>
      <c r="AY608" s="155" t="s">
        <v>157</v>
      </c>
    </row>
    <row r="609" spans="2:65" s="13" customFormat="1">
      <c r="B609" s="159"/>
      <c r="D609" s="154" t="s">
        <v>259</v>
      </c>
      <c r="E609" s="160" t="s">
        <v>1</v>
      </c>
      <c r="F609" s="161" t="s">
        <v>2999</v>
      </c>
      <c r="H609" s="162">
        <v>3.49</v>
      </c>
      <c r="L609" s="159"/>
      <c r="M609" s="163"/>
      <c r="T609" s="164"/>
      <c r="AT609" s="160" t="s">
        <v>259</v>
      </c>
      <c r="AU609" s="160" t="s">
        <v>88</v>
      </c>
      <c r="AV609" s="13" t="s">
        <v>88</v>
      </c>
      <c r="AW609" s="13" t="s">
        <v>27</v>
      </c>
      <c r="AX609" s="13" t="s">
        <v>72</v>
      </c>
      <c r="AY609" s="160" t="s">
        <v>157</v>
      </c>
    </row>
    <row r="610" spans="2:65" s="13" customFormat="1">
      <c r="B610" s="159"/>
      <c r="D610" s="154" t="s">
        <v>259</v>
      </c>
      <c r="E610" s="160" t="s">
        <v>1</v>
      </c>
      <c r="F610" s="161" t="s">
        <v>3000</v>
      </c>
      <c r="H610" s="162">
        <v>2.17</v>
      </c>
      <c r="L610" s="159"/>
      <c r="M610" s="163"/>
      <c r="T610" s="164"/>
      <c r="AT610" s="160" t="s">
        <v>259</v>
      </c>
      <c r="AU610" s="160" t="s">
        <v>88</v>
      </c>
      <c r="AV610" s="13" t="s">
        <v>88</v>
      </c>
      <c r="AW610" s="13" t="s">
        <v>27</v>
      </c>
      <c r="AX610" s="13" t="s">
        <v>72</v>
      </c>
      <c r="AY610" s="160" t="s">
        <v>157</v>
      </c>
    </row>
    <row r="611" spans="2:65" s="13" customFormat="1">
      <c r="B611" s="159"/>
      <c r="D611" s="154" t="s">
        <v>259</v>
      </c>
      <c r="E611" s="160" t="s">
        <v>1</v>
      </c>
      <c r="F611" s="161" t="s">
        <v>3001</v>
      </c>
      <c r="H611" s="162">
        <v>0.95</v>
      </c>
      <c r="L611" s="159"/>
      <c r="M611" s="163"/>
      <c r="T611" s="164"/>
      <c r="AT611" s="160" t="s">
        <v>259</v>
      </c>
      <c r="AU611" s="160" t="s">
        <v>88</v>
      </c>
      <c r="AV611" s="13" t="s">
        <v>88</v>
      </c>
      <c r="AW611" s="13" t="s">
        <v>27</v>
      </c>
      <c r="AX611" s="13" t="s">
        <v>72</v>
      </c>
      <c r="AY611" s="160" t="s">
        <v>157</v>
      </c>
    </row>
    <row r="612" spans="2:65" s="13" customFormat="1">
      <c r="B612" s="159"/>
      <c r="D612" s="154" t="s">
        <v>259</v>
      </c>
      <c r="E612" s="160" t="s">
        <v>1</v>
      </c>
      <c r="F612" s="161" t="s">
        <v>3002</v>
      </c>
      <c r="H612" s="162">
        <v>0.97</v>
      </c>
      <c r="L612" s="159"/>
      <c r="M612" s="163"/>
      <c r="T612" s="164"/>
      <c r="AT612" s="160" t="s">
        <v>259</v>
      </c>
      <c r="AU612" s="160" t="s">
        <v>88</v>
      </c>
      <c r="AV612" s="13" t="s">
        <v>88</v>
      </c>
      <c r="AW612" s="13" t="s">
        <v>27</v>
      </c>
      <c r="AX612" s="13" t="s">
        <v>72</v>
      </c>
      <c r="AY612" s="160" t="s">
        <v>157</v>
      </c>
    </row>
    <row r="613" spans="2:65" s="13" customFormat="1">
      <c r="B613" s="159"/>
      <c r="D613" s="154" t="s">
        <v>259</v>
      </c>
      <c r="E613" s="160" t="s">
        <v>1</v>
      </c>
      <c r="F613" s="161" t="s">
        <v>3003</v>
      </c>
      <c r="H613" s="162">
        <v>0.93</v>
      </c>
      <c r="L613" s="159"/>
      <c r="M613" s="163"/>
      <c r="T613" s="164"/>
      <c r="AT613" s="160" t="s">
        <v>259</v>
      </c>
      <c r="AU613" s="160" t="s">
        <v>88</v>
      </c>
      <c r="AV613" s="13" t="s">
        <v>88</v>
      </c>
      <c r="AW613" s="13" t="s">
        <v>27</v>
      </c>
      <c r="AX613" s="13" t="s">
        <v>72</v>
      </c>
      <c r="AY613" s="160" t="s">
        <v>157</v>
      </c>
    </row>
    <row r="614" spans="2:65" s="13" customFormat="1">
      <c r="B614" s="159"/>
      <c r="D614" s="154" t="s">
        <v>259</v>
      </c>
      <c r="E614" s="160" t="s">
        <v>1</v>
      </c>
      <c r="F614" s="161" t="s">
        <v>3004</v>
      </c>
      <c r="H614" s="162">
        <v>2.23</v>
      </c>
      <c r="L614" s="159"/>
      <c r="M614" s="163"/>
      <c r="T614" s="164"/>
      <c r="AT614" s="160" t="s">
        <v>259</v>
      </c>
      <c r="AU614" s="160" t="s">
        <v>88</v>
      </c>
      <c r="AV614" s="13" t="s">
        <v>88</v>
      </c>
      <c r="AW614" s="13" t="s">
        <v>27</v>
      </c>
      <c r="AX614" s="13" t="s">
        <v>72</v>
      </c>
      <c r="AY614" s="160" t="s">
        <v>157</v>
      </c>
    </row>
    <row r="615" spans="2:65" s="13" customFormat="1">
      <c r="B615" s="159"/>
      <c r="D615" s="154" t="s">
        <v>259</v>
      </c>
      <c r="E615" s="160" t="s">
        <v>1</v>
      </c>
      <c r="F615" s="161" t="s">
        <v>3005</v>
      </c>
      <c r="H615" s="162">
        <v>16.11</v>
      </c>
      <c r="L615" s="159"/>
      <c r="M615" s="163"/>
      <c r="T615" s="164"/>
      <c r="AT615" s="160" t="s">
        <v>259</v>
      </c>
      <c r="AU615" s="160" t="s">
        <v>88</v>
      </c>
      <c r="AV615" s="13" t="s">
        <v>88</v>
      </c>
      <c r="AW615" s="13" t="s">
        <v>27</v>
      </c>
      <c r="AX615" s="13" t="s">
        <v>72</v>
      </c>
      <c r="AY615" s="160" t="s">
        <v>157</v>
      </c>
    </row>
    <row r="616" spans="2:65" s="13" customFormat="1">
      <c r="B616" s="159"/>
      <c r="D616" s="154" t="s">
        <v>259</v>
      </c>
      <c r="E616" s="160" t="s">
        <v>1</v>
      </c>
      <c r="F616" s="161" t="s">
        <v>3016</v>
      </c>
      <c r="H616" s="162">
        <v>16.649999999999999</v>
      </c>
      <c r="L616" s="159"/>
      <c r="M616" s="163"/>
      <c r="T616" s="164"/>
      <c r="AT616" s="160" t="s">
        <v>259</v>
      </c>
      <c r="AU616" s="160" t="s">
        <v>88</v>
      </c>
      <c r="AV616" s="13" t="s">
        <v>88</v>
      </c>
      <c r="AW616" s="13" t="s">
        <v>27</v>
      </c>
      <c r="AX616" s="13" t="s">
        <v>72</v>
      </c>
      <c r="AY616" s="160" t="s">
        <v>157</v>
      </c>
    </row>
    <row r="617" spans="2:65" s="12" customFormat="1">
      <c r="B617" s="153"/>
      <c r="D617" s="154" t="s">
        <v>259</v>
      </c>
      <c r="E617" s="155" t="s">
        <v>1</v>
      </c>
      <c r="F617" s="156" t="s">
        <v>2766</v>
      </c>
      <c r="H617" s="155" t="s">
        <v>1</v>
      </c>
      <c r="L617" s="153"/>
      <c r="M617" s="157"/>
      <c r="T617" s="158"/>
      <c r="AT617" s="155" t="s">
        <v>259</v>
      </c>
      <c r="AU617" s="155" t="s">
        <v>88</v>
      </c>
      <c r="AV617" s="12" t="s">
        <v>80</v>
      </c>
      <c r="AW617" s="12" t="s">
        <v>27</v>
      </c>
      <c r="AX617" s="12" t="s">
        <v>72</v>
      </c>
      <c r="AY617" s="155" t="s">
        <v>157</v>
      </c>
    </row>
    <row r="618" spans="2:65" s="13" customFormat="1">
      <c r="B618" s="159"/>
      <c r="D618" s="154" t="s">
        <v>259</v>
      </c>
      <c r="E618" s="160" t="s">
        <v>1</v>
      </c>
      <c r="F618" s="161" t="s">
        <v>3022</v>
      </c>
      <c r="H618" s="162">
        <v>3.12</v>
      </c>
      <c r="L618" s="159"/>
      <c r="M618" s="163"/>
      <c r="T618" s="164"/>
      <c r="AT618" s="160" t="s">
        <v>259</v>
      </c>
      <c r="AU618" s="160" t="s">
        <v>88</v>
      </c>
      <c r="AV618" s="13" t="s">
        <v>88</v>
      </c>
      <c r="AW618" s="13" t="s">
        <v>27</v>
      </c>
      <c r="AX618" s="13" t="s">
        <v>72</v>
      </c>
      <c r="AY618" s="160" t="s">
        <v>157</v>
      </c>
    </row>
    <row r="619" spans="2:65" s="13" customFormat="1">
      <c r="B619" s="159"/>
      <c r="D619" s="154" t="s">
        <v>259</v>
      </c>
      <c r="E619" s="160" t="s">
        <v>1</v>
      </c>
      <c r="F619" s="161" t="s">
        <v>3027</v>
      </c>
      <c r="H619" s="162">
        <v>124.61</v>
      </c>
      <c r="L619" s="159"/>
      <c r="M619" s="163"/>
      <c r="T619" s="164"/>
      <c r="AT619" s="160" t="s">
        <v>259</v>
      </c>
      <c r="AU619" s="160" t="s">
        <v>88</v>
      </c>
      <c r="AV619" s="13" t="s">
        <v>88</v>
      </c>
      <c r="AW619" s="13" t="s">
        <v>27</v>
      </c>
      <c r="AX619" s="13" t="s">
        <v>72</v>
      </c>
      <c r="AY619" s="160" t="s">
        <v>157</v>
      </c>
    </row>
    <row r="620" spans="2:65" s="13" customFormat="1">
      <c r="B620" s="159"/>
      <c r="D620" s="154" t="s">
        <v>259</v>
      </c>
      <c r="E620" s="160" t="s">
        <v>1</v>
      </c>
      <c r="F620" s="161" t="s">
        <v>3034</v>
      </c>
      <c r="H620" s="162">
        <v>6.02</v>
      </c>
      <c r="L620" s="159"/>
      <c r="M620" s="163"/>
      <c r="T620" s="164"/>
      <c r="AT620" s="160" t="s">
        <v>259</v>
      </c>
      <c r="AU620" s="160" t="s">
        <v>88</v>
      </c>
      <c r="AV620" s="13" t="s">
        <v>88</v>
      </c>
      <c r="AW620" s="13" t="s">
        <v>27</v>
      </c>
      <c r="AX620" s="13" t="s">
        <v>72</v>
      </c>
      <c r="AY620" s="160" t="s">
        <v>157</v>
      </c>
    </row>
    <row r="621" spans="2:65" s="14" customFormat="1">
      <c r="B621" s="165"/>
      <c r="D621" s="154" t="s">
        <v>259</v>
      </c>
      <c r="E621" s="166" t="s">
        <v>1</v>
      </c>
      <c r="F621" s="167" t="s">
        <v>265</v>
      </c>
      <c r="H621" s="168">
        <v>322.33999999999997</v>
      </c>
      <c r="L621" s="165"/>
      <c r="M621" s="169"/>
      <c r="T621" s="170"/>
      <c r="AT621" s="166" t="s">
        <v>259</v>
      </c>
      <c r="AU621" s="166" t="s">
        <v>88</v>
      </c>
      <c r="AV621" s="14" t="s">
        <v>164</v>
      </c>
      <c r="AW621" s="14" t="s">
        <v>27</v>
      </c>
      <c r="AX621" s="14" t="s">
        <v>80</v>
      </c>
      <c r="AY621" s="166" t="s">
        <v>157</v>
      </c>
    </row>
    <row r="622" spans="2:65" s="1" customFormat="1" ht="33" customHeight="1">
      <c r="B622" s="28"/>
      <c r="C622" s="198" t="s">
        <v>486</v>
      </c>
      <c r="D622" s="198" t="s">
        <v>160</v>
      </c>
      <c r="E622" s="199" t="s">
        <v>3041</v>
      </c>
      <c r="F622" s="200" t="s">
        <v>3042</v>
      </c>
      <c r="G622" s="201" t="s">
        <v>256</v>
      </c>
      <c r="H622" s="202">
        <v>5.4</v>
      </c>
      <c r="I622" s="903"/>
      <c r="J622" s="203">
        <f>ROUND(I622*H622,2)</f>
        <v>0</v>
      </c>
      <c r="K622" s="200" t="s">
        <v>2720</v>
      </c>
      <c r="L622" s="28"/>
      <c r="M622" s="140" t="s">
        <v>1</v>
      </c>
      <c r="N622" s="141" t="s">
        <v>38</v>
      </c>
      <c r="O622" s="142">
        <v>1.35</v>
      </c>
      <c r="P622" s="142">
        <f>O622*H622</f>
        <v>7.2900000000000009</v>
      </c>
      <c r="Q622" s="142">
        <v>0</v>
      </c>
      <c r="R622" s="142">
        <f>Q622*H622</f>
        <v>0</v>
      </c>
      <c r="S622" s="142">
        <v>1.4</v>
      </c>
      <c r="T622" s="143">
        <f>S622*H622</f>
        <v>7.56</v>
      </c>
      <c r="AR622" s="144" t="s">
        <v>164</v>
      </c>
      <c r="AT622" s="144" t="s">
        <v>160</v>
      </c>
      <c r="AU622" s="144" t="s">
        <v>88</v>
      </c>
      <c r="AY622" s="16" t="s">
        <v>157</v>
      </c>
      <c r="BE622" s="145">
        <f>IF(N622="základní",J622,0)</f>
        <v>0</v>
      </c>
      <c r="BF622" s="145">
        <f>IF(N622="snížená",J622,0)</f>
        <v>0</v>
      </c>
      <c r="BG622" s="145">
        <f>IF(N622="zákl. přenesená",J622,0)</f>
        <v>0</v>
      </c>
      <c r="BH622" s="145">
        <f>IF(N622="sníž. přenesená",J622,0)</f>
        <v>0</v>
      </c>
      <c r="BI622" s="145">
        <f>IF(N622="nulová",J622,0)</f>
        <v>0</v>
      </c>
      <c r="BJ622" s="16" t="s">
        <v>88</v>
      </c>
      <c r="BK622" s="145">
        <f>ROUND(I622*H622,2)</f>
        <v>0</v>
      </c>
      <c r="BL622" s="16" t="s">
        <v>164</v>
      </c>
      <c r="BM622" s="144" t="s">
        <v>3043</v>
      </c>
    </row>
    <row r="623" spans="2:65" s="1" customFormat="1">
      <c r="B623" s="28"/>
      <c r="D623" s="150" t="s">
        <v>214</v>
      </c>
      <c r="F623" s="870" t="s">
        <v>3044</v>
      </c>
      <c r="L623" s="28"/>
      <c r="M623" s="152"/>
      <c r="T623" s="52"/>
      <c r="AT623" s="16" t="s">
        <v>214</v>
      </c>
      <c r="AU623" s="16" t="s">
        <v>88</v>
      </c>
    </row>
    <row r="624" spans="2:65" s="12" customFormat="1">
      <c r="B624" s="153"/>
      <c r="D624" s="154" t="s">
        <v>259</v>
      </c>
      <c r="E624" s="155" t="s">
        <v>1</v>
      </c>
      <c r="F624" s="156" t="s">
        <v>2723</v>
      </c>
      <c r="H624" s="155" t="s">
        <v>1</v>
      </c>
      <c r="L624" s="153"/>
      <c r="M624" s="157"/>
      <c r="T624" s="158"/>
      <c r="AT624" s="155" t="s">
        <v>259</v>
      </c>
      <c r="AU624" s="155" t="s">
        <v>88</v>
      </c>
      <c r="AV624" s="12" t="s">
        <v>80</v>
      </c>
      <c r="AW624" s="12" t="s">
        <v>27</v>
      </c>
      <c r="AX624" s="12" t="s">
        <v>72</v>
      </c>
      <c r="AY624" s="155" t="s">
        <v>157</v>
      </c>
    </row>
    <row r="625" spans="2:65" s="12" customFormat="1">
      <c r="B625" s="153"/>
      <c r="D625" s="154" t="s">
        <v>259</v>
      </c>
      <c r="E625" s="155" t="s">
        <v>1</v>
      </c>
      <c r="F625" s="156" t="s">
        <v>2764</v>
      </c>
      <c r="H625" s="155" t="s">
        <v>1</v>
      </c>
      <c r="L625" s="153"/>
      <c r="M625" s="157"/>
      <c r="T625" s="158"/>
      <c r="AT625" s="155" t="s">
        <v>259</v>
      </c>
      <c r="AU625" s="155" t="s">
        <v>88</v>
      </c>
      <c r="AV625" s="12" t="s">
        <v>80</v>
      </c>
      <c r="AW625" s="12" t="s">
        <v>27</v>
      </c>
      <c r="AX625" s="12" t="s">
        <v>72</v>
      </c>
      <c r="AY625" s="155" t="s">
        <v>157</v>
      </c>
    </row>
    <row r="626" spans="2:65" s="12" customFormat="1">
      <c r="B626" s="153"/>
      <c r="D626" s="154" t="s">
        <v>259</v>
      </c>
      <c r="E626" s="155" t="s">
        <v>1</v>
      </c>
      <c r="F626" s="156" t="s">
        <v>2765</v>
      </c>
      <c r="H626" s="155" t="s">
        <v>1</v>
      </c>
      <c r="L626" s="153"/>
      <c r="M626" s="157"/>
      <c r="T626" s="158"/>
      <c r="AT626" s="155" t="s">
        <v>259</v>
      </c>
      <c r="AU626" s="155" t="s">
        <v>88</v>
      </c>
      <c r="AV626" s="12" t="s">
        <v>80</v>
      </c>
      <c r="AW626" s="12" t="s">
        <v>27</v>
      </c>
      <c r="AX626" s="12" t="s">
        <v>72</v>
      </c>
      <c r="AY626" s="155" t="s">
        <v>157</v>
      </c>
    </row>
    <row r="627" spans="2:65" s="12" customFormat="1">
      <c r="B627" s="153"/>
      <c r="D627" s="154" t="s">
        <v>259</v>
      </c>
      <c r="E627" s="155" t="s">
        <v>1</v>
      </c>
      <c r="F627" s="156" t="s">
        <v>2766</v>
      </c>
      <c r="H627" s="155" t="s">
        <v>1</v>
      </c>
      <c r="L627" s="153"/>
      <c r="M627" s="157"/>
      <c r="T627" s="158"/>
      <c r="AT627" s="155" t="s">
        <v>259</v>
      </c>
      <c r="AU627" s="155" t="s">
        <v>88</v>
      </c>
      <c r="AV627" s="12" t="s">
        <v>80</v>
      </c>
      <c r="AW627" s="12" t="s">
        <v>27</v>
      </c>
      <c r="AX627" s="12" t="s">
        <v>72</v>
      </c>
      <c r="AY627" s="155" t="s">
        <v>157</v>
      </c>
    </row>
    <row r="628" spans="2:65" s="13" customFormat="1">
      <c r="B628" s="159"/>
      <c r="D628" s="154" t="s">
        <v>259</v>
      </c>
      <c r="E628" s="160" t="s">
        <v>1</v>
      </c>
      <c r="F628" s="161" t="s">
        <v>3045</v>
      </c>
      <c r="H628" s="162">
        <v>5.4</v>
      </c>
      <c r="L628" s="159"/>
      <c r="M628" s="163"/>
      <c r="T628" s="164"/>
      <c r="AT628" s="160" t="s">
        <v>259</v>
      </c>
      <c r="AU628" s="160" t="s">
        <v>88</v>
      </c>
      <c r="AV628" s="13" t="s">
        <v>88</v>
      </c>
      <c r="AW628" s="13" t="s">
        <v>27</v>
      </c>
      <c r="AX628" s="13" t="s">
        <v>72</v>
      </c>
      <c r="AY628" s="160" t="s">
        <v>157</v>
      </c>
    </row>
    <row r="629" spans="2:65" s="14" customFormat="1">
      <c r="B629" s="165"/>
      <c r="D629" s="154" t="s">
        <v>259</v>
      </c>
      <c r="E629" s="166" t="s">
        <v>1</v>
      </c>
      <c r="F629" s="167" t="s">
        <v>265</v>
      </c>
      <c r="H629" s="168">
        <v>5.4</v>
      </c>
      <c r="L629" s="165"/>
      <c r="M629" s="169"/>
      <c r="T629" s="170"/>
      <c r="AT629" s="166" t="s">
        <v>259</v>
      </c>
      <c r="AU629" s="166" t="s">
        <v>88</v>
      </c>
      <c r="AV629" s="14" t="s">
        <v>164</v>
      </c>
      <c r="AW629" s="14" t="s">
        <v>27</v>
      </c>
      <c r="AX629" s="14" t="s">
        <v>80</v>
      </c>
      <c r="AY629" s="166" t="s">
        <v>157</v>
      </c>
    </row>
    <row r="630" spans="2:65" s="1" customFormat="1" ht="37.9" customHeight="1">
      <c r="B630" s="28"/>
      <c r="C630" s="198" t="s">
        <v>492</v>
      </c>
      <c r="D630" s="198" t="s">
        <v>160</v>
      </c>
      <c r="E630" s="199" t="s">
        <v>1908</v>
      </c>
      <c r="F630" s="200" t="s">
        <v>3046</v>
      </c>
      <c r="G630" s="201" t="s">
        <v>306</v>
      </c>
      <c r="H630" s="202">
        <v>60.648000000000003</v>
      </c>
      <c r="I630" s="903"/>
      <c r="J630" s="203">
        <f>ROUND(I630*H630,2)</f>
        <v>0</v>
      </c>
      <c r="K630" s="200" t="s">
        <v>2720</v>
      </c>
      <c r="L630" s="28"/>
      <c r="M630" s="140" t="s">
        <v>1</v>
      </c>
      <c r="N630" s="141" t="s">
        <v>38</v>
      </c>
      <c r="O630" s="142">
        <v>0.93899999999999995</v>
      </c>
      <c r="P630" s="142">
        <f>O630*H630</f>
        <v>56.948472000000002</v>
      </c>
      <c r="Q630" s="142">
        <v>0</v>
      </c>
      <c r="R630" s="142">
        <f>Q630*H630</f>
        <v>0</v>
      </c>
      <c r="S630" s="142">
        <v>7.5999999999999998E-2</v>
      </c>
      <c r="T630" s="143">
        <f>S630*H630</f>
        <v>4.609248</v>
      </c>
      <c r="AR630" s="144" t="s">
        <v>164</v>
      </c>
      <c r="AT630" s="144" t="s">
        <v>160</v>
      </c>
      <c r="AU630" s="144" t="s">
        <v>88</v>
      </c>
      <c r="AY630" s="16" t="s">
        <v>157</v>
      </c>
      <c r="BE630" s="145">
        <f>IF(N630="základní",J630,0)</f>
        <v>0</v>
      </c>
      <c r="BF630" s="145">
        <f>IF(N630="snížená",J630,0)</f>
        <v>0</v>
      </c>
      <c r="BG630" s="145">
        <f>IF(N630="zákl. přenesená",J630,0)</f>
        <v>0</v>
      </c>
      <c r="BH630" s="145">
        <f>IF(N630="sníž. přenesená",J630,0)</f>
        <v>0</v>
      </c>
      <c r="BI630" s="145">
        <f>IF(N630="nulová",J630,0)</f>
        <v>0</v>
      </c>
      <c r="BJ630" s="16" t="s">
        <v>88</v>
      </c>
      <c r="BK630" s="145">
        <f>ROUND(I630*H630,2)</f>
        <v>0</v>
      </c>
      <c r="BL630" s="16" t="s">
        <v>164</v>
      </c>
      <c r="BM630" s="144" t="s">
        <v>3047</v>
      </c>
    </row>
    <row r="631" spans="2:65" s="1" customFormat="1">
      <c r="B631" s="28"/>
      <c r="D631" s="150" t="s">
        <v>214</v>
      </c>
      <c r="F631" s="870" t="s">
        <v>1911</v>
      </c>
      <c r="L631" s="28"/>
      <c r="M631" s="152"/>
      <c r="T631" s="52"/>
      <c r="AT631" s="16" t="s">
        <v>214</v>
      </c>
      <c r="AU631" s="16" t="s">
        <v>88</v>
      </c>
    </row>
    <row r="632" spans="2:65" s="12" customFormat="1">
      <c r="B632" s="153"/>
      <c r="D632" s="154" t="s">
        <v>259</v>
      </c>
      <c r="E632" s="155" t="s">
        <v>1</v>
      </c>
      <c r="F632" s="156" t="s">
        <v>2723</v>
      </c>
      <c r="H632" s="155" t="s">
        <v>1</v>
      </c>
      <c r="L632" s="153"/>
      <c r="M632" s="157"/>
      <c r="T632" s="158"/>
      <c r="AT632" s="155" t="s">
        <v>259</v>
      </c>
      <c r="AU632" s="155" t="s">
        <v>88</v>
      </c>
      <c r="AV632" s="12" t="s">
        <v>80</v>
      </c>
      <c r="AW632" s="12" t="s">
        <v>27</v>
      </c>
      <c r="AX632" s="12" t="s">
        <v>72</v>
      </c>
      <c r="AY632" s="155" t="s">
        <v>157</v>
      </c>
    </row>
    <row r="633" spans="2:65" s="12" customFormat="1">
      <c r="B633" s="153"/>
      <c r="D633" s="154" t="s">
        <v>259</v>
      </c>
      <c r="E633" s="155" t="s">
        <v>1</v>
      </c>
      <c r="F633" s="156" t="s">
        <v>2764</v>
      </c>
      <c r="H633" s="155" t="s">
        <v>1</v>
      </c>
      <c r="L633" s="153"/>
      <c r="M633" s="157"/>
      <c r="T633" s="158"/>
      <c r="AT633" s="155" t="s">
        <v>259</v>
      </c>
      <c r="AU633" s="155" t="s">
        <v>88</v>
      </c>
      <c r="AV633" s="12" t="s">
        <v>80</v>
      </c>
      <c r="AW633" s="12" t="s">
        <v>27</v>
      </c>
      <c r="AX633" s="12" t="s">
        <v>72</v>
      </c>
      <c r="AY633" s="155" t="s">
        <v>157</v>
      </c>
    </row>
    <row r="634" spans="2:65" s="13" customFormat="1">
      <c r="B634" s="159"/>
      <c r="D634" s="154" t="s">
        <v>259</v>
      </c>
      <c r="E634" s="160" t="s">
        <v>1</v>
      </c>
      <c r="F634" s="161" t="s">
        <v>3048</v>
      </c>
      <c r="H634" s="162">
        <v>1.379</v>
      </c>
      <c r="L634" s="159"/>
      <c r="M634" s="163"/>
      <c r="T634" s="164"/>
      <c r="AT634" s="160" t="s">
        <v>259</v>
      </c>
      <c r="AU634" s="160" t="s">
        <v>88</v>
      </c>
      <c r="AV634" s="13" t="s">
        <v>88</v>
      </c>
      <c r="AW634" s="13" t="s">
        <v>27</v>
      </c>
      <c r="AX634" s="13" t="s">
        <v>72</v>
      </c>
      <c r="AY634" s="160" t="s">
        <v>157</v>
      </c>
    </row>
    <row r="635" spans="2:65" s="13" customFormat="1">
      <c r="B635" s="159"/>
      <c r="D635" s="154" t="s">
        <v>259</v>
      </c>
      <c r="E635" s="160" t="s">
        <v>1</v>
      </c>
      <c r="F635" s="161" t="s">
        <v>3049</v>
      </c>
      <c r="H635" s="162">
        <v>1.379</v>
      </c>
      <c r="L635" s="159"/>
      <c r="M635" s="163"/>
      <c r="T635" s="164"/>
      <c r="AT635" s="160" t="s">
        <v>259</v>
      </c>
      <c r="AU635" s="160" t="s">
        <v>88</v>
      </c>
      <c r="AV635" s="13" t="s">
        <v>88</v>
      </c>
      <c r="AW635" s="13" t="s">
        <v>27</v>
      </c>
      <c r="AX635" s="13" t="s">
        <v>72</v>
      </c>
      <c r="AY635" s="160" t="s">
        <v>157</v>
      </c>
    </row>
    <row r="636" spans="2:65" s="13" customFormat="1">
      <c r="B636" s="159"/>
      <c r="D636" s="154" t="s">
        <v>259</v>
      </c>
      <c r="E636" s="160" t="s">
        <v>1</v>
      </c>
      <c r="F636" s="161" t="s">
        <v>3050</v>
      </c>
      <c r="H636" s="162">
        <v>1.379</v>
      </c>
      <c r="L636" s="159"/>
      <c r="M636" s="163"/>
      <c r="T636" s="164"/>
      <c r="AT636" s="160" t="s">
        <v>259</v>
      </c>
      <c r="AU636" s="160" t="s">
        <v>88</v>
      </c>
      <c r="AV636" s="13" t="s">
        <v>88</v>
      </c>
      <c r="AW636" s="13" t="s">
        <v>27</v>
      </c>
      <c r="AX636" s="13" t="s">
        <v>72</v>
      </c>
      <c r="AY636" s="160" t="s">
        <v>157</v>
      </c>
    </row>
    <row r="637" spans="2:65" s="13" customFormat="1">
      <c r="B637" s="159"/>
      <c r="D637" s="154" t="s">
        <v>259</v>
      </c>
      <c r="E637" s="160" t="s">
        <v>1</v>
      </c>
      <c r="F637" s="161" t="s">
        <v>3051</v>
      </c>
      <c r="H637" s="162">
        <v>1.379</v>
      </c>
      <c r="L637" s="159"/>
      <c r="M637" s="163"/>
      <c r="T637" s="164"/>
      <c r="AT637" s="160" t="s">
        <v>259</v>
      </c>
      <c r="AU637" s="160" t="s">
        <v>88</v>
      </c>
      <c r="AV637" s="13" t="s">
        <v>88</v>
      </c>
      <c r="AW637" s="13" t="s">
        <v>27</v>
      </c>
      <c r="AX637" s="13" t="s">
        <v>72</v>
      </c>
      <c r="AY637" s="160" t="s">
        <v>157</v>
      </c>
    </row>
    <row r="638" spans="2:65" s="13" customFormat="1">
      <c r="B638" s="159"/>
      <c r="D638" s="154" t="s">
        <v>259</v>
      </c>
      <c r="E638" s="160" t="s">
        <v>1</v>
      </c>
      <c r="F638" s="161" t="s">
        <v>3052</v>
      </c>
      <c r="H638" s="162">
        <v>1.1819999999999999</v>
      </c>
      <c r="L638" s="159"/>
      <c r="M638" s="163"/>
      <c r="T638" s="164"/>
      <c r="AT638" s="160" t="s">
        <v>259</v>
      </c>
      <c r="AU638" s="160" t="s">
        <v>88</v>
      </c>
      <c r="AV638" s="13" t="s">
        <v>88</v>
      </c>
      <c r="AW638" s="13" t="s">
        <v>27</v>
      </c>
      <c r="AX638" s="13" t="s">
        <v>72</v>
      </c>
      <c r="AY638" s="160" t="s">
        <v>157</v>
      </c>
    </row>
    <row r="639" spans="2:65" s="13" customFormat="1">
      <c r="B639" s="159"/>
      <c r="D639" s="154" t="s">
        <v>259</v>
      </c>
      <c r="E639" s="160" t="s">
        <v>1</v>
      </c>
      <c r="F639" s="161" t="s">
        <v>3053</v>
      </c>
      <c r="H639" s="162">
        <v>1.1819999999999999</v>
      </c>
      <c r="L639" s="159"/>
      <c r="M639" s="163"/>
      <c r="T639" s="164"/>
      <c r="AT639" s="160" t="s">
        <v>259</v>
      </c>
      <c r="AU639" s="160" t="s">
        <v>88</v>
      </c>
      <c r="AV639" s="13" t="s">
        <v>88</v>
      </c>
      <c r="AW639" s="13" t="s">
        <v>27</v>
      </c>
      <c r="AX639" s="13" t="s">
        <v>72</v>
      </c>
      <c r="AY639" s="160" t="s">
        <v>157</v>
      </c>
    </row>
    <row r="640" spans="2:65" s="13" customFormat="1">
      <c r="B640" s="159"/>
      <c r="D640" s="154" t="s">
        <v>259</v>
      </c>
      <c r="E640" s="160" t="s">
        <v>1</v>
      </c>
      <c r="F640" s="161" t="s">
        <v>3054</v>
      </c>
      <c r="H640" s="162">
        <v>1.5760000000000001</v>
      </c>
      <c r="L640" s="159"/>
      <c r="M640" s="163"/>
      <c r="T640" s="164"/>
      <c r="AT640" s="160" t="s">
        <v>259</v>
      </c>
      <c r="AU640" s="160" t="s">
        <v>88</v>
      </c>
      <c r="AV640" s="13" t="s">
        <v>88</v>
      </c>
      <c r="AW640" s="13" t="s">
        <v>27</v>
      </c>
      <c r="AX640" s="13" t="s">
        <v>72</v>
      </c>
      <c r="AY640" s="160" t="s">
        <v>157</v>
      </c>
    </row>
    <row r="641" spans="2:51" s="13" customFormat="1">
      <c r="B641" s="159"/>
      <c r="D641" s="154" t="s">
        <v>259</v>
      </c>
      <c r="E641" s="160" t="s">
        <v>1</v>
      </c>
      <c r="F641" s="161" t="s">
        <v>3055</v>
      </c>
      <c r="H641" s="162">
        <v>1.1819999999999999</v>
      </c>
      <c r="L641" s="159"/>
      <c r="M641" s="163"/>
      <c r="T641" s="164"/>
      <c r="AT641" s="160" t="s">
        <v>259</v>
      </c>
      <c r="AU641" s="160" t="s">
        <v>88</v>
      </c>
      <c r="AV641" s="13" t="s">
        <v>88</v>
      </c>
      <c r="AW641" s="13" t="s">
        <v>27</v>
      </c>
      <c r="AX641" s="13" t="s">
        <v>72</v>
      </c>
      <c r="AY641" s="160" t="s">
        <v>157</v>
      </c>
    </row>
    <row r="642" spans="2:51" s="13" customFormat="1">
      <c r="B642" s="159"/>
      <c r="D642" s="154" t="s">
        <v>259</v>
      </c>
      <c r="E642" s="160" t="s">
        <v>1</v>
      </c>
      <c r="F642" s="161" t="s">
        <v>3056</v>
      </c>
      <c r="H642" s="162">
        <v>3.1520000000000001</v>
      </c>
      <c r="L642" s="159"/>
      <c r="M642" s="163"/>
      <c r="T642" s="164"/>
      <c r="AT642" s="160" t="s">
        <v>259</v>
      </c>
      <c r="AU642" s="160" t="s">
        <v>88</v>
      </c>
      <c r="AV642" s="13" t="s">
        <v>88</v>
      </c>
      <c r="AW642" s="13" t="s">
        <v>27</v>
      </c>
      <c r="AX642" s="13" t="s">
        <v>72</v>
      </c>
      <c r="AY642" s="160" t="s">
        <v>157</v>
      </c>
    </row>
    <row r="643" spans="2:51" s="13" customFormat="1">
      <c r="B643" s="159"/>
      <c r="D643" s="154" t="s">
        <v>259</v>
      </c>
      <c r="E643" s="160" t="s">
        <v>1</v>
      </c>
      <c r="F643" s="161" t="s">
        <v>3057</v>
      </c>
      <c r="H643" s="162">
        <v>1.5760000000000001</v>
      </c>
      <c r="L643" s="159"/>
      <c r="M643" s="163"/>
      <c r="T643" s="164"/>
      <c r="AT643" s="160" t="s">
        <v>259</v>
      </c>
      <c r="AU643" s="160" t="s">
        <v>88</v>
      </c>
      <c r="AV643" s="13" t="s">
        <v>88</v>
      </c>
      <c r="AW643" s="13" t="s">
        <v>27</v>
      </c>
      <c r="AX643" s="13" t="s">
        <v>72</v>
      </c>
      <c r="AY643" s="160" t="s">
        <v>157</v>
      </c>
    </row>
    <row r="644" spans="2:51" s="13" customFormat="1">
      <c r="B644" s="159"/>
      <c r="D644" s="154" t="s">
        <v>259</v>
      </c>
      <c r="E644" s="160" t="s">
        <v>1</v>
      </c>
      <c r="F644" s="161" t="s">
        <v>3058</v>
      </c>
      <c r="H644" s="162">
        <v>1.5760000000000001</v>
      </c>
      <c r="L644" s="159"/>
      <c r="M644" s="163"/>
      <c r="T644" s="164"/>
      <c r="AT644" s="160" t="s">
        <v>259</v>
      </c>
      <c r="AU644" s="160" t="s">
        <v>88</v>
      </c>
      <c r="AV644" s="13" t="s">
        <v>88</v>
      </c>
      <c r="AW644" s="13" t="s">
        <v>27</v>
      </c>
      <c r="AX644" s="13" t="s">
        <v>72</v>
      </c>
      <c r="AY644" s="160" t="s">
        <v>157</v>
      </c>
    </row>
    <row r="645" spans="2:51" s="13" customFormat="1">
      <c r="B645" s="159"/>
      <c r="D645" s="154" t="s">
        <v>259</v>
      </c>
      <c r="E645" s="160" t="s">
        <v>1</v>
      </c>
      <c r="F645" s="161" t="s">
        <v>3059</v>
      </c>
      <c r="H645" s="162">
        <v>1.5760000000000001</v>
      </c>
      <c r="L645" s="159"/>
      <c r="M645" s="163"/>
      <c r="T645" s="164"/>
      <c r="AT645" s="160" t="s">
        <v>259</v>
      </c>
      <c r="AU645" s="160" t="s">
        <v>88</v>
      </c>
      <c r="AV645" s="13" t="s">
        <v>88</v>
      </c>
      <c r="AW645" s="13" t="s">
        <v>27</v>
      </c>
      <c r="AX645" s="13" t="s">
        <v>72</v>
      </c>
      <c r="AY645" s="160" t="s">
        <v>157</v>
      </c>
    </row>
    <row r="646" spans="2:51" s="13" customFormat="1">
      <c r="B646" s="159"/>
      <c r="D646" s="154" t="s">
        <v>259</v>
      </c>
      <c r="E646" s="160" t="s">
        <v>1</v>
      </c>
      <c r="F646" s="161" t="s">
        <v>3060</v>
      </c>
      <c r="H646" s="162">
        <v>1.7729999999999999</v>
      </c>
      <c r="L646" s="159"/>
      <c r="M646" s="163"/>
      <c r="T646" s="164"/>
      <c r="AT646" s="160" t="s">
        <v>259</v>
      </c>
      <c r="AU646" s="160" t="s">
        <v>88</v>
      </c>
      <c r="AV646" s="13" t="s">
        <v>88</v>
      </c>
      <c r="AW646" s="13" t="s">
        <v>27</v>
      </c>
      <c r="AX646" s="13" t="s">
        <v>72</v>
      </c>
      <c r="AY646" s="160" t="s">
        <v>157</v>
      </c>
    </row>
    <row r="647" spans="2:51" s="12" customFormat="1">
      <c r="B647" s="153"/>
      <c r="D647" s="154" t="s">
        <v>259</v>
      </c>
      <c r="E647" s="155" t="s">
        <v>1</v>
      </c>
      <c r="F647" s="156" t="s">
        <v>2765</v>
      </c>
      <c r="H647" s="155" t="s">
        <v>1</v>
      </c>
      <c r="L647" s="153"/>
      <c r="M647" s="157"/>
      <c r="T647" s="158"/>
      <c r="AT647" s="155" t="s">
        <v>259</v>
      </c>
      <c r="AU647" s="155" t="s">
        <v>88</v>
      </c>
      <c r="AV647" s="12" t="s">
        <v>80</v>
      </c>
      <c r="AW647" s="12" t="s">
        <v>27</v>
      </c>
      <c r="AX647" s="12" t="s">
        <v>72</v>
      </c>
      <c r="AY647" s="155" t="s">
        <v>157</v>
      </c>
    </row>
    <row r="648" spans="2:51" s="13" customFormat="1">
      <c r="B648" s="159"/>
      <c r="D648" s="154" t="s">
        <v>259</v>
      </c>
      <c r="E648" s="160" t="s">
        <v>1</v>
      </c>
      <c r="F648" s="161" t="s">
        <v>3061</v>
      </c>
      <c r="H648" s="162">
        <v>2.1669999999999998</v>
      </c>
      <c r="L648" s="159"/>
      <c r="M648" s="163"/>
      <c r="T648" s="164"/>
      <c r="AT648" s="160" t="s">
        <v>259</v>
      </c>
      <c r="AU648" s="160" t="s">
        <v>88</v>
      </c>
      <c r="AV648" s="13" t="s">
        <v>88</v>
      </c>
      <c r="AW648" s="13" t="s">
        <v>27</v>
      </c>
      <c r="AX648" s="13" t="s">
        <v>72</v>
      </c>
      <c r="AY648" s="160" t="s">
        <v>157</v>
      </c>
    </row>
    <row r="649" spans="2:51" s="13" customFormat="1">
      <c r="B649" s="159"/>
      <c r="D649" s="154" t="s">
        <v>259</v>
      </c>
      <c r="E649" s="160" t="s">
        <v>1</v>
      </c>
      <c r="F649" s="161" t="s">
        <v>3062</v>
      </c>
      <c r="H649" s="162">
        <v>3.7429999999999999</v>
      </c>
      <c r="L649" s="159"/>
      <c r="M649" s="163"/>
      <c r="T649" s="164"/>
      <c r="AT649" s="160" t="s">
        <v>259</v>
      </c>
      <c r="AU649" s="160" t="s">
        <v>88</v>
      </c>
      <c r="AV649" s="13" t="s">
        <v>88</v>
      </c>
      <c r="AW649" s="13" t="s">
        <v>27</v>
      </c>
      <c r="AX649" s="13" t="s">
        <v>72</v>
      </c>
      <c r="AY649" s="160" t="s">
        <v>157</v>
      </c>
    </row>
    <row r="650" spans="2:51" s="13" customFormat="1">
      <c r="B650" s="159"/>
      <c r="D650" s="154" t="s">
        <v>259</v>
      </c>
      <c r="E650" s="160" t="s">
        <v>1</v>
      </c>
      <c r="F650" s="161" t="s">
        <v>3063</v>
      </c>
      <c r="H650" s="162">
        <v>1.1819999999999999</v>
      </c>
      <c r="L650" s="159"/>
      <c r="M650" s="163"/>
      <c r="T650" s="164"/>
      <c r="AT650" s="160" t="s">
        <v>259</v>
      </c>
      <c r="AU650" s="160" t="s">
        <v>88</v>
      </c>
      <c r="AV650" s="13" t="s">
        <v>88</v>
      </c>
      <c r="AW650" s="13" t="s">
        <v>27</v>
      </c>
      <c r="AX650" s="13" t="s">
        <v>72</v>
      </c>
      <c r="AY650" s="160" t="s">
        <v>157</v>
      </c>
    </row>
    <row r="651" spans="2:51" s="13" customFormat="1">
      <c r="B651" s="159"/>
      <c r="D651" s="154" t="s">
        <v>259</v>
      </c>
      <c r="E651" s="160" t="s">
        <v>1</v>
      </c>
      <c r="F651" s="161" t="s">
        <v>3064</v>
      </c>
      <c r="H651" s="162">
        <v>1.1819999999999999</v>
      </c>
      <c r="L651" s="159"/>
      <c r="M651" s="163"/>
      <c r="T651" s="164"/>
      <c r="AT651" s="160" t="s">
        <v>259</v>
      </c>
      <c r="AU651" s="160" t="s">
        <v>88</v>
      </c>
      <c r="AV651" s="13" t="s">
        <v>88</v>
      </c>
      <c r="AW651" s="13" t="s">
        <v>27</v>
      </c>
      <c r="AX651" s="13" t="s">
        <v>72</v>
      </c>
      <c r="AY651" s="160" t="s">
        <v>157</v>
      </c>
    </row>
    <row r="652" spans="2:51" s="13" customFormat="1">
      <c r="B652" s="159"/>
      <c r="D652" s="154" t="s">
        <v>259</v>
      </c>
      <c r="E652" s="160" t="s">
        <v>1</v>
      </c>
      <c r="F652" s="161" t="s">
        <v>3065</v>
      </c>
      <c r="H652" s="162">
        <v>1.379</v>
      </c>
      <c r="L652" s="159"/>
      <c r="M652" s="163"/>
      <c r="T652" s="164"/>
      <c r="AT652" s="160" t="s">
        <v>259</v>
      </c>
      <c r="AU652" s="160" t="s">
        <v>88</v>
      </c>
      <c r="AV652" s="13" t="s">
        <v>88</v>
      </c>
      <c r="AW652" s="13" t="s">
        <v>27</v>
      </c>
      <c r="AX652" s="13" t="s">
        <v>72</v>
      </c>
      <c r="AY652" s="160" t="s">
        <v>157</v>
      </c>
    </row>
    <row r="653" spans="2:51" s="13" customFormat="1">
      <c r="B653" s="159"/>
      <c r="D653" s="154" t="s">
        <v>259</v>
      </c>
      <c r="E653" s="160" t="s">
        <v>1</v>
      </c>
      <c r="F653" s="161" t="s">
        <v>3066</v>
      </c>
      <c r="H653" s="162">
        <v>1.1819999999999999</v>
      </c>
      <c r="L653" s="159"/>
      <c r="M653" s="163"/>
      <c r="T653" s="164"/>
      <c r="AT653" s="160" t="s">
        <v>259</v>
      </c>
      <c r="AU653" s="160" t="s">
        <v>88</v>
      </c>
      <c r="AV653" s="13" t="s">
        <v>88</v>
      </c>
      <c r="AW653" s="13" t="s">
        <v>27</v>
      </c>
      <c r="AX653" s="13" t="s">
        <v>72</v>
      </c>
      <c r="AY653" s="160" t="s">
        <v>157</v>
      </c>
    </row>
    <row r="654" spans="2:51" s="13" customFormat="1">
      <c r="B654" s="159"/>
      <c r="D654" s="154" t="s">
        <v>259</v>
      </c>
      <c r="E654" s="160" t="s">
        <v>1</v>
      </c>
      <c r="F654" s="161" t="s">
        <v>3067</v>
      </c>
      <c r="H654" s="162">
        <v>1.1819999999999999</v>
      </c>
      <c r="L654" s="159"/>
      <c r="M654" s="163"/>
      <c r="T654" s="164"/>
      <c r="AT654" s="160" t="s">
        <v>259</v>
      </c>
      <c r="AU654" s="160" t="s">
        <v>88</v>
      </c>
      <c r="AV654" s="13" t="s">
        <v>88</v>
      </c>
      <c r="AW654" s="13" t="s">
        <v>27</v>
      </c>
      <c r="AX654" s="13" t="s">
        <v>72</v>
      </c>
      <c r="AY654" s="160" t="s">
        <v>157</v>
      </c>
    </row>
    <row r="655" spans="2:51" s="13" customFormat="1">
      <c r="B655" s="159"/>
      <c r="D655" s="154" t="s">
        <v>259</v>
      </c>
      <c r="E655" s="160" t="s">
        <v>1</v>
      </c>
      <c r="F655" s="161" t="s">
        <v>3068</v>
      </c>
      <c r="H655" s="162">
        <v>1.1819999999999999</v>
      </c>
      <c r="L655" s="159"/>
      <c r="M655" s="163"/>
      <c r="T655" s="164"/>
      <c r="AT655" s="160" t="s">
        <v>259</v>
      </c>
      <c r="AU655" s="160" t="s">
        <v>88</v>
      </c>
      <c r="AV655" s="13" t="s">
        <v>88</v>
      </c>
      <c r="AW655" s="13" t="s">
        <v>27</v>
      </c>
      <c r="AX655" s="13" t="s">
        <v>72</v>
      </c>
      <c r="AY655" s="160" t="s">
        <v>157</v>
      </c>
    </row>
    <row r="656" spans="2:51" s="13" customFormat="1">
      <c r="B656" s="159"/>
      <c r="D656" s="154" t="s">
        <v>259</v>
      </c>
      <c r="E656" s="160" t="s">
        <v>1</v>
      </c>
      <c r="F656" s="161" t="s">
        <v>3069</v>
      </c>
      <c r="H656" s="162">
        <v>1.1819999999999999</v>
      </c>
      <c r="L656" s="159"/>
      <c r="M656" s="163"/>
      <c r="T656" s="164"/>
      <c r="AT656" s="160" t="s">
        <v>259</v>
      </c>
      <c r="AU656" s="160" t="s">
        <v>88</v>
      </c>
      <c r="AV656" s="13" t="s">
        <v>88</v>
      </c>
      <c r="AW656" s="13" t="s">
        <v>27</v>
      </c>
      <c r="AX656" s="13" t="s">
        <v>72</v>
      </c>
      <c r="AY656" s="160" t="s">
        <v>157</v>
      </c>
    </row>
    <row r="657" spans="2:51" s="13" customFormat="1">
      <c r="B657" s="159"/>
      <c r="D657" s="154" t="s">
        <v>259</v>
      </c>
      <c r="E657" s="160" t="s">
        <v>1</v>
      </c>
      <c r="F657" s="161" t="s">
        <v>3070</v>
      </c>
      <c r="H657" s="162">
        <v>1.5760000000000001</v>
      </c>
      <c r="L657" s="159"/>
      <c r="M657" s="163"/>
      <c r="T657" s="164"/>
      <c r="AT657" s="160" t="s">
        <v>259</v>
      </c>
      <c r="AU657" s="160" t="s">
        <v>88</v>
      </c>
      <c r="AV657" s="13" t="s">
        <v>88</v>
      </c>
      <c r="AW657" s="13" t="s">
        <v>27</v>
      </c>
      <c r="AX657" s="13" t="s">
        <v>72</v>
      </c>
      <c r="AY657" s="160" t="s">
        <v>157</v>
      </c>
    </row>
    <row r="658" spans="2:51" s="13" customFormat="1">
      <c r="B658" s="159"/>
      <c r="D658" s="154" t="s">
        <v>259</v>
      </c>
      <c r="E658" s="160" t="s">
        <v>1</v>
      </c>
      <c r="F658" s="161" t="s">
        <v>3071</v>
      </c>
      <c r="H658" s="162">
        <v>1.5760000000000001</v>
      </c>
      <c r="L658" s="159"/>
      <c r="M658" s="163"/>
      <c r="T658" s="164"/>
      <c r="AT658" s="160" t="s">
        <v>259</v>
      </c>
      <c r="AU658" s="160" t="s">
        <v>88</v>
      </c>
      <c r="AV658" s="13" t="s">
        <v>88</v>
      </c>
      <c r="AW658" s="13" t="s">
        <v>27</v>
      </c>
      <c r="AX658" s="13" t="s">
        <v>72</v>
      </c>
      <c r="AY658" s="160" t="s">
        <v>157</v>
      </c>
    </row>
    <row r="659" spans="2:51" s="13" customFormat="1">
      <c r="B659" s="159"/>
      <c r="D659" s="154" t="s">
        <v>259</v>
      </c>
      <c r="E659" s="160" t="s">
        <v>1</v>
      </c>
      <c r="F659" s="161" t="s">
        <v>3072</v>
      </c>
      <c r="H659" s="162">
        <v>1.5760000000000001</v>
      </c>
      <c r="L659" s="159"/>
      <c r="M659" s="163"/>
      <c r="T659" s="164"/>
      <c r="AT659" s="160" t="s">
        <v>259</v>
      </c>
      <c r="AU659" s="160" t="s">
        <v>88</v>
      </c>
      <c r="AV659" s="13" t="s">
        <v>88</v>
      </c>
      <c r="AW659" s="13" t="s">
        <v>27</v>
      </c>
      <c r="AX659" s="13" t="s">
        <v>72</v>
      </c>
      <c r="AY659" s="160" t="s">
        <v>157</v>
      </c>
    </row>
    <row r="660" spans="2:51" s="13" customFormat="1">
      <c r="B660" s="159"/>
      <c r="D660" s="154" t="s">
        <v>259</v>
      </c>
      <c r="E660" s="160" t="s">
        <v>1</v>
      </c>
      <c r="F660" s="161" t="s">
        <v>3073</v>
      </c>
      <c r="H660" s="162">
        <v>1.5760000000000001</v>
      </c>
      <c r="L660" s="159"/>
      <c r="M660" s="163"/>
      <c r="T660" s="164"/>
      <c r="AT660" s="160" t="s">
        <v>259</v>
      </c>
      <c r="AU660" s="160" t="s">
        <v>88</v>
      </c>
      <c r="AV660" s="13" t="s">
        <v>88</v>
      </c>
      <c r="AW660" s="13" t="s">
        <v>27</v>
      </c>
      <c r="AX660" s="13" t="s">
        <v>72</v>
      </c>
      <c r="AY660" s="160" t="s">
        <v>157</v>
      </c>
    </row>
    <row r="661" spans="2:51" s="13" customFormat="1">
      <c r="B661" s="159"/>
      <c r="D661" s="154" t="s">
        <v>259</v>
      </c>
      <c r="E661" s="160" t="s">
        <v>1</v>
      </c>
      <c r="F661" s="161" t="s">
        <v>3074</v>
      </c>
      <c r="H661" s="162">
        <v>1.5760000000000001</v>
      </c>
      <c r="L661" s="159"/>
      <c r="M661" s="163"/>
      <c r="T661" s="164"/>
      <c r="AT661" s="160" t="s">
        <v>259</v>
      </c>
      <c r="AU661" s="160" t="s">
        <v>88</v>
      </c>
      <c r="AV661" s="13" t="s">
        <v>88</v>
      </c>
      <c r="AW661" s="13" t="s">
        <v>27</v>
      </c>
      <c r="AX661" s="13" t="s">
        <v>72</v>
      </c>
      <c r="AY661" s="160" t="s">
        <v>157</v>
      </c>
    </row>
    <row r="662" spans="2:51" s="13" customFormat="1">
      <c r="B662" s="159"/>
      <c r="D662" s="154" t="s">
        <v>259</v>
      </c>
      <c r="E662" s="160" t="s">
        <v>1</v>
      </c>
      <c r="F662" s="161" t="s">
        <v>3075</v>
      </c>
      <c r="H662" s="162">
        <v>1.5760000000000001</v>
      </c>
      <c r="L662" s="159"/>
      <c r="M662" s="163"/>
      <c r="T662" s="164"/>
      <c r="AT662" s="160" t="s">
        <v>259</v>
      </c>
      <c r="AU662" s="160" t="s">
        <v>88</v>
      </c>
      <c r="AV662" s="13" t="s">
        <v>88</v>
      </c>
      <c r="AW662" s="13" t="s">
        <v>27</v>
      </c>
      <c r="AX662" s="13" t="s">
        <v>72</v>
      </c>
      <c r="AY662" s="160" t="s">
        <v>157</v>
      </c>
    </row>
    <row r="663" spans="2:51" s="13" customFormat="1">
      <c r="B663" s="159"/>
      <c r="D663" s="154" t="s">
        <v>259</v>
      </c>
      <c r="E663" s="160" t="s">
        <v>1</v>
      </c>
      <c r="F663" s="161" t="s">
        <v>3076</v>
      </c>
      <c r="H663" s="162">
        <v>1.5760000000000001</v>
      </c>
      <c r="L663" s="159"/>
      <c r="M663" s="163"/>
      <c r="T663" s="164"/>
      <c r="AT663" s="160" t="s">
        <v>259</v>
      </c>
      <c r="AU663" s="160" t="s">
        <v>88</v>
      </c>
      <c r="AV663" s="13" t="s">
        <v>88</v>
      </c>
      <c r="AW663" s="13" t="s">
        <v>27</v>
      </c>
      <c r="AX663" s="13" t="s">
        <v>72</v>
      </c>
      <c r="AY663" s="160" t="s">
        <v>157</v>
      </c>
    </row>
    <row r="664" spans="2:51" s="13" customFormat="1">
      <c r="B664" s="159"/>
      <c r="D664" s="154" t="s">
        <v>259</v>
      </c>
      <c r="E664" s="160" t="s">
        <v>1</v>
      </c>
      <c r="F664" s="161" t="s">
        <v>3077</v>
      </c>
      <c r="H664" s="162">
        <v>1.5760000000000001</v>
      </c>
      <c r="L664" s="159"/>
      <c r="M664" s="163"/>
      <c r="T664" s="164"/>
      <c r="AT664" s="160" t="s">
        <v>259</v>
      </c>
      <c r="AU664" s="160" t="s">
        <v>88</v>
      </c>
      <c r="AV664" s="13" t="s">
        <v>88</v>
      </c>
      <c r="AW664" s="13" t="s">
        <v>27</v>
      </c>
      <c r="AX664" s="13" t="s">
        <v>72</v>
      </c>
      <c r="AY664" s="160" t="s">
        <v>157</v>
      </c>
    </row>
    <row r="665" spans="2:51" s="12" customFormat="1">
      <c r="B665" s="153"/>
      <c r="D665" s="154" t="s">
        <v>259</v>
      </c>
      <c r="E665" s="155" t="s">
        <v>1</v>
      </c>
      <c r="F665" s="156" t="s">
        <v>2766</v>
      </c>
      <c r="H665" s="155" t="s">
        <v>1</v>
      </c>
      <c r="L665" s="153"/>
      <c r="M665" s="157"/>
      <c r="T665" s="158"/>
      <c r="AT665" s="155" t="s">
        <v>259</v>
      </c>
      <c r="AU665" s="155" t="s">
        <v>88</v>
      </c>
      <c r="AV665" s="12" t="s">
        <v>80</v>
      </c>
      <c r="AW665" s="12" t="s">
        <v>27</v>
      </c>
      <c r="AX665" s="12" t="s">
        <v>72</v>
      </c>
      <c r="AY665" s="155" t="s">
        <v>157</v>
      </c>
    </row>
    <row r="666" spans="2:51" s="13" customFormat="1">
      <c r="B666" s="159"/>
      <c r="D666" s="154" t="s">
        <v>259</v>
      </c>
      <c r="E666" s="160" t="s">
        <v>1</v>
      </c>
      <c r="F666" s="161" t="s">
        <v>3078</v>
      </c>
      <c r="H666" s="162">
        <v>2.73</v>
      </c>
      <c r="L666" s="159"/>
      <c r="M666" s="163"/>
      <c r="T666" s="164"/>
      <c r="AT666" s="160" t="s">
        <v>259</v>
      </c>
      <c r="AU666" s="160" t="s">
        <v>88</v>
      </c>
      <c r="AV666" s="13" t="s">
        <v>88</v>
      </c>
      <c r="AW666" s="13" t="s">
        <v>27</v>
      </c>
      <c r="AX666" s="13" t="s">
        <v>72</v>
      </c>
      <c r="AY666" s="160" t="s">
        <v>157</v>
      </c>
    </row>
    <row r="667" spans="2:51" s="13" customFormat="1">
      <c r="B667" s="159"/>
      <c r="D667" s="154" t="s">
        <v>259</v>
      </c>
      <c r="E667" s="160" t="s">
        <v>1</v>
      </c>
      <c r="F667" s="161" t="s">
        <v>3079</v>
      </c>
      <c r="H667" s="162">
        <v>1.5760000000000001</v>
      </c>
      <c r="L667" s="159"/>
      <c r="M667" s="163"/>
      <c r="T667" s="164"/>
      <c r="AT667" s="160" t="s">
        <v>259</v>
      </c>
      <c r="AU667" s="160" t="s">
        <v>88</v>
      </c>
      <c r="AV667" s="13" t="s">
        <v>88</v>
      </c>
      <c r="AW667" s="13" t="s">
        <v>27</v>
      </c>
      <c r="AX667" s="13" t="s">
        <v>72</v>
      </c>
      <c r="AY667" s="160" t="s">
        <v>157</v>
      </c>
    </row>
    <row r="668" spans="2:51" s="13" customFormat="1">
      <c r="B668" s="159"/>
      <c r="D668" s="154" t="s">
        <v>259</v>
      </c>
      <c r="E668" s="160" t="s">
        <v>1</v>
      </c>
      <c r="F668" s="161" t="s">
        <v>3080</v>
      </c>
      <c r="H668" s="162">
        <v>1.5760000000000001</v>
      </c>
      <c r="L668" s="159"/>
      <c r="M668" s="163"/>
      <c r="T668" s="164"/>
      <c r="AT668" s="160" t="s">
        <v>259</v>
      </c>
      <c r="AU668" s="160" t="s">
        <v>88</v>
      </c>
      <c r="AV668" s="13" t="s">
        <v>88</v>
      </c>
      <c r="AW668" s="13" t="s">
        <v>27</v>
      </c>
      <c r="AX668" s="13" t="s">
        <v>72</v>
      </c>
      <c r="AY668" s="160" t="s">
        <v>157</v>
      </c>
    </row>
    <row r="669" spans="2:51" s="13" customFormat="1">
      <c r="B669" s="159"/>
      <c r="D669" s="154" t="s">
        <v>259</v>
      </c>
      <c r="E669" s="160" t="s">
        <v>1</v>
      </c>
      <c r="F669" s="161" t="s">
        <v>3081</v>
      </c>
      <c r="H669" s="162">
        <v>1.5760000000000001</v>
      </c>
      <c r="L669" s="159"/>
      <c r="M669" s="163"/>
      <c r="T669" s="164"/>
      <c r="AT669" s="160" t="s">
        <v>259</v>
      </c>
      <c r="AU669" s="160" t="s">
        <v>88</v>
      </c>
      <c r="AV669" s="13" t="s">
        <v>88</v>
      </c>
      <c r="AW669" s="13" t="s">
        <v>27</v>
      </c>
      <c r="AX669" s="13" t="s">
        <v>72</v>
      </c>
      <c r="AY669" s="160" t="s">
        <v>157</v>
      </c>
    </row>
    <row r="670" spans="2:51" s="13" customFormat="1">
      <c r="B670" s="159"/>
      <c r="D670" s="154" t="s">
        <v>259</v>
      </c>
      <c r="E670" s="160" t="s">
        <v>1</v>
      </c>
      <c r="F670" s="161" t="s">
        <v>3082</v>
      </c>
      <c r="H670" s="162">
        <v>1.5760000000000001</v>
      </c>
      <c r="L670" s="159"/>
      <c r="M670" s="163"/>
      <c r="T670" s="164"/>
      <c r="AT670" s="160" t="s">
        <v>259</v>
      </c>
      <c r="AU670" s="160" t="s">
        <v>88</v>
      </c>
      <c r="AV670" s="13" t="s">
        <v>88</v>
      </c>
      <c r="AW670" s="13" t="s">
        <v>27</v>
      </c>
      <c r="AX670" s="13" t="s">
        <v>72</v>
      </c>
      <c r="AY670" s="160" t="s">
        <v>157</v>
      </c>
    </row>
    <row r="671" spans="2:51" s="13" customFormat="1">
      <c r="B671" s="159"/>
      <c r="D671" s="154" t="s">
        <v>259</v>
      </c>
      <c r="E671" s="160" t="s">
        <v>1</v>
      </c>
      <c r="F671" s="161" t="s">
        <v>3083</v>
      </c>
      <c r="H671" s="162">
        <v>1.5760000000000001</v>
      </c>
      <c r="L671" s="159"/>
      <c r="M671" s="163"/>
      <c r="T671" s="164"/>
      <c r="AT671" s="160" t="s">
        <v>259</v>
      </c>
      <c r="AU671" s="160" t="s">
        <v>88</v>
      </c>
      <c r="AV671" s="13" t="s">
        <v>88</v>
      </c>
      <c r="AW671" s="13" t="s">
        <v>27</v>
      </c>
      <c r="AX671" s="13" t="s">
        <v>72</v>
      </c>
      <c r="AY671" s="160" t="s">
        <v>157</v>
      </c>
    </row>
    <row r="672" spans="2:51" s="13" customFormat="1">
      <c r="B672" s="159"/>
      <c r="D672" s="154" t="s">
        <v>259</v>
      </c>
      <c r="E672" s="160" t="s">
        <v>1</v>
      </c>
      <c r="F672" s="161" t="s">
        <v>3084</v>
      </c>
      <c r="H672" s="162">
        <v>1.1819999999999999</v>
      </c>
      <c r="L672" s="159"/>
      <c r="M672" s="163"/>
      <c r="T672" s="164"/>
      <c r="AT672" s="160" t="s">
        <v>259</v>
      </c>
      <c r="AU672" s="160" t="s">
        <v>88</v>
      </c>
      <c r="AV672" s="13" t="s">
        <v>88</v>
      </c>
      <c r="AW672" s="13" t="s">
        <v>27</v>
      </c>
      <c r="AX672" s="13" t="s">
        <v>72</v>
      </c>
      <c r="AY672" s="160" t="s">
        <v>157</v>
      </c>
    </row>
    <row r="673" spans="2:65" s="13" customFormat="1">
      <c r="B673" s="159"/>
      <c r="D673" s="154" t="s">
        <v>259</v>
      </c>
      <c r="E673" s="160" t="s">
        <v>1</v>
      </c>
      <c r="F673" s="161" t="s">
        <v>3085</v>
      </c>
      <c r="H673" s="162">
        <v>1.5760000000000001</v>
      </c>
      <c r="L673" s="159"/>
      <c r="M673" s="163"/>
      <c r="T673" s="164"/>
      <c r="AT673" s="160" t="s">
        <v>259</v>
      </c>
      <c r="AU673" s="160" t="s">
        <v>88</v>
      </c>
      <c r="AV673" s="13" t="s">
        <v>88</v>
      </c>
      <c r="AW673" s="13" t="s">
        <v>27</v>
      </c>
      <c r="AX673" s="13" t="s">
        <v>72</v>
      </c>
      <c r="AY673" s="160" t="s">
        <v>157</v>
      </c>
    </row>
    <row r="674" spans="2:65" s="14" customFormat="1">
      <c r="B674" s="165"/>
      <c r="D674" s="154" t="s">
        <v>259</v>
      </c>
      <c r="E674" s="166" t="s">
        <v>1</v>
      </c>
      <c r="F674" s="167" t="s">
        <v>265</v>
      </c>
      <c r="H674" s="168">
        <v>60.648000000000003</v>
      </c>
      <c r="L674" s="165"/>
      <c r="M674" s="169"/>
      <c r="T674" s="170"/>
      <c r="AT674" s="166" t="s">
        <v>259</v>
      </c>
      <c r="AU674" s="166" t="s">
        <v>88</v>
      </c>
      <c r="AV674" s="14" t="s">
        <v>164</v>
      </c>
      <c r="AW674" s="14" t="s">
        <v>27</v>
      </c>
      <c r="AX674" s="14" t="s">
        <v>80</v>
      </c>
      <c r="AY674" s="166" t="s">
        <v>157</v>
      </c>
    </row>
    <row r="675" spans="2:65" s="1" customFormat="1" ht="55.5" customHeight="1">
      <c r="B675" s="28"/>
      <c r="C675" s="198" t="s">
        <v>500</v>
      </c>
      <c r="D675" s="198" t="s">
        <v>160</v>
      </c>
      <c r="E675" s="199" t="s">
        <v>1917</v>
      </c>
      <c r="F675" s="200" t="s">
        <v>3086</v>
      </c>
      <c r="G675" s="201" t="s">
        <v>228</v>
      </c>
      <c r="H675" s="202">
        <v>10</v>
      </c>
      <c r="I675" s="903"/>
      <c r="J675" s="203">
        <f>ROUND(I675*H675,2)</f>
        <v>0</v>
      </c>
      <c r="K675" s="200" t="s">
        <v>2720</v>
      </c>
      <c r="L675" s="28"/>
      <c r="M675" s="140" t="s">
        <v>1</v>
      </c>
      <c r="N675" s="141" t="s">
        <v>38</v>
      </c>
      <c r="O675" s="142">
        <v>0.21299999999999999</v>
      </c>
      <c r="P675" s="142">
        <f>O675*H675</f>
        <v>2.13</v>
      </c>
      <c r="Q675" s="142">
        <v>0</v>
      </c>
      <c r="R675" s="142">
        <f>Q675*H675</f>
        <v>0</v>
      </c>
      <c r="S675" s="142">
        <v>2.5000000000000001E-2</v>
      </c>
      <c r="T675" s="143">
        <f>S675*H675</f>
        <v>0.25</v>
      </c>
      <c r="AR675" s="144" t="s">
        <v>164</v>
      </c>
      <c r="AT675" s="144" t="s">
        <v>160</v>
      </c>
      <c r="AU675" s="144" t="s">
        <v>88</v>
      </c>
      <c r="AY675" s="16" t="s">
        <v>157</v>
      </c>
      <c r="BE675" s="145">
        <f>IF(N675="základní",J675,0)</f>
        <v>0</v>
      </c>
      <c r="BF675" s="145">
        <f>IF(N675="snížená",J675,0)</f>
        <v>0</v>
      </c>
      <c r="BG675" s="145">
        <f>IF(N675="zákl. přenesená",J675,0)</f>
        <v>0</v>
      </c>
      <c r="BH675" s="145">
        <f>IF(N675="sníž. přenesená",J675,0)</f>
        <v>0</v>
      </c>
      <c r="BI675" s="145">
        <f>IF(N675="nulová",J675,0)</f>
        <v>0</v>
      </c>
      <c r="BJ675" s="16" t="s">
        <v>88</v>
      </c>
      <c r="BK675" s="145">
        <f>ROUND(I675*H675,2)</f>
        <v>0</v>
      </c>
      <c r="BL675" s="16" t="s">
        <v>164</v>
      </c>
      <c r="BM675" s="144" t="s">
        <v>3087</v>
      </c>
    </row>
    <row r="676" spans="2:65" s="1" customFormat="1">
      <c r="B676" s="28"/>
      <c r="D676" s="150" t="s">
        <v>214</v>
      </c>
      <c r="F676" s="870" t="s">
        <v>1920</v>
      </c>
      <c r="L676" s="28"/>
      <c r="M676" s="152"/>
      <c r="T676" s="52"/>
      <c r="AT676" s="16" t="s">
        <v>214</v>
      </c>
      <c r="AU676" s="16" t="s">
        <v>88</v>
      </c>
    </row>
    <row r="677" spans="2:65" s="12" customFormat="1">
      <c r="B677" s="153"/>
      <c r="D677" s="154" t="s">
        <v>259</v>
      </c>
      <c r="E677" s="155" t="s">
        <v>1</v>
      </c>
      <c r="F677" s="156" t="s">
        <v>2723</v>
      </c>
      <c r="H677" s="155" t="s">
        <v>1</v>
      </c>
      <c r="L677" s="153"/>
      <c r="M677" s="157"/>
      <c r="T677" s="158"/>
      <c r="AT677" s="155" t="s">
        <v>259</v>
      </c>
      <c r="AU677" s="155" t="s">
        <v>88</v>
      </c>
      <c r="AV677" s="12" t="s">
        <v>80</v>
      </c>
      <c r="AW677" s="12" t="s">
        <v>27</v>
      </c>
      <c r="AX677" s="12" t="s">
        <v>72</v>
      </c>
      <c r="AY677" s="155" t="s">
        <v>157</v>
      </c>
    </row>
    <row r="678" spans="2:65" s="12" customFormat="1">
      <c r="B678" s="153"/>
      <c r="D678" s="154" t="s">
        <v>259</v>
      </c>
      <c r="E678" s="155" t="s">
        <v>1</v>
      </c>
      <c r="F678" s="156" t="s">
        <v>2758</v>
      </c>
      <c r="H678" s="155" t="s">
        <v>1</v>
      </c>
      <c r="L678" s="153"/>
      <c r="M678" s="157"/>
      <c r="T678" s="158"/>
      <c r="AT678" s="155" t="s">
        <v>259</v>
      </c>
      <c r="AU678" s="155" t="s">
        <v>88</v>
      </c>
      <c r="AV678" s="12" t="s">
        <v>80</v>
      </c>
      <c r="AW678" s="12" t="s">
        <v>27</v>
      </c>
      <c r="AX678" s="12" t="s">
        <v>72</v>
      </c>
      <c r="AY678" s="155" t="s">
        <v>157</v>
      </c>
    </row>
    <row r="679" spans="2:65" s="12" customFormat="1">
      <c r="B679" s="153"/>
      <c r="D679" s="154" t="s">
        <v>259</v>
      </c>
      <c r="E679" s="155" t="s">
        <v>1</v>
      </c>
      <c r="F679" s="156" t="s">
        <v>2759</v>
      </c>
      <c r="H679" s="155" t="s">
        <v>1</v>
      </c>
      <c r="L679" s="153"/>
      <c r="M679" s="157"/>
      <c r="T679" s="158"/>
      <c r="AT679" s="155" t="s">
        <v>259</v>
      </c>
      <c r="AU679" s="155" t="s">
        <v>88</v>
      </c>
      <c r="AV679" s="12" t="s">
        <v>80</v>
      </c>
      <c r="AW679" s="12" t="s">
        <v>27</v>
      </c>
      <c r="AX679" s="12" t="s">
        <v>72</v>
      </c>
      <c r="AY679" s="155" t="s">
        <v>157</v>
      </c>
    </row>
    <row r="680" spans="2:65" s="12" customFormat="1">
      <c r="B680" s="153"/>
      <c r="D680" s="154" t="s">
        <v>259</v>
      </c>
      <c r="E680" s="155" t="s">
        <v>1</v>
      </c>
      <c r="F680" s="156" t="s">
        <v>2760</v>
      </c>
      <c r="H680" s="155" t="s">
        <v>1</v>
      </c>
      <c r="L680" s="153"/>
      <c r="M680" s="157"/>
      <c r="T680" s="158"/>
      <c r="AT680" s="155" t="s">
        <v>259</v>
      </c>
      <c r="AU680" s="155" t="s">
        <v>88</v>
      </c>
      <c r="AV680" s="12" t="s">
        <v>80</v>
      </c>
      <c r="AW680" s="12" t="s">
        <v>27</v>
      </c>
      <c r="AX680" s="12" t="s">
        <v>72</v>
      </c>
      <c r="AY680" s="155" t="s">
        <v>157</v>
      </c>
    </row>
    <row r="681" spans="2:65" s="12" customFormat="1">
      <c r="B681" s="153"/>
      <c r="D681" s="154" t="s">
        <v>259</v>
      </c>
      <c r="E681" s="155" t="s">
        <v>1</v>
      </c>
      <c r="F681" s="156" t="s">
        <v>2761</v>
      </c>
      <c r="H681" s="155" t="s">
        <v>1</v>
      </c>
      <c r="L681" s="153"/>
      <c r="M681" s="157"/>
      <c r="T681" s="158"/>
      <c r="AT681" s="155" t="s">
        <v>259</v>
      </c>
      <c r="AU681" s="155" t="s">
        <v>88</v>
      </c>
      <c r="AV681" s="12" t="s">
        <v>80</v>
      </c>
      <c r="AW681" s="12" t="s">
        <v>27</v>
      </c>
      <c r="AX681" s="12" t="s">
        <v>72</v>
      </c>
      <c r="AY681" s="155" t="s">
        <v>157</v>
      </c>
    </row>
    <row r="682" spans="2:65" s="13" customFormat="1">
      <c r="B682" s="159"/>
      <c r="D682" s="154" t="s">
        <v>259</v>
      </c>
      <c r="E682" s="160" t="s">
        <v>1</v>
      </c>
      <c r="F682" s="161" t="s">
        <v>177</v>
      </c>
      <c r="H682" s="162">
        <v>10</v>
      </c>
      <c r="L682" s="159"/>
      <c r="M682" s="163"/>
      <c r="T682" s="164"/>
      <c r="AT682" s="160" t="s">
        <v>259</v>
      </c>
      <c r="AU682" s="160" t="s">
        <v>88</v>
      </c>
      <c r="AV682" s="13" t="s">
        <v>88</v>
      </c>
      <c r="AW682" s="13" t="s">
        <v>27</v>
      </c>
      <c r="AX682" s="13" t="s">
        <v>72</v>
      </c>
      <c r="AY682" s="160" t="s">
        <v>157</v>
      </c>
    </row>
    <row r="683" spans="2:65" s="14" customFormat="1">
      <c r="B683" s="165"/>
      <c r="D683" s="154" t="s">
        <v>259</v>
      </c>
      <c r="E683" s="166" t="s">
        <v>1</v>
      </c>
      <c r="F683" s="167" t="s">
        <v>265</v>
      </c>
      <c r="H683" s="168">
        <v>10</v>
      </c>
      <c r="L683" s="165"/>
      <c r="M683" s="169"/>
      <c r="T683" s="170"/>
      <c r="AT683" s="166" t="s">
        <v>259</v>
      </c>
      <c r="AU683" s="166" t="s">
        <v>88</v>
      </c>
      <c r="AV683" s="14" t="s">
        <v>164</v>
      </c>
      <c r="AW683" s="14" t="s">
        <v>27</v>
      </c>
      <c r="AX683" s="14" t="s">
        <v>80</v>
      </c>
      <c r="AY683" s="166" t="s">
        <v>157</v>
      </c>
    </row>
    <row r="684" spans="2:65" s="1" customFormat="1" ht="55.5" customHeight="1">
      <c r="B684" s="28"/>
      <c r="C684" s="198" t="s">
        <v>508</v>
      </c>
      <c r="D684" s="198" t="s">
        <v>160</v>
      </c>
      <c r="E684" s="199" t="s">
        <v>1921</v>
      </c>
      <c r="F684" s="200" t="s">
        <v>3088</v>
      </c>
      <c r="G684" s="201" t="s">
        <v>228</v>
      </c>
      <c r="H684" s="202">
        <v>10</v>
      </c>
      <c r="I684" s="903"/>
      <c r="J684" s="203">
        <f>ROUND(I684*H684,2)</f>
        <v>0</v>
      </c>
      <c r="K684" s="200" t="s">
        <v>2720</v>
      </c>
      <c r="L684" s="28"/>
      <c r="M684" s="140" t="s">
        <v>1</v>
      </c>
      <c r="N684" s="141" t="s">
        <v>38</v>
      </c>
      <c r="O684" s="142">
        <v>0.38100000000000001</v>
      </c>
      <c r="P684" s="142">
        <f>O684*H684</f>
        <v>3.81</v>
      </c>
      <c r="Q684" s="142">
        <v>0</v>
      </c>
      <c r="R684" s="142">
        <f>Q684*H684</f>
        <v>0</v>
      </c>
      <c r="S684" s="142">
        <v>5.3999999999999999E-2</v>
      </c>
      <c r="T684" s="143">
        <f>S684*H684</f>
        <v>0.54</v>
      </c>
      <c r="AR684" s="144" t="s">
        <v>164</v>
      </c>
      <c r="AT684" s="144" t="s">
        <v>160</v>
      </c>
      <c r="AU684" s="144" t="s">
        <v>88</v>
      </c>
      <c r="AY684" s="16" t="s">
        <v>157</v>
      </c>
      <c r="BE684" s="145">
        <f>IF(N684="základní",J684,0)</f>
        <v>0</v>
      </c>
      <c r="BF684" s="145">
        <f>IF(N684="snížená",J684,0)</f>
        <v>0</v>
      </c>
      <c r="BG684" s="145">
        <f>IF(N684="zákl. přenesená",J684,0)</f>
        <v>0</v>
      </c>
      <c r="BH684" s="145">
        <f>IF(N684="sníž. přenesená",J684,0)</f>
        <v>0</v>
      </c>
      <c r="BI684" s="145">
        <f>IF(N684="nulová",J684,0)</f>
        <v>0</v>
      </c>
      <c r="BJ684" s="16" t="s">
        <v>88</v>
      </c>
      <c r="BK684" s="145">
        <f>ROUND(I684*H684,2)</f>
        <v>0</v>
      </c>
      <c r="BL684" s="16" t="s">
        <v>164</v>
      </c>
      <c r="BM684" s="144" t="s">
        <v>3089</v>
      </c>
    </row>
    <row r="685" spans="2:65" s="1" customFormat="1">
      <c r="B685" s="28"/>
      <c r="D685" s="150" t="s">
        <v>214</v>
      </c>
      <c r="F685" s="870" t="s">
        <v>1924</v>
      </c>
      <c r="L685" s="28"/>
      <c r="M685" s="152"/>
      <c r="T685" s="52"/>
      <c r="AT685" s="16" t="s">
        <v>214</v>
      </c>
      <c r="AU685" s="16" t="s">
        <v>88</v>
      </c>
    </row>
    <row r="686" spans="2:65" s="12" customFormat="1">
      <c r="B686" s="153"/>
      <c r="D686" s="154" t="s">
        <v>259</v>
      </c>
      <c r="E686" s="155" t="s">
        <v>1</v>
      </c>
      <c r="F686" s="156" t="s">
        <v>2723</v>
      </c>
      <c r="H686" s="155" t="s">
        <v>1</v>
      </c>
      <c r="L686" s="153"/>
      <c r="M686" s="157"/>
      <c r="T686" s="158"/>
      <c r="AT686" s="155" t="s">
        <v>259</v>
      </c>
      <c r="AU686" s="155" t="s">
        <v>88</v>
      </c>
      <c r="AV686" s="12" t="s">
        <v>80</v>
      </c>
      <c r="AW686" s="12" t="s">
        <v>27</v>
      </c>
      <c r="AX686" s="12" t="s">
        <v>72</v>
      </c>
      <c r="AY686" s="155" t="s">
        <v>157</v>
      </c>
    </row>
    <row r="687" spans="2:65" s="12" customFormat="1">
      <c r="B687" s="153"/>
      <c r="D687" s="154" t="s">
        <v>259</v>
      </c>
      <c r="E687" s="155" t="s">
        <v>1</v>
      </c>
      <c r="F687" s="156" t="s">
        <v>2758</v>
      </c>
      <c r="H687" s="155" t="s">
        <v>1</v>
      </c>
      <c r="L687" s="153"/>
      <c r="M687" s="157"/>
      <c r="T687" s="158"/>
      <c r="AT687" s="155" t="s">
        <v>259</v>
      </c>
      <c r="AU687" s="155" t="s">
        <v>88</v>
      </c>
      <c r="AV687" s="12" t="s">
        <v>80</v>
      </c>
      <c r="AW687" s="12" t="s">
        <v>27</v>
      </c>
      <c r="AX687" s="12" t="s">
        <v>72</v>
      </c>
      <c r="AY687" s="155" t="s">
        <v>157</v>
      </c>
    </row>
    <row r="688" spans="2:65" s="12" customFormat="1">
      <c r="B688" s="153"/>
      <c r="D688" s="154" t="s">
        <v>259</v>
      </c>
      <c r="E688" s="155" t="s">
        <v>1</v>
      </c>
      <c r="F688" s="156" t="s">
        <v>2759</v>
      </c>
      <c r="H688" s="155" t="s">
        <v>1</v>
      </c>
      <c r="L688" s="153"/>
      <c r="M688" s="157"/>
      <c r="T688" s="158"/>
      <c r="AT688" s="155" t="s">
        <v>259</v>
      </c>
      <c r="AU688" s="155" t="s">
        <v>88</v>
      </c>
      <c r="AV688" s="12" t="s">
        <v>80</v>
      </c>
      <c r="AW688" s="12" t="s">
        <v>27</v>
      </c>
      <c r="AX688" s="12" t="s">
        <v>72</v>
      </c>
      <c r="AY688" s="155" t="s">
        <v>157</v>
      </c>
    </row>
    <row r="689" spans="2:65" s="12" customFormat="1">
      <c r="B689" s="153"/>
      <c r="D689" s="154" t="s">
        <v>259</v>
      </c>
      <c r="E689" s="155" t="s">
        <v>1</v>
      </c>
      <c r="F689" s="156" t="s">
        <v>2760</v>
      </c>
      <c r="H689" s="155" t="s">
        <v>1</v>
      </c>
      <c r="L689" s="153"/>
      <c r="M689" s="157"/>
      <c r="T689" s="158"/>
      <c r="AT689" s="155" t="s">
        <v>259</v>
      </c>
      <c r="AU689" s="155" t="s">
        <v>88</v>
      </c>
      <c r="AV689" s="12" t="s">
        <v>80</v>
      </c>
      <c r="AW689" s="12" t="s">
        <v>27</v>
      </c>
      <c r="AX689" s="12" t="s">
        <v>72</v>
      </c>
      <c r="AY689" s="155" t="s">
        <v>157</v>
      </c>
    </row>
    <row r="690" spans="2:65" s="12" customFormat="1">
      <c r="B690" s="153"/>
      <c r="D690" s="154" t="s">
        <v>259</v>
      </c>
      <c r="E690" s="155" t="s">
        <v>1</v>
      </c>
      <c r="F690" s="156" t="s">
        <v>2761</v>
      </c>
      <c r="H690" s="155" t="s">
        <v>1</v>
      </c>
      <c r="L690" s="153"/>
      <c r="M690" s="157"/>
      <c r="T690" s="158"/>
      <c r="AT690" s="155" t="s">
        <v>259</v>
      </c>
      <c r="AU690" s="155" t="s">
        <v>88</v>
      </c>
      <c r="AV690" s="12" t="s">
        <v>80</v>
      </c>
      <c r="AW690" s="12" t="s">
        <v>27</v>
      </c>
      <c r="AX690" s="12" t="s">
        <v>72</v>
      </c>
      <c r="AY690" s="155" t="s">
        <v>157</v>
      </c>
    </row>
    <row r="691" spans="2:65" s="13" customFormat="1">
      <c r="B691" s="159"/>
      <c r="D691" s="154" t="s">
        <v>259</v>
      </c>
      <c r="E691" s="160" t="s">
        <v>1</v>
      </c>
      <c r="F691" s="161" t="s">
        <v>177</v>
      </c>
      <c r="H691" s="162">
        <v>10</v>
      </c>
      <c r="L691" s="159"/>
      <c r="M691" s="163"/>
      <c r="T691" s="164"/>
      <c r="AT691" s="160" t="s">
        <v>259</v>
      </c>
      <c r="AU691" s="160" t="s">
        <v>88</v>
      </c>
      <c r="AV691" s="13" t="s">
        <v>88</v>
      </c>
      <c r="AW691" s="13" t="s">
        <v>27</v>
      </c>
      <c r="AX691" s="13" t="s">
        <v>72</v>
      </c>
      <c r="AY691" s="160" t="s">
        <v>157</v>
      </c>
    </row>
    <row r="692" spans="2:65" s="14" customFormat="1">
      <c r="B692" s="165"/>
      <c r="D692" s="154" t="s">
        <v>259</v>
      </c>
      <c r="E692" s="166" t="s">
        <v>1</v>
      </c>
      <c r="F692" s="167" t="s">
        <v>265</v>
      </c>
      <c r="H692" s="168">
        <v>10</v>
      </c>
      <c r="L692" s="165"/>
      <c r="M692" s="169"/>
      <c r="T692" s="170"/>
      <c r="AT692" s="166" t="s">
        <v>259</v>
      </c>
      <c r="AU692" s="166" t="s">
        <v>88</v>
      </c>
      <c r="AV692" s="14" t="s">
        <v>164</v>
      </c>
      <c r="AW692" s="14" t="s">
        <v>27</v>
      </c>
      <c r="AX692" s="14" t="s">
        <v>80</v>
      </c>
      <c r="AY692" s="166" t="s">
        <v>157</v>
      </c>
    </row>
    <row r="693" spans="2:65" s="1" customFormat="1" ht="55.5" customHeight="1">
      <c r="B693" s="28"/>
      <c r="C693" s="198" t="s">
        <v>735</v>
      </c>
      <c r="D693" s="198" t="s">
        <v>160</v>
      </c>
      <c r="E693" s="199" t="s">
        <v>3090</v>
      </c>
      <c r="F693" s="200" t="s">
        <v>3091</v>
      </c>
      <c r="G693" s="201" t="s">
        <v>228</v>
      </c>
      <c r="H693" s="202">
        <v>10</v>
      </c>
      <c r="I693" s="903"/>
      <c r="J693" s="203">
        <f>ROUND(I693*H693,2)</f>
        <v>0</v>
      </c>
      <c r="K693" s="200" t="s">
        <v>2720</v>
      </c>
      <c r="L693" s="28"/>
      <c r="M693" s="140" t="s">
        <v>1</v>
      </c>
      <c r="N693" s="141" t="s">
        <v>38</v>
      </c>
      <c r="O693" s="142">
        <v>0.84599999999999997</v>
      </c>
      <c r="P693" s="142">
        <f>O693*H693</f>
        <v>8.4599999999999991</v>
      </c>
      <c r="Q693" s="142">
        <v>0</v>
      </c>
      <c r="R693" s="142">
        <f>Q693*H693</f>
        <v>0</v>
      </c>
      <c r="S693" s="142">
        <v>7.3999999999999996E-2</v>
      </c>
      <c r="T693" s="143">
        <f>S693*H693</f>
        <v>0.74</v>
      </c>
      <c r="AR693" s="144" t="s">
        <v>164</v>
      </c>
      <c r="AT693" s="144" t="s">
        <v>160</v>
      </c>
      <c r="AU693" s="144" t="s">
        <v>88</v>
      </c>
      <c r="AY693" s="16" t="s">
        <v>157</v>
      </c>
      <c r="BE693" s="145">
        <f>IF(N693="základní",J693,0)</f>
        <v>0</v>
      </c>
      <c r="BF693" s="145">
        <f>IF(N693="snížená",J693,0)</f>
        <v>0</v>
      </c>
      <c r="BG693" s="145">
        <f>IF(N693="zákl. přenesená",J693,0)</f>
        <v>0</v>
      </c>
      <c r="BH693" s="145">
        <f>IF(N693="sníž. přenesená",J693,0)</f>
        <v>0</v>
      </c>
      <c r="BI693" s="145">
        <f>IF(N693="nulová",J693,0)</f>
        <v>0</v>
      </c>
      <c r="BJ693" s="16" t="s">
        <v>88</v>
      </c>
      <c r="BK693" s="145">
        <f>ROUND(I693*H693,2)</f>
        <v>0</v>
      </c>
      <c r="BL693" s="16" t="s">
        <v>164</v>
      </c>
      <c r="BM693" s="144" t="s">
        <v>3092</v>
      </c>
    </row>
    <row r="694" spans="2:65" s="1" customFormat="1">
      <c r="B694" s="28"/>
      <c r="D694" s="150" t="s">
        <v>214</v>
      </c>
      <c r="F694" s="870" t="s">
        <v>3093</v>
      </c>
      <c r="L694" s="28"/>
      <c r="M694" s="152"/>
      <c r="T694" s="52"/>
      <c r="AT694" s="16" t="s">
        <v>214</v>
      </c>
      <c r="AU694" s="16" t="s">
        <v>88</v>
      </c>
    </row>
    <row r="695" spans="2:65" s="12" customFormat="1">
      <c r="B695" s="153"/>
      <c r="D695" s="154" t="s">
        <v>259</v>
      </c>
      <c r="E695" s="155" t="s">
        <v>1</v>
      </c>
      <c r="F695" s="156" t="s">
        <v>2723</v>
      </c>
      <c r="H695" s="155" t="s">
        <v>1</v>
      </c>
      <c r="L695" s="153"/>
      <c r="M695" s="157"/>
      <c r="T695" s="158"/>
      <c r="AT695" s="155" t="s">
        <v>259</v>
      </c>
      <c r="AU695" s="155" t="s">
        <v>88</v>
      </c>
      <c r="AV695" s="12" t="s">
        <v>80</v>
      </c>
      <c r="AW695" s="12" t="s">
        <v>27</v>
      </c>
      <c r="AX695" s="12" t="s">
        <v>72</v>
      </c>
      <c r="AY695" s="155" t="s">
        <v>157</v>
      </c>
    </row>
    <row r="696" spans="2:65" s="12" customFormat="1">
      <c r="B696" s="153"/>
      <c r="D696" s="154" t="s">
        <v>259</v>
      </c>
      <c r="E696" s="155" t="s">
        <v>1</v>
      </c>
      <c r="F696" s="156" t="s">
        <v>2758</v>
      </c>
      <c r="H696" s="155" t="s">
        <v>1</v>
      </c>
      <c r="L696" s="153"/>
      <c r="M696" s="157"/>
      <c r="T696" s="158"/>
      <c r="AT696" s="155" t="s">
        <v>259</v>
      </c>
      <c r="AU696" s="155" t="s">
        <v>88</v>
      </c>
      <c r="AV696" s="12" t="s">
        <v>80</v>
      </c>
      <c r="AW696" s="12" t="s">
        <v>27</v>
      </c>
      <c r="AX696" s="12" t="s">
        <v>72</v>
      </c>
      <c r="AY696" s="155" t="s">
        <v>157</v>
      </c>
    </row>
    <row r="697" spans="2:65" s="12" customFormat="1">
      <c r="B697" s="153"/>
      <c r="D697" s="154" t="s">
        <v>259</v>
      </c>
      <c r="E697" s="155" t="s">
        <v>1</v>
      </c>
      <c r="F697" s="156" t="s">
        <v>2759</v>
      </c>
      <c r="H697" s="155" t="s">
        <v>1</v>
      </c>
      <c r="L697" s="153"/>
      <c r="M697" s="157"/>
      <c r="T697" s="158"/>
      <c r="AT697" s="155" t="s">
        <v>259</v>
      </c>
      <c r="AU697" s="155" t="s">
        <v>88</v>
      </c>
      <c r="AV697" s="12" t="s">
        <v>80</v>
      </c>
      <c r="AW697" s="12" t="s">
        <v>27</v>
      </c>
      <c r="AX697" s="12" t="s">
        <v>72</v>
      </c>
      <c r="AY697" s="155" t="s">
        <v>157</v>
      </c>
    </row>
    <row r="698" spans="2:65" s="12" customFormat="1">
      <c r="B698" s="153"/>
      <c r="D698" s="154" t="s">
        <v>259</v>
      </c>
      <c r="E698" s="155" t="s">
        <v>1</v>
      </c>
      <c r="F698" s="156" t="s">
        <v>2760</v>
      </c>
      <c r="H698" s="155" t="s">
        <v>1</v>
      </c>
      <c r="L698" s="153"/>
      <c r="M698" s="157"/>
      <c r="T698" s="158"/>
      <c r="AT698" s="155" t="s">
        <v>259</v>
      </c>
      <c r="AU698" s="155" t="s">
        <v>88</v>
      </c>
      <c r="AV698" s="12" t="s">
        <v>80</v>
      </c>
      <c r="AW698" s="12" t="s">
        <v>27</v>
      </c>
      <c r="AX698" s="12" t="s">
        <v>72</v>
      </c>
      <c r="AY698" s="155" t="s">
        <v>157</v>
      </c>
    </row>
    <row r="699" spans="2:65" s="12" customFormat="1">
      <c r="B699" s="153"/>
      <c r="D699" s="154" t="s">
        <v>259</v>
      </c>
      <c r="E699" s="155" t="s">
        <v>1</v>
      </c>
      <c r="F699" s="156" t="s">
        <v>2761</v>
      </c>
      <c r="H699" s="155" t="s">
        <v>1</v>
      </c>
      <c r="L699" s="153"/>
      <c r="M699" s="157"/>
      <c r="T699" s="158"/>
      <c r="AT699" s="155" t="s">
        <v>259</v>
      </c>
      <c r="AU699" s="155" t="s">
        <v>88</v>
      </c>
      <c r="AV699" s="12" t="s">
        <v>80</v>
      </c>
      <c r="AW699" s="12" t="s">
        <v>27</v>
      </c>
      <c r="AX699" s="12" t="s">
        <v>72</v>
      </c>
      <c r="AY699" s="155" t="s">
        <v>157</v>
      </c>
    </row>
    <row r="700" spans="2:65" s="13" customFormat="1">
      <c r="B700" s="159"/>
      <c r="D700" s="154" t="s">
        <v>259</v>
      </c>
      <c r="E700" s="160" t="s">
        <v>1</v>
      </c>
      <c r="F700" s="161" t="s">
        <v>177</v>
      </c>
      <c r="H700" s="162">
        <v>10</v>
      </c>
      <c r="L700" s="159"/>
      <c r="M700" s="163"/>
      <c r="T700" s="164"/>
      <c r="AT700" s="160" t="s">
        <v>259</v>
      </c>
      <c r="AU700" s="160" t="s">
        <v>88</v>
      </c>
      <c r="AV700" s="13" t="s">
        <v>88</v>
      </c>
      <c r="AW700" s="13" t="s">
        <v>27</v>
      </c>
      <c r="AX700" s="13" t="s">
        <v>72</v>
      </c>
      <c r="AY700" s="160" t="s">
        <v>157</v>
      </c>
    </row>
    <row r="701" spans="2:65" s="14" customFormat="1">
      <c r="B701" s="165"/>
      <c r="D701" s="154" t="s">
        <v>259</v>
      </c>
      <c r="E701" s="166" t="s">
        <v>1</v>
      </c>
      <c r="F701" s="167" t="s">
        <v>265</v>
      </c>
      <c r="H701" s="168">
        <v>10</v>
      </c>
      <c r="L701" s="165"/>
      <c r="M701" s="169"/>
      <c r="T701" s="170"/>
      <c r="AT701" s="166" t="s">
        <v>259</v>
      </c>
      <c r="AU701" s="166" t="s">
        <v>88</v>
      </c>
      <c r="AV701" s="14" t="s">
        <v>164</v>
      </c>
      <c r="AW701" s="14" t="s">
        <v>27</v>
      </c>
      <c r="AX701" s="14" t="s">
        <v>80</v>
      </c>
      <c r="AY701" s="166" t="s">
        <v>157</v>
      </c>
    </row>
    <row r="702" spans="2:65" s="1" customFormat="1" ht="55.5" customHeight="1">
      <c r="B702" s="28"/>
      <c r="C702" s="198" t="s">
        <v>740</v>
      </c>
      <c r="D702" s="198" t="s">
        <v>160</v>
      </c>
      <c r="E702" s="199" t="s">
        <v>3094</v>
      </c>
      <c r="F702" s="200" t="s">
        <v>3095</v>
      </c>
      <c r="G702" s="201" t="s">
        <v>228</v>
      </c>
      <c r="H702" s="202">
        <v>10</v>
      </c>
      <c r="I702" s="903"/>
      <c r="J702" s="203">
        <f>ROUND(I702*H702,2)</f>
        <v>0</v>
      </c>
      <c r="K702" s="200" t="s">
        <v>2720</v>
      </c>
      <c r="L702" s="28"/>
      <c r="M702" s="140" t="s">
        <v>1</v>
      </c>
      <c r="N702" s="141" t="s">
        <v>38</v>
      </c>
      <c r="O702" s="142">
        <v>2.3079999999999998</v>
      </c>
      <c r="P702" s="142">
        <f>O702*H702</f>
        <v>23.08</v>
      </c>
      <c r="Q702" s="142">
        <v>0</v>
      </c>
      <c r="R702" s="142">
        <f>Q702*H702</f>
        <v>0</v>
      </c>
      <c r="S702" s="142">
        <v>0.14899999999999999</v>
      </c>
      <c r="T702" s="143">
        <f>S702*H702</f>
        <v>1.49</v>
      </c>
      <c r="AR702" s="144" t="s">
        <v>164</v>
      </c>
      <c r="AT702" s="144" t="s">
        <v>160</v>
      </c>
      <c r="AU702" s="144" t="s">
        <v>88</v>
      </c>
      <c r="AY702" s="16" t="s">
        <v>157</v>
      </c>
      <c r="BE702" s="145">
        <f>IF(N702="základní",J702,0)</f>
        <v>0</v>
      </c>
      <c r="BF702" s="145">
        <f>IF(N702="snížená",J702,0)</f>
        <v>0</v>
      </c>
      <c r="BG702" s="145">
        <f>IF(N702="zákl. přenesená",J702,0)</f>
        <v>0</v>
      </c>
      <c r="BH702" s="145">
        <f>IF(N702="sníž. přenesená",J702,0)</f>
        <v>0</v>
      </c>
      <c r="BI702" s="145">
        <f>IF(N702="nulová",J702,0)</f>
        <v>0</v>
      </c>
      <c r="BJ702" s="16" t="s">
        <v>88</v>
      </c>
      <c r="BK702" s="145">
        <f>ROUND(I702*H702,2)</f>
        <v>0</v>
      </c>
      <c r="BL702" s="16" t="s">
        <v>164</v>
      </c>
      <c r="BM702" s="144" t="s">
        <v>3096</v>
      </c>
    </row>
    <row r="703" spans="2:65" s="1" customFormat="1">
      <c r="B703" s="28"/>
      <c r="D703" s="150" t="s">
        <v>214</v>
      </c>
      <c r="F703" s="870" t="s">
        <v>3097</v>
      </c>
      <c r="L703" s="28"/>
      <c r="M703" s="152"/>
      <c r="T703" s="52"/>
      <c r="AT703" s="16" t="s">
        <v>214</v>
      </c>
      <c r="AU703" s="16" t="s">
        <v>88</v>
      </c>
    </row>
    <row r="704" spans="2:65" s="12" customFormat="1">
      <c r="B704" s="153"/>
      <c r="D704" s="154" t="s">
        <v>259</v>
      </c>
      <c r="E704" s="155" t="s">
        <v>1</v>
      </c>
      <c r="F704" s="156" t="s">
        <v>2723</v>
      </c>
      <c r="H704" s="155" t="s">
        <v>1</v>
      </c>
      <c r="L704" s="153"/>
      <c r="M704" s="157"/>
      <c r="T704" s="158"/>
      <c r="AT704" s="155" t="s">
        <v>259</v>
      </c>
      <c r="AU704" s="155" t="s">
        <v>88</v>
      </c>
      <c r="AV704" s="12" t="s">
        <v>80</v>
      </c>
      <c r="AW704" s="12" t="s">
        <v>27</v>
      </c>
      <c r="AX704" s="12" t="s">
        <v>72</v>
      </c>
      <c r="AY704" s="155" t="s">
        <v>157</v>
      </c>
    </row>
    <row r="705" spans="2:65" s="12" customFormat="1">
      <c r="B705" s="153"/>
      <c r="D705" s="154" t="s">
        <v>259</v>
      </c>
      <c r="E705" s="155" t="s">
        <v>1</v>
      </c>
      <c r="F705" s="156" t="s">
        <v>2758</v>
      </c>
      <c r="H705" s="155" t="s">
        <v>1</v>
      </c>
      <c r="L705" s="153"/>
      <c r="M705" s="157"/>
      <c r="T705" s="158"/>
      <c r="AT705" s="155" t="s">
        <v>259</v>
      </c>
      <c r="AU705" s="155" t="s">
        <v>88</v>
      </c>
      <c r="AV705" s="12" t="s">
        <v>80</v>
      </c>
      <c r="AW705" s="12" t="s">
        <v>27</v>
      </c>
      <c r="AX705" s="12" t="s">
        <v>72</v>
      </c>
      <c r="AY705" s="155" t="s">
        <v>157</v>
      </c>
    </row>
    <row r="706" spans="2:65" s="12" customFormat="1">
      <c r="B706" s="153"/>
      <c r="D706" s="154" t="s">
        <v>259</v>
      </c>
      <c r="E706" s="155" t="s">
        <v>1</v>
      </c>
      <c r="F706" s="156" t="s">
        <v>2759</v>
      </c>
      <c r="H706" s="155" t="s">
        <v>1</v>
      </c>
      <c r="L706" s="153"/>
      <c r="M706" s="157"/>
      <c r="T706" s="158"/>
      <c r="AT706" s="155" t="s">
        <v>259</v>
      </c>
      <c r="AU706" s="155" t="s">
        <v>88</v>
      </c>
      <c r="AV706" s="12" t="s">
        <v>80</v>
      </c>
      <c r="AW706" s="12" t="s">
        <v>27</v>
      </c>
      <c r="AX706" s="12" t="s">
        <v>72</v>
      </c>
      <c r="AY706" s="155" t="s">
        <v>157</v>
      </c>
    </row>
    <row r="707" spans="2:65" s="12" customFormat="1">
      <c r="B707" s="153"/>
      <c r="D707" s="154" t="s">
        <v>259</v>
      </c>
      <c r="E707" s="155" t="s">
        <v>1</v>
      </c>
      <c r="F707" s="156" t="s">
        <v>2760</v>
      </c>
      <c r="H707" s="155" t="s">
        <v>1</v>
      </c>
      <c r="L707" s="153"/>
      <c r="M707" s="157"/>
      <c r="T707" s="158"/>
      <c r="AT707" s="155" t="s">
        <v>259</v>
      </c>
      <c r="AU707" s="155" t="s">
        <v>88</v>
      </c>
      <c r="AV707" s="12" t="s">
        <v>80</v>
      </c>
      <c r="AW707" s="12" t="s">
        <v>27</v>
      </c>
      <c r="AX707" s="12" t="s">
        <v>72</v>
      </c>
      <c r="AY707" s="155" t="s">
        <v>157</v>
      </c>
    </row>
    <row r="708" spans="2:65" s="12" customFormat="1">
      <c r="B708" s="153"/>
      <c r="D708" s="154" t="s">
        <v>259</v>
      </c>
      <c r="E708" s="155" t="s">
        <v>1</v>
      </c>
      <c r="F708" s="156" t="s">
        <v>2761</v>
      </c>
      <c r="H708" s="155" t="s">
        <v>1</v>
      </c>
      <c r="L708" s="153"/>
      <c r="M708" s="157"/>
      <c r="T708" s="158"/>
      <c r="AT708" s="155" t="s">
        <v>259</v>
      </c>
      <c r="AU708" s="155" t="s">
        <v>88</v>
      </c>
      <c r="AV708" s="12" t="s">
        <v>80</v>
      </c>
      <c r="AW708" s="12" t="s">
        <v>27</v>
      </c>
      <c r="AX708" s="12" t="s">
        <v>72</v>
      </c>
      <c r="AY708" s="155" t="s">
        <v>157</v>
      </c>
    </row>
    <row r="709" spans="2:65" s="13" customFormat="1">
      <c r="B709" s="159"/>
      <c r="D709" s="154" t="s">
        <v>259</v>
      </c>
      <c r="E709" s="160" t="s">
        <v>1</v>
      </c>
      <c r="F709" s="161" t="s">
        <v>177</v>
      </c>
      <c r="H709" s="162">
        <v>10</v>
      </c>
      <c r="L709" s="159"/>
      <c r="M709" s="163"/>
      <c r="T709" s="164"/>
      <c r="AT709" s="160" t="s">
        <v>259</v>
      </c>
      <c r="AU709" s="160" t="s">
        <v>88</v>
      </c>
      <c r="AV709" s="13" t="s">
        <v>88</v>
      </c>
      <c r="AW709" s="13" t="s">
        <v>27</v>
      </c>
      <c r="AX709" s="13" t="s">
        <v>72</v>
      </c>
      <c r="AY709" s="160" t="s">
        <v>157</v>
      </c>
    </row>
    <row r="710" spans="2:65" s="14" customFormat="1">
      <c r="B710" s="165"/>
      <c r="D710" s="154" t="s">
        <v>259</v>
      </c>
      <c r="E710" s="166" t="s">
        <v>1</v>
      </c>
      <c r="F710" s="167" t="s">
        <v>265</v>
      </c>
      <c r="H710" s="168">
        <v>10</v>
      </c>
      <c r="L710" s="165"/>
      <c r="M710" s="169"/>
      <c r="T710" s="170"/>
      <c r="AT710" s="166" t="s">
        <v>259</v>
      </c>
      <c r="AU710" s="166" t="s">
        <v>88</v>
      </c>
      <c r="AV710" s="14" t="s">
        <v>164</v>
      </c>
      <c r="AW710" s="14" t="s">
        <v>27</v>
      </c>
      <c r="AX710" s="14" t="s">
        <v>80</v>
      </c>
      <c r="AY710" s="166" t="s">
        <v>157</v>
      </c>
    </row>
    <row r="711" spans="2:65" s="1" customFormat="1" ht="33" customHeight="1">
      <c r="B711" s="28"/>
      <c r="C711" s="198" t="s">
        <v>746</v>
      </c>
      <c r="D711" s="198" t="s">
        <v>160</v>
      </c>
      <c r="E711" s="199" t="s">
        <v>3098</v>
      </c>
      <c r="F711" s="200" t="s">
        <v>3099</v>
      </c>
      <c r="G711" s="201" t="s">
        <v>228</v>
      </c>
      <c r="H711" s="202">
        <v>10</v>
      </c>
      <c r="I711" s="903"/>
      <c r="J711" s="203">
        <f>ROUND(I711*H711,2)</f>
        <v>0</v>
      </c>
      <c r="K711" s="200" t="s">
        <v>2720</v>
      </c>
      <c r="L711" s="28"/>
      <c r="M711" s="140" t="s">
        <v>1</v>
      </c>
      <c r="N711" s="141" t="s">
        <v>38</v>
      </c>
      <c r="O711" s="142">
        <v>0.56000000000000005</v>
      </c>
      <c r="P711" s="142">
        <f>O711*H711</f>
        <v>5.6000000000000005</v>
      </c>
      <c r="Q711" s="142">
        <v>0</v>
      </c>
      <c r="R711" s="142">
        <f>Q711*H711</f>
        <v>0</v>
      </c>
      <c r="S711" s="142">
        <v>4.9000000000000002E-2</v>
      </c>
      <c r="T711" s="143">
        <f>S711*H711</f>
        <v>0.49</v>
      </c>
      <c r="AR711" s="144" t="s">
        <v>164</v>
      </c>
      <c r="AT711" s="144" t="s">
        <v>160</v>
      </c>
      <c r="AU711" s="144" t="s">
        <v>88</v>
      </c>
      <c r="AY711" s="16" t="s">
        <v>157</v>
      </c>
      <c r="BE711" s="145">
        <f>IF(N711="základní",J711,0)</f>
        <v>0</v>
      </c>
      <c r="BF711" s="145">
        <f>IF(N711="snížená",J711,0)</f>
        <v>0</v>
      </c>
      <c r="BG711" s="145">
        <f>IF(N711="zákl. přenesená",J711,0)</f>
        <v>0</v>
      </c>
      <c r="BH711" s="145">
        <f>IF(N711="sníž. přenesená",J711,0)</f>
        <v>0</v>
      </c>
      <c r="BI711" s="145">
        <f>IF(N711="nulová",J711,0)</f>
        <v>0</v>
      </c>
      <c r="BJ711" s="16" t="s">
        <v>88</v>
      </c>
      <c r="BK711" s="145">
        <f>ROUND(I711*H711,2)</f>
        <v>0</v>
      </c>
      <c r="BL711" s="16" t="s">
        <v>164</v>
      </c>
      <c r="BM711" s="144" t="s">
        <v>3100</v>
      </c>
    </row>
    <row r="712" spans="2:65" s="1" customFormat="1">
      <c r="B712" s="28"/>
      <c r="D712" s="150" t="s">
        <v>214</v>
      </c>
      <c r="F712" s="870" t="s">
        <v>3101</v>
      </c>
      <c r="L712" s="28"/>
      <c r="M712" s="152"/>
      <c r="T712" s="52"/>
      <c r="AT712" s="16" t="s">
        <v>214</v>
      </c>
      <c r="AU712" s="16" t="s">
        <v>88</v>
      </c>
    </row>
    <row r="713" spans="2:65" s="12" customFormat="1">
      <c r="B713" s="153"/>
      <c r="D713" s="154" t="s">
        <v>259</v>
      </c>
      <c r="E713" s="155" t="s">
        <v>1</v>
      </c>
      <c r="F713" s="156" t="s">
        <v>2723</v>
      </c>
      <c r="H713" s="155" t="s">
        <v>1</v>
      </c>
      <c r="L713" s="153"/>
      <c r="M713" s="157"/>
      <c r="T713" s="158"/>
      <c r="AT713" s="155" t="s">
        <v>259</v>
      </c>
      <c r="AU713" s="155" t="s">
        <v>88</v>
      </c>
      <c r="AV713" s="12" t="s">
        <v>80</v>
      </c>
      <c r="AW713" s="12" t="s">
        <v>27</v>
      </c>
      <c r="AX713" s="12" t="s">
        <v>72</v>
      </c>
      <c r="AY713" s="155" t="s">
        <v>157</v>
      </c>
    </row>
    <row r="714" spans="2:65" s="12" customFormat="1">
      <c r="B714" s="153"/>
      <c r="D714" s="154" t="s">
        <v>259</v>
      </c>
      <c r="E714" s="155" t="s">
        <v>1</v>
      </c>
      <c r="F714" s="156" t="s">
        <v>2758</v>
      </c>
      <c r="H714" s="155" t="s">
        <v>1</v>
      </c>
      <c r="L714" s="153"/>
      <c r="M714" s="157"/>
      <c r="T714" s="158"/>
      <c r="AT714" s="155" t="s">
        <v>259</v>
      </c>
      <c r="AU714" s="155" t="s">
        <v>88</v>
      </c>
      <c r="AV714" s="12" t="s">
        <v>80</v>
      </c>
      <c r="AW714" s="12" t="s">
        <v>27</v>
      </c>
      <c r="AX714" s="12" t="s">
        <v>72</v>
      </c>
      <c r="AY714" s="155" t="s">
        <v>157</v>
      </c>
    </row>
    <row r="715" spans="2:65" s="12" customFormat="1">
      <c r="B715" s="153"/>
      <c r="D715" s="154" t="s">
        <v>259</v>
      </c>
      <c r="E715" s="155" t="s">
        <v>1</v>
      </c>
      <c r="F715" s="156" t="s">
        <v>2759</v>
      </c>
      <c r="H715" s="155" t="s">
        <v>1</v>
      </c>
      <c r="L715" s="153"/>
      <c r="M715" s="157"/>
      <c r="T715" s="158"/>
      <c r="AT715" s="155" t="s">
        <v>259</v>
      </c>
      <c r="AU715" s="155" t="s">
        <v>88</v>
      </c>
      <c r="AV715" s="12" t="s">
        <v>80</v>
      </c>
      <c r="AW715" s="12" t="s">
        <v>27</v>
      </c>
      <c r="AX715" s="12" t="s">
        <v>72</v>
      </c>
      <c r="AY715" s="155" t="s">
        <v>157</v>
      </c>
    </row>
    <row r="716" spans="2:65" s="12" customFormat="1">
      <c r="B716" s="153"/>
      <c r="D716" s="154" t="s">
        <v>259</v>
      </c>
      <c r="E716" s="155" t="s">
        <v>1</v>
      </c>
      <c r="F716" s="156" t="s">
        <v>2760</v>
      </c>
      <c r="H716" s="155" t="s">
        <v>1</v>
      </c>
      <c r="L716" s="153"/>
      <c r="M716" s="157"/>
      <c r="T716" s="158"/>
      <c r="AT716" s="155" t="s">
        <v>259</v>
      </c>
      <c r="AU716" s="155" t="s">
        <v>88</v>
      </c>
      <c r="AV716" s="12" t="s">
        <v>80</v>
      </c>
      <c r="AW716" s="12" t="s">
        <v>27</v>
      </c>
      <c r="AX716" s="12" t="s">
        <v>72</v>
      </c>
      <c r="AY716" s="155" t="s">
        <v>157</v>
      </c>
    </row>
    <row r="717" spans="2:65" s="12" customFormat="1">
      <c r="B717" s="153"/>
      <c r="D717" s="154" t="s">
        <v>259</v>
      </c>
      <c r="E717" s="155" t="s">
        <v>1</v>
      </c>
      <c r="F717" s="156" t="s">
        <v>2761</v>
      </c>
      <c r="H717" s="155" t="s">
        <v>1</v>
      </c>
      <c r="L717" s="153"/>
      <c r="M717" s="157"/>
      <c r="T717" s="158"/>
      <c r="AT717" s="155" t="s">
        <v>259</v>
      </c>
      <c r="AU717" s="155" t="s">
        <v>88</v>
      </c>
      <c r="AV717" s="12" t="s">
        <v>80</v>
      </c>
      <c r="AW717" s="12" t="s">
        <v>27</v>
      </c>
      <c r="AX717" s="12" t="s">
        <v>72</v>
      </c>
      <c r="AY717" s="155" t="s">
        <v>157</v>
      </c>
    </row>
    <row r="718" spans="2:65" s="13" customFormat="1">
      <c r="B718" s="159"/>
      <c r="D718" s="154" t="s">
        <v>259</v>
      </c>
      <c r="E718" s="160" t="s">
        <v>1</v>
      </c>
      <c r="F718" s="161" t="s">
        <v>177</v>
      </c>
      <c r="H718" s="162">
        <v>10</v>
      </c>
      <c r="L718" s="159"/>
      <c r="M718" s="163"/>
      <c r="T718" s="164"/>
      <c r="AT718" s="160" t="s">
        <v>259</v>
      </c>
      <c r="AU718" s="160" t="s">
        <v>88</v>
      </c>
      <c r="AV718" s="13" t="s">
        <v>88</v>
      </c>
      <c r="AW718" s="13" t="s">
        <v>27</v>
      </c>
      <c r="AX718" s="13" t="s">
        <v>72</v>
      </c>
      <c r="AY718" s="160" t="s">
        <v>157</v>
      </c>
    </row>
    <row r="719" spans="2:65" s="14" customFormat="1">
      <c r="B719" s="165"/>
      <c r="D719" s="154" t="s">
        <v>259</v>
      </c>
      <c r="E719" s="166" t="s">
        <v>1</v>
      </c>
      <c r="F719" s="167" t="s">
        <v>265</v>
      </c>
      <c r="H719" s="168">
        <v>10</v>
      </c>
      <c r="L719" s="165"/>
      <c r="M719" s="169"/>
      <c r="T719" s="170"/>
      <c r="AT719" s="166" t="s">
        <v>259</v>
      </c>
      <c r="AU719" s="166" t="s">
        <v>88</v>
      </c>
      <c r="AV719" s="14" t="s">
        <v>164</v>
      </c>
      <c r="AW719" s="14" t="s">
        <v>27</v>
      </c>
      <c r="AX719" s="14" t="s">
        <v>80</v>
      </c>
      <c r="AY719" s="166" t="s">
        <v>157</v>
      </c>
    </row>
    <row r="720" spans="2:65" s="1" customFormat="1" ht="33" customHeight="1">
      <c r="B720" s="28"/>
      <c r="C720" s="198" t="s">
        <v>751</v>
      </c>
      <c r="D720" s="198" t="s">
        <v>160</v>
      </c>
      <c r="E720" s="199" t="s">
        <v>3102</v>
      </c>
      <c r="F720" s="200" t="s">
        <v>3103</v>
      </c>
      <c r="G720" s="201" t="s">
        <v>228</v>
      </c>
      <c r="H720" s="202">
        <v>10</v>
      </c>
      <c r="I720" s="903"/>
      <c r="J720" s="203">
        <f>ROUND(I720*H720,2)</f>
        <v>0</v>
      </c>
      <c r="K720" s="200" t="s">
        <v>2720</v>
      </c>
      <c r="L720" s="28"/>
      <c r="M720" s="140" t="s">
        <v>1</v>
      </c>
      <c r="N720" s="141" t="s">
        <v>38</v>
      </c>
      <c r="O720" s="142">
        <v>1.1599999999999999</v>
      </c>
      <c r="P720" s="142">
        <f>O720*H720</f>
        <v>11.6</v>
      </c>
      <c r="Q720" s="142">
        <v>0</v>
      </c>
      <c r="R720" s="142">
        <f>Q720*H720</f>
        <v>0</v>
      </c>
      <c r="S720" s="142">
        <v>7.2999999999999995E-2</v>
      </c>
      <c r="T720" s="143">
        <f>S720*H720</f>
        <v>0.73</v>
      </c>
      <c r="AR720" s="144" t="s">
        <v>164</v>
      </c>
      <c r="AT720" s="144" t="s">
        <v>160</v>
      </c>
      <c r="AU720" s="144" t="s">
        <v>88</v>
      </c>
      <c r="AY720" s="16" t="s">
        <v>157</v>
      </c>
      <c r="BE720" s="145">
        <f>IF(N720="základní",J720,0)</f>
        <v>0</v>
      </c>
      <c r="BF720" s="145">
        <f>IF(N720="snížená",J720,0)</f>
        <v>0</v>
      </c>
      <c r="BG720" s="145">
        <f>IF(N720="zákl. přenesená",J720,0)</f>
        <v>0</v>
      </c>
      <c r="BH720" s="145">
        <f>IF(N720="sníž. přenesená",J720,0)</f>
        <v>0</v>
      </c>
      <c r="BI720" s="145">
        <f>IF(N720="nulová",J720,0)</f>
        <v>0</v>
      </c>
      <c r="BJ720" s="16" t="s">
        <v>88</v>
      </c>
      <c r="BK720" s="145">
        <f>ROUND(I720*H720,2)</f>
        <v>0</v>
      </c>
      <c r="BL720" s="16" t="s">
        <v>164</v>
      </c>
      <c r="BM720" s="144" t="s">
        <v>3104</v>
      </c>
    </row>
    <row r="721" spans="2:65" s="1" customFormat="1">
      <c r="B721" s="28"/>
      <c r="D721" s="150" t="s">
        <v>214</v>
      </c>
      <c r="F721" s="870" t="s">
        <v>3105</v>
      </c>
      <c r="L721" s="28"/>
      <c r="M721" s="152"/>
      <c r="T721" s="52"/>
      <c r="AT721" s="16" t="s">
        <v>214</v>
      </c>
      <c r="AU721" s="16" t="s">
        <v>88</v>
      </c>
    </row>
    <row r="722" spans="2:65" s="12" customFormat="1">
      <c r="B722" s="153"/>
      <c r="D722" s="154" t="s">
        <v>259</v>
      </c>
      <c r="E722" s="155" t="s">
        <v>1</v>
      </c>
      <c r="F722" s="156" t="s">
        <v>2723</v>
      </c>
      <c r="H722" s="155" t="s">
        <v>1</v>
      </c>
      <c r="L722" s="153"/>
      <c r="M722" s="157"/>
      <c r="T722" s="158"/>
      <c r="AT722" s="155" t="s">
        <v>259</v>
      </c>
      <c r="AU722" s="155" t="s">
        <v>88</v>
      </c>
      <c r="AV722" s="12" t="s">
        <v>80</v>
      </c>
      <c r="AW722" s="12" t="s">
        <v>27</v>
      </c>
      <c r="AX722" s="12" t="s">
        <v>72</v>
      </c>
      <c r="AY722" s="155" t="s">
        <v>157</v>
      </c>
    </row>
    <row r="723" spans="2:65" s="12" customFormat="1">
      <c r="B723" s="153"/>
      <c r="D723" s="154" t="s">
        <v>259</v>
      </c>
      <c r="E723" s="155" t="s">
        <v>1</v>
      </c>
      <c r="F723" s="156" t="s">
        <v>2758</v>
      </c>
      <c r="H723" s="155" t="s">
        <v>1</v>
      </c>
      <c r="L723" s="153"/>
      <c r="M723" s="157"/>
      <c r="T723" s="158"/>
      <c r="AT723" s="155" t="s">
        <v>259</v>
      </c>
      <c r="AU723" s="155" t="s">
        <v>88</v>
      </c>
      <c r="AV723" s="12" t="s">
        <v>80</v>
      </c>
      <c r="AW723" s="12" t="s">
        <v>27</v>
      </c>
      <c r="AX723" s="12" t="s">
        <v>72</v>
      </c>
      <c r="AY723" s="155" t="s">
        <v>157</v>
      </c>
    </row>
    <row r="724" spans="2:65" s="12" customFormat="1">
      <c r="B724" s="153"/>
      <c r="D724" s="154" t="s">
        <v>259</v>
      </c>
      <c r="E724" s="155" t="s">
        <v>1</v>
      </c>
      <c r="F724" s="156" t="s">
        <v>2759</v>
      </c>
      <c r="H724" s="155" t="s">
        <v>1</v>
      </c>
      <c r="L724" s="153"/>
      <c r="M724" s="157"/>
      <c r="T724" s="158"/>
      <c r="AT724" s="155" t="s">
        <v>259</v>
      </c>
      <c r="AU724" s="155" t="s">
        <v>88</v>
      </c>
      <c r="AV724" s="12" t="s">
        <v>80</v>
      </c>
      <c r="AW724" s="12" t="s">
        <v>27</v>
      </c>
      <c r="AX724" s="12" t="s">
        <v>72</v>
      </c>
      <c r="AY724" s="155" t="s">
        <v>157</v>
      </c>
    </row>
    <row r="725" spans="2:65" s="12" customFormat="1">
      <c r="B725" s="153"/>
      <c r="D725" s="154" t="s">
        <v>259</v>
      </c>
      <c r="E725" s="155" t="s">
        <v>1</v>
      </c>
      <c r="F725" s="156" t="s">
        <v>2760</v>
      </c>
      <c r="H725" s="155" t="s">
        <v>1</v>
      </c>
      <c r="L725" s="153"/>
      <c r="M725" s="157"/>
      <c r="T725" s="158"/>
      <c r="AT725" s="155" t="s">
        <v>259</v>
      </c>
      <c r="AU725" s="155" t="s">
        <v>88</v>
      </c>
      <c r="AV725" s="12" t="s">
        <v>80</v>
      </c>
      <c r="AW725" s="12" t="s">
        <v>27</v>
      </c>
      <c r="AX725" s="12" t="s">
        <v>72</v>
      </c>
      <c r="AY725" s="155" t="s">
        <v>157</v>
      </c>
    </row>
    <row r="726" spans="2:65" s="12" customFormat="1">
      <c r="B726" s="153"/>
      <c r="D726" s="154" t="s">
        <v>259</v>
      </c>
      <c r="E726" s="155" t="s">
        <v>1</v>
      </c>
      <c r="F726" s="156" t="s">
        <v>2761</v>
      </c>
      <c r="H726" s="155" t="s">
        <v>1</v>
      </c>
      <c r="L726" s="153"/>
      <c r="M726" s="157"/>
      <c r="T726" s="158"/>
      <c r="AT726" s="155" t="s">
        <v>259</v>
      </c>
      <c r="AU726" s="155" t="s">
        <v>88</v>
      </c>
      <c r="AV726" s="12" t="s">
        <v>80</v>
      </c>
      <c r="AW726" s="12" t="s">
        <v>27</v>
      </c>
      <c r="AX726" s="12" t="s">
        <v>72</v>
      </c>
      <c r="AY726" s="155" t="s">
        <v>157</v>
      </c>
    </row>
    <row r="727" spans="2:65" s="13" customFormat="1">
      <c r="B727" s="159"/>
      <c r="D727" s="154" t="s">
        <v>259</v>
      </c>
      <c r="E727" s="160" t="s">
        <v>1</v>
      </c>
      <c r="F727" s="161" t="s">
        <v>177</v>
      </c>
      <c r="H727" s="162">
        <v>10</v>
      </c>
      <c r="L727" s="159"/>
      <c r="M727" s="163"/>
      <c r="T727" s="164"/>
      <c r="AT727" s="160" t="s">
        <v>259</v>
      </c>
      <c r="AU727" s="160" t="s">
        <v>88</v>
      </c>
      <c r="AV727" s="13" t="s">
        <v>88</v>
      </c>
      <c r="AW727" s="13" t="s">
        <v>27</v>
      </c>
      <c r="AX727" s="13" t="s">
        <v>72</v>
      </c>
      <c r="AY727" s="160" t="s">
        <v>157</v>
      </c>
    </row>
    <row r="728" spans="2:65" s="14" customFormat="1">
      <c r="B728" s="165"/>
      <c r="D728" s="154" t="s">
        <v>259</v>
      </c>
      <c r="E728" s="166" t="s">
        <v>1</v>
      </c>
      <c r="F728" s="167" t="s">
        <v>265</v>
      </c>
      <c r="H728" s="168">
        <v>10</v>
      </c>
      <c r="L728" s="165"/>
      <c r="M728" s="169"/>
      <c r="T728" s="170"/>
      <c r="AT728" s="166" t="s">
        <v>259</v>
      </c>
      <c r="AU728" s="166" t="s">
        <v>88</v>
      </c>
      <c r="AV728" s="14" t="s">
        <v>164</v>
      </c>
      <c r="AW728" s="14" t="s">
        <v>27</v>
      </c>
      <c r="AX728" s="14" t="s">
        <v>80</v>
      </c>
      <c r="AY728" s="166" t="s">
        <v>157</v>
      </c>
    </row>
    <row r="729" spans="2:65" s="1" customFormat="1" ht="24.25" customHeight="1">
      <c r="B729" s="28"/>
      <c r="C729" s="198" t="s">
        <v>756</v>
      </c>
      <c r="D729" s="198" t="s">
        <v>160</v>
      </c>
      <c r="E729" s="199" t="s">
        <v>1955</v>
      </c>
      <c r="F729" s="200" t="s">
        <v>3106</v>
      </c>
      <c r="G729" s="201" t="s">
        <v>411</v>
      </c>
      <c r="H729" s="202">
        <v>120</v>
      </c>
      <c r="I729" s="903"/>
      <c r="J729" s="203">
        <f>ROUND(I729*H729,2)</f>
        <v>0</v>
      </c>
      <c r="K729" s="200" t="s">
        <v>2720</v>
      </c>
      <c r="L729" s="28"/>
      <c r="M729" s="140" t="s">
        <v>1</v>
      </c>
      <c r="N729" s="141" t="s">
        <v>38</v>
      </c>
      <c r="O729" s="142">
        <v>0.56699999999999995</v>
      </c>
      <c r="P729" s="142">
        <f>O729*H729</f>
        <v>68.039999999999992</v>
      </c>
      <c r="Q729" s="142">
        <v>0</v>
      </c>
      <c r="R729" s="142">
        <f>Q729*H729</f>
        <v>0</v>
      </c>
      <c r="S729" s="142">
        <v>0</v>
      </c>
      <c r="T729" s="143">
        <f>S729*H729</f>
        <v>0</v>
      </c>
      <c r="AR729" s="144" t="s">
        <v>164</v>
      </c>
      <c r="AT729" s="144" t="s">
        <v>160</v>
      </c>
      <c r="AU729" s="144" t="s">
        <v>88</v>
      </c>
      <c r="AY729" s="16" t="s">
        <v>157</v>
      </c>
      <c r="BE729" s="145">
        <f>IF(N729="základní",J729,0)</f>
        <v>0</v>
      </c>
      <c r="BF729" s="145">
        <f>IF(N729="snížená",J729,0)</f>
        <v>0</v>
      </c>
      <c r="BG729" s="145">
        <f>IF(N729="zákl. přenesená",J729,0)</f>
        <v>0</v>
      </c>
      <c r="BH729" s="145">
        <f>IF(N729="sníž. přenesená",J729,0)</f>
        <v>0</v>
      </c>
      <c r="BI729" s="145">
        <f>IF(N729="nulová",J729,0)</f>
        <v>0</v>
      </c>
      <c r="BJ729" s="16" t="s">
        <v>88</v>
      </c>
      <c r="BK729" s="145">
        <f>ROUND(I729*H729,2)</f>
        <v>0</v>
      </c>
      <c r="BL729" s="16" t="s">
        <v>164</v>
      </c>
      <c r="BM729" s="144" t="s">
        <v>3107</v>
      </c>
    </row>
    <row r="730" spans="2:65" s="1" customFormat="1">
      <c r="B730" s="28"/>
      <c r="D730" s="150" t="s">
        <v>214</v>
      </c>
      <c r="F730" s="870" t="s">
        <v>1958</v>
      </c>
      <c r="L730" s="28"/>
      <c r="M730" s="152"/>
      <c r="T730" s="52"/>
      <c r="AT730" s="16" t="s">
        <v>214</v>
      </c>
      <c r="AU730" s="16" t="s">
        <v>88</v>
      </c>
    </row>
    <row r="731" spans="2:65" s="13" customFormat="1">
      <c r="B731" s="159"/>
      <c r="D731" s="154" t="s">
        <v>259</v>
      </c>
      <c r="E731" s="160" t="s">
        <v>1</v>
      </c>
      <c r="F731" s="161" t="s">
        <v>3108</v>
      </c>
      <c r="H731" s="162">
        <v>120</v>
      </c>
      <c r="L731" s="159"/>
      <c r="M731" s="163"/>
      <c r="T731" s="164"/>
      <c r="AT731" s="160" t="s">
        <v>259</v>
      </c>
      <c r="AU731" s="160" t="s">
        <v>88</v>
      </c>
      <c r="AV731" s="13" t="s">
        <v>88</v>
      </c>
      <c r="AW731" s="13" t="s">
        <v>27</v>
      </c>
      <c r="AX731" s="13" t="s">
        <v>72</v>
      </c>
      <c r="AY731" s="160" t="s">
        <v>157</v>
      </c>
    </row>
    <row r="732" spans="2:65" s="14" customFormat="1">
      <c r="B732" s="165"/>
      <c r="D732" s="154" t="s">
        <v>259</v>
      </c>
      <c r="E732" s="166" t="s">
        <v>1</v>
      </c>
      <c r="F732" s="167" t="s">
        <v>265</v>
      </c>
      <c r="H732" s="168">
        <v>120</v>
      </c>
      <c r="L732" s="165"/>
      <c r="M732" s="169"/>
      <c r="T732" s="170"/>
      <c r="AT732" s="166" t="s">
        <v>259</v>
      </c>
      <c r="AU732" s="166" t="s">
        <v>88</v>
      </c>
      <c r="AV732" s="14" t="s">
        <v>164</v>
      </c>
      <c r="AW732" s="14" t="s">
        <v>27</v>
      </c>
      <c r="AX732" s="14" t="s">
        <v>80</v>
      </c>
      <c r="AY732" s="166" t="s">
        <v>157</v>
      </c>
    </row>
    <row r="733" spans="2:65" s="11" customFormat="1" ht="22.9" customHeight="1">
      <c r="B733" s="121"/>
      <c r="D733" s="122" t="s">
        <v>71</v>
      </c>
      <c r="E733" s="130" t="s">
        <v>272</v>
      </c>
      <c r="F733" s="130" t="s">
        <v>273</v>
      </c>
      <c r="J733" s="131">
        <f>BK733</f>
        <v>0</v>
      </c>
      <c r="L733" s="121"/>
      <c r="M733" s="125"/>
      <c r="P733" s="126">
        <f>SUM(P734:P780)</f>
        <v>23850.092664</v>
      </c>
      <c r="R733" s="126">
        <f>SUM(R734:R780)</f>
        <v>0</v>
      </c>
      <c r="T733" s="127">
        <f>SUM(T734:T780)</f>
        <v>811.89</v>
      </c>
      <c r="AR733" s="122" t="s">
        <v>80</v>
      </c>
      <c r="AT733" s="128" t="s">
        <v>71</v>
      </c>
      <c r="AU733" s="128" t="s">
        <v>80</v>
      </c>
      <c r="AY733" s="122" t="s">
        <v>157</v>
      </c>
      <c r="BK733" s="129">
        <f>SUM(BK734:BK780)</f>
        <v>0</v>
      </c>
    </row>
    <row r="734" spans="2:65" s="1" customFormat="1" ht="49.15" customHeight="1">
      <c r="B734" s="28"/>
      <c r="C734" s="198" t="s">
        <v>762</v>
      </c>
      <c r="D734" s="198" t="s">
        <v>160</v>
      </c>
      <c r="E734" s="199" t="s">
        <v>3109</v>
      </c>
      <c r="F734" s="200" t="s">
        <v>3110</v>
      </c>
      <c r="G734" s="201" t="s">
        <v>256</v>
      </c>
      <c r="H734" s="202">
        <v>541.26</v>
      </c>
      <c r="I734" s="903"/>
      <c r="J734" s="203">
        <f>ROUND(I734*H734,2)</f>
        <v>0</v>
      </c>
      <c r="K734" s="200" t="s">
        <v>2720</v>
      </c>
      <c r="L734" s="28"/>
      <c r="M734" s="140" t="s">
        <v>1</v>
      </c>
      <c r="N734" s="141" t="s">
        <v>38</v>
      </c>
      <c r="O734" s="142">
        <v>13.038</v>
      </c>
      <c r="P734" s="142">
        <f>O734*H734</f>
        <v>7056.9478799999997</v>
      </c>
      <c r="Q734" s="142">
        <v>0</v>
      </c>
      <c r="R734" s="142">
        <f>Q734*H734</f>
        <v>0</v>
      </c>
      <c r="S734" s="142">
        <v>1.5</v>
      </c>
      <c r="T734" s="143">
        <f>S734*H734</f>
        <v>811.89</v>
      </c>
      <c r="AR734" s="144" t="s">
        <v>164</v>
      </c>
      <c r="AT734" s="144" t="s">
        <v>160</v>
      </c>
      <c r="AU734" s="144" t="s">
        <v>88</v>
      </c>
      <c r="AY734" s="16" t="s">
        <v>157</v>
      </c>
      <c r="BE734" s="145">
        <f>IF(N734="základní",J734,0)</f>
        <v>0</v>
      </c>
      <c r="BF734" s="145">
        <f>IF(N734="snížená",J734,0)</f>
        <v>0</v>
      </c>
      <c r="BG734" s="145">
        <f>IF(N734="zákl. přenesená",J734,0)</f>
        <v>0</v>
      </c>
      <c r="BH734" s="145">
        <f>IF(N734="sníž. přenesená",J734,0)</f>
        <v>0</v>
      </c>
      <c r="BI734" s="145">
        <f>IF(N734="nulová",J734,0)</f>
        <v>0</v>
      </c>
      <c r="BJ734" s="16" t="s">
        <v>88</v>
      </c>
      <c r="BK734" s="145">
        <f>ROUND(I734*H734,2)</f>
        <v>0</v>
      </c>
      <c r="BL734" s="16" t="s">
        <v>164</v>
      </c>
      <c r="BM734" s="144" t="s">
        <v>3111</v>
      </c>
    </row>
    <row r="735" spans="2:65" s="1" customFormat="1">
      <c r="B735" s="28"/>
      <c r="D735" s="150" t="s">
        <v>214</v>
      </c>
      <c r="F735" s="870" t="s">
        <v>3112</v>
      </c>
      <c r="L735" s="28"/>
      <c r="M735" s="152"/>
      <c r="T735" s="52"/>
      <c r="AT735" s="16" t="s">
        <v>214</v>
      </c>
      <c r="AU735" s="16" t="s">
        <v>88</v>
      </c>
    </row>
    <row r="736" spans="2:65" s="12" customFormat="1">
      <c r="B736" s="153"/>
      <c r="D736" s="154" t="s">
        <v>259</v>
      </c>
      <c r="E736" s="155" t="s">
        <v>1</v>
      </c>
      <c r="F736" s="156" t="s">
        <v>2723</v>
      </c>
      <c r="H736" s="155" t="s">
        <v>1</v>
      </c>
      <c r="L736" s="153"/>
      <c r="M736" s="157"/>
      <c r="T736" s="158"/>
      <c r="AT736" s="155" t="s">
        <v>259</v>
      </c>
      <c r="AU736" s="155" t="s">
        <v>88</v>
      </c>
      <c r="AV736" s="12" t="s">
        <v>80</v>
      </c>
      <c r="AW736" s="12" t="s">
        <v>27</v>
      </c>
      <c r="AX736" s="12" t="s">
        <v>72</v>
      </c>
      <c r="AY736" s="155" t="s">
        <v>157</v>
      </c>
    </row>
    <row r="737" spans="2:65" s="12" customFormat="1">
      <c r="B737" s="153"/>
      <c r="D737" s="154" t="s">
        <v>259</v>
      </c>
      <c r="E737" s="155" t="s">
        <v>1</v>
      </c>
      <c r="F737" s="156" t="s">
        <v>2724</v>
      </c>
      <c r="H737" s="155" t="s">
        <v>1</v>
      </c>
      <c r="L737" s="153"/>
      <c r="M737" s="157"/>
      <c r="T737" s="158"/>
      <c r="AT737" s="155" t="s">
        <v>259</v>
      </c>
      <c r="AU737" s="155" t="s">
        <v>88</v>
      </c>
      <c r="AV737" s="12" t="s">
        <v>80</v>
      </c>
      <c r="AW737" s="12" t="s">
        <v>27</v>
      </c>
      <c r="AX737" s="12" t="s">
        <v>72</v>
      </c>
      <c r="AY737" s="155" t="s">
        <v>157</v>
      </c>
    </row>
    <row r="738" spans="2:65" s="12" customFormat="1">
      <c r="B738" s="153"/>
      <c r="D738" s="154" t="s">
        <v>259</v>
      </c>
      <c r="E738" s="155" t="s">
        <v>1</v>
      </c>
      <c r="F738" s="156" t="s">
        <v>2764</v>
      </c>
      <c r="H738" s="155" t="s">
        <v>1</v>
      </c>
      <c r="L738" s="153"/>
      <c r="M738" s="157"/>
      <c r="T738" s="158"/>
      <c r="AT738" s="155" t="s">
        <v>259</v>
      </c>
      <c r="AU738" s="155" t="s">
        <v>88</v>
      </c>
      <c r="AV738" s="12" t="s">
        <v>80</v>
      </c>
      <c r="AW738" s="12" t="s">
        <v>27</v>
      </c>
      <c r="AX738" s="12" t="s">
        <v>72</v>
      </c>
      <c r="AY738" s="155" t="s">
        <v>157</v>
      </c>
    </row>
    <row r="739" spans="2:65" s="12" customFormat="1">
      <c r="B739" s="153"/>
      <c r="D739" s="154" t="s">
        <v>259</v>
      </c>
      <c r="E739" s="155" t="s">
        <v>1</v>
      </c>
      <c r="F739" s="156" t="s">
        <v>2765</v>
      </c>
      <c r="H739" s="155" t="s">
        <v>1</v>
      </c>
      <c r="L739" s="153"/>
      <c r="M739" s="157"/>
      <c r="T739" s="158"/>
      <c r="AT739" s="155" t="s">
        <v>259</v>
      </c>
      <c r="AU739" s="155" t="s">
        <v>88</v>
      </c>
      <c r="AV739" s="12" t="s">
        <v>80</v>
      </c>
      <c r="AW739" s="12" t="s">
        <v>27</v>
      </c>
      <c r="AX739" s="12" t="s">
        <v>72</v>
      </c>
      <c r="AY739" s="155" t="s">
        <v>157</v>
      </c>
    </row>
    <row r="740" spans="2:65" s="12" customFormat="1">
      <c r="B740" s="153"/>
      <c r="D740" s="154" t="s">
        <v>259</v>
      </c>
      <c r="E740" s="155" t="s">
        <v>1</v>
      </c>
      <c r="F740" s="156" t="s">
        <v>8428</v>
      </c>
      <c r="H740" s="155" t="s">
        <v>1</v>
      </c>
      <c r="L740" s="153"/>
      <c r="M740" s="157"/>
      <c r="T740" s="158"/>
      <c r="AT740" s="155" t="s">
        <v>259</v>
      </c>
      <c r="AU740" s="155" t="s">
        <v>88</v>
      </c>
      <c r="AV740" s="12" t="s">
        <v>80</v>
      </c>
      <c r="AW740" s="12" t="s">
        <v>27</v>
      </c>
      <c r="AX740" s="12" t="s">
        <v>72</v>
      </c>
      <c r="AY740" s="155" t="s">
        <v>157</v>
      </c>
    </row>
    <row r="741" spans="2:65" s="13" customFormat="1">
      <c r="B741" s="159"/>
      <c r="D741" s="154" t="s">
        <v>259</v>
      </c>
      <c r="E741" s="160" t="s">
        <v>1</v>
      </c>
      <c r="F741" s="161" t="s">
        <v>3113</v>
      </c>
      <c r="H741" s="162">
        <v>541.26</v>
      </c>
      <c r="L741" s="159"/>
      <c r="M741" s="163"/>
      <c r="T741" s="164"/>
      <c r="AT741" s="160" t="s">
        <v>259</v>
      </c>
      <c r="AU741" s="160" t="s">
        <v>88</v>
      </c>
      <c r="AV741" s="13" t="s">
        <v>88</v>
      </c>
      <c r="AW741" s="13" t="s">
        <v>27</v>
      </c>
      <c r="AX741" s="13" t="s">
        <v>80</v>
      </c>
      <c r="AY741" s="160" t="s">
        <v>157</v>
      </c>
    </row>
    <row r="742" spans="2:65" s="1" customFormat="1" ht="44.25" customHeight="1">
      <c r="B742" s="28"/>
      <c r="C742" s="198" t="s">
        <v>768</v>
      </c>
      <c r="D742" s="198" t="s">
        <v>160</v>
      </c>
      <c r="E742" s="199" t="s">
        <v>3114</v>
      </c>
      <c r="F742" s="200" t="s">
        <v>3115</v>
      </c>
      <c r="G742" s="201" t="s">
        <v>276</v>
      </c>
      <c r="H742" s="202">
        <v>1497.249</v>
      </c>
      <c r="I742" s="903"/>
      <c r="J742" s="203">
        <f>ROUND(I742*H742,2)</f>
        <v>0</v>
      </c>
      <c r="K742" s="200" t="s">
        <v>2720</v>
      </c>
      <c r="L742" s="28"/>
      <c r="M742" s="140" t="s">
        <v>1</v>
      </c>
      <c r="N742" s="141" t="s">
        <v>38</v>
      </c>
      <c r="O742" s="142">
        <v>3.89</v>
      </c>
      <c r="P742" s="142">
        <f>O742*H742</f>
        <v>5824.2986099999998</v>
      </c>
      <c r="Q742" s="142">
        <v>0</v>
      </c>
      <c r="R742" s="142">
        <f>Q742*H742</f>
        <v>0</v>
      </c>
      <c r="S742" s="142">
        <v>0</v>
      </c>
      <c r="T742" s="143">
        <f>S742*H742</f>
        <v>0</v>
      </c>
      <c r="AR742" s="144" t="s">
        <v>164</v>
      </c>
      <c r="AT742" s="144" t="s">
        <v>160</v>
      </c>
      <c r="AU742" s="144" t="s">
        <v>88</v>
      </c>
      <c r="AY742" s="16" t="s">
        <v>157</v>
      </c>
      <c r="BE742" s="145">
        <f>IF(N742="základní",J742,0)</f>
        <v>0</v>
      </c>
      <c r="BF742" s="145">
        <f>IF(N742="snížená",J742,0)</f>
        <v>0</v>
      </c>
      <c r="BG742" s="145">
        <f>IF(N742="zákl. přenesená",J742,0)</f>
        <v>0</v>
      </c>
      <c r="BH742" s="145">
        <f>IF(N742="sníž. přenesená",J742,0)</f>
        <v>0</v>
      </c>
      <c r="BI742" s="145">
        <f>IF(N742="nulová",J742,0)</f>
        <v>0</v>
      </c>
      <c r="BJ742" s="16" t="s">
        <v>88</v>
      </c>
      <c r="BK742" s="145">
        <f>ROUND(I742*H742,2)</f>
        <v>0</v>
      </c>
      <c r="BL742" s="16" t="s">
        <v>164</v>
      </c>
      <c r="BM742" s="144" t="s">
        <v>3116</v>
      </c>
    </row>
    <row r="743" spans="2:65" s="1" customFormat="1">
      <c r="B743" s="28"/>
      <c r="D743" s="150" t="s">
        <v>214</v>
      </c>
      <c r="F743" s="870" t="s">
        <v>3117</v>
      </c>
      <c r="L743" s="28"/>
      <c r="M743" s="152"/>
      <c r="T743" s="52"/>
      <c r="AT743" s="16" t="s">
        <v>214</v>
      </c>
      <c r="AU743" s="16" t="s">
        <v>88</v>
      </c>
    </row>
    <row r="744" spans="2:65" s="1" customFormat="1" ht="37.9" customHeight="1">
      <c r="B744" s="28"/>
      <c r="C744" s="198" t="s">
        <v>774</v>
      </c>
      <c r="D744" s="198" t="s">
        <v>160</v>
      </c>
      <c r="E744" s="199" t="s">
        <v>3118</v>
      </c>
      <c r="F744" s="200" t="s">
        <v>3119</v>
      </c>
      <c r="G744" s="201" t="s">
        <v>276</v>
      </c>
      <c r="H744" s="202">
        <v>1497.249</v>
      </c>
      <c r="I744" s="903"/>
      <c r="J744" s="203">
        <f>ROUND(I744*H744,2)</f>
        <v>0</v>
      </c>
      <c r="K744" s="200" t="s">
        <v>2720</v>
      </c>
      <c r="L744" s="28"/>
      <c r="M744" s="140" t="s">
        <v>1</v>
      </c>
      <c r="N744" s="141" t="s">
        <v>38</v>
      </c>
      <c r="O744" s="142">
        <v>6.68</v>
      </c>
      <c r="P744" s="142">
        <f>O744*H744</f>
        <v>10001.623320000001</v>
      </c>
      <c r="Q744" s="142">
        <v>0</v>
      </c>
      <c r="R744" s="142">
        <f>Q744*H744</f>
        <v>0</v>
      </c>
      <c r="S744" s="142">
        <v>0</v>
      </c>
      <c r="T744" s="143">
        <f>S744*H744</f>
        <v>0</v>
      </c>
      <c r="AR744" s="144" t="s">
        <v>164</v>
      </c>
      <c r="AT744" s="144" t="s">
        <v>160</v>
      </c>
      <c r="AU744" s="144" t="s">
        <v>88</v>
      </c>
      <c r="AY744" s="16" t="s">
        <v>157</v>
      </c>
      <c r="BE744" s="145">
        <f>IF(N744="základní",J744,0)</f>
        <v>0</v>
      </c>
      <c r="BF744" s="145">
        <f>IF(N744="snížená",J744,0)</f>
        <v>0</v>
      </c>
      <c r="BG744" s="145">
        <f>IF(N744="zákl. přenesená",J744,0)</f>
        <v>0</v>
      </c>
      <c r="BH744" s="145">
        <f>IF(N744="sníž. přenesená",J744,0)</f>
        <v>0</v>
      </c>
      <c r="BI744" s="145">
        <f>IF(N744="nulová",J744,0)</f>
        <v>0</v>
      </c>
      <c r="BJ744" s="16" t="s">
        <v>88</v>
      </c>
      <c r="BK744" s="145">
        <f>ROUND(I744*H744,2)</f>
        <v>0</v>
      </c>
      <c r="BL744" s="16" t="s">
        <v>164</v>
      </c>
      <c r="BM744" s="144" t="s">
        <v>3120</v>
      </c>
    </row>
    <row r="745" spans="2:65" s="1" customFormat="1">
      <c r="B745" s="28"/>
      <c r="D745" s="150" t="s">
        <v>214</v>
      </c>
      <c r="F745" s="870" t="s">
        <v>3121</v>
      </c>
      <c r="L745" s="28"/>
      <c r="M745" s="152"/>
      <c r="T745" s="52"/>
      <c r="AT745" s="16" t="s">
        <v>214</v>
      </c>
      <c r="AU745" s="16" t="s">
        <v>88</v>
      </c>
    </row>
    <row r="746" spans="2:65" s="1" customFormat="1" ht="62.65" customHeight="1">
      <c r="B746" s="28"/>
      <c r="C746" s="198" t="s">
        <v>779</v>
      </c>
      <c r="D746" s="198" t="s">
        <v>160</v>
      </c>
      <c r="E746" s="199" t="s">
        <v>3122</v>
      </c>
      <c r="F746" s="200" t="s">
        <v>3123</v>
      </c>
      <c r="G746" s="201" t="s">
        <v>276</v>
      </c>
      <c r="H746" s="202">
        <v>1497.249</v>
      </c>
      <c r="I746" s="903"/>
      <c r="J746" s="203">
        <f>ROUND(I746*H746,2)</f>
        <v>0</v>
      </c>
      <c r="K746" s="200" t="s">
        <v>2720</v>
      </c>
      <c r="L746" s="28"/>
      <c r="M746" s="140" t="s">
        <v>1</v>
      </c>
      <c r="N746" s="141" t="s">
        <v>38</v>
      </c>
      <c r="O746" s="142">
        <v>0.26</v>
      </c>
      <c r="P746" s="142">
        <f>O746*H746</f>
        <v>389.28474</v>
      </c>
      <c r="Q746" s="142">
        <v>0</v>
      </c>
      <c r="R746" s="142">
        <f>Q746*H746</f>
        <v>0</v>
      </c>
      <c r="S746" s="142">
        <v>0</v>
      </c>
      <c r="T746" s="143">
        <f>S746*H746</f>
        <v>0</v>
      </c>
      <c r="AR746" s="144" t="s">
        <v>164</v>
      </c>
      <c r="AT746" s="144" t="s">
        <v>160</v>
      </c>
      <c r="AU746" s="144" t="s">
        <v>88</v>
      </c>
      <c r="AY746" s="16" t="s">
        <v>157</v>
      </c>
      <c r="BE746" s="145">
        <f>IF(N746="základní",J746,0)</f>
        <v>0</v>
      </c>
      <c r="BF746" s="145">
        <f>IF(N746="snížená",J746,0)</f>
        <v>0</v>
      </c>
      <c r="BG746" s="145">
        <f>IF(N746="zákl. přenesená",J746,0)</f>
        <v>0</v>
      </c>
      <c r="BH746" s="145">
        <f>IF(N746="sníž. přenesená",J746,0)</f>
        <v>0</v>
      </c>
      <c r="BI746" s="145">
        <f>IF(N746="nulová",J746,0)</f>
        <v>0</v>
      </c>
      <c r="BJ746" s="16" t="s">
        <v>88</v>
      </c>
      <c r="BK746" s="145">
        <f>ROUND(I746*H746,2)</f>
        <v>0</v>
      </c>
      <c r="BL746" s="16" t="s">
        <v>164</v>
      </c>
      <c r="BM746" s="144" t="s">
        <v>3124</v>
      </c>
    </row>
    <row r="747" spans="2:65" s="1" customFormat="1">
      <c r="B747" s="28"/>
      <c r="D747" s="150" t="s">
        <v>214</v>
      </c>
      <c r="F747" s="870" t="s">
        <v>3125</v>
      </c>
      <c r="L747" s="28"/>
      <c r="M747" s="152"/>
      <c r="T747" s="52"/>
      <c r="AT747" s="16" t="s">
        <v>214</v>
      </c>
      <c r="AU747" s="16" t="s">
        <v>88</v>
      </c>
    </row>
    <row r="748" spans="2:65" s="1" customFormat="1" ht="33" customHeight="1">
      <c r="B748" s="28"/>
      <c r="C748" s="198" t="s">
        <v>785</v>
      </c>
      <c r="D748" s="198" t="s">
        <v>160</v>
      </c>
      <c r="E748" s="199" t="s">
        <v>420</v>
      </c>
      <c r="F748" s="200" t="s">
        <v>3126</v>
      </c>
      <c r="G748" s="201" t="s">
        <v>276</v>
      </c>
      <c r="H748" s="202">
        <v>1497.249</v>
      </c>
      <c r="I748" s="903"/>
      <c r="J748" s="203">
        <f>ROUND(I748*H748,2)</f>
        <v>0</v>
      </c>
      <c r="K748" s="200" t="s">
        <v>2720</v>
      </c>
      <c r="L748" s="28"/>
      <c r="M748" s="140" t="s">
        <v>1</v>
      </c>
      <c r="N748" s="141" t="s">
        <v>38</v>
      </c>
      <c r="O748" s="142">
        <v>0.125</v>
      </c>
      <c r="P748" s="142">
        <f>O748*H748</f>
        <v>187.156125</v>
      </c>
      <c r="Q748" s="142">
        <v>0</v>
      </c>
      <c r="R748" s="142">
        <f>Q748*H748</f>
        <v>0</v>
      </c>
      <c r="S748" s="142">
        <v>0</v>
      </c>
      <c r="T748" s="143">
        <f>S748*H748</f>
        <v>0</v>
      </c>
      <c r="AR748" s="144" t="s">
        <v>164</v>
      </c>
      <c r="AT748" s="144" t="s">
        <v>160</v>
      </c>
      <c r="AU748" s="144" t="s">
        <v>88</v>
      </c>
      <c r="AY748" s="16" t="s">
        <v>157</v>
      </c>
      <c r="BE748" s="145">
        <f>IF(N748="základní",J748,0)</f>
        <v>0</v>
      </c>
      <c r="BF748" s="145">
        <f>IF(N748="snížená",J748,0)</f>
        <v>0</v>
      </c>
      <c r="BG748" s="145">
        <f>IF(N748="zákl. přenesená",J748,0)</f>
        <v>0</v>
      </c>
      <c r="BH748" s="145">
        <f>IF(N748="sníž. přenesená",J748,0)</f>
        <v>0</v>
      </c>
      <c r="BI748" s="145">
        <f>IF(N748="nulová",J748,0)</f>
        <v>0</v>
      </c>
      <c r="BJ748" s="16" t="s">
        <v>88</v>
      </c>
      <c r="BK748" s="145">
        <f>ROUND(I748*H748,2)</f>
        <v>0</v>
      </c>
      <c r="BL748" s="16" t="s">
        <v>164</v>
      </c>
      <c r="BM748" s="144" t="s">
        <v>3127</v>
      </c>
    </row>
    <row r="749" spans="2:65" s="1" customFormat="1">
      <c r="B749" s="28"/>
      <c r="D749" s="150" t="s">
        <v>214</v>
      </c>
      <c r="F749" s="870" t="s">
        <v>423</v>
      </c>
      <c r="L749" s="28"/>
      <c r="M749" s="152"/>
      <c r="T749" s="52"/>
      <c r="AT749" s="16" t="s">
        <v>214</v>
      </c>
      <c r="AU749" s="16" t="s">
        <v>88</v>
      </c>
    </row>
    <row r="750" spans="2:65" s="1" customFormat="1" ht="44.25" customHeight="1">
      <c r="B750" s="28"/>
      <c r="C750" s="198" t="s">
        <v>791</v>
      </c>
      <c r="D750" s="198" t="s">
        <v>160</v>
      </c>
      <c r="E750" s="199" t="s">
        <v>424</v>
      </c>
      <c r="F750" s="200" t="s">
        <v>3128</v>
      </c>
      <c r="G750" s="201" t="s">
        <v>276</v>
      </c>
      <c r="H750" s="202">
        <v>1497.249</v>
      </c>
      <c r="I750" s="903"/>
      <c r="J750" s="203">
        <f>ROUND(I750*H750,2)</f>
        <v>0</v>
      </c>
      <c r="K750" s="200" t="s">
        <v>2720</v>
      </c>
      <c r="L750" s="28"/>
      <c r="M750" s="140" t="s">
        <v>1</v>
      </c>
      <c r="N750" s="141" t="s">
        <v>38</v>
      </c>
      <c r="O750" s="142">
        <v>6.0000000000000001E-3</v>
      </c>
      <c r="P750" s="142">
        <f>O750*H750</f>
        <v>8.9834940000000003</v>
      </c>
      <c r="Q750" s="142">
        <v>0</v>
      </c>
      <c r="R750" s="142">
        <f>Q750*H750</f>
        <v>0</v>
      </c>
      <c r="S750" s="142">
        <v>0</v>
      </c>
      <c r="T750" s="143">
        <f>S750*H750</f>
        <v>0</v>
      </c>
      <c r="AR750" s="144" t="s">
        <v>164</v>
      </c>
      <c r="AT750" s="144" t="s">
        <v>160</v>
      </c>
      <c r="AU750" s="144" t="s">
        <v>88</v>
      </c>
      <c r="AY750" s="16" t="s">
        <v>157</v>
      </c>
      <c r="BE750" s="145">
        <f>IF(N750="základní",J750,0)</f>
        <v>0</v>
      </c>
      <c r="BF750" s="145">
        <f>IF(N750="snížená",J750,0)</f>
        <v>0</v>
      </c>
      <c r="BG750" s="145">
        <f>IF(N750="zákl. přenesená",J750,0)</f>
        <v>0</v>
      </c>
      <c r="BH750" s="145">
        <f>IF(N750="sníž. přenesená",J750,0)</f>
        <v>0</v>
      </c>
      <c r="BI750" s="145">
        <f>IF(N750="nulová",J750,0)</f>
        <v>0</v>
      </c>
      <c r="BJ750" s="16" t="s">
        <v>88</v>
      </c>
      <c r="BK750" s="145">
        <f>ROUND(I750*H750,2)</f>
        <v>0</v>
      </c>
      <c r="BL750" s="16" t="s">
        <v>164</v>
      </c>
      <c r="BM750" s="144" t="s">
        <v>3129</v>
      </c>
    </row>
    <row r="751" spans="2:65" s="1" customFormat="1">
      <c r="B751" s="28"/>
      <c r="D751" s="150" t="s">
        <v>214</v>
      </c>
      <c r="F751" s="870" t="s">
        <v>427</v>
      </c>
      <c r="L751" s="28"/>
      <c r="M751" s="152"/>
      <c r="T751" s="52"/>
      <c r="AT751" s="16" t="s">
        <v>214</v>
      </c>
      <c r="AU751" s="16" t="s">
        <v>88</v>
      </c>
    </row>
    <row r="752" spans="2:65" s="1" customFormat="1" ht="37.9" customHeight="1">
      <c r="B752" s="28"/>
      <c r="C752" s="198" t="s">
        <v>796</v>
      </c>
      <c r="D752" s="198" t="s">
        <v>160</v>
      </c>
      <c r="E752" s="199" t="s">
        <v>3130</v>
      </c>
      <c r="F752" s="200" t="s">
        <v>3131</v>
      </c>
      <c r="G752" s="201" t="s">
        <v>276</v>
      </c>
      <c r="H752" s="202">
        <v>1497.249</v>
      </c>
      <c r="I752" s="903"/>
      <c r="J752" s="203">
        <f>ROUND(I752*H752,2)</f>
        <v>0</v>
      </c>
      <c r="K752" s="200" t="s">
        <v>2720</v>
      </c>
      <c r="L752" s="28"/>
      <c r="M752" s="140" t="s">
        <v>1</v>
      </c>
      <c r="N752" s="141" t="s">
        <v>38</v>
      </c>
      <c r="O752" s="142">
        <v>0.255</v>
      </c>
      <c r="P752" s="142">
        <f>O752*H752</f>
        <v>381.798495</v>
      </c>
      <c r="Q752" s="142">
        <v>0</v>
      </c>
      <c r="R752" s="142">
        <f>Q752*H752</f>
        <v>0</v>
      </c>
      <c r="S752" s="142">
        <v>0</v>
      </c>
      <c r="T752" s="143">
        <f>S752*H752</f>
        <v>0</v>
      </c>
      <c r="AR752" s="144" t="s">
        <v>164</v>
      </c>
      <c r="AT752" s="144" t="s">
        <v>160</v>
      </c>
      <c r="AU752" s="144" t="s">
        <v>88</v>
      </c>
      <c r="AY752" s="16" t="s">
        <v>157</v>
      </c>
      <c r="BE752" s="145">
        <f>IF(N752="základní",J752,0)</f>
        <v>0</v>
      </c>
      <c r="BF752" s="145">
        <f>IF(N752="snížená",J752,0)</f>
        <v>0</v>
      </c>
      <c r="BG752" s="145">
        <f>IF(N752="zákl. přenesená",J752,0)</f>
        <v>0</v>
      </c>
      <c r="BH752" s="145">
        <f>IF(N752="sníž. přenesená",J752,0)</f>
        <v>0</v>
      </c>
      <c r="BI752" s="145">
        <f>IF(N752="nulová",J752,0)</f>
        <v>0</v>
      </c>
      <c r="BJ752" s="16" t="s">
        <v>88</v>
      </c>
      <c r="BK752" s="145">
        <f>ROUND(I752*H752,2)</f>
        <v>0</v>
      </c>
      <c r="BL752" s="16" t="s">
        <v>164</v>
      </c>
      <c r="BM752" s="144" t="s">
        <v>3132</v>
      </c>
    </row>
    <row r="753" spans="2:65" s="1" customFormat="1">
      <c r="B753" s="28"/>
      <c r="D753" s="150" t="s">
        <v>214</v>
      </c>
      <c r="F753" s="870" t="s">
        <v>3133</v>
      </c>
      <c r="L753" s="28"/>
      <c r="M753" s="152"/>
      <c r="T753" s="52"/>
      <c r="AT753" s="16" t="s">
        <v>214</v>
      </c>
      <c r="AU753" s="16" t="s">
        <v>88</v>
      </c>
    </row>
    <row r="754" spans="2:65" s="1" customFormat="1" ht="44.25" customHeight="1">
      <c r="B754" s="28"/>
      <c r="C754" s="198" t="s">
        <v>802</v>
      </c>
      <c r="D754" s="198" t="s">
        <v>160</v>
      </c>
      <c r="E754" s="199" t="s">
        <v>3134</v>
      </c>
      <c r="F754" s="200" t="s">
        <v>3135</v>
      </c>
      <c r="G754" s="201" t="s">
        <v>276</v>
      </c>
      <c r="H754" s="202">
        <v>27.706</v>
      </c>
      <c r="I754" s="903"/>
      <c r="J754" s="203">
        <f>ROUND(I754*H754,2)</f>
        <v>0</v>
      </c>
      <c r="K754" s="200" t="s">
        <v>2720</v>
      </c>
      <c r="L754" s="28"/>
      <c r="M754" s="140" t="s">
        <v>1</v>
      </c>
      <c r="N754" s="141" t="s">
        <v>38</v>
      </c>
      <c r="O754" s="142">
        <v>0</v>
      </c>
      <c r="P754" s="142">
        <f>O754*H754</f>
        <v>0</v>
      </c>
      <c r="Q754" s="142">
        <v>0</v>
      </c>
      <c r="R754" s="142">
        <f>Q754*H754</f>
        <v>0</v>
      </c>
      <c r="S754" s="142">
        <v>0</v>
      </c>
      <c r="T754" s="143">
        <f>S754*H754</f>
        <v>0</v>
      </c>
      <c r="AR754" s="144" t="s">
        <v>164</v>
      </c>
      <c r="AT754" s="144" t="s">
        <v>160</v>
      </c>
      <c r="AU754" s="144" t="s">
        <v>88</v>
      </c>
      <c r="AY754" s="16" t="s">
        <v>157</v>
      </c>
      <c r="BE754" s="145">
        <f>IF(N754="základní",J754,0)</f>
        <v>0</v>
      </c>
      <c r="BF754" s="145">
        <f>IF(N754="snížená",J754,0)</f>
        <v>0</v>
      </c>
      <c r="BG754" s="145">
        <f>IF(N754="zákl. přenesená",J754,0)</f>
        <v>0</v>
      </c>
      <c r="BH754" s="145">
        <f>IF(N754="sníž. přenesená",J754,0)</f>
        <v>0</v>
      </c>
      <c r="BI754" s="145">
        <f>IF(N754="nulová",J754,0)</f>
        <v>0</v>
      </c>
      <c r="BJ754" s="16" t="s">
        <v>88</v>
      </c>
      <c r="BK754" s="145">
        <f>ROUND(I754*H754,2)</f>
        <v>0</v>
      </c>
      <c r="BL754" s="16" t="s">
        <v>164</v>
      </c>
      <c r="BM754" s="144" t="s">
        <v>3136</v>
      </c>
    </row>
    <row r="755" spans="2:65" s="1" customFormat="1">
      <c r="B755" s="28"/>
      <c r="D755" s="150" t="s">
        <v>214</v>
      </c>
      <c r="F755" s="870" t="s">
        <v>3137</v>
      </c>
      <c r="L755" s="28"/>
      <c r="M755" s="152"/>
      <c r="T755" s="52"/>
      <c r="AT755" s="16" t="s">
        <v>214</v>
      </c>
      <c r="AU755" s="16" t="s">
        <v>88</v>
      </c>
    </row>
    <row r="756" spans="2:65" s="13" customFormat="1">
      <c r="B756" s="159"/>
      <c r="D756" s="154" t="s">
        <v>259</v>
      </c>
      <c r="E756" s="160" t="s">
        <v>1</v>
      </c>
      <c r="F756" s="161" t="s">
        <v>3138</v>
      </c>
      <c r="H756" s="162">
        <v>27.706</v>
      </c>
      <c r="L756" s="159"/>
      <c r="M756" s="163"/>
      <c r="T756" s="164"/>
      <c r="AT756" s="160" t="s">
        <v>259</v>
      </c>
      <c r="AU756" s="160" t="s">
        <v>88</v>
      </c>
      <c r="AV756" s="13" t="s">
        <v>88</v>
      </c>
      <c r="AW756" s="13" t="s">
        <v>27</v>
      </c>
      <c r="AX756" s="13" t="s">
        <v>72</v>
      </c>
      <c r="AY756" s="160" t="s">
        <v>157</v>
      </c>
    </row>
    <row r="757" spans="2:65" s="14" customFormat="1">
      <c r="B757" s="165"/>
      <c r="D757" s="154" t="s">
        <v>259</v>
      </c>
      <c r="E757" s="166" t="s">
        <v>1</v>
      </c>
      <c r="F757" s="167" t="s">
        <v>265</v>
      </c>
      <c r="H757" s="168">
        <v>27.706</v>
      </c>
      <c r="L757" s="165"/>
      <c r="M757" s="169"/>
      <c r="T757" s="170"/>
      <c r="AT757" s="166" t="s">
        <v>259</v>
      </c>
      <c r="AU757" s="166" t="s">
        <v>88</v>
      </c>
      <c r="AV757" s="14" t="s">
        <v>164</v>
      </c>
      <c r="AW757" s="14" t="s">
        <v>27</v>
      </c>
      <c r="AX757" s="14" t="s">
        <v>80</v>
      </c>
      <c r="AY757" s="166" t="s">
        <v>157</v>
      </c>
    </row>
    <row r="758" spans="2:65" s="1" customFormat="1" ht="44.25" customHeight="1">
      <c r="B758" s="28"/>
      <c r="C758" s="198" t="s">
        <v>814</v>
      </c>
      <c r="D758" s="198" t="s">
        <v>160</v>
      </c>
      <c r="E758" s="199" t="s">
        <v>3139</v>
      </c>
      <c r="F758" s="200" t="s">
        <v>3140</v>
      </c>
      <c r="G758" s="201" t="s">
        <v>276</v>
      </c>
      <c r="H758" s="202">
        <v>18.952999999999999</v>
      </c>
      <c r="I758" s="903"/>
      <c r="J758" s="203">
        <f>ROUND(I758*H758,2)</f>
        <v>0</v>
      </c>
      <c r="K758" s="200" t="s">
        <v>2720</v>
      </c>
      <c r="L758" s="28"/>
      <c r="M758" s="140" t="s">
        <v>1</v>
      </c>
      <c r="N758" s="141" t="s">
        <v>38</v>
      </c>
      <c r="O758" s="142">
        <v>0</v>
      </c>
      <c r="P758" s="142">
        <f>O758*H758</f>
        <v>0</v>
      </c>
      <c r="Q758" s="142">
        <v>0</v>
      </c>
      <c r="R758" s="142">
        <f>Q758*H758</f>
        <v>0</v>
      </c>
      <c r="S758" s="142">
        <v>0</v>
      </c>
      <c r="T758" s="143">
        <f>S758*H758</f>
        <v>0</v>
      </c>
      <c r="AR758" s="144" t="s">
        <v>164</v>
      </c>
      <c r="AT758" s="144" t="s">
        <v>160</v>
      </c>
      <c r="AU758" s="144" t="s">
        <v>88</v>
      </c>
      <c r="AY758" s="16" t="s">
        <v>157</v>
      </c>
      <c r="BE758" s="145">
        <f>IF(N758="základní",J758,0)</f>
        <v>0</v>
      </c>
      <c r="BF758" s="145">
        <f>IF(N758="snížená",J758,0)</f>
        <v>0</v>
      </c>
      <c r="BG758" s="145">
        <f>IF(N758="zákl. přenesená",J758,0)</f>
        <v>0</v>
      </c>
      <c r="BH758" s="145">
        <f>IF(N758="sníž. přenesená",J758,0)</f>
        <v>0</v>
      </c>
      <c r="BI758" s="145">
        <f>IF(N758="nulová",J758,0)</f>
        <v>0</v>
      </c>
      <c r="BJ758" s="16" t="s">
        <v>88</v>
      </c>
      <c r="BK758" s="145">
        <f>ROUND(I758*H758,2)</f>
        <v>0</v>
      </c>
      <c r="BL758" s="16" t="s">
        <v>164</v>
      </c>
      <c r="BM758" s="144" t="s">
        <v>3141</v>
      </c>
    </row>
    <row r="759" spans="2:65" s="1" customFormat="1">
      <c r="B759" s="28"/>
      <c r="D759" s="150" t="s">
        <v>214</v>
      </c>
      <c r="F759" s="870" t="s">
        <v>3142</v>
      </c>
      <c r="L759" s="28"/>
      <c r="M759" s="152"/>
      <c r="T759" s="52"/>
      <c r="AT759" s="16" t="s">
        <v>214</v>
      </c>
      <c r="AU759" s="16" t="s">
        <v>88</v>
      </c>
    </row>
    <row r="760" spans="2:65" s="13" customFormat="1">
      <c r="B760" s="159"/>
      <c r="D760" s="154" t="s">
        <v>259</v>
      </c>
      <c r="E760" s="160" t="s">
        <v>1</v>
      </c>
      <c r="F760" s="161" t="s">
        <v>3143</v>
      </c>
      <c r="H760" s="162">
        <v>18.952999999999999</v>
      </c>
      <c r="L760" s="159"/>
      <c r="M760" s="163"/>
      <c r="T760" s="164"/>
      <c r="AT760" s="160" t="s">
        <v>259</v>
      </c>
      <c r="AU760" s="160" t="s">
        <v>88</v>
      </c>
      <c r="AV760" s="13" t="s">
        <v>88</v>
      </c>
      <c r="AW760" s="13" t="s">
        <v>27</v>
      </c>
      <c r="AX760" s="13" t="s">
        <v>72</v>
      </c>
      <c r="AY760" s="160" t="s">
        <v>157</v>
      </c>
    </row>
    <row r="761" spans="2:65" s="14" customFormat="1">
      <c r="B761" s="165"/>
      <c r="D761" s="154" t="s">
        <v>259</v>
      </c>
      <c r="E761" s="166" t="s">
        <v>1</v>
      </c>
      <c r="F761" s="167" t="s">
        <v>265</v>
      </c>
      <c r="H761" s="168">
        <v>18.952999999999999</v>
      </c>
      <c r="L761" s="165"/>
      <c r="M761" s="169"/>
      <c r="T761" s="170"/>
      <c r="AT761" s="166" t="s">
        <v>259</v>
      </c>
      <c r="AU761" s="166" t="s">
        <v>88</v>
      </c>
      <c r="AV761" s="14" t="s">
        <v>164</v>
      </c>
      <c r="AW761" s="14" t="s">
        <v>27</v>
      </c>
      <c r="AX761" s="14" t="s">
        <v>80</v>
      </c>
      <c r="AY761" s="166" t="s">
        <v>157</v>
      </c>
    </row>
    <row r="762" spans="2:65" s="1" customFormat="1" ht="37.9" customHeight="1">
      <c r="B762" s="28"/>
      <c r="C762" s="198" t="s">
        <v>825</v>
      </c>
      <c r="D762" s="198" t="s">
        <v>160</v>
      </c>
      <c r="E762" s="199" t="s">
        <v>3144</v>
      </c>
      <c r="F762" s="200" t="s">
        <v>3145</v>
      </c>
      <c r="G762" s="201" t="s">
        <v>276</v>
      </c>
      <c r="H762" s="202">
        <v>494.601</v>
      </c>
      <c r="I762" s="903"/>
      <c r="J762" s="203">
        <f>ROUND(I762*H762,2)</f>
        <v>0</v>
      </c>
      <c r="K762" s="200" t="s">
        <v>2720</v>
      </c>
      <c r="L762" s="28"/>
      <c r="M762" s="140" t="s">
        <v>1</v>
      </c>
      <c r="N762" s="141" t="s">
        <v>38</v>
      </c>
      <c r="O762" s="142">
        <v>0</v>
      </c>
      <c r="P762" s="142">
        <f>O762*H762</f>
        <v>0</v>
      </c>
      <c r="Q762" s="142">
        <v>0</v>
      </c>
      <c r="R762" s="142">
        <f>Q762*H762</f>
        <v>0</v>
      </c>
      <c r="S762" s="142">
        <v>0</v>
      </c>
      <c r="T762" s="143">
        <f>S762*H762</f>
        <v>0</v>
      </c>
      <c r="AR762" s="144" t="s">
        <v>164</v>
      </c>
      <c r="AT762" s="144" t="s">
        <v>160</v>
      </c>
      <c r="AU762" s="144" t="s">
        <v>88</v>
      </c>
      <c r="AY762" s="16" t="s">
        <v>157</v>
      </c>
      <c r="BE762" s="145">
        <f>IF(N762="základní",J762,0)</f>
        <v>0</v>
      </c>
      <c r="BF762" s="145">
        <f>IF(N762="snížená",J762,0)</f>
        <v>0</v>
      </c>
      <c r="BG762" s="145">
        <f>IF(N762="zákl. přenesená",J762,0)</f>
        <v>0</v>
      </c>
      <c r="BH762" s="145">
        <f>IF(N762="sníž. přenesená",J762,0)</f>
        <v>0</v>
      </c>
      <c r="BI762" s="145">
        <f>IF(N762="nulová",J762,0)</f>
        <v>0</v>
      </c>
      <c r="BJ762" s="16" t="s">
        <v>88</v>
      </c>
      <c r="BK762" s="145">
        <f>ROUND(I762*H762,2)</f>
        <v>0</v>
      </c>
      <c r="BL762" s="16" t="s">
        <v>164</v>
      </c>
      <c r="BM762" s="144" t="s">
        <v>3146</v>
      </c>
    </row>
    <row r="763" spans="2:65" s="1" customFormat="1">
      <c r="B763" s="28"/>
      <c r="D763" s="150" t="s">
        <v>214</v>
      </c>
      <c r="F763" s="870" t="s">
        <v>3147</v>
      </c>
      <c r="L763" s="28"/>
      <c r="M763" s="152"/>
      <c r="T763" s="52"/>
      <c r="AT763" s="16" t="s">
        <v>214</v>
      </c>
      <c r="AU763" s="16" t="s">
        <v>88</v>
      </c>
    </row>
    <row r="764" spans="2:65" s="13" customFormat="1">
      <c r="B764" s="159"/>
      <c r="D764" s="154" t="s">
        <v>259</v>
      </c>
      <c r="E764" s="160" t="s">
        <v>1</v>
      </c>
      <c r="F764" s="161" t="s">
        <v>3148</v>
      </c>
      <c r="H764" s="162">
        <v>494.601</v>
      </c>
      <c r="L764" s="159"/>
      <c r="M764" s="163"/>
      <c r="T764" s="164"/>
      <c r="AT764" s="160" t="s">
        <v>259</v>
      </c>
      <c r="AU764" s="160" t="s">
        <v>88</v>
      </c>
      <c r="AV764" s="13" t="s">
        <v>88</v>
      </c>
      <c r="AW764" s="13" t="s">
        <v>27</v>
      </c>
      <c r="AX764" s="13" t="s">
        <v>80</v>
      </c>
      <c r="AY764" s="160" t="s">
        <v>157</v>
      </c>
    </row>
    <row r="765" spans="2:65" s="1" customFormat="1" ht="44.25" customHeight="1">
      <c r="B765" s="28"/>
      <c r="C765" s="198" t="s">
        <v>830</v>
      </c>
      <c r="D765" s="198" t="s">
        <v>160</v>
      </c>
      <c r="E765" s="199" t="s">
        <v>3149</v>
      </c>
      <c r="F765" s="200" t="s">
        <v>3150</v>
      </c>
      <c r="G765" s="201" t="s">
        <v>276</v>
      </c>
      <c r="H765" s="202">
        <v>57.356999999999999</v>
      </c>
      <c r="I765" s="903"/>
      <c r="J765" s="203">
        <f>ROUND(I765*H765,2)</f>
        <v>0</v>
      </c>
      <c r="K765" s="200" t="s">
        <v>2720</v>
      </c>
      <c r="L765" s="28"/>
      <c r="M765" s="140" t="s">
        <v>1</v>
      </c>
      <c r="N765" s="141" t="s">
        <v>38</v>
      </c>
      <c r="O765" s="142">
        <v>0</v>
      </c>
      <c r="P765" s="142">
        <f>O765*H765</f>
        <v>0</v>
      </c>
      <c r="Q765" s="142">
        <v>0</v>
      </c>
      <c r="R765" s="142">
        <f>Q765*H765</f>
        <v>0</v>
      </c>
      <c r="S765" s="142">
        <v>0</v>
      </c>
      <c r="T765" s="143">
        <f>S765*H765</f>
        <v>0</v>
      </c>
      <c r="AR765" s="144" t="s">
        <v>164</v>
      </c>
      <c r="AT765" s="144" t="s">
        <v>160</v>
      </c>
      <c r="AU765" s="144" t="s">
        <v>88</v>
      </c>
      <c r="AY765" s="16" t="s">
        <v>157</v>
      </c>
      <c r="BE765" s="145">
        <f>IF(N765="základní",J765,0)</f>
        <v>0</v>
      </c>
      <c r="BF765" s="145">
        <f>IF(N765="snížená",J765,0)</f>
        <v>0</v>
      </c>
      <c r="BG765" s="145">
        <f>IF(N765="zákl. přenesená",J765,0)</f>
        <v>0</v>
      </c>
      <c r="BH765" s="145">
        <f>IF(N765="sníž. přenesená",J765,0)</f>
        <v>0</v>
      </c>
      <c r="BI765" s="145">
        <f>IF(N765="nulová",J765,0)</f>
        <v>0</v>
      </c>
      <c r="BJ765" s="16" t="s">
        <v>88</v>
      </c>
      <c r="BK765" s="145">
        <f>ROUND(I765*H765,2)</f>
        <v>0</v>
      </c>
      <c r="BL765" s="16" t="s">
        <v>164</v>
      </c>
      <c r="BM765" s="144" t="s">
        <v>3151</v>
      </c>
    </row>
    <row r="766" spans="2:65" s="1" customFormat="1">
      <c r="B766" s="28"/>
      <c r="D766" s="150" t="s">
        <v>214</v>
      </c>
      <c r="F766" s="870" t="s">
        <v>3152</v>
      </c>
      <c r="L766" s="28"/>
      <c r="M766" s="152"/>
      <c r="T766" s="52"/>
      <c r="AT766" s="16" t="s">
        <v>214</v>
      </c>
      <c r="AU766" s="16" t="s">
        <v>88</v>
      </c>
    </row>
    <row r="767" spans="2:65" s="13" customFormat="1">
      <c r="B767" s="159"/>
      <c r="D767" s="154" t="s">
        <v>259</v>
      </c>
      <c r="E767" s="160" t="s">
        <v>1</v>
      </c>
      <c r="F767" s="161" t="s">
        <v>3153</v>
      </c>
      <c r="H767" s="162">
        <v>57.356999999999999</v>
      </c>
      <c r="L767" s="159"/>
      <c r="M767" s="163"/>
      <c r="T767" s="164"/>
      <c r="AT767" s="160" t="s">
        <v>259</v>
      </c>
      <c r="AU767" s="160" t="s">
        <v>88</v>
      </c>
      <c r="AV767" s="13" t="s">
        <v>88</v>
      </c>
      <c r="AW767" s="13" t="s">
        <v>27</v>
      </c>
      <c r="AX767" s="13" t="s">
        <v>72</v>
      </c>
      <c r="AY767" s="160" t="s">
        <v>157</v>
      </c>
    </row>
    <row r="768" spans="2:65" s="14" customFormat="1">
      <c r="B768" s="165"/>
      <c r="D768" s="154" t="s">
        <v>259</v>
      </c>
      <c r="E768" s="166" t="s">
        <v>1</v>
      </c>
      <c r="F768" s="167" t="s">
        <v>265</v>
      </c>
      <c r="H768" s="168">
        <v>57.356999999999999</v>
      </c>
      <c r="L768" s="165"/>
      <c r="M768" s="169"/>
      <c r="T768" s="170"/>
      <c r="AT768" s="166" t="s">
        <v>259</v>
      </c>
      <c r="AU768" s="166" t="s">
        <v>88</v>
      </c>
      <c r="AV768" s="14" t="s">
        <v>164</v>
      </c>
      <c r="AW768" s="14" t="s">
        <v>27</v>
      </c>
      <c r="AX768" s="14" t="s">
        <v>80</v>
      </c>
      <c r="AY768" s="166" t="s">
        <v>157</v>
      </c>
    </row>
    <row r="769" spans="2:65" s="1" customFormat="1" ht="44.25" customHeight="1">
      <c r="B769" s="28"/>
      <c r="C769" s="198" t="s">
        <v>837</v>
      </c>
      <c r="D769" s="198" t="s">
        <v>160</v>
      </c>
      <c r="E769" s="199" t="s">
        <v>3154</v>
      </c>
      <c r="F769" s="200" t="s">
        <v>3155</v>
      </c>
      <c r="G769" s="201" t="s">
        <v>276</v>
      </c>
      <c r="H769" s="202">
        <v>101.529</v>
      </c>
      <c r="I769" s="903"/>
      <c r="J769" s="203">
        <f>ROUND(I769*H769,2)</f>
        <v>0</v>
      </c>
      <c r="K769" s="200" t="s">
        <v>2720</v>
      </c>
      <c r="L769" s="28"/>
      <c r="M769" s="140" t="s">
        <v>1</v>
      </c>
      <c r="N769" s="141" t="s">
        <v>38</v>
      </c>
      <c r="O769" s="142">
        <v>0</v>
      </c>
      <c r="P769" s="142">
        <f>O769*H769</f>
        <v>0</v>
      </c>
      <c r="Q769" s="142">
        <v>0</v>
      </c>
      <c r="R769" s="142">
        <f>Q769*H769</f>
        <v>0</v>
      </c>
      <c r="S769" s="142">
        <v>0</v>
      </c>
      <c r="T769" s="143">
        <f>S769*H769</f>
        <v>0</v>
      </c>
      <c r="AR769" s="144" t="s">
        <v>164</v>
      </c>
      <c r="AT769" s="144" t="s">
        <v>160</v>
      </c>
      <c r="AU769" s="144" t="s">
        <v>88</v>
      </c>
      <c r="AY769" s="16" t="s">
        <v>157</v>
      </c>
      <c r="BE769" s="145">
        <f>IF(N769="základní",J769,0)</f>
        <v>0</v>
      </c>
      <c r="BF769" s="145">
        <f>IF(N769="snížená",J769,0)</f>
        <v>0</v>
      </c>
      <c r="BG769" s="145">
        <f>IF(N769="zákl. přenesená",J769,0)</f>
        <v>0</v>
      </c>
      <c r="BH769" s="145">
        <f>IF(N769="sníž. přenesená",J769,0)</f>
        <v>0</v>
      </c>
      <c r="BI769" s="145">
        <f>IF(N769="nulová",J769,0)</f>
        <v>0</v>
      </c>
      <c r="BJ769" s="16" t="s">
        <v>88</v>
      </c>
      <c r="BK769" s="145">
        <f>ROUND(I769*H769,2)</f>
        <v>0</v>
      </c>
      <c r="BL769" s="16" t="s">
        <v>164</v>
      </c>
      <c r="BM769" s="144" t="s">
        <v>3156</v>
      </c>
    </row>
    <row r="770" spans="2:65" s="1" customFormat="1">
      <c r="B770" s="28"/>
      <c r="D770" s="150" t="s">
        <v>214</v>
      </c>
      <c r="F770" s="870" t="s">
        <v>3157</v>
      </c>
      <c r="L770" s="28"/>
      <c r="M770" s="152"/>
      <c r="T770" s="52"/>
      <c r="AT770" s="16" t="s">
        <v>214</v>
      </c>
      <c r="AU770" s="16" t="s">
        <v>88</v>
      </c>
    </row>
    <row r="771" spans="2:65" s="13" customFormat="1">
      <c r="B771" s="159"/>
      <c r="D771" s="154" t="s">
        <v>259</v>
      </c>
      <c r="E771" s="160" t="s">
        <v>1</v>
      </c>
      <c r="F771" s="161" t="s">
        <v>3158</v>
      </c>
      <c r="H771" s="162">
        <v>101.529</v>
      </c>
      <c r="L771" s="159"/>
      <c r="M771" s="163"/>
      <c r="T771" s="164"/>
      <c r="AT771" s="160" t="s">
        <v>259</v>
      </c>
      <c r="AU771" s="160" t="s">
        <v>88</v>
      </c>
      <c r="AV771" s="13" t="s">
        <v>88</v>
      </c>
      <c r="AW771" s="13" t="s">
        <v>27</v>
      </c>
      <c r="AX771" s="13" t="s">
        <v>72</v>
      </c>
      <c r="AY771" s="160" t="s">
        <v>157</v>
      </c>
    </row>
    <row r="772" spans="2:65" s="14" customFormat="1">
      <c r="B772" s="165"/>
      <c r="D772" s="154" t="s">
        <v>259</v>
      </c>
      <c r="E772" s="166" t="s">
        <v>1</v>
      </c>
      <c r="F772" s="167" t="s">
        <v>265</v>
      </c>
      <c r="H772" s="168">
        <v>101.529</v>
      </c>
      <c r="L772" s="165"/>
      <c r="M772" s="169"/>
      <c r="T772" s="170"/>
      <c r="AT772" s="166" t="s">
        <v>259</v>
      </c>
      <c r="AU772" s="166" t="s">
        <v>88</v>
      </c>
      <c r="AV772" s="14" t="s">
        <v>164</v>
      </c>
      <c r="AW772" s="14" t="s">
        <v>27</v>
      </c>
      <c r="AX772" s="14" t="s">
        <v>80</v>
      </c>
      <c r="AY772" s="166" t="s">
        <v>157</v>
      </c>
    </row>
    <row r="773" spans="2:65" s="1" customFormat="1" ht="37.9" customHeight="1">
      <c r="B773" s="28"/>
      <c r="C773" s="198" t="s">
        <v>842</v>
      </c>
      <c r="D773" s="198" t="s">
        <v>160</v>
      </c>
      <c r="E773" s="199" t="s">
        <v>3159</v>
      </c>
      <c r="F773" s="200" t="s">
        <v>3160</v>
      </c>
      <c r="G773" s="201" t="s">
        <v>276</v>
      </c>
      <c r="H773" s="202">
        <v>50.75</v>
      </c>
      <c r="I773" s="903"/>
      <c r="J773" s="203">
        <f>ROUND(I773*H773,2)</f>
        <v>0</v>
      </c>
      <c r="K773" s="200" t="s">
        <v>2720</v>
      </c>
      <c r="L773" s="28"/>
      <c r="M773" s="140" t="s">
        <v>1</v>
      </c>
      <c r="N773" s="141" t="s">
        <v>38</v>
      </c>
      <c r="O773" s="142">
        <v>0</v>
      </c>
      <c r="P773" s="142">
        <f>O773*H773</f>
        <v>0</v>
      </c>
      <c r="Q773" s="142">
        <v>0</v>
      </c>
      <c r="R773" s="142">
        <f>Q773*H773</f>
        <v>0</v>
      </c>
      <c r="S773" s="142">
        <v>0</v>
      </c>
      <c r="T773" s="143">
        <f>S773*H773</f>
        <v>0</v>
      </c>
      <c r="AR773" s="144" t="s">
        <v>164</v>
      </c>
      <c r="AT773" s="144" t="s">
        <v>160</v>
      </c>
      <c r="AU773" s="144" t="s">
        <v>88</v>
      </c>
      <c r="AY773" s="16" t="s">
        <v>157</v>
      </c>
      <c r="BE773" s="145">
        <f>IF(N773="základní",J773,0)</f>
        <v>0</v>
      </c>
      <c r="BF773" s="145">
        <f>IF(N773="snížená",J773,0)</f>
        <v>0</v>
      </c>
      <c r="BG773" s="145">
        <f>IF(N773="zákl. přenesená",J773,0)</f>
        <v>0</v>
      </c>
      <c r="BH773" s="145">
        <f>IF(N773="sníž. přenesená",J773,0)</f>
        <v>0</v>
      </c>
      <c r="BI773" s="145">
        <f>IF(N773="nulová",J773,0)</f>
        <v>0</v>
      </c>
      <c r="BJ773" s="16" t="s">
        <v>88</v>
      </c>
      <c r="BK773" s="145">
        <f>ROUND(I773*H773,2)</f>
        <v>0</v>
      </c>
      <c r="BL773" s="16" t="s">
        <v>164</v>
      </c>
      <c r="BM773" s="144" t="s">
        <v>3161</v>
      </c>
    </row>
    <row r="774" spans="2:65" s="1" customFormat="1">
      <c r="B774" s="28"/>
      <c r="D774" s="150" t="s">
        <v>214</v>
      </c>
      <c r="F774" s="870" t="s">
        <v>3162</v>
      </c>
      <c r="L774" s="28"/>
      <c r="M774" s="152"/>
      <c r="T774" s="52"/>
      <c r="AT774" s="16" t="s">
        <v>214</v>
      </c>
      <c r="AU774" s="16" t="s">
        <v>88</v>
      </c>
    </row>
    <row r="775" spans="2:65" s="13" customFormat="1">
      <c r="B775" s="159"/>
      <c r="D775" s="154" t="s">
        <v>259</v>
      </c>
      <c r="E775" s="160" t="s">
        <v>1</v>
      </c>
      <c r="F775" s="161" t="s">
        <v>3163</v>
      </c>
      <c r="H775" s="162">
        <v>50.75</v>
      </c>
      <c r="L775" s="159"/>
      <c r="M775" s="163"/>
      <c r="T775" s="164"/>
      <c r="AT775" s="160" t="s">
        <v>259</v>
      </c>
      <c r="AU775" s="160" t="s">
        <v>88</v>
      </c>
      <c r="AV775" s="13" t="s">
        <v>88</v>
      </c>
      <c r="AW775" s="13" t="s">
        <v>27</v>
      </c>
      <c r="AX775" s="13" t="s">
        <v>72</v>
      </c>
      <c r="AY775" s="160" t="s">
        <v>157</v>
      </c>
    </row>
    <row r="776" spans="2:65" s="14" customFormat="1">
      <c r="B776" s="165"/>
      <c r="D776" s="154" t="s">
        <v>259</v>
      </c>
      <c r="E776" s="166" t="s">
        <v>1</v>
      </c>
      <c r="F776" s="167" t="s">
        <v>265</v>
      </c>
      <c r="H776" s="168">
        <v>50.75</v>
      </c>
      <c r="L776" s="165"/>
      <c r="M776" s="169"/>
      <c r="T776" s="170"/>
      <c r="AT776" s="166" t="s">
        <v>259</v>
      </c>
      <c r="AU776" s="166" t="s">
        <v>88</v>
      </c>
      <c r="AV776" s="14" t="s">
        <v>164</v>
      </c>
      <c r="AW776" s="14" t="s">
        <v>27</v>
      </c>
      <c r="AX776" s="14" t="s">
        <v>80</v>
      </c>
      <c r="AY776" s="166" t="s">
        <v>157</v>
      </c>
    </row>
    <row r="777" spans="2:65" s="1" customFormat="1" ht="44.25" customHeight="1">
      <c r="B777" s="28"/>
      <c r="C777" s="198" t="s">
        <v>848</v>
      </c>
      <c r="D777" s="198" t="s">
        <v>160</v>
      </c>
      <c r="E777" s="199" t="s">
        <v>3164</v>
      </c>
      <c r="F777" s="200" t="s">
        <v>3165</v>
      </c>
      <c r="G777" s="201" t="s">
        <v>276</v>
      </c>
      <c r="H777" s="202">
        <v>3.4260000000000002</v>
      </c>
      <c r="I777" s="903"/>
      <c r="J777" s="203">
        <f>ROUND(I777*H777,2)</f>
        <v>0</v>
      </c>
      <c r="K777" s="200" t="s">
        <v>2720</v>
      </c>
      <c r="L777" s="28"/>
      <c r="M777" s="140" t="s">
        <v>1</v>
      </c>
      <c r="N777" s="141" t="s">
        <v>38</v>
      </c>
      <c r="O777" s="142">
        <v>0</v>
      </c>
      <c r="P777" s="142">
        <f>O777*H777</f>
        <v>0</v>
      </c>
      <c r="Q777" s="142">
        <v>0</v>
      </c>
      <c r="R777" s="142">
        <f>Q777*H777</f>
        <v>0</v>
      </c>
      <c r="S777" s="142">
        <v>0</v>
      </c>
      <c r="T777" s="143">
        <f>S777*H777</f>
        <v>0</v>
      </c>
      <c r="AR777" s="144" t="s">
        <v>164</v>
      </c>
      <c r="AT777" s="144" t="s">
        <v>160</v>
      </c>
      <c r="AU777" s="144" t="s">
        <v>88</v>
      </c>
      <c r="AY777" s="16" t="s">
        <v>157</v>
      </c>
      <c r="BE777" s="145">
        <f>IF(N777="základní",J777,0)</f>
        <v>0</v>
      </c>
      <c r="BF777" s="145">
        <f>IF(N777="snížená",J777,0)</f>
        <v>0</v>
      </c>
      <c r="BG777" s="145">
        <f>IF(N777="zákl. přenesená",J777,0)</f>
        <v>0</v>
      </c>
      <c r="BH777" s="145">
        <f>IF(N777="sníž. přenesená",J777,0)</f>
        <v>0</v>
      </c>
      <c r="BI777" s="145">
        <f>IF(N777="nulová",J777,0)</f>
        <v>0</v>
      </c>
      <c r="BJ777" s="16" t="s">
        <v>88</v>
      </c>
      <c r="BK777" s="145">
        <f>ROUND(I777*H777,2)</f>
        <v>0</v>
      </c>
      <c r="BL777" s="16" t="s">
        <v>164</v>
      </c>
      <c r="BM777" s="144" t="s">
        <v>3166</v>
      </c>
    </row>
    <row r="778" spans="2:65" s="1" customFormat="1">
      <c r="B778" s="28"/>
      <c r="D778" s="150" t="s">
        <v>214</v>
      </c>
      <c r="F778" s="870" t="s">
        <v>3167</v>
      </c>
      <c r="L778" s="28"/>
      <c r="M778" s="152"/>
      <c r="T778" s="52"/>
      <c r="AT778" s="16" t="s">
        <v>214</v>
      </c>
      <c r="AU778" s="16" t="s">
        <v>88</v>
      </c>
    </row>
    <row r="779" spans="2:65" s="13" customFormat="1">
      <c r="B779" s="159"/>
      <c r="D779" s="154" t="s">
        <v>259</v>
      </c>
      <c r="E779" s="160" t="s">
        <v>1</v>
      </c>
      <c r="F779" s="161" t="s">
        <v>3168</v>
      </c>
      <c r="H779" s="162">
        <v>3.4260000000000002</v>
      </c>
      <c r="L779" s="159"/>
      <c r="M779" s="163"/>
      <c r="T779" s="164"/>
      <c r="AT779" s="160" t="s">
        <v>259</v>
      </c>
      <c r="AU779" s="160" t="s">
        <v>88</v>
      </c>
      <c r="AV779" s="13" t="s">
        <v>88</v>
      </c>
      <c r="AW779" s="13" t="s">
        <v>27</v>
      </c>
      <c r="AX779" s="13" t="s">
        <v>72</v>
      </c>
      <c r="AY779" s="160" t="s">
        <v>157</v>
      </c>
    </row>
    <row r="780" spans="2:65" s="14" customFormat="1">
      <c r="B780" s="165"/>
      <c r="D780" s="154" t="s">
        <v>259</v>
      </c>
      <c r="E780" s="166" t="s">
        <v>1</v>
      </c>
      <c r="F780" s="167" t="s">
        <v>265</v>
      </c>
      <c r="H780" s="168">
        <v>3.4260000000000002</v>
      </c>
      <c r="L780" s="165"/>
      <c r="M780" s="169"/>
      <c r="T780" s="170"/>
      <c r="AT780" s="166" t="s">
        <v>259</v>
      </c>
      <c r="AU780" s="166" t="s">
        <v>88</v>
      </c>
      <c r="AV780" s="14" t="s">
        <v>164</v>
      </c>
      <c r="AW780" s="14" t="s">
        <v>27</v>
      </c>
      <c r="AX780" s="14" t="s">
        <v>80</v>
      </c>
      <c r="AY780" s="166" t="s">
        <v>157</v>
      </c>
    </row>
    <row r="781" spans="2:65" s="11" customFormat="1" ht="25.9" customHeight="1">
      <c r="B781" s="121"/>
      <c r="D781" s="122" t="s">
        <v>71</v>
      </c>
      <c r="E781" s="123" t="s">
        <v>437</v>
      </c>
      <c r="F781" s="123" t="s">
        <v>438</v>
      </c>
      <c r="J781" s="124">
        <f>BK781</f>
        <v>0</v>
      </c>
      <c r="L781" s="121"/>
      <c r="M781" s="125"/>
      <c r="P781" s="126">
        <f>P782+P814+P934+P958+P1034+P1197+P1225+P1275+P1379+P1412</f>
        <v>1627.5968669999997</v>
      </c>
      <c r="R781" s="126">
        <f>R782+R814+R934+R958+R1034+R1197+R1225+R1275+R1379+R1412</f>
        <v>5.3817896000000003</v>
      </c>
      <c r="T781" s="127">
        <f>T782+T814+T934+T958+T1034+T1197+T1225+T1275+T1379+T1412</f>
        <v>119.61903249999999</v>
      </c>
      <c r="AR781" s="122" t="s">
        <v>88</v>
      </c>
      <c r="AT781" s="128" t="s">
        <v>71</v>
      </c>
      <c r="AU781" s="128" t="s">
        <v>72</v>
      </c>
      <c r="AY781" s="122" t="s">
        <v>157</v>
      </c>
      <c r="BK781" s="129">
        <f>BK782+BK814+BK934+BK958+BK1034+BK1197+BK1225+BK1275+BK1379+BK1412</f>
        <v>0</v>
      </c>
    </row>
    <row r="782" spans="2:65" s="11" customFormat="1" ht="22.9" customHeight="1">
      <c r="B782" s="121"/>
      <c r="D782" s="122" t="s">
        <v>71</v>
      </c>
      <c r="E782" s="130" t="s">
        <v>3169</v>
      </c>
      <c r="F782" s="130" t="s">
        <v>3170</v>
      </c>
      <c r="J782" s="131">
        <f>BK782</f>
        <v>0</v>
      </c>
      <c r="L782" s="121"/>
      <c r="M782" s="125"/>
      <c r="P782" s="126">
        <f>SUM(P783:P813)</f>
        <v>1.7170000000000001</v>
      </c>
      <c r="R782" s="126">
        <f>SUM(R783:R813)</f>
        <v>0</v>
      </c>
      <c r="T782" s="127">
        <f>SUM(T783:T813)</f>
        <v>9.2070000000000013E-2</v>
      </c>
      <c r="AR782" s="122" t="s">
        <v>88</v>
      </c>
      <c r="AT782" s="128" t="s">
        <v>71</v>
      </c>
      <c r="AU782" s="128" t="s">
        <v>80</v>
      </c>
      <c r="AY782" s="122" t="s">
        <v>157</v>
      </c>
      <c r="BK782" s="129">
        <f>SUM(BK783:BK813)</f>
        <v>0</v>
      </c>
    </row>
    <row r="783" spans="2:65" s="1" customFormat="1" ht="16.5" customHeight="1">
      <c r="B783" s="28"/>
      <c r="C783" s="198" t="s">
        <v>868</v>
      </c>
      <c r="D783" s="198" t="s">
        <v>160</v>
      </c>
      <c r="E783" s="199" t="s">
        <v>3204</v>
      </c>
      <c r="F783" s="200" t="s">
        <v>3205</v>
      </c>
      <c r="G783" s="201" t="s">
        <v>163</v>
      </c>
      <c r="H783" s="202">
        <v>1</v>
      </c>
      <c r="I783" s="903"/>
      <c r="J783" s="203">
        <f>ROUND(I783*H783,2)</f>
        <v>0</v>
      </c>
      <c r="K783" s="200" t="s">
        <v>2720</v>
      </c>
      <c r="L783" s="28"/>
      <c r="M783" s="140" t="s">
        <v>1</v>
      </c>
      <c r="N783" s="141" t="s">
        <v>38</v>
      </c>
      <c r="O783" s="142">
        <v>0.40300000000000002</v>
      </c>
      <c r="P783" s="142">
        <f>O783*H783</f>
        <v>0.40300000000000002</v>
      </c>
      <c r="Q783" s="142">
        <v>0</v>
      </c>
      <c r="R783" s="142">
        <f>Q783*H783</f>
        <v>0</v>
      </c>
      <c r="S783" s="142">
        <v>3.2899999999999999E-2</v>
      </c>
      <c r="T783" s="143">
        <f>S783*H783</f>
        <v>3.2899999999999999E-2</v>
      </c>
      <c r="AR783" s="144" t="s">
        <v>188</v>
      </c>
      <c r="AT783" s="144" t="s">
        <v>160</v>
      </c>
      <c r="AU783" s="144" t="s">
        <v>88</v>
      </c>
      <c r="AY783" s="16" t="s">
        <v>157</v>
      </c>
      <c r="BE783" s="145">
        <f>IF(N783="základní",J783,0)</f>
        <v>0</v>
      </c>
      <c r="BF783" s="145">
        <f>IF(N783="snížená",J783,0)</f>
        <v>0</v>
      </c>
      <c r="BG783" s="145">
        <f>IF(N783="zákl. přenesená",J783,0)</f>
        <v>0</v>
      </c>
      <c r="BH783" s="145">
        <f>IF(N783="sníž. přenesená",J783,0)</f>
        <v>0</v>
      </c>
      <c r="BI783" s="145">
        <f>IF(N783="nulová",J783,0)</f>
        <v>0</v>
      </c>
      <c r="BJ783" s="16" t="s">
        <v>88</v>
      </c>
      <c r="BK783" s="145">
        <f>ROUND(I783*H783,2)</f>
        <v>0</v>
      </c>
      <c r="BL783" s="16" t="s">
        <v>188</v>
      </c>
      <c r="BM783" s="144" t="s">
        <v>3206</v>
      </c>
    </row>
    <row r="784" spans="2:65" s="1" customFormat="1">
      <c r="B784" s="28"/>
      <c r="D784" s="150" t="s">
        <v>214</v>
      </c>
      <c r="F784" s="870" t="s">
        <v>3207</v>
      </c>
      <c r="L784" s="28"/>
      <c r="M784" s="152"/>
      <c r="T784" s="52"/>
      <c r="AT784" s="16" t="s">
        <v>214</v>
      </c>
      <c r="AU784" s="16" t="s">
        <v>88</v>
      </c>
    </row>
    <row r="785" spans="2:65" s="12" customFormat="1">
      <c r="B785" s="153"/>
      <c r="D785" s="154" t="s">
        <v>259</v>
      </c>
      <c r="E785" s="155" t="s">
        <v>1</v>
      </c>
      <c r="F785" s="156" t="s">
        <v>2723</v>
      </c>
      <c r="H785" s="155" t="s">
        <v>1</v>
      </c>
      <c r="L785" s="153"/>
      <c r="M785" s="157"/>
      <c r="T785" s="158"/>
      <c r="AT785" s="155" t="s">
        <v>259</v>
      </c>
      <c r="AU785" s="155" t="s">
        <v>88</v>
      </c>
      <c r="AV785" s="12" t="s">
        <v>80</v>
      </c>
      <c r="AW785" s="12" t="s">
        <v>27</v>
      </c>
      <c r="AX785" s="12" t="s">
        <v>72</v>
      </c>
      <c r="AY785" s="155" t="s">
        <v>157</v>
      </c>
    </row>
    <row r="786" spans="2:65" s="12" customFormat="1">
      <c r="B786" s="153"/>
      <c r="D786" s="154" t="s">
        <v>259</v>
      </c>
      <c r="E786" s="155" t="s">
        <v>1</v>
      </c>
      <c r="F786" s="156" t="s">
        <v>2766</v>
      </c>
      <c r="H786" s="155" t="s">
        <v>1</v>
      </c>
      <c r="L786" s="153"/>
      <c r="M786" s="157"/>
      <c r="T786" s="158"/>
      <c r="AT786" s="155" t="s">
        <v>259</v>
      </c>
      <c r="AU786" s="155" t="s">
        <v>88</v>
      </c>
      <c r="AV786" s="12" t="s">
        <v>80</v>
      </c>
      <c r="AW786" s="12" t="s">
        <v>27</v>
      </c>
      <c r="AX786" s="12" t="s">
        <v>72</v>
      </c>
      <c r="AY786" s="155" t="s">
        <v>157</v>
      </c>
    </row>
    <row r="787" spans="2:65" s="13" customFormat="1">
      <c r="B787" s="159"/>
      <c r="D787" s="154" t="s">
        <v>259</v>
      </c>
      <c r="E787" s="160" t="s">
        <v>1</v>
      </c>
      <c r="F787" s="161" t="s">
        <v>3181</v>
      </c>
      <c r="H787" s="162">
        <v>1</v>
      </c>
      <c r="L787" s="159"/>
      <c r="M787" s="163"/>
      <c r="T787" s="164"/>
      <c r="AT787" s="160" t="s">
        <v>259</v>
      </c>
      <c r="AU787" s="160" t="s">
        <v>88</v>
      </c>
      <c r="AV787" s="13" t="s">
        <v>88</v>
      </c>
      <c r="AW787" s="13" t="s">
        <v>27</v>
      </c>
      <c r="AX787" s="13" t="s">
        <v>72</v>
      </c>
      <c r="AY787" s="160" t="s">
        <v>157</v>
      </c>
    </row>
    <row r="788" spans="2:65" s="14" customFormat="1">
      <c r="B788" s="165"/>
      <c r="D788" s="154" t="s">
        <v>259</v>
      </c>
      <c r="E788" s="166" t="s">
        <v>1</v>
      </c>
      <c r="F788" s="167" t="s">
        <v>265</v>
      </c>
      <c r="H788" s="168">
        <v>1</v>
      </c>
      <c r="L788" s="165"/>
      <c r="M788" s="169"/>
      <c r="T788" s="170"/>
      <c r="AT788" s="166" t="s">
        <v>259</v>
      </c>
      <c r="AU788" s="166" t="s">
        <v>88</v>
      </c>
      <c r="AV788" s="14" t="s">
        <v>164</v>
      </c>
      <c r="AW788" s="14" t="s">
        <v>27</v>
      </c>
      <c r="AX788" s="14" t="s">
        <v>80</v>
      </c>
      <c r="AY788" s="166" t="s">
        <v>157</v>
      </c>
    </row>
    <row r="789" spans="2:65" s="1" customFormat="1" ht="16.5" customHeight="1">
      <c r="B789" s="28"/>
      <c r="C789" s="198" t="s">
        <v>873</v>
      </c>
      <c r="D789" s="198" t="s">
        <v>160</v>
      </c>
      <c r="E789" s="199" t="s">
        <v>3208</v>
      </c>
      <c r="F789" s="200" t="s">
        <v>3209</v>
      </c>
      <c r="G789" s="201" t="s">
        <v>163</v>
      </c>
      <c r="H789" s="202">
        <v>1</v>
      </c>
      <c r="I789" s="903"/>
      <c r="J789" s="203">
        <f>ROUND(I789*H789,2)</f>
        <v>0</v>
      </c>
      <c r="K789" s="200" t="s">
        <v>2720</v>
      </c>
      <c r="L789" s="28"/>
      <c r="M789" s="140" t="s">
        <v>1</v>
      </c>
      <c r="N789" s="141" t="s">
        <v>38</v>
      </c>
      <c r="O789" s="142">
        <v>0.56899999999999995</v>
      </c>
      <c r="P789" s="142">
        <f>O789*H789</f>
        <v>0.56899999999999995</v>
      </c>
      <c r="Q789" s="142">
        <v>0</v>
      </c>
      <c r="R789" s="142">
        <f>Q789*H789</f>
        <v>0</v>
      </c>
      <c r="S789" s="142">
        <v>1.7600000000000001E-2</v>
      </c>
      <c r="T789" s="143">
        <f>S789*H789</f>
        <v>1.7600000000000001E-2</v>
      </c>
      <c r="AR789" s="144" t="s">
        <v>188</v>
      </c>
      <c r="AT789" s="144" t="s">
        <v>160</v>
      </c>
      <c r="AU789" s="144" t="s">
        <v>88</v>
      </c>
      <c r="AY789" s="16" t="s">
        <v>157</v>
      </c>
      <c r="BE789" s="145">
        <f>IF(N789="základní",J789,0)</f>
        <v>0</v>
      </c>
      <c r="BF789" s="145">
        <f>IF(N789="snížená",J789,0)</f>
        <v>0</v>
      </c>
      <c r="BG789" s="145">
        <f>IF(N789="zákl. přenesená",J789,0)</f>
        <v>0</v>
      </c>
      <c r="BH789" s="145">
        <f>IF(N789="sníž. přenesená",J789,0)</f>
        <v>0</v>
      </c>
      <c r="BI789" s="145">
        <f>IF(N789="nulová",J789,0)</f>
        <v>0</v>
      </c>
      <c r="BJ789" s="16" t="s">
        <v>88</v>
      </c>
      <c r="BK789" s="145">
        <f>ROUND(I789*H789,2)</f>
        <v>0</v>
      </c>
      <c r="BL789" s="16" t="s">
        <v>188</v>
      </c>
      <c r="BM789" s="144" t="s">
        <v>3210</v>
      </c>
    </row>
    <row r="790" spans="2:65" s="1" customFormat="1">
      <c r="B790" s="28"/>
      <c r="D790" s="150" t="s">
        <v>214</v>
      </c>
      <c r="F790" s="870" t="s">
        <v>3211</v>
      </c>
      <c r="L790" s="28"/>
      <c r="M790" s="152"/>
      <c r="T790" s="52"/>
      <c r="AT790" s="16" t="s">
        <v>214</v>
      </c>
      <c r="AU790" s="16" t="s">
        <v>88</v>
      </c>
    </row>
    <row r="791" spans="2:65" s="12" customFormat="1">
      <c r="B791" s="153"/>
      <c r="D791" s="154" t="s">
        <v>259</v>
      </c>
      <c r="E791" s="155" t="s">
        <v>1</v>
      </c>
      <c r="F791" s="156" t="s">
        <v>2723</v>
      </c>
      <c r="H791" s="155" t="s">
        <v>1</v>
      </c>
      <c r="L791" s="153"/>
      <c r="M791" s="157"/>
      <c r="T791" s="158"/>
      <c r="AT791" s="155" t="s">
        <v>259</v>
      </c>
      <c r="AU791" s="155" t="s">
        <v>88</v>
      </c>
      <c r="AV791" s="12" t="s">
        <v>80</v>
      </c>
      <c r="AW791" s="12" t="s">
        <v>27</v>
      </c>
      <c r="AX791" s="12" t="s">
        <v>72</v>
      </c>
      <c r="AY791" s="155" t="s">
        <v>157</v>
      </c>
    </row>
    <row r="792" spans="2:65" s="12" customFormat="1">
      <c r="B792" s="153"/>
      <c r="D792" s="154" t="s">
        <v>259</v>
      </c>
      <c r="E792" s="155" t="s">
        <v>1</v>
      </c>
      <c r="F792" s="156" t="s">
        <v>2764</v>
      </c>
      <c r="H792" s="155" t="s">
        <v>1</v>
      </c>
      <c r="L792" s="153"/>
      <c r="M792" s="157"/>
      <c r="T792" s="158"/>
      <c r="AT792" s="155" t="s">
        <v>259</v>
      </c>
      <c r="AU792" s="155" t="s">
        <v>88</v>
      </c>
      <c r="AV792" s="12" t="s">
        <v>80</v>
      </c>
      <c r="AW792" s="12" t="s">
        <v>27</v>
      </c>
      <c r="AX792" s="12" t="s">
        <v>72</v>
      </c>
      <c r="AY792" s="155" t="s">
        <v>157</v>
      </c>
    </row>
    <row r="793" spans="2:65" s="13" customFormat="1">
      <c r="B793" s="159"/>
      <c r="D793" s="154" t="s">
        <v>259</v>
      </c>
      <c r="E793" s="160" t="s">
        <v>1</v>
      </c>
      <c r="F793" s="161" t="s">
        <v>3175</v>
      </c>
      <c r="H793" s="162">
        <v>1</v>
      </c>
      <c r="L793" s="159"/>
      <c r="M793" s="163"/>
      <c r="T793" s="164"/>
      <c r="AT793" s="160" t="s">
        <v>259</v>
      </c>
      <c r="AU793" s="160" t="s">
        <v>88</v>
      </c>
      <c r="AV793" s="13" t="s">
        <v>88</v>
      </c>
      <c r="AW793" s="13" t="s">
        <v>27</v>
      </c>
      <c r="AX793" s="13" t="s">
        <v>72</v>
      </c>
      <c r="AY793" s="160" t="s">
        <v>157</v>
      </c>
    </row>
    <row r="794" spans="2:65" s="12" customFormat="1">
      <c r="B794" s="153"/>
      <c r="D794" s="154" t="s">
        <v>259</v>
      </c>
      <c r="E794" s="155" t="s">
        <v>1</v>
      </c>
      <c r="F794" s="156" t="s">
        <v>2765</v>
      </c>
      <c r="H794" s="155" t="s">
        <v>1</v>
      </c>
      <c r="L794" s="153"/>
      <c r="M794" s="157"/>
      <c r="T794" s="158"/>
      <c r="AT794" s="155" t="s">
        <v>259</v>
      </c>
      <c r="AU794" s="155" t="s">
        <v>88</v>
      </c>
      <c r="AV794" s="12" t="s">
        <v>80</v>
      </c>
      <c r="AW794" s="12" t="s">
        <v>27</v>
      </c>
      <c r="AX794" s="12" t="s">
        <v>72</v>
      </c>
      <c r="AY794" s="155" t="s">
        <v>157</v>
      </c>
    </row>
    <row r="795" spans="2:65" s="12" customFormat="1">
      <c r="B795" s="153"/>
      <c r="D795" s="154" t="s">
        <v>259</v>
      </c>
      <c r="E795" s="155" t="s">
        <v>1</v>
      </c>
      <c r="F795" s="156" t="s">
        <v>2766</v>
      </c>
      <c r="H795" s="155" t="s">
        <v>1</v>
      </c>
      <c r="L795" s="153"/>
      <c r="M795" s="157"/>
      <c r="T795" s="158"/>
      <c r="AT795" s="155" t="s">
        <v>259</v>
      </c>
      <c r="AU795" s="155" t="s">
        <v>88</v>
      </c>
      <c r="AV795" s="12" t="s">
        <v>80</v>
      </c>
      <c r="AW795" s="12" t="s">
        <v>27</v>
      </c>
      <c r="AX795" s="12" t="s">
        <v>72</v>
      </c>
      <c r="AY795" s="155" t="s">
        <v>157</v>
      </c>
    </row>
    <row r="796" spans="2:65" s="13" customFormat="1">
      <c r="B796" s="159"/>
      <c r="D796" s="154" t="s">
        <v>259</v>
      </c>
      <c r="E796" s="160" t="s">
        <v>1</v>
      </c>
      <c r="F796" s="161" t="s">
        <v>3212</v>
      </c>
      <c r="H796" s="162">
        <v>1</v>
      </c>
      <c r="L796" s="159"/>
      <c r="M796" s="163"/>
      <c r="T796" s="164"/>
      <c r="AT796" s="160" t="s">
        <v>259</v>
      </c>
      <c r="AU796" s="160" t="s">
        <v>88</v>
      </c>
      <c r="AV796" s="13" t="s">
        <v>88</v>
      </c>
      <c r="AW796" s="13" t="s">
        <v>27</v>
      </c>
      <c r="AX796" s="13" t="s">
        <v>80</v>
      </c>
      <c r="AY796" s="160" t="s">
        <v>157</v>
      </c>
    </row>
    <row r="797" spans="2:65" s="1" customFormat="1" ht="24.25" customHeight="1">
      <c r="B797" s="28"/>
      <c r="C797" s="198" t="s">
        <v>879</v>
      </c>
      <c r="D797" s="198" t="s">
        <v>160</v>
      </c>
      <c r="E797" s="199" t="s">
        <v>3213</v>
      </c>
      <c r="F797" s="200" t="s">
        <v>3214</v>
      </c>
      <c r="G797" s="201" t="s">
        <v>163</v>
      </c>
      <c r="H797" s="202">
        <v>1</v>
      </c>
      <c r="I797" s="903"/>
      <c r="J797" s="203">
        <f>ROUND(I797*H797,2)</f>
        <v>0</v>
      </c>
      <c r="K797" s="200" t="s">
        <v>2720</v>
      </c>
      <c r="L797" s="28"/>
      <c r="M797" s="140" t="s">
        <v>1</v>
      </c>
      <c r="N797" s="141" t="s">
        <v>38</v>
      </c>
      <c r="O797" s="142">
        <v>0.38300000000000001</v>
      </c>
      <c r="P797" s="142">
        <f>O797*H797</f>
        <v>0.38300000000000001</v>
      </c>
      <c r="Q797" s="142">
        <v>0</v>
      </c>
      <c r="R797" s="142">
        <f>Q797*H797</f>
        <v>0</v>
      </c>
      <c r="S797" s="142">
        <v>2.4500000000000001E-2</v>
      </c>
      <c r="T797" s="143">
        <f>S797*H797</f>
        <v>2.4500000000000001E-2</v>
      </c>
      <c r="AR797" s="144" t="s">
        <v>188</v>
      </c>
      <c r="AT797" s="144" t="s">
        <v>160</v>
      </c>
      <c r="AU797" s="144" t="s">
        <v>88</v>
      </c>
      <c r="AY797" s="16" t="s">
        <v>157</v>
      </c>
      <c r="BE797" s="145">
        <f>IF(N797="základní",J797,0)</f>
        <v>0</v>
      </c>
      <c r="BF797" s="145">
        <f>IF(N797="snížená",J797,0)</f>
        <v>0</v>
      </c>
      <c r="BG797" s="145">
        <f>IF(N797="zákl. přenesená",J797,0)</f>
        <v>0</v>
      </c>
      <c r="BH797" s="145">
        <f>IF(N797="sníž. přenesená",J797,0)</f>
        <v>0</v>
      </c>
      <c r="BI797" s="145">
        <f>IF(N797="nulová",J797,0)</f>
        <v>0</v>
      </c>
      <c r="BJ797" s="16" t="s">
        <v>88</v>
      </c>
      <c r="BK797" s="145">
        <f>ROUND(I797*H797,2)</f>
        <v>0</v>
      </c>
      <c r="BL797" s="16" t="s">
        <v>188</v>
      </c>
      <c r="BM797" s="144" t="s">
        <v>3215</v>
      </c>
    </row>
    <row r="798" spans="2:65" s="1" customFormat="1">
      <c r="B798" s="28"/>
      <c r="D798" s="150" t="s">
        <v>214</v>
      </c>
      <c r="F798" s="870" t="s">
        <v>3216</v>
      </c>
      <c r="L798" s="28"/>
      <c r="M798" s="152"/>
      <c r="T798" s="52"/>
      <c r="AT798" s="16" t="s">
        <v>214</v>
      </c>
      <c r="AU798" s="16" t="s">
        <v>88</v>
      </c>
    </row>
    <row r="799" spans="2:65" s="12" customFormat="1">
      <c r="B799" s="153"/>
      <c r="D799" s="154" t="s">
        <v>259</v>
      </c>
      <c r="E799" s="155" t="s">
        <v>1</v>
      </c>
      <c r="F799" s="156" t="s">
        <v>2723</v>
      </c>
      <c r="H799" s="155" t="s">
        <v>1</v>
      </c>
      <c r="L799" s="153"/>
      <c r="M799" s="157"/>
      <c r="T799" s="158"/>
      <c r="AT799" s="155" t="s">
        <v>259</v>
      </c>
      <c r="AU799" s="155" t="s">
        <v>88</v>
      </c>
      <c r="AV799" s="12" t="s">
        <v>80</v>
      </c>
      <c r="AW799" s="12" t="s">
        <v>27</v>
      </c>
      <c r="AX799" s="12" t="s">
        <v>72</v>
      </c>
      <c r="AY799" s="155" t="s">
        <v>157</v>
      </c>
    </row>
    <row r="800" spans="2:65" s="12" customFormat="1">
      <c r="B800" s="153"/>
      <c r="D800" s="154" t="s">
        <v>259</v>
      </c>
      <c r="E800" s="155" t="s">
        <v>1</v>
      </c>
      <c r="F800" s="156" t="s">
        <v>2764</v>
      </c>
      <c r="H800" s="155" t="s">
        <v>1</v>
      </c>
      <c r="L800" s="153"/>
      <c r="M800" s="157"/>
      <c r="T800" s="158"/>
      <c r="AT800" s="155" t="s">
        <v>259</v>
      </c>
      <c r="AU800" s="155" t="s">
        <v>88</v>
      </c>
      <c r="AV800" s="12" t="s">
        <v>80</v>
      </c>
      <c r="AW800" s="12" t="s">
        <v>27</v>
      </c>
      <c r="AX800" s="12" t="s">
        <v>72</v>
      </c>
      <c r="AY800" s="155" t="s">
        <v>157</v>
      </c>
    </row>
    <row r="801" spans="2:65" s="13" customFormat="1">
      <c r="B801" s="159"/>
      <c r="D801" s="154" t="s">
        <v>259</v>
      </c>
      <c r="E801" s="160" t="s">
        <v>1</v>
      </c>
      <c r="F801" s="161" t="s">
        <v>3177</v>
      </c>
      <c r="H801" s="162">
        <v>1</v>
      </c>
      <c r="L801" s="159"/>
      <c r="M801" s="163"/>
      <c r="T801" s="164"/>
      <c r="AT801" s="160" t="s">
        <v>259</v>
      </c>
      <c r="AU801" s="160" t="s">
        <v>88</v>
      </c>
      <c r="AV801" s="13" t="s">
        <v>88</v>
      </c>
      <c r="AW801" s="13" t="s">
        <v>27</v>
      </c>
      <c r="AX801" s="13" t="s">
        <v>72</v>
      </c>
      <c r="AY801" s="160" t="s">
        <v>157</v>
      </c>
    </row>
    <row r="802" spans="2:65" s="12" customFormat="1">
      <c r="B802" s="153"/>
      <c r="D802" s="154" t="s">
        <v>259</v>
      </c>
      <c r="E802" s="155" t="s">
        <v>1</v>
      </c>
      <c r="F802" s="156" t="s">
        <v>2765</v>
      </c>
      <c r="H802" s="155" t="s">
        <v>1</v>
      </c>
      <c r="L802" s="153"/>
      <c r="M802" s="157"/>
      <c r="T802" s="158"/>
      <c r="AT802" s="155" t="s">
        <v>259</v>
      </c>
      <c r="AU802" s="155" t="s">
        <v>88</v>
      </c>
      <c r="AV802" s="12" t="s">
        <v>80</v>
      </c>
      <c r="AW802" s="12" t="s">
        <v>27</v>
      </c>
      <c r="AX802" s="12" t="s">
        <v>72</v>
      </c>
      <c r="AY802" s="155" t="s">
        <v>157</v>
      </c>
    </row>
    <row r="803" spans="2:65" s="12" customFormat="1">
      <c r="B803" s="153"/>
      <c r="D803" s="154" t="s">
        <v>259</v>
      </c>
      <c r="E803" s="155" t="s">
        <v>1</v>
      </c>
      <c r="F803" s="156" t="s">
        <v>2766</v>
      </c>
      <c r="H803" s="155" t="s">
        <v>1</v>
      </c>
      <c r="L803" s="153"/>
      <c r="M803" s="157"/>
      <c r="T803" s="158"/>
      <c r="AT803" s="155" t="s">
        <v>259</v>
      </c>
      <c r="AU803" s="155" t="s">
        <v>88</v>
      </c>
      <c r="AV803" s="12" t="s">
        <v>80</v>
      </c>
      <c r="AW803" s="12" t="s">
        <v>27</v>
      </c>
      <c r="AX803" s="12" t="s">
        <v>72</v>
      </c>
      <c r="AY803" s="155" t="s">
        <v>157</v>
      </c>
    </row>
    <row r="804" spans="2:65" s="13" customFormat="1">
      <c r="B804" s="159"/>
      <c r="D804" s="154" t="s">
        <v>259</v>
      </c>
      <c r="E804" s="160" t="s">
        <v>1</v>
      </c>
      <c r="F804" s="161" t="s">
        <v>3212</v>
      </c>
      <c r="H804" s="162">
        <v>1</v>
      </c>
      <c r="L804" s="159"/>
      <c r="M804" s="163"/>
      <c r="T804" s="164"/>
      <c r="AT804" s="160" t="s">
        <v>259</v>
      </c>
      <c r="AU804" s="160" t="s">
        <v>88</v>
      </c>
      <c r="AV804" s="13" t="s">
        <v>88</v>
      </c>
      <c r="AW804" s="13" t="s">
        <v>27</v>
      </c>
      <c r="AX804" s="13" t="s">
        <v>80</v>
      </c>
      <c r="AY804" s="160" t="s">
        <v>157</v>
      </c>
    </row>
    <row r="805" spans="2:65" s="1" customFormat="1" ht="24.25" customHeight="1">
      <c r="B805" s="28"/>
      <c r="C805" s="198" t="s">
        <v>884</v>
      </c>
      <c r="D805" s="198" t="s">
        <v>160</v>
      </c>
      <c r="E805" s="199" t="s">
        <v>3217</v>
      </c>
      <c r="F805" s="200" t="s">
        <v>3218</v>
      </c>
      <c r="G805" s="201" t="s">
        <v>163</v>
      </c>
      <c r="H805" s="202">
        <v>1</v>
      </c>
      <c r="I805" s="903"/>
      <c r="J805" s="203">
        <f>ROUND(I805*H805,2)</f>
        <v>0</v>
      </c>
      <c r="K805" s="200" t="s">
        <v>2720</v>
      </c>
      <c r="L805" s="28"/>
      <c r="M805" s="140" t="s">
        <v>1</v>
      </c>
      <c r="N805" s="141" t="s">
        <v>38</v>
      </c>
      <c r="O805" s="142">
        <v>0.36199999999999999</v>
      </c>
      <c r="P805" s="142">
        <f>O805*H805</f>
        <v>0.36199999999999999</v>
      </c>
      <c r="Q805" s="142">
        <v>0</v>
      </c>
      <c r="R805" s="142">
        <f>Q805*H805</f>
        <v>0</v>
      </c>
      <c r="S805" s="142">
        <v>1.7069999999999998E-2</v>
      </c>
      <c r="T805" s="143">
        <f>S805*H805</f>
        <v>1.7069999999999998E-2</v>
      </c>
      <c r="AR805" s="144" t="s">
        <v>188</v>
      </c>
      <c r="AT805" s="144" t="s">
        <v>160</v>
      </c>
      <c r="AU805" s="144" t="s">
        <v>88</v>
      </c>
      <c r="AY805" s="16" t="s">
        <v>157</v>
      </c>
      <c r="BE805" s="145">
        <f>IF(N805="základní",J805,0)</f>
        <v>0</v>
      </c>
      <c r="BF805" s="145">
        <f>IF(N805="snížená",J805,0)</f>
        <v>0</v>
      </c>
      <c r="BG805" s="145">
        <f>IF(N805="zákl. přenesená",J805,0)</f>
        <v>0</v>
      </c>
      <c r="BH805" s="145">
        <f>IF(N805="sníž. přenesená",J805,0)</f>
        <v>0</v>
      </c>
      <c r="BI805" s="145">
        <f>IF(N805="nulová",J805,0)</f>
        <v>0</v>
      </c>
      <c r="BJ805" s="16" t="s">
        <v>88</v>
      </c>
      <c r="BK805" s="145">
        <f>ROUND(I805*H805,2)</f>
        <v>0</v>
      </c>
      <c r="BL805" s="16" t="s">
        <v>188</v>
      </c>
      <c r="BM805" s="144" t="s">
        <v>3219</v>
      </c>
    </row>
    <row r="806" spans="2:65" s="1" customFormat="1">
      <c r="B806" s="28"/>
      <c r="D806" s="150" t="s">
        <v>214</v>
      </c>
      <c r="F806" s="870" t="s">
        <v>3220</v>
      </c>
      <c r="L806" s="28"/>
      <c r="M806" s="152"/>
      <c r="T806" s="52"/>
      <c r="AT806" s="16" t="s">
        <v>214</v>
      </c>
      <c r="AU806" s="16" t="s">
        <v>88</v>
      </c>
    </row>
    <row r="807" spans="2:65" s="12" customFormat="1">
      <c r="B807" s="153"/>
      <c r="D807" s="154" t="s">
        <v>259</v>
      </c>
      <c r="E807" s="155" t="s">
        <v>1</v>
      </c>
      <c r="F807" s="156" t="s">
        <v>2723</v>
      </c>
      <c r="H807" s="155" t="s">
        <v>1</v>
      </c>
      <c r="L807" s="153"/>
      <c r="M807" s="157"/>
      <c r="T807" s="158"/>
      <c r="AT807" s="155" t="s">
        <v>259</v>
      </c>
      <c r="AU807" s="155" t="s">
        <v>88</v>
      </c>
      <c r="AV807" s="12" t="s">
        <v>80</v>
      </c>
      <c r="AW807" s="12" t="s">
        <v>27</v>
      </c>
      <c r="AX807" s="12" t="s">
        <v>72</v>
      </c>
      <c r="AY807" s="155" t="s">
        <v>157</v>
      </c>
    </row>
    <row r="808" spans="2:65" s="12" customFormat="1">
      <c r="B808" s="153"/>
      <c r="D808" s="154" t="s">
        <v>259</v>
      </c>
      <c r="E808" s="155" t="s">
        <v>1</v>
      </c>
      <c r="F808" s="156" t="s">
        <v>2764</v>
      </c>
      <c r="H808" s="155" t="s">
        <v>1</v>
      </c>
      <c r="L808" s="153"/>
      <c r="M808" s="157"/>
      <c r="T808" s="158"/>
      <c r="AT808" s="155" t="s">
        <v>259</v>
      </c>
      <c r="AU808" s="155" t="s">
        <v>88</v>
      </c>
      <c r="AV808" s="12" t="s">
        <v>80</v>
      </c>
      <c r="AW808" s="12" t="s">
        <v>27</v>
      </c>
      <c r="AX808" s="12" t="s">
        <v>72</v>
      </c>
      <c r="AY808" s="155" t="s">
        <v>157</v>
      </c>
    </row>
    <row r="809" spans="2:65" s="13" customFormat="1">
      <c r="B809" s="159"/>
      <c r="D809" s="154" t="s">
        <v>259</v>
      </c>
      <c r="E809" s="160" t="s">
        <v>1</v>
      </c>
      <c r="F809" s="161" t="s">
        <v>3221</v>
      </c>
      <c r="H809" s="162">
        <v>2</v>
      </c>
      <c r="L809" s="159"/>
      <c r="M809" s="163"/>
      <c r="T809" s="164"/>
      <c r="AT809" s="160" t="s">
        <v>259</v>
      </c>
      <c r="AU809" s="160" t="s">
        <v>88</v>
      </c>
      <c r="AV809" s="13" t="s">
        <v>88</v>
      </c>
      <c r="AW809" s="13" t="s">
        <v>27</v>
      </c>
      <c r="AX809" s="13" t="s">
        <v>72</v>
      </c>
      <c r="AY809" s="160" t="s">
        <v>157</v>
      </c>
    </row>
    <row r="810" spans="2:65" s="12" customFormat="1">
      <c r="B810" s="153"/>
      <c r="D810" s="154" t="s">
        <v>259</v>
      </c>
      <c r="E810" s="155" t="s">
        <v>1</v>
      </c>
      <c r="F810" s="156" t="s">
        <v>2765</v>
      </c>
      <c r="H810" s="155" t="s">
        <v>1</v>
      </c>
      <c r="L810" s="153"/>
      <c r="M810" s="157"/>
      <c r="T810" s="158"/>
      <c r="AT810" s="155" t="s">
        <v>259</v>
      </c>
      <c r="AU810" s="155" t="s">
        <v>88</v>
      </c>
      <c r="AV810" s="12" t="s">
        <v>80</v>
      </c>
      <c r="AW810" s="12" t="s">
        <v>27</v>
      </c>
      <c r="AX810" s="12" t="s">
        <v>72</v>
      </c>
      <c r="AY810" s="155" t="s">
        <v>157</v>
      </c>
    </row>
    <row r="811" spans="2:65" s="13" customFormat="1">
      <c r="B811" s="159"/>
      <c r="D811" s="154" t="s">
        <v>259</v>
      </c>
      <c r="E811" s="160" t="s">
        <v>1</v>
      </c>
      <c r="F811" s="161" t="s">
        <v>3190</v>
      </c>
      <c r="H811" s="162">
        <v>1</v>
      </c>
      <c r="L811" s="159"/>
      <c r="M811" s="163"/>
      <c r="T811" s="164"/>
      <c r="AT811" s="160" t="s">
        <v>259</v>
      </c>
      <c r="AU811" s="160" t="s">
        <v>88</v>
      </c>
      <c r="AV811" s="13" t="s">
        <v>88</v>
      </c>
      <c r="AW811" s="13" t="s">
        <v>27</v>
      </c>
      <c r="AX811" s="13" t="s">
        <v>72</v>
      </c>
      <c r="AY811" s="160" t="s">
        <v>157</v>
      </c>
    </row>
    <row r="812" spans="2:65" s="12" customFormat="1">
      <c r="B812" s="153"/>
      <c r="D812" s="154" t="s">
        <v>259</v>
      </c>
      <c r="E812" s="155" t="s">
        <v>1</v>
      </c>
      <c r="F812" s="156" t="s">
        <v>2766</v>
      </c>
      <c r="H812" s="155" t="s">
        <v>1</v>
      </c>
      <c r="L812" s="153"/>
      <c r="M812" s="157"/>
      <c r="T812" s="158"/>
      <c r="AT812" s="155" t="s">
        <v>259</v>
      </c>
      <c r="AU812" s="155" t="s">
        <v>88</v>
      </c>
      <c r="AV812" s="12" t="s">
        <v>80</v>
      </c>
      <c r="AW812" s="12" t="s">
        <v>27</v>
      </c>
      <c r="AX812" s="12" t="s">
        <v>72</v>
      </c>
      <c r="AY812" s="155" t="s">
        <v>157</v>
      </c>
    </row>
    <row r="813" spans="2:65" s="13" customFormat="1">
      <c r="B813" s="159"/>
      <c r="D813" s="154" t="s">
        <v>259</v>
      </c>
      <c r="E813" s="160" t="s">
        <v>1</v>
      </c>
      <c r="F813" s="161" t="s">
        <v>3212</v>
      </c>
      <c r="H813" s="162">
        <v>1</v>
      </c>
      <c r="L813" s="159"/>
      <c r="M813" s="163"/>
      <c r="T813" s="164"/>
      <c r="AT813" s="160" t="s">
        <v>259</v>
      </c>
      <c r="AU813" s="160" t="s">
        <v>88</v>
      </c>
      <c r="AV813" s="13" t="s">
        <v>88</v>
      </c>
      <c r="AW813" s="13" t="s">
        <v>27</v>
      </c>
      <c r="AX813" s="13" t="s">
        <v>80</v>
      </c>
      <c r="AY813" s="160" t="s">
        <v>157</v>
      </c>
    </row>
    <row r="814" spans="2:65" s="11" customFormat="1" ht="22.9" customHeight="1">
      <c r="B814" s="121"/>
      <c r="D814" s="122" t="s">
        <v>71</v>
      </c>
      <c r="E814" s="130" t="s">
        <v>1411</v>
      </c>
      <c r="F814" s="130" t="s">
        <v>1412</v>
      </c>
      <c r="J814" s="131">
        <f>BK814</f>
        <v>0</v>
      </c>
      <c r="L814" s="121"/>
      <c r="M814" s="125"/>
      <c r="P814" s="126">
        <f>SUM(P815:P933)</f>
        <v>647.53826199999992</v>
      </c>
      <c r="R814" s="126">
        <f>SUM(R815:R933)</f>
        <v>5.3817896000000003</v>
      </c>
      <c r="T814" s="127">
        <f>SUM(T815:T933)</f>
        <v>49.208918799999992</v>
      </c>
      <c r="AR814" s="122" t="s">
        <v>88</v>
      </c>
      <c r="AT814" s="128" t="s">
        <v>71</v>
      </c>
      <c r="AU814" s="128" t="s">
        <v>80</v>
      </c>
      <c r="AY814" s="122" t="s">
        <v>157</v>
      </c>
      <c r="BK814" s="129">
        <f>SUM(BK815:BK933)</f>
        <v>0</v>
      </c>
    </row>
    <row r="815" spans="2:65" s="1" customFormat="1" ht="37.9" customHeight="1">
      <c r="B815" s="28"/>
      <c r="C815" s="198" t="s">
        <v>889</v>
      </c>
      <c r="D815" s="198" t="s">
        <v>160</v>
      </c>
      <c r="E815" s="199" t="s">
        <v>3222</v>
      </c>
      <c r="F815" s="200" t="s">
        <v>3223</v>
      </c>
      <c r="G815" s="201" t="s">
        <v>411</v>
      </c>
      <c r="H815" s="202">
        <v>86.19</v>
      </c>
      <c r="I815" s="903"/>
      <c r="J815" s="203">
        <f>ROUND(I815*H815,2)</f>
        <v>0</v>
      </c>
      <c r="K815" s="200" t="s">
        <v>2720</v>
      </c>
      <c r="L815" s="28"/>
      <c r="M815" s="140" t="s">
        <v>1</v>
      </c>
      <c r="N815" s="141" t="s">
        <v>38</v>
      </c>
      <c r="O815" s="142">
        <v>0.48899999999999999</v>
      </c>
      <c r="P815" s="142">
        <f>O815*H815</f>
        <v>42.146909999999998</v>
      </c>
      <c r="Q815" s="142">
        <v>0</v>
      </c>
      <c r="R815" s="142">
        <f>Q815*H815</f>
        <v>0</v>
      </c>
      <c r="S815" s="142">
        <v>0.15</v>
      </c>
      <c r="T815" s="143">
        <f>S815*H815</f>
        <v>12.9285</v>
      </c>
      <c r="AR815" s="144" t="s">
        <v>188</v>
      </c>
      <c r="AT815" s="144" t="s">
        <v>160</v>
      </c>
      <c r="AU815" s="144" t="s">
        <v>88</v>
      </c>
      <c r="AY815" s="16" t="s">
        <v>157</v>
      </c>
      <c r="BE815" s="145">
        <f>IF(N815="základní",J815,0)</f>
        <v>0</v>
      </c>
      <c r="BF815" s="145">
        <f>IF(N815="snížená",J815,0)</f>
        <v>0</v>
      </c>
      <c r="BG815" s="145">
        <f>IF(N815="zákl. přenesená",J815,0)</f>
        <v>0</v>
      </c>
      <c r="BH815" s="145">
        <f>IF(N815="sníž. přenesená",J815,0)</f>
        <v>0</v>
      </c>
      <c r="BI815" s="145">
        <f>IF(N815="nulová",J815,0)</f>
        <v>0</v>
      </c>
      <c r="BJ815" s="16" t="s">
        <v>88</v>
      </c>
      <c r="BK815" s="145">
        <f>ROUND(I815*H815,2)</f>
        <v>0</v>
      </c>
      <c r="BL815" s="16" t="s">
        <v>188</v>
      </c>
      <c r="BM815" s="144" t="s">
        <v>3224</v>
      </c>
    </row>
    <row r="816" spans="2:65" s="1" customFormat="1">
      <c r="B816" s="28"/>
      <c r="D816" s="150" t="s">
        <v>214</v>
      </c>
      <c r="F816" s="870" t="s">
        <v>3225</v>
      </c>
      <c r="L816" s="28"/>
      <c r="M816" s="152"/>
      <c r="T816" s="52"/>
      <c r="AT816" s="16" t="s">
        <v>214</v>
      </c>
      <c r="AU816" s="16" t="s">
        <v>88</v>
      </c>
    </row>
    <row r="817" spans="2:65" s="12" customFormat="1">
      <c r="B817" s="153"/>
      <c r="D817" s="154" t="s">
        <v>259</v>
      </c>
      <c r="E817" s="155" t="s">
        <v>1</v>
      </c>
      <c r="F817" s="156" t="s">
        <v>2723</v>
      </c>
      <c r="H817" s="155" t="s">
        <v>1</v>
      </c>
      <c r="L817" s="153"/>
      <c r="M817" s="157"/>
      <c r="T817" s="158"/>
      <c r="AT817" s="155" t="s">
        <v>259</v>
      </c>
      <c r="AU817" s="155" t="s">
        <v>88</v>
      </c>
      <c r="AV817" s="12" t="s">
        <v>80</v>
      </c>
      <c r="AW817" s="12" t="s">
        <v>27</v>
      </c>
      <c r="AX817" s="12" t="s">
        <v>72</v>
      </c>
      <c r="AY817" s="155" t="s">
        <v>157</v>
      </c>
    </row>
    <row r="818" spans="2:65" s="12" customFormat="1">
      <c r="B818" s="153"/>
      <c r="D818" s="154" t="s">
        <v>259</v>
      </c>
      <c r="E818" s="155" t="s">
        <v>1</v>
      </c>
      <c r="F818" s="156" t="s">
        <v>2758</v>
      </c>
      <c r="H818" s="155" t="s">
        <v>1</v>
      </c>
      <c r="L818" s="153"/>
      <c r="M818" s="157"/>
      <c r="T818" s="158"/>
      <c r="AT818" s="155" t="s">
        <v>259</v>
      </c>
      <c r="AU818" s="155" t="s">
        <v>88</v>
      </c>
      <c r="AV818" s="12" t="s">
        <v>80</v>
      </c>
      <c r="AW818" s="12" t="s">
        <v>27</v>
      </c>
      <c r="AX818" s="12" t="s">
        <v>72</v>
      </c>
      <c r="AY818" s="155" t="s">
        <v>157</v>
      </c>
    </row>
    <row r="819" spans="2:65" s="12" customFormat="1">
      <c r="B819" s="153"/>
      <c r="D819" s="154" t="s">
        <v>259</v>
      </c>
      <c r="E819" s="155" t="s">
        <v>1</v>
      </c>
      <c r="F819" s="156" t="s">
        <v>2724</v>
      </c>
      <c r="H819" s="155" t="s">
        <v>1</v>
      </c>
      <c r="L819" s="153"/>
      <c r="M819" s="157"/>
      <c r="T819" s="158"/>
      <c r="AT819" s="155" t="s">
        <v>259</v>
      </c>
      <c r="AU819" s="155" t="s">
        <v>88</v>
      </c>
      <c r="AV819" s="12" t="s">
        <v>80</v>
      </c>
      <c r="AW819" s="12" t="s">
        <v>27</v>
      </c>
      <c r="AX819" s="12" t="s">
        <v>72</v>
      </c>
      <c r="AY819" s="155" t="s">
        <v>157</v>
      </c>
    </row>
    <row r="820" spans="2:65" s="13" customFormat="1">
      <c r="B820" s="159"/>
      <c r="D820" s="154" t="s">
        <v>259</v>
      </c>
      <c r="E820" s="160" t="s">
        <v>1</v>
      </c>
      <c r="F820" s="161" t="s">
        <v>3226</v>
      </c>
      <c r="H820" s="162">
        <v>14.19</v>
      </c>
      <c r="L820" s="159"/>
      <c r="M820" s="163"/>
      <c r="T820" s="164"/>
      <c r="AT820" s="160" t="s">
        <v>259</v>
      </c>
      <c r="AU820" s="160" t="s">
        <v>88</v>
      </c>
      <c r="AV820" s="13" t="s">
        <v>88</v>
      </c>
      <c r="AW820" s="13" t="s">
        <v>27</v>
      </c>
      <c r="AX820" s="13" t="s">
        <v>72</v>
      </c>
      <c r="AY820" s="160" t="s">
        <v>157</v>
      </c>
    </row>
    <row r="821" spans="2:65" s="12" customFormat="1">
      <c r="B821" s="153"/>
      <c r="D821" s="154" t="s">
        <v>259</v>
      </c>
      <c r="E821" s="155" t="s">
        <v>1</v>
      </c>
      <c r="F821" s="156" t="s">
        <v>2764</v>
      </c>
      <c r="H821" s="155" t="s">
        <v>1</v>
      </c>
      <c r="L821" s="153"/>
      <c r="M821" s="157"/>
      <c r="T821" s="158"/>
      <c r="AT821" s="155" t="s">
        <v>259</v>
      </c>
      <c r="AU821" s="155" t="s">
        <v>88</v>
      </c>
      <c r="AV821" s="12" t="s">
        <v>80</v>
      </c>
      <c r="AW821" s="12" t="s">
        <v>27</v>
      </c>
      <c r="AX821" s="12" t="s">
        <v>72</v>
      </c>
      <c r="AY821" s="155" t="s">
        <v>157</v>
      </c>
    </row>
    <row r="822" spans="2:65" s="13" customFormat="1">
      <c r="B822" s="159"/>
      <c r="D822" s="154" t="s">
        <v>259</v>
      </c>
      <c r="E822" s="160" t="s">
        <v>1</v>
      </c>
      <c r="F822" s="161" t="s">
        <v>3227</v>
      </c>
      <c r="H822" s="162">
        <v>36</v>
      </c>
      <c r="L822" s="159"/>
      <c r="M822" s="163"/>
      <c r="T822" s="164"/>
      <c r="AT822" s="160" t="s">
        <v>259</v>
      </c>
      <c r="AU822" s="160" t="s">
        <v>88</v>
      </c>
      <c r="AV822" s="13" t="s">
        <v>88</v>
      </c>
      <c r="AW822" s="13" t="s">
        <v>27</v>
      </c>
      <c r="AX822" s="13" t="s">
        <v>72</v>
      </c>
      <c r="AY822" s="160" t="s">
        <v>157</v>
      </c>
    </row>
    <row r="823" spans="2:65" s="12" customFormat="1">
      <c r="B823" s="153"/>
      <c r="D823" s="154" t="s">
        <v>259</v>
      </c>
      <c r="E823" s="155" t="s">
        <v>1</v>
      </c>
      <c r="F823" s="156" t="s">
        <v>2765</v>
      </c>
      <c r="H823" s="155" t="s">
        <v>1</v>
      </c>
      <c r="L823" s="153"/>
      <c r="M823" s="157"/>
      <c r="T823" s="158"/>
      <c r="AT823" s="155" t="s">
        <v>259</v>
      </c>
      <c r="AU823" s="155" t="s">
        <v>88</v>
      </c>
      <c r="AV823" s="12" t="s">
        <v>80</v>
      </c>
      <c r="AW823" s="12" t="s">
        <v>27</v>
      </c>
      <c r="AX823" s="12" t="s">
        <v>72</v>
      </c>
      <c r="AY823" s="155" t="s">
        <v>157</v>
      </c>
    </row>
    <row r="824" spans="2:65" s="13" customFormat="1">
      <c r="B824" s="159"/>
      <c r="D824" s="154" t="s">
        <v>259</v>
      </c>
      <c r="E824" s="160" t="s">
        <v>1</v>
      </c>
      <c r="F824" s="161" t="s">
        <v>3227</v>
      </c>
      <c r="H824" s="162">
        <v>36</v>
      </c>
      <c r="L824" s="159"/>
      <c r="M824" s="163"/>
      <c r="T824" s="164"/>
      <c r="AT824" s="160" t="s">
        <v>259</v>
      </c>
      <c r="AU824" s="160" t="s">
        <v>88</v>
      </c>
      <c r="AV824" s="13" t="s">
        <v>88</v>
      </c>
      <c r="AW824" s="13" t="s">
        <v>27</v>
      </c>
      <c r="AX824" s="13" t="s">
        <v>72</v>
      </c>
      <c r="AY824" s="160" t="s">
        <v>157</v>
      </c>
    </row>
    <row r="825" spans="2:65" s="12" customFormat="1">
      <c r="B825" s="153"/>
      <c r="D825" s="154" t="s">
        <v>259</v>
      </c>
      <c r="E825" s="155" t="s">
        <v>1</v>
      </c>
      <c r="F825" s="156" t="s">
        <v>3228</v>
      </c>
      <c r="H825" s="155" t="s">
        <v>1</v>
      </c>
      <c r="L825" s="153"/>
      <c r="M825" s="157"/>
      <c r="T825" s="158"/>
      <c r="AT825" s="155" t="s">
        <v>259</v>
      </c>
      <c r="AU825" s="155" t="s">
        <v>88</v>
      </c>
      <c r="AV825" s="12" t="s">
        <v>80</v>
      </c>
      <c r="AW825" s="12" t="s">
        <v>27</v>
      </c>
      <c r="AX825" s="12" t="s">
        <v>72</v>
      </c>
      <c r="AY825" s="155" t="s">
        <v>157</v>
      </c>
    </row>
    <row r="826" spans="2:65" s="14" customFormat="1">
      <c r="B826" s="165"/>
      <c r="D826" s="154" t="s">
        <v>259</v>
      </c>
      <c r="E826" s="166" t="s">
        <v>1</v>
      </c>
      <c r="F826" s="167" t="s">
        <v>265</v>
      </c>
      <c r="H826" s="168">
        <v>86.19</v>
      </c>
      <c r="L826" s="165"/>
      <c r="M826" s="169"/>
      <c r="T826" s="170"/>
      <c r="AT826" s="166" t="s">
        <v>259</v>
      </c>
      <c r="AU826" s="166" t="s">
        <v>88</v>
      </c>
      <c r="AV826" s="14" t="s">
        <v>164</v>
      </c>
      <c r="AW826" s="14" t="s">
        <v>27</v>
      </c>
      <c r="AX826" s="14" t="s">
        <v>80</v>
      </c>
      <c r="AY826" s="166" t="s">
        <v>157</v>
      </c>
    </row>
    <row r="827" spans="2:65" s="1" customFormat="1" ht="24.25" customHeight="1">
      <c r="B827" s="28"/>
      <c r="C827" s="198" t="s">
        <v>894</v>
      </c>
      <c r="D827" s="198" t="s">
        <v>160</v>
      </c>
      <c r="E827" s="199" t="s">
        <v>3229</v>
      </c>
      <c r="F827" s="200" t="s">
        <v>3230</v>
      </c>
      <c r="G827" s="201" t="s">
        <v>411</v>
      </c>
      <c r="H827" s="202">
        <v>923.12</v>
      </c>
      <c r="I827" s="903"/>
      <c r="J827" s="203">
        <f>ROUND(I827*H827,2)</f>
        <v>0</v>
      </c>
      <c r="K827" s="200" t="s">
        <v>2720</v>
      </c>
      <c r="L827" s="28"/>
      <c r="M827" s="140" t="s">
        <v>1</v>
      </c>
      <c r="N827" s="141" t="s">
        <v>38</v>
      </c>
      <c r="O827" s="142">
        <v>0.13900000000000001</v>
      </c>
      <c r="P827" s="142">
        <f>O827*H827</f>
        <v>128.31368000000001</v>
      </c>
      <c r="Q827" s="142">
        <v>5.8300000000000001E-3</v>
      </c>
      <c r="R827" s="142">
        <f>Q827*H827</f>
        <v>5.3817896000000003</v>
      </c>
      <c r="S827" s="142">
        <v>0</v>
      </c>
      <c r="T827" s="143">
        <f>S827*H827</f>
        <v>0</v>
      </c>
      <c r="AR827" s="144" t="s">
        <v>188</v>
      </c>
      <c r="AT827" s="144" t="s">
        <v>160</v>
      </c>
      <c r="AU827" s="144" t="s">
        <v>88</v>
      </c>
      <c r="AY827" s="16" t="s">
        <v>157</v>
      </c>
      <c r="BE827" s="145">
        <f>IF(N827="základní",J827,0)</f>
        <v>0</v>
      </c>
      <c r="BF827" s="145">
        <f>IF(N827="snížená",J827,0)</f>
        <v>0</v>
      </c>
      <c r="BG827" s="145">
        <f>IF(N827="zákl. přenesená",J827,0)</f>
        <v>0</v>
      </c>
      <c r="BH827" s="145">
        <f>IF(N827="sníž. přenesená",J827,0)</f>
        <v>0</v>
      </c>
      <c r="BI827" s="145">
        <f>IF(N827="nulová",J827,0)</f>
        <v>0</v>
      </c>
      <c r="BJ827" s="16" t="s">
        <v>88</v>
      </c>
      <c r="BK827" s="145">
        <f>ROUND(I827*H827,2)</f>
        <v>0</v>
      </c>
      <c r="BL827" s="16" t="s">
        <v>188</v>
      </c>
      <c r="BM827" s="144" t="s">
        <v>3231</v>
      </c>
    </row>
    <row r="828" spans="2:65" s="1" customFormat="1">
      <c r="B828" s="28"/>
      <c r="D828" s="150" t="s">
        <v>214</v>
      </c>
      <c r="F828" s="870" t="s">
        <v>3232</v>
      </c>
      <c r="L828" s="28"/>
      <c r="M828" s="152"/>
      <c r="T828" s="52"/>
      <c r="AT828" s="16" t="s">
        <v>214</v>
      </c>
      <c r="AU828" s="16" t="s">
        <v>88</v>
      </c>
    </row>
    <row r="829" spans="2:65" s="12" customFormat="1">
      <c r="B829" s="153"/>
      <c r="D829" s="154" t="s">
        <v>259</v>
      </c>
      <c r="E829" s="155" t="s">
        <v>1</v>
      </c>
      <c r="F829" s="156" t="s">
        <v>3233</v>
      </c>
      <c r="H829" s="155" t="s">
        <v>1</v>
      </c>
      <c r="L829" s="153"/>
      <c r="M829" s="157"/>
      <c r="T829" s="158"/>
      <c r="AT829" s="155" t="s">
        <v>259</v>
      </c>
      <c r="AU829" s="155" t="s">
        <v>88</v>
      </c>
      <c r="AV829" s="12" t="s">
        <v>80</v>
      </c>
      <c r="AW829" s="12" t="s">
        <v>27</v>
      </c>
      <c r="AX829" s="12" t="s">
        <v>72</v>
      </c>
      <c r="AY829" s="155" t="s">
        <v>157</v>
      </c>
    </row>
    <row r="830" spans="2:65" s="12" customFormat="1">
      <c r="B830" s="153"/>
      <c r="D830" s="154" t="s">
        <v>259</v>
      </c>
      <c r="E830" s="155" t="s">
        <v>1</v>
      </c>
      <c r="F830" s="156" t="s">
        <v>3234</v>
      </c>
      <c r="H830" s="155" t="s">
        <v>1</v>
      </c>
      <c r="L830" s="153"/>
      <c r="M830" s="157"/>
      <c r="T830" s="158"/>
      <c r="AT830" s="155" t="s">
        <v>259</v>
      </c>
      <c r="AU830" s="155" t="s">
        <v>88</v>
      </c>
      <c r="AV830" s="12" t="s">
        <v>80</v>
      </c>
      <c r="AW830" s="12" t="s">
        <v>27</v>
      </c>
      <c r="AX830" s="12" t="s">
        <v>72</v>
      </c>
      <c r="AY830" s="155" t="s">
        <v>157</v>
      </c>
    </row>
    <row r="831" spans="2:65" s="13" customFormat="1">
      <c r="B831" s="159"/>
      <c r="D831" s="154" t="s">
        <v>259</v>
      </c>
      <c r="E831" s="160" t="s">
        <v>1</v>
      </c>
      <c r="F831" s="161" t="s">
        <v>3235</v>
      </c>
      <c r="H831" s="162">
        <v>923.12</v>
      </c>
      <c r="L831" s="159"/>
      <c r="M831" s="163"/>
      <c r="T831" s="164"/>
      <c r="AT831" s="160" t="s">
        <v>259</v>
      </c>
      <c r="AU831" s="160" t="s">
        <v>88</v>
      </c>
      <c r="AV831" s="13" t="s">
        <v>88</v>
      </c>
      <c r="AW831" s="13" t="s">
        <v>27</v>
      </c>
      <c r="AX831" s="13" t="s">
        <v>72</v>
      </c>
      <c r="AY831" s="160" t="s">
        <v>157</v>
      </c>
    </row>
    <row r="832" spans="2:65" s="14" customFormat="1">
      <c r="B832" s="165"/>
      <c r="D832" s="154" t="s">
        <v>259</v>
      </c>
      <c r="E832" s="166" t="s">
        <v>1</v>
      </c>
      <c r="F832" s="167" t="s">
        <v>265</v>
      </c>
      <c r="H832" s="168">
        <v>923.12</v>
      </c>
      <c r="L832" s="165"/>
      <c r="M832" s="169"/>
      <c r="T832" s="170"/>
      <c r="AT832" s="166" t="s">
        <v>259</v>
      </c>
      <c r="AU832" s="166" t="s">
        <v>88</v>
      </c>
      <c r="AV832" s="14" t="s">
        <v>164</v>
      </c>
      <c r="AW832" s="14" t="s">
        <v>27</v>
      </c>
      <c r="AX832" s="14" t="s">
        <v>80</v>
      </c>
      <c r="AY832" s="166" t="s">
        <v>157</v>
      </c>
    </row>
    <row r="833" spans="2:65" s="1" customFormat="1" ht="44.25" customHeight="1">
      <c r="B833" s="28"/>
      <c r="C833" s="198" t="s">
        <v>899</v>
      </c>
      <c r="D833" s="198" t="s">
        <v>160</v>
      </c>
      <c r="E833" s="199" t="s">
        <v>3236</v>
      </c>
      <c r="F833" s="200" t="s">
        <v>3237</v>
      </c>
      <c r="G833" s="201" t="s">
        <v>411</v>
      </c>
      <c r="H833" s="202">
        <v>83.8</v>
      </c>
      <c r="I833" s="903"/>
      <c r="J833" s="203">
        <f>ROUND(I833*H833,2)</f>
        <v>0</v>
      </c>
      <c r="K833" s="200" t="s">
        <v>2720</v>
      </c>
      <c r="L833" s="28"/>
      <c r="M833" s="140" t="s">
        <v>1</v>
      </c>
      <c r="N833" s="141" t="s">
        <v>38</v>
      </c>
      <c r="O833" s="142">
        <v>0.36599999999999999</v>
      </c>
      <c r="P833" s="142">
        <f>O833*H833</f>
        <v>30.6708</v>
      </c>
      <c r="Q833" s="142">
        <v>0</v>
      </c>
      <c r="R833" s="142">
        <f>Q833*H833</f>
        <v>0</v>
      </c>
      <c r="S833" s="142">
        <v>1.2319999999999999E-2</v>
      </c>
      <c r="T833" s="143">
        <f>S833*H833</f>
        <v>1.032416</v>
      </c>
      <c r="AR833" s="144" t="s">
        <v>188</v>
      </c>
      <c r="AT833" s="144" t="s">
        <v>160</v>
      </c>
      <c r="AU833" s="144" t="s">
        <v>88</v>
      </c>
      <c r="AY833" s="16" t="s">
        <v>157</v>
      </c>
      <c r="BE833" s="145">
        <f>IF(N833="základní",J833,0)</f>
        <v>0</v>
      </c>
      <c r="BF833" s="145">
        <f>IF(N833="snížená",J833,0)</f>
        <v>0</v>
      </c>
      <c r="BG833" s="145">
        <f>IF(N833="zákl. přenesená",J833,0)</f>
        <v>0</v>
      </c>
      <c r="BH833" s="145">
        <f>IF(N833="sníž. přenesená",J833,0)</f>
        <v>0</v>
      </c>
      <c r="BI833" s="145">
        <f>IF(N833="nulová",J833,0)</f>
        <v>0</v>
      </c>
      <c r="BJ833" s="16" t="s">
        <v>88</v>
      </c>
      <c r="BK833" s="145">
        <f>ROUND(I833*H833,2)</f>
        <v>0</v>
      </c>
      <c r="BL833" s="16" t="s">
        <v>188</v>
      </c>
      <c r="BM833" s="144" t="s">
        <v>3238</v>
      </c>
    </row>
    <row r="834" spans="2:65" s="1" customFormat="1">
      <c r="B834" s="28"/>
      <c r="D834" s="150" t="s">
        <v>214</v>
      </c>
      <c r="F834" s="870" t="s">
        <v>3239</v>
      </c>
      <c r="L834" s="28"/>
      <c r="M834" s="152"/>
      <c r="T834" s="52"/>
      <c r="AT834" s="16" t="s">
        <v>214</v>
      </c>
      <c r="AU834" s="16" t="s">
        <v>88</v>
      </c>
    </row>
    <row r="835" spans="2:65" s="12" customFormat="1">
      <c r="B835" s="153"/>
      <c r="D835" s="154" t="s">
        <v>259</v>
      </c>
      <c r="E835" s="155" t="s">
        <v>1</v>
      </c>
      <c r="F835" s="156" t="s">
        <v>3233</v>
      </c>
      <c r="H835" s="155" t="s">
        <v>1</v>
      </c>
      <c r="L835" s="153"/>
      <c r="M835" s="157"/>
      <c r="T835" s="158"/>
      <c r="AT835" s="155" t="s">
        <v>259</v>
      </c>
      <c r="AU835" s="155" t="s">
        <v>88</v>
      </c>
      <c r="AV835" s="12" t="s">
        <v>80</v>
      </c>
      <c r="AW835" s="12" t="s">
        <v>27</v>
      </c>
      <c r="AX835" s="12" t="s">
        <v>72</v>
      </c>
      <c r="AY835" s="155" t="s">
        <v>157</v>
      </c>
    </row>
    <row r="836" spans="2:65" s="12" customFormat="1">
      <c r="B836" s="153"/>
      <c r="D836" s="154" t="s">
        <v>259</v>
      </c>
      <c r="E836" s="155" t="s">
        <v>1</v>
      </c>
      <c r="F836" s="156" t="s">
        <v>3234</v>
      </c>
      <c r="H836" s="155" t="s">
        <v>1</v>
      </c>
      <c r="L836" s="153"/>
      <c r="M836" s="157"/>
      <c r="T836" s="158"/>
      <c r="AT836" s="155" t="s">
        <v>259</v>
      </c>
      <c r="AU836" s="155" t="s">
        <v>88</v>
      </c>
      <c r="AV836" s="12" t="s">
        <v>80</v>
      </c>
      <c r="AW836" s="12" t="s">
        <v>27</v>
      </c>
      <c r="AX836" s="12" t="s">
        <v>72</v>
      </c>
      <c r="AY836" s="155" t="s">
        <v>157</v>
      </c>
    </row>
    <row r="837" spans="2:65" s="13" customFormat="1">
      <c r="B837" s="159"/>
      <c r="D837" s="154" t="s">
        <v>259</v>
      </c>
      <c r="E837" s="160" t="s">
        <v>1</v>
      </c>
      <c r="F837" s="161" t="s">
        <v>3240</v>
      </c>
      <c r="H837" s="162">
        <v>64.8</v>
      </c>
      <c r="L837" s="159"/>
      <c r="M837" s="163"/>
      <c r="T837" s="164"/>
      <c r="AT837" s="160" t="s">
        <v>259</v>
      </c>
      <c r="AU837" s="160" t="s">
        <v>88</v>
      </c>
      <c r="AV837" s="13" t="s">
        <v>88</v>
      </c>
      <c r="AW837" s="13" t="s">
        <v>27</v>
      </c>
      <c r="AX837" s="13" t="s">
        <v>72</v>
      </c>
      <c r="AY837" s="160" t="s">
        <v>157</v>
      </c>
    </row>
    <row r="838" spans="2:65" s="13" customFormat="1">
      <c r="B838" s="159"/>
      <c r="D838" s="154" t="s">
        <v>259</v>
      </c>
      <c r="E838" s="160" t="s">
        <v>1</v>
      </c>
      <c r="F838" s="161" t="s">
        <v>3241</v>
      </c>
      <c r="H838" s="162">
        <v>9</v>
      </c>
      <c r="L838" s="159"/>
      <c r="M838" s="163"/>
      <c r="T838" s="164"/>
      <c r="AT838" s="160" t="s">
        <v>259</v>
      </c>
      <c r="AU838" s="160" t="s">
        <v>88</v>
      </c>
      <c r="AV838" s="13" t="s">
        <v>88</v>
      </c>
      <c r="AW838" s="13" t="s">
        <v>27</v>
      </c>
      <c r="AX838" s="13" t="s">
        <v>72</v>
      </c>
      <c r="AY838" s="160" t="s">
        <v>157</v>
      </c>
    </row>
    <row r="839" spans="2:65" s="13" customFormat="1">
      <c r="B839" s="159"/>
      <c r="D839" s="154" t="s">
        <v>259</v>
      </c>
      <c r="E839" s="160" t="s">
        <v>1</v>
      </c>
      <c r="F839" s="161" t="s">
        <v>3242</v>
      </c>
      <c r="H839" s="162">
        <v>10</v>
      </c>
      <c r="L839" s="159"/>
      <c r="M839" s="163"/>
      <c r="T839" s="164"/>
      <c r="AT839" s="160" t="s">
        <v>259</v>
      </c>
      <c r="AU839" s="160" t="s">
        <v>88</v>
      </c>
      <c r="AV839" s="13" t="s">
        <v>88</v>
      </c>
      <c r="AW839" s="13" t="s">
        <v>27</v>
      </c>
      <c r="AX839" s="13" t="s">
        <v>72</v>
      </c>
      <c r="AY839" s="160" t="s">
        <v>157</v>
      </c>
    </row>
    <row r="840" spans="2:65" s="14" customFormat="1">
      <c r="B840" s="165"/>
      <c r="D840" s="154" t="s">
        <v>259</v>
      </c>
      <c r="E840" s="166" t="s">
        <v>1</v>
      </c>
      <c r="F840" s="167" t="s">
        <v>265</v>
      </c>
      <c r="H840" s="168">
        <v>83.8</v>
      </c>
      <c r="L840" s="165"/>
      <c r="M840" s="169"/>
      <c r="T840" s="170"/>
      <c r="AT840" s="166" t="s">
        <v>259</v>
      </c>
      <c r="AU840" s="166" t="s">
        <v>88</v>
      </c>
      <c r="AV840" s="14" t="s">
        <v>164</v>
      </c>
      <c r="AW840" s="14" t="s">
        <v>27</v>
      </c>
      <c r="AX840" s="14" t="s">
        <v>80</v>
      </c>
      <c r="AY840" s="166" t="s">
        <v>157</v>
      </c>
    </row>
    <row r="841" spans="2:65" s="1" customFormat="1" ht="44.25" customHeight="1">
      <c r="B841" s="28"/>
      <c r="C841" s="198" t="s">
        <v>904</v>
      </c>
      <c r="D841" s="198" t="s">
        <v>160</v>
      </c>
      <c r="E841" s="199" t="s">
        <v>3243</v>
      </c>
      <c r="F841" s="200" t="s">
        <v>3244</v>
      </c>
      <c r="G841" s="201" t="s">
        <v>411</v>
      </c>
      <c r="H841" s="202">
        <v>173</v>
      </c>
      <c r="I841" s="903"/>
      <c r="J841" s="203">
        <f>ROUND(I841*H841,2)</f>
        <v>0</v>
      </c>
      <c r="K841" s="200" t="s">
        <v>2720</v>
      </c>
      <c r="L841" s="28"/>
      <c r="M841" s="140" t="s">
        <v>1</v>
      </c>
      <c r="N841" s="141" t="s">
        <v>38</v>
      </c>
      <c r="O841" s="142">
        <v>0.30599999999999999</v>
      </c>
      <c r="P841" s="142">
        <f>O841*H841</f>
        <v>52.938000000000002</v>
      </c>
      <c r="Q841" s="142">
        <v>0</v>
      </c>
      <c r="R841" s="142">
        <f>Q841*H841</f>
        <v>0</v>
      </c>
      <c r="S841" s="142">
        <v>1.2319999999999999E-2</v>
      </c>
      <c r="T841" s="143">
        <f>S841*H841</f>
        <v>2.1313599999999999</v>
      </c>
      <c r="AR841" s="144" t="s">
        <v>188</v>
      </c>
      <c r="AT841" s="144" t="s">
        <v>160</v>
      </c>
      <c r="AU841" s="144" t="s">
        <v>88</v>
      </c>
      <c r="AY841" s="16" t="s">
        <v>157</v>
      </c>
      <c r="BE841" s="145">
        <f>IF(N841="základní",J841,0)</f>
        <v>0</v>
      </c>
      <c r="BF841" s="145">
        <f>IF(N841="snížená",J841,0)</f>
        <v>0</v>
      </c>
      <c r="BG841" s="145">
        <f>IF(N841="zákl. přenesená",J841,0)</f>
        <v>0</v>
      </c>
      <c r="BH841" s="145">
        <f>IF(N841="sníž. přenesená",J841,0)</f>
        <v>0</v>
      </c>
      <c r="BI841" s="145">
        <f>IF(N841="nulová",J841,0)</f>
        <v>0</v>
      </c>
      <c r="BJ841" s="16" t="s">
        <v>88</v>
      </c>
      <c r="BK841" s="145">
        <f>ROUND(I841*H841,2)</f>
        <v>0</v>
      </c>
      <c r="BL841" s="16" t="s">
        <v>188</v>
      </c>
      <c r="BM841" s="144" t="s">
        <v>3245</v>
      </c>
    </row>
    <row r="842" spans="2:65" s="1" customFormat="1">
      <c r="B842" s="28"/>
      <c r="D842" s="150" t="s">
        <v>214</v>
      </c>
      <c r="F842" s="870" t="s">
        <v>3246</v>
      </c>
      <c r="L842" s="28"/>
      <c r="M842" s="152"/>
      <c r="T842" s="52"/>
      <c r="AT842" s="16" t="s">
        <v>214</v>
      </c>
      <c r="AU842" s="16" t="s">
        <v>88</v>
      </c>
    </row>
    <row r="843" spans="2:65" s="12" customFormat="1">
      <c r="B843" s="153"/>
      <c r="D843" s="154" t="s">
        <v>259</v>
      </c>
      <c r="E843" s="155" t="s">
        <v>1</v>
      </c>
      <c r="F843" s="156" t="s">
        <v>3233</v>
      </c>
      <c r="H843" s="155" t="s">
        <v>1</v>
      </c>
      <c r="L843" s="153"/>
      <c r="M843" s="157"/>
      <c r="T843" s="158"/>
      <c r="AT843" s="155" t="s">
        <v>259</v>
      </c>
      <c r="AU843" s="155" t="s">
        <v>88</v>
      </c>
      <c r="AV843" s="12" t="s">
        <v>80</v>
      </c>
      <c r="AW843" s="12" t="s">
        <v>27</v>
      </c>
      <c r="AX843" s="12" t="s">
        <v>72</v>
      </c>
      <c r="AY843" s="155" t="s">
        <v>157</v>
      </c>
    </row>
    <row r="844" spans="2:65" s="12" customFormat="1">
      <c r="B844" s="153"/>
      <c r="D844" s="154" t="s">
        <v>259</v>
      </c>
      <c r="E844" s="155" t="s">
        <v>1</v>
      </c>
      <c r="F844" s="156" t="s">
        <v>3234</v>
      </c>
      <c r="H844" s="155" t="s">
        <v>1</v>
      </c>
      <c r="L844" s="153"/>
      <c r="M844" s="157"/>
      <c r="T844" s="158"/>
      <c r="AT844" s="155" t="s">
        <v>259</v>
      </c>
      <c r="AU844" s="155" t="s">
        <v>88</v>
      </c>
      <c r="AV844" s="12" t="s">
        <v>80</v>
      </c>
      <c r="AW844" s="12" t="s">
        <v>27</v>
      </c>
      <c r="AX844" s="12" t="s">
        <v>72</v>
      </c>
      <c r="AY844" s="155" t="s">
        <v>157</v>
      </c>
    </row>
    <row r="845" spans="2:65" s="13" customFormat="1">
      <c r="B845" s="159"/>
      <c r="D845" s="154" t="s">
        <v>259</v>
      </c>
      <c r="E845" s="160" t="s">
        <v>1</v>
      </c>
      <c r="F845" s="161" t="s">
        <v>3247</v>
      </c>
      <c r="H845" s="162">
        <v>173</v>
      </c>
      <c r="L845" s="159"/>
      <c r="M845" s="163"/>
      <c r="T845" s="164"/>
      <c r="AT845" s="160" t="s">
        <v>259</v>
      </c>
      <c r="AU845" s="160" t="s">
        <v>88</v>
      </c>
      <c r="AV845" s="13" t="s">
        <v>88</v>
      </c>
      <c r="AW845" s="13" t="s">
        <v>27</v>
      </c>
      <c r="AX845" s="13" t="s">
        <v>72</v>
      </c>
      <c r="AY845" s="160" t="s">
        <v>157</v>
      </c>
    </row>
    <row r="846" spans="2:65" s="14" customFormat="1">
      <c r="B846" s="165"/>
      <c r="D846" s="154" t="s">
        <v>259</v>
      </c>
      <c r="E846" s="166" t="s">
        <v>1</v>
      </c>
      <c r="F846" s="167" t="s">
        <v>265</v>
      </c>
      <c r="H846" s="168">
        <v>173</v>
      </c>
      <c r="L846" s="165"/>
      <c r="M846" s="169"/>
      <c r="T846" s="170"/>
      <c r="AT846" s="166" t="s">
        <v>259</v>
      </c>
      <c r="AU846" s="166" t="s">
        <v>88</v>
      </c>
      <c r="AV846" s="14" t="s">
        <v>164</v>
      </c>
      <c r="AW846" s="14" t="s">
        <v>27</v>
      </c>
      <c r="AX846" s="14" t="s">
        <v>80</v>
      </c>
      <c r="AY846" s="166" t="s">
        <v>157</v>
      </c>
    </row>
    <row r="847" spans="2:65" s="1" customFormat="1" ht="44.25" customHeight="1">
      <c r="B847" s="28"/>
      <c r="C847" s="198" t="s">
        <v>911</v>
      </c>
      <c r="D847" s="198" t="s">
        <v>160</v>
      </c>
      <c r="E847" s="199" t="s">
        <v>3248</v>
      </c>
      <c r="F847" s="200" t="s">
        <v>3249</v>
      </c>
      <c r="G847" s="201" t="s">
        <v>411</v>
      </c>
      <c r="H847" s="202">
        <v>496.9</v>
      </c>
      <c r="I847" s="903"/>
      <c r="J847" s="203">
        <f>ROUND(I847*H847,2)</f>
        <v>0</v>
      </c>
      <c r="K847" s="200" t="s">
        <v>2720</v>
      </c>
      <c r="L847" s="28"/>
      <c r="M847" s="140" t="s">
        <v>1</v>
      </c>
      <c r="N847" s="141" t="s">
        <v>38</v>
      </c>
      <c r="O847" s="142">
        <v>0.216</v>
      </c>
      <c r="P847" s="142">
        <f>O847*H847</f>
        <v>107.3304</v>
      </c>
      <c r="Q847" s="142">
        <v>0</v>
      </c>
      <c r="R847" s="142">
        <f>Q847*H847</f>
        <v>0</v>
      </c>
      <c r="S847" s="142">
        <v>1.2319999999999999E-2</v>
      </c>
      <c r="T847" s="143">
        <f>S847*H847</f>
        <v>6.1218079999999997</v>
      </c>
      <c r="AR847" s="144" t="s">
        <v>188</v>
      </c>
      <c r="AT847" s="144" t="s">
        <v>160</v>
      </c>
      <c r="AU847" s="144" t="s">
        <v>88</v>
      </c>
      <c r="AY847" s="16" t="s">
        <v>157</v>
      </c>
      <c r="BE847" s="145">
        <f>IF(N847="základní",J847,0)</f>
        <v>0</v>
      </c>
      <c r="BF847" s="145">
        <f>IF(N847="snížená",J847,0)</f>
        <v>0</v>
      </c>
      <c r="BG847" s="145">
        <f>IF(N847="zákl. přenesená",J847,0)</f>
        <v>0</v>
      </c>
      <c r="BH847" s="145">
        <f>IF(N847="sníž. přenesená",J847,0)</f>
        <v>0</v>
      </c>
      <c r="BI847" s="145">
        <f>IF(N847="nulová",J847,0)</f>
        <v>0</v>
      </c>
      <c r="BJ847" s="16" t="s">
        <v>88</v>
      </c>
      <c r="BK847" s="145">
        <f>ROUND(I847*H847,2)</f>
        <v>0</v>
      </c>
      <c r="BL847" s="16" t="s">
        <v>188</v>
      </c>
      <c r="BM847" s="144" t="s">
        <v>3250</v>
      </c>
    </row>
    <row r="848" spans="2:65" s="1" customFormat="1">
      <c r="B848" s="28"/>
      <c r="D848" s="150" t="s">
        <v>214</v>
      </c>
      <c r="F848" s="870" t="s">
        <v>3251</v>
      </c>
      <c r="L848" s="28"/>
      <c r="M848" s="152"/>
      <c r="T848" s="52"/>
      <c r="AT848" s="16" t="s">
        <v>214</v>
      </c>
      <c r="AU848" s="16" t="s">
        <v>88</v>
      </c>
    </row>
    <row r="849" spans="2:65" s="12" customFormat="1">
      <c r="B849" s="153"/>
      <c r="D849" s="154" t="s">
        <v>259</v>
      </c>
      <c r="E849" s="155" t="s">
        <v>1</v>
      </c>
      <c r="F849" s="156" t="s">
        <v>3233</v>
      </c>
      <c r="H849" s="155" t="s">
        <v>1</v>
      </c>
      <c r="L849" s="153"/>
      <c r="M849" s="157"/>
      <c r="T849" s="158"/>
      <c r="AT849" s="155" t="s">
        <v>259</v>
      </c>
      <c r="AU849" s="155" t="s">
        <v>88</v>
      </c>
      <c r="AV849" s="12" t="s">
        <v>80</v>
      </c>
      <c r="AW849" s="12" t="s">
        <v>27</v>
      </c>
      <c r="AX849" s="12" t="s">
        <v>72</v>
      </c>
      <c r="AY849" s="155" t="s">
        <v>157</v>
      </c>
    </row>
    <row r="850" spans="2:65" s="12" customFormat="1">
      <c r="B850" s="153"/>
      <c r="D850" s="154" t="s">
        <v>259</v>
      </c>
      <c r="E850" s="155" t="s">
        <v>1</v>
      </c>
      <c r="F850" s="156" t="s">
        <v>3234</v>
      </c>
      <c r="H850" s="155" t="s">
        <v>1</v>
      </c>
      <c r="L850" s="153"/>
      <c r="M850" s="157"/>
      <c r="T850" s="158"/>
      <c r="AT850" s="155" t="s">
        <v>259</v>
      </c>
      <c r="AU850" s="155" t="s">
        <v>88</v>
      </c>
      <c r="AV850" s="12" t="s">
        <v>80</v>
      </c>
      <c r="AW850" s="12" t="s">
        <v>27</v>
      </c>
      <c r="AX850" s="12" t="s">
        <v>72</v>
      </c>
      <c r="AY850" s="155" t="s">
        <v>157</v>
      </c>
    </row>
    <row r="851" spans="2:65" s="13" customFormat="1">
      <c r="B851" s="159"/>
      <c r="D851" s="154" t="s">
        <v>259</v>
      </c>
      <c r="E851" s="160" t="s">
        <v>1</v>
      </c>
      <c r="F851" s="161" t="s">
        <v>3252</v>
      </c>
      <c r="H851" s="162">
        <v>84.6</v>
      </c>
      <c r="L851" s="159"/>
      <c r="M851" s="163"/>
      <c r="T851" s="164"/>
      <c r="AT851" s="160" t="s">
        <v>259</v>
      </c>
      <c r="AU851" s="160" t="s">
        <v>88</v>
      </c>
      <c r="AV851" s="13" t="s">
        <v>88</v>
      </c>
      <c r="AW851" s="13" t="s">
        <v>27</v>
      </c>
      <c r="AX851" s="13" t="s">
        <v>72</v>
      </c>
      <c r="AY851" s="160" t="s">
        <v>157</v>
      </c>
    </row>
    <row r="852" spans="2:65" s="13" customFormat="1">
      <c r="B852" s="159"/>
      <c r="D852" s="154" t="s">
        <v>259</v>
      </c>
      <c r="E852" s="160" t="s">
        <v>1</v>
      </c>
      <c r="F852" s="161" t="s">
        <v>3253</v>
      </c>
      <c r="H852" s="162">
        <v>342.3</v>
      </c>
      <c r="L852" s="159"/>
      <c r="M852" s="163"/>
      <c r="T852" s="164"/>
      <c r="AT852" s="160" t="s">
        <v>259</v>
      </c>
      <c r="AU852" s="160" t="s">
        <v>88</v>
      </c>
      <c r="AV852" s="13" t="s">
        <v>88</v>
      </c>
      <c r="AW852" s="13" t="s">
        <v>27</v>
      </c>
      <c r="AX852" s="13" t="s">
        <v>72</v>
      </c>
      <c r="AY852" s="160" t="s">
        <v>157</v>
      </c>
    </row>
    <row r="853" spans="2:65" s="13" customFormat="1">
      <c r="B853" s="159"/>
      <c r="D853" s="154" t="s">
        <v>259</v>
      </c>
      <c r="E853" s="160" t="s">
        <v>1</v>
      </c>
      <c r="F853" s="161" t="s">
        <v>3254</v>
      </c>
      <c r="H853" s="162">
        <v>70</v>
      </c>
      <c r="L853" s="159"/>
      <c r="M853" s="163"/>
      <c r="T853" s="164"/>
      <c r="AT853" s="160" t="s">
        <v>259</v>
      </c>
      <c r="AU853" s="160" t="s">
        <v>88</v>
      </c>
      <c r="AV853" s="13" t="s">
        <v>88</v>
      </c>
      <c r="AW853" s="13" t="s">
        <v>27</v>
      </c>
      <c r="AX853" s="13" t="s">
        <v>72</v>
      </c>
      <c r="AY853" s="160" t="s">
        <v>157</v>
      </c>
    </row>
    <row r="854" spans="2:65" s="14" customFormat="1">
      <c r="B854" s="165"/>
      <c r="D854" s="154" t="s">
        <v>259</v>
      </c>
      <c r="E854" s="166" t="s">
        <v>1</v>
      </c>
      <c r="F854" s="167" t="s">
        <v>265</v>
      </c>
      <c r="H854" s="168">
        <v>496.9</v>
      </c>
      <c r="L854" s="165"/>
      <c r="M854" s="169"/>
      <c r="T854" s="170"/>
      <c r="AT854" s="166" t="s">
        <v>259</v>
      </c>
      <c r="AU854" s="166" t="s">
        <v>88</v>
      </c>
      <c r="AV854" s="14" t="s">
        <v>164</v>
      </c>
      <c r="AW854" s="14" t="s">
        <v>27</v>
      </c>
      <c r="AX854" s="14" t="s">
        <v>80</v>
      </c>
      <c r="AY854" s="166" t="s">
        <v>157</v>
      </c>
    </row>
    <row r="855" spans="2:65" s="1" customFormat="1" ht="44.25" customHeight="1">
      <c r="B855" s="28"/>
      <c r="C855" s="198" t="s">
        <v>916</v>
      </c>
      <c r="D855" s="198" t="s">
        <v>160</v>
      </c>
      <c r="E855" s="199" t="s">
        <v>3255</v>
      </c>
      <c r="F855" s="200" t="s">
        <v>3256</v>
      </c>
      <c r="G855" s="201" t="s">
        <v>411</v>
      </c>
      <c r="H855" s="202">
        <v>26</v>
      </c>
      <c r="I855" s="903"/>
      <c r="J855" s="203">
        <f>ROUND(I855*H855,2)</f>
        <v>0</v>
      </c>
      <c r="K855" s="200" t="s">
        <v>2720</v>
      </c>
      <c r="L855" s="28"/>
      <c r="M855" s="140" t="s">
        <v>1</v>
      </c>
      <c r="N855" s="141" t="s">
        <v>38</v>
      </c>
      <c r="O855" s="142">
        <v>0.45600000000000002</v>
      </c>
      <c r="P855" s="142">
        <f>O855*H855</f>
        <v>11.856</v>
      </c>
      <c r="Q855" s="142">
        <v>0</v>
      </c>
      <c r="R855" s="142">
        <f>Q855*H855</f>
        <v>0</v>
      </c>
      <c r="S855" s="142">
        <v>1.584E-2</v>
      </c>
      <c r="T855" s="143">
        <f>S855*H855</f>
        <v>0.41183999999999998</v>
      </c>
      <c r="AR855" s="144" t="s">
        <v>188</v>
      </c>
      <c r="AT855" s="144" t="s">
        <v>160</v>
      </c>
      <c r="AU855" s="144" t="s">
        <v>88</v>
      </c>
      <c r="AY855" s="16" t="s">
        <v>157</v>
      </c>
      <c r="BE855" s="145">
        <f>IF(N855="základní",J855,0)</f>
        <v>0</v>
      </c>
      <c r="BF855" s="145">
        <f>IF(N855="snížená",J855,0)</f>
        <v>0</v>
      </c>
      <c r="BG855" s="145">
        <f>IF(N855="zákl. přenesená",J855,0)</f>
        <v>0</v>
      </c>
      <c r="BH855" s="145">
        <f>IF(N855="sníž. přenesená",J855,0)</f>
        <v>0</v>
      </c>
      <c r="BI855" s="145">
        <f>IF(N855="nulová",J855,0)</f>
        <v>0</v>
      </c>
      <c r="BJ855" s="16" t="s">
        <v>88</v>
      </c>
      <c r="BK855" s="145">
        <f>ROUND(I855*H855,2)</f>
        <v>0</v>
      </c>
      <c r="BL855" s="16" t="s">
        <v>188</v>
      </c>
      <c r="BM855" s="144" t="s">
        <v>3257</v>
      </c>
    </row>
    <row r="856" spans="2:65" s="1" customFormat="1">
      <c r="B856" s="28"/>
      <c r="D856" s="150" t="s">
        <v>214</v>
      </c>
      <c r="F856" s="870" t="s">
        <v>3258</v>
      </c>
      <c r="L856" s="28"/>
      <c r="M856" s="152"/>
      <c r="T856" s="52"/>
      <c r="AT856" s="16" t="s">
        <v>214</v>
      </c>
      <c r="AU856" s="16" t="s">
        <v>88</v>
      </c>
    </row>
    <row r="857" spans="2:65" s="12" customFormat="1">
      <c r="B857" s="153"/>
      <c r="D857" s="154" t="s">
        <v>259</v>
      </c>
      <c r="E857" s="155" t="s">
        <v>1</v>
      </c>
      <c r="F857" s="156" t="s">
        <v>3233</v>
      </c>
      <c r="H857" s="155" t="s">
        <v>1</v>
      </c>
      <c r="L857" s="153"/>
      <c r="M857" s="157"/>
      <c r="T857" s="158"/>
      <c r="AT857" s="155" t="s">
        <v>259</v>
      </c>
      <c r="AU857" s="155" t="s">
        <v>88</v>
      </c>
      <c r="AV857" s="12" t="s">
        <v>80</v>
      </c>
      <c r="AW857" s="12" t="s">
        <v>27</v>
      </c>
      <c r="AX857" s="12" t="s">
        <v>72</v>
      </c>
      <c r="AY857" s="155" t="s">
        <v>157</v>
      </c>
    </row>
    <row r="858" spans="2:65" s="12" customFormat="1">
      <c r="B858" s="153"/>
      <c r="D858" s="154" t="s">
        <v>259</v>
      </c>
      <c r="E858" s="155" t="s">
        <v>1</v>
      </c>
      <c r="F858" s="156" t="s">
        <v>3234</v>
      </c>
      <c r="H858" s="155" t="s">
        <v>1</v>
      </c>
      <c r="L858" s="153"/>
      <c r="M858" s="157"/>
      <c r="T858" s="158"/>
      <c r="AT858" s="155" t="s">
        <v>259</v>
      </c>
      <c r="AU858" s="155" t="s">
        <v>88</v>
      </c>
      <c r="AV858" s="12" t="s">
        <v>80</v>
      </c>
      <c r="AW858" s="12" t="s">
        <v>27</v>
      </c>
      <c r="AX858" s="12" t="s">
        <v>72</v>
      </c>
      <c r="AY858" s="155" t="s">
        <v>157</v>
      </c>
    </row>
    <row r="859" spans="2:65" s="13" customFormat="1">
      <c r="B859" s="159"/>
      <c r="D859" s="154" t="s">
        <v>259</v>
      </c>
      <c r="E859" s="160" t="s">
        <v>1</v>
      </c>
      <c r="F859" s="161" t="s">
        <v>3259</v>
      </c>
      <c r="H859" s="162">
        <v>20</v>
      </c>
      <c r="L859" s="159"/>
      <c r="M859" s="163"/>
      <c r="T859" s="164"/>
      <c r="AT859" s="160" t="s">
        <v>259</v>
      </c>
      <c r="AU859" s="160" t="s">
        <v>88</v>
      </c>
      <c r="AV859" s="13" t="s">
        <v>88</v>
      </c>
      <c r="AW859" s="13" t="s">
        <v>27</v>
      </c>
      <c r="AX859" s="13" t="s">
        <v>72</v>
      </c>
      <c r="AY859" s="160" t="s">
        <v>157</v>
      </c>
    </row>
    <row r="860" spans="2:65" s="13" customFormat="1">
      <c r="B860" s="159"/>
      <c r="D860" s="154" t="s">
        <v>259</v>
      </c>
      <c r="E860" s="160" t="s">
        <v>1</v>
      </c>
      <c r="F860" s="161" t="s">
        <v>3260</v>
      </c>
      <c r="H860" s="162">
        <v>6</v>
      </c>
      <c r="L860" s="159"/>
      <c r="M860" s="163"/>
      <c r="T860" s="164"/>
      <c r="AT860" s="160" t="s">
        <v>259</v>
      </c>
      <c r="AU860" s="160" t="s">
        <v>88</v>
      </c>
      <c r="AV860" s="13" t="s">
        <v>88</v>
      </c>
      <c r="AW860" s="13" t="s">
        <v>27</v>
      </c>
      <c r="AX860" s="13" t="s">
        <v>72</v>
      </c>
      <c r="AY860" s="160" t="s">
        <v>157</v>
      </c>
    </row>
    <row r="861" spans="2:65" s="14" customFormat="1">
      <c r="B861" s="165"/>
      <c r="D861" s="154" t="s">
        <v>259</v>
      </c>
      <c r="E861" s="166" t="s">
        <v>1</v>
      </c>
      <c r="F861" s="167" t="s">
        <v>265</v>
      </c>
      <c r="H861" s="168">
        <v>26</v>
      </c>
      <c r="L861" s="165"/>
      <c r="M861" s="169"/>
      <c r="T861" s="170"/>
      <c r="AT861" s="166" t="s">
        <v>259</v>
      </c>
      <c r="AU861" s="166" t="s">
        <v>88</v>
      </c>
      <c r="AV861" s="14" t="s">
        <v>164</v>
      </c>
      <c r="AW861" s="14" t="s">
        <v>27</v>
      </c>
      <c r="AX861" s="14" t="s">
        <v>80</v>
      </c>
      <c r="AY861" s="166" t="s">
        <v>157</v>
      </c>
    </row>
    <row r="862" spans="2:65" s="1" customFormat="1" ht="44.25" customHeight="1">
      <c r="B862" s="28"/>
      <c r="C862" s="198" t="s">
        <v>922</v>
      </c>
      <c r="D862" s="198" t="s">
        <v>160</v>
      </c>
      <c r="E862" s="199" t="s">
        <v>3261</v>
      </c>
      <c r="F862" s="200" t="s">
        <v>3262</v>
      </c>
      <c r="G862" s="201" t="s">
        <v>411</v>
      </c>
      <c r="H862" s="202">
        <v>117.77</v>
      </c>
      <c r="I862" s="903"/>
      <c r="J862" s="203">
        <f>ROUND(I862*H862,2)</f>
        <v>0</v>
      </c>
      <c r="K862" s="200" t="s">
        <v>2720</v>
      </c>
      <c r="L862" s="28"/>
      <c r="M862" s="140" t="s">
        <v>1</v>
      </c>
      <c r="N862" s="141" t="s">
        <v>38</v>
      </c>
      <c r="O862" s="142">
        <v>0.33600000000000002</v>
      </c>
      <c r="P862" s="142">
        <f>O862*H862</f>
        <v>39.570720000000001</v>
      </c>
      <c r="Q862" s="142">
        <v>0</v>
      </c>
      <c r="R862" s="142">
        <f>Q862*H862</f>
        <v>0</v>
      </c>
      <c r="S862" s="142">
        <v>1.584E-2</v>
      </c>
      <c r="T862" s="143">
        <f>S862*H862</f>
        <v>1.8654767999999999</v>
      </c>
      <c r="AR862" s="144" t="s">
        <v>188</v>
      </c>
      <c r="AT862" s="144" t="s">
        <v>160</v>
      </c>
      <c r="AU862" s="144" t="s">
        <v>88</v>
      </c>
      <c r="AY862" s="16" t="s">
        <v>157</v>
      </c>
      <c r="BE862" s="145">
        <f>IF(N862="základní",J862,0)</f>
        <v>0</v>
      </c>
      <c r="BF862" s="145">
        <f>IF(N862="snížená",J862,0)</f>
        <v>0</v>
      </c>
      <c r="BG862" s="145">
        <f>IF(N862="zákl. přenesená",J862,0)</f>
        <v>0</v>
      </c>
      <c r="BH862" s="145">
        <f>IF(N862="sníž. přenesená",J862,0)</f>
        <v>0</v>
      </c>
      <c r="BI862" s="145">
        <f>IF(N862="nulová",J862,0)</f>
        <v>0</v>
      </c>
      <c r="BJ862" s="16" t="s">
        <v>88</v>
      </c>
      <c r="BK862" s="145">
        <f>ROUND(I862*H862,2)</f>
        <v>0</v>
      </c>
      <c r="BL862" s="16" t="s">
        <v>188</v>
      </c>
      <c r="BM862" s="144" t="s">
        <v>3263</v>
      </c>
    </row>
    <row r="863" spans="2:65" s="1" customFormat="1">
      <c r="B863" s="28"/>
      <c r="D863" s="150" t="s">
        <v>214</v>
      </c>
      <c r="F863" s="870" t="s">
        <v>3264</v>
      </c>
      <c r="L863" s="28"/>
      <c r="M863" s="152"/>
      <c r="T863" s="52"/>
      <c r="AT863" s="16" t="s">
        <v>214</v>
      </c>
      <c r="AU863" s="16" t="s">
        <v>88</v>
      </c>
    </row>
    <row r="864" spans="2:65" s="12" customFormat="1">
      <c r="B864" s="153"/>
      <c r="D864" s="154" t="s">
        <v>259</v>
      </c>
      <c r="E864" s="155" t="s">
        <v>1</v>
      </c>
      <c r="F864" s="156" t="s">
        <v>3233</v>
      </c>
      <c r="H864" s="155" t="s">
        <v>1</v>
      </c>
      <c r="L864" s="153"/>
      <c r="M864" s="157"/>
      <c r="T864" s="158"/>
      <c r="AT864" s="155" t="s">
        <v>259</v>
      </c>
      <c r="AU864" s="155" t="s">
        <v>88</v>
      </c>
      <c r="AV864" s="12" t="s">
        <v>80</v>
      </c>
      <c r="AW864" s="12" t="s">
        <v>27</v>
      </c>
      <c r="AX864" s="12" t="s">
        <v>72</v>
      </c>
      <c r="AY864" s="155" t="s">
        <v>157</v>
      </c>
    </row>
    <row r="865" spans="2:65" s="12" customFormat="1">
      <c r="B865" s="153"/>
      <c r="D865" s="154" t="s">
        <v>259</v>
      </c>
      <c r="E865" s="155" t="s">
        <v>1</v>
      </c>
      <c r="F865" s="156" t="s">
        <v>3234</v>
      </c>
      <c r="H865" s="155" t="s">
        <v>1</v>
      </c>
      <c r="L865" s="153"/>
      <c r="M865" s="157"/>
      <c r="T865" s="158"/>
      <c r="AT865" s="155" t="s">
        <v>259</v>
      </c>
      <c r="AU865" s="155" t="s">
        <v>88</v>
      </c>
      <c r="AV865" s="12" t="s">
        <v>80</v>
      </c>
      <c r="AW865" s="12" t="s">
        <v>27</v>
      </c>
      <c r="AX865" s="12" t="s">
        <v>72</v>
      </c>
      <c r="AY865" s="155" t="s">
        <v>157</v>
      </c>
    </row>
    <row r="866" spans="2:65" s="13" customFormat="1">
      <c r="B866" s="159"/>
      <c r="D866" s="154" t="s">
        <v>259</v>
      </c>
      <c r="E866" s="160" t="s">
        <v>1</v>
      </c>
      <c r="F866" s="161" t="s">
        <v>3265</v>
      </c>
      <c r="H866" s="162">
        <v>39.6</v>
      </c>
      <c r="L866" s="159"/>
      <c r="M866" s="163"/>
      <c r="T866" s="164"/>
      <c r="AT866" s="160" t="s">
        <v>259</v>
      </c>
      <c r="AU866" s="160" t="s">
        <v>88</v>
      </c>
      <c r="AV866" s="13" t="s">
        <v>88</v>
      </c>
      <c r="AW866" s="13" t="s">
        <v>27</v>
      </c>
      <c r="AX866" s="13" t="s">
        <v>72</v>
      </c>
      <c r="AY866" s="160" t="s">
        <v>157</v>
      </c>
    </row>
    <row r="867" spans="2:65" s="13" customFormat="1">
      <c r="B867" s="159"/>
      <c r="D867" s="154" t="s">
        <v>259</v>
      </c>
      <c r="E867" s="160" t="s">
        <v>1</v>
      </c>
      <c r="F867" s="161" t="s">
        <v>3266</v>
      </c>
      <c r="H867" s="162">
        <v>78.17</v>
      </c>
      <c r="L867" s="159"/>
      <c r="M867" s="163"/>
      <c r="T867" s="164"/>
      <c r="AT867" s="160" t="s">
        <v>259</v>
      </c>
      <c r="AU867" s="160" t="s">
        <v>88</v>
      </c>
      <c r="AV867" s="13" t="s">
        <v>88</v>
      </c>
      <c r="AW867" s="13" t="s">
        <v>27</v>
      </c>
      <c r="AX867" s="13" t="s">
        <v>72</v>
      </c>
      <c r="AY867" s="160" t="s">
        <v>157</v>
      </c>
    </row>
    <row r="868" spans="2:65" s="14" customFormat="1">
      <c r="B868" s="165"/>
      <c r="D868" s="154" t="s">
        <v>259</v>
      </c>
      <c r="E868" s="166" t="s">
        <v>1</v>
      </c>
      <c r="F868" s="167" t="s">
        <v>265</v>
      </c>
      <c r="H868" s="168">
        <v>117.77</v>
      </c>
      <c r="L868" s="165"/>
      <c r="M868" s="169"/>
      <c r="T868" s="170"/>
      <c r="AT868" s="166" t="s">
        <v>259</v>
      </c>
      <c r="AU868" s="166" t="s">
        <v>88</v>
      </c>
      <c r="AV868" s="14" t="s">
        <v>164</v>
      </c>
      <c r="AW868" s="14" t="s">
        <v>27</v>
      </c>
      <c r="AX868" s="14" t="s">
        <v>80</v>
      </c>
      <c r="AY868" s="166" t="s">
        <v>157</v>
      </c>
    </row>
    <row r="869" spans="2:65" s="1" customFormat="1" ht="37.9" customHeight="1">
      <c r="B869" s="28"/>
      <c r="C869" s="198" t="s">
        <v>927</v>
      </c>
      <c r="D869" s="198" t="s">
        <v>160</v>
      </c>
      <c r="E869" s="199" t="s">
        <v>3267</v>
      </c>
      <c r="F869" s="200" t="s">
        <v>3268</v>
      </c>
      <c r="G869" s="201" t="s">
        <v>411</v>
      </c>
      <c r="H869" s="202">
        <v>25.72</v>
      </c>
      <c r="I869" s="903"/>
      <c r="J869" s="203">
        <f>ROUND(I869*H869,2)</f>
        <v>0</v>
      </c>
      <c r="K869" s="200" t="s">
        <v>2720</v>
      </c>
      <c r="L869" s="28"/>
      <c r="M869" s="140" t="s">
        <v>1</v>
      </c>
      <c r="N869" s="141" t="s">
        <v>38</v>
      </c>
      <c r="O869" s="142">
        <v>0.41599999999999998</v>
      </c>
      <c r="P869" s="142">
        <f>O869*H869</f>
        <v>10.69952</v>
      </c>
      <c r="Q869" s="142">
        <v>0</v>
      </c>
      <c r="R869" s="142">
        <f>Q869*H869</f>
        <v>0</v>
      </c>
      <c r="S869" s="142">
        <v>3.3000000000000002E-2</v>
      </c>
      <c r="T869" s="143">
        <f>S869*H869</f>
        <v>0.84875999999999996</v>
      </c>
      <c r="AR869" s="144" t="s">
        <v>188</v>
      </c>
      <c r="AT869" s="144" t="s">
        <v>160</v>
      </c>
      <c r="AU869" s="144" t="s">
        <v>88</v>
      </c>
      <c r="AY869" s="16" t="s">
        <v>157</v>
      </c>
      <c r="BE869" s="145">
        <f>IF(N869="základní",J869,0)</f>
        <v>0</v>
      </c>
      <c r="BF869" s="145">
        <f>IF(N869="snížená",J869,0)</f>
        <v>0</v>
      </c>
      <c r="BG869" s="145">
        <f>IF(N869="zákl. přenesená",J869,0)</f>
        <v>0</v>
      </c>
      <c r="BH869" s="145">
        <f>IF(N869="sníž. přenesená",J869,0)</f>
        <v>0</v>
      </c>
      <c r="BI869" s="145">
        <f>IF(N869="nulová",J869,0)</f>
        <v>0</v>
      </c>
      <c r="BJ869" s="16" t="s">
        <v>88</v>
      </c>
      <c r="BK869" s="145">
        <f>ROUND(I869*H869,2)</f>
        <v>0</v>
      </c>
      <c r="BL869" s="16" t="s">
        <v>188</v>
      </c>
      <c r="BM869" s="144" t="s">
        <v>3269</v>
      </c>
    </row>
    <row r="870" spans="2:65" s="1" customFormat="1">
      <c r="B870" s="28"/>
      <c r="D870" s="150" t="s">
        <v>214</v>
      </c>
      <c r="F870" s="870" t="s">
        <v>3270</v>
      </c>
      <c r="L870" s="28"/>
      <c r="M870" s="152"/>
      <c r="T870" s="52"/>
      <c r="AT870" s="16" t="s">
        <v>214</v>
      </c>
      <c r="AU870" s="16" t="s">
        <v>88</v>
      </c>
    </row>
    <row r="871" spans="2:65" s="12" customFormat="1">
      <c r="B871" s="153"/>
      <c r="D871" s="154" t="s">
        <v>259</v>
      </c>
      <c r="E871" s="155" t="s">
        <v>1</v>
      </c>
      <c r="F871" s="156" t="s">
        <v>3233</v>
      </c>
      <c r="H871" s="155" t="s">
        <v>1</v>
      </c>
      <c r="L871" s="153"/>
      <c r="M871" s="157"/>
      <c r="T871" s="158"/>
      <c r="AT871" s="155" t="s">
        <v>259</v>
      </c>
      <c r="AU871" s="155" t="s">
        <v>88</v>
      </c>
      <c r="AV871" s="12" t="s">
        <v>80</v>
      </c>
      <c r="AW871" s="12" t="s">
        <v>27</v>
      </c>
      <c r="AX871" s="12" t="s">
        <v>72</v>
      </c>
      <c r="AY871" s="155" t="s">
        <v>157</v>
      </c>
    </row>
    <row r="872" spans="2:65" s="12" customFormat="1">
      <c r="B872" s="153"/>
      <c r="D872" s="154" t="s">
        <v>259</v>
      </c>
      <c r="E872" s="155" t="s">
        <v>1</v>
      </c>
      <c r="F872" s="156" t="s">
        <v>3234</v>
      </c>
      <c r="H872" s="155" t="s">
        <v>1</v>
      </c>
      <c r="L872" s="153"/>
      <c r="M872" s="157"/>
      <c r="T872" s="158"/>
      <c r="AT872" s="155" t="s">
        <v>259</v>
      </c>
      <c r="AU872" s="155" t="s">
        <v>88</v>
      </c>
      <c r="AV872" s="12" t="s">
        <v>80</v>
      </c>
      <c r="AW872" s="12" t="s">
        <v>27</v>
      </c>
      <c r="AX872" s="12" t="s">
        <v>72</v>
      </c>
      <c r="AY872" s="155" t="s">
        <v>157</v>
      </c>
    </row>
    <row r="873" spans="2:65" s="13" customFormat="1">
      <c r="B873" s="159"/>
      <c r="D873" s="154" t="s">
        <v>259</v>
      </c>
      <c r="E873" s="160" t="s">
        <v>1</v>
      </c>
      <c r="F873" s="161" t="s">
        <v>3271</v>
      </c>
      <c r="H873" s="162">
        <v>25.72</v>
      </c>
      <c r="L873" s="159"/>
      <c r="M873" s="163"/>
      <c r="T873" s="164"/>
      <c r="AT873" s="160" t="s">
        <v>259</v>
      </c>
      <c r="AU873" s="160" t="s">
        <v>88</v>
      </c>
      <c r="AV873" s="13" t="s">
        <v>88</v>
      </c>
      <c r="AW873" s="13" t="s">
        <v>27</v>
      </c>
      <c r="AX873" s="13" t="s">
        <v>72</v>
      </c>
      <c r="AY873" s="160" t="s">
        <v>157</v>
      </c>
    </row>
    <row r="874" spans="2:65" s="14" customFormat="1">
      <c r="B874" s="165"/>
      <c r="D874" s="154" t="s">
        <v>259</v>
      </c>
      <c r="E874" s="166" t="s">
        <v>1</v>
      </c>
      <c r="F874" s="167" t="s">
        <v>265</v>
      </c>
      <c r="H874" s="168">
        <v>25.72</v>
      </c>
      <c r="L874" s="165"/>
      <c r="M874" s="169"/>
      <c r="T874" s="170"/>
      <c r="AT874" s="166" t="s">
        <v>259</v>
      </c>
      <c r="AU874" s="166" t="s">
        <v>88</v>
      </c>
      <c r="AV874" s="14" t="s">
        <v>164</v>
      </c>
      <c r="AW874" s="14" t="s">
        <v>27</v>
      </c>
      <c r="AX874" s="14" t="s">
        <v>80</v>
      </c>
      <c r="AY874" s="166" t="s">
        <v>157</v>
      </c>
    </row>
    <row r="875" spans="2:65" s="1" customFormat="1" ht="49.15" customHeight="1">
      <c r="B875" s="28"/>
      <c r="C875" s="198" t="s">
        <v>932</v>
      </c>
      <c r="D875" s="198" t="s">
        <v>160</v>
      </c>
      <c r="E875" s="199" t="s">
        <v>3272</v>
      </c>
      <c r="F875" s="200" t="s">
        <v>3273</v>
      </c>
      <c r="G875" s="201" t="s">
        <v>306</v>
      </c>
      <c r="H875" s="202">
        <v>154.9</v>
      </c>
      <c r="I875" s="903"/>
      <c r="J875" s="203">
        <f>ROUND(I875*H875,2)</f>
        <v>0</v>
      </c>
      <c r="K875" s="200" t="s">
        <v>2720</v>
      </c>
      <c r="L875" s="28"/>
      <c r="M875" s="140" t="s">
        <v>1</v>
      </c>
      <c r="N875" s="141" t="s">
        <v>38</v>
      </c>
      <c r="O875" s="142">
        <v>0.09</v>
      </c>
      <c r="P875" s="142">
        <f>O875*H875</f>
        <v>13.941000000000001</v>
      </c>
      <c r="Q875" s="142">
        <v>0</v>
      </c>
      <c r="R875" s="142">
        <f>Q875*H875</f>
        <v>0</v>
      </c>
      <c r="S875" s="142">
        <v>1.4999999999999999E-2</v>
      </c>
      <c r="T875" s="143">
        <f>S875*H875</f>
        <v>2.3235000000000001</v>
      </c>
      <c r="AR875" s="144" t="s">
        <v>188</v>
      </c>
      <c r="AT875" s="144" t="s">
        <v>160</v>
      </c>
      <c r="AU875" s="144" t="s">
        <v>88</v>
      </c>
      <c r="AY875" s="16" t="s">
        <v>157</v>
      </c>
      <c r="BE875" s="145">
        <f>IF(N875="základní",J875,0)</f>
        <v>0</v>
      </c>
      <c r="BF875" s="145">
        <f>IF(N875="snížená",J875,0)</f>
        <v>0</v>
      </c>
      <c r="BG875" s="145">
        <f>IF(N875="zákl. přenesená",J875,0)</f>
        <v>0</v>
      </c>
      <c r="BH875" s="145">
        <f>IF(N875="sníž. přenesená",J875,0)</f>
        <v>0</v>
      </c>
      <c r="BI875" s="145">
        <f>IF(N875="nulová",J875,0)</f>
        <v>0</v>
      </c>
      <c r="BJ875" s="16" t="s">
        <v>88</v>
      </c>
      <c r="BK875" s="145">
        <f>ROUND(I875*H875,2)</f>
        <v>0</v>
      </c>
      <c r="BL875" s="16" t="s">
        <v>188</v>
      </c>
      <c r="BM875" s="144" t="s">
        <v>3274</v>
      </c>
    </row>
    <row r="876" spans="2:65" s="1" customFormat="1">
      <c r="B876" s="28"/>
      <c r="D876" s="150" t="s">
        <v>214</v>
      </c>
      <c r="F876" s="870" t="s">
        <v>3275</v>
      </c>
      <c r="L876" s="28"/>
      <c r="M876" s="152"/>
      <c r="T876" s="52"/>
      <c r="AT876" s="16" t="s">
        <v>214</v>
      </c>
      <c r="AU876" s="16" t="s">
        <v>88</v>
      </c>
    </row>
    <row r="877" spans="2:65" s="12" customFormat="1">
      <c r="B877" s="153"/>
      <c r="D877" s="154" t="s">
        <v>259</v>
      </c>
      <c r="E877" s="155" t="s">
        <v>1</v>
      </c>
      <c r="F877" s="156" t="s">
        <v>3233</v>
      </c>
      <c r="H877" s="155" t="s">
        <v>1</v>
      </c>
      <c r="L877" s="153"/>
      <c r="M877" s="157"/>
      <c r="T877" s="158"/>
      <c r="AT877" s="155" t="s">
        <v>259</v>
      </c>
      <c r="AU877" s="155" t="s">
        <v>88</v>
      </c>
      <c r="AV877" s="12" t="s">
        <v>80</v>
      </c>
      <c r="AW877" s="12" t="s">
        <v>27</v>
      </c>
      <c r="AX877" s="12" t="s">
        <v>72</v>
      </c>
      <c r="AY877" s="155" t="s">
        <v>157</v>
      </c>
    </row>
    <row r="878" spans="2:65" s="13" customFormat="1">
      <c r="B878" s="159"/>
      <c r="D878" s="154" t="s">
        <v>259</v>
      </c>
      <c r="E878" s="160" t="s">
        <v>1</v>
      </c>
      <c r="F878" s="161" t="s">
        <v>3276</v>
      </c>
      <c r="H878" s="162">
        <v>154.9</v>
      </c>
      <c r="L878" s="159"/>
      <c r="M878" s="163"/>
      <c r="T878" s="164"/>
      <c r="AT878" s="160" t="s">
        <v>259</v>
      </c>
      <c r="AU878" s="160" t="s">
        <v>88</v>
      </c>
      <c r="AV878" s="13" t="s">
        <v>88</v>
      </c>
      <c r="AW878" s="13" t="s">
        <v>27</v>
      </c>
      <c r="AX878" s="13" t="s">
        <v>72</v>
      </c>
      <c r="AY878" s="160" t="s">
        <v>157</v>
      </c>
    </row>
    <row r="879" spans="2:65" s="14" customFormat="1">
      <c r="B879" s="165"/>
      <c r="D879" s="154" t="s">
        <v>259</v>
      </c>
      <c r="E879" s="166" t="s">
        <v>1</v>
      </c>
      <c r="F879" s="167" t="s">
        <v>265</v>
      </c>
      <c r="H879" s="168">
        <v>154.9</v>
      </c>
      <c r="L879" s="165"/>
      <c r="M879" s="169"/>
      <c r="T879" s="170"/>
      <c r="AT879" s="166" t="s">
        <v>259</v>
      </c>
      <c r="AU879" s="166" t="s">
        <v>88</v>
      </c>
      <c r="AV879" s="14" t="s">
        <v>164</v>
      </c>
      <c r="AW879" s="14" t="s">
        <v>27</v>
      </c>
      <c r="AX879" s="14" t="s">
        <v>80</v>
      </c>
      <c r="AY879" s="166" t="s">
        <v>157</v>
      </c>
    </row>
    <row r="880" spans="2:65" s="1" customFormat="1" ht="44.25" customHeight="1">
      <c r="B880" s="28"/>
      <c r="C880" s="198" t="s">
        <v>938</v>
      </c>
      <c r="D880" s="198" t="s">
        <v>160</v>
      </c>
      <c r="E880" s="199" t="s">
        <v>3277</v>
      </c>
      <c r="F880" s="200" t="s">
        <v>3278</v>
      </c>
      <c r="G880" s="201" t="s">
        <v>306</v>
      </c>
      <c r="H880" s="202">
        <v>123</v>
      </c>
      <c r="I880" s="903"/>
      <c r="J880" s="203">
        <f>ROUND(I880*H880,2)</f>
        <v>0</v>
      </c>
      <c r="K880" s="200" t="s">
        <v>2720</v>
      </c>
      <c r="L880" s="28"/>
      <c r="M880" s="140" t="s">
        <v>1</v>
      </c>
      <c r="N880" s="141" t="s">
        <v>38</v>
      </c>
      <c r="O880" s="142">
        <v>0.11</v>
      </c>
      <c r="P880" s="142">
        <f>O880*H880</f>
        <v>13.53</v>
      </c>
      <c r="Q880" s="142">
        <v>0</v>
      </c>
      <c r="R880" s="142">
        <f>Q880*H880</f>
        <v>0</v>
      </c>
      <c r="S880" s="142">
        <v>1.7000000000000001E-2</v>
      </c>
      <c r="T880" s="143">
        <f>S880*H880</f>
        <v>2.0910000000000002</v>
      </c>
      <c r="AR880" s="144" t="s">
        <v>188</v>
      </c>
      <c r="AT880" s="144" t="s">
        <v>160</v>
      </c>
      <c r="AU880" s="144" t="s">
        <v>88</v>
      </c>
      <c r="AY880" s="16" t="s">
        <v>157</v>
      </c>
      <c r="BE880" s="145">
        <f>IF(N880="základní",J880,0)</f>
        <v>0</v>
      </c>
      <c r="BF880" s="145">
        <f>IF(N880="snížená",J880,0)</f>
        <v>0</v>
      </c>
      <c r="BG880" s="145">
        <f>IF(N880="zákl. přenesená",J880,0)</f>
        <v>0</v>
      </c>
      <c r="BH880" s="145">
        <f>IF(N880="sníž. přenesená",J880,0)</f>
        <v>0</v>
      </c>
      <c r="BI880" s="145">
        <f>IF(N880="nulová",J880,0)</f>
        <v>0</v>
      </c>
      <c r="BJ880" s="16" t="s">
        <v>88</v>
      </c>
      <c r="BK880" s="145">
        <f>ROUND(I880*H880,2)</f>
        <v>0</v>
      </c>
      <c r="BL880" s="16" t="s">
        <v>188</v>
      </c>
      <c r="BM880" s="144" t="s">
        <v>3279</v>
      </c>
    </row>
    <row r="881" spans="2:65" s="1" customFormat="1">
      <c r="B881" s="28"/>
      <c r="D881" s="150" t="s">
        <v>214</v>
      </c>
      <c r="F881" s="870" t="s">
        <v>3280</v>
      </c>
      <c r="L881" s="28"/>
      <c r="M881" s="152"/>
      <c r="T881" s="52"/>
      <c r="AT881" s="16" t="s">
        <v>214</v>
      </c>
      <c r="AU881" s="16" t="s">
        <v>88</v>
      </c>
    </row>
    <row r="882" spans="2:65" s="12" customFormat="1">
      <c r="B882" s="153"/>
      <c r="D882" s="154" t="s">
        <v>259</v>
      </c>
      <c r="E882" s="155" t="s">
        <v>1</v>
      </c>
      <c r="F882" s="156" t="s">
        <v>3233</v>
      </c>
      <c r="H882" s="155" t="s">
        <v>1</v>
      </c>
      <c r="L882" s="153"/>
      <c r="M882" s="157"/>
      <c r="T882" s="158"/>
      <c r="AT882" s="155" t="s">
        <v>259</v>
      </c>
      <c r="AU882" s="155" t="s">
        <v>88</v>
      </c>
      <c r="AV882" s="12" t="s">
        <v>80</v>
      </c>
      <c r="AW882" s="12" t="s">
        <v>27</v>
      </c>
      <c r="AX882" s="12" t="s">
        <v>72</v>
      </c>
      <c r="AY882" s="155" t="s">
        <v>157</v>
      </c>
    </row>
    <row r="883" spans="2:65" s="13" customFormat="1">
      <c r="B883" s="159"/>
      <c r="D883" s="154" t="s">
        <v>259</v>
      </c>
      <c r="E883" s="160" t="s">
        <v>1</v>
      </c>
      <c r="F883" s="161" t="s">
        <v>3281</v>
      </c>
      <c r="H883" s="162">
        <v>123</v>
      </c>
      <c r="L883" s="159"/>
      <c r="M883" s="163"/>
      <c r="T883" s="164"/>
      <c r="AT883" s="160" t="s">
        <v>259</v>
      </c>
      <c r="AU883" s="160" t="s">
        <v>88</v>
      </c>
      <c r="AV883" s="13" t="s">
        <v>88</v>
      </c>
      <c r="AW883" s="13" t="s">
        <v>27</v>
      </c>
      <c r="AX883" s="13" t="s">
        <v>72</v>
      </c>
      <c r="AY883" s="160" t="s">
        <v>157</v>
      </c>
    </row>
    <row r="884" spans="2:65" s="14" customFormat="1">
      <c r="B884" s="165"/>
      <c r="D884" s="154" t="s">
        <v>259</v>
      </c>
      <c r="E884" s="166" t="s">
        <v>1</v>
      </c>
      <c r="F884" s="167" t="s">
        <v>265</v>
      </c>
      <c r="H884" s="168">
        <v>123</v>
      </c>
      <c r="L884" s="165"/>
      <c r="M884" s="169"/>
      <c r="T884" s="170"/>
      <c r="AT884" s="166" t="s">
        <v>259</v>
      </c>
      <c r="AU884" s="166" t="s">
        <v>88</v>
      </c>
      <c r="AV884" s="14" t="s">
        <v>164</v>
      </c>
      <c r="AW884" s="14" t="s">
        <v>27</v>
      </c>
      <c r="AX884" s="14" t="s">
        <v>80</v>
      </c>
      <c r="AY884" s="166" t="s">
        <v>157</v>
      </c>
    </row>
    <row r="885" spans="2:65" s="1" customFormat="1" ht="49.15" customHeight="1">
      <c r="B885" s="28"/>
      <c r="C885" s="198" t="s">
        <v>943</v>
      </c>
      <c r="D885" s="198" t="s">
        <v>160</v>
      </c>
      <c r="E885" s="199" t="s">
        <v>3282</v>
      </c>
      <c r="F885" s="200" t="s">
        <v>3283</v>
      </c>
      <c r="G885" s="201" t="s">
        <v>306</v>
      </c>
      <c r="H885" s="202">
        <v>496</v>
      </c>
      <c r="I885" s="903"/>
      <c r="J885" s="203">
        <f>ROUND(I885*H885,2)</f>
        <v>0</v>
      </c>
      <c r="K885" s="200" t="s">
        <v>2720</v>
      </c>
      <c r="L885" s="28"/>
      <c r="M885" s="140" t="s">
        <v>1</v>
      </c>
      <c r="N885" s="141" t="s">
        <v>38</v>
      </c>
      <c r="O885" s="142">
        <v>0.06</v>
      </c>
      <c r="P885" s="142">
        <f>O885*H885</f>
        <v>29.759999999999998</v>
      </c>
      <c r="Q885" s="142">
        <v>0</v>
      </c>
      <c r="R885" s="142">
        <f>Q885*H885</f>
        <v>0</v>
      </c>
      <c r="S885" s="142">
        <v>7.0000000000000001E-3</v>
      </c>
      <c r="T885" s="143">
        <f>S885*H885</f>
        <v>3.472</v>
      </c>
      <c r="AR885" s="144" t="s">
        <v>188</v>
      </c>
      <c r="AT885" s="144" t="s">
        <v>160</v>
      </c>
      <c r="AU885" s="144" t="s">
        <v>88</v>
      </c>
      <c r="AY885" s="16" t="s">
        <v>157</v>
      </c>
      <c r="BE885" s="145">
        <f>IF(N885="základní",J885,0)</f>
        <v>0</v>
      </c>
      <c r="BF885" s="145">
        <f>IF(N885="snížená",J885,0)</f>
        <v>0</v>
      </c>
      <c r="BG885" s="145">
        <f>IF(N885="zákl. přenesená",J885,0)</f>
        <v>0</v>
      </c>
      <c r="BH885" s="145">
        <f>IF(N885="sníž. přenesená",J885,0)</f>
        <v>0</v>
      </c>
      <c r="BI885" s="145">
        <f>IF(N885="nulová",J885,0)</f>
        <v>0</v>
      </c>
      <c r="BJ885" s="16" t="s">
        <v>88</v>
      </c>
      <c r="BK885" s="145">
        <f>ROUND(I885*H885,2)</f>
        <v>0</v>
      </c>
      <c r="BL885" s="16" t="s">
        <v>188</v>
      </c>
      <c r="BM885" s="144" t="s">
        <v>3284</v>
      </c>
    </row>
    <row r="886" spans="2:65" s="1" customFormat="1">
      <c r="B886" s="28"/>
      <c r="D886" s="150" t="s">
        <v>214</v>
      </c>
      <c r="F886" s="870" t="s">
        <v>3285</v>
      </c>
      <c r="L886" s="28"/>
      <c r="M886" s="152"/>
      <c r="T886" s="52"/>
      <c r="AT886" s="16" t="s">
        <v>214</v>
      </c>
      <c r="AU886" s="16" t="s">
        <v>88</v>
      </c>
    </row>
    <row r="887" spans="2:65" s="12" customFormat="1">
      <c r="B887" s="153"/>
      <c r="D887" s="154" t="s">
        <v>259</v>
      </c>
      <c r="E887" s="155" t="s">
        <v>1</v>
      </c>
      <c r="F887" s="156" t="s">
        <v>3233</v>
      </c>
      <c r="H887" s="155" t="s">
        <v>1</v>
      </c>
      <c r="L887" s="153"/>
      <c r="M887" s="157"/>
      <c r="T887" s="158"/>
      <c r="AT887" s="155" t="s">
        <v>259</v>
      </c>
      <c r="AU887" s="155" t="s">
        <v>88</v>
      </c>
      <c r="AV887" s="12" t="s">
        <v>80</v>
      </c>
      <c r="AW887" s="12" t="s">
        <v>27</v>
      </c>
      <c r="AX887" s="12" t="s">
        <v>72</v>
      </c>
      <c r="AY887" s="155" t="s">
        <v>157</v>
      </c>
    </row>
    <row r="888" spans="2:65" s="13" customFormat="1">
      <c r="B888" s="159"/>
      <c r="D888" s="154" t="s">
        <v>259</v>
      </c>
      <c r="E888" s="160" t="s">
        <v>1</v>
      </c>
      <c r="F888" s="161" t="s">
        <v>3286</v>
      </c>
      <c r="H888" s="162">
        <v>496</v>
      </c>
      <c r="L888" s="159"/>
      <c r="M888" s="163"/>
      <c r="T888" s="164"/>
      <c r="AT888" s="160" t="s">
        <v>259</v>
      </c>
      <c r="AU888" s="160" t="s">
        <v>88</v>
      </c>
      <c r="AV888" s="13" t="s">
        <v>88</v>
      </c>
      <c r="AW888" s="13" t="s">
        <v>27</v>
      </c>
      <c r="AX888" s="13" t="s">
        <v>72</v>
      </c>
      <c r="AY888" s="160" t="s">
        <v>157</v>
      </c>
    </row>
    <row r="889" spans="2:65" s="14" customFormat="1">
      <c r="B889" s="165"/>
      <c r="D889" s="154" t="s">
        <v>259</v>
      </c>
      <c r="E889" s="166" t="s">
        <v>1</v>
      </c>
      <c r="F889" s="167" t="s">
        <v>265</v>
      </c>
      <c r="H889" s="168">
        <v>496</v>
      </c>
      <c r="L889" s="165"/>
      <c r="M889" s="169"/>
      <c r="T889" s="170"/>
      <c r="AT889" s="166" t="s">
        <v>259</v>
      </c>
      <c r="AU889" s="166" t="s">
        <v>88</v>
      </c>
      <c r="AV889" s="14" t="s">
        <v>164</v>
      </c>
      <c r="AW889" s="14" t="s">
        <v>27</v>
      </c>
      <c r="AX889" s="14" t="s">
        <v>80</v>
      </c>
      <c r="AY889" s="166" t="s">
        <v>157</v>
      </c>
    </row>
    <row r="890" spans="2:65" s="1" customFormat="1" ht="37.9" customHeight="1">
      <c r="B890" s="28"/>
      <c r="C890" s="198" t="s">
        <v>953</v>
      </c>
      <c r="D890" s="198" t="s">
        <v>160</v>
      </c>
      <c r="E890" s="199" t="s">
        <v>3287</v>
      </c>
      <c r="F890" s="200" t="s">
        <v>3288</v>
      </c>
      <c r="G890" s="201" t="s">
        <v>411</v>
      </c>
      <c r="H890" s="202">
        <v>142.80000000000001</v>
      </c>
      <c r="I890" s="903"/>
      <c r="J890" s="203">
        <f>ROUND(I890*H890,2)</f>
        <v>0</v>
      </c>
      <c r="K890" s="200" t="s">
        <v>2720</v>
      </c>
      <c r="L890" s="28"/>
      <c r="M890" s="140" t="s">
        <v>1</v>
      </c>
      <c r="N890" s="141" t="s">
        <v>38</v>
      </c>
      <c r="O890" s="142">
        <v>0.106</v>
      </c>
      <c r="P890" s="142">
        <f>O890*H890</f>
        <v>15.136800000000001</v>
      </c>
      <c r="Q890" s="142">
        <v>0</v>
      </c>
      <c r="R890" s="142">
        <f>Q890*H890</f>
        <v>0</v>
      </c>
      <c r="S890" s="142">
        <v>0.01</v>
      </c>
      <c r="T890" s="143">
        <f>S890*H890</f>
        <v>1.4280000000000002</v>
      </c>
      <c r="AR890" s="144" t="s">
        <v>188</v>
      </c>
      <c r="AT890" s="144" t="s">
        <v>160</v>
      </c>
      <c r="AU890" s="144" t="s">
        <v>88</v>
      </c>
      <c r="AY890" s="16" t="s">
        <v>157</v>
      </c>
      <c r="BE890" s="145">
        <f>IF(N890="základní",J890,0)</f>
        <v>0</v>
      </c>
      <c r="BF890" s="145">
        <f>IF(N890="snížená",J890,0)</f>
        <v>0</v>
      </c>
      <c r="BG890" s="145">
        <f>IF(N890="zákl. přenesená",J890,0)</f>
        <v>0</v>
      </c>
      <c r="BH890" s="145">
        <f>IF(N890="sníž. přenesená",J890,0)</f>
        <v>0</v>
      </c>
      <c r="BI890" s="145">
        <f>IF(N890="nulová",J890,0)</f>
        <v>0</v>
      </c>
      <c r="BJ890" s="16" t="s">
        <v>88</v>
      </c>
      <c r="BK890" s="145">
        <f>ROUND(I890*H890,2)</f>
        <v>0</v>
      </c>
      <c r="BL890" s="16" t="s">
        <v>188</v>
      </c>
      <c r="BM890" s="144" t="s">
        <v>3289</v>
      </c>
    </row>
    <row r="891" spans="2:65" s="1" customFormat="1">
      <c r="B891" s="28"/>
      <c r="D891" s="150" t="s">
        <v>214</v>
      </c>
      <c r="F891" s="870" t="s">
        <v>3290</v>
      </c>
      <c r="L891" s="28"/>
      <c r="M891" s="152"/>
      <c r="T891" s="52"/>
      <c r="AT891" s="16" t="s">
        <v>214</v>
      </c>
      <c r="AU891" s="16" t="s">
        <v>88</v>
      </c>
    </row>
    <row r="892" spans="2:65" s="12" customFormat="1">
      <c r="B892" s="153"/>
      <c r="D892" s="154" t="s">
        <v>259</v>
      </c>
      <c r="E892" s="155" t="s">
        <v>1</v>
      </c>
      <c r="F892" s="156" t="s">
        <v>3233</v>
      </c>
      <c r="H892" s="155" t="s">
        <v>1</v>
      </c>
      <c r="L892" s="153"/>
      <c r="M892" s="157"/>
      <c r="T892" s="158"/>
      <c r="AT892" s="155" t="s">
        <v>259</v>
      </c>
      <c r="AU892" s="155" t="s">
        <v>88</v>
      </c>
      <c r="AV892" s="12" t="s">
        <v>80</v>
      </c>
      <c r="AW892" s="12" t="s">
        <v>27</v>
      </c>
      <c r="AX892" s="12" t="s">
        <v>72</v>
      </c>
      <c r="AY892" s="155" t="s">
        <v>157</v>
      </c>
    </row>
    <row r="893" spans="2:65" s="12" customFormat="1">
      <c r="B893" s="153"/>
      <c r="D893" s="154" t="s">
        <v>259</v>
      </c>
      <c r="E893" s="155" t="s">
        <v>1</v>
      </c>
      <c r="F893" s="156" t="s">
        <v>3234</v>
      </c>
      <c r="H893" s="155" t="s">
        <v>1</v>
      </c>
      <c r="L893" s="153"/>
      <c r="M893" s="157"/>
      <c r="T893" s="158"/>
      <c r="AT893" s="155" t="s">
        <v>259</v>
      </c>
      <c r="AU893" s="155" t="s">
        <v>88</v>
      </c>
      <c r="AV893" s="12" t="s">
        <v>80</v>
      </c>
      <c r="AW893" s="12" t="s">
        <v>27</v>
      </c>
      <c r="AX893" s="12" t="s">
        <v>72</v>
      </c>
      <c r="AY893" s="155" t="s">
        <v>157</v>
      </c>
    </row>
    <row r="894" spans="2:65" s="13" customFormat="1">
      <c r="B894" s="159"/>
      <c r="D894" s="154" t="s">
        <v>259</v>
      </c>
      <c r="E894" s="160" t="s">
        <v>1</v>
      </c>
      <c r="F894" s="161" t="s">
        <v>3291</v>
      </c>
      <c r="H894" s="162">
        <v>38.1</v>
      </c>
      <c r="L894" s="159"/>
      <c r="M894" s="163"/>
      <c r="T894" s="164"/>
      <c r="AT894" s="160" t="s">
        <v>259</v>
      </c>
      <c r="AU894" s="160" t="s">
        <v>88</v>
      </c>
      <c r="AV894" s="13" t="s">
        <v>88</v>
      </c>
      <c r="AW894" s="13" t="s">
        <v>27</v>
      </c>
      <c r="AX894" s="13" t="s">
        <v>72</v>
      </c>
      <c r="AY894" s="160" t="s">
        <v>157</v>
      </c>
    </row>
    <row r="895" spans="2:65" s="13" customFormat="1">
      <c r="B895" s="159"/>
      <c r="D895" s="154" t="s">
        <v>259</v>
      </c>
      <c r="E895" s="160" t="s">
        <v>1</v>
      </c>
      <c r="F895" s="161" t="s">
        <v>3292</v>
      </c>
      <c r="H895" s="162">
        <v>79.099999999999994</v>
      </c>
      <c r="L895" s="159"/>
      <c r="M895" s="163"/>
      <c r="T895" s="164"/>
      <c r="AT895" s="160" t="s">
        <v>259</v>
      </c>
      <c r="AU895" s="160" t="s">
        <v>88</v>
      </c>
      <c r="AV895" s="13" t="s">
        <v>88</v>
      </c>
      <c r="AW895" s="13" t="s">
        <v>27</v>
      </c>
      <c r="AX895" s="13" t="s">
        <v>72</v>
      </c>
      <c r="AY895" s="160" t="s">
        <v>157</v>
      </c>
    </row>
    <row r="896" spans="2:65" s="13" customFormat="1">
      <c r="B896" s="159"/>
      <c r="D896" s="154" t="s">
        <v>259</v>
      </c>
      <c r="E896" s="160" t="s">
        <v>1</v>
      </c>
      <c r="F896" s="161" t="s">
        <v>3293</v>
      </c>
      <c r="H896" s="162">
        <v>14.4</v>
      </c>
      <c r="L896" s="159"/>
      <c r="M896" s="163"/>
      <c r="T896" s="164"/>
      <c r="AT896" s="160" t="s">
        <v>259</v>
      </c>
      <c r="AU896" s="160" t="s">
        <v>88</v>
      </c>
      <c r="AV896" s="13" t="s">
        <v>88</v>
      </c>
      <c r="AW896" s="13" t="s">
        <v>27</v>
      </c>
      <c r="AX896" s="13" t="s">
        <v>72</v>
      </c>
      <c r="AY896" s="160" t="s">
        <v>157</v>
      </c>
    </row>
    <row r="897" spans="2:65" s="13" customFormat="1">
      <c r="B897" s="159"/>
      <c r="D897" s="154" t="s">
        <v>259</v>
      </c>
      <c r="E897" s="160" t="s">
        <v>1</v>
      </c>
      <c r="F897" s="161" t="s">
        <v>3294</v>
      </c>
      <c r="H897" s="162">
        <v>11.2</v>
      </c>
      <c r="L897" s="159"/>
      <c r="M897" s="163"/>
      <c r="T897" s="164"/>
      <c r="AT897" s="160" t="s">
        <v>259</v>
      </c>
      <c r="AU897" s="160" t="s">
        <v>88</v>
      </c>
      <c r="AV897" s="13" t="s">
        <v>88</v>
      </c>
      <c r="AW897" s="13" t="s">
        <v>27</v>
      </c>
      <c r="AX897" s="13" t="s">
        <v>72</v>
      </c>
      <c r="AY897" s="160" t="s">
        <v>157</v>
      </c>
    </row>
    <row r="898" spans="2:65" s="14" customFormat="1">
      <c r="B898" s="165"/>
      <c r="D898" s="154" t="s">
        <v>259</v>
      </c>
      <c r="E898" s="166" t="s">
        <v>1</v>
      </c>
      <c r="F898" s="167" t="s">
        <v>265</v>
      </c>
      <c r="H898" s="168">
        <v>142.80000000000001</v>
      </c>
      <c r="L898" s="165"/>
      <c r="M898" s="169"/>
      <c r="T898" s="170"/>
      <c r="AT898" s="166" t="s">
        <v>259</v>
      </c>
      <c r="AU898" s="166" t="s">
        <v>88</v>
      </c>
      <c r="AV898" s="14" t="s">
        <v>164</v>
      </c>
      <c r="AW898" s="14" t="s">
        <v>27</v>
      </c>
      <c r="AX898" s="14" t="s">
        <v>80</v>
      </c>
      <c r="AY898" s="166" t="s">
        <v>157</v>
      </c>
    </row>
    <row r="899" spans="2:65" s="1" customFormat="1" ht="37.9" customHeight="1">
      <c r="B899" s="28"/>
      <c r="C899" s="198" t="s">
        <v>970</v>
      </c>
      <c r="D899" s="198" t="s">
        <v>160</v>
      </c>
      <c r="E899" s="199" t="s">
        <v>3295</v>
      </c>
      <c r="F899" s="200" t="s">
        <v>3296</v>
      </c>
      <c r="G899" s="201" t="s">
        <v>411</v>
      </c>
      <c r="H899" s="202">
        <v>41.9</v>
      </c>
      <c r="I899" s="903"/>
      <c r="J899" s="203">
        <f>ROUND(I899*H899,2)</f>
        <v>0</v>
      </c>
      <c r="K899" s="200" t="s">
        <v>2720</v>
      </c>
      <c r="L899" s="28"/>
      <c r="M899" s="140" t="s">
        <v>1</v>
      </c>
      <c r="N899" s="141" t="s">
        <v>38</v>
      </c>
      <c r="O899" s="142">
        <v>0.11600000000000001</v>
      </c>
      <c r="P899" s="142">
        <f>O899*H899</f>
        <v>4.8604000000000003</v>
      </c>
      <c r="Q899" s="142">
        <v>0</v>
      </c>
      <c r="R899" s="142">
        <f>Q899*H899</f>
        <v>0</v>
      </c>
      <c r="S899" s="142">
        <v>1.2999999999999999E-2</v>
      </c>
      <c r="T899" s="143">
        <f>S899*H899</f>
        <v>0.54469999999999996</v>
      </c>
      <c r="AR899" s="144" t="s">
        <v>188</v>
      </c>
      <c r="AT899" s="144" t="s">
        <v>160</v>
      </c>
      <c r="AU899" s="144" t="s">
        <v>88</v>
      </c>
      <c r="AY899" s="16" t="s">
        <v>157</v>
      </c>
      <c r="BE899" s="145">
        <f>IF(N899="základní",J899,0)</f>
        <v>0</v>
      </c>
      <c r="BF899" s="145">
        <f>IF(N899="snížená",J899,0)</f>
        <v>0</v>
      </c>
      <c r="BG899" s="145">
        <f>IF(N899="zákl. přenesená",J899,0)</f>
        <v>0</v>
      </c>
      <c r="BH899" s="145">
        <f>IF(N899="sníž. přenesená",J899,0)</f>
        <v>0</v>
      </c>
      <c r="BI899" s="145">
        <f>IF(N899="nulová",J899,0)</f>
        <v>0</v>
      </c>
      <c r="BJ899" s="16" t="s">
        <v>88</v>
      </c>
      <c r="BK899" s="145">
        <f>ROUND(I899*H899,2)</f>
        <v>0</v>
      </c>
      <c r="BL899" s="16" t="s">
        <v>188</v>
      </c>
      <c r="BM899" s="144" t="s">
        <v>3297</v>
      </c>
    </row>
    <row r="900" spans="2:65" s="1" customFormat="1">
      <c r="B900" s="28"/>
      <c r="D900" s="150" t="s">
        <v>214</v>
      </c>
      <c r="F900" s="870" t="s">
        <v>3298</v>
      </c>
      <c r="L900" s="28"/>
      <c r="M900" s="152"/>
      <c r="T900" s="52"/>
      <c r="AT900" s="16" t="s">
        <v>214</v>
      </c>
      <c r="AU900" s="16" t="s">
        <v>88</v>
      </c>
    </row>
    <row r="901" spans="2:65" s="12" customFormat="1">
      <c r="B901" s="153"/>
      <c r="D901" s="154" t="s">
        <v>259</v>
      </c>
      <c r="E901" s="155" t="s">
        <v>1</v>
      </c>
      <c r="F901" s="156" t="s">
        <v>3233</v>
      </c>
      <c r="H901" s="155" t="s">
        <v>1</v>
      </c>
      <c r="L901" s="153"/>
      <c r="M901" s="157"/>
      <c r="T901" s="158"/>
      <c r="AT901" s="155" t="s">
        <v>259</v>
      </c>
      <c r="AU901" s="155" t="s">
        <v>88</v>
      </c>
      <c r="AV901" s="12" t="s">
        <v>80</v>
      </c>
      <c r="AW901" s="12" t="s">
        <v>27</v>
      </c>
      <c r="AX901" s="12" t="s">
        <v>72</v>
      </c>
      <c r="AY901" s="155" t="s">
        <v>157</v>
      </c>
    </row>
    <row r="902" spans="2:65" s="12" customFormat="1">
      <c r="B902" s="153"/>
      <c r="D902" s="154" t="s">
        <v>259</v>
      </c>
      <c r="E902" s="155" t="s">
        <v>1</v>
      </c>
      <c r="F902" s="156" t="s">
        <v>3234</v>
      </c>
      <c r="H902" s="155" t="s">
        <v>1</v>
      </c>
      <c r="L902" s="153"/>
      <c r="M902" s="157"/>
      <c r="T902" s="158"/>
      <c r="AT902" s="155" t="s">
        <v>259</v>
      </c>
      <c r="AU902" s="155" t="s">
        <v>88</v>
      </c>
      <c r="AV902" s="12" t="s">
        <v>80</v>
      </c>
      <c r="AW902" s="12" t="s">
        <v>27</v>
      </c>
      <c r="AX902" s="12" t="s">
        <v>72</v>
      </c>
      <c r="AY902" s="155" t="s">
        <v>157</v>
      </c>
    </row>
    <row r="903" spans="2:65" s="13" customFormat="1">
      <c r="B903" s="159"/>
      <c r="D903" s="154" t="s">
        <v>259</v>
      </c>
      <c r="E903" s="160" t="s">
        <v>1</v>
      </c>
      <c r="F903" s="161" t="s">
        <v>3299</v>
      </c>
      <c r="H903" s="162">
        <v>35.9</v>
      </c>
      <c r="L903" s="159"/>
      <c r="M903" s="163"/>
      <c r="T903" s="164"/>
      <c r="AT903" s="160" t="s">
        <v>259</v>
      </c>
      <c r="AU903" s="160" t="s">
        <v>88</v>
      </c>
      <c r="AV903" s="13" t="s">
        <v>88</v>
      </c>
      <c r="AW903" s="13" t="s">
        <v>27</v>
      </c>
      <c r="AX903" s="13" t="s">
        <v>72</v>
      </c>
      <c r="AY903" s="160" t="s">
        <v>157</v>
      </c>
    </row>
    <row r="904" spans="2:65" s="13" customFormat="1">
      <c r="B904" s="159"/>
      <c r="D904" s="154" t="s">
        <v>259</v>
      </c>
      <c r="E904" s="160" t="s">
        <v>1</v>
      </c>
      <c r="F904" s="161" t="s">
        <v>3260</v>
      </c>
      <c r="H904" s="162">
        <v>6</v>
      </c>
      <c r="L904" s="159"/>
      <c r="M904" s="163"/>
      <c r="T904" s="164"/>
      <c r="AT904" s="160" t="s">
        <v>259</v>
      </c>
      <c r="AU904" s="160" t="s">
        <v>88</v>
      </c>
      <c r="AV904" s="13" t="s">
        <v>88</v>
      </c>
      <c r="AW904" s="13" t="s">
        <v>27</v>
      </c>
      <c r="AX904" s="13" t="s">
        <v>72</v>
      </c>
      <c r="AY904" s="160" t="s">
        <v>157</v>
      </c>
    </row>
    <row r="905" spans="2:65" s="14" customFormat="1">
      <c r="B905" s="165"/>
      <c r="D905" s="154" t="s">
        <v>259</v>
      </c>
      <c r="E905" s="166" t="s">
        <v>1</v>
      </c>
      <c r="F905" s="167" t="s">
        <v>265</v>
      </c>
      <c r="H905" s="168">
        <v>41.9</v>
      </c>
      <c r="L905" s="165"/>
      <c r="M905" s="169"/>
      <c r="T905" s="170"/>
      <c r="AT905" s="166" t="s">
        <v>259</v>
      </c>
      <c r="AU905" s="166" t="s">
        <v>88</v>
      </c>
      <c r="AV905" s="14" t="s">
        <v>164</v>
      </c>
      <c r="AW905" s="14" t="s">
        <v>27</v>
      </c>
      <c r="AX905" s="14" t="s">
        <v>80</v>
      </c>
      <c r="AY905" s="166" t="s">
        <v>157</v>
      </c>
    </row>
    <row r="906" spans="2:65" s="1" customFormat="1" ht="37.9" customHeight="1">
      <c r="B906" s="28"/>
      <c r="C906" s="198" t="s">
        <v>975</v>
      </c>
      <c r="D906" s="198" t="s">
        <v>160</v>
      </c>
      <c r="E906" s="199" t="s">
        <v>3300</v>
      </c>
      <c r="F906" s="200" t="s">
        <v>3301</v>
      </c>
      <c r="G906" s="201" t="s">
        <v>411</v>
      </c>
      <c r="H906" s="202">
        <v>37</v>
      </c>
      <c r="I906" s="903"/>
      <c r="J906" s="203">
        <f>ROUND(I906*H906,2)</f>
        <v>0</v>
      </c>
      <c r="K906" s="200" t="s">
        <v>2720</v>
      </c>
      <c r="L906" s="28"/>
      <c r="M906" s="140" t="s">
        <v>1</v>
      </c>
      <c r="N906" s="141" t="s">
        <v>38</v>
      </c>
      <c r="O906" s="142">
        <v>0.14599999999999999</v>
      </c>
      <c r="P906" s="142">
        <f>O906*H906</f>
        <v>5.4019999999999992</v>
      </c>
      <c r="Q906" s="142">
        <v>0</v>
      </c>
      <c r="R906" s="142">
        <f>Q906*H906</f>
        <v>0</v>
      </c>
      <c r="S906" s="142">
        <v>2.3E-2</v>
      </c>
      <c r="T906" s="143">
        <f>S906*H906</f>
        <v>0.85099999999999998</v>
      </c>
      <c r="AR906" s="144" t="s">
        <v>188</v>
      </c>
      <c r="AT906" s="144" t="s">
        <v>160</v>
      </c>
      <c r="AU906" s="144" t="s">
        <v>88</v>
      </c>
      <c r="AY906" s="16" t="s">
        <v>157</v>
      </c>
      <c r="BE906" s="145">
        <f>IF(N906="základní",J906,0)</f>
        <v>0</v>
      </c>
      <c r="BF906" s="145">
        <f>IF(N906="snížená",J906,0)</f>
        <v>0</v>
      </c>
      <c r="BG906" s="145">
        <f>IF(N906="zákl. přenesená",J906,0)</f>
        <v>0</v>
      </c>
      <c r="BH906" s="145">
        <f>IF(N906="sníž. přenesená",J906,0)</f>
        <v>0</v>
      </c>
      <c r="BI906" s="145">
        <f>IF(N906="nulová",J906,0)</f>
        <v>0</v>
      </c>
      <c r="BJ906" s="16" t="s">
        <v>88</v>
      </c>
      <c r="BK906" s="145">
        <f>ROUND(I906*H906,2)</f>
        <v>0</v>
      </c>
      <c r="BL906" s="16" t="s">
        <v>188</v>
      </c>
      <c r="BM906" s="144" t="s">
        <v>3302</v>
      </c>
    </row>
    <row r="907" spans="2:65" s="1" customFormat="1">
      <c r="B907" s="28"/>
      <c r="D907" s="150" t="s">
        <v>214</v>
      </c>
      <c r="F907" s="870" t="s">
        <v>3303</v>
      </c>
      <c r="L907" s="28"/>
      <c r="M907" s="152"/>
      <c r="T907" s="52"/>
      <c r="AT907" s="16" t="s">
        <v>214</v>
      </c>
      <c r="AU907" s="16" t="s">
        <v>88</v>
      </c>
    </row>
    <row r="908" spans="2:65" s="12" customFormat="1">
      <c r="B908" s="153"/>
      <c r="D908" s="154" t="s">
        <v>259</v>
      </c>
      <c r="E908" s="155" t="s">
        <v>1</v>
      </c>
      <c r="F908" s="156" t="s">
        <v>3233</v>
      </c>
      <c r="H908" s="155" t="s">
        <v>1</v>
      </c>
      <c r="L908" s="153"/>
      <c r="M908" s="157"/>
      <c r="T908" s="158"/>
      <c r="AT908" s="155" t="s">
        <v>259</v>
      </c>
      <c r="AU908" s="155" t="s">
        <v>88</v>
      </c>
      <c r="AV908" s="12" t="s">
        <v>80</v>
      </c>
      <c r="AW908" s="12" t="s">
        <v>27</v>
      </c>
      <c r="AX908" s="12" t="s">
        <v>72</v>
      </c>
      <c r="AY908" s="155" t="s">
        <v>157</v>
      </c>
    </row>
    <row r="909" spans="2:65" s="12" customFormat="1">
      <c r="B909" s="153"/>
      <c r="D909" s="154" t="s">
        <v>259</v>
      </c>
      <c r="E909" s="155" t="s">
        <v>1</v>
      </c>
      <c r="F909" s="156" t="s">
        <v>3234</v>
      </c>
      <c r="H909" s="155" t="s">
        <v>1</v>
      </c>
      <c r="L909" s="153"/>
      <c r="M909" s="157"/>
      <c r="T909" s="158"/>
      <c r="AT909" s="155" t="s">
        <v>259</v>
      </c>
      <c r="AU909" s="155" t="s">
        <v>88</v>
      </c>
      <c r="AV909" s="12" t="s">
        <v>80</v>
      </c>
      <c r="AW909" s="12" t="s">
        <v>27</v>
      </c>
      <c r="AX909" s="12" t="s">
        <v>72</v>
      </c>
      <c r="AY909" s="155" t="s">
        <v>157</v>
      </c>
    </row>
    <row r="910" spans="2:65" s="13" customFormat="1">
      <c r="B910" s="159"/>
      <c r="D910" s="154" t="s">
        <v>259</v>
      </c>
      <c r="E910" s="160" t="s">
        <v>1</v>
      </c>
      <c r="F910" s="161" t="s">
        <v>3304</v>
      </c>
      <c r="H910" s="162">
        <v>16.399999999999999</v>
      </c>
      <c r="L910" s="159"/>
      <c r="M910" s="163"/>
      <c r="T910" s="164"/>
      <c r="AT910" s="160" t="s">
        <v>259</v>
      </c>
      <c r="AU910" s="160" t="s">
        <v>88</v>
      </c>
      <c r="AV910" s="13" t="s">
        <v>88</v>
      </c>
      <c r="AW910" s="13" t="s">
        <v>27</v>
      </c>
      <c r="AX910" s="13" t="s">
        <v>72</v>
      </c>
      <c r="AY910" s="160" t="s">
        <v>157</v>
      </c>
    </row>
    <row r="911" spans="2:65" s="13" customFormat="1">
      <c r="B911" s="159"/>
      <c r="D911" s="154" t="s">
        <v>259</v>
      </c>
      <c r="E911" s="160" t="s">
        <v>1</v>
      </c>
      <c r="F911" s="161" t="s">
        <v>3305</v>
      </c>
      <c r="H911" s="162">
        <v>8</v>
      </c>
      <c r="L911" s="159"/>
      <c r="M911" s="163"/>
      <c r="T911" s="164"/>
      <c r="AT911" s="160" t="s">
        <v>259</v>
      </c>
      <c r="AU911" s="160" t="s">
        <v>88</v>
      </c>
      <c r="AV911" s="13" t="s">
        <v>88</v>
      </c>
      <c r="AW911" s="13" t="s">
        <v>27</v>
      </c>
      <c r="AX911" s="13" t="s">
        <v>72</v>
      </c>
      <c r="AY911" s="160" t="s">
        <v>157</v>
      </c>
    </row>
    <row r="912" spans="2:65" s="13" customFormat="1">
      <c r="B912" s="159"/>
      <c r="D912" s="154" t="s">
        <v>259</v>
      </c>
      <c r="E912" s="160" t="s">
        <v>1</v>
      </c>
      <c r="F912" s="161" t="s">
        <v>3306</v>
      </c>
      <c r="H912" s="162">
        <v>12.6</v>
      </c>
      <c r="L912" s="159"/>
      <c r="M912" s="163"/>
      <c r="T912" s="164"/>
      <c r="AT912" s="160" t="s">
        <v>259</v>
      </c>
      <c r="AU912" s="160" t="s">
        <v>88</v>
      </c>
      <c r="AV912" s="13" t="s">
        <v>88</v>
      </c>
      <c r="AW912" s="13" t="s">
        <v>27</v>
      </c>
      <c r="AX912" s="13" t="s">
        <v>72</v>
      </c>
      <c r="AY912" s="160" t="s">
        <v>157</v>
      </c>
    </row>
    <row r="913" spans="2:65" s="14" customFormat="1">
      <c r="B913" s="165"/>
      <c r="D913" s="154" t="s">
        <v>259</v>
      </c>
      <c r="E913" s="166" t="s">
        <v>1</v>
      </c>
      <c r="F913" s="167" t="s">
        <v>265</v>
      </c>
      <c r="H913" s="168">
        <v>37</v>
      </c>
      <c r="L913" s="165"/>
      <c r="M913" s="169"/>
      <c r="T913" s="170"/>
      <c r="AT913" s="166" t="s">
        <v>259</v>
      </c>
      <c r="AU913" s="166" t="s">
        <v>88</v>
      </c>
      <c r="AV913" s="14" t="s">
        <v>164</v>
      </c>
      <c r="AW913" s="14" t="s">
        <v>27</v>
      </c>
      <c r="AX913" s="14" t="s">
        <v>80</v>
      </c>
      <c r="AY913" s="166" t="s">
        <v>157</v>
      </c>
    </row>
    <row r="914" spans="2:65" s="1" customFormat="1" ht="37.9" customHeight="1">
      <c r="B914" s="28"/>
      <c r="C914" s="198" t="s">
        <v>980</v>
      </c>
      <c r="D914" s="198" t="s">
        <v>160</v>
      </c>
      <c r="E914" s="199" t="s">
        <v>3307</v>
      </c>
      <c r="F914" s="200" t="s">
        <v>3308</v>
      </c>
      <c r="G914" s="201" t="s">
        <v>411</v>
      </c>
      <c r="H914" s="202">
        <v>49.5</v>
      </c>
      <c r="I914" s="903"/>
      <c r="J914" s="203">
        <f>ROUND(I914*H914,2)</f>
        <v>0</v>
      </c>
      <c r="K914" s="200" t="s">
        <v>2720</v>
      </c>
      <c r="L914" s="28"/>
      <c r="M914" s="140" t="s">
        <v>1</v>
      </c>
      <c r="N914" s="141" t="s">
        <v>38</v>
      </c>
      <c r="O914" s="142">
        <v>0.16600000000000001</v>
      </c>
      <c r="P914" s="142">
        <f>O914*H914</f>
        <v>8.2170000000000005</v>
      </c>
      <c r="Q914" s="142">
        <v>0</v>
      </c>
      <c r="R914" s="142">
        <f>Q914*H914</f>
        <v>0</v>
      </c>
      <c r="S914" s="142">
        <v>0.03</v>
      </c>
      <c r="T914" s="143">
        <f>S914*H914</f>
        <v>1.4849999999999999</v>
      </c>
      <c r="AR914" s="144" t="s">
        <v>188</v>
      </c>
      <c r="AT914" s="144" t="s">
        <v>160</v>
      </c>
      <c r="AU914" s="144" t="s">
        <v>88</v>
      </c>
      <c r="AY914" s="16" t="s">
        <v>157</v>
      </c>
      <c r="BE914" s="145">
        <f>IF(N914="základní",J914,0)</f>
        <v>0</v>
      </c>
      <c r="BF914" s="145">
        <f>IF(N914="snížená",J914,0)</f>
        <v>0</v>
      </c>
      <c r="BG914" s="145">
        <f>IF(N914="zákl. přenesená",J914,0)</f>
        <v>0</v>
      </c>
      <c r="BH914" s="145">
        <f>IF(N914="sníž. přenesená",J914,0)</f>
        <v>0</v>
      </c>
      <c r="BI914" s="145">
        <f>IF(N914="nulová",J914,0)</f>
        <v>0</v>
      </c>
      <c r="BJ914" s="16" t="s">
        <v>88</v>
      </c>
      <c r="BK914" s="145">
        <f>ROUND(I914*H914,2)</f>
        <v>0</v>
      </c>
      <c r="BL914" s="16" t="s">
        <v>188</v>
      </c>
      <c r="BM914" s="144" t="s">
        <v>3309</v>
      </c>
    </row>
    <row r="915" spans="2:65" s="1" customFormat="1">
      <c r="B915" s="28"/>
      <c r="D915" s="150" t="s">
        <v>214</v>
      </c>
      <c r="F915" s="870" t="s">
        <v>3310</v>
      </c>
      <c r="L915" s="28"/>
      <c r="M915" s="152"/>
      <c r="T915" s="52"/>
      <c r="AT915" s="16" t="s">
        <v>214</v>
      </c>
      <c r="AU915" s="16" t="s">
        <v>88</v>
      </c>
    </row>
    <row r="916" spans="2:65" s="12" customFormat="1">
      <c r="B916" s="153"/>
      <c r="D916" s="154" t="s">
        <v>259</v>
      </c>
      <c r="E916" s="155" t="s">
        <v>1</v>
      </c>
      <c r="F916" s="156" t="s">
        <v>3233</v>
      </c>
      <c r="H916" s="155" t="s">
        <v>1</v>
      </c>
      <c r="L916" s="153"/>
      <c r="M916" s="157"/>
      <c r="T916" s="158"/>
      <c r="AT916" s="155" t="s">
        <v>259</v>
      </c>
      <c r="AU916" s="155" t="s">
        <v>88</v>
      </c>
      <c r="AV916" s="12" t="s">
        <v>80</v>
      </c>
      <c r="AW916" s="12" t="s">
        <v>27</v>
      </c>
      <c r="AX916" s="12" t="s">
        <v>72</v>
      </c>
      <c r="AY916" s="155" t="s">
        <v>157</v>
      </c>
    </row>
    <row r="917" spans="2:65" s="12" customFormat="1">
      <c r="B917" s="153"/>
      <c r="D917" s="154" t="s">
        <v>259</v>
      </c>
      <c r="E917" s="155" t="s">
        <v>1</v>
      </c>
      <c r="F917" s="156" t="s">
        <v>3234</v>
      </c>
      <c r="H917" s="155" t="s">
        <v>1</v>
      </c>
      <c r="L917" s="153"/>
      <c r="M917" s="157"/>
      <c r="T917" s="158"/>
      <c r="AT917" s="155" t="s">
        <v>259</v>
      </c>
      <c r="AU917" s="155" t="s">
        <v>88</v>
      </c>
      <c r="AV917" s="12" t="s">
        <v>80</v>
      </c>
      <c r="AW917" s="12" t="s">
        <v>27</v>
      </c>
      <c r="AX917" s="12" t="s">
        <v>72</v>
      </c>
      <c r="AY917" s="155" t="s">
        <v>157</v>
      </c>
    </row>
    <row r="918" spans="2:65" s="13" customFormat="1">
      <c r="B918" s="159"/>
      <c r="D918" s="154" t="s">
        <v>259</v>
      </c>
      <c r="E918" s="160" t="s">
        <v>1</v>
      </c>
      <c r="F918" s="161" t="s">
        <v>3311</v>
      </c>
      <c r="H918" s="162">
        <v>49.5</v>
      </c>
      <c r="L918" s="159"/>
      <c r="M918" s="163"/>
      <c r="T918" s="164"/>
      <c r="AT918" s="160" t="s">
        <v>259</v>
      </c>
      <c r="AU918" s="160" t="s">
        <v>88</v>
      </c>
      <c r="AV918" s="13" t="s">
        <v>88</v>
      </c>
      <c r="AW918" s="13" t="s">
        <v>27</v>
      </c>
      <c r="AX918" s="13" t="s">
        <v>72</v>
      </c>
      <c r="AY918" s="160" t="s">
        <v>157</v>
      </c>
    </row>
    <row r="919" spans="2:65" s="14" customFormat="1">
      <c r="B919" s="165"/>
      <c r="D919" s="154" t="s">
        <v>259</v>
      </c>
      <c r="E919" s="166" t="s">
        <v>1</v>
      </c>
      <c r="F919" s="167" t="s">
        <v>265</v>
      </c>
      <c r="H919" s="168">
        <v>49.5</v>
      </c>
      <c r="L919" s="165"/>
      <c r="M919" s="169"/>
      <c r="T919" s="170"/>
      <c r="AT919" s="166" t="s">
        <v>259</v>
      </c>
      <c r="AU919" s="166" t="s">
        <v>88</v>
      </c>
      <c r="AV919" s="14" t="s">
        <v>164</v>
      </c>
      <c r="AW919" s="14" t="s">
        <v>27</v>
      </c>
      <c r="AX919" s="14" t="s">
        <v>80</v>
      </c>
      <c r="AY919" s="166" t="s">
        <v>157</v>
      </c>
    </row>
    <row r="920" spans="2:65" s="1" customFormat="1" ht="33" customHeight="1">
      <c r="B920" s="28"/>
      <c r="C920" s="198" t="s">
        <v>986</v>
      </c>
      <c r="D920" s="198" t="s">
        <v>160</v>
      </c>
      <c r="E920" s="199" t="s">
        <v>3312</v>
      </c>
      <c r="F920" s="200" t="s">
        <v>3313</v>
      </c>
      <c r="G920" s="201" t="s">
        <v>306</v>
      </c>
      <c r="H920" s="202">
        <v>216.17699999999999</v>
      </c>
      <c r="I920" s="903"/>
      <c r="J920" s="203">
        <f>ROUND(I920*H920,2)</f>
        <v>0</v>
      </c>
      <c r="K920" s="200" t="s">
        <v>2720</v>
      </c>
      <c r="L920" s="28"/>
      <c r="M920" s="140" t="s">
        <v>1</v>
      </c>
      <c r="N920" s="141" t="s">
        <v>38</v>
      </c>
      <c r="O920" s="142">
        <v>0.48</v>
      </c>
      <c r="P920" s="142">
        <f>O920*H920</f>
        <v>103.76495999999999</v>
      </c>
      <c r="Q920" s="142">
        <v>0</v>
      </c>
      <c r="R920" s="142">
        <f>Q920*H920</f>
        <v>0</v>
      </c>
      <c r="S920" s="142">
        <v>1.4E-2</v>
      </c>
      <c r="T920" s="143">
        <f>S920*H920</f>
        <v>3.026478</v>
      </c>
      <c r="AR920" s="144" t="s">
        <v>188</v>
      </c>
      <c r="AT920" s="144" t="s">
        <v>160</v>
      </c>
      <c r="AU920" s="144" t="s">
        <v>88</v>
      </c>
      <c r="AY920" s="16" t="s">
        <v>157</v>
      </c>
      <c r="BE920" s="145">
        <f>IF(N920="základní",J920,0)</f>
        <v>0</v>
      </c>
      <c r="BF920" s="145">
        <f>IF(N920="snížená",J920,0)</f>
        <v>0</v>
      </c>
      <c r="BG920" s="145">
        <f>IF(N920="zákl. přenesená",J920,0)</f>
        <v>0</v>
      </c>
      <c r="BH920" s="145">
        <f>IF(N920="sníž. přenesená",J920,0)</f>
        <v>0</v>
      </c>
      <c r="BI920" s="145">
        <f>IF(N920="nulová",J920,0)</f>
        <v>0</v>
      </c>
      <c r="BJ920" s="16" t="s">
        <v>88</v>
      </c>
      <c r="BK920" s="145">
        <f>ROUND(I920*H920,2)</f>
        <v>0</v>
      </c>
      <c r="BL920" s="16" t="s">
        <v>188</v>
      </c>
      <c r="BM920" s="144" t="s">
        <v>3314</v>
      </c>
    </row>
    <row r="921" spans="2:65" s="1" customFormat="1">
      <c r="B921" s="28"/>
      <c r="D921" s="150" t="s">
        <v>214</v>
      </c>
      <c r="F921" s="870" t="s">
        <v>3315</v>
      </c>
      <c r="L921" s="28"/>
      <c r="M921" s="152"/>
      <c r="T921" s="52"/>
      <c r="AT921" s="16" t="s">
        <v>214</v>
      </c>
      <c r="AU921" s="16" t="s">
        <v>88</v>
      </c>
    </row>
    <row r="922" spans="2:65" s="12" customFormat="1">
      <c r="B922" s="153"/>
      <c r="D922" s="154" t="s">
        <v>259</v>
      </c>
      <c r="E922" s="155" t="s">
        <v>1</v>
      </c>
      <c r="F922" s="156" t="s">
        <v>2723</v>
      </c>
      <c r="H922" s="155" t="s">
        <v>1</v>
      </c>
      <c r="L922" s="153"/>
      <c r="M922" s="157"/>
      <c r="T922" s="158"/>
      <c r="AT922" s="155" t="s">
        <v>259</v>
      </c>
      <c r="AU922" s="155" t="s">
        <v>88</v>
      </c>
      <c r="AV922" s="12" t="s">
        <v>80</v>
      </c>
      <c r="AW922" s="12" t="s">
        <v>27</v>
      </c>
      <c r="AX922" s="12" t="s">
        <v>72</v>
      </c>
      <c r="AY922" s="155" t="s">
        <v>157</v>
      </c>
    </row>
    <row r="923" spans="2:65" s="12" customFormat="1">
      <c r="B923" s="153"/>
      <c r="D923" s="154" t="s">
        <v>259</v>
      </c>
      <c r="E923" s="155" t="s">
        <v>1</v>
      </c>
      <c r="F923" s="156" t="s">
        <v>2766</v>
      </c>
      <c r="H923" s="155" t="s">
        <v>1</v>
      </c>
      <c r="L923" s="153"/>
      <c r="M923" s="157"/>
      <c r="T923" s="158"/>
      <c r="AT923" s="155" t="s">
        <v>259</v>
      </c>
      <c r="AU923" s="155" t="s">
        <v>88</v>
      </c>
      <c r="AV923" s="12" t="s">
        <v>80</v>
      </c>
      <c r="AW923" s="12" t="s">
        <v>27</v>
      </c>
      <c r="AX923" s="12" t="s">
        <v>72</v>
      </c>
      <c r="AY923" s="155" t="s">
        <v>157</v>
      </c>
    </row>
    <row r="924" spans="2:65" s="12" customFormat="1">
      <c r="B924" s="153"/>
      <c r="D924" s="154" t="s">
        <v>259</v>
      </c>
      <c r="E924" s="155" t="s">
        <v>1</v>
      </c>
      <c r="F924" s="156" t="s">
        <v>3316</v>
      </c>
      <c r="H924" s="155" t="s">
        <v>1</v>
      </c>
      <c r="L924" s="153"/>
      <c r="M924" s="157"/>
      <c r="T924" s="158"/>
      <c r="AT924" s="155" t="s">
        <v>259</v>
      </c>
      <c r="AU924" s="155" t="s">
        <v>88</v>
      </c>
      <c r="AV924" s="12" t="s">
        <v>80</v>
      </c>
      <c r="AW924" s="12" t="s">
        <v>27</v>
      </c>
      <c r="AX924" s="12" t="s">
        <v>72</v>
      </c>
      <c r="AY924" s="155" t="s">
        <v>157</v>
      </c>
    </row>
    <row r="925" spans="2:65" s="13" customFormat="1">
      <c r="B925" s="159"/>
      <c r="D925" s="154" t="s">
        <v>259</v>
      </c>
      <c r="E925" s="160" t="s">
        <v>1</v>
      </c>
      <c r="F925" s="161" t="s">
        <v>3317</v>
      </c>
      <c r="H925" s="162">
        <v>216.17699999999999</v>
      </c>
      <c r="L925" s="159"/>
      <c r="M925" s="163"/>
      <c r="T925" s="164"/>
      <c r="AT925" s="160" t="s">
        <v>259</v>
      </c>
      <c r="AU925" s="160" t="s">
        <v>88</v>
      </c>
      <c r="AV925" s="13" t="s">
        <v>88</v>
      </c>
      <c r="AW925" s="13" t="s">
        <v>27</v>
      </c>
      <c r="AX925" s="13" t="s">
        <v>72</v>
      </c>
      <c r="AY925" s="160" t="s">
        <v>157</v>
      </c>
    </row>
    <row r="926" spans="2:65" s="14" customFormat="1">
      <c r="B926" s="165"/>
      <c r="D926" s="154" t="s">
        <v>259</v>
      </c>
      <c r="E926" s="166" t="s">
        <v>1</v>
      </c>
      <c r="F926" s="167" t="s">
        <v>265</v>
      </c>
      <c r="H926" s="168">
        <v>216.17699999999999</v>
      </c>
      <c r="L926" s="165"/>
      <c r="M926" s="169"/>
      <c r="T926" s="170"/>
      <c r="AT926" s="166" t="s">
        <v>259</v>
      </c>
      <c r="AU926" s="166" t="s">
        <v>88</v>
      </c>
      <c r="AV926" s="14" t="s">
        <v>164</v>
      </c>
      <c r="AW926" s="14" t="s">
        <v>27</v>
      </c>
      <c r="AX926" s="14" t="s">
        <v>80</v>
      </c>
      <c r="AY926" s="166" t="s">
        <v>157</v>
      </c>
    </row>
    <row r="927" spans="2:65" s="1" customFormat="1" ht="33" customHeight="1">
      <c r="B927" s="28"/>
      <c r="C927" s="198" t="s">
        <v>989</v>
      </c>
      <c r="D927" s="198" t="s">
        <v>160</v>
      </c>
      <c r="E927" s="199" t="s">
        <v>3318</v>
      </c>
      <c r="F927" s="200" t="s">
        <v>3319</v>
      </c>
      <c r="G927" s="201" t="s">
        <v>306</v>
      </c>
      <c r="H927" s="202">
        <v>216.17699999999999</v>
      </c>
      <c r="I927" s="903"/>
      <c r="J927" s="203">
        <f>ROUND(I927*H927,2)</f>
        <v>0</v>
      </c>
      <c r="K927" s="200" t="s">
        <v>2720</v>
      </c>
      <c r="L927" s="28"/>
      <c r="M927" s="140" t="s">
        <v>1</v>
      </c>
      <c r="N927" s="141" t="s">
        <v>38</v>
      </c>
      <c r="O927" s="142">
        <v>0.13600000000000001</v>
      </c>
      <c r="P927" s="142">
        <f>O927*H927</f>
        <v>29.400072000000002</v>
      </c>
      <c r="Q927" s="142">
        <v>0</v>
      </c>
      <c r="R927" s="142">
        <f>Q927*H927</f>
        <v>0</v>
      </c>
      <c r="S927" s="142">
        <v>0.04</v>
      </c>
      <c r="T927" s="143">
        <f>S927*H927</f>
        <v>8.6470800000000008</v>
      </c>
      <c r="AR927" s="144" t="s">
        <v>188</v>
      </c>
      <c r="AT927" s="144" t="s">
        <v>160</v>
      </c>
      <c r="AU927" s="144" t="s">
        <v>88</v>
      </c>
      <c r="AY927" s="16" t="s">
        <v>157</v>
      </c>
      <c r="BE927" s="145">
        <f>IF(N927="základní",J927,0)</f>
        <v>0</v>
      </c>
      <c r="BF927" s="145">
        <f>IF(N927="snížená",J927,0)</f>
        <v>0</v>
      </c>
      <c r="BG927" s="145">
        <f>IF(N927="zákl. přenesená",J927,0)</f>
        <v>0</v>
      </c>
      <c r="BH927" s="145">
        <f>IF(N927="sníž. přenesená",J927,0)</f>
        <v>0</v>
      </c>
      <c r="BI927" s="145">
        <f>IF(N927="nulová",J927,0)</f>
        <v>0</v>
      </c>
      <c r="BJ927" s="16" t="s">
        <v>88</v>
      </c>
      <c r="BK927" s="145">
        <f>ROUND(I927*H927,2)</f>
        <v>0</v>
      </c>
      <c r="BL927" s="16" t="s">
        <v>188</v>
      </c>
      <c r="BM927" s="144" t="s">
        <v>3320</v>
      </c>
    </row>
    <row r="928" spans="2:65" s="1" customFormat="1">
      <c r="B928" s="28"/>
      <c r="D928" s="150" t="s">
        <v>214</v>
      </c>
      <c r="F928" s="870" t="s">
        <v>3321</v>
      </c>
      <c r="L928" s="28"/>
      <c r="M928" s="152"/>
      <c r="T928" s="52"/>
      <c r="AT928" s="16" t="s">
        <v>214</v>
      </c>
      <c r="AU928" s="16" t="s">
        <v>88</v>
      </c>
    </row>
    <row r="929" spans="2:65" s="12" customFormat="1">
      <c r="B929" s="153"/>
      <c r="D929" s="154" t="s">
        <v>259</v>
      </c>
      <c r="E929" s="155" t="s">
        <v>1</v>
      </c>
      <c r="F929" s="156" t="s">
        <v>2723</v>
      </c>
      <c r="H929" s="155" t="s">
        <v>1</v>
      </c>
      <c r="L929" s="153"/>
      <c r="M929" s="157"/>
      <c r="T929" s="158"/>
      <c r="AT929" s="155" t="s">
        <v>259</v>
      </c>
      <c r="AU929" s="155" t="s">
        <v>88</v>
      </c>
      <c r="AV929" s="12" t="s">
        <v>80</v>
      </c>
      <c r="AW929" s="12" t="s">
        <v>27</v>
      </c>
      <c r="AX929" s="12" t="s">
        <v>72</v>
      </c>
      <c r="AY929" s="155" t="s">
        <v>157</v>
      </c>
    </row>
    <row r="930" spans="2:65" s="12" customFormat="1">
      <c r="B930" s="153"/>
      <c r="D930" s="154" t="s">
        <v>259</v>
      </c>
      <c r="E930" s="155" t="s">
        <v>1</v>
      </c>
      <c r="F930" s="156" t="s">
        <v>2766</v>
      </c>
      <c r="H930" s="155" t="s">
        <v>1</v>
      </c>
      <c r="L930" s="153"/>
      <c r="M930" s="157"/>
      <c r="T930" s="158"/>
      <c r="AT930" s="155" t="s">
        <v>259</v>
      </c>
      <c r="AU930" s="155" t="s">
        <v>88</v>
      </c>
      <c r="AV930" s="12" t="s">
        <v>80</v>
      </c>
      <c r="AW930" s="12" t="s">
        <v>27</v>
      </c>
      <c r="AX930" s="12" t="s">
        <v>72</v>
      </c>
      <c r="AY930" s="155" t="s">
        <v>157</v>
      </c>
    </row>
    <row r="931" spans="2:65" s="12" customFormat="1">
      <c r="B931" s="153"/>
      <c r="D931" s="154" t="s">
        <v>259</v>
      </c>
      <c r="E931" s="155" t="s">
        <v>1</v>
      </c>
      <c r="F931" s="156" t="s">
        <v>3316</v>
      </c>
      <c r="H931" s="155" t="s">
        <v>1</v>
      </c>
      <c r="L931" s="153"/>
      <c r="M931" s="157"/>
      <c r="T931" s="158"/>
      <c r="AT931" s="155" t="s">
        <v>259</v>
      </c>
      <c r="AU931" s="155" t="s">
        <v>88</v>
      </c>
      <c r="AV931" s="12" t="s">
        <v>80</v>
      </c>
      <c r="AW931" s="12" t="s">
        <v>27</v>
      </c>
      <c r="AX931" s="12" t="s">
        <v>72</v>
      </c>
      <c r="AY931" s="155" t="s">
        <v>157</v>
      </c>
    </row>
    <row r="932" spans="2:65" s="13" customFormat="1">
      <c r="B932" s="159"/>
      <c r="D932" s="154" t="s">
        <v>259</v>
      </c>
      <c r="E932" s="160" t="s">
        <v>1</v>
      </c>
      <c r="F932" s="161" t="s">
        <v>3317</v>
      </c>
      <c r="H932" s="162">
        <v>216.17699999999999</v>
      </c>
      <c r="L932" s="159"/>
      <c r="M932" s="163"/>
      <c r="T932" s="164"/>
      <c r="AT932" s="160" t="s">
        <v>259</v>
      </c>
      <c r="AU932" s="160" t="s">
        <v>88</v>
      </c>
      <c r="AV932" s="13" t="s">
        <v>88</v>
      </c>
      <c r="AW932" s="13" t="s">
        <v>27</v>
      </c>
      <c r="AX932" s="13" t="s">
        <v>72</v>
      </c>
      <c r="AY932" s="160" t="s">
        <v>157</v>
      </c>
    </row>
    <row r="933" spans="2:65" s="14" customFormat="1">
      <c r="B933" s="165"/>
      <c r="D933" s="154" t="s">
        <v>259</v>
      </c>
      <c r="E933" s="166" t="s">
        <v>1</v>
      </c>
      <c r="F933" s="167" t="s">
        <v>265</v>
      </c>
      <c r="H933" s="168">
        <v>216.17699999999999</v>
      </c>
      <c r="L933" s="165"/>
      <c r="M933" s="169"/>
      <c r="T933" s="170"/>
      <c r="AT933" s="166" t="s">
        <v>259</v>
      </c>
      <c r="AU933" s="166" t="s">
        <v>88</v>
      </c>
      <c r="AV933" s="14" t="s">
        <v>164</v>
      </c>
      <c r="AW933" s="14" t="s">
        <v>27</v>
      </c>
      <c r="AX933" s="14" t="s">
        <v>80</v>
      </c>
      <c r="AY933" s="166" t="s">
        <v>157</v>
      </c>
    </row>
    <row r="934" spans="2:65" s="11" customFormat="1" ht="22.9" customHeight="1">
      <c r="B934" s="121"/>
      <c r="D934" s="122" t="s">
        <v>71</v>
      </c>
      <c r="E934" s="130" t="s">
        <v>1420</v>
      </c>
      <c r="F934" s="130" t="s">
        <v>1421</v>
      </c>
      <c r="J934" s="131">
        <f>BK934</f>
        <v>0</v>
      </c>
      <c r="L934" s="121"/>
      <c r="M934" s="125"/>
      <c r="P934" s="126">
        <f>SUM(P935:P957)</f>
        <v>69.54468</v>
      </c>
      <c r="R934" s="126">
        <f>SUM(R935:R957)</f>
        <v>0</v>
      </c>
      <c r="T934" s="127">
        <f>SUM(T935:T957)</f>
        <v>3.4258006999999999</v>
      </c>
      <c r="AR934" s="122" t="s">
        <v>88</v>
      </c>
      <c r="AT934" s="128" t="s">
        <v>71</v>
      </c>
      <c r="AU934" s="128" t="s">
        <v>80</v>
      </c>
      <c r="AY934" s="122" t="s">
        <v>157</v>
      </c>
      <c r="BK934" s="129">
        <f>SUM(BK935:BK957)</f>
        <v>0</v>
      </c>
    </row>
    <row r="935" spans="2:65" s="1" customFormat="1" ht="49.15" customHeight="1">
      <c r="B935" s="28"/>
      <c r="C935" s="198" t="s">
        <v>992</v>
      </c>
      <c r="D935" s="198" t="s">
        <v>160</v>
      </c>
      <c r="E935" s="199" t="s">
        <v>3322</v>
      </c>
      <c r="F935" s="200" t="s">
        <v>3323</v>
      </c>
      <c r="G935" s="201" t="s">
        <v>306</v>
      </c>
      <c r="H935" s="202">
        <v>87.67</v>
      </c>
      <c r="I935" s="903"/>
      <c r="J935" s="203">
        <f>ROUND(I935*H935,2)</f>
        <v>0</v>
      </c>
      <c r="K935" s="200" t="s">
        <v>2720</v>
      </c>
      <c r="L935" s="28"/>
      <c r="M935" s="140" t="s">
        <v>1</v>
      </c>
      <c r="N935" s="141" t="s">
        <v>38</v>
      </c>
      <c r="O935" s="142">
        <v>0.20399999999999999</v>
      </c>
      <c r="P935" s="142">
        <f>O935*H935</f>
        <v>17.884679999999999</v>
      </c>
      <c r="Q935" s="142">
        <v>0</v>
      </c>
      <c r="R935" s="142">
        <f>Q935*H935</f>
        <v>0</v>
      </c>
      <c r="S935" s="142">
        <v>1.721E-2</v>
      </c>
      <c r="T935" s="143">
        <f>S935*H935</f>
        <v>1.5088007000000001</v>
      </c>
      <c r="AR935" s="144" t="s">
        <v>188</v>
      </c>
      <c r="AT935" s="144" t="s">
        <v>160</v>
      </c>
      <c r="AU935" s="144" t="s">
        <v>88</v>
      </c>
      <c r="AY935" s="16" t="s">
        <v>157</v>
      </c>
      <c r="BE935" s="145">
        <f>IF(N935="základní",J935,0)</f>
        <v>0</v>
      </c>
      <c r="BF935" s="145">
        <f>IF(N935="snížená",J935,0)</f>
        <v>0</v>
      </c>
      <c r="BG935" s="145">
        <f>IF(N935="zákl. přenesená",J935,0)</f>
        <v>0</v>
      </c>
      <c r="BH935" s="145">
        <f>IF(N935="sníž. přenesená",J935,0)</f>
        <v>0</v>
      </c>
      <c r="BI935" s="145">
        <f>IF(N935="nulová",J935,0)</f>
        <v>0</v>
      </c>
      <c r="BJ935" s="16" t="s">
        <v>88</v>
      </c>
      <c r="BK935" s="145">
        <f>ROUND(I935*H935,2)</f>
        <v>0</v>
      </c>
      <c r="BL935" s="16" t="s">
        <v>188</v>
      </c>
      <c r="BM935" s="144" t="s">
        <v>3324</v>
      </c>
    </row>
    <row r="936" spans="2:65" s="1" customFormat="1">
      <c r="B936" s="28"/>
      <c r="D936" s="150" t="s">
        <v>214</v>
      </c>
      <c r="F936" s="870" t="s">
        <v>3325</v>
      </c>
      <c r="L936" s="28"/>
      <c r="M936" s="152"/>
      <c r="T936" s="52"/>
      <c r="AT936" s="16" t="s">
        <v>214</v>
      </c>
      <c r="AU936" s="16" t="s">
        <v>88</v>
      </c>
    </row>
    <row r="937" spans="2:65" s="12" customFormat="1">
      <c r="B937" s="153"/>
      <c r="D937" s="154" t="s">
        <v>259</v>
      </c>
      <c r="E937" s="155" t="s">
        <v>1</v>
      </c>
      <c r="F937" s="156" t="s">
        <v>2759</v>
      </c>
      <c r="H937" s="155" t="s">
        <v>1</v>
      </c>
      <c r="L937" s="153"/>
      <c r="M937" s="157"/>
      <c r="T937" s="158"/>
      <c r="AT937" s="155" t="s">
        <v>259</v>
      </c>
      <c r="AU937" s="155" t="s">
        <v>88</v>
      </c>
      <c r="AV937" s="12" t="s">
        <v>80</v>
      </c>
      <c r="AW937" s="12" t="s">
        <v>27</v>
      </c>
      <c r="AX937" s="12" t="s">
        <v>72</v>
      </c>
      <c r="AY937" s="155" t="s">
        <v>157</v>
      </c>
    </row>
    <row r="938" spans="2:65" s="12" customFormat="1">
      <c r="B938" s="153"/>
      <c r="D938" s="154" t="s">
        <v>259</v>
      </c>
      <c r="E938" s="155" t="s">
        <v>1</v>
      </c>
      <c r="F938" s="156" t="s">
        <v>2760</v>
      </c>
      <c r="H938" s="155" t="s">
        <v>1</v>
      </c>
      <c r="L938" s="153"/>
      <c r="M938" s="157"/>
      <c r="T938" s="158"/>
      <c r="AT938" s="155" t="s">
        <v>259</v>
      </c>
      <c r="AU938" s="155" t="s">
        <v>88</v>
      </c>
      <c r="AV938" s="12" t="s">
        <v>80</v>
      </c>
      <c r="AW938" s="12" t="s">
        <v>27</v>
      </c>
      <c r="AX938" s="12" t="s">
        <v>72</v>
      </c>
      <c r="AY938" s="155" t="s">
        <v>157</v>
      </c>
    </row>
    <row r="939" spans="2:65" s="12" customFormat="1">
      <c r="B939" s="153"/>
      <c r="D939" s="154" t="s">
        <v>259</v>
      </c>
      <c r="E939" s="155" t="s">
        <v>1</v>
      </c>
      <c r="F939" s="156" t="s">
        <v>2764</v>
      </c>
      <c r="H939" s="155" t="s">
        <v>1</v>
      </c>
      <c r="L939" s="153"/>
      <c r="M939" s="157"/>
      <c r="T939" s="158"/>
      <c r="AT939" s="155" t="s">
        <v>259</v>
      </c>
      <c r="AU939" s="155" t="s">
        <v>88</v>
      </c>
      <c r="AV939" s="12" t="s">
        <v>80</v>
      </c>
      <c r="AW939" s="12" t="s">
        <v>27</v>
      </c>
      <c r="AX939" s="12" t="s">
        <v>72</v>
      </c>
      <c r="AY939" s="155" t="s">
        <v>157</v>
      </c>
    </row>
    <row r="940" spans="2:65" s="13" customFormat="1">
      <c r="B940" s="159"/>
      <c r="D940" s="154" t="s">
        <v>259</v>
      </c>
      <c r="E940" s="160" t="s">
        <v>1</v>
      </c>
      <c r="F940" s="161" t="s">
        <v>2983</v>
      </c>
      <c r="H940" s="162">
        <v>29.35</v>
      </c>
      <c r="L940" s="159"/>
      <c r="M940" s="163"/>
      <c r="T940" s="164"/>
      <c r="AT940" s="160" t="s">
        <v>259</v>
      </c>
      <c r="AU940" s="160" t="s">
        <v>88</v>
      </c>
      <c r="AV940" s="13" t="s">
        <v>88</v>
      </c>
      <c r="AW940" s="13" t="s">
        <v>27</v>
      </c>
      <c r="AX940" s="13" t="s">
        <v>72</v>
      </c>
      <c r="AY940" s="160" t="s">
        <v>157</v>
      </c>
    </row>
    <row r="941" spans="2:65" s="13" customFormat="1">
      <c r="B941" s="159"/>
      <c r="D941" s="154" t="s">
        <v>259</v>
      </c>
      <c r="E941" s="160" t="s">
        <v>1</v>
      </c>
      <c r="F941" s="161" t="s">
        <v>2984</v>
      </c>
      <c r="H941" s="162">
        <v>1.74</v>
      </c>
      <c r="L941" s="159"/>
      <c r="M941" s="163"/>
      <c r="T941" s="164"/>
      <c r="AT941" s="160" t="s">
        <v>259</v>
      </c>
      <c r="AU941" s="160" t="s">
        <v>88</v>
      </c>
      <c r="AV941" s="13" t="s">
        <v>88</v>
      </c>
      <c r="AW941" s="13" t="s">
        <v>27</v>
      </c>
      <c r="AX941" s="13" t="s">
        <v>72</v>
      </c>
      <c r="AY941" s="160" t="s">
        <v>157</v>
      </c>
    </row>
    <row r="942" spans="2:65" s="13" customFormat="1">
      <c r="B942" s="159"/>
      <c r="D942" s="154" t="s">
        <v>259</v>
      </c>
      <c r="E942" s="160" t="s">
        <v>1</v>
      </c>
      <c r="F942" s="161" t="s">
        <v>2985</v>
      </c>
      <c r="H942" s="162">
        <v>2.54</v>
      </c>
      <c r="L942" s="159"/>
      <c r="M942" s="163"/>
      <c r="T942" s="164"/>
      <c r="AT942" s="160" t="s">
        <v>259</v>
      </c>
      <c r="AU942" s="160" t="s">
        <v>88</v>
      </c>
      <c r="AV942" s="13" t="s">
        <v>88</v>
      </c>
      <c r="AW942" s="13" t="s">
        <v>27</v>
      </c>
      <c r="AX942" s="13" t="s">
        <v>72</v>
      </c>
      <c r="AY942" s="160" t="s">
        <v>157</v>
      </c>
    </row>
    <row r="943" spans="2:65" s="13" customFormat="1">
      <c r="B943" s="159"/>
      <c r="D943" s="154" t="s">
        <v>259</v>
      </c>
      <c r="E943" s="160" t="s">
        <v>1</v>
      </c>
      <c r="F943" s="161" t="s">
        <v>2986</v>
      </c>
      <c r="H943" s="162">
        <v>3.42</v>
      </c>
      <c r="L943" s="159"/>
      <c r="M943" s="163"/>
      <c r="T943" s="164"/>
      <c r="AT943" s="160" t="s">
        <v>259</v>
      </c>
      <c r="AU943" s="160" t="s">
        <v>88</v>
      </c>
      <c r="AV943" s="13" t="s">
        <v>88</v>
      </c>
      <c r="AW943" s="13" t="s">
        <v>27</v>
      </c>
      <c r="AX943" s="13" t="s">
        <v>72</v>
      </c>
      <c r="AY943" s="160" t="s">
        <v>157</v>
      </c>
    </row>
    <row r="944" spans="2:65" s="13" customFormat="1">
      <c r="B944" s="159"/>
      <c r="D944" s="154" t="s">
        <v>259</v>
      </c>
      <c r="E944" s="160" t="s">
        <v>1</v>
      </c>
      <c r="F944" s="161" t="s">
        <v>2987</v>
      </c>
      <c r="H944" s="162">
        <v>5.32</v>
      </c>
      <c r="L944" s="159"/>
      <c r="M944" s="163"/>
      <c r="T944" s="164"/>
      <c r="AT944" s="160" t="s">
        <v>259</v>
      </c>
      <c r="AU944" s="160" t="s">
        <v>88</v>
      </c>
      <c r="AV944" s="13" t="s">
        <v>88</v>
      </c>
      <c r="AW944" s="13" t="s">
        <v>27</v>
      </c>
      <c r="AX944" s="13" t="s">
        <v>72</v>
      </c>
      <c r="AY944" s="160" t="s">
        <v>157</v>
      </c>
    </row>
    <row r="945" spans="2:65" s="13" customFormat="1">
      <c r="B945" s="159"/>
      <c r="D945" s="154" t="s">
        <v>259</v>
      </c>
      <c r="E945" s="160" t="s">
        <v>1</v>
      </c>
      <c r="F945" s="161" t="s">
        <v>2970</v>
      </c>
      <c r="H945" s="162">
        <v>21.3</v>
      </c>
      <c r="L945" s="159"/>
      <c r="M945" s="163"/>
      <c r="T945" s="164"/>
      <c r="AT945" s="160" t="s">
        <v>259</v>
      </c>
      <c r="AU945" s="160" t="s">
        <v>88</v>
      </c>
      <c r="AV945" s="13" t="s">
        <v>88</v>
      </c>
      <c r="AW945" s="13" t="s">
        <v>27</v>
      </c>
      <c r="AX945" s="13" t="s">
        <v>72</v>
      </c>
      <c r="AY945" s="160" t="s">
        <v>157</v>
      </c>
    </row>
    <row r="946" spans="2:65" s="12" customFormat="1">
      <c r="B946" s="153"/>
      <c r="D946" s="154" t="s">
        <v>259</v>
      </c>
      <c r="E946" s="155" t="s">
        <v>1</v>
      </c>
      <c r="F946" s="156" t="s">
        <v>2765</v>
      </c>
      <c r="H946" s="155" t="s">
        <v>1</v>
      </c>
      <c r="L946" s="153"/>
      <c r="M946" s="157"/>
      <c r="T946" s="158"/>
      <c r="AT946" s="155" t="s">
        <v>259</v>
      </c>
      <c r="AU946" s="155" t="s">
        <v>88</v>
      </c>
      <c r="AV946" s="12" t="s">
        <v>80</v>
      </c>
      <c r="AW946" s="12" t="s">
        <v>27</v>
      </c>
      <c r="AX946" s="12" t="s">
        <v>72</v>
      </c>
      <c r="AY946" s="155" t="s">
        <v>157</v>
      </c>
    </row>
    <row r="947" spans="2:65" s="13" customFormat="1">
      <c r="B947" s="159"/>
      <c r="D947" s="154" t="s">
        <v>259</v>
      </c>
      <c r="E947" s="160" t="s">
        <v>1</v>
      </c>
      <c r="F947" s="161" t="s">
        <v>3013</v>
      </c>
      <c r="H947" s="162">
        <v>11.89</v>
      </c>
      <c r="L947" s="159"/>
      <c r="M947" s="163"/>
      <c r="T947" s="164"/>
      <c r="AT947" s="160" t="s">
        <v>259</v>
      </c>
      <c r="AU947" s="160" t="s">
        <v>88</v>
      </c>
      <c r="AV947" s="13" t="s">
        <v>88</v>
      </c>
      <c r="AW947" s="13" t="s">
        <v>27</v>
      </c>
      <c r="AX947" s="13" t="s">
        <v>72</v>
      </c>
      <c r="AY947" s="160" t="s">
        <v>157</v>
      </c>
    </row>
    <row r="948" spans="2:65" s="13" customFormat="1">
      <c r="B948" s="159"/>
      <c r="D948" s="154" t="s">
        <v>259</v>
      </c>
      <c r="E948" s="160" t="s">
        <v>1</v>
      </c>
      <c r="F948" s="161" t="s">
        <v>3014</v>
      </c>
      <c r="H948" s="162">
        <v>12.11</v>
      </c>
      <c r="L948" s="159"/>
      <c r="M948" s="163"/>
      <c r="T948" s="164"/>
      <c r="AT948" s="160" t="s">
        <v>259</v>
      </c>
      <c r="AU948" s="160" t="s">
        <v>88</v>
      </c>
      <c r="AV948" s="13" t="s">
        <v>88</v>
      </c>
      <c r="AW948" s="13" t="s">
        <v>27</v>
      </c>
      <c r="AX948" s="13" t="s">
        <v>72</v>
      </c>
      <c r="AY948" s="160" t="s">
        <v>157</v>
      </c>
    </row>
    <row r="949" spans="2:65" s="14" customFormat="1">
      <c r="B949" s="165"/>
      <c r="D949" s="154" t="s">
        <v>259</v>
      </c>
      <c r="E949" s="166" t="s">
        <v>1</v>
      </c>
      <c r="F949" s="167" t="s">
        <v>265</v>
      </c>
      <c r="H949" s="168">
        <v>87.67</v>
      </c>
      <c r="L949" s="165"/>
      <c r="M949" s="169"/>
      <c r="T949" s="170"/>
      <c r="AT949" s="166" t="s">
        <v>259</v>
      </c>
      <c r="AU949" s="166" t="s">
        <v>88</v>
      </c>
      <c r="AV949" s="14" t="s">
        <v>164</v>
      </c>
      <c r="AW949" s="14" t="s">
        <v>27</v>
      </c>
      <c r="AX949" s="14" t="s">
        <v>80</v>
      </c>
      <c r="AY949" s="166" t="s">
        <v>157</v>
      </c>
    </row>
    <row r="950" spans="2:65" s="1" customFormat="1" ht="24.25" customHeight="1">
      <c r="B950" s="28"/>
      <c r="C950" s="198" t="s">
        <v>1002</v>
      </c>
      <c r="D950" s="198" t="s">
        <v>160</v>
      </c>
      <c r="E950" s="199" t="s">
        <v>3326</v>
      </c>
      <c r="F950" s="200" t="s">
        <v>3327</v>
      </c>
      <c r="G950" s="201" t="s">
        <v>306</v>
      </c>
      <c r="H950" s="202">
        <v>180</v>
      </c>
      <c r="I950" s="903"/>
      <c r="J950" s="203">
        <f>ROUND(I950*H950,2)</f>
        <v>0</v>
      </c>
      <c r="K950" s="200" t="s">
        <v>2720</v>
      </c>
      <c r="L950" s="28"/>
      <c r="M950" s="140" t="s">
        <v>1</v>
      </c>
      <c r="N950" s="141" t="s">
        <v>38</v>
      </c>
      <c r="O950" s="142">
        <v>0.28699999999999998</v>
      </c>
      <c r="P950" s="142">
        <f>O950*H950</f>
        <v>51.66</v>
      </c>
      <c r="Q950" s="142">
        <v>0</v>
      </c>
      <c r="R950" s="142">
        <f>Q950*H950</f>
        <v>0</v>
      </c>
      <c r="S950" s="142">
        <v>1.065E-2</v>
      </c>
      <c r="T950" s="143">
        <f>S950*H950</f>
        <v>1.917</v>
      </c>
      <c r="AR950" s="144" t="s">
        <v>188</v>
      </c>
      <c r="AT950" s="144" t="s">
        <v>160</v>
      </c>
      <c r="AU950" s="144" t="s">
        <v>88</v>
      </c>
      <c r="AY950" s="16" t="s">
        <v>157</v>
      </c>
      <c r="BE950" s="145">
        <f>IF(N950="základní",J950,0)</f>
        <v>0</v>
      </c>
      <c r="BF950" s="145">
        <f>IF(N950="snížená",J950,0)</f>
        <v>0</v>
      </c>
      <c r="BG950" s="145">
        <f>IF(N950="zákl. přenesená",J950,0)</f>
        <v>0</v>
      </c>
      <c r="BH950" s="145">
        <f>IF(N950="sníž. přenesená",J950,0)</f>
        <v>0</v>
      </c>
      <c r="BI950" s="145">
        <f>IF(N950="nulová",J950,0)</f>
        <v>0</v>
      </c>
      <c r="BJ950" s="16" t="s">
        <v>88</v>
      </c>
      <c r="BK950" s="145">
        <f>ROUND(I950*H950,2)</f>
        <v>0</v>
      </c>
      <c r="BL950" s="16" t="s">
        <v>188</v>
      </c>
      <c r="BM950" s="144" t="s">
        <v>3328</v>
      </c>
    </row>
    <row r="951" spans="2:65" s="1" customFormat="1">
      <c r="B951" s="28"/>
      <c r="D951" s="150" t="s">
        <v>214</v>
      </c>
      <c r="F951" s="870" t="s">
        <v>3329</v>
      </c>
      <c r="L951" s="28"/>
      <c r="M951" s="152"/>
      <c r="T951" s="52"/>
      <c r="AT951" s="16" t="s">
        <v>214</v>
      </c>
      <c r="AU951" s="16" t="s">
        <v>88</v>
      </c>
    </row>
    <row r="952" spans="2:65" s="12" customFormat="1">
      <c r="B952" s="153"/>
      <c r="D952" s="154" t="s">
        <v>259</v>
      </c>
      <c r="E952" s="155" t="s">
        <v>1</v>
      </c>
      <c r="F952" s="156" t="s">
        <v>2759</v>
      </c>
      <c r="H952" s="155" t="s">
        <v>1</v>
      </c>
      <c r="L952" s="153"/>
      <c r="M952" s="157"/>
      <c r="T952" s="158"/>
      <c r="AT952" s="155" t="s">
        <v>259</v>
      </c>
      <c r="AU952" s="155" t="s">
        <v>88</v>
      </c>
      <c r="AV952" s="12" t="s">
        <v>80</v>
      </c>
      <c r="AW952" s="12" t="s">
        <v>27</v>
      </c>
      <c r="AX952" s="12" t="s">
        <v>72</v>
      </c>
      <c r="AY952" s="155" t="s">
        <v>157</v>
      </c>
    </row>
    <row r="953" spans="2:65" s="12" customFormat="1">
      <c r="B953" s="153"/>
      <c r="D953" s="154" t="s">
        <v>259</v>
      </c>
      <c r="E953" s="155" t="s">
        <v>1</v>
      </c>
      <c r="F953" s="156" t="s">
        <v>2760</v>
      </c>
      <c r="H953" s="155" t="s">
        <v>1</v>
      </c>
      <c r="L953" s="153"/>
      <c r="M953" s="157"/>
      <c r="T953" s="158"/>
      <c r="AT953" s="155" t="s">
        <v>259</v>
      </c>
      <c r="AU953" s="155" t="s">
        <v>88</v>
      </c>
      <c r="AV953" s="12" t="s">
        <v>80</v>
      </c>
      <c r="AW953" s="12" t="s">
        <v>27</v>
      </c>
      <c r="AX953" s="12" t="s">
        <v>72</v>
      </c>
      <c r="AY953" s="155" t="s">
        <v>157</v>
      </c>
    </row>
    <row r="954" spans="2:65" s="12" customFormat="1">
      <c r="B954" s="153"/>
      <c r="D954" s="154" t="s">
        <v>259</v>
      </c>
      <c r="E954" s="155" t="s">
        <v>1</v>
      </c>
      <c r="F954" s="156" t="s">
        <v>2764</v>
      </c>
      <c r="H954" s="155" t="s">
        <v>1</v>
      </c>
      <c r="L954" s="153"/>
      <c r="M954" s="157"/>
      <c r="T954" s="158"/>
      <c r="AT954" s="155" t="s">
        <v>259</v>
      </c>
      <c r="AU954" s="155" t="s">
        <v>88</v>
      </c>
      <c r="AV954" s="12" t="s">
        <v>80</v>
      </c>
      <c r="AW954" s="12" t="s">
        <v>27</v>
      </c>
      <c r="AX954" s="12" t="s">
        <v>72</v>
      </c>
      <c r="AY954" s="155" t="s">
        <v>157</v>
      </c>
    </row>
    <row r="955" spans="2:65" s="12" customFormat="1">
      <c r="B955" s="153"/>
      <c r="D955" s="154" t="s">
        <v>259</v>
      </c>
      <c r="E955" s="155" t="s">
        <v>1</v>
      </c>
      <c r="F955" s="156" t="s">
        <v>2765</v>
      </c>
      <c r="H955" s="155" t="s">
        <v>1</v>
      </c>
      <c r="L955" s="153"/>
      <c r="M955" s="157"/>
      <c r="T955" s="158"/>
      <c r="AT955" s="155" t="s">
        <v>259</v>
      </c>
      <c r="AU955" s="155" t="s">
        <v>88</v>
      </c>
      <c r="AV955" s="12" t="s">
        <v>80</v>
      </c>
      <c r="AW955" s="12" t="s">
        <v>27</v>
      </c>
      <c r="AX955" s="12" t="s">
        <v>72</v>
      </c>
      <c r="AY955" s="155" t="s">
        <v>157</v>
      </c>
    </row>
    <row r="956" spans="2:65" s="13" customFormat="1">
      <c r="B956" s="159"/>
      <c r="D956" s="154" t="s">
        <v>259</v>
      </c>
      <c r="E956" s="160" t="s">
        <v>1</v>
      </c>
      <c r="F956" s="161" t="s">
        <v>1581</v>
      </c>
      <c r="H956" s="162">
        <v>180</v>
      </c>
      <c r="L956" s="159"/>
      <c r="M956" s="163"/>
      <c r="T956" s="164"/>
      <c r="AT956" s="160" t="s">
        <v>259</v>
      </c>
      <c r="AU956" s="160" t="s">
        <v>88</v>
      </c>
      <c r="AV956" s="13" t="s">
        <v>88</v>
      </c>
      <c r="AW956" s="13" t="s">
        <v>27</v>
      </c>
      <c r="AX956" s="13" t="s">
        <v>72</v>
      </c>
      <c r="AY956" s="160" t="s">
        <v>157</v>
      </c>
    </row>
    <row r="957" spans="2:65" s="14" customFormat="1">
      <c r="B957" s="165"/>
      <c r="D957" s="154" t="s">
        <v>259</v>
      </c>
      <c r="E957" s="166" t="s">
        <v>1</v>
      </c>
      <c r="F957" s="167" t="s">
        <v>265</v>
      </c>
      <c r="H957" s="168">
        <v>180</v>
      </c>
      <c r="L957" s="165"/>
      <c r="M957" s="169"/>
      <c r="T957" s="170"/>
      <c r="AT957" s="166" t="s">
        <v>259</v>
      </c>
      <c r="AU957" s="166" t="s">
        <v>88</v>
      </c>
      <c r="AV957" s="14" t="s">
        <v>164</v>
      </c>
      <c r="AW957" s="14" t="s">
        <v>27</v>
      </c>
      <c r="AX957" s="14" t="s">
        <v>80</v>
      </c>
      <c r="AY957" s="166" t="s">
        <v>157</v>
      </c>
    </row>
    <row r="958" spans="2:65" s="11" customFormat="1" ht="22.9" customHeight="1">
      <c r="B958" s="121"/>
      <c r="D958" s="122" t="s">
        <v>71</v>
      </c>
      <c r="E958" s="130" t="s">
        <v>463</v>
      </c>
      <c r="F958" s="130" t="s">
        <v>464</v>
      </c>
      <c r="J958" s="131">
        <f>BK958</f>
        <v>0</v>
      </c>
      <c r="L958" s="121"/>
      <c r="M958" s="125"/>
      <c r="P958" s="126">
        <f>SUM(P959:P1033)</f>
        <v>313.78549999999996</v>
      </c>
      <c r="R958" s="126">
        <f>SUM(R959:R1033)</f>
        <v>0</v>
      </c>
      <c r="T958" s="127">
        <f>SUM(T959:T1033)</f>
        <v>4.6453119999999997</v>
      </c>
      <c r="AR958" s="122" t="s">
        <v>88</v>
      </c>
      <c r="AT958" s="128" t="s">
        <v>71</v>
      </c>
      <c r="AU958" s="128" t="s">
        <v>80</v>
      </c>
      <c r="AY958" s="122" t="s">
        <v>157</v>
      </c>
      <c r="BK958" s="129">
        <f>SUM(BK959:BK1033)</f>
        <v>0</v>
      </c>
    </row>
    <row r="959" spans="2:65" s="1" customFormat="1" ht="24.25" customHeight="1">
      <c r="B959" s="28"/>
      <c r="C959" s="198" t="s">
        <v>1005</v>
      </c>
      <c r="D959" s="198" t="s">
        <v>160</v>
      </c>
      <c r="E959" s="199" t="s">
        <v>3330</v>
      </c>
      <c r="F959" s="200" t="s">
        <v>3331</v>
      </c>
      <c r="G959" s="201" t="s">
        <v>306</v>
      </c>
      <c r="H959" s="202">
        <v>57.9</v>
      </c>
      <c r="I959" s="903"/>
      <c r="J959" s="203">
        <f>ROUND(I959*H959,2)</f>
        <v>0</v>
      </c>
      <c r="K959" s="200" t="s">
        <v>2720</v>
      </c>
      <c r="L959" s="28"/>
      <c r="M959" s="140" t="s">
        <v>1</v>
      </c>
      <c r="N959" s="141" t="s">
        <v>38</v>
      </c>
      <c r="O959" s="142">
        <v>0.378</v>
      </c>
      <c r="P959" s="142">
        <f>O959*H959</f>
        <v>21.886199999999999</v>
      </c>
      <c r="Q959" s="142">
        <v>0</v>
      </c>
      <c r="R959" s="142">
        <f>Q959*H959</f>
        <v>0</v>
      </c>
      <c r="S959" s="142">
        <v>5.7099999999999998E-3</v>
      </c>
      <c r="T959" s="143">
        <f>S959*H959</f>
        <v>0.33060899999999999</v>
      </c>
      <c r="AR959" s="144" t="s">
        <v>188</v>
      </c>
      <c r="AT959" s="144" t="s">
        <v>160</v>
      </c>
      <c r="AU959" s="144" t="s">
        <v>88</v>
      </c>
      <c r="AY959" s="16" t="s">
        <v>157</v>
      </c>
      <c r="BE959" s="145">
        <f>IF(N959="základní",J959,0)</f>
        <v>0</v>
      </c>
      <c r="BF959" s="145">
        <f>IF(N959="snížená",J959,0)</f>
        <v>0</v>
      </c>
      <c r="BG959" s="145">
        <f>IF(N959="zákl. přenesená",J959,0)</f>
        <v>0</v>
      </c>
      <c r="BH959" s="145">
        <f>IF(N959="sníž. přenesená",J959,0)</f>
        <v>0</v>
      </c>
      <c r="BI959" s="145">
        <f>IF(N959="nulová",J959,0)</f>
        <v>0</v>
      </c>
      <c r="BJ959" s="16" t="s">
        <v>88</v>
      </c>
      <c r="BK959" s="145">
        <f>ROUND(I959*H959,2)</f>
        <v>0</v>
      </c>
      <c r="BL959" s="16" t="s">
        <v>188</v>
      </c>
      <c r="BM959" s="144" t="s">
        <v>3332</v>
      </c>
    </row>
    <row r="960" spans="2:65" s="1" customFormat="1">
      <c r="B960" s="28"/>
      <c r="D960" s="150" t="s">
        <v>214</v>
      </c>
      <c r="F960" s="870" t="s">
        <v>3333</v>
      </c>
      <c r="L960" s="28"/>
      <c r="M960" s="152"/>
      <c r="T960" s="52"/>
      <c r="AT960" s="16" t="s">
        <v>214</v>
      </c>
      <c r="AU960" s="16" t="s">
        <v>88</v>
      </c>
    </row>
    <row r="961" spans="2:65" s="12" customFormat="1">
      <c r="B961" s="153"/>
      <c r="D961" s="154" t="s">
        <v>259</v>
      </c>
      <c r="E961" s="155" t="s">
        <v>1</v>
      </c>
      <c r="F961" s="156" t="s">
        <v>2723</v>
      </c>
      <c r="H961" s="155" t="s">
        <v>1</v>
      </c>
      <c r="L961" s="153"/>
      <c r="M961" s="157"/>
      <c r="T961" s="158"/>
      <c r="AT961" s="155" t="s">
        <v>259</v>
      </c>
      <c r="AU961" s="155" t="s">
        <v>88</v>
      </c>
      <c r="AV961" s="12" t="s">
        <v>80</v>
      </c>
      <c r="AW961" s="12" t="s">
        <v>27</v>
      </c>
      <c r="AX961" s="12" t="s">
        <v>72</v>
      </c>
      <c r="AY961" s="155" t="s">
        <v>157</v>
      </c>
    </row>
    <row r="962" spans="2:65" s="13" customFormat="1">
      <c r="B962" s="159"/>
      <c r="D962" s="154" t="s">
        <v>259</v>
      </c>
      <c r="E962" s="160" t="s">
        <v>1</v>
      </c>
      <c r="F962" s="161" t="s">
        <v>3334</v>
      </c>
      <c r="H962" s="162">
        <v>57.9</v>
      </c>
      <c r="L962" s="159"/>
      <c r="M962" s="163"/>
      <c r="T962" s="164"/>
      <c r="AT962" s="160" t="s">
        <v>259</v>
      </c>
      <c r="AU962" s="160" t="s">
        <v>88</v>
      </c>
      <c r="AV962" s="13" t="s">
        <v>88</v>
      </c>
      <c r="AW962" s="13" t="s">
        <v>27</v>
      </c>
      <c r="AX962" s="13" t="s">
        <v>72</v>
      </c>
      <c r="AY962" s="160" t="s">
        <v>157</v>
      </c>
    </row>
    <row r="963" spans="2:65" s="14" customFormat="1">
      <c r="B963" s="165"/>
      <c r="D963" s="154" t="s">
        <v>259</v>
      </c>
      <c r="E963" s="166" t="s">
        <v>1</v>
      </c>
      <c r="F963" s="167" t="s">
        <v>265</v>
      </c>
      <c r="H963" s="168">
        <v>57.9</v>
      </c>
      <c r="L963" s="165"/>
      <c r="M963" s="169"/>
      <c r="T963" s="170"/>
      <c r="AT963" s="166" t="s">
        <v>259</v>
      </c>
      <c r="AU963" s="166" t="s">
        <v>88</v>
      </c>
      <c r="AV963" s="14" t="s">
        <v>164</v>
      </c>
      <c r="AW963" s="14" t="s">
        <v>27</v>
      </c>
      <c r="AX963" s="14" t="s">
        <v>80</v>
      </c>
      <c r="AY963" s="166" t="s">
        <v>157</v>
      </c>
    </row>
    <row r="964" spans="2:65" s="1" customFormat="1" ht="24.25" customHeight="1">
      <c r="B964" s="28"/>
      <c r="C964" s="198" t="s">
        <v>1008</v>
      </c>
      <c r="D964" s="198" t="s">
        <v>160</v>
      </c>
      <c r="E964" s="199" t="s">
        <v>3335</v>
      </c>
      <c r="F964" s="200" t="s">
        <v>3336</v>
      </c>
      <c r="G964" s="201" t="s">
        <v>306</v>
      </c>
      <c r="H964" s="202">
        <v>470</v>
      </c>
      <c r="I964" s="903"/>
      <c r="J964" s="203">
        <f>ROUND(I964*H964,2)</f>
        <v>0</v>
      </c>
      <c r="K964" s="200" t="s">
        <v>2720</v>
      </c>
      <c r="L964" s="28"/>
      <c r="M964" s="140" t="s">
        <v>1</v>
      </c>
      <c r="N964" s="141" t="s">
        <v>38</v>
      </c>
      <c r="O964" s="142">
        <v>0.47799999999999998</v>
      </c>
      <c r="P964" s="142">
        <f>O964*H964</f>
        <v>224.66</v>
      </c>
      <c r="Q964" s="142">
        <v>0</v>
      </c>
      <c r="R964" s="142">
        <f>Q964*H964</f>
        <v>0</v>
      </c>
      <c r="S964" s="142">
        <v>5.7099999999999998E-3</v>
      </c>
      <c r="T964" s="143">
        <f>S964*H964</f>
        <v>2.6837</v>
      </c>
      <c r="AR964" s="144" t="s">
        <v>188</v>
      </c>
      <c r="AT964" s="144" t="s">
        <v>160</v>
      </c>
      <c r="AU964" s="144" t="s">
        <v>88</v>
      </c>
      <c r="AY964" s="16" t="s">
        <v>157</v>
      </c>
      <c r="BE964" s="145">
        <f>IF(N964="základní",J964,0)</f>
        <v>0</v>
      </c>
      <c r="BF964" s="145">
        <f>IF(N964="snížená",J964,0)</f>
        <v>0</v>
      </c>
      <c r="BG964" s="145">
        <f>IF(N964="zákl. přenesená",J964,0)</f>
        <v>0</v>
      </c>
      <c r="BH964" s="145">
        <f>IF(N964="sníž. přenesená",J964,0)</f>
        <v>0</v>
      </c>
      <c r="BI964" s="145">
        <f>IF(N964="nulová",J964,0)</f>
        <v>0</v>
      </c>
      <c r="BJ964" s="16" t="s">
        <v>88</v>
      </c>
      <c r="BK964" s="145">
        <f>ROUND(I964*H964,2)</f>
        <v>0</v>
      </c>
      <c r="BL964" s="16" t="s">
        <v>188</v>
      </c>
      <c r="BM964" s="144" t="s">
        <v>3337</v>
      </c>
    </row>
    <row r="965" spans="2:65" s="1" customFormat="1">
      <c r="B965" s="28"/>
      <c r="D965" s="150" t="s">
        <v>214</v>
      </c>
      <c r="F965" s="870" t="s">
        <v>3338</v>
      </c>
      <c r="L965" s="28"/>
      <c r="M965" s="152"/>
      <c r="T965" s="52"/>
      <c r="AT965" s="16" t="s">
        <v>214</v>
      </c>
      <c r="AU965" s="16" t="s">
        <v>88</v>
      </c>
    </row>
    <row r="966" spans="2:65" s="12" customFormat="1">
      <c r="B966" s="153"/>
      <c r="D966" s="154" t="s">
        <v>259</v>
      </c>
      <c r="E966" s="155" t="s">
        <v>1</v>
      </c>
      <c r="F966" s="156" t="s">
        <v>2723</v>
      </c>
      <c r="H966" s="155" t="s">
        <v>1</v>
      </c>
      <c r="L966" s="153"/>
      <c r="M966" s="157"/>
      <c r="T966" s="158"/>
      <c r="AT966" s="155" t="s">
        <v>259</v>
      </c>
      <c r="AU966" s="155" t="s">
        <v>88</v>
      </c>
      <c r="AV966" s="12" t="s">
        <v>80</v>
      </c>
      <c r="AW966" s="12" t="s">
        <v>27</v>
      </c>
      <c r="AX966" s="12" t="s">
        <v>72</v>
      </c>
      <c r="AY966" s="155" t="s">
        <v>157</v>
      </c>
    </row>
    <row r="967" spans="2:65" s="13" customFormat="1">
      <c r="B967" s="159"/>
      <c r="D967" s="154" t="s">
        <v>259</v>
      </c>
      <c r="E967" s="160" t="s">
        <v>1</v>
      </c>
      <c r="F967" s="161" t="s">
        <v>3339</v>
      </c>
      <c r="H967" s="162">
        <v>470</v>
      </c>
      <c r="L967" s="159"/>
      <c r="M967" s="163"/>
      <c r="T967" s="164"/>
      <c r="AT967" s="160" t="s">
        <v>259</v>
      </c>
      <c r="AU967" s="160" t="s">
        <v>88</v>
      </c>
      <c r="AV967" s="13" t="s">
        <v>88</v>
      </c>
      <c r="AW967" s="13" t="s">
        <v>27</v>
      </c>
      <c r="AX967" s="13" t="s">
        <v>72</v>
      </c>
      <c r="AY967" s="160" t="s">
        <v>157</v>
      </c>
    </row>
    <row r="968" spans="2:65" s="14" customFormat="1">
      <c r="B968" s="165"/>
      <c r="D968" s="154" t="s">
        <v>259</v>
      </c>
      <c r="E968" s="166" t="s">
        <v>1</v>
      </c>
      <c r="F968" s="167" t="s">
        <v>265</v>
      </c>
      <c r="H968" s="168">
        <v>470</v>
      </c>
      <c r="L968" s="165"/>
      <c r="M968" s="169"/>
      <c r="T968" s="170"/>
      <c r="AT968" s="166" t="s">
        <v>259</v>
      </c>
      <c r="AU968" s="166" t="s">
        <v>88</v>
      </c>
      <c r="AV968" s="14" t="s">
        <v>164</v>
      </c>
      <c r="AW968" s="14" t="s">
        <v>27</v>
      </c>
      <c r="AX968" s="14" t="s">
        <v>80</v>
      </c>
      <c r="AY968" s="166" t="s">
        <v>157</v>
      </c>
    </row>
    <row r="969" spans="2:65" s="1" customFormat="1" ht="24.25" customHeight="1">
      <c r="B969" s="28"/>
      <c r="C969" s="198" t="s">
        <v>1016</v>
      </c>
      <c r="D969" s="198" t="s">
        <v>160</v>
      </c>
      <c r="E969" s="199" t="s">
        <v>3340</v>
      </c>
      <c r="F969" s="200" t="s">
        <v>3341</v>
      </c>
      <c r="G969" s="201" t="s">
        <v>411</v>
      </c>
      <c r="H969" s="202">
        <v>42.164999999999999</v>
      </c>
      <c r="I969" s="903"/>
      <c r="J969" s="203">
        <f>ROUND(I969*H969,2)</f>
        <v>0</v>
      </c>
      <c r="K969" s="200" t="s">
        <v>2720</v>
      </c>
      <c r="L969" s="28"/>
      <c r="M969" s="140" t="s">
        <v>1</v>
      </c>
      <c r="N969" s="141" t="s">
        <v>38</v>
      </c>
      <c r="O969" s="142">
        <v>0.153</v>
      </c>
      <c r="P969" s="142">
        <f>O969*H969</f>
        <v>6.4512450000000001</v>
      </c>
      <c r="Q969" s="142">
        <v>0</v>
      </c>
      <c r="R969" s="142">
        <f>Q969*H969</f>
        <v>0</v>
      </c>
      <c r="S969" s="142">
        <v>1.8699999999999999E-3</v>
      </c>
      <c r="T969" s="143">
        <f>S969*H969</f>
        <v>7.8848549999999989E-2</v>
      </c>
      <c r="AR969" s="144" t="s">
        <v>188</v>
      </c>
      <c r="AT969" s="144" t="s">
        <v>160</v>
      </c>
      <c r="AU969" s="144" t="s">
        <v>88</v>
      </c>
      <c r="AY969" s="16" t="s">
        <v>157</v>
      </c>
      <c r="BE969" s="145">
        <f>IF(N969="základní",J969,0)</f>
        <v>0</v>
      </c>
      <c r="BF969" s="145">
        <f>IF(N969="snížená",J969,0)</f>
        <v>0</v>
      </c>
      <c r="BG969" s="145">
        <f>IF(N969="zákl. přenesená",J969,0)</f>
        <v>0</v>
      </c>
      <c r="BH969" s="145">
        <f>IF(N969="sníž. přenesená",J969,0)</f>
        <v>0</v>
      </c>
      <c r="BI969" s="145">
        <f>IF(N969="nulová",J969,0)</f>
        <v>0</v>
      </c>
      <c r="BJ969" s="16" t="s">
        <v>88</v>
      </c>
      <c r="BK969" s="145">
        <f>ROUND(I969*H969,2)</f>
        <v>0</v>
      </c>
      <c r="BL969" s="16" t="s">
        <v>188</v>
      </c>
      <c r="BM969" s="144" t="s">
        <v>3342</v>
      </c>
    </row>
    <row r="970" spans="2:65" s="1" customFormat="1">
      <c r="B970" s="28"/>
      <c r="D970" s="150" t="s">
        <v>214</v>
      </c>
      <c r="F970" s="870" t="s">
        <v>3343</v>
      </c>
      <c r="L970" s="28"/>
      <c r="M970" s="152"/>
      <c r="T970" s="52"/>
      <c r="AT970" s="16" t="s">
        <v>214</v>
      </c>
      <c r="AU970" s="16" t="s">
        <v>88</v>
      </c>
    </row>
    <row r="971" spans="2:65" s="12" customFormat="1">
      <c r="B971" s="153"/>
      <c r="D971" s="154" t="s">
        <v>259</v>
      </c>
      <c r="E971" s="155" t="s">
        <v>1</v>
      </c>
      <c r="F971" s="156" t="s">
        <v>2723</v>
      </c>
      <c r="H971" s="155" t="s">
        <v>1</v>
      </c>
      <c r="L971" s="153"/>
      <c r="M971" s="157"/>
      <c r="T971" s="158"/>
      <c r="AT971" s="155" t="s">
        <v>259</v>
      </c>
      <c r="AU971" s="155" t="s">
        <v>88</v>
      </c>
      <c r="AV971" s="12" t="s">
        <v>80</v>
      </c>
      <c r="AW971" s="12" t="s">
        <v>27</v>
      </c>
      <c r="AX971" s="12" t="s">
        <v>72</v>
      </c>
      <c r="AY971" s="155" t="s">
        <v>157</v>
      </c>
    </row>
    <row r="972" spans="2:65" s="13" customFormat="1">
      <c r="B972" s="159"/>
      <c r="D972" s="154" t="s">
        <v>259</v>
      </c>
      <c r="E972" s="160" t="s">
        <v>1</v>
      </c>
      <c r="F972" s="161" t="s">
        <v>3344</v>
      </c>
      <c r="H972" s="162">
        <v>42.164999999999999</v>
      </c>
      <c r="L972" s="159"/>
      <c r="M972" s="163"/>
      <c r="T972" s="164"/>
      <c r="AT972" s="160" t="s">
        <v>259</v>
      </c>
      <c r="AU972" s="160" t="s">
        <v>88</v>
      </c>
      <c r="AV972" s="13" t="s">
        <v>88</v>
      </c>
      <c r="AW972" s="13" t="s">
        <v>27</v>
      </c>
      <c r="AX972" s="13" t="s">
        <v>72</v>
      </c>
      <c r="AY972" s="160" t="s">
        <v>157</v>
      </c>
    </row>
    <row r="973" spans="2:65" s="14" customFormat="1">
      <c r="B973" s="165"/>
      <c r="D973" s="154" t="s">
        <v>259</v>
      </c>
      <c r="E973" s="166" t="s">
        <v>1</v>
      </c>
      <c r="F973" s="167" t="s">
        <v>265</v>
      </c>
      <c r="H973" s="168">
        <v>42.164999999999999</v>
      </c>
      <c r="L973" s="165"/>
      <c r="M973" s="169"/>
      <c r="T973" s="170"/>
      <c r="AT973" s="166" t="s">
        <v>259</v>
      </c>
      <c r="AU973" s="166" t="s">
        <v>88</v>
      </c>
      <c r="AV973" s="14" t="s">
        <v>164</v>
      </c>
      <c r="AW973" s="14" t="s">
        <v>27</v>
      </c>
      <c r="AX973" s="14" t="s">
        <v>80</v>
      </c>
      <c r="AY973" s="166" t="s">
        <v>157</v>
      </c>
    </row>
    <row r="974" spans="2:65" s="1" customFormat="1" ht="24.25" customHeight="1">
      <c r="B974" s="28"/>
      <c r="C974" s="198" t="s">
        <v>1022</v>
      </c>
      <c r="D974" s="198" t="s">
        <v>160</v>
      </c>
      <c r="E974" s="199" t="s">
        <v>3345</v>
      </c>
      <c r="F974" s="200" t="s">
        <v>3346</v>
      </c>
      <c r="G974" s="201" t="s">
        <v>411</v>
      </c>
      <c r="H974" s="202">
        <v>75.5</v>
      </c>
      <c r="I974" s="903"/>
      <c r="J974" s="203">
        <f>ROUND(I974*H974,2)</f>
        <v>0</v>
      </c>
      <c r="K974" s="200" t="s">
        <v>2720</v>
      </c>
      <c r="L974" s="28"/>
      <c r="M974" s="140" t="s">
        <v>1</v>
      </c>
      <c r="N974" s="141" t="s">
        <v>38</v>
      </c>
      <c r="O974" s="142">
        <v>0.16900000000000001</v>
      </c>
      <c r="P974" s="142">
        <f>O974*H974</f>
        <v>12.759500000000001</v>
      </c>
      <c r="Q974" s="142">
        <v>0</v>
      </c>
      <c r="R974" s="142">
        <f>Q974*H974</f>
        <v>0</v>
      </c>
      <c r="S974" s="142">
        <v>1.8699999999999999E-3</v>
      </c>
      <c r="T974" s="143">
        <f>S974*H974</f>
        <v>0.141185</v>
      </c>
      <c r="AR974" s="144" t="s">
        <v>188</v>
      </c>
      <c r="AT974" s="144" t="s">
        <v>160</v>
      </c>
      <c r="AU974" s="144" t="s">
        <v>88</v>
      </c>
      <c r="AY974" s="16" t="s">
        <v>157</v>
      </c>
      <c r="BE974" s="145">
        <f>IF(N974="základní",J974,0)</f>
        <v>0</v>
      </c>
      <c r="BF974" s="145">
        <f>IF(N974="snížená",J974,0)</f>
        <v>0</v>
      </c>
      <c r="BG974" s="145">
        <f>IF(N974="zákl. přenesená",J974,0)</f>
        <v>0</v>
      </c>
      <c r="BH974" s="145">
        <f>IF(N974="sníž. přenesená",J974,0)</f>
        <v>0</v>
      </c>
      <c r="BI974" s="145">
        <f>IF(N974="nulová",J974,0)</f>
        <v>0</v>
      </c>
      <c r="BJ974" s="16" t="s">
        <v>88</v>
      </c>
      <c r="BK974" s="145">
        <f>ROUND(I974*H974,2)</f>
        <v>0</v>
      </c>
      <c r="BL974" s="16" t="s">
        <v>188</v>
      </c>
      <c r="BM974" s="144" t="s">
        <v>3347</v>
      </c>
    </row>
    <row r="975" spans="2:65" s="1" customFormat="1">
      <c r="B975" s="28"/>
      <c r="D975" s="150" t="s">
        <v>214</v>
      </c>
      <c r="F975" s="870" t="s">
        <v>3348</v>
      </c>
      <c r="L975" s="28"/>
      <c r="M975" s="152"/>
      <c r="T975" s="52"/>
      <c r="AT975" s="16" t="s">
        <v>214</v>
      </c>
      <c r="AU975" s="16" t="s">
        <v>88</v>
      </c>
    </row>
    <row r="976" spans="2:65" s="12" customFormat="1">
      <c r="B976" s="153"/>
      <c r="D976" s="154" t="s">
        <v>259</v>
      </c>
      <c r="E976" s="155" t="s">
        <v>1</v>
      </c>
      <c r="F976" s="156" t="s">
        <v>2723</v>
      </c>
      <c r="H976" s="155" t="s">
        <v>1</v>
      </c>
      <c r="L976" s="153"/>
      <c r="M976" s="157"/>
      <c r="T976" s="158"/>
      <c r="AT976" s="155" t="s">
        <v>259</v>
      </c>
      <c r="AU976" s="155" t="s">
        <v>88</v>
      </c>
      <c r="AV976" s="12" t="s">
        <v>80</v>
      </c>
      <c r="AW976" s="12" t="s">
        <v>27</v>
      </c>
      <c r="AX976" s="12" t="s">
        <v>72</v>
      </c>
      <c r="AY976" s="155" t="s">
        <v>157</v>
      </c>
    </row>
    <row r="977" spans="2:65" s="13" customFormat="1">
      <c r="B977" s="159"/>
      <c r="D977" s="154" t="s">
        <v>259</v>
      </c>
      <c r="E977" s="160" t="s">
        <v>1</v>
      </c>
      <c r="F977" s="161" t="s">
        <v>3349</v>
      </c>
      <c r="H977" s="162">
        <v>75.5</v>
      </c>
      <c r="L977" s="159"/>
      <c r="M977" s="163"/>
      <c r="T977" s="164"/>
      <c r="AT977" s="160" t="s">
        <v>259</v>
      </c>
      <c r="AU977" s="160" t="s">
        <v>88</v>
      </c>
      <c r="AV977" s="13" t="s">
        <v>88</v>
      </c>
      <c r="AW977" s="13" t="s">
        <v>27</v>
      </c>
      <c r="AX977" s="13" t="s">
        <v>72</v>
      </c>
      <c r="AY977" s="160" t="s">
        <v>157</v>
      </c>
    </row>
    <row r="978" spans="2:65" s="14" customFormat="1">
      <c r="B978" s="165"/>
      <c r="D978" s="154" t="s">
        <v>259</v>
      </c>
      <c r="E978" s="166" t="s">
        <v>1</v>
      </c>
      <c r="F978" s="167" t="s">
        <v>265</v>
      </c>
      <c r="H978" s="168">
        <v>75.5</v>
      </c>
      <c r="L978" s="165"/>
      <c r="M978" s="169"/>
      <c r="T978" s="170"/>
      <c r="AT978" s="166" t="s">
        <v>259</v>
      </c>
      <c r="AU978" s="166" t="s">
        <v>88</v>
      </c>
      <c r="AV978" s="14" t="s">
        <v>164</v>
      </c>
      <c r="AW978" s="14" t="s">
        <v>27</v>
      </c>
      <c r="AX978" s="14" t="s">
        <v>80</v>
      </c>
      <c r="AY978" s="166" t="s">
        <v>157</v>
      </c>
    </row>
    <row r="979" spans="2:65" s="1" customFormat="1" ht="24.25" customHeight="1">
      <c r="B979" s="28"/>
      <c r="C979" s="198" t="s">
        <v>1025</v>
      </c>
      <c r="D979" s="198" t="s">
        <v>160</v>
      </c>
      <c r="E979" s="199" t="s">
        <v>3350</v>
      </c>
      <c r="F979" s="200" t="s">
        <v>3351</v>
      </c>
      <c r="G979" s="201" t="s">
        <v>411</v>
      </c>
      <c r="H979" s="202">
        <v>46.08</v>
      </c>
      <c r="I979" s="903"/>
      <c r="J979" s="203">
        <f>ROUND(I979*H979,2)</f>
        <v>0</v>
      </c>
      <c r="K979" s="200" t="s">
        <v>2720</v>
      </c>
      <c r="L979" s="28"/>
      <c r="M979" s="140" t="s">
        <v>1</v>
      </c>
      <c r="N979" s="141" t="s">
        <v>38</v>
      </c>
      <c r="O979" s="142">
        <v>0.11899999999999999</v>
      </c>
      <c r="P979" s="142">
        <f>O979*H979</f>
        <v>5.4835199999999995</v>
      </c>
      <c r="Q979" s="142">
        <v>0</v>
      </c>
      <c r="R979" s="142">
        <f>Q979*H979</f>
        <v>0</v>
      </c>
      <c r="S979" s="142">
        <v>3.48E-3</v>
      </c>
      <c r="T979" s="143">
        <f>S979*H979</f>
        <v>0.16035839999999998</v>
      </c>
      <c r="AR979" s="144" t="s">
        <v>188</v>
      </c>
      <c r="AT979" s="144" t="s">
        <v>160</v>
      </c>
      <c r="AU979" s="144" t="s">
        <v>88</v>
      </c>
      <c r="AY979" s="16" t="s">
        <v>157</v>
      </c>
      <c r="BE979" s="145">
        <f>IF(N979="základní",J979,0)</f>
        <v>0</v>
      </c>
      <c r="BF979" s="145">
        <f>IF(N979="snížená",J979,0)</f>
        <v>0</v>
      </c>
      <c r="BG979" s="145">
        <f>IF(N979="zákl. přenesená",J979,0)</f>
        <v>0</v>
      </c>
      <c r="BH979" s="145">
        <f>IF(N979="sníž. přenesená",J979,0)</f>
        <v>0</v>
      </c>
      <c r="BI979" s="145">
        <f>IF(N979="nulová",J979,0)</f>
        <v>0</v>
      </c>
      <c r="BJ979" s="16" t="s">
        <v>88</v>
      </c>
      <c r="BK979" s="145">
        <f>ROUND(I979*H979,2)</f>
        <v>0</v>
      </c>
      <c r="BL979" s="16" t="s">
        <v>188</v>
      </c>
      <c r="BM979" s="144" t="s">
        <v>3352</v>
      </c>
    </row>
    <row r="980" spans="2:65" s="1" customFormat="1">
      <c r="B980" s="28"/>
      <c r="D980" s="150" t="s">
        <v>214</v>
      </c>
      <c r="F980" s="870" t="s">
        <v>3353</v>
      </c>
      <c r="L980" s="28"/>
      <c r="M980" s="152"/>
      <c r="T980" s="52"/>
      <c r="AT980" s="16" t="s">
        <v>214</v>
      </c>
      <c r="AU980" s="16" t="s">
        <v>88</v>
      </c>
    </row>
    <row r="981" spans="2:65" s="12" customFormat="1">
      <c r="B981" s="153"/>
      <c r="D981" s="154" t="s">
        <v>259</v>
      </c>
      <c r="E981" s="155" t="s">
        <v>1</v>
      </c>
      <c r="F981" s="156" t="s">
        <v>2723</v>
      </c>
      <c r="H981" s="155" t="s">
        <v>1</v>
      </c>
      <c r="L981" s="153"/>
      <c r="M981" s="157"/>
      <c r="T981" s="158"/>
      <c r="AT981" s="155" t="s">
        <v>259</v>
      </c>
      <c r="AU981" s="155" t="s">
        <v>88</v>
      </c>
      <c r="AV981" s="12" t="s">
        <v>80</v>
      </c>
      <c r="AW981" s="12" t="s">
        <v>27</v>
      </c>
      <c r="AX981" s="12" t="s">
        <v>72</v>
      </c>
      <c r="AY981" s="155" t="s">
        <v>157</v>
      </c>
    </row>
    <row r="982" spans="2:65" s="13" customFormat="1">
      <c r="B982" s="159"/>
      <c r="D982" s="154" t="s">
        <v>259</v>
      </c>
      <c r="E982" s="160" t="s">
        <v>1</v>
      </c>
      <c r="F982" s="161" t="s">
        <v>3354</v>
      </c>
      <c r="H982" s="162">
        <v>46.08</v>
      </c>
      <c r="L982" s="159"/>
      <c r="M982" s="163"/>
      <c r="T982" s="164"/>
      <c r="AT982" s="160" t="s">
        <v>259</v>
      </c>
      <c r="AU982" s="160" t="s">
        <v>88</v>
      </c>
      <c r="AV982" s="13" t="s">
        <v>88</v>
      </c>
      <c r="AW982" s="13" t="s">
        <v>27</v>
      </c>
      <c r="AX982" s="13" t="s">
        <v>72</v>
      </c>
      <c r="AY982" s="160" t="s">
        <v>157</v>
      </c>
    </row>
    <row r="983" spans="2:65" s="14" customFormat="1">
      <c r="B983" s="165"/>
      <c r="D983" s="154" t="s">
        <v>259</v>
      </c>
      <c r="E983" s="166" t="s">
        <v>1</v>
      </c>
      <c r="F983" s="167" t="s">
        <v>265</v>
      </c>
      <c r="H983" s="168">
        <v>46.08</v>
      </c>
      <c r="L983" s="165"/>
      <c r="M983" s="169"/>
      <c r="T983" s="170"/>
      <c r="AT983" s="166" t="s">
        <v>259</v>
      </c>
      <c r="AU983" s="166" t="s">
        <v>88</v>
      </c>
      <c r="AV983" s="14" t="s">
        <v>164</v>
      </c>
      <c r="AW983" s="14" t="s">
        <v>27</v>
      </c>
      <c r="AX983" s="14" t="s">
        <v>80</v>
      </c>
      <c r="AY983" s="166" t="s">
        <v>157</v>
      </c>
    </row>
    <row r="984" spans="2:65" s="1" customFormat="1" ht="21.75" customHeight="1">
      <c r="B984" s="28"/>
      <c r="C984" s="198" t="s">
        <v>1032</v>
      </c>
      <c r="D984" s="198" t="s">
        <v>160</v>
      </c>
      <c r="E984" s="199" t="s">
        <v>466</v>
      </c>
      <c r="F984" s="200" t="s">
        <v>3355</v>
      </c>
      <c r="G984" s="201" t="s">
        <v>411</v>
      </c>
      <c r="H984" s="202">
        <v>33.799999999999997</v>
      </c>
      <c r="I984" s="903"/>
      <c r="J984" s="203">
        <f>ROUND(I984*H984,2)</f>
        <v>0</v>
      </c>
      <c r="K984" s="200" t="s">
        <v>2720</v>
      </c>
      <c r="L984" s="28"/>
      <c r="M984" s="140" t="s">
        <v>1</v>
      </c>
      <c r="N984" s="141" t="s">
        <v>38</v>
      </c>
      <c r="O984" s="142">
        <v>0.104</v>
      </c>
      <c r="P984" s="142">
        <f>O984*H984</f>
        <v>3.5151999999999997</v>
      </c>
      <c r="Q984" s="142">
        <v>0</v>
      </c>
      <c r="R984" s="142">
        <f>Q984*H984</f>
        <v>0</v>
      </c>
      <c r="S984" s="142">
        <v>1.6999999999999999E-3</v>
      </c>
      <c r="T984" s="143">
        <f>S984*H984</f>
        <v>5.745999999999999E-2</v>
      </c>
      <c r="AR984" s="144" t="s">
        <v>188</v>
      </c>
      <c r="AT984" s="144" t="s">
        <v>160</v>
      </c>
      <c r="AU984" s="144" t="s">
        <v>88</v>
      </c>
      <c r="AY984" s="16" t="s">
        <v>157</v>
      </c>
      <c r="BE984" s="145">
        <f>IF(N984="základní",J984,0)</f>
        <v>0</v>
      </c>
      <c r="BF984" s="145">
        <f>IF(N984="snížená",J984,0)</f>
        <v>0</v>
      </c>
      <c r="BG984" s="145">
        <f>IF(N984="zákl. přenesená",J984,0)</f>
        <v>0</v>
      </c>
      <c r="BH984" s="145">
        <f>IF(N984="sníž. přenesená",J984,0)</f>
        <v>0</v>
      </c>
      <c r="BI984" s="145">
        <f>IF(N984="nulová",J984,0)</f>
        <v>0</v>
      </c>
      <c r="BJ984" s="16" t="s">
        <v>88</v>
      </c>
      <c r="BK984" s="145">
        <f>ROUND(I984*H984,2)</f>
        <v>0</v>
      </c>
      <c r="BL984" s="16" t="s">
        <v>188</v>
      </c>
      <c r="BM984" s="144" t="s">
        <v>3356</v>
      </c>
    </row>
    <row r="985" spans="2:65" s="1" customFormat="1">
      <c r="B985" s="28"/>
      <c r="D985" s="150" t="s">
        <v>214</v>
      </c>
      <c r="F985" s="870" t="s">
        <v>469</v>
      </c>
      <c r="L985" s="28"/>
      <c r="M985" s="152"/>
      <c r="T985" s="52"/>
      <c r="AT985" s="16" t="s">
        <v>214</v>
      </c>
      <c r="AU985" s="16" t="s">
        <v>88</v>
      </c>
    </row>
    <row r="986" spans="2:65" s="12" customFormat="1">
      <c r="B986" s="153"/>
      <c r="D986" s="154" t="s">
        <v>259</v>
      </c>
      <c r="E986" s="155" t="s">
        <v>1</v>
      </c>
      <c r="F986" s="156" t="s">
        <v>2723</v>
      </c>
      <c r="H986" s="155" t="s">
        <v>1</v>
      </c>
      <c r="L986" s="153"/>
      <c r="M986" s="157"/>
      <c r="T986" s="158"/>
      <c r="AT986" s="155" t="s">
        <v>259</v>
      </c>
      <c r="AU986" s="155" t="s">
        <v>88</v>
      </c>
      <c r="AV986" s="12" t="s">
        <v>80</v>
      </c>
      <c r="AW986" s="12" t="s">
        <v>27</v>
      </c>
      <c r="AX986" s="12" t="s">
        <v>72</v>
      </c>
      <c r="AY986" s="155" t="s">
        <v>157</v>
      </c>
    </row>
    <row r="987" spans="2:65" s="13" customFormat="1">
      <c r="B987" s="159"/>
      <c r="D987" s="154" t="s">
        <v>259</v>
      </c>
      <c r="E987" s="160" t="s">
        <v>1</v>
      </c>
      <c r="F987" s="161" t="s">
        <v>3357</v>
      </c>
      <c r="H987" s="162">
        <v>33.799999999999997</v>
      </c>
      <c r="L987" s="159"/>
      <c r="M987" s="163"/>
      <c r="T987" s="164"/>
      <c r="AT987" s="160" t="s">
        <v>259</v>
      </c>
      <c r="AU987" s="160" t="s">
        <v>88</v>
      </c>
      <c r="AV987" s="13" t="s">
        <v>88</v>
      </c>
      <c r="AW987" s="13" t="s">
        <v>27</v>
      </c>
      <c r="AX987" s="13" t="s">
        <v>72</v>
      </c>
      <c r="AY987" s="160" t="s">
        <v>157</v>
      </c>
    </row>
    <row r="988" spans="2:65" s="14" customFormat="1">
      <c r="B988" s="165"/>
      <c r="D988" s="154" t="s">
        <v>259</v>
      </c>
      <c r="E988" s="166" t="s">
        <v>1</v>
      </c>
      <c r="F988" s="167" t="s">
        <v>265</v>
      </c>
      <c r="H988" s="168">
        <v>33.799999999999997</v>
      </c>
      <c r="L988" s="165"/>
      <c r="M988" s="169"/>
      <c r="T988" s="170"/>
      <c r="AT988" s="166" t="s">
        <v>259</v>
      </c>
      <c r="AU988" s="166" t="s">
        <v>88</v>
      </c>
      <c r="AV988" s="14" t="s">
        <v>164</v>
      </c>
      <c r="AW988" s="14" t="s">
        <v>27</v>
      </c>
      <c r="AX988" s="14" t="s">
        <v>80</v>
      </c>
      <c r="AY988" s="166" t="s">
        <v>157</v>
      </c>
    </row>
    <row r="989" spans="2:65" s="1" customFormat="1" ht="24.25" customHeight="1">
      <c r="B989" s="28"/>
      <c r="C989" s="198" t="s">
        <v>1037</v>
      </c>
      <c r="D989" s="198" t="s">
        <v>160</v>
      </c>
      <c r="E989" s="199" t="s">
        <v>3358</v>
      </c>
      <c r="F989" s="200" t="s">
        <v>3359</v>
      </c>
      <c r="G989" s="201" t="s">
        <v>228</v>
      </c>
      <c r="H989" s="202">
        <v>4</v>
      </c>
      <c r="I989" s="903"/>
      <c r="J989" s="203">
        <f>ROUND(I989*H989,2)</f>
        <v>0</v>
      </c>
      <c r="K989" s="200" t="s">
        <v>2720</v>
      </c>
      <c r="L989" s="28"/>
      <c r="M989" s="140" t="s">
        <v>1</v>
      </c>
      <c r="N989" s="141" t="s">
        <v>38</v>
      </c>
      <c r="O989" s="142">
        <v>0.20699999999999999</v>
      </c>
      <c r="P989" s="142">
        <f>O989*H989</f>
        <v>0.82799999999999996</v>
      </c>
      <c r="Q989" s="142">
        <v>0</v>
      </c>
      <c r="R989" s="142">
        <f>Q989*H989</f>
        <v>0</v>
      </c>
      <c r="S989" s="142">
        <v>1.4999999999999999E-2</v>
      </c>
      <c r="T989" s="143">
        <f>S989*H989</f>
        <v>0.06</v>
      </c>
      <c r="AR989" s="144" t="s">
        <v>188</v>
      </c>
      <c r="AT989" s="144" t="s">
        <v>160</v>
      </c>
      <c r="AU989" s="144" t="s">
        <v>88</v>
      </c>
      <c r="AY989" s="16" t="s">
        <v>157</v>
      </c>
      <c r="BE989" s="145">
        <f>IF(N989="základní",J989,0)</f>
        <v>0</v>
      </c>
      <c r="BF989" s="145">
        <f>IF(N989="snížená",J989,0)</f>
        <v>0</v>
      </c>
      <c r="BG989" s="145">
        <f>IF(N989="zákl. přenesená",J989,0)</f>
        <v>0</v>
      </c>
      <c r="BH989" s="145">
        <f>IF(N989="sníž. přenesená",J989,0)</f>
        <v>0</v>
      </c>
      <c r="BI989" s="145">
        <f>IF(N989="nulová",J989,0)</f>
        <v>0</v>
      </c>
      <c r="BJ989" s="16" t="s">
        <v>88</v>
      </c>
      <c r="BK989" s="145">
        <f>ROUND(I989*H989,2)</f>
        <v>0</v>
      </c>
      <c r="BL989" s="16" t="s">
        <v>188</v>
      </c>
      <c r="BM989" s="144" t="s">
        <v>3360</v>
      </c>
    </row>
    <row r="990" spans="2:65" s="1" customFormat="1">
      <c r="B990" s="28"/>
      <c r="D990" s="150" t="s">
        <v>214</v>
      </c>
      <c r="F990" s="870" t="s">
        <v>3361</v>
      </c>
      <c r="L990" s="28"/>
      <c r="M990" s="152"/>
      <c r="T990" s="52"/>
      <c r="AT990" s="16" t="s">
        <v>214</v>
      </c>
      <c r="AU990" s="16" t="s">
        <v>88</v>
      </c>
    </row>
    <row r="991" spans="2:65" s="12" customFormat="1">
      <c r="B991" s="153"/>
      <c r="D991" s="154" t="s">
        <v>259</v>
      </c>
      <c r="E991" s="155" t="s">
        <v>1</v>
      </c>
      <c r="F991" s="156" t="s">
        <v>2723</v>
      </c>
      <c r="H991" s="155" t="s">
        <v>1</v>
      </c>
      <c r="L991" s="153"/>
      <c r="M991" s="157"/>
      <c r="T991" s="158"/>
      <c r="AT991" s="155" t="s">
        <v>259</v>
      </c>
      <c r="AU991" s="155" t="s">
        <v>88</v>
      </c>
      <c r="AV991" s="12" t="s">
        <v>80</v>
      </c>
      <c r="AW991" s="12" t="s">
        <v>27</v>
      </c>
      <c r="AX991" s="12" t="s">
        <v>72</v>
      </c>
      <c r="AY991" s="155" t="s">
        <v>157</v>
      </c>
    </row>
    <row r="992" spans="2:65" s="13" customFormat="1">
      <c r="B992" s="159"/>
      <c r="D992" s="154" t="s">
        <v>259</v>
      </c>
      <c r="E992" s="160" t="s">
        <v>1</v>
      </c>
      <c r="F992" s="161" t="s">
        <v>3362</v>
      </c>
      <c r="H992" s="162">
        <v>4</v>
      </c>
      <c r="L992" s="159"/>
      <c r="M992" s="163"/>
      <c r="T992" s="164"/>
      <c r="AT992" s="160" t="s">
        <v>259</v>
      </c>
      <c r="AU992" s="160" t="s">
        <v>88</v>
      </c>
      <c r="AV992" s="13" t="s">
        <v>88</v>
      </c>
      <c r="AW992" s="13" t="s">
        <v>27</v>
      </c>
      <c r="AX992" s="13" t="s">
        <v>72</v>
      </c>
      <c r="AY992" s="160" t="s">
        <v>157</v>
      </c>
    </row>
    <row r="993" spans="2:65" s="14" customFormat="1">
      <c r="B993" s="165"/>
      <c r="D993" s="154" t="s">
        <v>259</v>
      </c>
      <c r="E993" s="166" t="s">
        <v>1</v>
      </c>
      <c r="F993" s="167" t="s">
        <v>265</v>
      </c>
      <c r="H993" s="168">
        <v>4</v>
      </c>
      <c r="L993" s="165"/>
      <c r="M993" s="169"/>
      <c r="T993" s="170"/>
      <c r="AT993" s="166" t="s">
        <v>259</v>
      </c>
      <c r="AU993" s="166" t="s">
        <v>88</v>
      </c>
      <c r="AV993" s="14" t="s">
        <v>164</v>
      </c>
      <c r="AW993" s="14" t="s">
        <v>27</v>
      </c>
      <c r="AX993" s="14" t="s">
        <v>80</v>
      </c>
      <c r="AY993" s="166" t="s">
        <v>157</v>
      </c>
    </row>
    <row r="994" spans="2:65" s="1" customFormat="1" ht="24.25" customHeight="1">
      <c r="B994" s="28"/>
      <c r="C994" s="198" t="s">
        <v>1043</v>
      </c>
      <c r="D994" s="198" t="s">
        <v>160</v>
      </c>
      <c r="E994" s="199" t="s">
        <v>3363</v>
      </c>
      <c r="F994" s="200" t="s">
        <v>3364</v>
      </c>
      <c r="G994" s="201" t="s">
        <v>411</v>
      </c>
      <c r="H994" s="202">
        <v>78.69</v>
      </c>
      <c r="I994" s="903"/>
      <c r="J994" s="203">
        <f>ROUND(I994*H994,2)</f>
        <v>0</v>
      </c>
      <c r="K994" s="200" t="s">
        <v>2720</v>
      </c>
      <c r="L994" s="28"/>
      <c r="M994" s="140" t="s">
        <v>1</v>
      </c>
      <c r="N994" s="141" t="s">
        <v>38</v>
      </c>
      <c r="O994" s="142">
        <v>0.13900000000000001</v>
      </c>
      <c r="P994" s="142">
        <f>O994*H994</f>
        <v>10.93791</v>
      </c>
      <c r="Q994" s="142">
        <v>0</v>
      </c>
      <c r="R994" s="142">
        <f>Q994*H994</f>
        <v>0</v>
      </c>
      <c r="S994" s="142">
        <v>2E-3</v>
      </c>
      <c r="T994" s="143">
        <f>S994*H994</f>
        <v>0.15737999999999999</v>
      </c>
      <c r="AR994" s="144" t="s">
        <v>188</v>
      </c>
      <c r="AT994" s="144" t="s">
        <v>160</v>
      </c>
      <c r="AU994" s="144" t="s">
        <v>88</v>
      </c>
      <c r="AY994" s="16" t="s">
        <v>157</v>
      </c>
      <c r="BE994" s="145">
        <f>IF(N994="základní",J994,0)</f>
        <v>0</v>
      </c>
      <c r="BF994" s="145">
        <f>IF(N994="snížená",J994,0)</f>
        <v>0</v>
      </c>
      <c r="BG994" s="145">
        <f>IF(N994="zákl. přenesená",J994,0)</f>
        <v>0</v>
      </c>
      <c r="BH994" s="145">
        <f>IF(N994="sníž. přenesená",J994,0)</f>
        <v>0</v>
      </c>
      <c r="BI994" s="145">
        <f>IF(N994="nulová",J994,0)</f>
        <v>0</v>
      </c>
      <c r="BJ994" s="16" t="s">
        <v>88</v>
      </c>
      <c r="BK994" s="145">
        <f>ROUND(I994*H994,2)</f>
        <v>0</v>
      </c>
      <c r="BL994" s="16" t="s">
        <v>188</v>
      </c>
      <c r="BM994" s="144" t="s">
        <v>3365</v>
      </c>
    </row>
    <row r="995" spans="2:65" s="1" customFormat="1">
      <c r="B995" s="28"/>
      <c r="D995" s="150" t="s">
        <v>214</v>
      </c>
      <c r="F995" s="870" t="s">
        <v>3366</v>
      </c>
      <c r="L995" s="28"/>
      <c r="M995" s="152"/>
      <c r="T995" s="52"/>
      <c r="AT995" s="16" t="s">
        <v>214</v>
      </c>
      <c r="AU995" s="16" t="s">
        <v>88</v>
      </c>
    </row>
    <row r="996" spans="2:65" s="12" customFormat="1">
      <c r="B996" s="153"/>
      <c r="D996" s="154" t="s">
        <v>259</v>
      </c>
      <c r="E996" s="155" t="s">
        <v>1</v>
      </c>
      <c r="F996" s="156" t="s">
        <v>2723</v>
      </c>
      <c r="H996" s="155" t="s">
        <v>1</v>
      </c>
      <c r="L996" s="153"/>
      <c r="M996" s="157"/>
      <c r="T996" s="158"/>
      <c r="AT996" s="155" t="s">
        <v>259</v>
      </c>
      <c r="AU996" s="155" t="s">
        <v>88</v>
      </c>
      <c r="AV996" s="12" t="s">
        <v>80</v>
      </c>
      <c r="AW996" s="12" t="s">
        <v>27</v>
      </c>
      <c r="AX996" s="12" t="s">
        <v>72</v>
      </c>
      <c r="AY996" s="155" t="s">
        <v>157</v>
      </c>
    </row>
    <row r="997" spans="2:65" s="13" customFormat="1">
      <c r="B997" s="159"/>
      <c r="D997" s="154" t="s">
        <v>259</v>
      </c>
      <c r="E997" s="160" t="s">
        <v>1</v>
      </c>
      <c r="F997" s="161" t="s">
        <v>3367</v>
      </c>
      <c r="H997" s="162">
        <v>78.69</v>
      </c>
      <c r="L997" s="159"/>
      <c r="M997" s="163"/>
      <c r="T997" s="164"/>
      <c r="AT997" s="160" t="s">
        <v>259</v>
      </c>
      <c r="AU997" s="160" t="s">
        <v>88</v>
      </c>
      <c r="AV997" s="13" t="s">
        <v>88</v>
      </c>
      <c r="AW997" s="13" t="s">
        <v>27</v>
      </c>
      <c r="AX997" s="13" t="s">
        <v>72</v>
      </c>
      <c r="AY997" s="160" t="s">
        <v>157</v>
      </c>
    </row>
    <row r="998" spans="2:65" s="14" customFormat="1">
      <c r="B998" s="165"/>
      <c r="D998" s="154" t="s">
        <v>259</v>
      </c>
      <c r="E998" s="166" t="s">
        <v>1</v>
      </c>
      <c r="F998" s="167" t="s">
        <v>265</v>
      </c>
      <c r="H998" s="168">
        <v>78.69</v>
      </c>
      <c r="L998" s="165"/>
      <c r="M998" s="169"/>
      <c r="T998" s="170"/>
      <c r="AT998" s="166" t="s">
        <v>259</v>
      </c>
      <c r="AU998" s="166" t="s">
        <v>88</v>
      </c>
      <c r="AV998" s="14" t="s">
        <v>164</v>
      </c>
      <c r="AW998" s="14" t="s">
        <v>27</v>
      </c>
      <c r="AX998" s="14" t="s">
        <v>80</v>
      </c>
      <c r="AY998" s="166" t="s">
        <v>157</v>
      </c>
    </row>
    <row r="999" spans="2:65" s="1" customFormat="1" ht="24.25" customHeight="1">
      <c r="B999" s="28"/>
      <c r="C999" s="198" t="s">
        <v>1051</v>
      </c>
      <c r="D999" s="198" t="s">
        <v>160</v>
      </c>
      <c r="E999" s="199" t="s">
        <v>471</v>
      </c>
      <c r="F999" s="200" t="s">
        <v>3368</v>
      </c>
      <c r="G999" s="201" t="s">
        <v>411</v>
      </c>
      <c r="H999" s="202">
        <v>23.815000000000001</v>
      </c>
      <c r="I999" s="903"/>
      <c r="J999" s="203">
        <f>ROUND(I999*H999,2)</f>
        <v>0</v>
      </c>
      <c r="K999" s="200" t="s">
        <v>2720</v>
      </c>
      <c r="L999" s="28"/>
      <c r="M999" s="140" t="s">
        <v>1</v>
      </c>
      <c r="N999" s="141" t="s">
        <v>38</v>
      </c>
      <c r="O999" s="142">
        <v>0.19500000000000001</v>
      </c>
      <c r="P999" s="142">
        <f>O999*H999</f>
        <v>4.6439250000000003</v>
      </c>
      <c r="Q999" s="142">
        <v>0</v>
      </c>
      <c r="R999" s="142">
        <f>Q999*H999</f>
        <v>0</v>
      </c>
      <c r="S999" s="142">
        <v>1.67E-3</v>
      </c>
      <c r="T999" s="143">
        <f>S999*H999</f>
        <v>3.9771050000000002E-2</v>
      </c>
      <c r="AR999" s="144" t="s">
        <v>188</v>
      </c>
      <c r="AT999" s="144" t="s">
        <v>160</v>
      </c>
      <c r="AU999" s="144" t="s">
        <v>88</v>
      </c>
      <c r="AY999" s="16" t="s">
        <v>157</v>
      </c>
      <c r="BE999" s="145">
        <f>IF(N999="základní",J999,0)</f>
        <v>0</v>
      </c>
      <c r="BF999" s="145">
        <f>IF(N999="snížená",J999,0)</f>
        <v>0</v>
      </c>
      <c r="BG999" s="145">
        <f>IF(N999="zákl. přenesená",J999,0)</f>
        <v>0</v>
      </c>
      <c r="BH999" s="145">
        <f>IF(N999="sníž. přenesená",J999,0)</f>
        <v>0</v>
      </c>
      <c r="BI999" s="145">
        <f>IF(N999="nulová",J999,0)</f>
        <v>0</v>
      </c>
      <c r="BJ999" s="16" t="s">
        <v>88</v>
      </c>
      <c r="BK999" s="145">
        <f>ROUND(I999*H999,2)</f>
        <v>0</v>
      </c>
      <c r="BL999" s="16" t="s">
        <v>188</v>
      </c>
      <c r="BM999" s="144" t="s">
        <v>3369</v>
      </c>
    </row>
    <row r="1000" spans="2:65" s="1" customFormat="1">
      <c r="B1000" s="28"/>
      <c r="D1000" s="150" t="s">
        <v>214</v>
      </c>
      <c r="F1000" s="870" t="s">
        <v>474</v>
      </c>
      <c r="L1000" s="28"/>
      <c r="M1000" s="152"/>
      <c r="T1000" s="52"/>
      <c r="AT1000" s="16" t="s">
        <v>214</v>
      </c>
      <c r="AU1000" s="16" t="s">
        <v>88</v>
      </c>
    </row>
    <row r="1001" spans="2:65" s="12" customFormat="1">
      <c r="B1001" s="153"/>
      <c r="D1001" s="154" t="s">
        <v>259</v>
      </c>
      <c r="E1001" s="155" t="s">
        <v>1</v>
      </c>
      <c r="F1001" s="156" t="s">
        <v>2723</v>
      </c>
      <c r="H1001" s="155" t="s">
        <v>1</v>
      </c>
      <c r="L1001" s="153"/>
      <c r="M1001" s="157"/>
      <c r="T1001" s="158"/>
      <c r="AT1001" s="155" t="s">
        <v>259</v>
      </c>
      <c r="AU1001" s="155" t="s">
        <v>88</v>
      </c>
      <c r="AV1001" s="12" t="s">
        <v>80</v>
      </c>
      <c r="AW1001" s="12" t="s">
        <v>27</v>
      </c>
      <c r="AX1001" s="12" t="s">
        <v>72</v>
      </c>
      <c r="AY1001" s="155" t="s">
        <v>157</v>
      </c>
    </row>
    <row r="1002" spans="2:65" s="12" customFormat="1">
      <c r="B1002" s="153"/>
      <c r="D1002" s="154" t="s">
        <v>259</v>
      </c>
      <c r="E1002" s="155" t="s">
        <v>1</v>
      </c>
      <c r="F1002" s="156" t="s">
        <v>2723</v>
      </c>
      <c r="H1002" s="155" t="s">
        <v>1</v>
      </c>
      <c r="L1002" s="153"/>
      <c r="M1002" s="157"/>
      <c r="T1002" s="158"/>
      <c r="AT1002" s="155" t="s">
        <v>259</v>
      </c>
      <c r="AU1002" s="155" t="s">
        <v>88</v>
      </c>
      <c r="AV1002" s="12" t="s">
        <v>80</v>
      </c>
      <c r="AW1002" s="12" t="s">
        <v>27</v>
      </c>
      <c r="AX1002" s="12" t="s">
        <v>72</v>
      </c>
      <c r="AY1002" s="155" t="s">
        <v>157</v>
      </c>
    </row>
    <row r="1003" spans="2:65" s="12" customFormat="1">
      <c r="B1003" s="153"/>
      <c r="D1003" s="154" t="s">
        <v>259</v>
      </c>
      <c r="E1003" s="155" t="s">
        <v>1</v>
      </c>
      <c r="F1003" s="156" t="s">
        <v>2724</v>
      </c>
      <c r="H1003" s="155" t="s">
        <v>1</v>
      </c>
      <c r="L1003" s="153"/>
      <c r="M1003" s="157"/>
      <c r="T1003" s="158"/>
      <c r="AT1003" s="155" t="s">
        <v>259</v>
      </c>
      <c r="AU1003" s="155" t="s">
        <v>88</v>
      </c>
      <c r="AV1003" s="12" t="s">
        <v>80</v>
      </c>
      <c r="AW1003" s="12" t="s">
        <v>27</v>
      </c>
      <c r="AX1003" s="12" t="s">
        <v>72</v>
      </c>
      <c r="AY1003" s="155" t="s">
        <v>157</v>
      </c>
    </row>
    <row r="1004" spans="2:65" s="13" customFormat="1">
      <c r="B1004" s="159"/>
      <c r="D1004" s="154" t="s">
        <v>259</v>
      </c>
      <c r="E1004" s="160" t="s">
        <v>1</v>
      </c>
      <c r="F1004" s="161" t="s">
        <v>3370</v>
      </c>
      <c r="H1004" s="162">
        <v>0.9</v>
      </c>
      <c r="L1004" s="159"/>
      <c r="M1004" s="163"/>
      <c r="T1004" s="164"/>
      <c r="AT1004" s="160" t="s">
        <v>259</v>
      </c>
      <c r="AU1004" s="160" t="s">
        <v>88</v>
      </c>
      <c r="AV1004" s="13" t="s">
        <v>88</v>
      </c>
      <c r="AW1004" s="13" t="s">
        <v>27</v>
      </c>
      <c r="AX1004" s="13" t="s">
        <v>72</v>
      </c>
      <c r="AY1004" s="160" t="s">
        <v>157</v>
      </c>
    </row>
    <row r="1005" spans="2:65" s="13" customFormat="1">
      <c r="B1005" s="159"/>
      <c r="D1005" s="154" t="s">
        <v>259</v>
      </c>
      <c r="E1005" s="160" t="s">
        <v>1</v>
      </c>
      <c r="F1005" s="161" t="s">
        <v>3371</v>
      </c>
      <c r="H1005" s="162">
        <v>2.1800000000000002</v>
      </c>
      <c r="L1005" s="159"/>
      <c r="M1005" s="163"/>
      <c r="T1005" s="164"/>
      <c r="AT1005" s="160" t="s">
        <v>259</v>
      </c>
      <c r="AU1005" s="160" t="s">
        <v>88</v>
      </c>
      <c r="AV1005" s="13" t="s">
        <v>88</v>
      </c>
      <c r="AW1005" s="13" t="s">
        <v>27</v>
      </c>
      <c r="AX1005" s="13" t="s">
        <v>72</v>
      </c>
      <c r="AY1005" s="160" t="s">
        <v>157</v>
      </c>
    </row>
    <row r="1006" spans="2:65" s="13" customFormat="1">
      <c r="B1006" s="159"/>
      <c r="D1006" s="154" t="s">
        <v>259</v>
      </c>
      <c r="E1006" s="160" t="s">
        <v>1</v>
      </c>
      <c r="F1006" s="161" t="s">
        <v>3372</v>
      </c>
      <c r="H1006" s="162">
        <v>2.1800000000000002</v>
      </c>
      <c r="L1006" s="159"/>
      <c r="M1006" s="163"/>
      <c r="T1006" s="164"/>
      <c r="AT1006" s="160" t="s">
        <v>259</v>
      </c>
      <c r="AU1006" s="160" t="s">
        <v>88</v>
      </c>
      <c r="AV1006" s="13" t="s">
        <v>88</v>
      </c>
      <c r="AW1006" s="13" t="s">
        <v>27</v>
      </c>
      <c r="AX1006" s="13" t="s">
        <v>72</v>
      </c>
      <c r="AY1006" s="160" t="s">
        <v>157</v>
      </c>
    </row>
    <row r="1007" spans="2:65" s="13" customFormat="1">
      <c r="B1007" s="159"/>
      <c r="D1007" s="154" t="s">
        <v>259</v>
      </c>
      <c r="E1007" s="160" t="s">
        <v>1</v>
      </c>
      <c r="F1007" s="161" t="s">
        <v>3373</v>
      </c>
      <c r="H1007" s="162">
        <v>0.9</v>
      </c>
      <c r="L1007" s="159"/>
      <c r="M1007" s="163"/>
      <c r="T1007" s="164"/>
      <c r="AT1007" s="160" t="s">
        <v>259</v>
      </c>
      <c r="AU1007" s="160" t="s">
        <v>88</v>
      </c>
      <c r="AV1007" s="13" t="s">
        <v>88</v>
      </c>
      <c r="AW1007" s="13" t="s">
        <v>27</v>
      </c>
      <c r="AX1007" s="13" t="s">
        <v>72</v>
      </c>
      <c r="AY1007" s="160" t="s">
        <v>157</v>
      </c>
    </row>
    <row r="1008" spans="2:65" s="13" customFormat="1">
      <c r="B1008" s="159"/>
      <c r="D1008" s="154" t="s">
        <v>259</v>
      </c>
      <c r="E1008" s="160" t="s">
        <v>1</v>
      </c>
      <c r="F1008" s="161" t="s">
        <v>3374</v>
      </c>
      <c r="H1008" s="162">
        <v>0.9</v>
      </c>
      <c r="L1008" s="159"/>
      <c r="M1008" s="163"/>
      <c r="T1008" s="164"/>
      <c r="AT1008" s="160" t="s">
        <v>259</v>
      </c>
      <c r="AU1008" s="160" t="s">
        <v>88</v>
      </c>
      <c r="AV1008" s="13" t="s">
        <v>88</v>
      </c>
      <c r="AW1008" s="13" t="s">
        <v>27</v>
      </c>
      <c r="AX1008" s="13" t="s">
        <v>72</v>
      </c>
      <c r="AY1008" s="160" t="s">
        <v>157</v>
      </c>
    </row>
    <row r="1009" spans="2:65" s="13" customFormat="1">
      <c r="B1009" s="159"/>
      <c r="D1009" s="154" t="s">
        <v>259</v>
      </c>
      <c r="E1009" s="160" t="s">
        <v>1</v>
      </c>
      <c r="F1009" s="161" t="s">
        <v>3375</v>
      </c>
      <c r="H1009" s="162">
        <v>0.9</v>
      </c>
      <c r="L1009" s="159"/>
      <c r="M1009" s="163"/>
      <c r="T1009" s="164"/>
      <c r="AT1009" s="160" t="s">
        <v>259</v>
      </c>
      <c r="AU1009" s="160" t="s">
        <v>88</v>
      </c>
      <c r="AV1009" s="13" t="s">
        <v>88</v>
      </c>
      <c r="AW1009" s="13" t="s">
        <v>27</v>
      </c>
      <c r="AX1009" s="13" t="s">
        <v>72</v>
      </c>
      <c r="AY1009" s="160" t="s">
        <v>157</v>
      </c>
    </row>
    <row r="1010" spans="2:65" s="13" customFormat="1">
      <c r="B1010" s="159"/>
      <c r="D1010" s="154" t="s">
        <v>259</v>
      </c>
      <c r="E1010" s="160" t="s">
        <v>1</v>
      </c>
      <c r="F1010" s="161" t="s">
        <v>3376</v>
      </c>
      <c r="H1010" s="162">
        <v>0.9</v>
      </c>
      <c r="L1010" s="159"/>
      <c r="M1010" s="163"/>
      <c r="T1010" s="164"/>
      <c r="AT1010" s="160" t="s">
        <v>259</v>
      </c>
      <c r="AU1010" s="160" t="s">
        <v>88</v>
      </c>
      <c r="AV1010" s="13" t="s">
        <v>88</v>
      </c>
      <c r="AW1010" s="13" t="s">
        <v>27</v>
      </c>
      <c r="AX1010" s="13" t="s">
        <v>72</v>
      </c>
      <c r="AY1010" s="160" t="s">
        <v>157</v>
      </c>
    </row>
    <row r="1011" spans="2:65" s="13" customFormat="1">
      <c r="B1011" s="159"/>
      <c r="D1011" s="154" t="s">
        <v>259</v>
      </c>
      <c r="E1011" s="160" t="s">
        <v>1</v>
      </c>
      <c r="F1011" s="161" t="s">
        <v>3377</v>
      </c>
      <c r="H1011" s="162">
        <v>0.9</v>
      </c>
      <c r="L1011" s="159"/>
      <c r="M1011" s="163"/>
      <c r="T1011" s="164"/>
      <c r="AT1011" s="160" t="s">
        <v>259</v>
      </c>
      <c r="AU1011" s="160" t="s">
        <v>88</v>
      </c>
      <c r="AV1011" s="13" t="s">
        <v>88</v>
      </c>
      <c r="AW1011" s="13" t="s">
        <v>27</v>
      </c>
      <c r="AX1011" s="13" t="s">
        <v>72</v>
      </c>
      <c r="AY1011" s="160" t="s">
        <v>157</v>
      </c>
    </row>
    <row r="1012" spans="2:65" s="12" customFormat="1">
      <c r="B1012" s="153"/>
      <c r="D1012" s="154" t="s">
        <v>259</v>
      </c>
      <c r="E1012" s="155" t="s">
        <v>1</v>
      </c>
      <c r="F1012" s="156" t="s">
        <v>2765</v>
      </c>
      <c r="H1012" s="155" t="s">
        <v>1</v>
      </c>
      <c r="L1012" s="153"/>
      <c r="M1012" s="157"/>
      <c r="T1012" s="158"/>
      <c r="AT1012" s="155" t="s">
        <v>259</v>
      </c>
      <c r="AU1012" s="155" t="s">
        <v>88</v>
      </c>
      <c r="AV1012" s="12" t="s">
        <v>80</v>
      </c>
      <c r="AW1012" s="12" t="s">
        <v>27</v>
      </c>
      <c r="AX1012" s="12" t="s">
        <v>72</v>
      </c>
      <c r="AY1012" s="155" t="s">
        <v>157</v>
      </c>
    </row>
    <row r="1013" spans="2:65" s="13" customFormat="1">
      <c r="B1013" s="159"/>
      <c r="D1013" s="154" t="s">
        <v>259</v>
      </c>
      <c r="E1013" s="160" t="s">
        <v>1</v>
      </c>
      <c r="F1013" s="161" t="s">
        <v>3378</v>
      </c>
      <c r="H1013" s="162">
        <v>1.1000000000000001</v>
      </c>
      <c r="L1013" s="159"/>
      <c r="M1013" s="163"/>
      <c r="T1013" s="164"/>
      <c r="AT1013" s="160" t="s">
        <v>259</v>
      </c>
      <c r="AU1013" s="160" t="s">
        <v>88</v>
      </c>
      <c r="AV1013" s="13" t="s">
        <v>88</v>
      </c>
      <c r="AW1013" s="13" t="s">
        <v>27</v>
      </c>
      <c r="AX1013" s="13" t="s">
        <v>72</v>
      </c>
      <c r="AY1013" s="160" t="s">
        <v>157</v>
      </c>
    </row>
    <row r="1014" spans="2:65" s="13" customFormat="1">
      <c r="B1014" s="159"/>
      <c r="D1014" s="154" t="s">
        <v>259</v>
      </c>
      <c r="E1014" s="160" t="s">
        <v>1</v>
      </c>
      <c r="F1014" s="161" t="s">
        <v>3379</v>
      </c>
      <c r="H1014" s="162">
        <v>1.1000000000000001</v>
      </c>
      <c r="L1014" s="159"/>
      <c r="M1014" s="163"/>
      <c r="T1014" s="164"/>
      <c r="AT1014" s="160" t="s">
        <v>259</v>
      </c>
      <c r="AU1014" s="160" t="s">
        <v>88</v>
      </c>
      <c r="AV1014" s="13" t="s">
        <v>88</v>
      </c>
      <c r="AW1014" s="13" t="s">
        <v>27</v>
      </c>
      <c r="AX1014" s="13" t="s">
        <v>72</v>
      </c>
      <c r="AY1014" s="160" t="s">
        <v>157</v>
      </c>
    </row>
    <row r="1015" spans="2:65" s="13" customFormat="1">
      <c r="B1015" s="159"/>
      <c r="D1015" s="154" t="s">
        <v>259</v>
      </c>
      <c r="E1015" s="160" t="s">
        <v>1</v>
      </c>
      <c r="F1015" s="161" t="s">
        <v>3380</v>
      </c>
      <c r="H1015" s="162">
        <v>2.2200000000000002</v>
      </c>
      <c r="L1015" s="159"/>
      <c r="M1015" s="163"/>
      <c r="T1015" s="164"/>
      <c r="AT1015" s="160" t="s">
        <v>259</v>
      </c>
      <c r="AU1015" s="160" t="s">
        <v>88</v>
      </c>
      <c r="AV1015" s="13" t="s">
        <v>88</v>
      </c>
      <c r="AW1015" s="13" t="s">
        <v>27</v>
      </c>
      <c r="AX1015" s="13" t="s">
        <v>72</v>
      </c>
      <c r="AY1015" s="160" t="s">
        <v>157</v>
      </c>
    </row>
    <row r="1016" spans="2:65" s="13" customFormat="1">
      <c r="B1016" s="159"/>
      <c r="D1016" s="154" t="s">
        <v>259</v>
      </c>
      <c r="E1016" s="160" t="s">
        <v>1</v>
      </c>
      <c r="F1016" s="161" t="s">
        <v>3381</v>
      </c>
      <c r="H1016" s="162">
        <v>1.0900000000000001</v>
      </c>
      <c r="L1016" s="159"/>
      <c r="M1016" s="163"/>
      <c r="T1016" s="164"/>
      <c r="AT1016" s="160" t="s">
        <v>259</v>
      </c>
      <c r="AU1016" s="160" t="s">
        <v>88</v>
      </c>
      <c r="AV1016" s="13" t="s">
        <v>88</v>
      </c>
      <c r="AW1016" s="13" t="s">
        <v>27</v>
      </c>
      <c r="AX1016" s="13" t="s">
        <v>72</v>
      </c>
      <c r="AY1016" s="160" t="s">
        <v>157</v>
      </c>
    </row>
    <row r="1017" spans="2:65" s="13" customFormat="1">
      <c r="B1017" s="159"/>
      <c r="D1017" s="154" t="s">
        <v>259</v>
      </c>
      <c r="E1017" s="160" t="s">
        <v>1</v>
      </c>
      <c r="F1017" s="161" t="s">
        <v>3382</v>
      </c>
      <c r="H1017" s="162">
        <v>1.96</v>
      </c>
      <c r="L1017" s="159"/>
      <c r="M1017" s="163"/>
      <c r="T1017" s="164"/>
      <c r="AT1017" s="160" t="s">
        <v>259</v>
      </c>
      <c r="AU1017" s="160" t="s">
        <v>88</v>
      </c>
      <c r="AV1017" s="13" t="s">
        <v>88</v>
      </c>
      <c r="AW1017" s="13" t="s">
        <v>27</v>
      </c>
      <c r="AX1017" s="13" t="s">
        <v>72</v>
      </c>
      <c r="AY1017" s="160" t="s">
        <v>157</v>
      </c>
    </row>
    <row r="1018" spans="2:65" s="13" customFormat="1">
      <c r="B1018" s="159"/>
      <c r="D1018" s="154" t="s">
        <v>259</v>
      </c>
      <c r="E1018" s="160" t="s">
        <v>1</v>
      </c>
      <c r="F1018" s="161" t="s">
        <v>3383</v>
      </c>
      <c r="H1018" s="162">
        <v>1.0900000000000001</v>
      </c>
      <c r="L1018" s="159"/>
      <c r="M1018" s="163"/>
      <c r="T1018" s="164"/>
      <c r="AT1018" s="160" t="s">
        <v>259</v>
      </c>
      <c r="AU1018" s="160" t="s">
        <v>88</v>
      </c>
      <c r="AV1018" s="13" t="s">
        <v>88</v>
      </c>
      <c r="AW1018" s="13" t="s">
        <v>27</v>
      </c>
      <c r="AX1018" s="13" t="s">
        <v>72</v>
      </c>
      <c r="AY1018" s="160" t="s">
        <v>157</v>
      </c>
    </row>
    <row r="1019" spans="2:65" s="12" customFormat="1">
      <c r="B1019" s="153"/>
      <c r="D1019" s="154" t="s">
        <v>259</v>
      </c>
      <c r="E1019" s="155" t="s">
        <v>1</v>
      </c>
      <c r="F1019" s="156" t="s">
        <v>3228</v>
      </c>
      <c r="H1019" s="155" t="s">
        <v>1</v>
      </c>
      <c r="L1019" s="153"/>
      <c r="M1019" s="157"/>
      <c r="T1019" s="158"/>
      <c r="AT1019" s="155" t="s">
        <v>259</v>
      </c>
      <c r="AU1019" s="155" t="s">
        <v>88</v>
      </c>
      <c r="AV1019" s="12" t="s">
        <v>80</v>
      </c>
      <c r="AW1019" s="12" t="s">
        <v>27</v>
      </c>
      <c r="AX1019" s="12" t="s">
        <v>72</v>
      </c>
      <c r="AY1019" s="155" t="s">
        <v>157</v>
      </c>
    </row>
    <row r="1020" spans="2:65" s="13" customFormat="1">
      <c r="B1020" s="159"/>
      <c r="D1020" s="154" t="s">
        <v>259</v>
      </c>
      <c r="E1020" s="160" t="s">
        <v>1</v>
      </c>
      <c r="F1020" s="161" t="s">
        <v>3384</v>
      </c>
      <c r="H1020" s="162">
        <v>5.4950000000000001</v>
      </c>
      <c r="L1020" s="159"/>
      <c r="M1020" s="163"/>
      <c r="T1020" s="164"/>
      <c r="AT1020" s="160" t="s">
        <v>259</v>
      </c>
      <c r="AU1020" s="160" t="s">
        <v>88</v>
      </c>
      <c r="AV1020" s="13" t="s">
        <v>88</v>
      </c>
      <c r="AW1020" s="13" t="s">
        <v>27</v>
      </c>
      <c r="AX1020" s="13" t="s">
        <v>72</v>
      </c>
      <c r="AY1020" s="160" t="s">
        <v>157</v>
      </c>
    </row>
    <row r="1021" spans="2:65" s="14" customFormat="1">
      <c r="B1021" s="165"/>
      <c r="D1021" s="154" t="s">
        <v>259</v>
      </c>
      <c r="E1021" s="166" t="s">
        <v>1</v>
      </c>
      <c r="F1021" s="167" t="s">
        <v>265</v>
      </c>
      <c r="H1021" s="168">
        <v>23.815000000000001</v>
      </c>
      <c r="L1021" s="165"/>
      <c r="M1021" s="169"/>
      <c r="T1021" s="170"/>
      <c r="AT1021" s="166" t="s">
        <v>259</v>
      </c>
      <c r="AU1021" s="166" t="s">
        <v>88</v>
      </c>
      <c r="AV1021" s="14" t="s">
        <v>164</v>
      </c>
      <c r="AW1021" s="14" t="s">
        <v>27</v>
      </c>
      <c r="AX1021" s="14" t="s">
        <v>80</v>
      </c>
      <c r="AY1021" s="166" t="s">
        <v>157</v>
      </c>
    </row>
    <row r="1022" spans="2:65" s="1" customFormat="1" ht="37.9" customHeight="1">
      <c r="B1022" s="28"/>
      <c r="C1022" s="198" t="s">
        <v>1057</v>
      </c>
      <c r="D1022" s="198" t="s">
        <v>160</v>
      </c>
      <c r="E1022" s="199" t="s">
        <v>3385</v>
      </c>
      <c r="F1022" s="200" t="s">
        <v>3386</v>
      </c>
      <c r="G1022" s="201" t="s">
        <v>228</v>
      </c>
      <c r="H1022" s="202">
        <v>0</v>
      </c>
      <c r="I1022" s="903"/>
      <c r="J1022" s="203">
        <f>ROUND(I1022*H1022,2)</f>
        <v>0</v>
      </c>
      <c r="K1022" s="200" t="s">
        <v>2720</v>
      </c>
      <c r="L1022" s="28"/>
      <c r="M1022" s="140" t="s">
        <v>1</v>
      </c>
      <c r="N1022" s="141" t="s">
        <v>38</v>
      </c>
      <c r="O1022" s="142">
        <v>0.42799999999999999</v>
      </c>
      <c r="P1022" s="142">
        <f>O1022*H1022</f>
        <v>0</v>
      </c>
      <c r="Q1022" s="142">
        <v>0</v>
      </c>
      <c r="R1022" s="142">
        <f>Q1022*H1022</f>
        <v>0</v>
      </c>
      <c r="S1022" s="142">
        <v>1.8799999999999999E-3</v>
      </c>
      <c r="T1022" s="143">
        <f>S1022*H1022</f>
        <v>0</v>
      </c>
      <c r="AR1022" s="144" t="s">
        <v>188</v>
      </c>
      <c r="AT1022" s="144" t="s">
        <v>160</v>
      </c>
      <c r="AU1022" s="144" t="s">
        <v>88</v>
      </c>
      <c r="AY1022" s="16" t="s">
        <v>157</v>
      </c>
      <c r="BE1022" s="145">
        <f>IF(N1022="základní",J1022,0)</f>
        <v>0</v>
      </c>
      <c r="BF1022" s="145">
        <f>IF(N1022="snížená",J1022,0)</f>
        <v>0</v>
      </c>
      <c r="BG1022" s="145">
        <f>IF(N1022="zákl. přenesená",J1022,0)</f>
        <v>0</v>
      </c>
      <c r="BH1022" s="145">
        <f>IF(N1022="sníž. přenesená",J1022,0)</f>
        <v>0</v>
      </c>
      <c r="BI1022" s="145">
        <f>IF(N1022="nulová",J1022,0)</f>
        <v>0</v>
      </c>
      <c r="BJ1022" s="16" t="s">
        <v>88</v>
      </c>
      <c r="BK1022" s="145">
        <f>ROUND(I1022*H1022,2)</f>
        <v>0</v>
      </c>
      <c r="BL1022" s="16" t="s">
        <v>188</v>
      </c>
      <c r="BM1022" s="144" t="s">
        <v>3387</v>
      </c>
    </row>
    <row r="1023" spans="2:65" s="1" customFormat="1">
      <c r="B1023" s="28"/>
      <c r="D1023" s="150" t="s">
        <v>214</v>
      </c>
      <c r="F1023" s="870" t="s">
        <v>3388</v>
      </c>
      <c r="L1023" s="28"/>
      <c r="M1023" s="152"/>
      <c r="T1023" s="52"/>
      <c r="AT1023" s="16" t="s">
        <v>214</v>
      </c>
      <c r="AU1023" s="16" t="s">
        <v>88</v>
      </c>
    </row>
    <row r="1024" spans="2:65" s="1" customFormat="1" ht="24.25" customHeight="1">
      <c r="B1024" s="28"/>
      <c r="C1024" s="198" t="s">
        <v>1063</v>
      </c>
      <c r="D1024" s="198" t="s">
        <v>160</v>
      </c>
      <c r="E1024" s="199" t="s">
        <v>3389</v>
      </c>
      <c r="F1024" s="200" t="s">
        <v>3390</v>
      </c>
      <c r="G1024" s="201" t="s">
        <v>411</v>
      </c>
      <c r="H1024" s="202">
        <v>78</v>
      </c>
      <c r="I1024" s="903"/>
      <c r="J1024" s="203">
        <f>ROUND(I1024*H1024,2)</f>
        <v>0</v>
      </c>
      <c r="K1024" s="200" t="s">
        <v>2720</v>
      </c>
      <c r="L1024" s="28"/>
      <c r="M1024" s="140" t="s">
        <v>1</v>
      </c>
      <c r="N1024" s="141" t="s">
        <v>38</v>
      </c>
      <c r="O1024" s="142">
        <v>0.189</v>
      </c>
      <c r="P1024" s="142">
        <f>O1024*H1024</f>
        <v>14.742000000000001</v>
      </c>
      <c r="Q1024" s="142">
        <v>0</v>
      </c>
      <c r="R1024" s="142">
        <f>Q1024*H1024</f>
        <v>0</v>
      </c>
      <c r="S1024" s="142">
        <v>2.5999999999999999E-3</v>
      </c>
      <c r="T1024" s="143">
        <f>S1024*H1024</f>
        <v>0.20279999999999998</v>
      </c>
      <c r="AR1024" s="144" t="s">
        <v>188</v>
      </c>
      <c r="AT1024" s="144" t="s">
        <v>160</v>
      </c>
      <c r="AU1024" s="144" t="s">
        <v>88</v>
      </c>
      <c r="AY1024" s="16" t="s">
        <v>157</v>
      </c>
      <c r="BE1024" s="145">
        <f>IF(N1024="základní",J1024,0)</f>
        <v>0</v>
      </c>
      <c r="BF1024" s="145">
        <f>IF(N1024="snížená",J1024,0)</f>
        <v>0</v>
      </c>
      <c r="BG1024" s="145">
        <f>IF(N1024="zákl. přenesená",J1024,0)</f>
        <v>0</v>
      </c>
      <c r="BH1024" s="145">
        <f>IF(N1024="sníž. přenesená",J1024,0)</f>
        <v>0</v>
      </c>
      <c r="BI1024" s="145">
        <f>IF(N1024="nulová",J1024,0)</f>
        <v>0</v>
      </c>
      <c r="BJ1024" s="16" t="s">
        <v>88</v>
      </c>
      <c r="BK1024" s="145">
        <f>ROUND(I1024*H1024,2)</f>
        <v>0</v>
      </c>
      <c r="BL1024" s="16" t="s">
        <v>188</v>
      </c>
      <c r="BM1024" s="144" t="s">
        <v>3391</v>
      </c>
    </row>
    <row r="1025" spans="2:65" s="1" customFormat="1">
      <c r="B1025" s="28"/>
      <c r="D1025" s="150" t="s">
        <v>214</v>
      </c>
      <c r="F1025" s="870" t="s">
        <v>3392</v>
      </c>
      <c r="L1025" s="28"/>
      <c r="M1025" s="152"/>
      <c r="T1025" s="52"/>
      <c r="AT1025" s="16" t="s">
        <v>214</v>
      </c>
      <c r="AU1025" s="16" t="s">
        <v>88</v>
      </c>
    </row>
    <row r="1026" spans="2:65" s="12" customFormat="1">
      <c r="B1026" s="153"/>
      <c r="D1026" s="154" t="s">
        <v>259</v>
      </c>
      <c r="E1026" s="155" t="s">
        <v>1</v>
      </c>
      <c r="F1026" s="156" t="s">
        <v>2723</v>
      </c>
      <c r="H1026" s="155" t="s">
        <v>1</v>
      </c>
      <c r="L1026" s="153"/>
      <c r="M1026" s="157"/>
      <c r="T1026" s="158"/>
      <c r="AT1026" s="155" t="s">
        <v>259</v>
      </c>
      <c r="AU1026" s="155" t="s">
        <v>88</v>
      </c>
      <c r="AV1026" s="12" t="s">
        <v>80</v>
      </c>
      <c r="AW1026" s="12" t="s">
        <v>27</v>
      </c>
      <c r="AX1026" s="12" t="s">
        <v>72</v>
      </c>
      <c r="AY1026" s="155" t="s">
        <v>157</v>
      </c>
    </row>
    <row r="1027" spans="2:65" s="13" customFormat="1">
      <c r="B1027" s="159"/>
      <c r="D1027" s="154" t="s">
        <v>259</v>
      </c>
      <c r="E1027" s="160" t="s">
        <v>1</v>
      </c>
      <c r="F1027" s="161" t="s">
        <v>3393</v>
      </c>
      <c r="H1027" s="162">
        <v>78</v>
      </c>
      <c r="L1027" s="159"/>
      <c r="M1027" s="163"/>
      <c r="T1027" s="164"/>
      <c r="AT1027" s="160" t="s">
        <v>259</v>
      </c>
      <c r="AU1027" s="160" t="s">
        <v>88</v>
      </c>
      <c r="AV1027" s="13" t="s">
        <v>88</v>
      </c>
      <c r="AW1027" s="13" t="s">
        <v>27</v>
      </c>
      <c r="AX1027" s="13" t="s">
        <v>72</v>
      </c>
      <c r="AY1027" s="160" t="s">
        <v>157</v>
      </c>
    </row>
    <row r="1028" spans="2:65" s="14" customFormat="1">
      <c r="B1028" s="165"/>
      <c r="D1028" s="154" t="s">
        <v>259</v>
      </c>
      <c r="E1028" s="166" t="s">
        <v>1</v>
      </c>
      <c r="F1028" s="167" t="s">
        <v>265</v>
      </c>
      <c r="H1028" s="168">
        <v>78</v>
      </c>
      <c r="L1028" s="165"/>
      <c r="M1028" s="169"/>
      <c r="T1028" s="170"/>
      <c r="AT1028" s="166" t="s">
        <v>259</v>
      </c>
      <c r="AU1028" s="166" t="s">
        <v>88</v>
      </c>
      <c r="AV1028" s="14" t="s">
        <v>164</v>
      </c>
      <c r="AW1028" s="14" t="s">
        <v>27</v>
      </c>
      <c r="AX1028" s="14" t="s">
        <v>80</v>
      </c>
      <c r="AY1028" s="166" t="s">
        <v>157</v>
      </c>
    </row>
    <row r="1029" spans="2:65" s="1" customFormat="1" ht="16.5" customHeight="1">
      <c r="B1029" s="28"/>
      <c r="C1029" s="198" t="s">
        <v>1070</v>
      </c>
      <c r="D1029" s="198" t="s">
        <v>160</v>
      </c>
      <c r="E1029" s="199" t="s">
        <v>3394</v>
      </c>
      <c r="F1029" s="200" t="s">
        <v>3395</v>
      </c>
      <c r="G1029" s="201" t="s">
        <v>228</v>
      </c>
      <c r="H1029" s="202">
        <v>78</v>
      </c>
      <c r="I1029" s="903"/>
      <c r="J1029" s="203">
        <f>ROUND(I1029*H1029,2)</f>
        <v>0</v>
      </c>
      <c r="K1029" s="200" t="s">
        <v>2720</v>
      </c>
      <c r="L1029" s="28"/>
      <c r="M1029" s="140" t="s">
        <v>1</v>
      </c>
      <c r="N1029" s="141" t="s">
        <v>38</v>
      </c>
      <c r="O1029" s="142">
        <v>0.10100000000000001</v>
      </c>
      <c r="P1029" s="142">
        <f>O1029*H1029</f>
        <v>7.8780000000000001</v>
      </c>
      <c r="Q1029" s="142">
        <v>0</v>
      </c>
      <c r="R1029" s="142">
        <f>Q1029*H1029</f>
        <v>0</v>
      </c>
      <c r="S1029" s="142">
        <v>9.4000000000000004E-3</v>
      </c>
      <c r="T1029" s="143">
        <f>S1029*H1029</f>
        <v>0.73320000000000007</v>
      </c>
      <c r="AR1029" s="144" t="s">
        <v>188</v>
      </c>
      <c r="AT1029" s="144" t="s">
        <v>160</v>
      </c>
      <c r="AU1029" s="144" t="s">
        <v>88</v>
      </c>
      <c r="AY1029" s="16" t="s">
        <v>157</v>
      </c>
      <c r="BE1029" s="145">
        <f>IF(N1029="základní",J1029,0)</f>
        <v>0</v>
      </c>
      <c r="BF1029" s="145">
        <f>IF(N1029="snížená",J1029,0)</f>
        <v>0</v>
      </c>
      <c r="BG1029" s="145">
        <f>IF(N1029="zákl. přenesená",J1029,0)</f>
        <v>0</v>
      </c>
      <c r="BH1029" s="145">
        <f>IF(N1029="sníž. přenesená",J1029,0)</f>
        <v>0</v>
      </c>
      <c r="BI1029" s="145">
        <f>IF(N1029="nulová",J1029,0)</f>
        <v>0</v>
      </c>
      <c r="BJ1029" s="16" t="s">
        <v>88</v>
      </c>
      <c r="BK1029" s="145">
        <f>ROUND(I1029*H1029,2)</f>
        <v>0</v>
      </c>
      <c r="BL1029" s="16" t="s">
        <v>188</v>
      </c>
      <c r="BM1029" s="144" t="s">
        <v>3396</v>
      </c>
    </row>
    <row r="1030" spans="2:65" s="1" customFormat="1">
      <c r="B1030" s="28"/>
      <c r="D1030" s="150" t="s">
        <v>214</v>
      </c>
      <c r="F1030" s="870" t="s">
        <v>3397</v>
      </c>
      <c r="L1030" s="28"/>
      <c r="M1030" s="152"/>
      <c r="T1030" s="52"/>
      <c r="AT1030" s="16" t="s">
        <v>214</v>
      </c>
      <c r="AU1030" s="16" t="s">
        <v>88</v>
      </c>
    </row>
    <row r="1031" spans="2:65" s="12" customFormat="1">
      <c r="B1031" s="153"/>
      <c r="D1031" s="154" t="s">
        <v>259</v>
      </c>
      <c r="E1031" s="155" t="s">
        <v>1</v>
      </c>
      <c r="F1031" s="156" t="s">
        <v>2723</v>
      </c>
      <c r="H1031" s="155" t="s">
        <v>1</v>
      </c>
      <c r="L1031" s="153"/>
      <c r="M1031" s="157"/>
      <c r="T1031" s="158"/>
      <c r="AT1031" s="155" t="s">
        <v>259</v>
      </c>
      <c r="AU1031" s="155" t="s">
        <v>88</v>
      </c>
      <c r="AV1031" s="12" t="s">
        <v>80</v>
      </c>
      <c r="AW1031" s="12" t="s">
        <v>27</v>
      </c>
      <c r="AX1031" s="12" t="s">
        <v>72</v>
      </c>
      <c r="AY1031" s="155" t="s">
        <v>157</v>
      </c>
    </row>
    <row r="1032" spans="2:65" s="13" customFormat="1">
      <c r="B1032" s="159"/>
      <c r="D1032" s="154" t="s">
        <v>259</v>
      </c>
      <c r="E1032" s="160" t="s">
        <v>1</v>
      </c>
      <c r="F1032" s="161" t="s">
        <v>3393</v>
      </c>
      <c r="H1032" s="162">
        <v>78</v>
      </c>
      <c r="L1032" s="159"/>
      <c r="M1032" s="163"/>
      <c r="T1032" s="164"/>
      <c r="AT1032" s="160" t="s">
        <v>259</v>
      </c>
      <c r="AU1032" s="160" t="s">
        <v>88</v>
      </c>
      <c r="AV1032" s="13" t="s">
        <v>88</v>
      </c>
      <c r="AW1032" s="13" t="s">
        <v>27</v>
      </c>
      <c r="AX1032" s="13" t="s">
        <v>72</v>
      </c>
      <c r="AY1032" s="160" t="s">
        <v>157</v>
      </c>
    </row>
    <row r="1033" spans="2:65" s="14" customFormat="1">
      <c r="B1033" s="165"/>
      <c r="D1033" s="154" t="s">
        <v>259</v>
      </c>
      <c r="E1033" s="166" t="s">
        <v>1</v>
      </c>
      <c r="F1033" s="167" t="s">
        <v>265</v>
      </c>
      <c r="H1033" s="168">
        <v>78</v>
      </c>
      <c r="L1033" s="165"/>
      <c r="M1033" s="169"/>
      <c r="T1033" s="170"/>
      <c r="AT1033" s="166" t="s">
        <v>259</v>
      </c>
      <c r="AU1033" s="166" t="s">
        <v>88</v>
      </c>
      <c r="AV1033" s="14" t="s">
        <v>164</v>
      </c>
      <c r="AW1033" s="14" t="s">
        <v>27</v>
      </c>
      <c r="AX1033" s="14" t="s">
        <v>80</v>
      </c>
      <c r="AY1033" s="166" t="s">
        <v>157</v>
      </c>
    </row>
    <row r="1034" spans="2:65" s="11" customFormat="1" ht="22.9" customHeight="1">
      <c r="B1034" s="121"/>
      <c r="D1034" s="122" t="s">
        <v>71</v>
      </c>
      <c r="E1034" s="130" t="s">
        <v>1507</v>
      </c>
      <c r="F1034" s="130" t="s">
        <v>1508</v>
      </c>
      <c r="J1034" s="131">
        <f>BK1034</f>
        <v>0</v>
      </c>
      <c r="L1034" s="121"/>
      <c r="M1034" s="125"/>
      <c r="P1034" s="126">
        <f>SUM(P1035:P1196)</f>
        <v>85.636608000000024</v>
      </c>
      <c r="R1034" s="126">
        <f>SUM(R1035:R1196)</f>
        <v>0</v>
      </c>
      <c r="T1034" s="127">
        <f>SUM(T1035:T1196)</f>
        <v>1.5409739</v>
      </c>
      <c r="AR1034" s="122" t="s">
        <v>88</v>
      </c>
      <c r="AT1034" s="128" t="s">
        <v>71</v>
      </c>
      <c r="AU1034" s="128" t="s">
        <v>80</v>
      </c>
      <c r="AY1034" s="122" t="s">
        <v>157</v>
      </c>
      <c r="BK1034" s="129">
        <f>SUM(BK1035:BK1196)</f>
        <v>0</v>
      </c>
    </row>
    <row r="1035" spans="2:65" s="1" customFormat="1" ht="24.25" customHeight="1">
      <c r="B1035" s="28"/>
      <c r="C1035" s="198" t="s">
        <v>1075</v>
      </c>
      <c r="D1035" s="198" t="s">
        <v>160</v>
      </c>
      <c r="E1035" s="199" t="s">
        <v>3398</v>
      </c>
      <c r="F1035" s="200" t="s">
        <v>3399</v>
      </c>
      <c r="G1035" s="201" t="s">
        <v>411</v>
      </c>
      <c r="H1035" s="202">
        <v>46.87</v>
      </c>
      <c r="I1035" s="903"/>
      <c r="J1035" s="203">
        <f>ROUND(I1035*H1035,2)</f>
        <v>0</v>
      </c>
      <c r="K1035" s="200" t="s">
        <v>2720</v>
      </c>
      <c r="L1035" s="28"/>
      <c r="M1035" s="140" t="s">
        <v>1</v>
      </c>
      <c r="N1035" s="141" t="s">
        <v>38</v>
      </c>
      <c r="O1035" s="142">
        <v>0.114</v>
      </c>
      <c r="P1035" s="142">
        <f>O1035*H1035</f>
        <v>5.3431800000000003</v>
      </c>
      <c r="Q1035" s="142">
        <v>0</v>
      </c>
      <c r="R1035" s="142">
        <f>Q1035*H1035</f>
        <v>0</v>
      </c>
      <c r="S1035" s="142">
        <v>1.97E-3</v>
      </c>
      <c r="T1035" s="143">
        <f>S1035*H1035</f>
        <v>9.2333899999999997E-2</v>
      </c>
      <c r="AR1035" s="144" t="s">
        <v>188</v>
      </c>
      <c r="AT1035" s="144" t="s">
        <v>160</v>
      </c>
      <c r="AU1035" s="144" t="s">
        <v>88</v>
      </c>
      <c r="AY1035" s="16" t="s">
        <v>157</v>
      </c>
      <c r="BE1035" s="145">
        <f>IF(N1035="základní",J1035,0)</f>
        <v>0</v>
      </c>
      <c r="BF1035" s="145">
        <f>IF(N1035="snížená",J1035,0)</f>
        <v>0</v>
      </c>
      <c r="BG1035" s="145">
        <f>IF(N1035="zákl. přenesená",J1035,0)</f>
        <v>0</v>
      </c>
      <c r="BH1035" s="145">
        <f>IF(N1035="sníž. přenesená",J1035,0)</f>
        <v>0</v>
      </c>
      <c r="BI1035" s="145">
        <f>IF(N1035="nulová",J1035,0)</f>
        <v>0</v>
      </c>
      <c r="BJ1035" s="16" t="s">
        <v>88</v>
      </c>
      <c r="BK1035" s="145">
        <f>ROUND(I1035*H1035,2)</f>
        <v>0</v>
      </c>
      <c r="BL1035" s="16" t="s">
        <v>188</v>
      </c>
      <c r="BM1035" s="144" t="s">
        <v>3400</v>
      </c>
    </row>
    <row r="1036" spans="2:65" s="1" customFormat="1">
      <c r="B1036" s="28"/>
      <c r="D1036" s="150" t="s">
        <v>214</v>
      </c>
      <c r="F1036" s="870" t="s">
        <v>3401</v>
      </c>
      <c r="L1036" s="28"/>
      <c r="M1036" s="152"/>
      <c r="T1036" s="52"/>
      <c r="AT1036" s="16" t="s">
        <v>214</v>
      </c>
      <c r="AU1036" s="16" t="s">
        <v>88</v>
      </c>
    </row>
    <row r="1037" spans="2:65" s="12" customFormat="1">
      <c r="B1037" s="153"/>
      <c r="D1037" s="154" t="s">
        <v>259</v>
      </c>
      <c r="E1037" s="155" t="s">
        <v>1</v>
      </c>
      <c r="F1037" s="156" t="s">
        <v>2723</v>
      </c>
      <c r="H1037" s="155" t="s">
        <v>1</v>
      </c>
      <c r="L1037" s="153"/>
      <c r="M1037" s="157"/>
      <c r="T1037" s="158"/>
      <c r="AT1037" s="155" t="s">
        <v>259</v>
      </c>
      <c r="AU1037" s="155" t="s">
        <v>88</v>
      </c>
      <c r="AV1037" s="12" t="s">
        <v>80</v>
      </c>
      <c r="AW1037" s="12" t="s">
        <v>27</v>
      </c>
      <c r="AX1037" s="12" t="s">
        <v>72</v>
      </c>
      <c r="AY1037" s="155" t="s">
        <v>157</v>
      </c>
    </row>
    <row r="1038" spans="2:65" s="12" customFormat="1">
      <c r="B1038" s="153"/>
      <c r="D1038" s="154" t="s">
        <v>259</v>
      </c>
      <c r="E1038" s="155" t="s">
        <v>1</v>
      </c>
      <c r="F1038" s="156" t="s">
        <v>2724</v>
      </c>
      <c r="H1038" s="155" t="s">
        <v>1</v>
      </c>
      <c r="L1038" s="153"/>
      <c r="M1038" s="157"/>
      <c r="T1038" s="158"/>
      <c r="AT1038" s="155" t="s">
        <v>259</v>
      </c>
      <c r="AU1038" s="155" t="s">
        <v>88</v>
      </c>
      <c r="AV1038" s="12" t="s">
        <v>80</v>
      </c>
      <c r="AW1038" s="12" t="s">
        <v>27</v>
      </c>
      <c r="AX1038" s="12" t="s">
        <v>72</v>
      </c>
      <c r="AY1038" s="155" t="s">
        <v>157</v>
      </c>
    </row>
    <row r="1039" spans="2:65" s="13" customFormat="1">
      <c r="B1039" s="159"/>
      <c r="D1039" s="154" t="s">
        <v>259</v>
      </c>
      <c r="E1039" s="160" t="s">
        <v>1</v>
      </c>
      <c r="F1039" s="161" t="s">
        <v>3402</v>
      </c>
      <c r="H1039" s="162">
        <v>13.29</v>
      </c>
      <c r="L1039" s="159"/>
      <c r="M1039" s="163"/>
      <c r="T1039" s="164"/>
      <c r="AT1039" s="160" t="s">
        <v>259</v>
      </c>
      <c r="AU1039" s="160" t="s">
        <v>88</v>
      </c>
      <c r="AV1039" s="13" t="s">
        <v>88</v>
      </c>
      <c r="AW1039" s="13" t="s">
        <v>27</v>
      </c>
      <c r="AX1039" s="13" t="s">
        <v>72</v>
      </c>
      <c r="AY1039" s="160" t="s">
        <v>157</v>
      </c>
    </row>
    <row r="1040" spans="2:65" s="12" customFormat="1">
      <c r="B1040" s="153"/>
      <c r="D1040" s="154" t="s">
        <v>259</v>
      </c>
      <c r="E1040" s="155" t="s">
        <v>1</v>
      </c>
      <c r="F1040" s="156" t="s">
        <v>2764</v>
      </c>
      <c r="H1040" s="155" t="s">
        <v>1</v>
      </c>
      <c r="L1040" s="153"/>
      <c r="M1040" s="157"/>
      <c r="T1040" s="158"/>
      <c r="AT1040" s="155" t="s">
        <v>259</v>
      </c>
      <c r="AU1040" s="155" t="s">
        <v>88</v>
      </c>
      <c r="AV1040" s="12" t="s">
        <v>80</v>
      </c>
      <c r="AW1040" s="12" t="s">
        <v>27</v>
      </c>
      <c r="AX1040" s="12" t="s">
        <v>72</v>
      </c>
      <c r="AY1040" s="155" t="s">
        <v>157</v>
      </c>
    </row>
    <row r="1041" spans="2:65" s="13" customFormat="1">
      <c r="B1041" s="159"/>
      <c r="D1041" s="154" t="s">
        <v>259</v>
      </c>
      <c r="E1041" s="160" t="s">
        <v>1</v>
      </c>
      <c r="F1041" s="161" t="s">
        <v>3403</v>
      </c>
      <c r="H1041" s="162">
        <v>15.52</v>
      </c>
      <c r="L1041" s="159"/>
      <c r="M1041" s="163"/>
      <c r="T1041" s="164"/>
      <c r="AT1041" s="160" t="s">
        <v>259</v>
      </c>
      <c r="AU1041" s="160" t="s">
        <v>88</v>
      </c>
      <c r="AV1041" s="13" t="s">
        <v>88</v>
      </c>
      <c r="AW1041" s="13" t="s">
        <v>27</v>
      </c>
      <c r="AX1041" s="13" t="s">
        <v>72</v>
      </c>
      <c r="AY1041" s="160" t="s">
        <v>157</v>
      </c>
    </row>
    <row r="1042" spans="2:65" s="12" customFormat="1">
      <c r="B1042" s="153"/>
      <c r="D1042" s="154" t="s">
        <v>259</v>
      </c>
      <c r="E1042" s="155" t="s">
        <v>1</v>
      </c>
      <c r="F1042" s="156" t="s">
        <v>2765</v>
      </c>
      <c r="H1042" s="155" t="s">
        <v>1</v>
      </c>
      <c r="L1042" s="153"/>
      <c r="M1042" s="157"/>
      <c r="T1042" s="158"/>
      <c r="AT1042" s="155" t="s">
        <v>259</v>
      </c>
      <c r="AU1042" s="155" t="s">
        <v>88</v>
      </c>
      <c r="AV1042" s="12" t="s">
        <v>80</v>
      </c>
      <c r="AW1042" s="12" t="s">
        <v>27</v>
      </c>
      <c r="AX1042" s="12" t="s">
        <v>72</v>
      </c>
      <c r="AY1042" s="155" t="s">
        <v>157</v>
      </c>
    </row>
    <row r="1043" spans="2:65" s="13" customFormat="1">
      <c r="B1043" s="159"/>
      <c r="D1043" s="154" t="s">
        <v>259</v>
      </c>
      <c r="E1043" s="160" t="s">
        <v>1</v>
      </c>
      <c r="F1043" s="161" t="s">
        <v>3404</v>
      </c>
      <c r="H1043" s="162">
        <v>9.1</v>
      </c>
      <c r="L1043" s="159"/>
      <c r="M1043" s="163"/>
      <c r="T1043" s="164"/>
      <c r="AT1043" s="160" t="s">
        <v>259</v>
      </c>
      <c r="AU1043" s="160" t="s">
        <v>88</v>
      </c>
      <c r="AV1043" s="13" t="s">
        <v>88</v>
      </c>
      <c r="AW1043" s="13" t="s">
        <v>27</v>
      </c>
      <c r="AX1043" s="13" t="s">
        <v>72</v>
      </c>
      <c r="AY1043" s="160" t="s">
        <v>157</v>
      </c>
    </row>
    <row r="1044" spans="2:65" s="12" customFormat="1">
      <c r="B1044" s="153"/>
      <c r="D1044" s="154" t="s">
        <v>259</v>
      </c>
      <c r="E1044" s="155" t="s">
        <v>1</v>
      </c>
      <c r="F1044" s="156" t="s">
        <v>2766</v>
      </c>
      <c r="H1044" s="155" t="s">
        <v>1</v>
      </c>
      <c r="L1044" s="153"/>
      <c r="M1044" s="157"/>
      <c r="T1044" s="158"/>
      <c r="AT1044" s="155" t="s">
        <v>259</v>
      </c>
      <c r="AU1044" s="155" t="s">
        <v>88</v>
      </c>
      <c r="AV1044" s="12" t="s">
        <v>80</v>
      </c>
      <c r="AW1044" s="12" t="s">
        <v>27</v>
      </c>
      <c r="AX1044" s="12" t="s">
        <v>72</v>
      </c>
      <c r="AY1044" s="155" t="s">
        <v>157</v>
      </c>
    </row>
    <row r="1045" spans="2:65" s="13" customFormat="1">
      <c r="B1045" s="159"/>
      <c r="D1045" s="154" t="s">
        <v>259</v>
      </c>
      <c r="E1045" s="160" t="s">
        <v>1</v>
      </c>
      <c r="F1045" s="161" t="s">
        <v>3405</v>
      </c>
      <c r="H1045" s="162">
        <v>8.9600000000000009</v>
      </c>
      <c r="L1045" s="159"/>
      <c r="M1045" s="163"/>
      <c r="T1045" s="164"/>
      <c r="AT1045" s="160" t="s">
        <v>259</v>
      </c>
      <c r="AU1045" s="160" t="s">
        <v>88</v>
      </c>
      <c r="AV1045" s="13" t="s">
        <v>88</v>
      </c>
      <c r="AW1045" s="13" t="s">
        <v>27</v>
      </c>
      <c r="AX1045" s="13" t="s">
        <v>72</v>
      </c>
      <c r="AY1045" s="160" t="s">
        <v>157</v>
      </c>
    </row>
    <row r="1046" spans="2:65" s="14" customFormat="1">
      <c r="B1046" s="165"/>
      <c r="D1046" s="154" t="s">
        <v>259</v>
      </c>
      <c r="E1046" s="166" t="s">
        <v>1</v>
      </c>
      <c r="F1046" s="167" t="s">
        <v>265</v>
      </c>
      <c r="H1046" s="168">
        <v>46.87</v>
      </c>
      <c r="L1046" s="165"/>
      <c r="M1046" s="169"/>
      <c r="T1046" s="170"/>
      <c r="AT1046" s="166" t="s">
        <v>259</v>
      </c>
      <c r="AU1046" s="166" t="s">
        <v>88</v>
      </c>
      <c r="AV1046" s="14" t="s">
        <v>164</v>
      </c>
      <c r="AW1046" s="14" t="s">
        <v>27</v>
      </c>
      <c r="AX1046" s="14" t="s">
        <v>80</v>
      </c>
      <c r="AY1046" s="166" t="s">
        <v>157</v>
      </c>
    </row>
    <row r="1047" spans="2:65" s="1" customFormat="1" ht="37.9" customHeight="1">
      <c r="B1047" s="28"/>
      <c r="C1047" s="198" t="s">
        <v>1082</v>
      </c>
      <c r="D1047" s="198" t="s">
        <v>160</v>
      </c>
      <c r="E1047" s="199" t="s">
        <v>3406</v>
      </c>
      <c r="F1047" s="200" t="s">
        <v>3407</v>
      </c>
      <c r="G1047" s="201" t="s">
        <v>306</v>
      </c>
      <c r="H1047" s="202">
        <v>6.125</v>
      </c>
      <c r="I1047" s="903"/>
      <c r="J1047" s="203">
        <f>ROUND(I1047*H1047,2)</f>
        <v>0</v>
      </c>
      <c r="K1047" s="200" t="s">
        <v>2720</v>
      </c>
      <c r="L1047" s="28"/>
      <c r="M1047" s="140" t="s">
        <v>1</v>
      </c>
      <c r="N1047" s="141" t="s">
        <v>38</v>
      </c>
      <c r="O1047" s="142">
        <v>0.65900000000000003</v>
      </c>
      <c r="P1047" s="142">
        <f>O1047*H1047</f>
        <v>4.0363750000000005</v>
      </c>
      <c r="Q1047" s="142">
        <v>0</v>
      </c>
      <c r="R1047" s="142">
        <f>Q1047*H1047</f>
        <v>0</v>
      </c>
      <c r="S1047" s="142">
        <v>0</v>
      </c>
      <c r="T1047" s="143">
        <f>S1047*H1047</f>
        <v>0</v>
      </c>
      <c r="AR1047" s="144" t="s">
        <v>188</v>
      </c>
      <c r="AT1047" s="144" t="s">
        <v>160</v>
      </c>
      <c r="AU1047" s="144" t="s">
        <v>88</v>
      </c>
      <c r="AY1047" s="16" t="s">
        <v>157</v>
      </c>
      <c r="BE1047" s="145">
        <f>IF(N1047="základní",J1047,0)</f>
        <v>0</v>
      </c>
      <c r="BF1047" s="145">
        <f>IF(N1047="snížená",J1047,0)</f>
        <v>0</v>
      </c>
      <c r="BG1047" s="145">
        <f>IF(N1047="zákl. přenesená",J1047,0)</f>
        <v>0</v>
      </c>
      <c r="BH1047" s="145">
        <f>IF(N1047="sníž. přenesená",J1047,0)</f>
        <v>0</v>
      </c>
      <c r="BI1047" s="145">
        <f>IF(N1047="nulová",J1047,0)</f>
        <v>0</v>
      </c>
      <c r="BJ1047" s="16" t="s">
        <v>88</v>
      </c>
      <c r="BK1047" s="145">
        <f>ROUND(I1047*H1047,2)</f>
        <v>0</v>
      </c>
      <c r="BL1047" s="16" t="s">
        <v>188</v>
      </c>
      <c r="BM1047" s="144" t="s">
        <v>3408</v>
      </c>
    </row>
    <row r="1048" spans="2:65" s="1" customFormat="1">
      <c r="B1048" s="28"/>
      <c r="D1048" s="150" t="s">
        <v>214</v>
      </c>
      <c r="F1048" s="870" t="s">
        <v>3409</v>
      </c>
      <c r="L1048" s="28"/>
      <c r="M1048" s="152"/>
      <c r="T1048" s="52"/>
      <c r="AT1048" s="16" t="s">
        <v>214</v>
      </c>
      <c r="AU1048" s="16" t="s">
        <v>88</v>
      </c>
    </row>
    <row r="1049" spans="2:65" s="12" customFormat="1">
      <c r="B1049" s="153"/>
      <c r="D1049" s="154" t="s">
        <v>259</v>
      </c>
      <c r="E1049" s="155" t="s">
        <v>1</v>
      </c>
      <c r="F1049" s="156" t="s">
        <v>2723</v>
      </c>
      <c r="H1049" s="155" t="s">
        <v>1</v>
      </c>
      <c r="L1049" s="153"/>
      <c r="M1049" s="157"/>
      <c r="T1049" s="158"/>
      <c r="AT1049" s="155" t="s">
        <v>259</v>
      </c>
      <c r="AU1049" s="155" t="s">
        <v>88</v>
      </c>
      <c r="AV1049" s="12" t="s">
        <v>80</v>
      </c>
      <c r="AW1049" s="12" t="s">
        <v>27</v>
      </c>
      <c r="AX1049" s="12" t="s">
        <v>72</v>
      </c>
      <c r="AY1049" s="155" t="s">
        <v>157</v>
      </c>
    </row>
    <row r="1050" spans="2:65" s="12" customFormat="1">
      <c r="B1050" s="153"/>
      <c r="D1050" s="154" t="s">
        <v>259</v>
      </c>
      <c r="E1050" s="155" t="s">
        <v>1</v>
      </c>
      <c r="F1050" s="156" t="s">
        <v>3228</v>
      </c>
      <c r="H1050" s="155" t="s">
        <v>1</v>
      </c>
      <c r="L1050" s="153"/>
      <c r="M1050" s="157"/>
      <c r="T1050" s="158"/>
      <c r="AT1050" s="155" t="s">
        <v>259</v>
      </c>
      <c r="AU1050" s="155" t="s">
        <v>88</v>
      </c>
      <c r="AV1050" s="12" t="s">
        <v>80</v>
      </c>
      <c r="AW1050" s="12" t="s">
        <v>27</v>
      </c>
      <c r="AX1050" s="12" t="s">
        <v>72</v>
      </c>
      <c r="AY1050" s="155" t="s">
        <v>157</v>
      </c>
    </row>
    <row r="1051" spans="2:65" s="13" customFormat="1">
      <c r="B1051" s="159"/>
      <c r="D1051" s="154" t="s">
        <v>259</v>
      </c>
      <c r="E1051" s="160" t="s">
        <v>1</v>
      </c>
      <c r="F1051" s="161" t="s">
        <v>3410</v>
      </c>
      <c r="H1051" s="162">
        <v>6.125</v>
      </c>
      <c r="L1051" s="159"/>
      <c r="M1051" s="163"/>
      <c r="T1051" s="164"/>
      <c r="AT1051" s="160" t="s">
        <v>259</v>
      </c>
      <c r="AU1051" s="160" t="s">
        <v>88</v>
      </c>
      <c r="AV1051" s="13" t="s">
        <v>88</v>
      </c>
      <c r="AW1051" s="13" t="s">
        <v>27</v>
      </c>
      <c r="AX1051" s="13" t="s">
        <v>72</v>
      </c>
      <c r="AY1051" s="160" t="s">
        <v>157</v>
      </c>
    </row>
    <row r="1052" spans="2:65" s="14" customFormat="1">
      <c r="B1052" s="165"/>
      <c r="D1052" s="154" t="s">
        <v>259</v>
      </c>
      <c r="E1052" s="166" t="s">
        <v>1</v>
      </c>
      <c r="F1052" s="167" t="s">
        <v>265</v>
      </c>
      <c r="H1052" s="168">
        <v>6.125</v>
      </c>
      <c r="L1052" s="165"/>
      <c r="M1052" s="169"/>
      <c r="T1052" s="170"/>
      <c r="AT1052" s="166" t="s">
        <v>259</v>
      </c>
      <c r="AU1052" s="166" t="s">
        <v>88</v>
      </c>
      <c r="AV1052" s="14" t="s">
        <v>164</v>
      </c>
      <c r="AW1052" s="14" t="s">
        <v>27</v>
      </c>
      <c r="AX1052" s="14" t="s">
        <v>80</v>
      </c>
      <c r="AY1052" s="166" t="s">
        <v>157</v>
      </c>
    </row>
    <row r="1053" spans="2:65" s="1" customFormat="1" ht="37.9" customHeight="1">
      <c r="B1053" s="28"/>
      <c r="C1053" s="198" t="s">
        <v>1088</v>
      </c>
      <c r="D1053" s="198" t="s">
        <v>160</v>
      </c>
      <c r="E1053" s="199" t="s">
        <v>3411</v>
      </c>
      <c r="F1053" s="200" t="s">
        <v>3412</v>
      </c>
      <c r="G1053" s="201" t="s">
        <v>306</v>
      </c>
      <c r="H1053" s="202">
        <v>2.4300000000000002</v>
      </c>
      <c r="I1053" s="903"/>
      <c r="J1053" s="203">
        <f>ROUND(I1053*H1053,2)</f>
        <v>0</v>
      </c>
      <c r="K1053" s="200" t="s">
        <v>2720</v>
      </c>
      <c r="L1053" s="28"/>
      <c r="M1053" s="140" t="s">
        <v>1</v>
      </c>
      <c r="N1053" s="141" t="s">
        <v>38</v>
      </c>
      <c r="O1053" s="142">
        <v>1.607</v>
      </c>
      <c r="P1053" s="142">
        <f>O1053*H1053</f>
        <v>3.9050100000000003</v>
      </c>
      <c r="Q1053" s="142">
        <v>0</v>
      </c>
      <c r="R1053" s="142">
        <f>Q1053*H1053</f>
        <v>0</v>
      </c>
      <c r="S1053" s="142">
        <v>0</v>
      </c>
      <c r="T1053" s="143">
        <f>S1053*H1053</f>
        <v>0</v>
      </c>
      <c r="AR1053" s="144" t="s">
        <v>188</v>
      </c>
      <c r="AT1053" s="144" t="s">
        <v>160</v>
      </c>
      <c r="AU1053" s="144" t="s">
        <v>88</v>
      </c>
      <c r="AY1053" s="16" t="s">
        <v>157</v>
      </c>
      <c r="BE1053" s="145">
        <f>IF(N1053="základní",J1053,0)</f>
        <v>0</v>
      </c>
      <c r="BF1053" s="145">
        <f>IF(N1053="snížená",J1053,0)</f>
        <v>0</v>
      </c>
      <c r="BG1053" s="145">
        <f>IF(N1053="zákl. přenesená",J1053,0)</f>
        <v>0</v>
      </c>
      <c r="BH1053" s="145">
        <f>IF(N1053="sníž. přenesená",J1053,0)</f>
        <v>0</v>
      </c>
      <c r="BI1053" s="145">
        <f>IF(N1053="nulová",J1053,0)</f>
        <v>0</v>
      </c>
      <c r="BJ1053" s="16" t="s">
        <v>88</v>
      </c>
      <c r="BK1053" s="145">
        <f>ROUND(I1053*H1053,2)</f>
        <v>0</v>
      </c>
      <c r="BL1053" s="16" t="s">
        <v>188</v>
      </c>
      <c r="BM1053" s="144" t="s">
        <v>3413</v>
      </c>
    </row>
    <row r="1054" spans="2:65" s="1" customFormat="1">
      <c r="B1054" s="28"/>
      <c r="D1054" s="150" t="s">
        <v>214</v>
      </c>
      <c r="F1054" s="870" t="s">
        <v>3414</v>
      </c>
      <c r="L1054" s="28"/>
      <c r="M1054" s="152"/>
      <c r="T1054" s="52"/>
      <c r="AT1054" s="16" t="s">
        <v>214</v>
      </c>
      <c r="AU1054" s="16" t="s">
        <v>88</v>
      </c>
    </row>
    <row r="1055" spans="2:65" s="12" customFormat="1">
      <c r="B1055" s="153"/>
      <c r="D1055" s="154" t="s">
        <v>259</v>
      </c>
      <c r="E1055" s="155" t="s">
        <v>1</v>
      </c>
      <c r="F1055" s="156" t="s">
        <v>2723</v>
      </c>
      <c r="H1055" s="155" t="s">
        <v>1</v>
      </c>
      <c r="L1055" s="153"/>
      <c r="M1055" s="157"/>
      <c r="T1055" s="158"/>
      <c r="AT1055" s="155" t="s">
        <v>259</v>
      </c>
      <c r="AU1055" s="155" t="s">
        <v>88</v>
      </c>
      <c r="AV1055" s="12" t="s">
        <v>80</v>
      </c>
      <c r="AW1055" s="12" t="s">
        <v>27</v>
      </c>
      <c r="AX1055" s="12" t="s">
        <v>72</v>
      </c>
      <c r="AY1055" s="155" t="s">
        <v>157</v>
      </c>
    </row>
    <row r="1056" spans="2:65" s="12" customFormat="1">
      <c r="B1056" s="153"/>
      <c r="D1056" s="154" t="s">
        <v>259</v>
      </c>
      <c r="E1056" s="155" t="s">
        <v>1</v>
      </c>
      <c r="F1056" s="156" t="s">
        <v>2724</v>
      </c>
      <c r="H1056" s="155" t="s">
        <v>1</v>
      </c>
      <c r="L1056" s="153"/>
      <c r="M1056" s="157"/>
      <c r="T1056" s="158"/>
      <c r="AT1056" s="155" t="s">
        <v>259</v>
      </c>
      <c r="AU1056" s="155" t="s">
        <v>88</v>
      </c>
      <c r="AV1056" s="12" t="s">
        <v>80</v>
      </c>
      <c r="AW1056" s="12" t="s">
        <v>27</v>
      </c>
      <c r="AX1056" s="12" t="s">
        <v>72</v>
      </c>
      <c r="AY1056" s="155" t="s">
        <v>157</v>
      </c>
    </row>
    <row r="1057" spans="2:65" s="13" customFormat="1">
      <c r="B1057" s="159"/>
      <c r="D1057" s="154" t="s">
        <v>259</v>
      </c>
      <c r="E1057" s="160" t="s">
        <v>1</v>
      </c>
      <c r="F1057" s="161" t="s">
        <v>3415</v>
      </c>
      <c r="H1057" s="162">
        <v>0.53100000000000003</v>
      </c>
      <c r="L1057" s="159"/>
      <c r="M1057" s="163"/>
      <c r="T1057" s="164"/>
      <c r="AT1057" s="160" t="s">
        <v>259</v>
      </c>
      <c r="AU1057" s="160" t="s">
        <v>88</v>
      </c>
      <c r="AV1057" s="13" t="s">
        <v>88</v>
      </c>
      <c r="AW1057" s="13" t="s">
        <v>27</v>
      </c>
      <c r="AX1057" s="13" t="s">
        <v>72</v>
      </c>
      <c r="AY1057" s="160" t="s">
        <v>157</v>
      </c>
    </row>
    <row r="1058" spans="2:65" s="13" customFormat="1">
      <c r="B1058" s="159"/>
      <c r="D1058" s="154" t="s">
        <v>259</v>
      </c>
      <c r="E1058" s="160" t="s">
        <v>1</v>
      </c>
      <c r="F1058" s="161" t="s">
        <v>3416</v>
      </c>
      <c r="H1058" s="162">
        <v>2.2669999999999999</v>
      </c>
      <c r="L1058" s="159"/>
      <c r="M1058" s="163"/>
      <c r="T1058" s="164"/>
      <c r="AT1058" s="160" t="s">
        <v>259</v>
      </c>
      <c r="AU1058" s="160" t="s">
        <v>88</v>
      </c>
      <c r="AV1058" s="13" t="s">
        <v>88</v>
      </c>
      <c r="AW1058" s="13" t="s">
        <v>27</v>
      </c>
      <c r="AX1058" s="13" t="s">
        <v>72</v>
      </c>
      <c r="AY1058" s="160" t="s">
        <v>157</v>
      </c>
    </row>
    <row r="1059" spans="2:65" s="13" customFormat="1">
      <c r="B1059" s="159"/>
      <c r="D1059" s="154" t="s">
        <v>259</v>
      </c>
      <c r="E1059" s="160" t="s">
        <v>1</v>
      </c>
      <c r="F1059" s="161" t="s">
        <v>3417</v>
      </c>
      <c r="H1059" s="162">
        <v>1.206</v>
      </c>
      <c r="L1059" s="159"/>
      <c r="M1059" s="163"/>
      <c r="T1059" s="164"/>
      <c r="AT1059" s="160" t="s">
        <v>259</v>
      </c>
      <c r="AU1059" s="160" t="s">
        <v>88</v>
      </c>
      <c r="AV1059" s="13" t="s">
        <v>88</v>
      </c>
      <c r="AW1059" s="13" t="s">
        <v>27</v>
      </c>
      <c r="AX1059" s="13" t="s">
        <v>72</v>
      </c>
      <c r="AY1059" s="160" t="s">
        <v>157</v>
      </c>
    </row>
    <row r="1060" spans="2:65" s="13" customFormat="1">
      <c r="B1060" s="159"/>
      <c r="D1060" s="154" t="s">
        <v>259</v>
      </c>
      <c r="E1060" s="160" t="s">
        <v>1</v>
      </c>
      <c r="F1060" s="161" t="s">
        <v>3418</v>
      </c>
      <c r="H1060" s="162">
        <v>2.4300000000000002</v>
      </c>
      <c r="L1060" s="159"/>
      <c r="M1060" s="163"/>
      <c r="T1060" s="164"/>
      <c r="AT1060" s="160" t="s">
        <v>259</v>
      </c>
      <c r="AU1060" s="160" t="s">
        <v>88</v>
      </c>
      <c r="AV1060" s="13" t="s">
        <v>88</v>
      </c>
      <c r="AW1060" s="13" t="s">
        <v>27</v>
      </c>
      <c r="AX1060" s="13" t="s">
        <v>80</v>
      </c>
      <c r="AY1060" s="160" t="s">
        <v>157</v>
      </c>
    </row>
    <row r="1061" spans="2:65" s="12" customFormat="1">
      <c r="B1061" s="153"/>
      <c r="D1061" s="154" t="s">
        <v>259</v>
      </c>
      <c r="E1061" s="155" t="s">
        <v>1</v>
      </c>
      <c r="F1061" s="156" t="s">
        <v>2764</v>
      </c>
      <c r="H1061" s="155" t="s">
        <v>1</v>
      </c>
      <c r="L1061" s="153"/>
      <c r="M1061" s="157"/>
      <c r="T1061" s="158"/>
      <c r="AT1061" s="155" t="s">
        <v>259</v>
      </c>
      <c r="AU1061" s="155" t="s">
        <v>88</v>
      </c>
      <c r="AV1061" s="12" t="s">
        <v>80</v>
      </c>
      <c r="AW1061" s="12" t="s">
        <v>27</v>
      </c>
      <c r="AX1061" s="12" t="s">
        <v>72</v>
      </c>
      <c r="AY1061" s="155" t="s">
        <v>157</v>
      </c>
    </row>
    <row r="1062" spans="2:65" s="12" customFormat="1">
      <c r="B1062" s="153"/>
      <c r="D1062" s="154" t="s">
        <v>259</v>
      </c>
      <c r="E1062" s="155" t="s">
        <v>1</v>
      </c>
      <c r="F1062" s="156" t="s">
        <v>2765</v>
      </c>
      <c r="H1062" s="155" t="s">
        <v>1</v>
      </c>
      <c r="L1062" s="153"/>
      <c r="M1062" s="157"/>
      <c r="T1062" s="158"/>
      <c r="AT1062" s="155" t="s">
        <v>259</v>
      </c>
      <c r="AU1062" s="155" t="s">
        <v>88</v>
      </c>
      <c r="AV1062" s="12" t="s">
        <v>80</v>
      </c>
      <c r="AW1062" s="12" t="s">
        <v>27</v>
      </c>
      <c r="AX1062" s="12" t="s">
        <v>72</v>
      </c>
      <c r="AY1062" s="155" t="s">
        <v>157</v>
      </c>
    </row>
    <row r="1063" spans="2:65" s="1" customFormat="1" ht="37.9" customHeight="1">
      <c r="B1063" s="28"/>
      <c r="C1063" s="198" t="s">
        <v>1094</v>
      </c>
      <c r="D1063" s="198" t="s">
        <v>160</v>
      </c>
      <c r="E1063" s="199" t="s">
        <v>3419</v>
      </c>
      <c r="F1063" s="200" t="s">
        <v>3420</v>
      </c>
      <c r="G1063" s="201" t="s">
        <v>306</v>
      </c>
      <c r="H1063" s="202">
        <v>12.647</v>
      </c>
      <c r="I1063" s="903"/>
      <c r="J1063" s="203">
        <f>ROUND(I1063*H1063,2)</f>
        <v>0</v>
      </c>
      <c r="K1063" s="200" t="s">
        <v>2720</v>
      </c>
      <c r="L1063" s="28"/>
      <c r="M1063" s="140" t="s">
        <v>1</v>
      </c>
      <c r="N1063" s="141" t="s">
        <v>38</v>
      </c>
      <c r="O1063" s="142">
        <v>0.94899999999999995</v>
      </c>
      <c r="P1063" s="142">
        <f>O1063*H1063</f>
        <v>12.002003</v>
      </c>
      <c r="Q1063" s="142">
        <v>0</v>
      </c>
      <c r="R1063" s="142">
        <f>Q1063*H1063</f>
        <v>0</v>
      </c>
      <c r="S1063" s="142">
        <v>0</v>
      </c>
      <c r="T1063" s="143">
        <f>S1063*H1063</f>
        <v>0</v>
      </c>
      <c r="AR1063" s="144" t="s">
        <v>188</v>
      </c>
      <c r="AT1063" s="144" t="s">
        <v>160</v>
      </c>
      <c r="AU1063" s="144" t="s">
        <v>88</v>
      </c>
      <c r="AY1063" s="16" t="s">
        <v>157</v>
      </c>
      <c r="BE1063" s="145">
        <f>IF(N1063="základní",J1063,0)</f>
        <v>0</v>
      </c>
      <c r="BF1063" s="145">
        <f>IF(N1063="snížená",J1063,0)</f>
        <v>0</v>
      </c>
      <c r="BG1063" s="145">
        <f>IF(N1063="zákl. přenesená",J1063,0)</f>
        <v>0</v>
      </c>
      <c r="BH1063" s="145">
        <f>IF(N1063="sníž. přenesená",J1063,0)</f>
        <v>0</v>
      </c>
      <c r="BI1063" s="145">
        <f>IF(N1063="nulová",J1063,0)</f>
        <v>0</v>
      </c>
      <c r="BJ1063" s="16" t="s">
        <v>88</v>
      </c>
      <c r="BK1063" s="145">
        <f>ROUND(I1063*H1063,2)</f>
        <v>0</v>
      </c>
      <c r="BL1063" s="16" t="s">
        <v>188</v>
      </c>
      <c r="BM1063" s="144" t="s">
        <v>3421</v>
      </c>
    </row>
    <row r="1064" spans="2:65" s="1" customFormat="1">
      <c r="B1064" s="28"/>
      <c r="D1064" s="150" t="s">
        <v>214</v>
      </c>
      <c r="F1064" s="870" t="s">
        <v>3422</v>
      </c>
      <c r="L1064" s="28"/>
      <c r="M1064" s="152"/>
      <c r="T1064" s="52"/>
      <c r="AT1064" s="16" t="s">
        <v>214</v>
      </c>
      <c r="AU1064" s="16" t="s">
        <v>88</v>
      </c>
    </row>
    <row r="1065" spans="2:65" s="12" customFormat="1">
      <c r="B1065" s="153"/>
      <c r="D1065" s="154" t="s">
        <v>259</v>
      </c>
      <c r="E1065" s="155" t="s">
        <v>1</v>
      </c>
      <c r="F1065" s="156" t="s">
        <v>2723</v>
      </c>
      <c r="H1065" s="155" t="s">
        <v>1</v>
      </c>
      <c r="L1065" s="153"/>
      <c r="M1065" s="157"/>
      <c r="T1065" s="158"/>
      <c r="AT1065" s="155" t="s">
        <v>259</v>
      </c>
      <c r="AU1065" s="155" t="s">
        <v>88</v>
      </c>
      <c r="AV1065" s="12" t="s">
        <v>80</v>
      </c>
      <c r="AW1065" s="12" t="s">
        <v>27</v>
      </c>
      <c r="AX1065" s="12" t="s">
        <v>72</v>
      </c>
      <c r="AY1065" s="155" t="s">
        <v>157</v>
      </c>
    </row>
    <row r="1066" spans="2:65" s="12" customFormat="1">
      <c r="B1066" s="153"/>
      <c r="D1066" s="154" t="s">
        <v>259</v>
      </c>
      <c r="E1066" s="155" t="s">
        <v>1</v>
      </c>
      <c r="F1066" s="156" t="s">
        <v>2765</v>
      </c>
      <c r="H1066" s="155" t="s">
        <v>1</v>
      </c>
      <c r="L1066" s="153"/>
      <c r="M1066" s="157"/>
      <c r="T1066" s="158"/>
      <c r="AT1066" s="155" t="s">
        <v>259</v>
      </c>
      <c r="AU1066" s="155" t="s">
        <v>88</v>
      </c>
      <c r="AV1066" s="12" t="s">
        <v>80</v>
      </c>
      <c r="AW1066" s="12" t="s">
        <v>27</v>
      </c>
      <c r="AX1066" s="12" t="s">
        <v>72</v>
      </c>
      <c r="AY1066" s="155" t="s">
        <v>157</v>
      </c>
    </row>
    <row r="1067" spans="2:65" s="13" customFormat="1">
      <c r="B1067" s="159"/>
      <c r="D1067" s="154" t="s">
        <v>259</v>
      </c>
      <c r="E1067" s="160" t="s">
        <v>1</v>
      </c>
      <c r="F1067" s="161" t="s">
        <v>3423</v>
      </c>
      <c r="H1067" s="162">
        <v>1.5620000000000001</v>
      </c>
      <c r="L1067" s="159"/>
      <c r="M1067" s="163"/>
      <c r="T1067" s="164"/>
      <c r="AT1067" s="160" t="s">
        <v>259</v>
      </c>
      <c r="AU1067" s="160" t="s">
        <v>88</v>
      </c>
      <c r="AV1067" s="13" t="s">
        <v>88</v>
      </c>
      <c r="AW1067" s="13" t="s">
        <v>27</v>
      </c>
      <c r="AX1067" s="13" t="s">
        <v>72</v>
      </c>
      <c r="AY1067" s="160" t="s">
        <v>157</v>
      </c>
    </row>
    <row r="1068" spans="2:65" s="13" customFormat="1">
      <c r="B1068" s="159"/>
      <c r="D1068" s="154" t="s">
        <v>259</v>
      </c>
      <c r="E1068" s="160" t="s">
        <v>1</v>
      </c>
      <c r="F1068" s="161" t="s">
        <v>3424</v>
      </c>
      <c r="H1068" s="162">
        <v>1.6279999999999999</v>
      </c>
      <c r="L1068" s="159"/>
      <c r="M1068" s="163"/>
      <c r="T1068" s="164"/>
      <c r="AT1068" s="160" t="s">
        <v>259</v>
      </c>
      <c r="AU1068" s="160" t="s">
        <v>88</v>
      </c>
      <c r="AV1068" s="13" t="s">
        <v>88</v>
      </c>
      <c r="AW1068" s="13" t="s">
        <v>27</v>
      </c>
      <c r="AX1068" s="13" t="s">
        <v>72</v>
      </c>
      <c r="AY1068" s="160" t="s">
        <v>157</v>
      </c>
    </row>
    <row r="1069" spans="2:65" s="13" customFormat="1">
      <c r="B1069" s="159"/>
      <c r="D1069" s="154" t="s">
        <v>259</v>
      </c>
      <c r="E1069" s="160" t="s">
        <v>1</v>
      </c>
      <c r="F1069" s="161" t="s">
        <v>3425</v>
      </c>
      <c r="H1069" s="162">
        <v>3.3079999999999998</v>
      </c>
      <c r="L1069" s="159"/>
      <c r="M1069" s="163"/>
      <c r="T1069" s="164"/>
      <c r="AT1069" s="160" t="s">
        <v>259</v>
      </c>
      <c r="AU1069" s="160" t="s">
        <v>88</v>
      </c>
      <c r="AV1069" s="13" t="s">
        <v>88</v>
      </c>
      <c r="AW1069" s="13" t="s">
        <v>27</v>
      </c>
      <c r="AX1069" s="13" t="s">
        <v>72</v>
      </c>
      <c r="AY1069" s="160" t="s">
        <v>157</v>
      </c>
    </row>
    <row r="1070" spans="2:65" s="13" customFormat="1">
      <c r="B1070" s="159"/>
      <c r="D1070" s="154" t="s">
        <v>259</v>
      </c>
      <c r="E1070" s="160" t="s">
        <v>1</v>
      </c>
      <c r="F1070" s="161" t="s">
        <v>3426</v>
      </c>
      <c r="H1070" s="162">
        <v>1.6240000000000001</v>
      </c>
      <c r="L1070" s="159"/>
      <c r="M1070" s="163"/>
      <c r="T1070" s="164"/>
      <c r="AT1070" s="160" t="s">
        <v>259</v>
      </c>
      <c r="AU1070" s="160" t="s">
        <v>88</v>
      </c>
      <c r="AV1070" s="13" t="s">
        <v>88</v>
      </c>
      <c r="AW1070" s="13" t="s">
        <v>27</v>
      </c>
      <c r="AX1070" s="13" t="s">
        <v>72</v>
      </c>
      <c r="AY1070" s="160" t="s">
        <v>157</v>
      </c>
    </row>
    <row r="1071" spans="2:65" s="13" customFormat="1">
      <c r="B1071" s="159"/>
      <c r="D1071" s="154" t="s">
        <v>259</v>
      </c>
      <c r="E1071" s="160" t="s">
        <v>1</v>
      </c>
      <c r="F1071" s="161" t="s">
        <v>3427</v>
      </c>
      <c r="H1071" s="162">
        <v>2.9009999999999998</v>
      </c>
      <c r="L1071" s="159"/>
      <c r="M1071" s="163"/>
      <c r="T1071" s="164"/>
      <c r="AT1071" s="160" t="s">
        <v>259</v>
      </c>
      <c r="AU1071" s="160" t="s">
        <v>88</v>
      </c>
      <c r="AV1071" s="13" t="s">
        <v>88</v>
      </c>
      <c r="AW1071" s="13" t="s">
        <v>27</v>
      </c>
      <c r="AX1071" s="13" t="s">
        <v>72</v>
      </c>
      <c r="AY1071" s="160" t="s">
        <v>157</v>
      </c>
    </row>
    <row r="1072" spans="2:65" s="13" customFormat="1">
      <c r="B1072" s="159"/>
      <c r="D1072" s="154" t="s">
        <v>259</v>
      </c>
      <c r="E1072" s="160" t="s">
        <v>1</v>
      </c>
      <c r="F1072" s="161" t="s">
        <v>3428</v>
      </c>
      <c r="H1072" s="162">
        <v>1.6240000000000001</v>
      </c>
      <c r="L1072" s="159"/>
      <c r="M1072" s="163"/>
      <c r="T1072" s="164"/>
      <c r="AT1072" s="160" t="s">
        <v>259</v>
      </c>
      <c r="AU1072" s="160" t="s">
        <v>88</v>
      </c>
      <c r="AV1072" s="13" t="s">
        <v>88</v>
      </c>
      <c r="AW1072" s="13" t="s">
        <v>27</v>
      </c>
      <c r="AX1072" s="13" t="s">
        <v>72</v>
      </c>
      <c r="AY1072" s="160" t="s">
        <v>157</v>
      </c>
    </row>
    <row r="1073" spans="2:65" s="14" customFormat="1">
      <c r="B1073" s="165"/>
      <c r="D1073" s="154" t="s">
        <v>259</v>
      </c>
      <c r="E1073" s="166" t="s">
        <v>1</v>
      </c>
      <c r="F1073" s="167" t="s">
        <v>265</v>
      </c>
      <c r="H1073" s="168">
        <v>12.647</v>
      </c>
      <c r="L1073" s="165"/>
      <c r="M1073" s="169"/>
      <c r="T1073" s="170"/>
      <c r="AT1073" s="166" t="s">
        <v>259</v>
      </c>
      <c r="AU1073" s="166" t="s">
        <v>88</v>
      </c>
      <c r="AV1073" s="14" t="s">
        <v>164</v>
      </c>
      <c r="AW1073" s="14" t="s">
        <v>27</v>
      </c>
      <c r="AX1073" s="14" t="s">
        <v>80</v>
      </c>
      <c r="AY1073" s="166" t="s">
        <v>157</v>
      </c>
    </row>
    <row r="1074" spans="2:65" s="1" customFormat="1" ht="37.9" customHeight="1">
      <c r="B1074" s="28"/>
      <c r="C1074" s="198" t="s">
        <v>1100</v>
      </c>
      <c r="D1074" s="198" t="s">
        <v>160</v>
      </c>
      <c r="E1074" s="199" t="s">
        <v>3429</v>
      </c>
      <c r="F1074" s="200" t="s">
        <v>3430</v>
      </c>
      <c r="G1074" s="201" t="s">
        <v>228</v>
      </c>
      <c r="H1074" s="202">
        <v>22</v>
      </c>
      <c r="I1074" s="903"/>
      <c r="J1074" s="203">
        <f>ROUND(I1074*H1074,2)</f>
        <v>0</v>
      </c>
      <c r="K1074" s="200" t="s">
        <v>2720</v>
      </c>
      <c r="L1074" s="28"/>
      <c r="M1074" s="140" t="s">
        <v>1</v>
      </c>
      <c r="N1074" s="141" t="s">
        <v>38</v>
      </c>
      <c r="O1074" s="142">
        <v>3.4000000000000002E-2</v>
      </c>
      <c r="P1074" s="142">
        <f>O1074*H1074</f>
        <v>0.748</v>
      </c>
      <c r="Q1074" s="142">
        <v>0</v>
      </c>
      <c r="R1074" s="142">
        <f>Q1074*H1074</f>
        <v>0</v>
      </c>
      <c r="S1074" s="142">
        <v>0</v>
      </c>
      <c r="T1074" s="143">
        <f>S1074*H1074</f>
        <v>0</v>
      </c>
      <c r="AR1074" s="144" t="s">
        <v>188</v>
      </c>
      <c r="AT1074" s="144" t="s">
        <v>160</v>
      </c>
      <c r="AU1074" s="144" t="s">
        <v>88</v>
      </c>
      <c r="AY1074" s="16" t="s">
        <v>157</v>
      </c>
      <c r="BE1074" s="145">
        <f>IF(N1074="základní",J1074,0)</f>
        <v>0</v>
      </c>
      <c r="BF1074" s="145">
        <f>IF(N1074="snížená",J1074,0)</f>
        <v>0</v>
      </c>
      <c r="BG1074" s="145">
        <f>IF(N1074="zákl. přenesená",J1074,0)</f>
        <v>0</v>
      </c>
      <c r="BH1074" s="145">
        <f>IF(N1074="sníž. přenesená",J1074,0)</f>
        <v>0</v>
      </c>
      <c r="BI1074" s="145">
        <f>IF(N1074="nulová",J1074,0)</f>
        <v>0</v>
      </c>
      <c r="BJ1074" s="16" t="s">
        <v>88</v>
      </c>
      <c r="BK1074" s="145">
        <f>ROUND(I1074*H1074,2)</f>
        <v>0</v>
      </c>
      <c r="BL1074" s="16" t="s">
        <v>188</v>
      </c>
      <c r="BM1074" s="144" t="s">
        <v>3431</v>
      </c>
    </row>
    <row r="1075" spans="2:65" s="1" customFormat="1">
      <c r="B1075" s="28"/>
      <c r="D1075" s="150" t="s">
        <v>214</v>
      </c>
      <c r="F1075" s="870" t="s">
        <v>3432</v>
      </c>
      <c r="L1075" s="28"/>
      <c r="M1075" s="152"/>
      <c r="T1075" s="52"/>
      <c r="AT1075" s="16" t="s">
        <v>214</v>
      </c>
      <c r="AU1075" s="16" t="s">
        <v>88</v>
      </c>
    </row>
    <row r="1076" spans="2:65" s="12" customFormat="1">
      <c r="B1076" s="153"/>
      <c r="D1076" s="154" t="s">
        <v>259</v>
      </c>
      <c r="E1076" s="155" t="s">
        <v>1</v>
      </c>
      <c r="F1076" s="156" t="s">
        <v>2723</v>
      </c>
      <c r="H1076" s="155" t="s">
        <v>1</v>
      </c>
      <c r="L1076" s="153"/>
      <c r="M1076" s="157"/>
      <c r="T1076" s="158"/>
      <c r="AT1076" s="155" t="s">
        <v>259</v>
      </c>
      <c r="AU1076" s="155" t="s">
        <v>88</v>
      </c>
      <c r="AV1076" s="12" t="s">
        <v>80</v>
      </c>
      <c r="AW1076" s="12" t="s">
        <v>27</v>
      </c>
      <c r="AX1076" s="12" t="s">
        <v>72</v>
      </c>
      <c r="AY1076" s="155" t="s">
        <v>157</v>
      </c>
    </row>
    <row r="1077" spans="2:65" s="12" customFormat="1">
      <c r="B1077" s="153"/>
      <c r="D1077" s="154" t="s">
        <v>259</v>
      </c>
      <c r="E1077" s="155" t="s">
        <v>1</v>
      </c>
      <c r="F1077" s="156" t="s">
        <v>2723</v>
      </c>
      <c r="H1077" s="155" t="s">
        <v>1</v>
      </c>
      <c r="L1077" s="153"/>
      <c r="M1077" s="157"/>
      <c r="T1077" s="158"/>
      <c r="AT1077" s="155" t="s">
        <v>259</v>
      </c>
      <c r="AU1077" s="155" t="s">
        <v>88</v>
      </c>
      <c r="AV1077" s="12" t="s">
        <v>80</v>
      </c>
      <c r="AW1077" s="12" t="s">
        <v>27</v>
      </c>
      <c r="AX1077" s="12" t="s">
        <v>72</v>
      </c>
      <c r="AY1077" s="155" t="s">
        <v>157</v>
      </c>
    </row>
    <row r="1078" spans="2:65" s="12" customFormat="1">
      <c r="B1078" s="153"/>
      <c r="D1078" s="154" t="s">
        <v>259</v>
      </c>
      <c r="E1078" s="155" t="s">
        <v>1</v>
      </c>
      <c r="F1078" s="156" t="s">
        <v>2724</v>
      </c>
      <c r="H1078" s="155" t="s">
        <v>1</v>
      </c>
      <c r="L1078" s="153"/>
      <c r="M1078" s="157"/>
      <c r="T1078" s="158"/>
      <c r="AT1078" s="155" t="s">
        <v>259</v>
      </c>
      <c r="AU1078" s="155" t="s">
        <v>88</v>
      </c>
      <c r="AV1078" s="12" t="s">
        <v>80</v>
      </c>
      <c r="AW1078" s="12" t="s">
        <v>27</v>
      </c>
      <c r="AX1078" s="12" t="s">
        <v>72</v>
      </c>
      <c r="AY1078" s="155" t="s">
        <v>157</v>
      </c>
    </row>
    <row r="1079" spans="2:65" s="13" customFormat="1">
      <c r="B1079" s="159"/>
      <c r="D1079" s="154" t="s">
        <v>259</v>
      </c>
      <c r="E1079" s="160" t="s">
        <v>1</v>
      </c>
      <c r="F1079" s="161" t="s">
        <v>3433</v>
      </c>
      <c r="H1079" s="162">
        <v>1</v>
      </c>
      <c r="L1079" s="159"/>
      <c r="M1079" s="163"/>
      <c r="T1079" s="164"/>
      <c r="AT1079" s="160" t="s">
        <v>259</v>
      </c>
      <c r="AU1079" s="160" t="s">
        <v>88</v>
      </c>
      <c r="AV1079" s="13" t="s">
        <v>88</v>
      </c>
      <c r="AW1079" s="13" t="s">
        <v>27</v>
      </c>
      <c r="AX1079" s="13" t="s">
        <v>72</v>
      </c>
      <c r="AY1079" s="160" t="s">
        <v>157</v>
      </c>
    </row>
    <row r="1080" spans="2:65" s="13" customFormat="1">
      <c r="B1080" s="159"/>
      <c r="D1080" s="154" t="s">
        <v>259</v>
      </c>
      <c r="E1080" s="160" t="s">
        <v>1</v>
      </c>
      <c r="F1080" s="161" t="s">
        <v>3434</v>
      </c>
      <c r="H1080" s="162">
        <v>2</v>
      </c>
      <c r="L1080" s="159"/>
      <c r="M1080" s="163"/>
      <c r="T1080" s="164"/>
      <c r="AT1080" s="160" t="s">
        <v>259</v>
      </c>
      <c r="AU1080" s="160" t="s">
        <v>88</v>
      </c>
      <c r="AV1080" s="13" t="s">
        <v>88</v>
      </c>
      <c r="AW1080" s="13" t="s">
        <v>27</v>
      </c>
      <c r="AX1080" s="13" t="s">
        <v>72</v>
      </c>
      <c r="AY1080" s="160" t="s">
        <v>157</v>
      </c>
    </row>
    <row r="1081" spans="2:65" s="13" customFormat="1">
      <c r="B1081" s="159"/>
      <c r="D1081" s="154" t="s">
        <v>259</v>
      </c>
      <c r="E1081" s="160" t="s">
        <v>1</v>
      </c>
      <c r="F1081" s="161" t="s">
        <v>3435</v>
      </c>
      <c r="H1081" s="162">
        <v>2</v>
      </c>
      <c r="L1081" s="159"/>
      <c r="M1081" s="163"/>
      <c r="T1081" s="164"/>
      <c r="AT1081" s="160" t="s">
        <v>259</v>
      </c>
      <c r="AU1081" s="160" t="s">
        <v>88</v>
      </c>
      <c r="AV1081" s="13" t="s">
        <v>88</v>
      </c>
      <c r="AW1081" s="13" t="s">
        <v>27</v>
      </c>
      <c r="AX1081" s="13" t="s">
        <v>72</v>
      </c>
      <c r="AY1081" s="160" t="s">
        <v>157</v>
      </c>
    </row>
    <row r="1082" spans="2:65" s="13" customFormat="1">
      <c r="B1082" s="159"/>
      <c r="D1082" s="154" t="s">
        <v>259</v>
      </c>
      <c r="E1082" s="160" t="s">
        <v>1</v>
      </c>
      <c r="F1082" s="161" t="s">
        <v>3436</v>
      </c>
      <c r="H1082" s="162">
        <v>1</v>
      </c>
      <c r="L1082" s="159"/>
      <c r="M1082" s="163"/>
      <c r="T1082" s="164"/>
      <c r="AT1082" s="160" t="s">
        <v>259</v>
      </c>
      <c r="AU1082" s="160" t="s">
        <v>88</v>
      </c>
      <c r="AV1082" s="13" t="s">
        <v>88</v>
      </c>
      <c r="AW1082" s="13" t="s">
        <v>27</v>
      </c>
      <c r="AX1082" s="13" t="s">
        <v>72</v>
      </c>
      <c r="AY1082" s="160" t="s">
        <v>157</v>
      </c>
    </row>
    <row r="1083" spans="2:65" s="13" customFormat="1">
      <c r="B1083" s="159"/>
      <c r="D1083" s="154" t="s">
        <v>259</v>
      </c>
      <c r="E1083" s="160" t="s">
        <v>1</v>
      </c>
      <c r="F1083" s="161" t="s">
        <v>3437</v>
      </c>
      <c r="H1083" s="162">
        <v>1</v>
      </c>
      <c r="L1083" s="159"/>
      <c r="M1083" s="163"/>
      <c r="T1083" s="164"/>
      <c r="AT1083" s="160" t="s">
        <v>259</v>
      </c>
      <c r="AU1083" s="160" t="s">
        <v>88</v>
      </c>
      <c r="AV1083" s="13" t="s">
        <v>88</v>
      </c>
      <c r="AW1083" s="13" t="s">
        <v>27</v>
      </c>
      <c r="AX1083" s="13" t="s">
        <v>72</v>
      </c>
      <c r="AY1083" s="160" t="s">
        <v>157</v>
      </c>
    </row>
    <row r="1084" spans="2:65" s="13" customFormat="1">
      <c r="B1084" s="159"/>
      <c r="D1084" s="154" t="s">
        <v>259</v>
      </c>
      <c r="E1084" s="160" t="s">
        <v>1</v>
      </c>
      <c r="F1084" s="161" t="s">
        <v>3438</v>
      </c>
      <c r="H1084" s="162">
        <v>1</v>
      </c>
      <c r="L1084" s="159"/>
      <c r="M1084" s="163"/>
      <c r="T1084" s="164"/>
      <c r="AT1084" s="160" t="s">
        <v>259</v>
      </c>
      <c r="AU1084" s="160" t="s">
        <v>88</v>
      </c>
      <c r="AV1084" s="13" t="s">
        <v>88</v>
      </c>
      <c r="AW1084" s="13" t="s">
        <v>27</v>
      </c>
      <c r="AX1084" s="13" t="s">
        <v>72</v>
      </c>
      <c r="AY1084" s="160" t="s">
        <v>157</v>
      </c>
    </row>
    <row r="1085" spans="2:65" s="13" customFormat="1">
      <c r="B1085" s="159"/>
      <c r="D1085" s="154" t="s">
        <v>259</v>
      </c>
      <c r="E1085" s="160" t="s">
        <v>1</v>
      </c>
      <c r="F1085" s="161" t="s">
        <v>3439</v>
      </c>
      <c r="H1085" s="162">
        <v>1</v>
      </c>
      <c r="L1085" s="159"/>
      <c r="M1085" s="163"/>
      <c r="T1085" s="164"/>
      <c r="AT1085" s="160" t="s">
        <v>259</v>
      </c>
      <c r="AU1085" s="160" t="s">
        <v>88</v>
      </c>
      <c r="AV1085" s="13" t="s">
        <v>88</v>
      </c>
      <c r="AW1085" s="13" t="s">
        <v>27</v>
      </c>
      <c r="AX1085" s="13" t="s">
        <v>72</v>
      </c>
      <c r="AY1085" s="160" t="s">
        <v>157</v>
      </c>
    </row>
    <row r="1086" spans="2:65" s="13" customFormat="1">
      <c r="B1086" s="159"/>
      <c r="D1086" s="154" t="s">
        <v>259</v>
      </c>
      <c r="E1086" s="160" t="s">
        <v>1</v>
      </c>
      <c r="F1086" s="161" t="s">
        <v>3440</v>
      </c>
      <c r="H1086" s="162">
        <v>1</v>
      </c>
      <c r="L1086" s="159"/>
      <c r="M1086" s="163"/>
      <c r="T1086" s="164"/>
      <c r="AT1086" s="160" t="s">
        <v>259</v>
      </c>
      <c r="AU1086" s="160" t="s">
        <v>88</v>
      </c>
      <c r="AV1086" s="13" t="s">
        <v>88</v>
      </c>
      <c r="AW1086" s="13" t="s">
        <v>27</v>
      </c>
      <c r="AX1086" s="13" t="s">
        <v>72</v>
      </c>
      <c r="AY1086" s="160" t="s">
        <v>157</v>
      </c>
    </row>
    <row r="1087" spans="2:65" s="12" customFormat="1">
      <c r="B1087" s="153"/>
      <c r="D1087" s="154" t="s">
        <v>259</v>
      </c>
      <c r="E1087" s="155" t="s">
        <v>1</v>
      </c>
      <c r="F1087" s="156" t="s">
        <v>2765</v>
      </c>
      <c r="H1087" s="155" t="s">
        <v>1</v>
      </c>
      <c r="L1087" s="153"/>
      <c r="M1087" s="157"/>
      <c r="T1087" s="158"/>
      <c r="AT1087" s="155" t="s">
        <v>259</v>
      </c>
      <c r="AU1087" s="155" t="s">
        <v>88</v>
      </c>
      <c r="AV1087" s="12" t="s">
        <v>80</v>
      </c>
      <c r="AW1087" s="12" t="s">
        <v>27</v>
      </c>
      <c r="AX1087" s="12" t="s">
        <v>72</v>
      </c>
      <c r="AY1087" s="155" t="s">
        <v>157</v>
      </c>
    </row>
    <row r="1088" spans="2:65" s="13" customFormat="1">
      <c r="B1088" s="159"/>
      <c r="D1088" s="154" t="s">
        <v>259</v>
      </c>
      <c r="E1088" s="160" t="s">
        <v>1</v>
      </c>
      <c r="F1088" s="161" t="s">
        <v>3441</v>
      </c>
      <c r="H1088" s="162">
        <v>1</v>
      </c>
      <c r="L1088" s="159"/>
      <c r="M1088" s="163"/>
      <c r="T1088" s="164"/>
      <c r="AT1088" s="160" t="s">
        <v>259</v>
      </c>
      <c r="AU1088" s="160" t="s">
        <v>88</v>
      </c>
      <c r="AV1088" s="13" t="s">
        <v>88</v>
      </c>
      <c r="AW1088" s="13" t="s">
        <v>27</v>
      </c>
      <c r="AX1088" s="13" t="s">
        <v>72</v>
      </c>
      <c r="AY1088" s="160" t="s">
        <v>157</v>
      </c>
    </row>
    <row r="1089" spans="2:65" s="13" customFormat="1">
      <c r="B1089" s="159"/>
      <c r="D1089" s="154" t="s">
        <v>259</v>
      </c>
      <c r="E1089" s="160" t="s">
        <v>1</v>
      </c>
      <c r="F1089" s="161" t="s">
        <v>3193</v>
      </c>
      <c r="H1089" s="162">
        <v>1</v>
      </c>
      <c r="L1089" s="159"/>
      <c r="M1089" s="163"/>
      <c r="T1089" s="164"/>
      <c r="AT1089" s="160" t="s">
        <v>259</v>
      </c>
      <c r="AU1089" s="160" t="s">
        <v>88</v>
      </c>
      <c r="AV1089" s="13" t="s">
        <v>88</v>
      </c>
      <c r="AW1089" s="13" t="s">
        <v>27</v>
      </c>
      <c r="AX1089" s="13" t="s">
        <v>72</v>
      </c>
      <c r="AY1089" s="160" t="s">
        <v>157</v>
      </c>
    </row>
    <row r="1090" spans="2:65" s="13" customFormat="1">
      <c r="B1090" s="159"/>
      <c r="D1090" s="154" t="s">
        <v>259</v>
      </c>
      <c r="E1090" s="160" t="s">
        <v>1</v>
      </c>
      <c r="F1090" s="161" t="s">
        <v>3442</v>
      </c>
      <c r="H1090" s="162">
        <v>2</v>
      </c>
      <c r="L1090" s="159"/>
      <c r="M1090" s="163"/>
      <c r="T1090" s="164"/>
      <c r="AT1090" s="160" t="s">
        <v>259</v>
      </c>
      <c r="AU1090" s="160" t="s">
        <v>88</v>
      </c>
      <c r="AV1090" s="13" t="s">
        <v>88</v>
      </c>
      <c r="AW1090" s="13" t="s">
        <v>27</v>
      </c>
      <c r="AX1090" s="13" t="s">
        <v>72</v>
      </c>
      <c r="AY1090" s="160" t="s">
        <v>157</v>
      </c>
    </row>
    <row r="1091" spans="2:65" s="13" customFormat="1">
      <c r="B1091" s="159"/>
      <c r="D1091" s="154" t="s">
        <v>259</v>
      </c>
      <c r="E1091" s="160" t="s">
        <v>1</v>
      </c>
      <c r="F1091" s="161" t="s">
        <v>3196</v>
      </c>
      <c r="H1091" s="162">
        <v>1</v>
      </c>
      <c r="L1091" s="159"/>
      <c r="M1091" s="163"/>
      <c r="T1091" s="164"/>
      <c r="AT1091" s="160" t="s">
        <v>259</v>
      </c>
      <c r="AU1091" s="160" t="s">
        <v>88</v>
      </c>
      <c r="AV1091" s="13" t="s">
        <v>88</v>
      </c>
      <c r="AW1091" s="13" t="s">
        <v>27</v>
      </c>
      <c r="AX1091" s="13" t="s">
        <v>72</v>
      </c>
      <c r="AY1091" s="160" t="s">
        <v>157</v>
      </c>
    </row>
    <row r="1092" spans="2:65" s="13" customFormat="1">
      <c r="B1092" s="159"/>
      <c r="D1092" s="154" t="s">
        <v>259</v>
      </c>
      <c r="E1092" s="160" t="s">
        <v>1</v>
      </c>
      <c r="F1092" s="161" t="s">
        <v>3443</v>
      </c>
      <c r="H1092" s="162">
        <v>2</v>
      </c>
      <c r="L1092" s="159"/>
      <c r="M1092" s="163"/>
      <c r="T1092" s="164"/>
      <c r="AT1092" s="160" t="s">
        <v>259</v>
      </c>
      <c r="AU1092" s="160" t="s">
        <v>88</v>
      </c>
      <c r="AV1092" s="13" t="s">
        <v>88</v>
      </c>
      <c r="AW1092" s="13" t="s">
        <v>27</v>
      </c>
      <c r="AX1092" s="13" t="s">
        <v>72</v>
      </c>
      <c r="AY1092" s="160" t="s">
        <v>157</v>
      </c>
    </row>
    <row r="1093" spans="2:65" s="13" customFormat="1">
      <c r="B1093" s="159"/>
      <c r="D1093" s="154" t="s">
        <v>259</v>
      </c>
      <c r="E1093" s="160" t="s">
        <v>1</v>
      </c>
      <c r="F1093" s="161" t="s">
        <v>3195</v>
      </c>
      <c r="H1093" s="162">
        <v>1</v>
      </c>
      <c r="L1093" s="159"/>
      <c r="M1093" s="163"/>
      <c r="T1093" s="164"/>
      <c r="AT1093" s="160" t="s">
        <v>259</v>
      </c>
      <c r="AU1093" s="160" t="s">
        <v>88</v>
      </c>
      <c r="AV1093" s="13" t="s">
        <v>88</v>
      </c>
      <c r="AW1093" s="13" t="s">
        <v>27</v>
      </c>
      <c r="AX1093" s="13" t="s">
        <v>72</v>
      </c>
      <c r="AY1093" s="160" t="s">
        <v>157</v>
      </c>
    </row>
    <row r="1094" spans="2:65" s="12" customFormat="1">
      <c r="B1094" s="153"/>
      <c r="D1094" s="154" t="s">
        <v>259</v>
      </c>
      <c r="E1094" s="155" t="s">
        <v>1</v>
      </c>
      <c r="F1094" s="156" t="s">
        <v>3228</v>
      </c>
      <c r="H1094" s="155" t="s">
        <v>1</v>
      </c>
      <c r="L1094" s="153"/>
      <c r="M1094" s="157"/>
      <c r="T1094" s="158"/>
      <c r="AT1094" s="155" t="s">
        <v>259</v>
      </c>
      <c r="AU1094" s="155" t="s">
        <v>88</v>
      </c>
      <c r="AV1094" s="12" t="s">
        <v>80</v>
      </c>
      <c r="AW1094" s="12" t="s">
        <v>27</v>
      </c>
      <c r="AX1094" s="12" t="s">
        <v>72</v>
      </c>
      <c r="AY1094" s="155" t="s">
        <v>157</v>
      </c>
    </row>
    <row r="1095" spans="2:65" s="13" customFormat="1">
      <c r="B1095" s="159"/>
      <c r="D1095" s="154" t="s">
        <v>259</v>
      </c>
      <c r="E1095" s="160" t="s">
        <v>1</v>
      </c>
      <c r="F1095" s="161" t="s">
        <v>3444</v>
      </c>
      <c r="H1095" s="162">
        <v>4</v>
      </c>
      <c r="L1095" s="159"/>
      <c r="M1095" s="163"/>
      <c r="T1095" s="164"/>
      <c r="AT1095" s="160" t="s">
        <v>259</v>
      </c>
      <c r="AU1095" s="160" t="s">
        <v>88</v>
      </c>
      <c r="AV1095" s="13" t="s">
        <v>88</v>
      </c>
      <c r="AW1095" s="13" t="s">
        <v>27</v>
      </c>
      <c r="AX1095" s="13" t="s">
        <v>72</v>
      </c>
      <c r="AY1095" s="160" t="s">
        <v>157</v>
      </c>
    </row>
    <row r="1096" spans="2:65" s="14" customFormat="1">
      <c r="B1096" s="165"/>
      <c r="D1096" s="154" t="s">
        <v>259</v>
      </c>
      <c r="E1096" s="166" t="s">
        <v>1</v>
      </c>
      <c r="F1096" s="167" t="s">
        <v>265</v>
      </c>
      <c r="H1096" s="168">
        <v>22</v>
      </c>
      <c r="L1096" s="165"/>
      <c r="M1096" s="169"/>
      <c r="T1096" s="170"/>
      <c r="AT1096" s="166" t="s">
        <v>259</v>
      </c>
      <c r="AU1096" s="166" t="s">
        <v>88</v>
      </c>
      <c r="AV1096" s="14" t="s">
        <v>164</v>
      </c>
      <c r="AW1096" s="14" t="s">
        <v>27</v>
      </c>
      <c r="AX1096" s="14" t="s">
        <v>80</v>
      </c>
      <c r="AY1096" s="166" t="s">
        <v>157</v>
      </c>
    </row>
    <row r="1097" spans="2:65" s="1" customFormat="1" ht="16.5" customHeight="1">
      <c r="B1097" s="28"/>
      <c r="C1097" s="198" t="s">
        <v>1106</v>
      </c>
      <c r="D1097" s="198" t="s">
        <v>160</v>
      </c>
      <c r="E1097" s="199" t="s">
        <v>3445</v>
      </c>
      <c r="F1097" s="200" t="s">
        <v>3446</v>
      </c>
      <c r="G1097" s="201" t="s">
        <v>228</v>
      </c>
      <c r="H1097" s="202">
        <v>48</v>
      </c>
      <c r="I1097" s="903"/>
      <c r="J1097" s="203">
        <f>ROUND(I1097*H1097,2)</f>
        <v>0</v>
      </c>
      <c r="K1097" s="200" t="s">
        <v>2720</v>
      </c>
      <c r="L1097" s="28"/>
      <c r="M1097" s="140" t="s">
        <v>1</v>
      </c>
      <c r="N1097" s="141" t="s">
        <v>38</v>
      </c>
      <c r="O1097" s="142">
        <v>1</v>
      </c>
      <c r="P1097" s="142">
        <f>O1097*H1097</f>
        <v>48</v>
      </c>
      <c r="Q1097" s="142">
        <v>0</v>
      </c>
      <c r="R1097" s="142">
        <f>Q1097*H1097</f>
        <v>0</v>
      </c>
      <c r="S1097" s="142">
        <v>1E-3</v>
      </c>
      <c r="T1097" s="143">
        <f>S1097*H1097</f>
        <v>4.8000000000000001E-2</v>
      </c>
      <c r="AR1097" s="144" t="s">
        <v>188</v>
      </c>
      <c r="AT1097" s="144" t="s">
        <v>160</v>
      </c>
      <c r="AU1097" s="144" t="s">
        <v>88</v>
      </c>
      <c r="AY1097" s="16" t="s">
        <v>157</v>
      </c>
      <c r="BE1097" s="145">
        <f>IF(N1097="základní",J1097,0)</f>
        <v>0</v>
      </c>
      <c r="BF1097" s="145">
        <f>IF(N1097="snížená",J1097,0)</f>
        <v>0</v>
      </c>
      <c r="BG1097" s="145">
        <f>IF(N1097="zákl. přenesená",J1097,0)</f>
        <v>0</v>
      </c>
      <c r="BH1097" s="145">
        <f>IF(N1097="sníž. přenesená",J1097,0)</f>
        <v>0</v>
      </c>
      <c r="BI1097" s="145">
        <f>IF(N1097="nulová",J1097,0)</f>
        <v>0</v>
      </c>
      <c r="BJ1097" s="16" t="s">
        <v>88</v>
      </c>
      <c r="BK1097" s="145">
        <f>ROUND(I1097*H1097,2)</f>
        <v>0</v>
      </c>
      <c r="BL1097" s="16" t="s">
        <v>188</v>
      </c>
      <c r="BM1097" s="144" t="s">
        <v>3447</v>
      </c>
    </row>
    <row r="1098" spans="2:65" s="1" customFormat="1">
      <c r="B1098" s="28"/>
      <c r="D1098" s="150" t="s">
        <v>214</v>
      </c>
      <c r="F1098" s="870" t="s">
        <v>3448</v>
      </c>
      <c r="L1098" s="28"/>
      <c r="M1098" s="152"/>
      <c r="T1098" s="52"/>
      <c r="AT1098" s="16" t="s">
        <v>214</v>
      </c>
      <c r="AU1098" s="16" t="s">
        <v>88</v>
      </c>
    </row>
    <row r="1099" spans="2:65" s="12" customFormat="1">
      <c r="B1099" s="153"/>
      <c r="D1099" s="154" t="s">
        <v>259</v>
      </c>
      <c r="E1099" s="155" t="s">
        <v>1</v>
      </c>
      <c r="F1099" s="156" t="s">
        <v>2723</v>
      </c>
      <c r="H1099" s="155" t="s">
        <v>1</v>
      </c>
      <c r="L1099" s="153"/>
      <c r="M1099" s="157"/>
      <c r="T1099" s="158"/>
      <c r="AT1099" s="155" t="s">
        <v>259</v>
      </c>
      <c r="AU1099" s="155" t="s">
        <v>88</v>
      </c>
      <c r="AV1099" s="12" t="s">
        <v>80</v>
      </c>
      <c r="AW1099" s="12" t="s">
        <v>27</v>
      </c>
      <c r="AX1099" s="12" t="s">
        <v>72</v>
      </c>
      <c r="AY1099" s="155" t="s">
        <v>157</v>
      </c>
    </row>
    <row r="1100" spans="2:65" s="13" customFormat="1">
      <c r="B1100" s="159"/>
      <c r="D1100" s="154" t="s">
        <v>259</v>
      </c>
      <c r="E1100" s="160" t="s">
        <v>1</v>
      </c>
      <c r="F1100" s="161" t="s">
        <v>3449</v>
      </c>
      <c r="H1100" s="162">
        <v>12</v>
      </c>
      <c r="L1100" s="159"/>
      <c r="M1100" s="163"/>
      <c r="T1100" s="164"/>
      <c r="AT1100" s="160" t="s">
        <v>259</v>
      </c>
      <c r="AU1100" s="160" t="s">
        <v>88</v>
      </c>
      <c r="AV1100" s="13" t="s">
        <v>88</v>
      </c>
      <c r="AW1100" s="13" t="s">
        <v>27</v>
      </c>
      <c r="AX1100" s="13" t="s">
        <v>72</v>
      </c>
      <c r="AY1100" s="160" t="s">
        <v>157</v>
      </c>
    </row>
    <row r="1101" spans="2:65" s="13" customFormat="1">
      <c r="B1101" s="159"/>
      <c r="D1101" s="154" t="s">
        <v>259</v>
      </c>
      <c r="E1101" s="160" t="s">
        <v>1</v>
      </c>
      <c r="F1101" s="161" t="s">
        <v>3450</v>
      </c>
      <c r="H1101" s="162">
        <v>24</v>
      </c>
      <c r="L1101" s="159"/>
      <c r="M1101" s="163"/>
      <c r="T1101" s="164"/>
      <c r="AT1101" s="160" t="s">
        <v>259</v>
      </c>
      <c r="AU1101" s="160" t="s">
        <v>88</v>
      </c>
      <c r="AV1101" s="13" t="s">
        <v>88</v>
      </c>
      <c r="AW1101" s="13" t="s">
        <v>27</v>
      </c>
      <c r="AX1101" s="13" t="s">
        <v>72</v>
      </c>
      <c r="AY1101" s="160" t="s">
        <v>157</v>
      </c>
    </row>
    <row r="1102" spans="2:65" s="13" customFormat="1">
      <c r="B1102" s="159"/>
      <c r="D1102" s="154" t="s">
        <v>259</v>
      </c>
      <c r="E1102" s="160" t="s">
        <v>1</v>
      </c>
      <c r="F1102" s="161" t="s">
        <v>3451</v>
      </c>
      <c r="H1102" s="162">
        <v>12</v>
      </c>
      <c r="L1102" s="159"/>
      <c r="M1102" s="163"/>
      <c r="T1102" s="164"/>
      <c r="AT1102" s="160" t="s">
        <v>259</v>
      </c>
      <c r="AU1102" s="160" t="s">
        <v>88</v>
      </c>
      <c r="AV1102" s="13" t="s">
        <v>88</v>
      </c>
      <c r="AW1102" s="13" t="s">
        <v>27</v>
      </c>
      <c r="AX1102" s="13" t="s">
        <v>72</v>
      </c>
      <c r="AY1102" s="160" t="s">
        <v>157</v>
      </c>
    </row>
    <row r="1103" spans="2:65" s="14" customFormat="1">
      <c r="B1103" s="165"/>
      <c r="D1103" s="154" t="s">
        <v>259</v>
      </c>
      <c r="E1103" s="166" t="s">
        <v>1</v>
      </c>
      <c r="F1103" s="167" t="s">
        <v>265</v>
      </c>
      <c r="H1103" s="168">
        <v>48</v>
      </c>
      <c r="L1103" s="165"/>
      <c r="M1103" s="169"/>
      <c r="T1103" s="170"/>
      <c r="AT1103" s="166" t="s">
        <v>259</v>
      </c>
      <c r="AU1103" s="166" t="s">
        <v>88</v>
      </c>
      <c r="AV1103" s="14" t="s">
        <v>164</v>
      </c>
      <c r="AW1103" s="14" t="s">
        <v>27</v>
      </c>
      <c r="AX1103" s="14" t="s">
        <v>80</v>
      </c>
      <c r="AY1103" s="166" t="s">
        <v>157</v>
      </c>
    </row>
    <row r="1104" spans="2:65" s="1" customFormat="1" ht="44.25" customHeight="1">
      <c r="B1104" s="28"/>
      <c r="C1104" s="198" t="s">
        <v>1112</v>
      </c>
      <c r="D1104" s="198" t="s">
        <v>160</v>
      </c>
      <c r="E1104" s="199" t="s">
        <v>3452</v>
      </c>
      <c r="F1104" s="200" t="s">
        <v>3453</v>
      </c>
      <c r="G1104" s="201" t="s">
        <v>228</v>
      </c>
      <c r="H1104" s="202">
        <v>1</v>
      </c>
      <c r="I1104" s="903"/>
      <c r="J1104" s="203">
        <f>ROUND(I1104*H1104,2)</f>
        <v>0</v>
      </c>
      <c r="K1104" s="200" t="s">
        <v>2720</v>
      </c>
      <c r="L1104" s="28"/>
      <c r="M1104" s="140" t="s">
        <v>1</v>
      </c>
      <c r="N1104" s="141" t="s">
        <v>38</v>
      </c>
      <c r="O1104" s="142">
        <v>1.59</v>
      </c>
      <c r="P1104" s="142">
        <f>O1104*H1104</f>
        <v>1.59</v>
      </c>
      <c r="Q1104" s="142">
        <v>0</v>
      </c>
      <c r="R1104" s="142">
        <f>Q1104*H1104</f>
        <v>0</v>
      </c>
      <c r="S1104" s="142">
        <v>3.5999999999999997E-2</v>
      </c>
      <c r="T1104" s="143">
        <f>S1104*H1104</f>
        <v>3.5999999999999997E-2</v>
      </c>
      <c r="AR1104" s="144" t="s">
        <v>188</v>
      </c>
      <c r="AT1104" s="144" t="s">
        <v>160</v>
      </c>
      <c r="AU1104" s="144" t="s">
        <v>88</v>
      </c>
      <c r="AY1104" s="16" t="s">
        <v>157</v>
      </c>
      <c r="BE1104" s="145">
        <f>IF(N1104="základní",J1104,0)</f>
        <v>0</v>
      </c>
      <c r="BF1104" s="145">
        <f>IF(N1104="snížená",J1104,0)</f>
        <v>0</v>
      </c>
      <c r="BG1104" s="145">
        <f>IF(N1104="zákl. přenesená",J1104,0)</f>
        <v>0</v>
      </c>
      <c r="BH1104" s="145">
        <f>IF(N1104="sníž. přenesená",J1104,0)</f>
        <v>0</v>
      </c>
      <c r="BI1104" s="145">
        <f>IF(N1104="nulová",J1104,0)</f>
        <v>0</v>
      </c>
      <c r="BJ1104" s="16" t="s">
        <v>88</v>
      </c>
      <c r="BK1104" s="145">
        <f>ROUND(I1104*H1104,2)</f>
        <v>0</v>
      </c>
      <c r="BL1104" s="16" t="s">
        <v>188</v>
      </c>
      <c r="BM1104" s="144" t="s">
        <v>3454</v>
      </c>
    </row>
    <row r="1105" spans="2:65" s="1" customFormat="1">
      <c r="B1105" s="28"/>
      <c r="D1105" s="150" t="s">
        <v>214</v>
      </c>
      <c r="F1105" s="870" t="s">
        <v>3455</v>
      </c>
      <c r="L1105" s="28"/>
      <c r="M1105" s="152"/>
      <c r="T1105" s="52"/>
      <c r="AT1105" s="16" t="s">
        <v>214</v>
      </c>
      <c r="AU1105" s="16" t="s">
        <v>88</v>
      </c>
    </row>
    <row r="1106" spans="2:65" s="12" customFormat="1">
      <c r="B1106" s="153"/>
      <c r="D1106" s="154" t="s">
        <v>259</v>
      </c>
      <c r="E1106" s="155" t="s">
        <v>1</v>
      </c>
      <c r="F1106" s="156" t="s">
        <v>2723</v>
      </c>
      <c r="H1106" s="155" t="s">
        <v>1</v>
      </c>
      <c r="L1106" s="153"/>
      <c r="M1106" s="157"/>
      <c r="T1106" s="158"/>
      <c r="AT1106" s="155" t="s">
        <v>259</v>
      </c>
      <c r="AU1106" s="155" t="s">
        <v>88</v>
      </c>
      <c r="AV1106" s="12" t="s">
        <v>80</v>
      </c>
      <c r="AW1106" s="12" t="s">
        <v>27</v>
      </c>
      <c r="AX1106" s="12" t="s">
        <v>72</v>
      </c>
      <c r="AY1106" s="155" t="s">
        <v>157</v>
      </c>
    </row>
    <row r="1107" spans="2:65" s="12" customFormat="1">
      <c r="B1107" s="153"/>
      <c r="D1107" s="154" t="s">
        <v>259</v>
      </c>
      <c r="E1107" s="155" t="s">
        <v>1</v>
      </c>
      <c r="F1107" s="156" t="s">
        <v>2764</v>
      </c>
      <c r="H1107" s="155" t="s">
        <v>1</v>
      </c>
      <c r="L1107" s="153"/>
      <c r="M1107" s="157"/>
      <c r="T1107" s="158"/>
      <c r="AT1107" s="155" t="s">
        <v>259</v>
      </c>
      <c r="AU1107" s="155" t="s">
        <v>88</v>
      </c>
      <c r="AV1107" s="12" t="s">
        <v>80</v>
      </c>
      <c r="AW1107" s="12" t="s">
        <v>27</v>
      </c>
      <c r="AX1107" s="12" t="s">
        <v>72</v>
      </c>
      <c r="AY1107" s="155" t="s">
        <v>157</v>
      </c>
    </row>
    <row r="1108" spans="2:65" s="13" customFormat="1">
      <c r="B1108" s="159"/>
      <c r="D1108" s="154" t="s">
        <v>259</v>
      </c>
      <c r="E1108" s="160" t="s">
        <v>1</v>
      </c>
      <c r="F1108" s="161" t="s">
        <v>3456</v>
      </c>
      <c r="H1108" s="162">
        <v>1</v>
      </c>
      <c r="L1108" s="159"/>
      <c r="M1108" s="163"/>
      <c r="T1108" s="164"/>
      <c r="AT1108" s="160" t="s">
        <v>259</v>
      </c>
      <c r="AU1108" s="160" t="s">
        <v>88</v>
      </c>
      <c r="AV1108" s="13" t="s">
        <v>88</v>
      </c>
      <c r="AW1108" s="13" t="s">
        <v>27</v>
      </c>
      <c r="AX1108" s="13" t="s">
        <v>80</v>
      </c>
      <c r="AY1108" s="160" t="s">
        <v>157</v>
      </c>
    </row>
    <row r="1109" spans="2:65" s="1" customFormat="1" ht="44.25" customHeight="1">
      <c r="B1109" s="28"/>
      <c r="C1109" s="198" t="s">
        <v>1118</v>
      </c>
      <c r="D1109" s="198" t="s">
        <v>160</v>
      </c>
      <c r="E1109" s="199" t="s">
        <v>3457</v>
      </c>
      <c r="F1109" s="200" t="s">
        <v>3458</v>
      </c>
      <c r="G1109" s="201" t="s">
        <v>228</v>
      </c>
      <c r="H1109" s="202">
        <v>2</v>
      </c>
      <c r="I1109" s="903"/>
      <c r="J1109" s="203">
        <f>ROUND(I1109*H1109,2)</f>
        <v>0</v>
      </c>
      <c r="K1109" s="200" t="s">
        <v>2720</v>
      </c>
      <c r="L1109" s="28"/>
      <c r="M1109" s="140" t="s">
        <v>1</v>
      </c>
      <c r="N1109" s="141" t="s">
        <v>38</v>
      </c>
      <c r="O1109" s="142">
        <v>1.59</v>
      </c>
      <c r="P1109" s="142">
        <f>O1109*H1109</f>
        <v>3.18</v>
      </c>
      <c r="Q1109" s="142">
        <v>0</v>
      </c>
      <c r="R1109" s="142">
        <f>Q1109*H1109</f>
        <v>0</v>
      </c>
      <c r="S1109" s="142">
        <v>5.1999999999999998E-2</v>
      </c>
      <c r="T1109" s="143">
        <f>S1109*H1109</f>
        <v>0.104</v>
      </c>
      <c r="AR1109" s="144" t="s">
        <v>188</v>
      </c>
      <c r="AT1109" s="144" t="s">
        <v>160</v>
      </c>
      <c r="AU1109" s="144" t="s">
        <v>88</v>
      </c>
      <c r="AY1109" s="16" t="s">
        <v>157</v>
      </c>
      <c r="BE1109" s="145">
        <f>IF(N1109="základní",J1109,0)</f>
        <v>0</v>
      </c>
      <c r="BF1109" s="145">
        <f>IF(N1109="snížená",J1109,0)</f>
        <v>0</v>
      </c>
      <c r="BG1109" s="145">
        <f>IF(N1109="zákl. přenesená",J1109,0)</f>
        <v>0</v>
      </c>
      <c r="BH1109" s="145">
        <f>IF(N1109="sníž. přenesená",J1109,0)</f>
        <v>0</v>
      </c>
      <c r="BI1109" s="145">
        <f>IF(N1109="nulová",J1109,0)</f>
        <v>0</v>
      </c>
      <c r="BJ1109" s="16" t="s">
        <v>88</v>
      </c>
      <c r="BK1109" s="145">
        <f>ROUND(I1109*H1109,2)</f>
        <v>0</v>
      </c>
      <c r="BL1109" s="16" t="s">
        <v>188</v>
      </c>
      <c r="BM1109" s="144" t="s">
        <v>3459</v>
      </c>
    </row>
    <row r="1110" spans="2:65" s="1" customFormat="1">
      <c r="B1110" s="28"/>
      <c r="D1110" s="150" t="s">
        <v>214</v>
      </c>
      <c r="F1110" s="870" t="s">
        <v>3460</v>
      </c>
      <c r="L1110" s="28"/>
      <c r="M1110" s="152"/>
      <c r="T1110" s="52"/>
      <c r="AT1110" s="16" t="s">
        <v>214</v>
      </c>
      <c r="AU1110" s="16" t="s">
        <v>88</v>
      </c>
    </row>
    <row r="1111" spans="2:65" s="12" customFormat="1">
      <c r="B1111" s="153"/>
      <c r="D1111" s="154" t="s">
        <v>259</v>
      </c>
      <c r="E1111" s="155" t="s">
        <v>1</v>
      </c>
      <c r="F1111" s="156" t="s">
        <v>2723</v>
      </c>
      <c r="H1111" s="155" t="s">
        <v>1</v>
      </c>
      <c r="L1111" s="153"/>
      <c r="M1111" s="157"/>
      <c r="T1111" s="158"/>
      <c r="AT1111" s="155" t="s">
        <v>259</v>
      </c>
      <c r="AU1111" s="155" t="s">
        <v>88</v>
      </c>
      <c r="AV1111" s="12" t="s">
        <v>80</v>
      </c>
      <c r="AW1111" s="12" t="s">
        <v>27</v>
      </c>
      <c r="AX1111" s="12" t="s">
        <v>72</v>
      </c>
      <c r="AY1111" s="155" t="s">
        <v>157</v>
      </c>
    </row>
    <row r="1112" spans="2:65" s="12" customFormat="1">
      <c r="B1112" s="153"/>
      <c r="D1112" s="154" t="s">
        <v>259</v>
      </c>
      <c r="E1112" s="155" t="s">
        <v>1</v>
      </c>
      <c r="F1112" s="156" t="s">
        <v>2764</v>
      </c>
      <c r="H1112" s="155" t="s">
        <v>1</v>
      </c>
      <c r="L1112" s="153"/>
      <c r="M1112" s="157"/>
      <c r="T1112" s="158"/>
      <c r="AT1112" s="155" t="s">
        <v>259</v>
      </c>
      <c r="AU1112" s="155" t="s">
        <v>88</v>
      </c>
      <c r="AV1112" s="12" t="s">
        <v>80</v>
      </c>
      <c r="AW1112" s="12" t="s">
        <v>27</v>
      </c>
      <c r="AX1112" s="12" t="s">
        <v>72</v>
      </c>
      <c r="AY1112" s="155" t="s">
        <v>157</v>
      </c>
    </row>
    <row r="1113" spans="2:65" s="13" customFormat="1">
      <c r="B1113" s="159"/>
      <c r="D1113" s="154" t="s">
        <v>259</v>
      </c>
      <c r="E1113" s="160" t="s">
        <v>1</v>
      </c>
      <c r="F1113" s="161" t="s">
        <v>3461</v>
      </c>
      <c r="H1113" s="162">
        <v>1</v>
      </c>
      <c r="L1113" s="159"/>
      <c r="M1113" s="163"/>
      <c r="T1113" s="164"/>
      <c r="AT1113" s="160" t="s">
        <v>259</v>
      </c>
      <c r="AU1113" s="160" t="s">
        <v>88</v>
      </c>
      <c r="AV1113" s="13" t="s">
        <v>88</v>
      </c>
      <c r="AW1113" s="13" t="s">
        <v>27</v>
      </c>
      <c r="AX1113" s="13" t="s">
        <v>72</v>
      </c>
      <c r="AY1113" s="160" t="s">
        <v>157</v>
      </c>
    </row>
    <row r="1114" spans="2:65" s="13" customFormat="1">
      <c r="B1114" s="159"/>
      <c r="D1114" s="154" t="s">
        <v>259</v>
      </c>
      <c r="E1114" s="160" t="s">
        <v>1</v>
      </c>
      <c r="F1114" s="161" t="s">
        <v>3462</v>
      </c>
      <c r="H1114" s="162">
        <v>1</v>
      </c>
      <c r="L1114" s="159"/>
      <c r="M1114" s="163"/>
      <c r="T1114" s="164"/>
      <c r="AT1114" s="160" t="s">
        <v>259</v>
      </c>
      <c r="AU1114" s="160" t="s">
        <v>88</v>
      </c>
      <c r="AV1114" s="13" t="s">
        <v>88</v>
      </c>
      <c r="AW1114" s="13" t="s">
        <v>27</v>
      </c>
      <c r="AX1114" s="13" t="s">
        <v>72</v>
      </c>
      <c r="AY1114" s="160" t="s">
        <v>157</v>
      </c>
    </row>
    <row r="1115" spans="2:65" s="14" customFormat="1">
      <c r="B1115" s="165"/>
      <c r="D1115" s="154" t="s">
        <v>259</v>
      </c>
      <c r="E1115" s="166" t="s">
        <v>1</v>
      </c>
      <c r="F1115" s="167" t="s">
        <v>265</v>
      </c>
      <c r="H1115" s="168">
        <v>2</v>
      </c>
      <c r="L1115" s="165"/>
      <c r="M1115" s="169"/>
      <c r="T1115" s="170"/>
      <c r="AT1115" s="166" t="s">
        <v>259</v>
      </c>
      <c r="AU1115" s="166" t="s">
        <v>88</v>
      </c>
      <c r="AV1115" s="14" t="s">
        <v>164</v>
      </c>
      <c r="AW1115" s="14" t="s">
        <v>27</v>
      </c>
      <c r="AX1115" s="14" t="s">
        <v>80</v>
      </c>
      <c r="AY1115" s="166" t="s">
        <v>157</v>
      </c>
    </row>
    <row r="1116" spans="2:65" s="1" customFormat="1" ht="44.25" customHeight="1">
      <c r="B1116" s="28"/>
      <c r="C1116" s="198" t="s">
        <v>1123</v>
      </c>
      <c r="D1116" s="198" t="s">
        <v>160</v>
      </c>
      <c r="E1116" s="199" t="s">
        <v>3463</v>
      </c>
      <c r="F1116" s="200" t="s">
        <v>3464</v>
      </c>
      <c r="G1116" s="201" t="s">
        <v>228</v>
      </c>
      <c r="H1116" s="202">
        <v>1</v>
      </c>
      <c r="I1116" s="903"/>
      <c r="J1116" s="203">
        <f>ROUND(I1116*H1116,2)</f>
        <v>0</v>
      </c>
      <c r="K1116" s="200" t="s">
        <v>2720</v>
      </c>
      <c r="L1116" s="28"/>
      <c r="M1116" s="140" t="s">
        <v>1</v>
      </c>
      <c r="N1116" s="141" t="s">
        <v>38</v>
      </c>
      <c r="O1116" s="142">
        <v>2.0070000000000001</v>
      </c>
      <c r="P1116" s="142">
        <f>O1116*H1116</f>
        <v>2.0070000000000001</v>
      </c>
      <c r="Q1116" s="142">
        <v>0</v>
      </c>
      <c r="R1116" s="142">
        <f>Q1116*H1116</f>
        <v>0</v>
      </c>
      <c r="S1116" s="142">
        <v>7.1999999999999995E-2</v>
      </c>
      <c r="T1116" s="143">
        <f>S1116*H1116</f>
        <v>7.1999999999999995E-2</v>
      </c>
      <c r="AR1116" s="144" t="s">
        <v>188</v>
      </c>
      <c r="AT1116" s="144" t="s">
        <v>160</v>
      </c>
      <c r="AU1116" s="144" t="s">
        <v>88</v>
      </c>
      <c r="AY1116" s="16" t="s">
        <v>157</v>
      </c>
      <c r="BE1116" s="145">
        <f>IF(N1116="základní",J1116,0)</f>
        <v>0</v>
      </c>
      <c r="BF1116" s="145">
        <f>IF(N1116="snížená",J1116,0)</f>
        <v>0</v>
      </c>
      <c r="BG1116" s="145">
        <f>IF(N1116="zákl. přenesená",J1116,0)</f>
        <v>0</v>
      </c>
      <c r="BH1116" s="145">
        <f>IF(N1116="sníž. přenesená",J1116,0)</f>
        <v>0</v>
      </c>
      <c r="BI1116" s="145">
        <f>IF(N1116="nulová",J1116,0)</f>
        <v>0</v>
      </c>
      <c r="BJ1116" s="16" t="s">
        <v>88</v>
      </c>
      <c r="BK1116" s="145">
        <f>ROUND(I1116*H1116,2)</f>
        <v>0</v>
      </c>
      <c r="BL1116" s="16" t="s">
        <v>188</v>
      </c>
      <c r="BM1116" s="144" t="s">
        <v>3465</v>
      </c>
    </row>
    <row r="1117" spans="2:65" s="1" customFormat="1">
      <c r="B1117" s="28"/>
      <c r="D1117" s="150" t="s">
        <v>214</v>
      </c>
      <c r="F1117" s="870" t="s">
        <v>3466</v>
      </c>
      <c r="L1117" s="28"/>
      <c r="M1117" s="152"/>
      <c r="T1117" s="52"/>
      <c r="AT1117" s="16" t="s">
        <v>214</v>
      </c>
      <c r="AU1117" s="16" t="s">
        <v>88</v>
      </c>
    </row>
    <row r="1118" spans="2:65" s="12" customFormat="1">
      <c r="B1118" s="153"/>
      <c r="D1118" s="154" t="s">
        <v>259</v>
      </c>
      <c r="E1118" s="155" t="s">
        <v>1</v>
      </c>
      <c r="F1118" s="156" t="s">
        <v>2723</v>
      </c>
      <c r="H1118" s="155" t="s">
        <v>1</v>
      </c>
      <c r="L1118" s="153"/>
      <c r="M1118" s="157"/>
      <c r="T1118" s="158"/>
      <c r="AT1118" s="155" t="s">
        <v>259</v>
      </c>
      <c r="AU1118" s="155" t="s">
        <v>88</v>
      </c>
      <c r="AV1118" s="12" t="s">
        <v>80</v>
      </c>
      <c r="AW1118" s="12" t="s">
        <v>27</v>
      </c>
      <c r="AX1118" s="12" t="s">
        <v>72</v>
      </c>
      <c r="AY1118" s="155" t="s">
        <v>157</v>
      </c>
    </row>
    <row r="1119" spans="2:65" s="12" customFormat="1">
      <c r="B1119" s="153"/>
      <c r="D1119" s="154" t="s">
        <v>259</v>
      </c>
      <c r="E1119" s="155" t="s">
        <v>1</v>
      </c>
      <c r="F1119" s="156" t="s">
        <v>2764</v>
      </c>
      <c r="H1119" s="155" t="s">
        <v>1</v>
      </c>
      <c r="L1119" s="153"/>
      <c r="M1119" s="157"/>
      <c r="T1119" s="158"/>
      <c r="AT1119" s="155" t="s">
        <v>259</v>
      </c>
      <c r="AU1119" s="155" t="s">
        <v>88</v>
      </c>
      <c r="AV1119" s="12" t="s">
        <v>80</v>
      </c>
      <c r="AW1119" s="12" t="s">
        <v>27</v>
      </c>
      <c r="AX1119" s="12" t="s">
        <v>72</v>
      </c>
      <c r="AY1119" s="155" t="s">
        <v>157</v>
      </c>
    </row>
    <row r="1120" spans="2:65" s="13" customFormat="1">
      <c r="B1120" s="159"/>
      <c r="D1120" s="154" t="s">
        <v>259</v>
      </c>
      <c r="E1120" s="160" t="s">
        <v>1</v>
      </c>
      <c r="F1120" s="161" t="s">
        <v>3467</v>
      </c>
      <c r="H1120" s="162">
        <v>1</v>
      </c>
      <c r="L1120" s="159"/>
      <c r="M1120" s="163"/>
      <c r="T1120" s="164"/>
      <c r="AT1120" s="160" t="s">
        <v>259</v>
      </c>
      <c r="AU1120" s="160" t="s">
        <v>88</v>
      </c>
      <c r="AV1120" s="13" t="s">
        <v>88</v>
      </c>
      <c r="AW1120" s="13" t="s">
        <v>27</v>
      </c>
      <c r="AX1120" s="13" t="s">
        <v>72</v>
      </c>
      <c r="AY1120" s="160" t="s">
        <v>157</v>
      </c>
    </row>
    <row r="1121" spans="2:65" s="14" customFormat="1">
      <c r="B1121" s="165"/>
      <c r="D1121" s="154" t="s">
        <v>259</v>
      </c>
      <c r="E1121" s="166" t="s">
        <v>1</v>
      </c>
      <c r="F1121" s="167" t="s">
        <v>265</v>
      </c>
      <c r="H1121" s="168">
        <v>1</v>
      </c>
      <c r="L1121" s="165"/>
      <c r="M1121" s="169"/>
      <c r="T1121" s="170"/>
      <c r="AT1121" s="166" t="s">
        <v>259</v>
      </c>
      <c r="AU1121" s="166" t="s">
        <v>88</v>
      </c>
      <c r="AV1121" s="14" t="s">
        <v>164</v>
      </c>
      <c r="AW1121" s="14" t="s">
        <v>27</v>
      </c>
      <c r="AX1121" s="14" t="s">
        <v>80</v>
      </c>
      <c r="AY1121" s="166" t="s">
        <v>157</v>
      </c>
    </row>
    <row r="1122" spans="2:65" s="1" customFormat="1" ht="16.5" customHeight="1">
      <c r="B1122" s="28"/>
      <c r="C1122" s="198" t="s">
        <v>1129</v>
      </c>
      <c r="D1122" s="198" t="s">
        <v>160</v>
      </c>
      <c r="E1122" s="199" t="s">
        <v>3468</v>
      </c>
      <c r="F1122" s="200" t="s">
        <v>3469</v>
      </c>
      <c r="G1122" s="201" t="s">
        <v>411</v>
      </c>
      <c r="H1122" s="202">
        <v>18.32</v>
      </c>
      <c r="I1122" s="903"/>
      <c r="J1122" s="203">
        <f>ROUND(I1122*H1122,2)</f>
        <v>0</v>
      </c>
      <c r="K1122" s="200" t="s">
        <v>2720</v>
      </c>
      <c r="L1122" s="28"/>
      <c r="M1122" s="140" t="s">
        <v>1</v>
      </c>
      <c r="N1122" s="141" t="s">
        <v>38</v>
      </c>
      <c r="O1122" s="142">
        <v>0.122</v>
      </c>
      <c r="P1122" s="142">
        <f>O1122*H1122</f>
        <v>2.2350400000000001</v>
      </c>
      <c r="Q1122" s="142">
        <v>0</v>
      </c>
      <c r="R1122" s="142">
        <f>Q1122*H1122</f>
        <v>0</v>
      </c>
      <c r="S1122" s="142">
        <v>2E-3</v>
      </c>
      <c r="T1122" s="143">
        <f>S1122*H1122</f>
        <v>3.6639999999999999E-2</v>
      </c>
      <c r="AR1122" s="144" t="s">
        <v>188</v>
      </c>
      <c r="AT1122" s="144" t="s">
        <v>160</v>
      </c>
      <c r="AU1122" s="144" t="s">
        <v>88</v>
      </c>
      <c r="AY1122" s="16" t="s">
        <v>157</v>
      </c>
      <c r="BE1122" s="145">
        <f>IF(N1122="základní",J1122,0)</f>
        <v>0</v>
      </c>
      <c r="BF1122" s="145">
        <f>IF(N1122="snížená",J1122,0)</f>
        <v>0</v>
      </c>
      <c r="BG1122" s="145">
        <f>IF(N1122="zákl. přenesená",J1122,0)</f>
        <v>0</v>
      </c>
      <c r="BH1122" s="145">
        <f>IF(N1122="sníž. přenesená",J1122,0)</f>
        <v>0</v>
      </c>
      <c r="BI1122" s="145">
        <f>IF(N1122="nulová",J1122,0)</f>
        <v>0</v>
      </c>
      <c r="BJ1122" s="16" t="s">
        <v>88</v>
      </c>
      <c r="BK1122" s="145">
        <f>ROUND(I1122*H1122,2)</f>
        <v>0</v>
      </c>
      <c r="BL1122" s="16" t="s">
        <v>188</v>
      </c>
      <c r="BM1122" s="144" t="s">
        <v>3470</v>
      </c>
    </row>
    <row r="1123" spans="2:65" s="1" customFormat="1">
      <c r="B1123" s="28"/>
      <c r="D1123" s="150" t="s">
        <v>214</v>
      </c>
      <c r="F1123" s="870" t="s">
        <v>3471</v>
      </c>
      <c r="L1123" s="28"/>
      <c r="M1123" s="152"/>
      <c r="T1123" s="52"/>
      <c r="AT1123" s="16" t="s">
        <v>214</v>
      </c>
      <c r="AU1123" s="16" t="s">
        <v>88</v>
      </c>
    </row>
    <row r="1124" spans="2:65" s="12" customFormat="1">
      <c r="B1124" s="153"/>
      <c r="D1124" s="154" t="s">
        <v>259</v>
      </c>
      <c r="E1124" s="155" t="s">
        <v>1</v>
      </c>
      <c r="F1124" s="156" t="s">
        <v>2723</v>
      </c>
      <c r="H1124" s="155" t="s">
        <v>1</v>
      </c>
      <c r="L1124" s="153"/>
      <c r="M1124" s="157"/>
      <c r="T1124" s="158"/>
      <c r="AT1124" s="155" t="s">
        <v>259</v>
      </c>
      <c r="AU1124" s="155" t="s">
        <v>88</v>
      </c>
      <c r="AV1124" s="12" t="s">
        <v>80</v>
      </c>
      <c r="AW1124" s="12" t="s">
        <v>27</v>
      </c>
      <c r="AX1124" s="12" t="s">
        <v>72</v>
      </c>
      <c r="AY1124" s="155" t="s">
        <v>157</v>
      </c>
    </row>
    <row r="1125" spans="2:65" s="12" customFormat="1">
      <c r="B1125" s="153"/>
      <c r="D1125" s="154" t="s">
        <v>259</v>
      </c>
      <c r="E1125" s="155" t="s">
        <v>1</v>
      </c>
      <c r="F1125" s="156" t="s">
        <v>2724</v>
      </c>
      <c r="H1125" s="155" t="s">
        <v>1</v>
      </c>
      <c r="L1125" s="153"/>
      <c r="M1125" s="157"/>
      <c r="T1125" s="158"/>
      <c r="AT1125" s="155" t="s">
        <v>259</v>
      </c>
      <c r="AU1125" s="155" t="s">
        <v>88</v>
      </c>
      <c r="AV1125" s="12" t="s">
        <v>80</v>
      </c>
      <c r="AW1125" s="12" t="s">
        <v>27</v>
      </c>
      <c r="AX1125" s="12" t="s">
        <v>72</v>
      </c>
      <c r="AY1125" s="155" t="s">
        <v>157</v>
      </c>
    </row>
    <row r="1126" spans="2:65" s="13" customFormat="1">
      <c r="B1126" s="159"/>
      <c r="D1126" s="154" t="s">
        <v>259</v>
      </c>
      <c r="E1126" s="160" t="s">
        <v>1</v>
      </c>
      <c r="F1126" s="161" t="s">
        <v>3370</v>
      </c>
      <c r="H1126" s="162">
        <v>0.9</v>
      </c>
      <c r="L1126" s="159"/>
      <c r="M1126" s="163"/>
      <c r="T1126" s="164"/>
      <c r="AT1126" s="160" t="s">
        <v>259</v>
      </c>
      <c r="AU1126" s="160" t="s">
        <v>88</v>
      </c>
      <c r="AV1126" s="13" t="s">
        <v>88</v>
      </c>
      <c r="AW1126" s="13" t="s">
        <v>27</v>
      </c>
      <c r="AX1126" s="13" t="s">
        <v>72</v>
      </c>
      <c r="AY1126" s="160" t="s">
        <v>157</v>
      </c>
    </row>
    <row r="1127" spans="2:65" s="13" customFormat="1">
      <c r="B1127" s="159"/>
      <c r="D1127" s="154" t="s">
        <v>259</v>
      </c>
      <c r="E1127" s="160" t="s">
        <v>1</v>
      </c>
      <c r="F1127" s="161" t="s">
        <v>3371</v>
      </c>
      <c r="H1127" s="162">
        <v>2.1800000000000002</v>
      </c>
      <c r="L1127" s="159"/>
      <c r="M1127" s="163"/>
      <c r="T1127" s="164"/>
      <c r="AT1127" s="160" t="s">
        <v>259</v>
      </c>
      <c r="AU1127" s="160" t="s">
        <v>88</v>
      </c>
      <c r="AV1127" s="13" t="s">
        <v>88</v>
      </c>
      <c r="AW1127" s="13" t="s">
        <v>27</v>
      </c>
      <c r="AX1127" s="13" t="s">
        <v>72</v>
      </c>
      <c r="AY1127" s="160" t="s">
        <v>157</v>
      </c>
    </row>
    <row r="1128" spans="2:65" s="13" customFormat="1">
      <c r="B1128" s="159"/>
      <c r="D1128" s="154" t="s">
        <v>259</v>
      </c>
      <c r="E1128" s="160" t="s">
        <v>1</v>
      </c>
      <c r="F1128" s="161" t="s">
        <v>3372</v>
      </c>
      <c r="H1128" s="162">
        <v>2.1800000000000002</v>
      </c>
      <c r="L1128" s="159"/>
      <c r="M1128" s="163"/>
      <c r="T1128" s="164"/>
      <c r="AT1128" s="160" t="s">
        <v>259</v>
      </c>
      <c r="AU1128" s="160" t="s">
        <v>88</v>
      </c>
      <c r="AV1128" s="13" t="s">
        <v>88</v>
      </c>
      <c r="AW1128" s="13" t="s">
        <v>27</v>
      </c>
      <c r="AX1128" s="13" t="s">
        <v>72</v>
      </c>
      <c r="AY1128" s="160" t="s">
        <v>157</v>
      </c>
    </row>
    <row r="1129" spans="2:65" s="13" customFormat="1">
      <c r="B1129" s="159"/>
      <c r="D1129" s="154" t="s">
        <v>259</v>
      </c>
      <c r="E1129" s="160" t="s">
        <v>1</v>
      </c>
      <c r="F1129" s="161" t="s">
        <v>3373</v>
      </c>
      <c r="H1129" s="162">
        <v>0.9</v>
      </c>
      <c r="L1129" s="159"/>
      <c r="M1129" s="163"/>
      <c r="T1129" s="164"/>
      <c r="AT1129" s="160" t="s">
        <v>259</v>
      </c>
      <c r="AU1129" s="160" t="s">
        <v>88</v>
      </c>
      <c r="AV1129" s="13" t="s">
        <v>88</v>
      </c>
      <c r="AW1129" s="13" t="s">
        <v>27</v>
      </c>
      <c r="AX1129" s="13" t="s">
        <v>72</v>
      </c>
      <c r="AY1129" s="160" t="s">
        <v>157</v>
      </c>
    </row>
    <row r="1130" spans="2:65" s="13" customFormat="1">
      <c r="B1130" s="159"/>
      <c r="D1130" s="154" t="s">
        <v>259</v>
      </c>
      <c r="E1130" s="160" t="s">
        <v>1</v>
      </c>
      <c r="F1130" s="161" t="s">
        <v>3374</v>
      </c>
      <c r="H1130" s="162">
        <v>0.9</v>
      </c>
      <c r="L1130" s="159"/>
      <c r="M1130" s="163"/>
      <c r="T1130" s="164"/>
      <c r="AT1130" s="160" t="s">
        <v>259</v>
      </c>
      <c r="AU1130" s="160" t="s">
        <v>88</v>
      </c>
      <c r="AV1130" s="13" t="s">
        <v>88</v>
      </c>
      <c r="AW1130" s="13" t="s">
        <v>27</v>
      </c>
      <c r="AX1130" s="13" t="s">
        <v>72</v>
      </c>
      <c r="AY1130" s="160" t="s">
        <v>157</v>
      </c>
    </row>
    <row r="1131" spans="2:65" s="13" customFormat="1">
      <c r="B1131" s="159"/>
      <c r="D1131" s="154" t="s">
        <v>259</v>
      </c>
      <c r="E1131" s="160" t="s">
        <v>1</v>
      </c>
      <c r="F1131" s="161" t="s">
        <v>3375</v>
      </c>
      <c r="H1131" s="162">
        <v>0.9</v>
      </c>
      <c r="L1131" s="159"/>
      <c r="M1131" s="163"/>
      <c r="T1131" s="164"/>
      <c r="AT1131" s="160" t="s">
        <v>259</v>
      </c>
      <c r="AU1131" s="160" t="s">
        <v>88</v>
      </c>
      <c r="AV1131" s="13" t="s">
        <v>88</v>
      </c>
      <c r="AW1131" s="13" t="s">
        <v>27</v>
      </c>
      <c r="AX1131" s="13" t="s">
        <v>72</v>
      </c>
      <c r="AY1131" s="160" t="s">
        <v>157</v>
      </c>
    </row>
    <row r="1132" spans="2:65" s="13" customFormat="1">
      <c r="B1132" s="159"/>
      <c r="D1132" s="154" t="s">
        <v>259</v>
      </c>
      <c r="E1132" s="160" t="s">
        <v>1</v>
      </c>
      <c r="F1132" s="161" t="s">
        <v>3376</v>
      </c>
      <c r="H1132" s="162">
        <v>0.9</v>
      </c>
      <c r="L1132" s="159"/>
      <c r="M1132" s="163"/>
      <c r="T1132" s="164"/>
      <c r="AT1132" s="160" t="s">
        <v>259</v>
      </c>
      <c r="AU1132" s="160" t="s">
        <v>88</v>
      </c>
      <c r="AV1132" s="13" t="s">
        <v>88</v>
      </c>
      <c r="AW1132" s="13" t="s">
        <v>27</v>
      </c>
      <c r="AX1132" s="13" t="s">
        <v>72</v>
      </c>
      <c r="AY1132" s="160" t="s">
        <v>157</v>
      </c>
    </row>
    <row r="1133" spans="2:65" s="13" customFormat="1">
      <c r="B1133" s="159"/>
      <c r="D1133" s="154" t="s">
        <v>259</v>
      </c>
      <c r="E1133" s="160" t="s">
        <v>1</v>
      </c>
      <c r="F1133" s="161" t="s">
        <v>3377</v>
      </c>
      <c r="H1133" s="162">
        <v>0.9</v>
      </c>
      <c r="L1133" s="159"/>
      <c r="M1133" s="163"/>
      <c r="T1133" s="164"/>
      <c r="AT1133" s="160" t="s">
        <v>259</v>
      </c>
      <c r="AU1133" s="160" t="s">
        <v>88</v>
      </c>
      <c r="AV1133" s="13" t="s">
        <v>88</v>
      </c>
      <c r="AW1133" s="13" t="s">
        <v>27</v>
      </c>
      <c r="AX1133" s="13" t="s">
        <v>72</v>
      </c>
      <c r="AY1133" s="160" t="s">
        <v>157</v>
      </c>
    </row>
    <row r="1134" spans="2:65" s="12" customFormat="1">
      <c r="B1134" s="153"/>
      <c r="D1134" s="154" t="s">
        <v>259</v>
      </c>
      <c r="E1134" s="155" t="s">
        <v>1</v>
      </c>
      <c r="F1134" s="156" t="s">
        <v>2765</v>
      </c>
      <c r="H1134" s="155" t="s">
        <v>1</v>
      </c>
      <c r="L1134" s="153"/>
      <c r="M1134" s="157"/>
      <c r="T1134" s="158"/>
      <c r="AT1134" s="155" t="s">
        <v>259</v>
      </c>
      <c r="AU1134" s="155" t="s">
        <v>88</v>
      </c>
      <c r="AV1134" s="12" t="s">
        <v>80</v>
      </c>
      <c r="AW1134" s="12" t="s">
        <v>27</v>
      </c>
      <c r="AX1134" s="12" t="s">
        <v>72</v>
      </c>
      <c r="AY1134" s="155" t="s">
        <v>157</v>
      </c>
    </row>
    <row r="1135" spans="2:65" s="13" customFormat="1">
      <c r="B1135" s="159"/>
      <c r="D1135" s="154" t="s">
        <v>259</v>
      </c>
      <c r="E1135" s="160" t="s">
        <v>1</v>
      </c>
      <c r="F1135" s="161" t="s">
        <v>3378</v>
      </c>
      <c r="H1135" s="162">
        <v>1.1000000000000001</v>
      </c>
      <c r="L1135" s="159"/>
      <c r="M1135" s="163"/>
      <c r="T1135" s="164"/>
      <c r="AT1135" s="160" t="s">
        <v>259</v>
      </c>
      <c r="AU1135" s="160" t="s">
        <v>88</v>
      </c>
      <c r="AV1135" s="13" t="s">
        <v>88</v>
      </c>
      <c r="AW1135" s="13" t="s">
        <v>27</v>
      </c>
      <c r="AX1135" s="13" t="s">
        <v>72</v>
      </c>
      <c r="AY1135" s="160" t="s">
        <v>157</v>
      </c>
    </row>
    <row r="1136" spans="2:65" s="13" customFormat="1">
      <c r="B1136" s="159"/>
      <c r="D1136" s="154" t="s">
        <v>259</v>
      </c>
      <c r="E1136" s="160" t="s">
        <v>1</v>
      </c>
      <c r="F1136" s="161" t="s">
        <v>3379</v>
      </c>
      <c r="H1136" s="162">
        <v>1.1000000000000001</v>
      </c>
      <c r="L1136" s="159"/>
      <c r="M1136" s="163"/>
      <c r="T1136" s="164"/>
      <c r="AT1136" s="160" t="s">
        <v>259</v>
      </c>
      <c r="AU1136" s="160" t="s">
        <v>88</v>
      </c>
      <c r="AV1136" s="13" t="s">
        <v>88</v>
      </c>
      <c r="AW1136" s="13" t="s">
        <v>27</v>
      </c>
      <c r="AX1136" s="13" t="s">
        <v>72</v>
      </c>
      <c r="AY1136" s="160" t="s">
        <v>157</v>
      </c>
    </row>
    <row r="1137" spans="2:65" s="13" customFormat="1">
      <c r="B1137" s="159"/>
      <c r="D1137" s="154" t="s">
        <v>259</v>
      </c>
      <c r="E1137" s="160" t="s">
        <v>1</v>
      </c>
      <c r="F1137" s="161" t="s">
        <v>3380</v>
      </c>
      <c r="H1137" s="162">
        <v>2.2200000000000002</v>
      </c>
      <c r="L1137" s="159"/>
      <c r="M1137" s="163"/>
      <c r="T1137" s="164"/>
      <c r="AT1137" s="160" t="s">
        <v>259</v>
      </c>
      <c r="AU1137" s="160" t="s">
        <v>88</v>
      </c>
      <c r="AV1137" s="13" t="s">
        <v>88</v>
      </c>
      <c r="AW1137" s="13" t="s">
        <v>27</v>
      </c>
      <c r="AX1137" s="13" t="s">
        <v>72</v>
      </c>
      <c r="AY1137" s="160" t="s">
        <v>157</v>
      </c>
    </row>
    <row r="1138" spans="2:65" s="13" customFormat="1">
      <c r="B1138" s="159"/>
      <c r="D1138" s="154" t="s">
        <v>259</v>
      </c>
      <c r="E1138" s="160" t="s">
        <v>1</v>
      </c>
      <c r="F1138" s="161" t="s">
        <v>3381</v>
      </c>
      <c r="H1138" s="162">
        <v>1.0900000000000001</v>
      </c>
      <c r="L1138" s="159"/>
      <c r="M1138" s="163"/>
      <c r="T1138" s="164"/>
      <c r="AT1138" s="160" t="s">
        <v>259</v>
      </c>
      <c r="AU1138" s="160" t="s">
        <v>88</v>
      </c>
      <c r="AV1138" s="13" t="s">
        <v>88</v>
      </c>
      <c r="AW1138" s="13" t="s">
        <v>27</v>
      </c>
      <c r="AX1138" s="13" t="s">
        <v>72</v>
      </c>
      <c r="AY1138" s="160" t="s">
        <v>157</v>
      </c>
    </row>
    <row r="1139" spans="2:65" s="13" customFormat="1">
      <c r="B1139" s="159"/>
      <c r="D1139" s="154" t="s">
        <v>259</v>
      </c>
      <c r="E1139" s="160" t="s">
        <v>1</v>
      </c>
      <c r="F1139" s="161" t="s">
        <v>3382</v>
      </c>
      <c r="H1139" s="162">
        <v>1.96</v>
      </c>
      <c r="L1139" s="159"/>
      <c r="M1139" s="163"/>
      <c r="T1139" s="164"/>
      <c r="AT1139" s="160" t="s">
        <v>259</v>
      </c>
      <c r="AU1139" s="160" t="s">
        <v>88</v>
      </c>
      <c r="AV1139" s="13" t="s">
        <v>88</v>
      </c>
      <c r="AW1139" s="13" t="s">
        <v>27</v>
      </c>
      <c r="AX1139" s="13" t="s">
        <v>72</v>
      </c>
      <c r="AY1139" s="160" t="s">
        <v>157</v>
      </c>
    </row>
    <row r="1140" spans="2:65" s="13" customFormat="1">
      <c r="B1140" s="159"/>
      <c r="D1140" s="154" t="s">
        <v>259</v>
      </c>
      <c r="E1140" s="160" t="s">
        <v>1</v>
      </c>
      <c r="F1140" s="161" t="s">
        <v>3383</v>
      </c>
      <c r="H1140" s="162">
        <v>1.0900000000000001</v>
      </c>
      <c r="L1140" s="159"/>
      <c r="M1140" s="163"/>
      <c r="T1140" s="164"/>
      <c r="AT1140" s="160" t="s">
        <v>259</v>
      </c>
      <c r="AU1140" s="160" t="s">
        <v>88</v>
      </c>
      <c r="AV1140" s="13" t="s">
        <v>88</v>
      </c>
      <c r="AW1140" s="13" t="s">
        <v>27</v>
      </c>
      <c r="AX1140" s="13" t="s">
        <v>72</v>
      </c>
      <c r="AY1140" s="160" t="s">
        <v>157</v>
      </c>
    </row>
    <row r="1141" spans="2:65" s="14" customFormat="1">
      <c r="B1141" s="165"/>
      <c r="D1141" s="154" t="s">
        <v>259</v>
      </c>
      <c r="E1141" s="166" t="s">
        <v>1</v>
      </c>
      <c r="F1141" s="167" t="s">
        <v>265</v>
      </c>
      <c r="H1141" s="168">
        <v>18.32</v>
      </c>
      <c r="L1141" s="165"/>
      <c r="M1141" s="169"/>
      <c r="T1141" s="170"/>
      <c r="AT1141" s="166" t="s">
        <v>259</v>
      </c>
      <c r="AU1141" s="166" t="s">
        <v>88</v>
      </c>
      <c r="AV1141" s="14" t="s">
        <v>164</v>
      </c>
      <c r="AW1141" s="14" t="s">
        <v>27</v>
      </c>
      <c r="AX1141" s="14" t="s">
        <v>80</v>
      </c>
      <c r="AY1141" s="166" t="s">
        <v>157</v>
      </c>
    </row>
    <row r="1142" spans="2:65" s="1" customFormat="1" ht="24.25" customHeight="1">
      <c r="B1142" s="28"/>
      <c r="C1142" s="198" t="s">
        <v>1135</v>
      </c>
      <c r="D1142" s="198" t="s">
        <v>160</v>
      </c>
      <c r="E1142" s="199" t="s">
        <v>3472</v>
      </c>
      <c r="F1142" s="200" t="s">
        <v>3473</v>
      </c>
      <c r="G1142" s="201" t="s">
        <v>228</v>
      </c>
      <c r="H1142" s="202">
        <v>41</v>
      </c>
      <c r="I1142" s="903"/>
      <c r="J1142" s="203">
        <f>ROUND(I1142*H1142,2)</f>
        <v>0</v>
      </c>
      <c r="K1142" s="200" t="s">
        <v>2720</v>
      </c>
      <c r="L1142" s="28"/>
      <c r="M1142" s="140" t="s">
        <v>1</v>
      </c>
      <c r="N1142" s="141" t="s">
        <v>38</v>
      </c>
      <c r="O1142" s="142">
        <v>0.05</v>
      </c>
      <c r="P1142" s="142">
        <f>O1142*H1142</f>
        <v>2.0500000000000003</v>
      </c>
      <c r="Q1142" s="142">
        <v>0</v>
      </c>
      <c r="R1142" s="142">
        <f>Q1142*H1142</f>
        <v>0</v>
      </c>
      <c r="S1142" s="142">
        <v>2.4E-2</v>
      </c>
      <c r="T1142" s="143">
        <f>S1142*H1142</f>
        <v>0.98399999999999999</v>
      </c>
      <c r="AR1142" s="144" t="s">
        <v>188</v>
      </c>
      <c r="AT1142" s="144" t="s">
        <v>160</v>
      </c>
      <c r="AU1142" s="144" t="s">
        <v>88</v>
      </c>
      <c r="AY1142" s="16" t="s">
        <v>157</v>
      </c>
      <c r="BE1142" s="145">
        <f>IF(N1142="základní",J1142,0)</f>
        <v>0</v>
      </c>
      <c r="BF1142" s="145">
        <f>IF(N1142="snížená",J1142,0)</f>
        <v>0</v>
      </c>
      <c r="BG1142" s="145">
        <f>IF(N1142="zákl. přenesená",J1142,0)</f>
        <v>0</v>
      </c>
      <c r="BH1142" s="145">
        <f>IF(N1142="sníž. přenesená",J1142,0)</f>
        <v>0</v>
      </c>
      <c r="BI1142" s="145">
        <f>IF(N1142="nulová",J1142,0)</f>
        <v>0</v>
      </c>
      <c r="BJ1142" s="16" t="s">
        <v>88</v>
      </c>
      <c r="BK1142" s="145">
        <f>ROUND(I1142*H1142,2)</f>
        <v>0</v>
      </c>
      <c r="BL1142" s="16" t="s">
        <v>188</v>
      </c>
      <c r="BM1142" s="144" t="s">
        <v>3474</v>
      </c>
    </row>
    <row r="1143" spans="2:65" s="1" customFormat="1">
      <c r="B1143" s="28"/>
      <c r="D1143" s="150" t="s">
        <v>214</v>
      </c>
      <c r="F1143" s="870" t="s">
        <v>3475</v>
      </c>
      <c r="L1143" s="28"/>
      <c r="M1143" s="152"/>
      <c r="T1143" s="52"/>
      <c r="AT1143" s="16" t="s">
        <v>214</v>
      </c>
      <c r="AU1143" s="16" t="s">
        <v>88</v>
      </c>
    </row>
    <row r="1144" spans="2:65" s="12" customFormat="1">
      <c r="B1144" s="153"/>
      <c r="D1144" s="154" t="s">
        <v>259</v>
      </c>
      <c r="E1144" s="155" t="s">
        <v>1</v>
      </c>
      <c r="F1144" s="156" t="s">
        <v>2723</v>
      </c>
      <c r="H1144" s="155" t="s">
        <v>1</v>
      </c>
      <c r="L1144" s="153"/>
      <c r="M1144" s="157"/>
      <c r="T1144" s="158"/>
      <c r="AT1144" s="155" t="s">
        <v>259</v>
      </c>
      <c r="AU1144" s="155" t="s">
        <v>88</v>
      </c>
      <c r="AV1144" s="12" t="s">
        <v>80</v>
      </c>
      <c r="AW1144" s="12" t="s">
        <v>27</v>
      </c>
      <c r="AX1144" s="12" t="s">
        <v>72</v>
      </c>
      <c r="AY1144" s="155" t="s">
        <v>157</v>
      </c>
    </row>
    <row r="1145" spans="2:65" s="12" customFormat="1">
      <c r="B1145" s="153"/>
      <c r="D1145" s="154" t="s">
        <v>259</v>
      </c>
      <c r="E1145" s="155" t="s">
        <v>1</v>
      </c>
      <c r="F1145" s="156" t="s">
        <v>2764</v>
      </c>
      <c r="H1145" s="155" t="s">
        <v>1</v>
      </c>
      <c r="L1145" s="153"/>
      <c r="M1145" s="157"/>
      <c r="T1145" s="158"/>
      <c r="AT1145" s="155" t="s">
        <v>259</v>
      </c>
      <c r="AU1145" s="155" t="s">
        <v>88</v>
      </c>
      <c r="AV1145" s="12" t="s">
        <v>80</v>
      </c>
      <c r="AW1145" s="12" t="s">
        <v>27</v>
      </c>
      <c r="AX1145" s="12" t="s">
        <v>72</v>
      </c>
      <c r="AY1145" s="155" t="s">
        <v>157</v>
      </c>
    </row>
    <row r="1146" spans="2:65" s="13" customFormat="1">
      <c r="B1146" s="159"/>
      <c r="D1146" s="154" t="s">
        <v>259</v>
      </c>
      <c r="E1146" s="160" t="s">
        <v>1</v>
      </c>
      <c r="F1146" s="161" t="s">
        <v>3476</v>
      </c>
      <c r="H1146" s="162">
        <v>1</v>
      </c>
      <c r="L1146" s="159"/>
      <c r="M1146" s="163"/>
      <c r="T1146" s="164"/>
      <c r="AT1146" s="160" t="s">
        <v>259</v>
      </c>
      <c r="AU1146" s="160" t="s">
        <v>88</v>
      </c>
      <c r="AV1146" s="13" t="s">
        <v>88</v>
      </c>
      <c r="AW1146" s="13" t="s">
        <v>27</v>
      </c>
      <c r="AX1146" s="13" t="s">
        <v>72</v>
      </c>
      <c r="AY1146" s="160" t="s">
        <v>157</v>
      </c>
    </row>
    <row r="1147" spans="2:65" s="13" customFormat="1">
      <c r="B1147" s="159"/>
      <c r="D1147" s="154" t="s">
        <v>259</v>
      </c>
      <c r="E1147" s="160" t="s">
        <v>1</v>
      </c>
      <c r="F1147" s="161" t="s">
        <v>3175</v>
      </c>
      <c r="H1147" s="162">
        <v>1</v>
      </c>
      <c r="L1147" s="159"/>
      <c r="M1147" s="163"/>
      <c r="T1147" s="164"/>
      <c r="AT1147" s="160" t="s">
        <v>259</v>
      </c>
      <c r="AU1147" s="160" t="s">
        <v>88</v>
      </c>
      <c r="AV1147" s="13" t="s">
        <v>88</v>
      </c>
      <c r="AW1147" s="13" t="s">
        <v>27</v>
      </c>
      <c r="AX1147" s="13" t="s">
        <v>72</v>
      </c>
      <c r="AY1147" s="160" t="s">
        <v>157</v>
      </c>
    </row>
    <row r="1148" spans="2:65" s="13" customFormat="1">
      <c r="B1148" s="159"/>
      <c r="D1148" s="154" t="s">
        <v>259</v>
      </c>
      <c r="E1148" s="160" t="s">
        <v>1</v>
      </c>
      <c r="F1148" s="161" t="s">
        <v>3186</v>
      </c>
      <c r="H1148" s="162">
        <v>1</v>
      </c>
      <c r="L1148" s="159"/>
      <c r="M1148" s="163"/>
      <c r="T1148" s="164"/>
      <c r="AT1148" s="160" t="s">
        <v>259</v>
      </c>
      <c r="AU1148" s="160" t="s">
        <v>88</v>
      </c>
      <c r="AV1148" s="13" t="s">
        <v>88</v>
      </c>
      <c r="AW1148" s="13" t="s">
        <v>27</v>
      </c>
      <c r="AX1148" s="13" t="s">
        <v>72</v>
      </c>
      <c r="AY1148" s="160" t="s">
        <v>157</v>
      </c>
    </row>
    <row r="1149" spans="2:65" s="13" customFormat="1">
      <c r="B1149" s="159"/>
      <c r="D1149" s="154" t="s">
        <v>259</v>
      </c>
      <c r="E1149" s="160" t="s">
        <v>1</v>
      </c>
      <c r="F1149" s="161" t="s">
        <v>3174</v>
      </c>
      <c r="H1149" s="162">
        <v>1</v>
      </c>
      <c r="L1149" s="159"/>
      <c r="M1149" s="163"/>
      <c r="T1149" s="164"/>
      <c r="AT1149" s="160" t="s">
        <v>259</v>
      </c>
      <c r="AU1149" s="160" t="s">
        <v>88</v>
      </c>
      <c r="AV1149" s="13" t="s">
        <v>88</v>
      </c>
      <c r="AW1149" s="13" t="s">
        <v>27</v>
      </c>
      <c r="AX1149" s="13" t="s">
        <v>72</v>
      </c>
      <c r="AY1149" s="160" t="s">
        <v>157</v>
      </c>
    </row>
    <row r="1150" spans="2:65" s="13" customFormat="1">
      <c r="B1150" s="159"/>
      <c r="D1150" s="154" t="s">
        <v>259</v>
      </c>
      <c r="E1150" s="160" t="s">
        <v>1</v>
      </c>
      <c r="F1150" s="161" t="s">
        <v>3176</v>
      </c>
      <c r="H1150" s="162">
        <v>1</v>
      </c>
      <c r="L1150" s="159"/>
      <c r="M1150" s="163"/>
      <c r="T1150" s="164"/>
      <c r="AT1150" s="160" t="s">
        <v>259</v>
      </c>
      <c r="AU1150" s="160" t="s">
        <v>88</v>
      </c>
      <c r="AV1150" s="13" t="s">
        <v>88</v>
      </c>
      <c r="AW1150" s="13" t="s">
        <v>27</v>
      </c>
      <c r="AX1150" s="13" t="s">
        <v>72</v>
      </c>
      <c r="AY1150" s="160" t="s">
        <v>157</v>
      </c>
    </row>
    <row r="1151" spans="2:65" s="13" customFormat="1">
      <c r="B1151" s="159"/>
      <c r="D1151" s="154" t="s">
        <v>259</v>
      </c>
      <c r="E1151" s="160" t="s">
        <v>1</v>
      </c>
      <c r="F1151" s="161" t="s">
        <v>3187</v>
      </c>
      <c r="H1151" s="162">
        <v>1</v>
      </c>
      <c r="L1151" s="159"/>
      <c r="M1151" s="163"/>
      <c r="T1151" s="164"/>
      <c r="AT1151" s="160" t="s">
        <v>259</v>
      </c>
      <c r="AU1151" s="160" t="s">
        <v>88</v>
      </c>
      <c r="AV1151" s="13" t="s">
        <v>88</v>
      </c>
      <c r="AW1151" s="13" t="s">
        <v>27</v>
      </c>
      <c r="AX1151" s="13" t="s">
        <v>72</v>
      </c>
      <c r="AY1151" s="160" t="s">
        <v>157</v>
      </c>
    </row>
    <row r="1152" spans="2:65" s="13" customFormat="1">
      <c r="B1152" s="159"/>
      <c r="D1152" s="154" t="s">
        <v>259</v>
      </c>
      <c r="E1152" s="160" t="s">
        <v>1</v>
      </c>
      <c r="F1152" s="161" t="s">
        <v>3477</v>
      </c>
      <c r="H1152" s="162">
        <v>1</v>
      </c>
      <c r="L1152" s="159"/>
      <c r="M1152" s="163"/>
      <c r="T1152" s="164"/>
      <c r="AT1152" s="160" t="s">
        <v>259</v>
      </c>
      <c r="AU1152" s="160" t="s">
        <v>88</v>
      </c>
      <c r="AV1152" s="13" t="s">
        <v>88</v>
      </c>
      <c r="AW1152" s="13" t="s">
        <v>27</v>
      </c>
      <c r="AX1152" s="13" t="s">
        <v>72</v>
      </c>
      <c r="AY1152" s="160" t="s">
        <v>157</v>
      </c>
    </row>
    <row r="1153" spans="2:51" s="13" customFormat="1">
      <c r="B1153" s="159"/>
      <c r="D1153" s="154" t="s">
        <v>259</v>
      </c>
      <c r="E1153" s="160" t="s">
        <v>1</v>
      </c>
      <c r="F1153" s="161" t="s">
        <v>3177</v>
      </c>
      <c r="H1153" s="162">
        <v>1</v>
      </c>
      <c r="L1153" s="159"/>
      <c r="M1153" s="163"/>
      <c r="T1153" s="164"/>
      <c r="AT1153" s="160" t="s">
        <v>259</v>
      </c>
      <c r="AU1153" s="160" t="s">
        <v>88</v>
      </c>
      <c r="AV1153" s="13" t="s">
        <v>88</v>
      </c>
      <c r="AW1153" s="13" t="s">
        <v>27</v>
      </c>
      <c r="AX1153" s="13" t="s">
        <v>72</v>
      </c>
      <c r="AY1153" s="160" t="s">
        <v>157</v>
      </c>
    </row>
    <row r="1154" spans="2:51" s="13" customFormat="1">
      <c r="B1154" s="159"/>
      <c r="D1154" s="154" t="s">
        <v>259</v>
      </c>
      <c r="E1154" s="160" t="s">
        <v>1</v>
      </c>
      <c r="F1154" s="161" t="s">
        <v>3478</v>
      </c>
      <c r="H1154" s="162">
        <v>2</v>
      </c>
      <c r="L1154" s="159"/>
      <c r="M1154" s="163"/>
      <c r="T1154" s="164"/>
      <c r="AT1154" s="160" t="s">
        <v>259</v>
      </c>
      <c r="AU1154" s="160" t="s">
        <v>88</v>
      </c>
      <c r="AV1154" s="13" t="s">
        <v>88</v>
      </c>
      <c r="AW1154" s="13" t="s">
        <v>27</v>
      </c>
      <c r="AX1154" s="13" t="s">
        <v>72</v>
      </c>
      <c r="AY1154" s="160" t="s">
        <v>157</v>
      </c>
    </row>
    <row r="1155" spans="2:51" s="13" customFormat="1">
      <c r="B1155" s="159"/>
      <c r="D1155" s="154" t="s">
        <v>259</v>
      </c>
      <c r="E1155" s="160" t="s">
        <v>1</v>
      </c>
      <c r="F1155" s="161" t="s">
        <v>3479</v>
      </c>
      <c r="H1155" s="162">
        <v>1</v>
      </c>
      <c r="L1155" s="159"/>
      <c r="M1155" s="163"/>
      <c r="T1155" s="164"/>
      <c r="AT1155" s="160" t="s">
        <v>259</v>
      </c>
      <c r="AU1155" s="160" t="s">
        <v>88</v>
      </c>
      <c r="AV1155" s="13" t="s">
        <v>88</v>
      </c>
      <c r="AW1155" s="13" t="s">
        <v>27</v>
      </c>
      <c r="AX1155" s="13" t="s">
        <v>72</v>
      </c>
      <c r="AY1155" s="160" t="s">
        <v>157</v>
      </c>
    </row>
    <row r="1156" spans="2:51" s="13" customFormat="1">
      <c r="B1156" s="159"/>
      <c r="D1156" s="154" t="s">
        <v>259</v>
      </c>
      <c r="E1156" s="160" t="s">
        <v>1</v>
      </c>
      <c r="F1156" s="161" t="s">
        <v>3188</v>
      </c>
      <c r="H1156" s="162">
        <v>1</v>
      </c>
      <c r="L1156" s="159"/>
      <c r="M1156" s="163"/>
      <c r="T1156" s="164"/>
      <c r="AT1156" s="160" t="s">
        <v>259</v>
      </c>
      <c r="AU1156" s="160" t="s">
        <v>88</v>
      </c>
      <c r="AV1156" s="13" t="s">
        <v>88</v>
      </c>
      <c r="AW1156" s="13" t="s">
        <v>27</v>
      </c>
      <c r="AX1156" s="13" t="s">
        <v>72</v>
      </c>
      <c r="AY1156" s="160" t="s">
        <v>157</v>
      </c>
    </row>
    <row r="1157" spans="2:51" s="13" customFormat="1">
      <c r="B1157" s="159"/>
      <c r="D1157" s="154" t="s">
        <v>259</v>
      </c>
      <c r="E1157" s="160" t="s">
        <v>1</v>
      </c>
      <c r="F1157" s="161" t="s">
        <v>3189</v>
      </c>
      <c r="H1157" s="162">
        <v>1</v>
      </c>
      <c r="L1157" s="159"/>
      <c r="M1157" s="163"/>
      <c r="T1157" s="164"/>
      <c r="AT1157" s="160" t="s">
        <v>259</v>
      </c>
      <c r="AU1157" s="160" t="s">
        <v>88</v>
      </c>
      <c r="AV1157" s="13" t="s">
        <v>88</v>
      </c>
      <c r="AW1157" s="13" t="s">
        <v>27</v>
      </c>
      <c r="AX1157" s="13" t="s">
        <v>72</v>
      </c>
      <c r="AY1157" s="160" t="s">
        <v>157</v>
      </c>
    </row>
    <row r="1158" spans="2:51" s="13" customFormat="1">
      <c r="B1158" s="159"/>
      <c r="D1158" s="154" t="s">
        <v>259</v>
      </c>
      <c r="E1158" s="160" t="s">
        <v>1</v>
      </c>
      <c r="F1158" s="161" t="s">
        <v>3480</v>
      </c>
      <c r="H1158" s="162">
        <v>1</v>
      </c>
      <c r="L1158" s="159"/>
      <c r="M1158" s="163"/>
      <c r="T1158" s="164"/>
      <c r="AT1158" s="160" t="s">
        <v>259</v>
      </c>
      <c r="AU1158" s="160" t="s">
        <v>88</v>
      </c>
      <c r="AV1158" s="13" t="s">
        <v>88</v>
      </c>
      <c r="AW1158" s="13" t="s">
        <v>27</v>
      </c>
      <c r="AX1158" s="13" t="s">
        <v>72</v>
      </c>
      <c r="AY1158" s="160" t="s">
        <v>157</v>
      </c>
    </row>
    <row r="1159" spans="2:51" s="12" customFormat="1">
      <c r="B1159" s="153"/>
      <c r="D1159" s="154" t="s">
        <v>259</v>
      </c>
      <c r="E1159" s="155" t="s">
        <v>1</v>
      </c>
      <c r="F1159" s="156" t="s">
        <v>2765</v>
      </c>
      <c r="H1159" s="155" t="s">
        <v>1</v>
      </c>
      <c r="L1159" s="153"/>
      <c r="M1159" s="157"/>
      <c r="T1159" s="158"/>
      <c r="AT1159" s="155" t="s">
        <v>259</v>
      </c>
      <c r="AU1159" s="155" t="s">
        <v>88</v>
      </c>
      <c r="AV1159" s="12" t="s">
        <v>80</v>
      </c>
      <c r="AW1159" s="12" t="s">
        <v>27</v>
      </c>
      <c r="AX1159" s="12" t="s">
        <v>72</v>
      </c>
      <c r="AY1159" s="155" t="s">
        <v>157</v>
      </c>
    </row>
    <row r="1160" spans="2:51" s="13" customFormat="1">
      <c r="B1160" s="159"/>
      <c r="D1160" s="154" t="s">
        <v>259</v>
      </c>
      <c r="E1160" s="160" t="s">
        <v>1</v>
      </c>
      <c r="F1160" s="161" t="s">
        <v>3190</v>
      </c>
      <c r="H1160" s="162">
        <v>1</v>
      </c>
      <c r="L1160" s="159"/>
      <c r="M1160" s="163"/>
      <c r="T1160" s="164"/>
      <c r="AT1160" s="160" t="s">
        <v>259</v>
      </c>
      <c r="AU1160" s="160" t="s">
        <v>88</v>
      </c>
      <c r="AV1160" s="13" t="s">
        <v>88</v>
      </c>
      <c r="AW1160" s="13" t="s">
        <v>27</v>
      </c>
      <c r="AX1160" s="13" t="s">
        <v>72</v>
      </c>
      <c r="AY1160" s="160" t="s">
        <v>157</v>
      </c>
    </row>
    <row r="1161" spans="2:51" s="13" customFormat="1">
      <c r="B1161" s="159"/>
      <c r="D1161" s="154" t="s">
        <v>259</v>
      </c>
      <c r="E1161" s="160" t="s">
        <v>1</v>
      </c>
      <c r="F1161" s="161" t="s">
        <v>3481</v>
      </c>
      <c r="H1161" s="162">
        <v>2</v>
      </c>
      <c r="L1161" s="159"/>
      <c r="M1161" s="163"/>
      <c r="T1161" s="164"/>
      <c r="AT1161" s="160" t="s">
        <v>259</v>
      </c>
      <c r="AU1161" s="160" t="s">
        <v>88</v>
      </c>
      <c r="AV1161" s="13" t="s">
        <v>88</v>
      </c>
      <c r="AW1161" s="13" t="s">
        <v>27</v>
      </c>
      <c r="AX1161" s="13" t="s">
        <v>72</v>
      </c>
      <c r="AY1161" s="160" t="s">
        <v>157</v>
      </c>
    </row>
    <row r="1162" spans="2:51" s="13" customFormat="1">
      <c r="B1162" s="159"/>
      <c r="D1162" s="154" t="s">
        <v>259</v>
      </c>
      <c r="E1162" s="160" t="s">
        <v>1</v>
      </c>
      <c r="F1162" s="161" t="s">
        <v>3482</v>
      </c>
      <c r="H1162" s="162">
        <v>1</v>
      </c>
      <c r="L1162" s="159"/>
      <c r="M1162" s="163"/>
      <c r="T1162" s="164"/>
      <c r="AT1162" s="160" t="s">
        <v>259</v>
      </c>
      <c r="AU1162" s="160" t="s">
        <v>88</v>
      </c>
      <c r="AV1162" s="13" t="s">
        <v>88</v>
      </c>
      <c r="AW1162" s="13" t="s">
        <v>27</v>
      </c>
      <c r="AX1162" s="13" t="s">
        <v>72</v>
      </c>
      <c r="AY1162" s="160" t="s">
        <v>157</v>
      </c>
    </row>
    <row r="1163" spans="2:51" s="13" customFormat="1">
      <c r="B1163" s="159"/>
      <c r="D1163" s="154" t="s">
        <v>259</v>
      </c>
      <c r="E1163" s="160" t="s">
        <v>1</v>
      </c>
      <c r="F1163" s="161" t="s">
        <v>3202</v>
      </c>
      <c r="H1163" s="162">
        <v>1</v>
      </c>
      <c r="L1163" s="159"/>
      <c r="M1163" s="163"/>
      <c r="T1163" s="164"/>
      <c r="AT1163" s="160" t="s">
        <v>259</v>
      </c>
      <c r="AU1163" s="160" t="s">
        <v>88</v>
      </c>
      <c r="AV1163" s="13" t="s">
        <v>88</v>
      </c>
      <c r="AW1163" s="13" t="s">
        <v>27</v>
      </c>
      <c r="AX1163" s="13" t="s">
        <v>72</v>
      </c>
      <c r="AY1163" s="160" t="s">
        <v>157</v>
      </c>
    </row>
    <row r="1164" spans="2:51" s="13" customFormat="1">
      <c r="B1164" s="159"/>
      <c r="D1164" s="154" t="s">
        <v>259</v>
      </c>
      <c r="E1164" s="160" t="s">
        <v>1</v>
      </c>
      <c r="F1164" s="161" t="s">
        <v>3441</v>
      </c>
      <c r="H1164" s="162">
        <v>1</v>
      </c>
      <c r="L1164" s="159"/>
      <c r="M1164" s="163"/>
      <c r="T1164" s="164"/>
      <c r="AT1164" s="160" t="s">
        <v>259</v>
      </c>
      <c r="AU1164" s="160" t="s">
        <v>88</v>
      </c>
      <c r="AV1164" s="13" t="s">
        <v>88</v>
      </c>
      <c r="AW1164" s="13" t="s">
        <v>27</v>
      </c>
      <c r="AX1164" s="13" t="s">
        <v>72</v>
      </c>
      <c r="AY1164" s="160" t="s">
        <v>157</v>
      </c>
    </row>
    <row r="1165" spans="2:51" s="13" customFormat="1">
      <c r="B1165" s="159"/>
      <c r="D1165" s="154" t="s">
        <v>259</v>
      </c>
      <c r="E1165" s="160" t="s">
        <v>1</v>
      </c>
      <c r="F1165" s="161" t="s">
        <v>3178</v>
      </c>
      <c r="H1165" s="162">
        <v>1</v>
      </c>
      <c r="L1165" s="159"/>
      <c r="M1165" s="163"/>
      <c r="T1165" s="164"/>
      <c r="AT1165" s="160" t="s">
        <v>259</v>
      </c>
      <c r="AU1165" s="160" t="s">
        <v>88</v>
      </c>
      <c r="AV1165" s="13" t="s">
        <v>88</v>
      </c>
      <c r="AW1165" s="13" t="s">
        <v>27</v>
      </c>
      <c r="AX1165" s="13" t="s">
        <v>72</v>
      </c>
      <c r="AY1165" s="160" t="s">
        <v>157</v>
      </c>
    </row>
    <row r="1166" spans="2:51" s="13" customFormat="1">
      <c r="B1166" s="159"/>
      <c r="D1166" s="154" t="s">
        <v>259</v>
      </c>
      <c r="E1166" s="160" t="s">
        <v>1</v>
      </c>
      <c r="F1166" s="161" t="s">
        <v>3179</v>
      </c>
      <c r="H1166" s="162">
        <v>1</v>
      </c>
      <c r="L1166" s="159"/>
      <c r="M1166" s="163"/>
      <c r="T1166" s="164"/>
      <c r="AT1166" s="160" t="s">
        <v>259</v>
      </c>
      <c r="AU1166" s="160" t="s">
        <v>88</v>
      </c>
      <c r="AV1166" s="13" t="s">
        <v>88</v>
      </c>
      <c r="AW1166" s="13" t="s">
        <v>27</v>
      </c>
      <c r="AX1166" s="13" t="s">
        <v>72</v>
      </c>
      <c r="AY1166" s="160" t="s">
        <v>157</v>
      </c>
    </row>
    <row r="1167" spans="2:51" s="13" customFormat="1">
      <c r="B1167" s="159"/>
      <c r="D1167" s="154" t="s">
        <v>259</v>
      </c>
      <c r="E1167" s="160" t="s">
        <v>1</v>
      </c>
      <c r="F1167" s="161" t="s">
        <v>3180</v>
      </c>
      <c r="H1167" s="162">
        <v>1</v>
      </c>
      <c r="L1167" s="159"/>
      <c r="M1167" s="163"/>
      <c r="T1167" s="164"/>
      <c r="AT1167" s="160" t="s">
        <v>259</v>
      </c>
      <c r="AU1167" s="160" t="s">
        <v>88</v>
      </c>
      <c r="AV1167" s="13" t="s">
        <v>88</v>
      </c>
      <c r="AW1167" s="13" t="s">
        <v>27</v>
      </c>
      <c r="AX1167" s="13" t="s">
        <v>72</v>
      </c>
      <c r="AY1167" s="160" t="s">
        <v>157</v>
      </c>
    </row>
    <row r="1168" spans="2:51" s="13" customFormat="1">
      <c r="B1168" s="159"/>
      <c r="D1168" s="154" t="s">
        <v>259</v>
      </c>
      <c r="E1168" s="160" t="s">
        <v>1</v>
      </c>
      <c r="F1168" s="161" t="s">
        <v>3201</v>
      </c>
      <c r="H1168" s="162">
        <v>1</v>
      </c>
      <c r="L1168" s="159"/>
      <c r="M1168" s="163"/>
      <c r="T1168" s="164"/>
      <c r="AT1168" s="160" t="s">
        <v>259</v>
      </c>
      <c r="AU1168" s="160" t="s">
        <v>88</v>
      </c>
      <c r="AV1168" s="13" t="s">
        <v>88</v>
      </c>
      <c r="AW1168" s="13" t="s">
        <v>27</v>
      </c>
      <c r="AX1168" s="13" t="s">
        <v>72</v>
      </c>
      <c r="AY1168" s="160" t="s">
        <v>157</v>
      </c>
    </row>
    <row r="1169" spans="2:51" s="13" customFormat="1">
      <c r="B1169" s="159"/>
      <c r="D1169" s="154" t="s">
        <v>259</v>
      </c>
      <c r="E1169" s="160" t="s">
        <v>1</v>
      </c>
      <c r="F1169" s="161" t="s">
        <v>3200</v>
      </c>
      <c r="H1169" s="162">
        <v>1</v>
      </c>
      <c r="L1169" s="159"/>
      <c r="M1169" s="163"/>
      <c r="T1169" s="164"/>
      <c r="AT1169" s="160" t="s">
        <v>259</v>
      </c>
      <c r="AU1169" s="160" t="s">
        <v>88</v>
      </c>
      <c r="AV1169" s="13" t="s">
        <v>88</v>
      </c>
      <c r="AW1169" s="13" t="s">
        <v>27</v>
      </c>
      <c r="AX1169" s="13" t="s">
        <v>72</v>
      </c>
      <c r="AY1169" s="160" t="s">
        <v>157</v>
      </c>
    </row>
    <row r="1170" spans="2:51" s="13" customFormat="1">
      <c r="B1170" s="159"/>
      <c r="D1170" s="154" t="s">
        <v>259</v>
      </c>
      <c r="E1170" s="160" t="s">
        <v>1</v>
      </c>
      <c r="F1170" s="161" t="s">
        <v>3199</v>
      </c>
      <c r="H1170" s="162">
        <v>1</v>
      </c>
      <c r="L1170" s="159"/>
      <c r="M1170" s="163"/>
      <c r="T1170" s="164"/>
      <c r="AT1170" s="160" t="s">
        <v>259</v>
      </c>
      <c r="AU1170" s="160" t="s">
        <v>88</v>
      </c>
      <c r="AV1170" s="13" t="s">
        <v>88</v>
      </c>
      <c r="AW1170" s="13" t="s">
        <v>27</v>
      </c>
      <c r="AX1170" s="13" t="s">
        <v>72</v>
      </c>
      <c r="AY1170" s="160" t="s">
        <v>157</v>
      </c>
    </row>
    <row r="1171" spans="2:51" s="13" customFormat="1">
      <c r="B1171" s="159"/>
      <c r="D1171" s="154" t="s">
        <v>259</v>
      </c>
      <c r="E1171" s="160" t="s">
        <v>1</v>
      </c>
      <c r="F1171" s="161" t="s">
        <v>3198</v>
      </c>
      <c r="H1171" s="162">
        <v>1</v>
      </c>
      <c r="L1171" s="159"/>
      <c r="M1171" s="163"/>
      <c r="T1171" s="164"/>
      <c r="AT1171" s="160" t="s">
        <v>259</v>
      </c>
      <c r="AU1171" s="160" t="s">
        <v>88</v>
      </c>
      <c r="AV1171" s="13" t="s">
        <v>88</v>
      </c>
      <c r="AW1171" s="13" t="s">
        <v>27</v>
      </c>
      <c r="AX1171" s="13" t="s">
        <v>72</v>
      </c>
      <c r="AY1171" s="160" t="s">
        <v>157</v>
      </c>
    </row>
    <row r="1172" spans="2:51" s="13" customFormat="1">
      <c r="B1172" s="159"/>
      <c r="D1172" s="154" t="s">
        <v>259</v>
      </c>
      <c r="E1172" s="160" t="s">
        <v>1</v>
      </c>
      <c r="F1172" s="161" t="s">
        <v>3197</v>
      </c>
      <c r="H1172" s="162">
        <v>1</v>
      </c>
      <c r="L1172" s="159"/>
      <c r="M1172" s="163"/>
      <c r="T1172" s="164"/>
      <c r="AT1172" s="160" t="s">
        <v>259</v>
      </c>
      <c r="AU1172" s="160" t="s">
        <v>88</v>
      </c>
      <c r="AV1172" s="13" t="s">
        <v>88</v>
      </c>
      <c r="AW1172" s="13" t="s">
        <v>27</v>
      </c>
      <c r="AX1172" s="13" t="s">
        <v>72</v>
      </c>
      <c r="AY1172" s="160" t="s">
        <v>157</v>
      </c>
    </row>
    <row r="1173" spans="2:51" s="13" customFormat="1">
      <c r="B1173" s="159"/>
      <c r="D1173" s="154" t="s">
        <v>259</v>
      </c>
      <c r="E1173" s="160" t="s">
        <v>1</v>
      </c>
      <c r="F1173" s="161" t="s">
        <v>3196</v>
      </c>
      <c r="H1173" s="162">
        <v>1</v>
      </c>
      <c r="L1173" s="159"/>
      <c r="M1173" s="163"/>
      <c r="T1173" s="164"/>
      <c r="AT1173" s="160" t="s">
        <v>259</v>
      </c>
      <c r="AU1173" s="160" t="s">
        <v>88</v>
      </c>
      <c r="AV1173" s="13" t="s">
        <v>88</v>
      </c>
      <c r="AW1173" s="13" t="s">
        <v>27</v>
      </c>
      <c r="AX1173" s="13" t="s">
        <v>72</v>
      </c>
      <c r="AY1173" s="160" t="s">
        <v>157</v>
      </c>
    </row>
    <row r="1174" spans="2:51" s="13" customFormat="1">
      <c r="B1174" s="159"/>
      <c r="D1174" s="154" t="s">
        <v>259</v>
      </c>
      <c r="E1174" s="160" t="s">
        <v>1</v>
      </c>
      <c r="F1174" s="161" t="s">
        <v>3194</v>
      </c>
      <c r="H1174" s="162">
        <v>1</v>
      </c>
      <c r="L1174" s="159"/>
      <c r="M1174" s="163"/>
      <c r="T1174" s="164"/>
      <c r="AT1174" s="160" t="s">
        <v>259</v>
      </c>
      <c r="AU1174" s="160" t="s">
        <v>88</v>
      </c>
      <c r="AV1174" s="13" t="s">
        <v>88</v>
      </c>
      <c r="AW1174" s="13" t="s">
        <v>27</v>
      </c>
      <c r="AX1174" s="13" t="s">
        <v>72</v>
      </c>
      <c r="AY1174" s="160" t="s">
        <v>157</v>
      </c>
    </row>
    <row r="1175" spans="2:51" s="13" customFormat="1">
      <c r="B1175" s="159"/>
      <c r="D1175" s="154" t="s">
        <v>259</v>
      </c>
      <c r="E1175" s="160" t="s">
        <v>1</v>
      </c>
      <c r="F1175" s="161" t="s">
        <v>3192</v>
      </c>
      <c r="H1175" s="162">
        <v>1</v>
      </c>
      <c r="L1175" s="159"/>
      <c r="M1175" s="163"/>
      <c r="T1175" s="164"/>
      <c r="AT1175" s="160" t="s">
        <v>259</v>
      </c>
      <c r="AU1175" s="160" t="s">
        <v>88</v>
      </c>
      <c r="AV1175" s="13" t="s">
        <v>88</v>
      </c>
      <c r="AW1175" s="13" t="s">
        <v>27</v>
      </c>
      <c r="AX1175" s="13" t="s">
        <v>72</v>
      </c>
      <c r="AY1175" s="160" t="s">
        <v>157</v>
      </c>
    </row>
    <row r="1176" spans="2:51" s="13" customFormat="1">
      <c r="B1176" s="159"/>
      <c r="D1176" s="154" t="s">
        <v>259</v>
      </c>
      <c r="E1176" s="160" t="s">
        <v>1</v>
      </c>
      <c r="F1176" s="161" t="s">
        <v>3191</v>
      </c>
      <c r="H1176" s="162">
        <v>1</v>
      </c>
      <c r="L1176" s="159"/>
      <c r="M1176" s="163"/>
      <c r="T1176" s="164"/>
      <c r="AT1176" s="160" t="s">
        <v>259</v>
      </c>
      <c r="AU1176" s="160" t="s">
        <v>88</v>
      </c>
      <c r="AV1176" s="13" t="s">
        <v>88</v>
      </c>
      <c r="AW1176" s="13" t="s">
        <v>27</v>
      </c>
      <c r="AX1176" s="13" t="s">
        <v>72</v>
      </c>
      <c r="AY1176" s="160" t="s">
        <v>157</v>
      </c>
    </row>
    <row r="1177" spans="2:51" s="12" customFormat="1">
      <c r="B1177" s="153"/>
      <c r="D1177" s="154" t="s">
        <v>259</v>
      </c>
      <c r="E1177" s="155" t="s">
        <v>1</v>
      </c>
      <c r="F1177" s="156" t="s">
        <v>2766</v>
      </c>
      <c r="H1177" s="155" t="s">
        <v>1</v>
      </c>
      <c r="L1177" s="153"/>
      <c r="M1177" s="157"/>
      <c r="T1177" s="158"/>
      <c r="AT1177" s="155" t="s">
        <v>259</v>
      </c>
      <c r="AU1177" s="155" t="s">
        <v>88</v>
      </c>
      <c r="AV1177" s="12" t="s">
        <v>80</v>
      </c>
      <c r="AW1177" s="12" t="s">
        <v>27</v>
      </c>
      <c r="AX1177" s="12" t="s">
        <v>72</v>
      </c>
      <c r="AY1177" s="155" t="s">
        <v>157</v>
      </c>
    </row>
    <row r="1178" spans="2:51" s="13" customFormat="1">
      <c r="B1178" s="159"/>
      <c r="D1178" s="154" t="s">
        <v>259</v>
      </c>
      <c r="E1178" s="160" t="s">
        <v>1</v>
      </c>
      <c r="F1178" s="161" t="s">
        <v>3483</v>
      </c>
      <c r="H1178" s="162">
        <v>2</v>
      </c>
      <c r="L1178" s="159"/>
      <c r="M1178" s="163"/>
      <c r="T1178" s="164"/>
      <c r="AT1178" s="160" t="s">
        <v>259</v>
      </c>
      <c r="AU1178" s="160" t="s">
        <v>88</v>
      </c>
      <c r="AV1178" s="13" t="s">
        <v>88</v>
      </c>
      <c r="AW1178" s="13" t="s">
        <v>27</v>
      </c>
      <c r="AX1178" s="13" t="s">
        <v>72</v>
      </c>
      <c r="AY1178" s="160" t="s">
        <v>157</v>
      </c>
    </row>
    <row r="1179" spans="2:51" s="13" customFormat="1">
      <c r="B1179" s="159"/>
      <c r="D1179" s="154" t="s">
        <v>259</v>
      </c>
      <c r="E1179" s="160" t="s">
        <v>1</v>
      </c>
      <c r="F1179" s="161" t="s">
        <v>3484</v>
      </c>
      <c r="H1179" s="162">
        <v>1</v>
      </c>
      <c r="L1179" s="159"/>
      <c r="M1179" s="163"/>
      <c r="T1179" s="164"/>
      <c r="AT1179" s="160" t="s">
        <v>259</v>
      </c>
      <c r="AU1179" s="160" t="s">
        <v>88</v>
      </c>
      <c r="AV1179" s="13" t="s">
        <v>88</v>
      </c>
      <c r="AW1179" s="13" t="s">
        <v>27</v>
      </c>
      <c r="AX1179" s="13" t="s">
        <v>72</v>
      </c>
      <c r="AY1179" s="160" t="s">
        <v>157</v>
      </c>
    </row>
    <row r="1180" spans="2:51" s="13" customFormat="1">
      <c r="B1180" s="159"/>
      <c r="D1180" s="154" t="s">
        <v>259</v>
      </c>
      <c r="E1180" s="160" t="s">
        <v>1</v>
      </c>
      <c r="F1180" s="161" t="s">
        <v>3485</v>
      </c>
      <c r="H1180" s="162">
        <v>1</v>
      </c>
      <c r="L1180" s="159"/>
      <c r="M1180" s="163"/>
      <c r="T1180" s="164"/>
      <c r="AT1180" s="160" t="s">
        <v>259</v>
      </c>
      <c r="AU1180" s="160" t="s">
        <v>88</v>
      </c>
      <c r="AV1180" s="13" t="s">
        <v>88</v>
      </c>
      <c r="AW1180" s="13" t="s">
        <v>27</v>
      </c>
      <c r="AX1180" s="13" t="s">
        <v>72</v>
      </c>
      <c r="AY1180" s="160" t="s">
        <v>157</v>
      </c>
    </row>
    <row r="1181" spans="2:51" s="13" customFormat="1">
      <c r="B1181" s="159"/>
      <c r="D1181" s="154" t="s">
        <v>259</v>
      </c>
      <c r="E1181" s="160" t="s">
        <v>1</v>
      </c>
      <c r="F1181" s="161" t="s">
        <v>3181</v>
      </c>
      <c r="H1181" s="162">
        <v>1</v>
      </c>
      <c r="L1181" s="159"/>
      <c r="M1181" s="163"/>
      <c r="T1181" s="164"/>
      <c r="AT1181" s="160" t="s">
        <v>259</v>
      </c>
      <c r="AU1181" s="160" t="s">
        <v>88</v>
      </c>
      <c r="AV1181" s="13" t="s">
        <v>88</v>
      </c>
      <c r="AW1181" s="13" t="s">
        <v>27</v>
      </c>
      <c r="AX1181" s="13" t="s">
        <v>72</v>
      </c>
      <c r="AY1181" s="160" t="s">
        <v>157</v>
      </c>
    </row>
    <row r="1182" spans="2:51" s="13" customFormat="1">
      <c r="B1182" s="159"/>
      <c r="D1182" s="154" t="s">
        <v>259</v>
      </c>
      <c r="E1182" s="160" t="s">
        <v>1</v>
      </c>
      <c r="F1182" s="161" t="s">
        <v>3486</v>
      </c>
      <c r="H1182" s="162">
        <v>1</v>
      </c>
      <c r="L1182" s="159"/>
      <c r="M1182" s="163"/>
      <c r="T1182" s="164"/>
      <c r="AT1182" s="160" t="s">
        <v>259</v>
      </c>
      <c r="AU1182" s="160" t="s">
        <v>88</v>
      </c>
      <c r="AV1182" s="13" t="s">
        <v>88</v>
      </c>
      <c r="AW1182" s="13" t="s">
        <v>27</v>
      </c>
      <c r="AX1182" s="13" t="s">
        <v>72</v>
      </c>
      <c r="AY1182" s="160" t="s">
        <v>157</v>
      </c>
    </row>
    <row r="1183" spans="2:51" s="13" customFormat="1">
      <c r="B1183" s="159"/>
      <c r="D1183" s="154" t="s">
        <v>259</v>
      </c>
      <c r="E1183" s="160" t="s">
        <v>1</v>
      </c>
      <c r="F1183" s="161" t="s">
        <v>3487</v>
      </c>
      <c r="H1183" s="162">
        <v>1</v>
      </c>
      <c r="L1183" s="159"/>
      <c r="M1183" s="163"/>
      <c r="T1183" s="164"/>
      <c r="AT1183" s="160" t="s">
        <v>259</v>
      </c>
      <c r="AU1183" s="160" t="s">
        <v>88</v>
      </c>
      <c r="AV1183" s="13" t="s">
        <v>88</v>
      </c>
      <c r="AW1183" s="13" t="s">
        <v>27</v>
      </c>
      <c r="AX1183" s="13" t="s">
        <v>72</v>
      </c>
      <c r="AY1183" s="160" t="s">
        <v>157</v>
      </c>
    </row>
    <row r="1184" spans="2:51" s="13" customFormat="1">
      <c r="B1184" s="159"/>
      <c r="D1184" s="154" t="s">
        <v>259</v>
      </c>
      <c r="E1184" s="160" t="s">
        <v>1</v>
      </c>
      <c r="F1184" s="161" t="s">
        <v>3182</v>
      </c>
      <c r="H1184" s="162">
        <v>1</v>
      </c>
      <c r="L1184" s="159"/>
      <c r="M1184" s="163"/>
      <c r="T1184" s="164"/>
      <c r="AT1184" s="160" t="s">
        <v>259</v>
      </c>
      <c r="AU1184" s="160" t="s">
        <v>88</v>
      </c>
      <c r="AV1184" s="13" t="s">
        <v>88</v>
      </c>
      <c r="AW1184" s="13" t="s">
        <v>27</v>
      </c>
      <c r="AX1184" s="13" t="s">
        <v>72</v>
      </c>
      <c r="AY1184" s="160" t="s">
        <v>157</v>
      </c>
    </row>
    <row r="1185" spans="2:65" s="13" customFormat="1">
      <c r="B1185" s="159"/>
      <c r="D1185" s="154" t="s">
        <v>259</v>
      </c>
      <c r="E1185" s="160" t="s">
        <v>1</v>
      </c>
      <c r="F1185" s="161" t="s">
        <v>3203</v>
      </c>
      <c r="H1185" s="162">
        <v>1</v>
      </c>
      <c r="L1185" s="159"/>
      <c r="M1185" s="163"/>
      <c r="T1185" s="164"/>
      <c r="AT1185" s="160" t="s">
        <v>259</v>
      </c>
      <c r="AU1185" s="160" t="s">
        <v>88</v>
      </c>
      <c r="AV1185" s="13" t="s">
        <v>88</v>
      </c>
      <c r="AW1185" s="13" t="s">
        <v>27</v>
      </c>
      <c r="AX1185" s="13" t="s">
        <v>72</v>
      </c>
      <c r="AY1185" s="160" t="s">
        <v>157</v>
      </c>
    </row>
    <row r="1186" spans="2:65" s="14" customFormat="1">
      <c r="B1186" s="165"/>
      <c r="D1186" s="154" t="s">
        <v>259</v>
      </c>
      <c r="E1186" s="166" t="s">
        <v>1</v>
      </c>
      <c r="F1186" s="167" t="s">
        <v>265</v>
      </c>
      <c r="H1186" s="168">
        <v>41</v>
      </c>
      <c r="L1186" s="165"/>
      <c r="M1186" s="169"/>
      <c r="T1186" s="170"/>
      <c r="AT1186" s="166" t="s">
        <v>259</v>
      </c>
      <c r="AU1186" s="166" t="s">
        <v>88</v>
      </c>
      <c r="AV1186" s="14" t="s">
        <v>164</v>
      </c>
      <c r="AW1186" s="14" t="s">
        <v>27</v>
      </c>
      <c r="AX1186" s="14" t="s">
        <v>80</v>
      </c>
      <c r="AY1186" s="166" t="s">
        <v>157</v>
      </c>
    </row>
    <row r="1187" spans="2:65" s="1" customFormat="1" ht="24.25" customHeight="1">
      <c r="B1187" s="28"/>
      <c r="C1187" s="198" t="s">
        <v>1141</v>
      </c>
      <c r="D1187" s="198" t="s">
        <v>160</v>
      </c>
      <c r="E1187" s="199" t="s">
        <v>3488</v>
      </c>
      <c r="F1187" s="200" t="s">
        <v>3489</v>
      </c>
      <c r="G1187" s="201" t="s">
        <v>228</v>
      </c>
      <c r="H1187" s="202">
        <v>6</v>
      </c>
      <c r="I1187" s="903"/>
      <c r="J1187" s="203">
        <f>ROUND(I1187*H1187,2)</f>
        <v>0</v>
      </c>
      <c r="K1187" s="200" t="s">
        <v>2720</v>
      </c>
      <c r="L1187" s="28"/>
      <c r="M1187" s="140" t="s">
        <v>1</v>
      </c>
      <c r="N1187" s="141" t="s">
        <v>38</v>
      </c>
      <c r="O1187" s="142">
        <v>0.09</v>
      </c>
      <c r="P1187" s="142">
        <f>O1187*H1187</f>
        <v>0.54</v>
      </c>
      <c r="Q1187" s="142">
        <v>0</v>
      </c>
      <c r="R1187" s="142">
        <f>Q1187*H1187</f>
        <v>0</v>
      </c>
      <c r="S1187" s="142">
        <v>2.8000000000000001E-2</v>
      </c>
      <c r="T1187" s="143">
        <f>S1187*H1187</f>
        <v>0.16800000000000001</v>
      </c>
      <c r="AR1187" s="144" t="s">
        <v>188</v>
      </c>
      <c r="AT1187" s="144" t="s">
        <v>160</v>
      </c>
      <c r="AU1187" s="144" t="s">
        <v>88</v>
      </c>
      <c r="AY1187" s="16" t="s">
        <v>157</v>
      </c>
      <c r="BE1187" s="145">
        <f>IF(N1187="základní",J1187,0)</f>
        <v>0</v>
      </c>
      <c r="BF1187" s="145">
        <f>IF(N1187="snížená",J1187,0)</f>
        <v>0</v>
      </c>
      <c r="BG1187" s="145">
        <f>IF(N1187="zákl. přenesená",J1187,0)</f>
        <v>0</v>
      </c>
      <c r="BH1187" s="145">
        <f>IF(N1187="sníž. přenesená",J1187,0)</f>
        <v>0</v>
      </c>
      <c r="BI1187" s="145">
        <f>IF(N1187="nulová",J1187,0)</f>
        <v>0</v>
      </c>
      <c r="BJ1187" s="16" t="s">
        <v>88</v>
      </c>
      <c r="BK1187" s="145">
        <f>ROUND(I1187*H1187,2)</f>
        <v>0</v>
      </c>
      <c r="BL1187" s="16" t="s">
        <v>188</v>
      </c>
      <c r="BM1187" s="144" t="s">
        <v>3490</v>
      </c>
    </row>
    <row r="1188" spans="2:65" s="1" customFormat="1">
      <c r="B1188" s="28"/>
      <c r="D1188" s="150" t="s">
        <v>214</v>
      </c>
      <c r="F1188" s="870" t="s">
        <v>3491</v>
      </c>
      <c r="L1188" s="28"/>
      <c r="M1188" s="152"/>
      <c r="T1188" s="52"/>
      <c r="AT1188" s="16" t="s">
        <v>214</v>
      </c>
      <c r="AU1188" s="16" t="s">
        <v>88</v>
      </c>
    </row>
    <row r="1189" spans="2:65" s="12" customFormat="1">
      <c r="B1189" s="153"/>
      <c r="D1189" s="154" t="s">
        <v>259</v>
      </c>
      <c r="E1189" s="155" t="s">
        <v>1</v>
      </c>
      <c r="F1189" s="156" t="s">
        <v>2723</v>
      </c>
      <c r="H1189" s="155" t="s">
        <v>1</v>
      </c>
      <c r="L1189" s="153"/>
      <c r="M1189" s="157"/>
      <c r="T1189" s="158"/>
      <c r="AT1189" s="155" t="s">
        <v>259</v>
      </c>
      <c r="AU1189" s="155" t="s">
        <v>88</v>
      </c>
      <c r="AV1189" s="12" t="s">
        <v>80</v>
      </c>
      <c r="AW1189" s="12" t="s">
        <v>27</v>
      </c>
      <c r="AX1189" s="12" t="s">
        <v>72</v>
      </c>
      <c r="AY1189" s="155" t="s">
        <v>157</v>
      </c>
    </row>
    <row r="1190" spans="2:65" s="12" customFormat="1">
      <c r="B1190" s="153"/>
      <c r="D1190" s="154" t="s">
        <v>259</v>
      </c>
      <c r="E1190" s="155" t="s">
        <v>1</v>
      </c>
      <c r="F1190" s="156" t="s">
        <v>2724</v>
      </c>
      <c r="H1190" s="155" t="s">
        <v>1</v>
      </c>
      <c r="L1190" s="153"/>
      <c r="M1190" s="157"/>
      <c r="T1190" s="158"/>
      <c r="AT1190" s="155" t="s">
        <v>259</v>
      </c>
      <c r="AU1190" s="155" t="s">
        <v>88</v>
      </c>
      <c r="AV1190" s="12" t="s">
        <v>80</v>
      </c>
      <c r="AW1190" s="12" t="s">
        <v>27</v>
      </c>
      <c r="AX1190" s="12" t="s">
        <v>72</v>
      </c>
      <c r="AY1190" s="155" t="s">
        <v>157</v>
      </c>
    </row>
    <row r="1191" spans="2:65" s="13" customFormat="1">
      <c r="B1191" s="159"/>
      <c r="D1191" s="154" t="s">
        <v>259</v>
      </c>
      <c r="E1191" s="160" t="s">
        <v>1</v>
      </c>
      <c r="F1191" s="161" t="s">
        <v>3492</v>
      </c>
      <c r="H1191" s="162">
        <v>1</v>
      </c>
      <c r="L1191" s="159"/>
      <c r="M1191" s="163"/>
      <c r="T1191" s="164"/>
      <c r="AT1191" s="160" t="s">
        <v>259</v>
      </c>
      <c r="AU1191" s="160" t="s">
        <v>88</v>
      </c>
      <c r="AV1191" s="13" t="s">
        <v>88</v>
      </c>
      <c r="AW1191" s="13" t="s">
        <v>27</v>
      </c>
      <c r="AX1191" s="13" t="s">
        <v>72</v>
      </c>
      <c r="AY1191" s="160" t="s">
        <v>157</v>
      </c>
    </row>
    <row r="1192" spans="2:65" s="12" customFormat="1">
      <c r="B1192" s="153"/>
      <c r="D1192" s="154" t="s">
        <v>259</v>
      </c>
      <c r="E1192" s="155" t="s">
        <v>1</v>
      </c>
      <c r="F1192" s="156" t="s">
        <v>2764</v>
      </c>
      <c r="H1192" s="155" t="s">
        <v>1</v>
      </c>
      <c r="L1192" s="153"/>
      <c r="M1192" s="157"/>
      <c r="T1192" s="158"/>
      <c r="AT1192" s="155" t="s">
        <v>259</v>
      </c>
      <c r="AU1192" s="155" t="s">
        <v>88</v>
      </c>
      <c r="AV1192" s="12" t="s">
        <v>80</v>
      </c>
      <c r="AW1192" s="12" t="s">
        <v>27</v>
      </c>
      <c r="AX1192" s="12" t="s">
        <v>72</v>
      </c>
      <c r="AY1192" s="155" t="s">
        <v>157</v>
      </c>
    </row>
    <row r="1193" spans="2:65" s="13" customFormat="1">
      <c r="B1193" s="159"/>
      <c r="D1193" s="154" t="s">
        <v>259</v>
      </c>
      <c r="E1193" s="160" t="s">
        <v>1</v>
      </c>
      <c r="F1193" s="161" t="s">
        <v>3493</v>
      </c>
      <c r="H1193" s="162">
        <v>2</v>
      </c>
      <c r="L1193" s="159"/>
      <c r="M1193" s="163"/>
      <c r="T1193" s="164"/>
      <c r="AT1193" s="160" t="s">
        <v>259</v>
      </c>
      <c r="AU1193" s="160" t="s">
        <v>88</v>
      </c>
      <c r="AV1193" s="13" t="s">
        <v>88</v>
      </c>
      <c r="AW1193" s="13" t="s">
        <v>27</v>
      </c>
      <c r="AX1193" s="13" t="s">
        <v>72</v>
      </c>
      <c r="AY1193" s="160" t="s">
        <v>157</v>
      </c>
    </row>
    <row r="1194" spans="2:65" s="13" customFormat="1">
      <c r="B1194" s="159"/>
      <c r="D1194" s="154" t="s">
        <v>259</v>
      </c>
      <c r="E1194" s="160" t="s">
        <v>1</v>
      </c>
      <c r="F1194" s="161" t="s">
        <v>3494</v>
      </c>
      <c r="H1194" s="162">
        <v>2</v>
      </c>
      <c r="L1194" s="159"/>
      <c r="M1194" s="163"/>
      <c r="T1194" s="164"/>
      <c r="AT1194" s="160" t="s">
        <v>259</v>
      </c>
      <c r="AU1194" s="160" t="s">
        <v>88</v>
      </c>
      <c r="AV1194" s="13" t="s">
        <v>88</v>
      </c>
      <c r="AW1194" s="13" t="s">
        <v>27</v>
      </c>
      <c r="AX1194" s="13" t="s">
        <v>72</v>
      </c>
      <c r="AY1194" s="160" t="s">
        <v>157</v>
      </c>
    </row>
    <row r="1195" spans="2:65" s="13" customFormat="1">
      <c r="B1195" s="159"/>
      <c r="D1195" s="154" t="s">
        <v>259</v>
      </c>
      <c r="E1195" s="160" t="s">
        <v>1</v>
      </c>
      <c r="F1195" s="161" t="s">
        <v>3495</v>
      </c>
      <c r="H1195" s="162">
        <v>1</v>
      </c>
      <c r="L1195" s="159"/>
      <c r="M1195" s="163"/>
      <c r="T1195" s="164"/>
      <c r="AT1195" s="160" t="s">
        <v>259</v>
      </c>
      <c r="AU1195" s="160" t="s">
        <v>88</v>
      </c>
      <c r="AV1195" s="13" t="s">
        <v>88</v>
      </c>
      <c r="AW1195" s="13" t="s">
        <v>27</v>
      </c>
      <c r="AX1195" s="13" t="s">
        <v>72</v>
      </c>
      <c r="AY1195" s="160" t="s">
        <v>157</v>
      </c>
    </row>
    <row r="1196" spans="2:65" s="14" customFormat="1">
      <c r="B1196" s="165"/>
      <c r="D1196" s="154" t="s">
        <v>259</v>
      </c>
      <c r="E1196" s="166" t="s">
        <v>1</v>
      </c>
      <c r="F1196" s="167" t="s">
        <v>265</v>
      </c>
      <c r="H1196" s="168">
        <v>6</v>
      </c>
      <c r="L1196" s="165"/>
      <c r="M1196" s="169"/>
      <c r="T1196" s="170"/>
      <c r="AT1196" s="166" t="s">
        <v>259</v>
      </c>
      <c r="AU1196" s="166" t="s">
        <v>88</v>
      </c>
      <c r="AV1196" s="14" t="s">
        <v>164</v>
      </c>
      <c r="AW1196" s="14" t="s">
        <v>27</v>
      </c>
      <c r="AX1196" s="14" t="s">
        <v>80</v>
      </c>
      <c r="AY1196" s="166" t="s">
        <v>157</v>
      </c>
    </row>
    <row r="1197" spans="2:65" s="11" customFormat="1" ht="22.9" customHeight="1">
      <c r="B1197" s="121"/>
      <c r="D1197" s="122" t="s">
        <v>71</v>
      </c>
      <c r="E1197" s="130" t="s">
        <v>498</v>
      </c>
      <c r="F1197" s="130" t="s">
        <v>499</v>
      </c>
      <c r="J1197" s="131">
        <f>BK1197</f>
        <v>0</v>
      </c>
      <c r="L1197" s="121"/>
      <c r="M1197" s="125"/>
      <c r="P1197" s="126">
        <f>SUM(P1198:P1224)</f>
        <v>56.962451999999999</v>
      </c>
      <c r="R1197" s="126">
        <f>SUM(R1198:R1224)</f>
        <v>0</v>
      </c>
      <c r="T1197" s="127">
        <f>SUM(T1198:T1224)</f>
        <v>2.405646</v>
      </c>
      <c r="AR1197" s="122" t="s">
        <v>88</v>
      </c>
      <c r="AT1197" s="128" t="s">
        <v>71</v>
      </c>
      <c r="AU1197" s="128" t="s">
        <v>80</v>
      </c>
      <c r="AY1197" s="122" t="s">
        <v>157</v>
      </c>
      <c r="BK1197" s="129">
        <f>SUM(BK1198:BK1224)</f>
        <v>0</v>
      </c>
    </row>
    <row r="1198" spans="2:65" s="1" customFormat="1" ht="24.25" customHeight="1">
      <c r="B1198" s="28"/>
      <c r="C1198" s="198" t="s">
        <v>1148</v>
      </c>
      <c r="D1198" s="198" t="s">
        <v>160</v>
      </c>
      <c r="E1198" s="199" t="s">
        <v>3496</v>
      </c>
      <c r="F1198" s="200" t="s">
        <v>3497</v>
      </c>
      <c r="G1198" s="201" t="s">
        <v>411</v>
      </c>
      <c r="H1198" s="202">
        <v>55.36</v>
      </c>
      <c r="I1198" s="903"/>
      <c r="J1198" s="203">
        <f>ROUND(I1198*H1198,2)</f>
        <v>0</v>
      </c>
      <c r="K1198" s="200" t="s">
        <v>2720</v>
      </c>
      <c r="L1198" s="28"/>
      <c r="M1198" s="140" t="s">
        <v>1</v>
      </c>
      <c r="N1198" s="141" t="s">
        <v>38</v>
      </c>
      <c r="O1198" s="142">
        <v>0.42799999999999999</v>
      </c>
      <c r="P1198" s="142">
        <f>O1198*H1198</f>
        <v>23.69408</v>
      </c>
      <c r="Q1198" s="142">
        <v>0</v>
      </c>
      <c r="R1198" s="142">
        <f>Q1198*H1198</f>
        <v>0</v>
      </c>
      <c r="S1198" s="142">
        <v>1.6E-2</v>
      </c>
      <c r="T1198" s="143">
        <f>S1198*H1198</f>
        <v>0.88575999999999999</v>
      </c>
      <c r="AR1198" s="144" t="s">
        <v>188</v>
      </c>
      <c r="AT1198" s="144" t="s">
        <v>160</v>
      </c>
      <c r="AU1198" s="144" t="s">
        <v>88</v>
      </c>
      <c r="AY1198" s="16" t="s">
        <v>157</v>
      </c>
      <c r="BE1198" s="145">
        <f>IF(N1198="základní",J1198,0)</f>
        <v>0</v>
      </c>
      <c r="BF1198" s="145">
        <f>IF(N1198="snížená",J1198,0)</f>
        <v>0</v>
      </c>
      <c r="BG1198" s="145">
        <f>IF(N1198="zákl. přenesená",J1198,0)</f>
        <v>0</v>
      </c>
      <c r="BH1198" s="145">
        <f>IF(N1198="sníž. přenesená",J1198,0)</f>
        <v>0</v>
      </c>
      <c r="BI1198" s="145">
        <f>IF(N1198="nulová",J1198,0)</f>
        <v>0</v>
      </c>
      <c r="BJ1198" s="16" t="s">
        <v>88</v>
      </c>
      <c r="BK1198" s="145">
        <f>ROUND(I1198*H1198,2)</f>
        <v>0</v>
      </c>
      <c r="BL1198" s="16" t="s">
        <v>188</v>
      </c>
      <c r="BM1198" s="144" t="s">
        <v>3498</v>
      </c>
    </row>
    <row r="1199" spans="2:65" s="1" customFormat="1">
      <c r="B1199" s="28"/>
      <c r="D1199" s="150" t="s">
        <v>214</v>
      </c>
      <c r="F1199" s="870" t="s">
        <v>3499</v>
      </c>
      <c r="L1199" s="28"/>
      <c r="M1199" s="152"/>
      <c r="T1199" s="52"/>
      <c r="AT1199" s="16" t="s">
        <v>214</v>
      </c>
      <c r="AU1199" s="16" t="s">
        <v>88</v>
      </c>
    </row>
    <row r="1200" spans="2:65" s="12" customFormat="1">
      <c r="B1200" s="153"/>
      <c r="D1200" s="154" t="s">
        <v>259</v>
      </c>
      <c r="E1200" s="155" t="s">
        <v>1</v>
      </c>
      <c r="F1200" s="156" t="s">
        <v>2764</v>
      </c>
      <c r="H1200" s="155" t="s">
        <v>1</v>
      </c>
      <c r="L1200" s="153"/>
      <c r="M1200" s="157"/>
      <c r="T1200" s="158"/>
      <c r="AT1200" s="155" t="s">
        <v>259</v>
      </c>
      <c r="AU1200" s="155" t="s">
        <v>88</v>
      </c>
      <c r="AV1200" s="12" t="s">
        <v>80</v>
      </c>
      <c r="AW1200" s="12" t="s">
        <v>27</v>
      </c>
      <c r="AX1200" s="12" t="s">
        <v>72</v>
      </c>
      <c r="AY1200" s="155" t="s">
        <v>157</v>
      </c>
    </row>
    <row r="1201" spans="2:65" s="12" customFormat="1">
      <c r="B1201" s="153"/>
      <c r="D1201" s="154" t="s">
        <v>259</v>
      </c>
      <c r="E1201" s="155" t="s">
        <v>1</v>
      </c>
      <c r="F1201" s="156" t="s">
        <v>3500</v>
      </c>
      <c r="H1201" s="155" t="s">
        <v>1</v>
      </c>
      <c r="L1201" s="153"/>
      <c r="M1201" s="157"/>
      <c r="T1201" s="158"/>
      <c r="AT1201" s="155" t="s">
        <v>259</v>
      </c>
      <c r="AU1201" s="155" t="s">
        <v>88</v>
      </c>
      <c r="AV1201" s="12" t="s">
        <v>80</v>
      </c>
      <c r="AW1201" s="12" t="s">
        <v>27</v>
      </c>
      <c r="AX1201" s="12" t="s">
        <v>72</v>
      </c>
      <c r="AY1201" s="155" t="s">
        <v>157</v>
      </c>
    </row>
    <row r="1202" spans="2:65" s="13" customFormat="1">
      <c r="B1202" s="159"/>
      <c r="D1202" s="154" t="s">
        <v>259</v>
      </c>
      <c r="E1202" s="160" t="s">
        <v>1</v>
      </c>
      <c r="F1202" s="161" t="s">
        <v>3501</v>
      </c>
      <c r="H1202" s="162">
        <v>12.96</v>
      </c>
      <c r="L1202" s="159"/>
      <c r="M1202" s="163"/>
      <c r="T1202" s="164"/>
      <c r="AT1202" s="160" t="s">
        <v>259</v>
      </c>
      <c r="AU1202" s="160" t="s">
        <v>88</v>
      </c>
      <c r="AV1202" s="13" t="s">
        <v>88</v>
      </c>
      <c r="AW1202" s="13" t="s">
        <v>27</v>
      </c>
      <c r="AX1202" s="13" t="s">
        <v>72</v>
      </c>
      <c r="AY1202" s="160" t="s">
        <v>157</v>
      </c>
    </row>
    <row r="1203" spans="2:65" s="13" customFormat="1">
      <c r="B1203" s="159"/>
      <c r="D1203" s="154" t="s">
        <v>259</v>
      </c>
      <c r="E1203" s="160" t="s">
        <v>1</v>
      </c>
      <c r="F1203" s="161" t="s">
        <v>3502</v>
      </c>
      <c r="H1203" s="162">
        <v>18</v>
      </c>
      <c r="L1203" s="159"/>
      <c r="M1203" s="163"/>
      <c r="T1203" s="164"/>
      <c r="AT1203" s="160" t="s">
        <v>259</v>
      </c>
      <c r="AU1203" s="160" t="s">
        <v>88</v>
      </c>
      <c r="AV1203" s="13" t="s">
        <v>88</v>
      </c>
      <c r="AW1203" s="13" t="s">
        <v>27</v>
      </c>
      <c r="AX1203" s="13" t="s">
        <v>72</v>
      </c>
      <c r="AY1203" s="160" t="s">
        <v>157</v>
      </c>
    </row>
    <row r="1204" spans="2:65" s="13" customFormat="1">
      <c r="B1204" s="159"/>
      <c r="D1204" s="154" t="s">
        <v>259</v>
      </c>
      <c r="E1204" s="160" t="s">
        <v>1</v>
      </c>
      <c r="F1204" s="161" t="s">
        <v>3503</v>
      </c>
      <c r="H1204" s="162">
        <v>24.4</v>
      </c>
      <c r="L1204" s="159"/>
      <c r="M1204" s="163"/>
      <c r="T1204" s="164"/>
      <c r="AT1204" s="160" t="s">
        <v>259</v>
      </c>
      <c r="AU1204" s="160" t="s">
        <v>88</v>
      </c>
      <c r="AV1204" s="13" t="s">
        <v>88</v>
      </c>
      <c r="AW1204" s="13" t="s">
        <v>27</v>
      </c>
      <c r="AX1204" s="13" t="s">
        <v>72</v>
      </c>
      <c r="AY1204" s="160" t="s">
        <v>157</v>
      </c>
    </row>
    <row r="1205" spans="2:65" s="14" customFormat="1">
      <c r="B1205" s="165"/>
      <c r="D1205" s="154" t="s">
        <v>259</v>
      </c>
      <c r="E1205" s="166" t="s">
        <v>1</v>
      </c>
      <c r="F1205" s="167" t="s">
        <v>265</v>
      </c>
      <c r="H1205" s="168">
        <v>55.36</v>
      </c>
      <c r="L1205" s="165"/>
      <c r="M1205" s="169"/>
      <c r="T1205" s="170"/>
      <c r="AT1205" s="166" t="s">
        <v>259</v>
      </c>
      <c r="AU1205" s="166" t="s">
        <v>88</v>
      </c>
      <c r="AV1205" s="14" t="s">
        <v>164</v>
      </c>
      <c r="AW1205" s="14" t="s">
        <v>27</v>
      </c>
      <c r="AX1205" s="14" t="s">
        <v>80</v>
      </c>
      <c r="AY1205" s="166" t="s">
        <v>157</v>
      </c>
    </row>
    <row r="1206" spans="2:65" s="1" customFormat="1" ht="16.5" customHeight="1">
      <c r="B1206" s="28"/>
      <c r="C1206" s="198" t="s">
        <v>1153</v>
      </c>
      <c r="D1206" s="198" t="s">
        <v>160</v>
      </c>
      <c r="E1206" s="199" t="s">
        <v>3504</v>
      </c>
      <c r="F1206" s="200" t="s">
        <v>3505</v>
      </c>
      <c r="G1206" s="201" t="s">
        <v>306</v>
      </c>
      <c r="H1206" s="202">
        <v>8.4559999999999995</v>
      </c>
      <c r="I1206" s="903"/>
      <c r="J1206" s="203">
        <f>ROUND(I1206*H1206,2)</f>
        <v>0</v>
      </c>
      <c r="K1206" s="200" t="s">
        <v>2720</v>
      </c>
      <c r="L1206" s="28"/>
      <c r="M1206" s="140" t="s">
        <v>1</v>
      </c>
      <c r="N1206" s="141" t="s">
        <v>38</v>
      </c>
      <c r="O1206" s="142">
        <v>0.42</v>
      </c>
      <c r="P1206" s="142">
        <f>O1206*H1206</f>
        <v>3.5515199999999996</v>
      </c>
      <c r="Q1206" s="142">
        <v>0</v>
      </c>
      <c r="R1206" s="142">
        <f>Q1206*H1206</f>
        <v>0</v>
      </c>
      <c r="S1206" s="142">
        <v>0.02</v>
      </c>
      <c r="T1206" s="143">
        <f>S1206*H1206</f>
        <v>0.16911999999999999</v>
      </c>
      <c r="AR1206" s="144" t="s">
        <v>188</v>
      </c>
      <c r="AT1206" s="144" t="s">
        <v>160</v>
      </c>
      <c r="AU1206" s="144" t="s">
        <v>88</v>
      </c>
      <c r="AY1206" s="16" t="s">
        <v>157</v>
      </c>
      <c r="BE1206" s="145">
        <f>IF(N1206="základní",J1206,0)</f>
        <v>0</v>
      </c>
      <c r="BF1206" s="145">
        <f>IF(N1206="snížená",J1206,0)</f>
        <v>0</v>
      </c>
      <c r="BG1206" s="145">
        <f>IF(N1206="zákl. přenesená",J1206,0)</f>
        <v>0</v>
      </c>
      <c r="BH1206" s="145">
        <f>IF(N1206="sníž. přenesená",J1206,0)</f>
        <v>0</v>
      </c>
      <c r="BI1206" s="145">
        <f>IF(N1206="nulová",J1206,0)</f>
        <v>0</v>
      </c>
      <c r="BJ1206" s="16" t="s">
        <v>88</v>
      </c>
      <c r="BK1206" s="145">
        <f>ROUND(I1206*H1206,2)</f>
        <v>0</v>
      </c>
      <c r="BL1206" s="16" t="s">
        <v>188</v>
      </c>
      <c r="BM1206" s="144" t="s">
        <v>3506</v>
      </c>
    </row>
    <row r="1207" spans="2:65" s="1" customFormat="1">
      <c r="B1207" s="28"/>
      <c r="D1207" s="150" t="s">
        <v>214</v>
      </c>
      <c r="F1207" s="870" t="s">
        <v>3507</v>
      </c>
      <c r="L1207" s="28"/>
      <c r="M1207" s="152"/>
      <c r="T1207" s="52"/>
      <c r="AT1207" s="16" t="s">
        <v>214</v>
      </c>
      <c r="AU1207" s="16" t="s">
        <v>88</v>
      </c>
    </row>
    <row r="1208" spans="2:65" s="12" customFormat="1">
      <c r="B1208" s="153"/>
      <c r="D1208" s="154" t="s">
        <v>259</v>
      </c>
      <c r="E1208" s="155" t="s">
        <v>1</v>
      </c>
      <c r="F1208" s="156" t="s">
        <v>2764</v>
      </c>
      <c r="H1208" s="155" t="s">
        <v>1</v>
      </c>
      <c r="L1208" s="153"/>
      <c r="M1208" s="157"/>
      <c r="T1208" s="158"/>
      <c r="AT1208" s="155" t="s">
        <v>259</v>
      </c>
      <c r="AU1208" s="155" t="s">
        <v>88</v>
      </c>
      <c r="AV1208" s="12" t="s">
        <v>80</v>
      </c>
      <c r="AW1208" s="12" t="s">
        <v>27</v>
      </c>
      <c r="AX1208" s="12" t="s">
        <v>72</v>
      </c>
      <c r="AY1208" s="155" t="s">
        <v>157</v>
      </c>
    </row>
    <row r="1209" spans="2:65" s="12" customFormat="1">
      <c r="B1209" s="153"/>
      <c r="D1209" s="154" t="s">
        <v>259</v>
      </c>
      <c r="E1209" s="155" t="s">
        <v>1</v>
      </c>
      <c r="F1209" s="156" t="s">
        <v>3508</v>
      </c>
      <c r="H1209" s="155" t="s">
        <v>1</v>
      </c>
      <c r="L1209" s="153"/>
      <c r="M1209" s="157"/>
      <c r="T1209" s="158"/>
      <c r="AT1209" s="155" t="s">
        <v>259</v>
      </c>
      <c r="AU1209" s="155" t="s">
        <v>88</v>
      </c>
      <c r="AV1209" s="12" t="s">
        <v>80</v>
      </c>
      <c r="AW1209" s="12" t="s">
        <v>27</v>
      </c>
      <c r="AX1209" s="12" t="s">
        <v>72</v>
      </c>
      <c r="AY1209" s="155" t="s">
        <v>157</v>
      </c>
    </row>
    <row r="1210" spans="2:65" s="13" customFormat="1">
      <c r="B1210" s="159"/>
      <c r="D1210" s="154" t="s">
        <v>259</v>
      </c>
      <c r="E1210" s="160" t="s">
        <v>1</v>
      </c>
      <c r="F1210" s="161" t="s">
        <v>3509</v>
      </c>
      <c r="H1210" s="162">
        <v>0.95799999999999996</v>
      </c>
      <c r="L1210" s="159"/>
      <c r="M1210" s="163"/>
      <c r="T1210" s="164"/>
      <c r="AT1210" s="160" t="s">
        <v>259</v>
      </c>
      <c r="AU1210" s="160" t="s">
        <v>88</v>
      </c>
      <c r="AV1210" s="13" t="s">
        <v>88</v>
      </c>
      <c r="AW1210" s="13" t="s">
        <v>27</v>
      </c>
      <c r="AX1210" s="13" t="s">
        <v>72</v>
      </c>
      <c r="AY1210" s="160" t="s">
        <v>157</v>
      </c>
    </row>
    <row r="1211" spans="2:65" s="13" customFormat="1">
      <c r="B1211" s="159"/>
      <c r="D1211" s="154" t="s">
        <v>259</v>
      </c>
      <c r="E1211" s="160" t="s">
        <v>1</v>
      </c>
      <c r="F1211" s="161" t="s">
        <v>3510</v>
      </c>
      <c r="H1211" s="162">
        <v>0.81699999999999995</v>
      </c>
      <c r="L1211" s="159"/>
      <c r="M1211" s="163"/>
      <c r="T1211" s="164"/>
      <c r="AT1211" s="160" t="s">
        <v>259</v>
      </c>
      <c r="AU1211" s="160" t="s">
        <v>88</v>
      </c>
      <c r="AV1211" s="13" t="s">
        <v>88</v>
      </c>
      <c r="AW1211" s="13" t="s">
        <v>27</v>
      </c>
      <c r="AX1211" s="13" t="s">
        <v>72</v>
      </c>
      <c r="AY1211" s="160" t="s">
        <v>157</v>
      </c>
    </row>
    <row r="1212" spans="2:65" s="13" customFormat="1">
      <c r="B1212" s="159"/>
      <c r="D1212" s="154" t="s">
        <v>259</v>
      </c>
      <c r="E1212" s="160" t="s">
        <v>1</v>
      </c>
      <c r="F1212" s="161" t="s">
        <v>3511</v>
      </c>
      <c r="H1212" s="162">
        <v>2.5129999999999999</v>
      </c>
      <c r="L1212" s="159"/>
      <c r="M1212" s="163"/>
      <c r="T1212" s="164"/>
      <c r="AT1212" s="160" t="s">
        <v>259</v>
      </c>
      <c r="AU1212" s="160" t="s">
        <v>88</v>
      </c>
      <c r="AV1212" s="13" t="s">
        <v>88</v>
      </c>
      <c r="AW1212" s="13" t="s">
        <v>27</v>
      </c>
      <c r="AX1212" s="13" t="s">
        <v>72</v>
      </c>
      <c r="AY1212" s="160" t="s">
        <v>157</v>
      </c>
    </row>
    <row r="1213" spans="2:65" s="13" customFormat="1">
      <c r="B1213" s="159"/>
      <c r="D1213" s="154" t="s">
        <v>259</v>
      </c>
      <c r="E1213" s="160" t="s">
        <v>1</v>
      </c>
      <c r="F1213" s="161" t="s">
        <v>3512</v>
      </c>
      <c r="H1213" s="162">
        <v>2.0910000000000002</v>
      </c>
      <c r="L1213" s="159"/>
      <c r="M1213" s="163"/>
      <c r="T1213" s="164"/>
      <c r="AT1213" s="160" t="s">
        <v>259</v>
      </c>
      <c r="AU1213" s="160" t="s">
        <v>88</v>
      </c>
      <c r="AV1213" s="13" t="s">
        <v>88</v>
      </c>
      <c r="AW1213" s="13" t="s">
        <v>27</v>
      </c>
      <c r="AX1213" s="13" t="s">
        <v>72</v>
      </c>
      <c r="AY1213" s="160" t="s">
        <v>157</v>
      </c>
    </row>
    <row r="1214" spans="2:65" s="13" customFormat="1">
      <c r="B1214" s="159"/>
      <c r="D1214" s="154" t="s">
        <v>259</v>
      </c>
      <c r="E1214" s="160" t="s">
        <v>1</v>
      </c>
      <c r="F1214" s="161" t="s">
        <v>3513</v>
      </c>
      <c r="H1214" s="162">
        <v>2.077</v>
      </c>
      <c r="L1214" s="159"/>
      <c r="M1214" s="163"/>
      <c r="T1214" s="164"/>
      <c r="AT1214" s="160" t="s">
        <v>259</v>
      </c>
      <c r="AU1214" s="160" t="s">
        <v>88</v>
      </c>
      <c r="AV1214" s="13" t="s">
        <v>88</v>
      </c>
      <c r="AW1214" s="13" t="s">
        <v>27</v>
      </c>
      <c r="AX1214" s="13" t="s">
        <v>72</v>
      </c>
      <c r="AY1214" s="160" t="s">
        <v>157</v>
      </c>
    </row>
    <row r="1215" spans="2:65" s="14" customFormat="1">
      <c r="B1215" s="165"/>
      <c r="D1215" s="154" t="s">
        <v>259</v>
      </c>
      <c r="E1215" s="166" t="s">
        <v>1</v>
      </c>
      <c r="F1215" s="167" t="s">
        <v>265</v>
      </c>
      <c r="H1215" s="168">
        <v>8.4559999999999995</v>
      </c>
      <c r="L1215" s="165"/>
      <c r="M1215" s="169"/>
      <c r="T1215" s="170"/>
      <c r="AT1215" s="166" t="s">
        <v>259</v>
      </c>
      <c r="AU1215" s="166" t="s">
        <v>88</v>
      </c>
      <c r="AV1215" s="14" t="s">
        <v>164</v>
      </c>
      <c r="AW1215" s="14" t="s">
        <v>27</v>
      </c>
      <c r="AX1215" s="14" t="s">
        <v>80</v>
      </c>
      <c r="AY1215" s="166" t="s">
        <v>157</v>
      </c>
    </row>
    <row r="1216" spans="2:65" s="1" customFormat="1" ht="33" customHeight="1">
      <c r="B1216" s="28"/>
      <c r="C1216" s="198" t="s">
        <v>1161</v>
      </c>
      <c r="D1216" s="198" t="s">
        <v>160</v>
      </c>
      <c r="E1216" s="199" t="s">
        <v>3514</v>
      </c>
      <c r="F1216" s="200" t="s">
        <v>3515</v>
      </c>
      <c r="G1216" s="201" t="s">
        <v>1680</v>
      </c>
      <c r="H1216" s="202">
        <v>1350.7660000000001</v>
      </c>
      <c r="I1216" s="903"/>
      <c r="J1216" s="203">
        <f>ROUND(I1216*H1216,2)</f>
        <v>0</v>
      </c>
      <c r="K1216" s="200" t="s">
        <v>2720</v>
      </c>
      <c r="L1216" s="28"/>
      <c r="M1216" s="140" t="s">
        <v>1</v>
      </c>
      <c r="N1216" s="141" t="s">
        <v>38</v>
      </c>
      <c r="O1216" s="142">
        <v>2.1999999999999999E-2</v>
      </c>
      <c r="P1216" s="142">
        <f>O1216*H1216</f>
        <v>29.716851999999999</v>
      </c>
      <c r="Q1216" s="142">
        <v>0</v>
      </c>
      <c r="R1216" s="142">
        <f>Q1216*H1216</f>
        <v>0</v>
      </c>
      <c r="S1216" s="142">
        <v>1E-3</v>
      </c>
      <c r="T1216" s="143">
        <f>S1216*H1216</f>
        <v>1.3507660000000001</v>
      </c>
      <c r="AR1216" s="144" t="s">
        <v>188</v>
      </c>
      <c r="AT1216" s="144" t="s">
        <v>160</v>
      </c>
      <c r="AU1216" s="144" t="s">
        <v>88</v>
      </c>
      <c r="AY1216" s="16" t="s">
        <v>157</v>
      </c>
      <c r="BE1216" s="145">
        <f>IF(N1216="základní",J1216,0)</f>
        <v>0</v>
      </c>
      <c r="BF1216" s="145">
        <f>IF(N1216="snížená",J1216,0)</f>
        <v>0</v>
      </c>
      <c r="BG1216" s="145">
        <f>IF(N1216="zákl. přenesená",J1216,0)</f>
        <v>0</v>
      </c>
      <c r="BH1216" s="145">
        <f>IF(N1216="sníž. přenesená",J1216,0)</f>
        <v>0</v>
      </c>
      <c r="BI1216" s="145">
        <f>IF(N1216="nulová",J1216,0)</f>
        <v>0</v>
      </c>
      <c r="BJ1216" s="16" t="s">
        <v>88</v>
      </c>
      <c r="BK1216" s="145">
        <f>ROUND(I1216*H1216,2)</f>
        <v>0</v>
      </c>
      <c r="BL1216" s="16" t="s">
        <v>188</v>
      </c>
      <c r="BM1216" s="144" t="s">
        <v>3516</v>
      </c>
    </row>
    <row r="1217" spans="2:65" s="1" customFormat="1">
      <c r="B1217" s="28"/>
      <c r="D1217" s="150" t="s">
        <v>214</v>
      </c>
      <c r="F1217" s="870" t="s">
        <v>3517</v>
      </c>
      <c r="L1217" s="28"/>
      <c r="M1217" s="152"/>
      <c r="T1217" s="52"/>
      <c r="AT1217" s="16" t="s">
        <v>214</v>
      </c>
      <c r="AU1217" s="16" t="s">
        <v>88</v>
      </c>
    </row>
    <row r="1218" spans="2:65" s="12" customFormat="1">
      <c r="B1218" s="153"/>
      <c r="D1218" s="154" t="s">
        <v>259</v>
      </c>
      <c r="E1218" s="155" t="s">
        <v>1</v>
      </c>
      <c r="F1218" s="156" t="s">
        <v>2765</v>
      </c>
      <c r="H1218" s="155" t="s">
        <v>1</v>
      </c>
      <c r="L1218" s="153"/>
      <c r="M1218" s="157"/>
      <c r="T1218" s="158"/>
      <c r="AT1218" s="155" t="s">
        <v>259</v>
      </c>
      <c r="AU1218" s="155" t="s">
        <v>88</v>
      </c>
      <c r="AV1218" s="12" t="s">
        <v>80</v>
      </c>
      <c r="AW1218" s="12" t="s">
        <v>27</v>
      </c>
      <c r="AX1218" s="12" t="s">
        <v>72</v>
      </c>
      <c r="AY1218" s="155" t="s">
        <v>157</v>
      </c>
    </row>
    <row r="1219" spans="2:65" s="12" customFormat="1">
      <c r="B1219" s="153"/>
      <c r="D1219" s="154" t="s">
        <v>259</v>
      </c>
      <c r="E1219" s="155" t="s">
        <v>1</v>
      </c>
      <c r="F1219" s="156" t="s">
        <v>3518</v>
      </c>
      <c r="H1219" s="155" t="s">
        <v>1</v>
      </c>
      <c r="L1219" s="153"/>
      <c r="M1219" s="157"/>
      <c r="T1219" s="158"/>
      <c r="AT1219" s="155" t="s">
        <v>259</v>
      </c>
      <c r="AU1219" s="155" t="s">
        <v>88</v>
      </c>
      <c r="AV1219" s="12" t="s">
        <v>80</v>
      </c>
      <c r="AW1219" s="12" t="s">
        <v>27</v>
      </c>
      <c r="AX1219" s="12" t="s">
        <v>72</v>
      </c>
      <c r="AY1219" s="155" t="s">
        <v>157</v>
      </c>
    </row>
    <row r="1220" spans="2:65" s="13" customFormat="1">
      <c r="B1220" s="159"/>
      <c r="D1220" s="154" t="s">
        <v>259</v>
      </c>
      <c r="E1220" s="160" t="s">
        <v>1</v>
      </c>
      <c r="F1220" s="161" t="s">
        <v>3519</v>
      </c>
      <c r="H1220" s="162">
        <v>333.75</v>
      </c>
      <c r="L1220" s="159"/>
      <c r="M1220" s="163"/>
      <c r="T1220" s="164"/>
      <c r="AT1220" s="160" t="s">
        <v>259</v>
      </c>
      <c r="AU1220" s="160" t="s">
        <v>88</v>
      </c>
      <c r="AV1220" s="13" t="s">
        <v>88</v>
      </c>
      <c r="AW1220" s="13" t="s">
        <v>27</v>
      </c>
      <c r="AX1220" s="13" t="s">
        <v>72</v>
      </c>
      <c r="AY1220" s="160" t="s">
        <v>157</v>
      </c>
    </row>
    <row r="1221" spans="2:65" s="13" customFormat="1">
      <c r="B1221" s="159"/>
      <c r="D1221" s="154" t="s">
        <v>259</v>
      </c>
      <c r="E1221" s="160" t="s">
        <v>1</v>
      </c>
      <c r="F1221" s="161" t="s">
        <v>3520</v>
      </c>
      <c r="H1221" s="162">
        <v>356.25</v>
      </c>
      <c r="L1221" s="159"/>
      <c r="M1221" s="163"/>
      <c r="T1221" s="164"/>
      <c r="AT1221" s="160" t="s">
        <v>259</v>
      </c>
      <c r="AU1221" s="160" t="s">
        <v>88</v>
      </c>
      <c r="AV1221" s="13" t="s">
        <v>88</v>
      </c>
      <c r="AW1221" s="13" t="s">
        <v>27</v>
      </c>
      <c r="AX1221" s="13" t="s">
        <v>72</v>
      </c>
      <c r="AY1221" s="160" t="s">
        <v>157</v>
      </c>
    </row>
    <row r="1222" spans="2:65" s="13" customFormat="1">
      <c r="B1222" s="159"/>
      <c r="D1222" s="154" t="s">
        <v>259</v>
      </c>
      <c r="E1222" s="160" t="s">
        <v>1</v>
      </c>
      <c r="F1222" s="161" t="s">
        <v>3521</v>
      </c>
      <c r="H1222" s="162">
        <v>339.51799999999997</v>
      </c>
      <c r="L1222" s="159"/>
      <c r="M1222" s="163"/>
      <c r="T1222" s="164"/>
      <c r="AT1222" s="160" t="s">
        <v>259</v>
      </c>
      <c r="AU1222" s="160" t="s">
        <v>88</v>
      </c>
      <c r="AV1222" s="13" t="s">
        <v>88</v>
      </c>
      <c r="AW1222" s="13" t="s">
        <v>27</v>
      </c>
      <c r="AX1222" s="13" t="s">
        <v>72</v>
      </c>
      <c r="AY1222" s="160" t="s">
        <v>157</v>
      </c>
    </row>
    <row r="1223" spans="2:65" s="13" customFormat="1">
      <c r="B1223" s="159"/>
      <c r="D1223" s="154" t="s">
        <v>259</v>
      </c>
      <c r="E1223" s="160" t="s">
        <v>1</v>
      </c>
      <c r="F1223" s="161" t="s">
        <v>3522</v>
      </c>
      <c r="H1223" s="162">
        <v>321.24799999999999</v>
      </c>
      <c r="L1223" s="159"/>
      <c r="M1223" s="163"/>
      <c r="T1223" s="164"/>
      <c r="AT1223" s="160" t="s">
        <v>259</v>
      </c>
      <c r="AU1223" s="160" t="s">
        <v>88</v>
      </c>
      <c r="AV1223" s="13" t="s">
        <v>88</v>
      </c>
      <c r="AW1223" s="13" t="s">
        <v>27</v>
      </c>
      <c r="AX1223" s="13" t="s">
        <v>72</v>
      </c>
      <c r="AY1223" s="160" t="s">
        <v>157</v>
      </c>
    </row>
    <row r="1224" spans="2:65" s="14" customFormat="1">
      <c r="B1224" s="165"/>
      <c r="D1224" s="154" t="s">
        <v>259</v>
      </c>
      <c r="E1224" s="166" t="s">
        <v>1</v>
      </c>
      <c r="F1224" s="167" t="s">
        <v>265</v>
      </c>
      <c r="H1224" s="168">
        <v>1350.7660000000001</v>
      </c>
      <c r="L1224" s="165"/>
      <c r="M1224" s="169"/>
      <c r="T1224" s="170"/>
      <c r="AT1224" s="166" t="s">
        <v>259</v>
      </c>
      <c r="AU1224" s="166" t="s">
        <v>88</v>
      </c>
      <c r="AV1224" s="14" t="s">
        <v>164</v>
      </c>
      <c r="AW1224" s="14" t="s">
        <v>27</v>
      </c>
      <c r="AX1224" s="14" t="s">
        <v>80</v>
      </c>
      <c r="AY1224" s="166" t="s">
        <v>157</v>
      </c>
    </row>
    <row r="1225" spans="2:65" s="11" customFormat="1" ht="22.9" customHeight="1">
      <c r="B1225" s="121"/>
      <c r="D1225" s="122" t="s">
        <v>71</v>
      </c>
      <c r="E1225" s="130" t="s">
        <v>506</v>
      </c>
      <c r="F1225" s="130" t="s">
        <v>507</v>
      </c>
      <c r="J1225" s="131">
        <f>BK1225</f>
        <v>0</v>
      </c>
      <c r="L1225" s="121"/>
      <c r="M1225" s="125"/>
      <c r="P1225" s="126">
        <f>SUM(P1226:P1274)</f>
        <v>138.75227999999998</v>
      </c>
      <c r="R1225" s="126">
        <f>SUM(R1226:R1274)</f>
        <v>0</v>
      </c>
      <c r="T1225" s="127">
        <f>SUM(T1226:T1274)</f>
        <v>29.220648599999997</v>
      </c>
      <c r="AR1225" s="122" t="s">
        <v>88</v>
      </c>
      <c r="AT1225" s="128" t="s">
        <v>71</v>
      </c>
      <c r="AU1225" s="128" t="s">
        <v>80</v>
      </c>
      <c r="AY1225" s="122" t="s">
        <v>157</v>
      </c>
      <c r="BK1225" s="129">
        <f>SUM(BK1226:BK1274)</f>
        <v>0</v>
      </c>
    </row>
    <row r="1226" spans="2:65" s="1" customFormat="1" ht="24.25" customHeight="1">
      <c r="B1226" s="28"/>
      <c r="C1226" s="198" t="s">
        <v>1166</v>
      </c>
      <c r="D1226" s="198" t="s">
        <v>160</v>
      </c>
      <c r="E1226" s="199" t="s">
        <v>3523</v>
      </c>
      <c r="F1226" s="200" t="s">
        <v>3524</v>
      </c>
      <c r="G1226" s="201" t="s">
        <v>411</v>
      </c>
      <c r="H1226" s="202">
        <v>205.42</v>
      </c>
      <c r="I1226" s="903"/>
      <c r="J1226" s="203">
        <f>ROUND(I1226*H1226,2)</f>
        <v>0</v>
      </c>
      <c r="K1226" s="200" t="s">
        <v>2720</v>
      </c>
      <c r="L1226" s="28"/>
      <c r="M1226" s="140" t="s">
        <v>1</v>
      </c>
      <c r="N1226" s="141" t="s">
        <v>38</v>
      </c>
      <c r="O1226" s="142">
        <v>9.8000000000000004E-2</v>
      </c>
      <c r="P1226" s="142">
        <f>O1226*H1226</f>
        <v>20.131160000000001</v>
      </c>
      <c r="Q1226" s="142">
        <v>0</v>
      </c>
      <c r="R1226" s="142">
        <f>Q1226*H1226</f>
        <v>0</v>
      </c>
      <c r="S1226" s="142">
        <v>1.174E-2</v>
      </c>
      <c r="T1226" s="143">
        <f>S1226*H1226</f>
        <v>2.4116307999999997</v>
      </c>
      <c r="AR1226" s="144" t="s">
        <v>188</v>
      </c>
      <c r="AT1226" s="144" t="s">
        <v>160</v>
      </c>
      <c r="AU1226" s="144" t="s">
        <v>88</v>
      </c>
      <c r="AY1226" s="16" t="s">
        <v>157</v>
      </c>
      <c r="BE1226" s="145">
        <f>IF(N1226="základní",J1226,0)</f>
        <v>0</v>
      </c>
      <c r="BF1226" s="145">
        <f>IF(N1226="snížená",J1226,0)</f>
        <v>0</v>
      </c>
      <c r="BG1226" s="145">
        <f>IF(N1226="zákl. přenesená",J1226,0)</f>
        <v>0</v>
      </c>
      <c r="BH1226" s="145">
        <f>IF(N1226="sníž. přenesená",J1226,0)</f>
        <v>0</v>
      </c>
      <c r="BI1226" s="145">
        <f>IF(N1226="nulová",J1226,0)</f>
        <v>0</v>
      </c>
      <c r="BJ1226" s="16" t="s">
        <v>88</v>
      </c>
      <c r="BK1226" s="145">
        <f>ROUND(I1226*H1226,2)</f>
        <v>0</v>
      </c>
      <c r="BL1226" s="16" t="s">
        <v>188</v>
      </c>
      <c r="BM1226" s="144" t="s">
        <v>3525</v>
      </c>
    </row>
    <row r="1227" spans="2:65" s="1" customFormat="1">
      <c r="B1227" s="28"/>
      <c r="D1227" s="150" t="s">
        <v>214</v>
      </c>
      <c r="F1227" s="870" t="s">
        <v>3526</v>
      </c>
      <c r="L1227" s="28"/>
      <c r="M1227" s="152"/>
      <c r="T1227" s="52"/>
      <c r="AT1227" s="16" t="s">
        <v>214</v>
      </c>
      <c r="AU1227" s="16" t="s">
        <v>88</v>
      </c>
    </row>
    <row r="1228" spans="2:65" s="12" customFormat="1">
      <c r="B1228" s="153"/>
      <c r="D1228" s="154" t="s">
        <v>259</v>
      </c>
      <c r="E1228" s="155" t="s">
        <v>1</v>
      </c>
      <c r="F1228" s="156" t="s">
        <v>2764</v>
      </c>
      <c r="H1228" s="155" t="s">
        <v>1</v>
      </c>
      <c r="L1228" s="153"/>
      <c r="M1228" s="157"/>
      <c r="T1228" s="158"/>
      <c r="AT1228" s="155" t="s">
        <v>259</v>
      </c>
      <c r="AU1228" s="155" t="s">
        <v>88</v>
      </c>
      <c r="AV1228" s="12" t="s">
        <v>80</v>
      </c>
      <c r="AW1228" s="12" t="s">
        <v>27</v>
      </c>
      <c r="AX1228" s="12" t="s">
        <v>72</v>
      </c>
      <c r="AY1228" s="155" t="s">
        <v>157</v>
      </c>
    </row>
    <row r="1229" spans="2:65" s="13" customFormat="1">
      <c r="B1229" s="159"/>
      <c r="D1229" s="154" t="s">
        <v>259</v>
      </c>
      <c r="E1229" s="160" t="s">
        <v>1</v>
      </c>
      <c r="F1229" s="161" t="s">
        <v>3527</v>
      </c>
      <c r="H1229" s="162">
        <v>4.01</v>
      </c>
      <c r="L1229" s="159"/>
      <c r="M1229" s="163"/>
      <c r="T1229" s="164"/>
      <c r="AT1229" s="160" t="s">
        <v>259</v>
      </c>
      <c r="AU1229" s="160" t="s">
        <v>88</v>
      </c>
      <c r="AV1229" s="13" t="s">
        <v>88</v>
      </c>
      <c r="AW1229" s="13" t="s">
        <v>27</v>
      </c>
      <c r="AX1229" s="13" t="s">
        <v>72</v>
      </c>
      <c r="AY1229" s="160" t="s">
        <v>157</v>
      </c>
    </row>
    <row r="1230" spans="2:65" s="13" customFormat="1">
      <c r="B1230" s="159"/>
      <c r="D1230" s="154" t="s">
        <v>259</v>
      </c>
      <c r="E1230" s="160" t="s">
        <v>1</v>
      </c>
      <c r="F1230" s="161" t="s">
        <v>3528</v>
      </c>
      <c r="H1230" s="162">
        <v>20.68</v>
      </c>
      <c r="L1230" s="159"/>
      <c r="M1230" s="163"/>
      <c r="T1230" s="164"/>
      <c r="AT1230" s="160" t="s">
        <v>259</v>
      </c>
      <c r="AU1230" s="160" t="s">
        <v>88</v>
      </c>
      <c r="AV1230" s="13" t="s">
        <v>88</v>
      </c>
      <c r="AW1230" s="13" t="s">
        <v>27</v>
      </c>
      <c r="AX1230" s="13" t="s">
        <v>72</v>
      </c>
      <c r="AY1230" s="160" t="s">
        <v>157</v>
      </c>
    </row>
    <row r="1231" spans="2:65" s="13" customFormat="1">
      <c r="B1231" s="159"/>
      <c r="D1231" s="154" t="s">
        <v>259</v>
      </c>
      <c r="E1231" s="160" t="s">
        <v>1</v>
      </c>
      <c r="F1231" s="161" t="s">
        <v>3529</v>
      </c>
      <c r="H1231" s="162">
        <v>17.54</v>
      </c>
      <c r="L1231" s="159"/>
      <c r="M1231" s="163"/>
      <c r="T1231" s="164"/>
      <c r="AT1231" s="160" t="s">
        <v>259</v>
      </c>
      <c r="AU1231" s="160" t="s">
        <v>88</v>
      </c>
      <c r="AV1231" s="13" t="s">
        <v>88</v>
      </c>
      <c r="AW1231" s="13" t="s">
        <v>27</v>
      </c>
      <c r="AX1231" s="13" t="s">
        <v>72</v>
      </c>
      <c r="AY1231" s="160" t="s">
        <v>157</v>
      </c>
    </row>
    <row r="1232" spans="2:65" s="13" customFormat="1">
      <c r="B1232" s="159"/>
      <c r="D1232" s="154" t="s">
        <v>259</v>
      </c>
      <c r="E1232" s="160" t="s">
        <v>1</v>
      </c>
      <c r="F1232" s="161" t="s">
        <v>3530</v>
      </c>
      <c r="H1232" s="162">
        <v>11.24</v>
      </c>
      <c r="L1232" s="159"/>
      <c r="M1232" s="163"/>
      <c r="T1232" s="164"/>
      <c r="AT1232" s="160" t="s">
        <v>259</v>
      </c>
      <c r="AU1232" s="160" t="s">
        <v>88</v>
      </c>
      <c r="AV1232" s="13" t="s">
        <v>88</v>
      </c>
      <c r="AW1232" s="13" t="s">
        <v>27</v>
      </c>
      <c r="AX1232" s="13" t="s">
        <v>72</v>
      </c>
      <c r="AY1232" s="160" t="s">
        <v>157</v>
      </c>
    </row>
    <row r="1233" spans="2:65" s="13" customFormat="1">
      <c r="B1233" s="159"/>
      <c r="D1233" s="154" t="s">
        <v>259</v>
      </c>
      <c r="E1233" s="160" t="s">
        <v>1</v>
      </c>
      <c r="F1233" s="161" t="s">
        <v>3531</v>
      </c>
      <c r="H1233" s="162">
        <v>13.51</v>
      </c>
      <c r="L1233" s="159"/>
      <c r="M1233" s="163"/>
      <c r="T1233" s="164"/>
      <c r="AT1233" s="160" t="s">
        <v>259</v>
      </c>
      <c r="AU1233" s="160" t="s">
        <v>88</v>
      </c>
      <c r="AV1233" s="13" t="s">
        <v>88</v>
      </c>
      <c r="AW1233" s="13" t="s">
        <v>27</v>
      </c>
      <c r="AX1233" s="13" t="s">
        <v>72</v>
      </c>
      <c r="AY1233" s="160" t="s">
        <v>157</v>
      </c>
    </row>
    <row r="1234" spans="2:65" s="13" customFormat="1">
      <c r="B1234" s="159"/>
      <c r="D1234" s="154" t="s">
        <v>259</v>
      </c>
      <c r="E1234" s="160" t="s">
        <v>1</v>
      </c>
      <c r="F1234" s="161" t="s">
        <v>3532</v>
      </c>
      <c r="H1234" s="162">
        <v>8.43</v>
      </c>
      <c r="L1234" s="159"/>
      <c r="M1234" s="163"/>
      <c r="T1234" s="164"/>
      <c r="AT1234" s="160" t="s">
        <v>259</v>
      </c>
      <c r="AU1234" s="160" t="s">
        <v>88</v>
      </c>
      <c r="AV1234" s="13" t="s">
        <v>88</v>
      </c>
      <c r="AW1234" s="13" t="s">
        <v>27</v>
      </c>
      <c r="AX1234" s="13" t="s">
        <v>72</v>
      </c>
      <c r="AY1234" s="160" t="s">
        <v>157</v>
      </c>
    </row>
    <row r="1235" spans="2:65" s="13" customFormat="1">
      <c r="B1235" s="159"/>
      <c r="D1235" s="154" t="s">
        <v>259</v>
      </c>
      <c r="E1235" s="160" t="s">
        <v>1</v>
      </c>
      <c r="F1235" s="161" t="s">
        <v>3533</v>
      </c>
      <c r="H1235" s="162">
        <v>8.68</v>
      </c>
      <c r="L1235" s="159"/>
      <c r="M1235" s="163"/>
      <c r="T1235" s="164"/>
      <c r="AT1235" s="160" t="s">
        <v>259</v>
      </c>
      <c r="AU1235" s="160" t="s">
        <v>88</v>
      </c>
      <c r="AV1235" s="13" t="s">
        <v>88</v>
      </c>
      <c r="AW1235" s="13" t="s">
        <v>27</v>
      </c>
      <c r="AX1235" s="13" t="s">
        <v>72</v>
      </c>
      <c r="AY1235" s="160" t="s">
        <v>157</v>
      </c>
    </row>
    <row r="1236" spans="2:65" s="13" customFormat="1">
      <c r="B1236" s="159"/>
      <c r="D1236" s="154" t="s">
        <v>259</v>
      </c>
      <c r="E1236" s="160" t="s">
        <v>1</v>
      </c>
      <c r="F1236" s="161" t="s">
        <v>3534</v>
      </c>
      <c r="H1236" s="162">
        <v>35.200000000000003</v>
      </c>
      <c r="L1236" s="159"/>
      <c r="M1236" s="163"/>
      <c r="T1236" s="164"/>
      <c r="AT1236" s="160" t="s">
        <v>259</v>
      </c>
      <c r="AU1236" s="160" t="s">
        <v>88</v>
      </c>
      <c r="AV1236" s="13" t="s">
        <v>88</v>
      </c>
      <c r="AW1236" s="13" t="s">
        <v>27</v>
      </c>
      <c r="AX1236" s="13" t="s">
        <v>72</v>
      </c>
      <c r="AY1236" s="160" t="s">
        <v>157</v>
      </c>
    </row>
    <row r="1237" spans="2:65" s="13" customFormat="1">
      <c r="B1237" s="159"/>
      <c r="D1237" s="154" t="s">
        <v>259</v>
      </c>
      <c r="E1237" s="160" t="s">
        <v>1</v>
      </c>
      <c r="F1237" s="161" t="s">
        <v>3535</v>
      </c>
      <c r="H1237" s="162">
        <v>10.24</v>
      </c>
      <c r="L1237" s="159"/>
      <c r="M1237" s="163"/>
      <c r="T1237" s="164"/>
      <c r="AT1237" s="160" t="s">
        <v>259</v>
      </c>
      <c r="AU1237" s="160" t="s">
        <v>88</v>
      </c>
      <c r="AV1237" s="13" t="s">
        <v>88</v>
      </c>
      <c r="AW1237" s="13" t="s">
        <v>27</v>
      </c>
      <c r="AX1237" s="13" t="s">
        <v>72</v>
      </c>
      <c r="AY1237" s="160" t="s">
        <v>157</v>
      </c>
    </row>
    <row r="1238" spans="2:65" s="12" customFormat="1">
      <c r="B1238" s="153"/>
      <c r="D1238" s="154" t="s">
        <v>259</v>
      </c>
      <c r="E1238" s="155" t="s">
        <v>1</v>
      </c>
      <c r="F1238" s="156" t="s">
        <v>2765</v>
      </c>
      <c r="H1238" s="155" t="s">
        <v>1</v>
      </c>
      <c r="L1238" s="153"/>
      <c r="M1238" s="157"/>
      <c r="T1238" s="158"/>
      <c r="AT1238" s="155" t="s">
        <v>259</v>
      </c>
      <c r="AU1238" s="155" t="s">
        <v>88</v>
      </c>
      <c r="AV1238" s="12" t="s">
        <v>80</v>
      </c>
      <c r="AW1238" s="12" t="s">
        <v>27</v>
      </c>
      <c r="AX1238" s="12" t="s">
        <v>72</v>
      </c>
      <c r="AY1238" s="155" t="s">
        <v>157</v>
      </c>
    </row>
    <row r="1239" spans="2:65" s="13" customFormat="1">
      <c r="B1239" s="159"/>
      <c r="D1239" s="154" t="s">
        <v>259</v>
      </c>
      <c r="E1239" s="160" t="s">
        <v>1</v>
      </c>
      <c r="F1239" s="161" t="s">
        <v>3536</v>
      </c>
      <c r="H1239" s="162">
        <v>12.67</v>
      </c>
      <c r="L1239" s="159"/>
      <c r="M1239" s="163"/>
      <c r="T1239" s="164"/>
      <c r="AT1239" s="160" t="s">
        <v>259</v>
      </c>
      <c r="AU1239" s="160" t="s">
        <v>88</v>
      </c>
      <c r="AV1239" s="13" t="s">
        <v>88</v>
      </c>
      <c r="AW1239" s="13" t="s">
        <v>27</v>
      </c>
      <c r="AX1239" s="13" t="s">
        <v>72</v>
      </c>
      <c r="AY1239" s="160" t="s">
        <v>157</v>
      </c>
    </row>
    <row r="1240" spans="2:65" s="12" customFormat="1">
      <c r="B1240" s="153"/>
      <c r="D1240" s="154" t="s">
        <v>259</v>
      </c>
      <c r="E1240" s="155" t="s">
        <v>1</v>
      </c>
      <c r="F1240" s="156" t="s">
        <v>2766</v>
      </c>
      <c r="H1240" s="155" t="s">
        <v>1</v>
      </c>
      <c r="L1240" s="153"/>
      <c r="M1240" s="157"/>
      <c r="T1240" s="158"/>
      <c r="AT1240" s="155" t="s">
        <v>259</v>
      </c>
      <c r="AU1240" s="155" t="s">
        <v>88</v>
      </c>
      <c r="AV1240" s="12" t="s">
        <v>80</v>
      </c>
      <c r="AW1240" s="12" t="s">
        <v>27</v>
      </c>
      <c r="AX1240" s="12" t="s">
        <v>72</v>
      </c>
      <c r="AY1240" s="155" t="s">
        <v>157</v>
      </c>
    </row>
    <row r="1241" spans="2:65" s="13" customFormat="1" ht="20">
      <c r="B1241" s="159"/>
      <c r="D1241" s="154" t="s">
        <v>259</v>
      </c>
      <c r="E1241" s="160" t="s">
        <v>1</v>
      </c>
      <c r="F1241" s="161" t="s">
        <v>3537</v>
      </c>
      <c r="H1241" s="162">
        <v>63.22</v>
      </c>
      <c r="L1241" s="159"/>
      <c r="M1241" s="163"/>
      <c r="T1241" s="164"/>
      <c r="AT1241" s="160" t="s">
        <v>259</v>
      </c>
      <c r="AU1241" s="160" t="s">
        <v>88</v>
      </c>
      <c r="AV1241" s="13" t="s">
        <v>88</v>
      </c>
      <c r="AW1241" s="13" t="s">
        <v>27</v>
      </c>
      <c r="AX1241" s="13" t="s">
        <v>72</v>
      </c>
      <c r="AY1241" s="160" t="s">
        <v>157</v>
      </c>
    </row>
    <row r="1242" spans="2:65" s="14" customFormat="1">
      <c r="B1242" s="165"/>
      <c r="D1242" s="154" t="s">
        <v>259</v>
      </c>
      <c r="E1242" s="166" t="s">
        <v>1</v>
      </c>
      <c r="F1242" s="167" t="s">
        <v>265</v>
      </c>
      <c r="H1242" s="168">
        <v>205.42</v>
      </c>
      <c r="L1242" s="165"/>
      <c r="M1242" s="169"/>
      <c r="T1242" s="170"/>
      <c r="AT1242" s="166" t="s">
        <v>259</v>
      </c>
      <c r="AU1242" s="166" t="s">
        <v>88</v>
      </c>
      <c r="AV1242" s="14" t="s">
        <v>164</v>
      </c>
      <c r="AW1242" s="14" t="s">
        <v>27</v>
      </c>
      <c r="AX1242" s="14" t="s">
        <v>80</v>
      </c>
      <c r="AY1242" s="166" t="s">
        <v>157</v>
      </c>
    </row>
    <row r="1243" spans="2:65" s="1" customFormat="1" ht="24.25" customHeight="1">
      <c r="B1243" s="28"/>
      <c r="C1243" s="198" t="s">
        <v>1170</v>
      </c>
      <c r="D1243" s="198" t="s">
        <v>160</v>
      </c>
      <c r="E1243" s="199" t="s">
        <v>3538</v>
      </c>
      <c r="F1243" s="200" t="s">
        <v>3539</v>
      </c>
      <c r="G1243" s="201" t="s">
        <v>306</v>
      </c>
      <c r="H1243" s="202">
        <v>322.33999999999997</v>
      </c>
      <c r="I1243" s="903"/>
      <c r="J1243" s="203">
        <f>ROUND(I1243*H1243,2)</f>
        <v>0</v>
      </c>
      <c r="K1243" s="200" t="s">
        <v>2720</v>
      </c>
      <c r="L1243" s="28"/>
      <c r="M1243" s="140" t="s">
        <v>1</v>
      </c>
      <c r="N1243" s="141" t="s">
        <v>38</v>
      </c>
      <c r="O1243" s="142">
        <v>0.36799999999999999</v>
      </c>
      <c r="P1243" s="142">
        <f>O1243*H1243</f>
        <v>118.62111999999999</v>
      </c>
      <c r="Q1243" s="142">
        <v>0</v>
      </c>
      <c r="R1243" s="142">
        <f>Q1243*H1243</f>
        <v>0</v>
      </c>
      <c r="S1243" s="142">
        <v>8.3169999999999994E-2</v>
      </c>
      <c r="T1243" s="143">
        <f>S1243*H1243</f>
        <v>26.809017799999996</v>
      </c>
      <c r="AR1243" s="144" t="s">
        <v>188</v>
      </c>
      <c r="AT1243" s="144" t="s">
        <v>160</v>
      </c>
      <c r="AU1243" s="144" t="s">
        <v>88</v>
      </c>
      <c r="AY1243" s="16" t="s">
        <v>157</v>
      </c>
      <c r="BE1243" s="145">
        <f>IF(N1243="základní",J1243,0)</f>
        <v>0</v>
      </c>
      <c r="BF1243" s="145">
        <f>IF(N1243="snížená",J1243,0)</f>
        <v>0</v>
      </c>
      <c r="BG1243" s="145">
        <f>IF(N1243="zákl. přenesená",J1243,0)</f>
        <v>0</v>
      </c>
      <c r="BH1243" s="145">
        <f>IF(N1243="sníž. přenesená",J1243,0)</f>
        <v>0</v>
      </c>
      <c r="BI1243" s="145">
        <f>IF(N1243="nulová",J1243,0)</f>
        <v>0</v>
      </c>
      <c r="BJ1243" s="16" t="s">
        <v>88</v>
      </c>
      <c r="BK1243" s="145">
        <f>ROUND(I1243*H1243,2)</f>
        <v>0</v>
      </c>
      <c r="BL1243" s="16" t="s">
        <v>188</v>
      </c>
      <c r="BM1243" s="144" t="s">
        <v>3540</v>
      </c>
    </row>
    <row r="1244" spans="2:65" s="1" customFormat="1">
      <c r="B1244" s="28"/>
      <c r="D1244" s="150" t="s">
        <v>214</v>
      </c>
      <c r="F1244" s="870" t="s">
        <v>3541</v>
      </c>
      <c r="L1244" s="28"/>
      <c r="M1244" s="152"/>
      <c r="T1244" s="52"/>
      <c r="AT1244" s="16" t="s">
        <v>214</v>
      </c>
      <c r="AU1244" s="16" t="s">
        <v>88</v>
      </c>
    </row>
    <row r="1245" spans="2:65" s="12" customFormat="1">
      <c r="B1245" s="153"/>
      <c r="D1245" s="154" t="s">
        <v>259</v>
      </c>
      <c r="E1245" s="155" t="s">
        <v>1</v>
      </c>
      <c r="F1245" s="156" t="s">
        <v>2764</v>
      </c>
      <c r="H1245" s="155" t="s">
        <v>1</v>
      </c>
      <c r="L1245" s="153"/>
      <c r="M1245" s="157"/>
      <c r="T1245" s="158"/>
      <c r="AT1245" s="155" t="s">
        <v>259</v>
      </c>
      <c r="AU1245" s="155" t="s">
        <v>88</v>
      </c>
      <c r="AV1245" s="12" t="s">
        <v>80</v>
      </c>
      <c r="AW1245" s="12" t="s">
        <v>27</v>
      </c>
      <c r="AX1245" s="12" t="s">
        <v>72</v>
      </c>
      <c r="AY1245" s="155" t="s">
        <v>157</v>
      </c>
    </row>
    <row r="1246" spans="2:65" s="13" customFormat="1">
      <c r="B1246" s="159"/>
      <c r="D1246" s="154" t="s">
        <v>259</v>
      </c>
      <c r="E1246" s="160" t="s">
        <v>1</v>
      </c>
      <c r="F1246" s="161" t="s">
        <v>2972</v>
      </c>
      <c r="H1246" s="162">
        <v>2.54</v>
      </c>
      <c r="L1246" s="159"/>
      <c r="M1246" s="163"/>
      <c r="T1246" s="164"/>
      <c r="AT1246" s="160" t="s">
        <v>259</v>
      </c>
      <c r="AU1246" s="160" t="s">
        <v>88</v>
      </c>
      <c r="AV1246" s="13" t="s">
        <v>88</v>
      </c>
      <c r="AW1246" s="13" t="s">
        <v>27</v>
      </c>
      <c r="AX1246" s="13" t="s">
        <v>72</v>
      </c>
      <c r="AY1246" s="160" t="s">
        <v>157</v>
      </c>
    </row>
    <row r="1247" spans="2:65" s="13" customFormat="1">
      <c r="B1247" s="159"/>
      <c r="D1247" s="154" t="s">
        <v>259</v>
      </c>
      <c r="E1247" s="160" t="s">
        <v>1</v>
      </c>
      <c r="F1247" s="161" t="s">
        <v>2973</v>
      </c>
      <c r="H1247" s="162">
        <v>1.63</v>
      </c>
      <c r="L1247" s="159"/>
      <c r="M1247" s="163"/>
      <c r="T1247" s="164"/>
      <c r="AT1247" s="160" t="s">
        <v>259</v>
      </c>
      <c r="AU1247" s="160" t="s">
        <v>88</v>
      </c>
      <c r="AV1247" s="13" t="s">
        <v>88</v>
      </c>
      <c r="AW1247" s="13" t="s">
        <v>27</v>
      </c>
      <c r="AX1247" s="13" t="s">
        <v>72</v>
      </c>
      <c r="AY1247" s="160" t="s">
        <v>157</v>
      </c>
    </row>
    <row r="1248" spans="2:65" s="13" customFormat="1">
      <c r="B1248" s="159"/>
      <c r="D1248" s="154" t="s">
        <v>259</v>
      </c>
      <c r="E1248" s="160" t="s">
        <v>1</v>
      </c>
      <c r="F1248" s="161" t="s">
        <v>2975</v>
      </c>
      <c r="H1248" s="162">
        <v>4.9800000000000004</v>
      </c>
      <c r="L1248" s="159"/>
      <c r="M1248" s="163"/>
      <c r="T1248" s="164"/>
      <c r="AT1248" s="160" t="s">
        <v>259</v>
      </c>
      <c r="AU1248" s="160" t="s">
        <v>88</v>
      </c>
      <c r="AV1248" s="13" t="s">
        <v>88</v>
      </c>
      <c r="AW1248" s="13" t="s">
        <v>27</v>
      </c>
      <c r="AX1248" s="13" t="s">
        <v>72</v>
      </c>
      <c r="AY1248" s="160" t="s">
        <v>157</v>
      </c>
    </row>
    <row r="1249" spans="2:51" s="13" customFormat="1">
      <c r="B1249" s="159"/>
      <c r="D1249" s="154" t="s">
        <v>259</v>
      </c>
      <c r="E1249" s="160" t="s">
        <v>1</v>
      </c>
      <c r="F1249" s="161" t="s">
        <v>2984</v>
      </c>
      <c r="H1249" s="162">
        <v>1.74</v>
      </c>
      <c r="L1249" s="159"/>
      <c r="M1249" s="163"/>
      <c r="T1249" s="164"/>
      <c r="AT1249" s="160" t="s">
        <v>259</v>
      </c>
      <c r="AU1249" s="160" t="s">
        <v>88</v>
      </c>
      <c r="AV1249" s="13" t="s">
        <v>88</v>
      </c>
      <c r="AW1249" s="13" t="s">
        <v>27</v>
      </c>
      <c r="AX1249" s="13" t="s">
        <v>72</v>
      </c>
      <c r="AY1249" s="160" t="s">
        <v>157</v>
      </c>
    </row>
    <row r="1250" spans="2:51" s="13" customFormat="1">
      <c r="B1250" s="159"/>
      <c r="D1250" s="154" t="s">
        <v>259</v>
      </c>
      <c r="E1250" s="160" t="s">
        <v>1</v>
      </c>
      <c r="F1250" s="161" t="s">
        <v>2985</v>
      </c>
      <c r="H1250" s="162">
        <v>2.54</v>
      </c>
      <c r="L1250" s="159"/>
      <c r="M1250" s="163"/>
      <c r="T1250" s="164"/>
      <c r="AT1250" s="160" t="s">
        <v>259</v>
      </c>
      <c r="AU1250" s="160" t="s">
        <v>88</v>
      </c>
      <c r="AV1250" s="13" t="s">
        <v>88</v>
      </c>
      <c r="AW1250" s="13" t="s">
        <v>27</v>
      </c>
      <c r="AX1250" s="13" t="s">
        <v>72</v>
      </c>
      <c r="AY1250" s="160" t="s">
        <v>157</v>
      </c>
    </row>
    <row r="1251" spans="2:51" s="13" customFormat="1">
      <c r="B1251" s="159"/>
      <c r="D1251" s="154" t="s">
        <v>259</v>
      </c>
      <c r="E1251" s="160" t="s">
        <v>1</v>
      </c>
      <c r="F1251" s="161" t="s">
        <v>2986</v>
      </c>
      <c r="H1251" s="162">
        <v>3.42</v>
      </c>
      <c r="L1251" s="159"/>
      <c r="M1251" s="163"/>
      <c r="T1251" s="164"/>
      <c r="AT1251" s="160" t="s">
        <v>259</v>
      </c>
      <c r="AU1251" s="160" t="s">
        <v>88</v>
      </c>
      <c r="AV1251" s="13" t="s">
        <v>88</v>
      </c>
      <c r="AW1251" s="13" t="s">
        <v>27</v>
      </c>
      <c r="AX1251" s="13" t="s">
        <v>72</v>
      </c>
      <c r="AY1251" s="160" t="s">
        <v>157</v>
      </c>
    </row>
    <row r="1252" spans="2:51" s="13" customFormat="1">
      <c r="B1252" s="159"/>
      <c r="D1252" s="154" t="s">
        <v>259</v>
      </c>
      <c r="E1252" s="160" t="s">
        <v>1</v>
      </c>
      <c r="F1252" s="161" t="s">
        <v>2987</v>
      </c>
      <c r="H1252" s="162">
        <v>5.32</v>
      </c>
      <c r="L1252" s="159"/>
      <c r="M1252" s="163"/>
      <c r="T1252" s="164"/>
      <c r="AT1252" s="160" t="s">
        <v>259</v>
      </c>
      <c r="AU1252" s="160" t="s">
        <v>88</v>
      </c>
      <c r="AV1252" s="13" t="s">
        <v>88</v>
      </c>
      <c r="AW1252" s="13" t="s">
        <v>27</v>
      </c>
      <c r="AX1252" s="13" t="s">
        <v>72</v>
      </c>
      <c r="AY1252" s="160" t="s">
        <v>157</v>
      </c>
    </row>
    <row r="1253" spans="2:51" s="13" customFormat="1">
      <c r="B1253" s="159"/>
      <c r="D1253" s="154" t="s">
        <v>259</v>
      </c>
      <c r="E1253" s="160" t="s">
        <v>1</v>
      </c>
      <c r="F1253" s="161" t="s">
        <v>2988</v>
      </c>
      <c r="H1253" s="162">
        <v>17.059999999999999</v>
      </c>
      <c r="L1253" s="159"/>
      <c r="M1253" s="163"/>
      <c r="T1253" s="164"/>
      <c r="AT1253" s="160" t="s">
        <v>259</v>
      </c>
      <c r="AU1253" s="160" t="s">
        <v>88</v>
      </c>
      <c r="AV1253" s="13" t="s">
        <v>88</v>
      </c>
      <c r="AW1253" s="13" t="s">
        <v>27</v>
      </c>
      <c r="AX1253" s="13" t="s">
        <v>72</v>
      </c>
      <c r="AY1253" s="160" t="s">
        <v>157</v>
      </c>
    </row>
    <row r="1254" spans="2:51" s="13" customFormat="1">
      <c r="B1254" s="159"/>
      <c r="D1254" s="154" t="s">
        <v>259</v>
      </c>
      <c r="E1254" s="160" t="s">
        <v>1</v>
      </c>
      <c r="F1254" s="161" t="s">
        <v>2989</v>
      </c>
      <c r="H1254" s="162">
        <v>19.57</v>
      </c>
      <c r="L1254" s="159"/>
      <c r="M1254" s="163"/>
      <c r="T1254" s="164"/>
      <c r="AT1254" s="160" t="s">
        <v>259</v>
      </c>
      <c r="AU1254" s="160" t="s">
        <v>88</v>
      </c>
      <c r="AV1254" s="13" t="s">
        <v>88</v>
      </c>
      <c r="AW1254" s="13" t="s">
        <v>27</v>
      </c>
      <c r="AX1254" s="13" t="s">
        <v>72</v>
      </c>
      <c r="AY1254" s="160" t="s">
        <v>157</v>
      </c>
    </row>
    <row r="1255" spans="2:51" s="13" customFormat="1">
      <c r="B1255" s="159"/>
      <c r="D1255" s="154" t="s">
        <v>259</v>
      </c>
      <c r="E1255" s="160" t="s">
        <v>1</v>
      </c>
      <c r="F1255" s="161" t="s">
        <v>2990</v>
      </c>
      <c r="H1255" s="162">
        <v>8.0299999999999994</v>
      </c>
      <c r="L1255" s="159"/>
      <c r="M1255" s="163"/>
      <c r="T1255" s="164"/>
      <c r="AT1255" s="160" t="s">
        <v>259</v>
      </c>
      <c r="AU1255" s="160" t="s">
        <v>88</v>
      </c>
      <c r="AV1255" s="13" t="s">
        <v>88</v>
      </c>
      <c r="AW1255" s="13" t="s">
        <v>27</v>
      </c>
      <c r="AX1255" s="13" t="s">
        <v>72</v>
      </c>
      <c r="AY1255" s="160" t="s">
        <v>157</v>
      </c>
    </row>
    <row r="1256" spans="2:51" s="13" customFormat="1">
      <c r="B1256" s="159"/>
      <c r="D1256" s="154" t="s">
        <v>259</v>
      </c>
      <c r="E1256" s="160" t="s">
        <v>1</v>
      </c>
      <c r="F1256" s="161" t="s">
        <v>2991</v>
      </c>
      <c r="H1256" s="162">
        <v>10.26</v>
      </c>
      <c r="L1256" s="159"/>
      <c r="M1256" s="163"/>
      <c r="T1256" s="164"/>
      <c r="AT1256" s="160" t="s">
        <v>259</v>
      </c>
      <c r="AU1256" s="160" t="s">
        <v>88</v>
      </c>
      <c r="AV1256" s="13" t="s">
        <v>88</v>
      </c>
      <c r="AW1256" s="13" t="s">
        <v>27</v>
      </c>
      <c r="AX1256" s="13" t="s">
        <v>72</v>
      </c>
      <c r="AY1256" s="160" t="s">
        <v>157</v>
      </c>
    </row>
    <row r="1257" spans="2:51" s="13" customFormat="1">
      <c r="B1257" s="159"/>
      <c r="D1257" s="154" t="s">
        <v>259</v>
      </c>
      <c r="E1257" s="160" t="s">
        <v>1</v>
      </c>
      <c r="F1257" s="161" t="s">
        <v>2992</v>
      </c>
      <c r="H1257" s="162">
        <v>4.8499999999999996</v>
      </c>
      <c r="L1257" s="159"/>
      <c r="M1257" s="163"/>
      <c r="T1257" s="164"/>
      <c r="AT1257" s="160" t="s">
        <v>259</v>
      </c>
      <c r="AU1257" s="160" t="s">
        <v>88</v>
      </c>
      <c r="AV1257" s="13" t="s">
        <v>88</v>
      </c>
      <c r="AW1257" s="13" t="s">
        <v>27</v>
      </c>
      <c r="AX1257" s="13" t="s">
        <v>72</v>
      </c>
      <c r="AY1257" s="160" t="s">
        <v>157</v>
      </c>
    </row>
    <row r="1258" spans="2:51" s="13" customFormat="1">
      <c r="B1258" s="159"/>
      <c r="D1258" s="154" t="s">
        <v>259</v>
      </c>
      <c r="E1258" s="160" t="s">
        <v>1</v>
      </c>
      <c r="F1258" s="161" t="s">
        <v>2993</v>
      </c>
      <c r="H1258" s="162">
        <v>5.63</v>
      </c>
      <c r="L1258" s="159"/>
      <c r="M1258" s="163"/>
      <c r="T1258" s="164"/>
      <c r="AT1258" s="160" t="s">
        <v>259</v>
      </c>
      <c r="AU1258" s="160" t="s">
        <v>88</v>
      </c>
      <c r="AV1258" s="13" t="s">
        <v>88</v>
      </c>
      <c r="AW1258" s="13" t="s">
        <v>27</v>
      </c>
      <c r="AX1258" s="13" t="s">
        <v>72</v>
      </c>
      <c r="AY1258" s="160" t="s">
        <v>157</v>
      </c>
    </row>
    <row r="1259" spans="2:51" s="13" customFormat="1">
      <c r="B1259" s="159"/>
      <c r="D1259" s="154" t="s">
        <v>259</v>
      </c>
      <c r="E1259" s="160" t="s">
        <v>1</v>
      </c>
      <c r="F1259" s="161" t="s">
        <v>2994</v>
      </c>
      <c r="H1259" s="162">
        <v>52.5</v>
      </c>
      <c r="L1259" s="159"/>
      <c r="M1259" s="163"/>
      <c r="T1259" s="164"/>
      <c r="AT1259" s="160" t="s">
        <v>259</v>
      </c>
      <c r="AU1259" s="160" t="s">
        <v>88</v>
      </c>
      <c r="AV1259" s="13" t="s">
        <v>88</v>
      </c>
      <c r="AW1259" s="13" t="s">
        <v>27</v>
      </c>
      <c r="AX1259" s="13" t="s">
        <v>72</v>
      </c>
      <c r="AY1259" s="160" t="s">
        <v>157</v>
      </c>
    </row>
    <row r="1260" spans="2:51" s="13" customFormat="1">
      <c r="B1260" s="159"/>
      <c r="D1260" s="154" t="s">
        <v>259</v>
      </c>
      <c r="E1260" s="160" t="s">
        <v>1</v>
      </c>
      <c r="F1260" s="161" t="s">
        <v>2997</v>
      </c>
      <c r="H1260" s="162">
        <v>5.0199999999999996</v>
      </c>
      <c r="L1260" s="159"/>
      <c r="M1260" s="163"/>
      <c r="T1260" s="164"/>
      <c r="AT1260" s="160" t="s">
        <v>259</v>
      </c>
      <c r="AU1260" s="160" t="s">
        <v>88</v>
      </c>
      <c r="AV1260" s="13" t="s">
        <v>88</v>
      </c>
      <c r="AW1260" s="13" t="s">
        <v>27</v>
      </c>
      <c r="AX1260" s="13" t="s">
        <v>72</v>
      </c>
      <c r="AY1260" s="160" t="s">
        <v>157</v>
      </c>
    </row>
    <row r="1261" spans="2:51" s="12" customFormat="1">
      <c r="B1261" s="153"/>
      <c r="D1261" s="154" t="s">
        <v>259</v>
      </c>
      <c r="E1261" s="155" t="s">
        <v>1</v>
      </c>
      <c r="F1261" s="156" t="s">
        <v>2765</v>
      </c>
      <c r="H1261" s="155" t="s">
        <v>1</v>
      </c>
      <c r="L1261" s="153"/>
      <c r="M1261" s="157"/>
      <c r="T1261" s="158"/>
      <c r="AT1261" s="155" t="s">
        <v>259</v>
      </c>
      <c r="AU1261" s="155" t="s">
        <v>88</v>
      </c>
      <c r="AV1261" s="12" t="s">
        <v>80</v>
      </c>
      <c r="AW1261" s="12" t="s">
        <v>27</v>
      </c>
      <c r="AX1261" s="12" t="s">
        <v>72</v>
      </c>
      <c r="AY1261" s="155" t="s">
        <v>157</v>
      </c>
    </row>
    <row r="1262" spans="2:51" s="13" customFormat="1">
      <c r="B1262" s="159"/>
      <c r="D1262" s="154" t="s">
        <v>259</v>
      </c>
      <c r="E1262" s="160" t="s">
        <v>1</v>
      </c>
      <c r="F1262" s="161" t="s">
        <v>2999</v>
      </c>
      <c r="H1262" s="162">
        <v>3.49</v>
      </c>
      <c r="L1262" s="159"/>
      <c r="M1262" s="163"/>
      <c r="T1262" s="164"/>
      <c r="AT1262" s="160" t="s">
        <v>259</v>
      </c>
      <c r="AU1262" s="160" t="s">
        <v>88</v>
      </c>
      <c r="AV1262" s="13" t="s">
        <v>88</v>
      </c>
      <c r="AW1262" s="13" t="s">
        <v>27</v>
      </c>
      <c r="AX1262" s="13" t="s">
        <v>72</v>
      </c>
      <c r="AY1262" s="160" t="s">
        <v>157</v>
      </c>
    </row>
    <row r="1263" spans="2:51" s="13" customFormat="1">
      <c r="B1263" s="159"/>
      <c r="D1263" s="154" t="s">
        <v>259</v>
      </c>
      <c r="E1263" s="160" t="s">
        <v>1</v>
      </c>
      <c r="F1263" s="161" t="s">
        <v>3000</v>
      </c>
      <c r="H1263" s="162">
        <v>2.17</v>
      </c>
      <c r="L1263" s="159"/>
      <c r="M1263" s="163"/>
      <c r="T1263" s="164"/>
      <c r="AT1263" s="160" t="s">
        <v>259</v>
      </c>
      <c r="AU1263" s="160" t="s">
        <v>88</v>
      </c>
      <c r="AV1263" s="13" t="s">
        <v>88</v>
      </c>
      <c r="AW1263" s="13" t="s">
        <v>27</v>
      </c>
      <c r="AX1263" s="13" t="s">
        <v>72</v>
      </c>
      <c r="AY1263" s="160" t="s">
        <v>157</v>
      </c>
    </row>
    <row r="1264" spans="2:51" s="13" customFormat="1">
      <c r="B1264" s="159"/>
      <c r="D1264" s="154" t="s">
        <v>259</v>
      </c>
      <c r="E1264" s="160" t="s">
        <v>1</v>
      </c>
      <c r="F1264" s="161" t="s">
        <v>3001</v>
      </c>
      <c r="H1264" s="162">
        <v>0.95</v>
      </c>
      <c r="L1264" s="159"/>
      <c r="M1264" s="163"/>
      <c r="T1264" s="164"/>
      <c r="AT1264" s="160" t="s">
        <v>259</v>
      </c>
      <c r="AU1264" s="160" t="s">
        <v>88</v>
      </c>
      <c r="AV1264" s="13" t="s">
        <v>88</v>
      </c>
      <c r="AW1264" s="13" t="s">
        <v>27</v>
      </c>
      <c r="AX1264" s="13" t="s">
        <v>72</v>
      </c>
      <c r="AY1264" s="160" t="s">
        <v>157</v>
      </c>
    </row>
    <row r="1265" spans="2:65" s="13" customFormat="1">
      <c r="B1265" s="159"/>
      <c r="D1265" s="154" t="s">
        <v>259</v>
      </c>
      <c r="E1265" s="160" t="s">
        <v>1</v>
      </c>
      <c r="F1265" s="161" t="s">
        <v>3002</v>
      </c>
      <c r="H1265" s="162">
        <v>0.97</v>
      </c>
      <c r="L1265" s="159"/>
      <c r="M1265" s="163"/>
      <c r="T1265" s="164"/>
      <c r="AT1265" s="160" t="s">
        <v>259</v>
      </c>
      <c r="AU1265" s="160" t="s">
        <v>88</v>
      </c>
      <c r="AV1265" s="13" t="s">
        <v>88</v>
      </c>
      <c r="AW1265" s="13" t="s">
        <v>27</v>
      </c>
      <c r="AX1265" s="13" t="s">
        <v>72</v>
      </c>
      <c r="AY1265" s="160" t="s">
        <v>157</v>
      </c>
    </row>
    <row r="1266" spans="2:65" s="13" customFormat="1">
      <c r="B1266" s="159"/>
      <c r="D1266" s="154" t="s">
        <v>259</v>
      </c>
      <c r="E1266" s="160" t="s">
        <v>1</v>
      </c>
      <c r="F1266" s="161" t="s">
        <v>3003</v>
      </c>
      <c r="H1266" s="162">
        <v>0.93</v>
      </c>
      <c r="L1266" s="159"/>
      <c r="M1266" s="163"/>
      <c r="T1266" s="164"/>
      <c r="AT1266" s="160" t="s">
        <v>259</v>
      </c>
      <c r="AU1266" s="160" t="s">
        <v>88</v>
      </c>
      <c r="AV1266" s="13" t="s">
        <v>88</v>
      </c>
      <c r="AW1266" s="13" t="s">
        <v>27</v>
      </c>
      <c r="AX1266" s="13" t="s">
        <v>72</v>
      </c>
      <c r="AY1266" s="160" t="s">
        <v>157</v>
      </c>
    </row>
    <row r="1267" spans="2:65" s="13" customFormat="1">
      <c r="B1267" s="159"/>
      <c r="D1267" s="154" t="s">
        <v>259</v>
      </c>
      <c r="E1267" s="160" t="s">
        <v>1</v>
      </c>
      <c r="F1267" s="161" t="s">
        <v>3004</v>
      </c>
      <c r="H1267" s="162">
        <v>2.23</v>
      </c>
      <c r="L1267" s="159"/>
      <c r="M1267" s="163"/>
      <c r="T1267" s="164"/>
      <c r="AT1267" s="160" t="s">
        <v>259</v>
      </c>
      <c r="AU1267" s="160" t="s">
        <v>88</v>
      </c>
      <c r="AV1267" s="13" t="s">
        <v>88</v>
      </c>
      <c r="AW1267" s="13" t="s">
        <v>27</v>
      </c>
      <c r="AX1267" s="13" t="s">
        <v>72</v>
      </c>
      <c r="AY1267" s="160" t="s">
        <v>157</v>
      </c>
    </row>
    <row r="1268" spans="2:65" s="13" customFormat="1">
      <c r="B1268" s="159"/>
      <c r="D1268" s="154" t="s">
        <v>259</v>
      </c>
      <c r="E1268" s="160" t="s">
        <v>1</v>
      </c>
      <c r="F1268" s="161" t="s">
        <v>3005</v>
      </c>
      <c r="H1268" s="162">
        <v>16.11</v>
      </c>
      <c r="L1268" s="159"/>
      <c r="M1268" s="163"/>
      <c r="T1268" s="164"/>
      <c r="AT1268" s="160" t="s">
        <v>259</v>
      </c>
      <c r="AU1268" s="160" t="s">
        <v>88</v>
      </c>
      <c r="AV1268" s="13" t="s">
        <v>88</v>
      </c>
      <c r="AW1268" s="13" t="s">
        <v>27</v>
      </c>
      <c r="AX1268" s="13" t="s">
        <v>72</v>
      </c>
      <c r="AY1268" s="160" t="s">
        <v>157</v>
      </c>
    </row>
    <row r="1269" spans="2:65" s="13" customFormat="1">
      <c r="B1269" s="159"/>
      <c r="D1269" s="154" t="s">
        <v>259</v>
      </c>
      <c r="E1269" s="160" t="s">
        <v>1</v>
      </c>
      <c r="F1269" s="161" t="s">
        <v>3016</v>
      </c>
      <c r="H1269" s="162">
        <v>16.649999999999999</v>
      </c>
      <c r="L1269" s="159"/>
      <c r="M1269" s="163"/>
      <c r="T1269" s="164"/>
      <c r="AT1269" s="160" t="s">
        <v>259</v>
      </c>
      <c r="AU1269" s="160" t="s">
        <v>88</v>
      </c>
      <c r="AV1269" s="13" t="s">
        <v>88</v>
      </c>
      <c r="AW1269" s="13" t="s">
        <v>27</v>
      </c>
      <c r="AX1269" s="13" t="s">
        <v>72</v>
      </c>
      <c r="AY1269" s="160" t="s">
        <v>157</v>
      </c>
    </row>
    <row r="1270" spans="2:65" s="12" customFormat="1">
      <c r="B1270" s="153"/>
      <c r="D1270" s="154" t="s">
        <v>259</v>
      </c>
      <c r="E1270" s="155" t="s">
        <v>1</v>
      </c>
      <c r="F1270" s="156" t="s">
        <v>2766</v>
      </c>
      <c r="H1270" s="155" t="s">
        <v>1</v>
      </c>
      <c r="L1270" s="153"/>
      <c r="M1270" s="157"/>
      <c r="T1270" s="158"/>
      <c r="AT1270" s="155" t="s">
        <v>259</v>
      </c>
      <c r="AU1270" s="155" t="s">
        <v>88</v>
      </c>
      <c r="AV1270" s="12" t="s">
        <v>80</v>
      </c>
      <c r="AW1270" s="12" t="s">
        <v>27</v>
      </c>
      <c r="AX1270" s="12" t="s">
        <v>72</v>
      </c>
      <c r="AY1270" s="155" t="s">
        <v>157</v>
      </c>
    </row>
    <row r="1271" spans="2:65" s="13" customFormat="1">
      <c r="B1271" s="159"/>
      <c r="D1271" s="154" t="s">
        <v>259</v>
      </c>
      <c r="E1271" s="160" t="s">
        <v>1</v>
      </c>
      <c r="F1271" s="161" t="s">
        <v>3022</v>
      </c>
      <c r="H1271" s="162">
        <v>3.12</v>
      </c>
      <c r="L1271" s="159"/>
      <c r="M1271" s="163"/>
      <c r="T1271" s="164"/>
      <c r="AT1271" s="160" t="s">
        <v>259</v>
      </c>
      <c r="AU1271" s="160" t="s">
        <v>88</v>
      </c>
      <c r="AV1271" s="13" t="s">
        <v>88</v>
      </c>
      <c r="AW1271" s="13" t="s">
        <v>27</v>
      </c>
      <c r="AX1271" s="13" t="s">
        <v>72</v>
      </c>
      <c r="AY1271" s="160" t="s">
        <v>157</v>
      </c>
    </row>
    <row r="1272" spans="2:65" s="13" customFormat="1">
      <c r="B1272" s="159"/>
      <c r="D1272" s="154" t="s">
        <v>259</v>
      </c>
      <c r="E1272" s="160" t="s">
        <v>1</v>
      </c>
      <c r="F1272" s="161" t="s">
        <v>3027</v>
      </c>
      <c r="H1272" s="162">
        <v>124.61</v>
      </c>
      <c r="L1272" s="159"/>
      <c r="M1272" s="163"/>
      <c r="T1272" s="164"/>
      <c r="AT1272" s="160" t="s">
        <v>259</v>
      </c>
      <c r="AU1272" s="160" t="s">
        <v>88</v>
      </c>
      <c r="AV1272" s="13" t="s">
        <v>88</v>
      </c>
      <c r="AW1272" s="13" t="s">
        <v>27</v>
      </c>
      <c r="AX1272" s="13" t="s">
        <v>72</v>
      </c>
      <c r="AY1272" s="160" t="s">
        <v>157</v>
      </c>
    </row>
    <row r="1273" spans="2:65" s="13" customFormat="1">
      <c r="B1273" s="159"/>
      <c r="D1273" s="154" t="s">
        <v>259</v>
      </c>
      <c r="E1273" s="160" t="s">
        <v>1</v>
      </c>
      <c r="F1273" s="161" t="s">
        <v>3034</v>
      </c>
      <c r="H1273" s="162">
        <v>6.02</v>
      </c>
      <c r="L1273" s="159"/>
      <c r="M1273" s="163"/>
      <c r="T1273" s="164"/>
      <c r="AT1273" s="160" t="s">
        <v>259</v>
      </c>
      <c r="AU1273" s="160" t="s">
        <v>88</v>
      </c>
      <c r="AV1273" s="13" t="s">
        <v>88</v>
      </c>
      <c r="AW1273" s="13" t="s">
        <v>27</v>
      </c>
      <c r="AX1273" s="13" t="s">
        <v>72</v>
      </c>
      <c r="AY1273" s="160" t="s">
        <v>157</v>
      </c>
    </row>
    <row r="1274" spans="2:65" s="14" customFormat="1">
      <c r="B1274" s="165"/>
      <c r="D1274" s="154" t="s">
        <v>259</v>
      </c>
      <c r="E1274" s="166" t="s">
        <v>1</v>
      </c>
      <c r="F1274" s="167" t="s">
        <v>265</v>
      </c>
      <c r="H1274" s="168">
        <v>322.33999999999997</v>
      </c>
      <c r="L1274" s="165"/>
      <c r="M1274" s="169"/>
      <c r="T1274" s="170"/>
      <c r="AT1274" s="166" t="s">
        <v>259</v>
      </c>
      <c r="AU1274" s="166" t="s">
        <v>88</v>
      </c>
      <c r="AV1274" s="14" t="s">
        <v>164</v>
      </c>
      <c r="AW1274" s="14" t="s">
        <v>27</v>
      </c>
      <c r="AX1274" s="14" t="s">
        <v>80</v>
      </c>
      <c r="AY1274" s="166" t="s">
        <v>157</v>
      </c>
    </row>
    <row r="1275" spans="2:65" s="11" customFormat="1" ht="22.9" customHeight="1">
      <c r="B1275" s="121"/>
      <c r="D1275" s="122" t="s">
        <v>71</v>
      </c>
      <c r="E1275" s="130" t="s">
        <v>1768</v>
      </c>
      <c r="F1275" s="130" t="s">
        <v>1769</v>
      </c>
      <c r="J1275" s="131">
        <f>BK1275</f>
        <v>0</v>
      </c>
      <c r="L1275" s="121"/>
      <c r="M1275" s="125"/>
      <c r="P1275" s="126">
        <f>SUM(P1276:P1378)</f>
        <v>94.520750000000007</v>
      </c>
      <c r="R1275" s="126">
        <f>SUM(R1276:R1378)</f>
        <v>0</v>
      </c>
      <c r="T1275" s="127">
        <f>SUM(T1276:T1378)</f>
        <v>1.849453</v>
      </c>
      <c r="AR1275" s="122" t="s">
        <v>88</v>
      </c>
      <c r="AT1275" s="128" t="s">
        <v>71</v>
      </c>
      <c r="AU1275" s="128" t="s">
        <v>80</v>
      </c>
      <c r="AY1275" s="122" t="s">
        <v>157</v>
      </c>
      <c r="BK1275" s="129">
        <f>SUM(BK1276:BK1378)</f>
        <v>0</v>
      </c>
    </row>
    <row r="1276" spans="2:65" s="1" customFormat="1" ht="24.25" customHeight="1">
      <c r="B1276" s="28"/>
      <c r="C1276" s="198" t="s">
        <v>1175</v>
      </c>
      <c r="D1276" s="198" t="s">
        <v>160</v>
      </c>
      <c r="E1276" s="199" t="s">
        <v>3542</v>
      </c>
      <c r="F1276" s="200" t="s">
        <v>3543</v>
      </c>
      <c r="G1276" s="201" t="s">
        <v>306</v>
      </c>
      <c r="H1276" s="202">
        <v>652.96</v>
      </c>
      <c r="I1276" s="903"/>
      <c r="J1276" s="203">
        <f>ROUND(I1276*H1276,2)</f>
        <v>0</v>
      </c>
      <c r="K1276" s="200" t="s">
        <v>2720</v>
      </c>
      <c r="L1276" s="28"/>
      <c r="M1276" s="140" t="s">
        <v>1</v>
      </c>
      <c r="N1276" s="141" t="s">
        <v>38</v>
      </c>
      <c r="O1276" s="142">
        <v>0.105</v>
      </c>
      <c r="P1276" s="142">
        <f>O1276*H1276</f>
        <v>68.5608</v>
      </c>
      <c r="Q1276" s="142">
        <v>0</v>
      </c>
      <c r="R1276" s="142">
        <f>Q1276*H1276</f>
        <v>0</v>
      </c>
      <c r="S1276" s="142">
        <v>2.5000000000000001E-3</v>
      </c>
      <c r="T1276" s="143">
        <f>S1276*H1276</f>
        <v>1.6324000000000001</v>
      </c>
      <c r="AR1276" s="144" t="s">
        <v>188</v>
      </c>
      <c r="AT1276" s="144" t="s">
        <v>160</v>
      </c>
      <c r="AU1276" s="144" t="s">
        <v>88</v>
      </c>
      <c r="AY1276" s="16" t="s">
        <v>157</v>
      </c>
      <c r="BE1276" s="145">
        <f>IF(N1276="základní",J1276,0)</f>
        <v>0</v>
      </c>
      <c r="BF1276" s="145">
        <f>IF(N1276="snížená",J1276,0)</f>
        <v>0</v>
      </c>
      <c r="BG1276" s="145">
        <f>IF(N1276="zákl. přenesená",J1276,0)</f>
        <v>0</v>
      </c>
      <c r="BH1276" s="145">
        <f>IF(N1276="sníž. přenesená",J1276,0)</f>
        <v>0</v>
      </c>
      <c r="BI1276" s="145">
        <f>IF(N1276="nulová",J1276,0)</f>
        <v>0</v>
      </c>
      <c r="BJ1276" s="16" t="s">
        <v>88</v>
      </c>
      <c r="BK1276" s="145">
        <f>ROUND(I1276*H1276,2)</f>
        <v>0</v>
      </c>
      <c r="BL1276" s="16" t="s">
        <v>188</v>
      </c>
      <c r="BM1276" s="144" t="s">
        <v>3544</v>
      </c>
    </row>
    <row r="1277" spans="2:65" s="1" customFormat="1">
      <c r="B1277" s="28"/>
      <c r="D1277" s="150" t="s">
        <v>214</v>
      </c>
      <c r="F1277" s="870" t="s">
        <v>3545</v>
      </c>
      <c r="L1277" s="28"/>
      <c r="M1277" s="152"/>
      <c r="T1277" s="52"/>
      <c r="AT1277" s="16" t="s">
        <v>214</v>
      </c>
      <c r="AU1277" s="16" t="s">
        <v>88</v>
      </c>
    </row>
    <row r="1278" spans="2:65" s="12" customFormat="1">
      <c r="B1278" s="153"/>
      <c r="D1278" s="154" t="s">
        <v>259</v>
      </c>
      <c r="E1278" s="155" t="s">
        <v>1</v>
      </c>
      <c r="F1278" s="156" t="s">
        <v>2764</v>
      </c>
      <c r="H1278" s="155" t="s">
        <v>1</v>
      </c>
      <c r="L1278" s="153"/>
      <c r="M1278" s="157"/>
      <c r="T1278" s="158"/>
      <c r="AT1278" s="155" t="s">
        <v>259</v>
      </c>
      <c r="AU1278" s="155" t="s">
        <v>88</v>
      </c>
      <c r="AV1278" s="12" t="s">
        <v>80</v>
      </c>
      <c r="AW1278" s="12" t="s">
        <v>27</v>
      </c>
      <c r="AX1278" s="12" t="s">
        <v>72</v>
      </c>
      <c r="AY1278" s="155" t="s">
        <v>157</v>
      </c>
    </row>
    <row r="1279" spans="2:65" s="13" customFormat="1">
      <c r="B1279" s="159"/>
      <c r="D1279" s="154" t="s">
        <v>259</v>
      </c>
      <c r="E1279" s="160" t="s">
        <v>1</v>
      </c>
      <c r="F1279" s="161" t="s">
        <v>2970</v>
      </c>
      <c r="H1279" s="162">
        <v>21.3</v>
      </c>
      <c r="L1279" s="159"/>
      <c r="M1279" s="163"/>
      <c r="T1279" s="164"/>
      <c r="AT1279" s="160" t="s">
        <v>259</v>
      </c>
      <c r="AU1279" s="160" t="s">
        <v>88</v>
      </c>
      <c r="AV1279" s="13" t="s">
        <v>88</v>
      </c>
      <c r="AW1279" s="13" t="s">
        <v>27</v>
      </c>
      <c r="AX1279" s="13" t="s">
        <v>72</v>
      </c>
      <c r="AY1279" s="160" t="s">
        <v>157</v>
      </c>
    </row>
    <row r="1280" spans="2:65" s="13" customFormat="1">
      <c r="B1280" s="159"/>
      <c r="D1280" s="154" t="s">
        <v>259</v>
      </c>
      <c r="E1280" s="160" t="s">
        <v>1</v>
      </c>
      <c r="F1280" s="161" t="s">
        <v>2971</v>
      </c>
      <c r="H1280" s="162">
        <v>8.01</v>
      </c>
      <c r="L1280" s="159"/>
      <c r="M1280" s="163"/>
      <c r="T1280" s="164"/>
      <c r="AT1280" s="160" t="s">
        <v>259</v>
      </c>
      <c r="AU1280" s="160" t="s">
        <v>88</v>
      </c>
      <c r="AV1280" s="13" t="s">
        <v>88</v>
      </c>
      <c r="AW1280" s="13" t="s">
        <v>27</v>
      </c>
      <c r="AX1280" s="13" t="s">
        <v>72</v>
      </c>
      <c r="AY1280" s="160" t="s">
        <v>157</v>
      </c>
    </row>
    <row r="1281" spans="2:51" s="13" customFormat="1">
      <c r="B1281" s="159"/>
      <c r="D1281" s="154" t="s">
        <v>259</v>
      </c>
      <c r="E1281" s="160" t="s">
        <v>1</v>
      </c>
      <c r="F1281" s="161" t="s">
        <v>2974</v>
      </c>
      <c r="H1281" s="162">
        <v>10.95</v>
      </c>
      <c r="L1281" s="159"/>
      <c r="M1281" s="163"/>
      <c r="T1281" s="164"/>
      <c r="AT1281" s="160" t="s">
        <v>259</v>
      </c>
      <c r="AU1281" s="160" t="s">
        <v>88</v>
      </c>
      <c r="AV1281" s="13" t="s">
        <v>88</v>
      </c>
      <c r="AW1281" s="13" t="s">
        <v>27</v>
      </c>
      <c r="AX1281" s="13" t="s">
        <v>72</v>
      </c>
      <c r="AY1281" s="160" t="s">
        <v>157</v>
      </c>
    </row>
    <row r="1282" spans="2:51" s="13" customFormat="1">
      <c r="B1282" s="159"/>
      <c r="D1282" s="154" t="s">
        <v>259</v>
      </c>
      <c r="E1282" s="160" t="s">
        <v>1</v>
      </c>
      <c r="F1282" s="161" t="s">
        <v>2976</v>
      </c>
      <c r="H1282" s="162">
        <v>11.19</v>
      </c>
      <c r="L1282" s="159"/>
      <c r="M1282" s="163"/>
      <c r="T1282" s="164"/>
      <c r="AT1282" s="160" t="s">
        <v>259</v>
      </c>
      <c r="AU1282" s="160" t="s">
        <v>88</v>
      </c>
      <c r="AV1282" s="13" t="s">
        <v>88</v>
      </c>
      <c r="AW1282" s="13" t="s">
        <v>27</v>
      </c>
      <c r="AX1282" s="13" t="s">
        <v>72</v>
      </c>
      <c r="AY1282" s="160" t="s">
        <v>157</v>
      </c>
    </row>
    <row r="1283" spans="2:51" s="13" customFormat="1">
      <c r="B1283" s="159"/>
      <c r="D1283" s="154" t="s">
        <v>259</v>
      </c>
      <c r="E1283" s="160" t="s">
        <v>1</v>
      </c>
      <c r="F1283" s="161" t="s">
        <v>2977</v>
      </c>
      <c r="H1283" s="162">
        <v>11.57</v>
      </c>
      <c r="L1283" s="159"/>
      <c r="M1283" s="163"/>
      <c r="T1283" s="164"/>
      <c r="AT1283" s="160" t="s">
        <v>259</v>
      </c>
      <c r="AU1283" s="160" t="s">
        <v>88</v>
      </c>
      <c r="AV1283" s="13" t="s">
        <v>88</v>
      </c>
      <c r="AW1283" s="13" t="s">
        <v>27</v>
      </c>
      <c r="AX1283" s="13" t="s">
        <v>72</v>
      </c>
      <c r="AY1283" s="160" t="s">
        <v>157</v>
      </c>
    </row>
    <row r="1284" spans="2:51" s="13" customFormat="1">
      <c r="B1284" s="159"/>
      <c r="D1284" s="154" t="s">
        <v>259</v>
      </c>
      <c r="E1284" s="160" t="s">
        <v>1</v>
      </c>
      <c r="F1284" s="161" t="s">
        <v>2978</v>
      </c>
      <c r="H1284" s="162">
        <v>8.75</v>
      </c>
      <c r="L1284" s="159"/>
      <c r="M1284" s="163"/>
      <c r="T1284" s="164"/>
      <c r="AT1284" s="160" t="s">
        <v>259</v>
      </c>
      <c r="AU1284" s="160" t="s">
        <v>88</v>
      </c>
      <c r="AV1284" s="13" t="s">
        <v>88</v>
      </c>
      <c r="AW1284" s="13" t="s">
        <v>27</v>
      </c>
      <c r="AX1284" s="13" t="s">
        <v>72</v>
      </c>
      <c r="AY1284" s="160" t="s">
        <v>157</v>
      </c>
    </row>
    <row r="1285" spans="2:51" s="13" customFormat="1">
      <c r="B1285" s="159"/>
      <c r="D1285" s="154" t="s">
        <v>259</v>
      </c>
      <c r="E1285" s="160" t="s">
        <v>1</v>
      </c>
      <c r="F1285" s="161" t="s">
        <v>2979</v>
      </c>
      <c r="H1285" s="162">
        <v>15.87</v>
      </c>
      <c r="L1285" s="159"/>
      <c r="M1285" s="163"/>
      <c r="T1285" s="164"/>
      <c r="AT1285" s="160" t="s">
        <v>259</v>
      </c>
      <c r="AU1285" s="160" t="s">
        <v>88</v>
      </c>
      <c r="AV1285" s="13" t="s">
        <v>88</v>
      </c>
      <c r="AW1285" s="13" t="s">
        <v>27</v>
      </c>
      <c r="AX1285" s="13" t="s">
        <v>72</v>
      </c>
      <c r="AY1285" s="160" t="s">
        <v>157</v>
      </c>
    </row>
    <row r="1286" spans="2:51" s="13" customFormat="1">
      <c r="B1286" s="159"/>
      <c r="D1286" s="154" t="s">
        <v>259</v>
      </c>
      <c r="E1286" s="160" t="s">
        <v>1</v>
      </c>
      <c r="F1286" s="161" t="s">
        <v>2980</v>
      </c>
      <c r="H1286" s="162">
        <v>24.3</v>
      </c>
      <c r="L1286" s="159"/>
      <c r="M1286" s="163"/>
      <c r="T1286" s="164"/>
      <c r="AT1286" s="160" t="s">
        <v>259</v>
      </c>
      <c r="AU1286" s="160" t="s">
        <v>88</v>
      </c>
      <c r="AV1286" s="13" t="s">
        <v>88</v>
      </c>
      <c r="AW1286" s="13" t="s">
        <v>27</v>
      </c>
      <c r="AX1286" s="13" t="s">
        <v>72</v>
      </c>
      <c r="AY1286" s="160" t="s">
        <v>157</v>
      </c>
    </row>
    <row r="1287" spans="2:51" s="13" customFormat="1">
      <c r="B1287" s="159"/>
      <c r="D1287" s="154" t="s">
        <v>259</v>
      </c>
      <c r="E1287" s="160" t="s">
        <v>1</v>
      </c>
      <c r="F1287" s="161" t="s">
        <v>2981</v>
      </c>
      <c r="H1287" s="162">
        <v>12.65</v>
      </c>
      <c r="L1287" s="159"/>
      <c r="M1287" s="163"/>
      <c r="T1287" s="164"/>
      <c r="AT1287" s="160" t="s">
        <v>259</v>
      </c>
      <c r="AU1287" s="160" t="s">
        <v>88</v>
      </c>
      <c r="AV1287" s="13" t="s">
        <v>88</v>
      </c>
      <c r="AW1287" s="13" t="s">
        <v>27</v>
      </c>
      <c r="AX1287" s="13" t="s">
        <v>72</v>
      </c>
      <c r="AY1287" s="160" t="s">
        <v>157</v>
      </c>
    </row>
    <row r="1288" spans="2:51" s="13" customFormat="1">
      <c r="B1288" s="159"/>
      <c r="D1288" s="154" t="s">
        <v>259</v>
      </c>
      <c r="E1288" s="160" t="s">
        <v>1</v>
      </c>
      <c r="F1288" s="161" t="s">
        <v>2982</v>
      </c>
      <c r="H1288" s="162">
        <v>1.5</v>
      </c>
      <c r="L1288" s="159"/>
      <c r="M1288" s="163"/>
      <c r="T1288" s="164"/>
      <c r="AT1288" s="160" t="s">
        <v>259</v>
      </c>
      <c r="AU1288" s="160" t="s">
        <v>88</v>
      </c>
      <c r="AV1288" s="13" t="s">
        <v>88</v>
      </c>
      <c r="AW1288" s="13" t="s">
        <v>27</v>
      </c>
      <c r="AX1288" s="13" t="s">
        <v>72</v>
      </c>
      <c r="AY1288" s="160" t="s">
        <v>157</v>
      </c>
    </row>
    <row r="1289" spans="2:51" s="13" customFormat="1">
      <c r="B1289" s="159"/>
      <c r="D1289" s="154" t="s">
        <v>259</v>
      </c>
      <c r="E1289" s="160" t="s">
        <v>1</v>
      </c>
      <c r="F1289" s="161" t="s">
        <v>2983</v>
      </c>
      <c r="H1289" s="162">
        <v>29.35</v>
      </c>
      <c r="L1289" s="159"/>
      <c r="M1289" s="163"/>
      <c r="T1289" s="164"/>
      <c r="AT1289" s="160" t="s">
        <v>259</v>
      </c>
      <c r="AU1289" s="160" t="s">
        <v>88</v>
      </c>
      <c r="AV1289" s="13" t="s">
        <v>88</v>
      </c>
      <c r="AW1289" s="13" t="s">
        <v>27</v>
      </c>
      <c r="AX1289" s="13" t="s">
        <v>72</v>
      </c>
      <c r="AY1289" s="160" t="s">
        <v>157</v>
      </c>
    </row>
    <row r="1290" spans="2:51" s="13" customFormat="1">
      <c r="B1290" s="159"/>
      <c r="D1290" s="154" t="s">
        <v>259</v>
      </c>
      <c r="E1290" s="160" t="s">
        <v>1</v>
      </c>
      <c r="F1290" s="161" t="s">
        <v>2995</v>
      </c>
      <c r="H1290" s="162">
        <v>6.12</v>
      </c>
      <c r="L1290" s="159"/>
      <c r="M1290" s="163"/>
      <c r="T1290" s="164"/>
      <c r="AT1290" s="160" t="s">
        <v>259</v>
      </c>
      <c r="AU1290" s="160" t="s">
        <v>88</v>
      </c>
      <c r="AV1290" s="13" t="s">
        <v>88</v>
      </c>
      <c r="AW1290" s="13" t="s">
        <v>27</v>
      </c>
      <c r="AX1290" s="13" t="s">
        <v>72</v>
      </c>
      <c r="AY1290" s="160" t="s">
        <v>157</v>
      </c>
    </row>
    <row r="1291" spans="2:51" s="13" customFormat="1">
      <c r="B1291" s="159"/>
      <c r="D1291" s="154" t="s">
        <v>259</v>
      </c>
      <c r="E1291" s="160" t="s">
        <v>1</v>
      </c>
      <c r="F1291" s="161" t="s">
        <v>2996</v>
      </c>
      <c r="H1291" s="162">
        <v>9.17</v>
      </c>
      <c r="L1291" s="159"/>
      <c r="M1291" s="163"/>
      <c r="T1291" s="164"/>
      <c r="AT1291" s="160" t="s">
        <v>259</v>
      </c>
      <c r="AU1291" s="160" t="s">
        <v>88</v>
      </c>
      <c r="AV1291" s="13" t="s">
        <v>88</v>
      </c>
      <c r="AW1291" s="13" t="s">
        <v>27</v>
      </c>
      <c r="AX1291" s="13" t="s">
        <v>72</v>
      </c>
      <c r="AY1291" s="160" t="s">
        <v>157</v>
      </c>
    </row>
    <row r="1292" spans="2:51" s="12" customFormat="1">
      <c r="B1292" s="153"/>
      <c r="D1292" s="154" t="s">
        <v>259</v>
      </c>
      <c r="E1292" s="155" t="s">
        <v>1</v>
      </c>
      <c r="F1292" s="156" t="s">
        <v>2765</v>
      </c>
      <c r="H1292" s="155" t="s">
        <v>1</v>
      </c>
      <c r="L1292" s="153"/>
      <c r="M1292" s="157"/>
      <c r="T1292" s="158"/>
      <c r="AT1292" s="155" t="s">
        <v>259</v>
      </c>
      <c r="AU1292" s="155" t="s">
        <v>88</v>
      </c>
      <c r="AV1292" s="12" t="s">
        <v>80</v>
      </c>
      <c r="AW1292" s="12" t="s">
        <v>27</v>
      </c>
      <c r="AX1292" s="12" t="s">
        <v>72</v>
      </c>
      <c r="AY1292" s="155" t="s">
        <v>157</v>
      </c>
    </row>
    <row r="1293" spans="2:51" s="13" customFormat="1">
      <c r="B1293" s="159"/>
      <c r="D1293" s="154" t="s">
        <v>259</v>
      </c>
      <c r="E1293" s="160" t="s">
        <v>1</v>
      </c>
      <c r="F1293" s="161" t="s">
        <v>2998</v>
      </c>
      <c r="H1293" s="162">
        <v>67.02</v>
      </c>
      <c r="L1293" s="159"/>
      <c r="M1293" s="163"/>
      <c r="T1293" s="164"/>
      <c r="AT1293" s="160" t="s">
        <v>259</v>
      </c>
      <c r="AU1293" s="160" t="s">
        <v>88</v>
      </c>
      <c r="AV1293" s="13" t="s">
        <v>88</v>
      </c>
      <c r="AW1293" s="13" t="s">
        <v>27</v>
      </c>
      <c r="AX1293" s="13" t="s">
        <v>72</v>
      </c>
      <c r="AY1293" s="160" t="s">
        <v>157</v>
      </c>
    </row>
    <row r="1294" spans="2:51" s="13" customFormat="1">
      <c r="B1294" s="159"/>
      <c r="D1294" s="154" t="s">
        <v>259</v>
      </c>
      <c r="E1294" s="160" t="s">
        <v>1</v>
      </c>
      <c r="F1294" s="161" t="s">
        <v>3006</v>
      </c>
      <c r="H1294" s="162">
        <v>25.91</v>
      </c>
      <c r="L1294" s="159"/>
      <c r="M1294" s="163"/>
      <c r="T1294" s="164"/>
      <c r="AT1294" s="160" t="s">
        <v>259</v>
      </c>
      <c r="AU1294" s="160" t="s">
        <v>88</v>
      </c>
      <c r="AV1294" s="13" t="s">
        <v>88</v>
      </c>
      <c r="AW1294" s="13" t="s">
        <v>27</v>
      </c>
      <c r="AX1294" s="13" t="s">
        <v>72</v>
      </c>
      <c r="AY1294" s="160" t="s">
        <v>157</v>
      </c>
    </row>
    <row r="1295" spans="2:51" s="13" customFormat="1">
      <c r="B1295" s="159"/>
      <c r="D1295" s="154" t="s">
        <v>259</v>
      </c>
      <c r="E1295" s="160" t="s">
        <v>1</v>
      </c>
      <c r="F1295" s="161" t="s">
        <v>3007</v>
      </c>
      <c r="H1295" s="162">
        <v>18.48</v>
      </c>
      <c r="L1295" s="159"/>
      <c r="M1295" s="163"/>
      <c r="T1295" s="164"/>
      <c r="AT1295" s="160" t="s">
        <v>259</v>
      </c>
      <c r="AU1295" s="160" t="s">
        <v>88</v>
      </c>
      <c r="AV1295" s="13" t="s">
        <v>88</v>
      </c>
      <c r="AW1295" s="13" t="s">
        <v>27</v>
      </c>
      <c r="AX1295" s="13" t="s">
        <v>72</v>
      </c>
      <c r="AY1295" s="160" t="s">
        <v>157</v>
      </c>
    </row>
    <row r="1296" spans="2:51" s="13" customFormat="1">
      <c r="B1296" s="159"/>
      <c r="D1296" s="154" t="s">
        <v>259</v>
      </c>
      <c r="E1296" s="160" t="s">
        <v>1</v>
      </c>
      <c r="F1296" s="161" t="s">
        <v>3008</v>
      </c>
      <c r="H1296" s="162">
        <v>11.72</v>
      </c>
      <c r="L1296" s="159"/>
      <c r="M1296" s="163"/>
      <c r="T1296" s="164"/>
      <c r="AT1296" s="160" t="s">
        <v>259</v>
      </c>
      <c r="AU1296" s="160" t="s">
        <v>88</v>
      </c>
      <c r="AV1296" s="13" t="s">
        <v>88</v>
      </c>
      <c r="AW1296" s="13" t="s">
        <v>27</v>
      </c>
      <c r="AX1296" s="13" t="s">
        <v>72</v>
      </c>
      <c r="AY1296" s="160" t="s">
        <v>157</v>
      </c>
    </row>
    <row r="1297" spans="2:51" s="13" customFormat="1">
      <c r="B1297" s="159"/>
      <c r="D1297" s="154" t="s">
        <v>259</v>
      </c>
      <c r="E1297" s="160" t="s">
        <v>1</v>
      </c>
      <c r="F1297" s="161" t="s">
        <v>3009</v>
      </c>
      <c r="H1297" s="162">
        <v>11.54</v>
      </c>
      <c r="L1297" s="159"/>
      <c r="M1297" s="163"/>
      <c r="T1297" s="164"/>
      <c r="AT1297" s="160" t="s">
        <v>259</v>
      </c>
      <c r="AU1297" s="160" t="s">
        <v>88</v>
      </c>
      <c r="AV1297" s="13" t="s">
        <v>88</v>
      </c>
      <c r="AW1297" s="13" t="s">
        <v>27</v>
      </c>
      <c r="AX1297" s="13" t="s">
        <v>72</v>
      </c>
      <c r="AY1297" s="160" t="s">
        <v>157</v>
      </c>
    </row>
    <row r="1298" spans="2:51" s="13" customFormat="1">
      <c r="B1298" s="159"/>
      <c r="D1298" s="154" t="s">
        <v>259</v>
      </c>
      <c r="E1298" s="160" t="s">
        <v>1</v>
      </c>
      <c r="F1298" s="161" t="s">
        <v>3010</v>
      </c>
      <c r="H1298" s="162">
        <v>11.58</v>
      </c>
      <c r="L1298" s="159"/>
      <c r="M1298" s="163"/>
      <c r="T1298" s="164"/>
      <c r="AT1298" s="160" t="s">
        <v>259</v>
      </c>
      <c r="AU1298" s="160" t="s">
        <v>88</v>
      </c>
      <c r="AV1298" s="13" t="s">
        <v>88</v>
      </c>
      <c r="AW1298" s="13" t="s">
        <v>27</v>
      </c>
      <c r="AX1298" s="13" t="s">
        <v>72</v>
      </c>
      <c r="AY1298" s="160" t="s">
        <v>157</v>
      </c>
    </row>
    <row r="1299" spans="2:51" s="13" customFormat="1">
      <c r="B1299" s="159"/>
      <c r="D1299" s="154" t="s">
        <v>259</v>
      </c>
      <c r="E1299" s="160" t="s">
        <v>1</v>
      </c>
      <c r="F1299" s="161" t="s">
        <v>3011</v>
      </c>
      <c r="H1299" s="162">
        <v>15.07</v>
      </c>
      <c r="L1299" s="159"/>
      <c r="M1299" s="163"/>
      <c r="T1299" s="164"/>
      <c r="AT1299" s="160" t="s">
        <v>259</v>
      </c>
      <c r="AU1299" s="160" t="s">
        <v>88</v>
      </c>
      <c r="AV1299" s="13" t="s">
        <v>88</v>
      </c>
      <c r="AW1299" s="13" t="s">
        <v>27</v>
      </c>
      <c r="AX1299" s="13" t="s">
        <v>72</v>
      </c>
      <c r="AY1299" s="160" t="s">
        <v>157</v>
      </c>
    </row>
    <row r="1300" spans="2:51" s="13" customFormat="1">
      <c r="B1300" s="159"/>
      <c r="D1300" s="154" t="s">
        <v>259</v>
      </c>
      <c r="E1300" s="160" t="s">
        <v>1</v>
      </c>
      <c r="F1300" s="161" t="s">
        <v>3012</v>
      </c>
      <c r="H1300" s="162">
        <v>11.23</v>
      </c>
      <c r="L1300" s="159"/>
      <c r="M1300" s="163"/>
      <c r="T1300" s="164"/>
      <c r="AT1300" s="160" t="s">
        <v>259</v>
      </c>
      <c r="AU1300" s="160" t="s">
        <v>88</v>
      </c>
      <c r="AV1300" s="13" t="s">
        <v>88</v>
      </c>
      <c r="AW1300" s="13" t="s">
        <v>27</v>
      </c>
      <c r="AX1300" s="13" t="s">
        <v>72</v>
      </c>
      <c r="AY1300" s="160" t="s">
        <v>157</v>
      </c>
    </row>
    <row r="1301" spans="2:51" s="13" customFormat="1">
      <c r="B1301" s="159"/>
      <c r="D1301" s="154" t="s">
        <v>259</v>
      </c>
      <c r="E1301" s="160" t="s">
        <v>1</v>
      </c>
      <c r="F1301" s="161" t="s">
        <v>3013</v>
      </c>
      <c r="H1301" s="162">
        <v>11.89</v>
      </c>
      <c r="L1301" s="159"/>
      <c r="M1301" s="163"/>
      <c r="T1301" s="164"/>
      <c r="AT1301" s="160" t="s">
        <v>259</v>
      </c>
      <c r="AU1301" s="160" t="s">
        <v>88</v>
      </c>
      <c r="AV1301" s="13" t="s">
        <v>88</v>
      </c>
      <c r="AW1301" s="13" t="s">
        <v>27</v>
      </c>
      <c r="AX1301" s="13" t="s">
        <v>72</v>
      </c>
      <c r="AY1301" s="160" t="s">
        <v>157</v>
      </c>
    </row>
    <row r="1302" spans="2:51" s="13" customFormat="1">
      <c r="B1302" s="159"/>
      <c r="D1302" s="154" t="s">
        <v>259</v>
      </c>
      <c r="E1302" s="160" t="s">
        <v>1</v>
      </c>
      <c r="F1302" s="161" t="s">
        <v>3014</v>
      </c>
      <c r="H1302" s="162">
        <v>12.11</v>
      </c>
      <c r="L1302" s="159"/>
      <c r="M1302" s="163"/>
      <c r="T1302" s="164"/>
      <c r="AT1302" s="160" t="s">
        <v>259</v>
      </c>
      <c r="AU1302" s="160" t="s">
        <v>88</v>
      </c>
      <c r="AV1302" s="13" t="s">
        <v>88</v>
      </c>
      <c r="AW1302" s="13" t="s">
        <v>27</v>
      </c>
      <c r="AX1302" s="13" t="s">
        <v>72</v>
      </c>
      <c r="AY1302" s="160" t="s">
        <v>157</v>
      </c>
    </row>
    <row r="1303" spans="2:51" s="13" customFormat="1">
      <c r="B1303" s="159"/>
      <c r="D1303" s="154" t="s">
        <v>259</v>
      </c>
      <c r="E1303" s="160" t="s">
        <v>1</v>
      </c>
      <c r="F1303" s="161" t="s">
        <v>3015</v>
      </c>
      <c r="H1303" s="162">
        <v>20.170000000000002</v>
      </c>
      <c r="L1303" s="159"/>
      <c r="M1303" s="163"/>
      <c r="T1303" s="164"/>
      <c r="AT1303" s="160" t="s">
        <v>259</v>
      </c>
      <c r="AU1303" s="160" t="s">
        <v>88</v>
      </c>
      <c r="AV1303" s="13" t="s">
        <v>88</v>
      </c>
      <c r="AW1303" s="13" t="s">
        <v>27</v>
      </c>
      <c r="AX1303" s="13" t="s">
        <v>72</v>
      </c>
      <c r="AY1303" s="160" t="s">
        <v>157</v>
      </c>
    </row>
    <row r="1304" spans="2:51" s="13" customFormat="1">
      <c r="B1304" s="159"/>
      <c r="D1304" s="154" t="s">
        <v>259</v>
      </c>
      <c r="E1304" s="160" t="s">
        <v>1</v>
      </c>
      <c r="F1304" s="161" t="s">
        <v>3017</v>
      </c>
      <c r="H1304" s="162">
        <v>32.25</v>
      </c>
      <c r="L1304" s="159"/>
      <c r="M1304" s="163"/>
      <c r="T1304" s="164"/>
      <c r="AT1304" s="160" t="s">
        <v>259</v>
      </c>
      <c r="AU1304" s="160" t="s">
        <v>88</v>
      </c>
      <c r="AV1304" s="13" t="s">
        <v>88</v>
      </c>
      <c r="AW1304" s="13" t="s">
        <v>27</v>
      </c>
      <c r="AX1304" s="13" t="s">
        <v>72</v>
      </c>
      <c r="AY1304" s="160" t="s">
        <v>157</v>
      </c>
    </row>
    <row r="1305" spans="2:51" s="13" customFormat="1">
      <c r="B1305" s="159"/>
      <c r="D1305" s="154" t="s">
        <v>259</v>
      </c>
      <c r="E1305" s="160" t="s">
        <v>1</v>
      </c>
      <c r="F1305" s="161" t="s">
        <v>3018</v>
      </c>
      <c r="H1305" s="162">
        <v>6.57</v>
      </c>
      <c r="L1305" s="159"/>
      <c r="M1305" s="163"/>
      <c r="T1305" s="164"/>
      <c r="AT1305" s="160" t="s">
        <v>259</v>
      </c>
      <c r="AU1305" s="160" t="s">
        <v>88</v>
      </c>
      <c r="AV1305" s="13" t="s">
        <v>88</v>
      </c>
      <c r="AW1305" s="13" t="s">
        <v>27</v>
      </c>
      <c r="AX1305" s="13" t="s">
        <v>72</v>
      </c>
      <c r="AY1305" s="160" t="s">
        <v>157</v>
      </c>
    </row>
    <row r="1306" spans="2:51" s="13" customFormat="1">
      <c r="B1306" s="159"/>
      <c r="D1306" s="154" t="s">
        <v>259</v>
      </c>
      <c r="E1306" s="160" t="s">
        <v>1</v>
      </c>
      <c r="F1306" s="161" t="s">
        <v>3019</v>
      </c>
      <c r="H1306" s="162">
        <v>15.26</v>
      </c>
      <c r="L1306" s="159"/>
      <c r="M1306" s="163"/>
      <c r="T1306" s="164"/>
      <c r="AT1306" s="160" t="s">
        <v>259</v>
      </c>
      <c r="AU1306" s="160" t="s">
        <v>88</v>
      </c>
      <c r="AV1306" s="13" t="s">
        <v>88</v>
      </c>
      <c r="AW1306" s="13" t="s">
        <v>27</v>
      </c>
      <c r="AX1306" s="13" t="s">
        <v>72</v>
      </c>
      <c r="AY1306" s="160" t="s">
        <v>157</v>
      </c>
    </row>
    <row r="1307" spans="2:51" s="13" customFormat="1">
      <c r="B1307" s="159"/>
      <c r="D1307" s="154" t="s">
        <v>259</v>
      </c>
      <c r="E1307" s="160" t="s">
        <v>1</v>
      </c>
      <c r="F1307" s="161" t="s">
        <v>3020</v>
      </c>
      <c r="H1307" s="162">
        <v>23.15</v>
      </c>
      <c r="L1307" s="159"/>
      <c r="M1307" s="163"/>
      <c r="T1307" s="164"/>
      <c r="AT1307" s="160" t="s">
        <v>259</v>
      </c>
      <c r="AU1307" s="160" t="s">
        <v>88</v>
      </c>
      <c r="AV1307" s="13" t="s">
        <v>88</v>
      </c>
      <c r="AW1307" s="13" t="s">
        <v>27</v>
      </c>
      <c r="AX1307" s="13" t="s">
        <v>72</v>
      </c>
      <c r="AY1307" s="160" t="s">
        <v>157</v>
      </c>
    </row>
    <row r="1308" spans="2:51" s="12" customFormat="1">
      <c r="B1308" s="153"/>
      <c r="D1308" s="154" t="s">
        <v>259</v>
      </c>
      <c r="E1308" s="155" t="s">
        <v>1</v>
      </c>
      <c r="F1308" s="156" t="s">
        <v>2766</v>
      </c>
      <c r="H1308" s="155" t="s">
        <v>1</v>
      </c>
      <c r="L1308" s="153"/>
      <c r="M1308" s="157"/>
      <c r="T1308" s="158"/>
      <c r="AT1308" s="155" t="s">
        <v>259</v>
      </c>
      <c r="AU1308" s="155" t="s">
        <v>88</v>
      </c>
      <c r="AV1308" s="12" t="s">
        <v>80</v>
      </c>
      <c r="AW1308" s="12" t="s">
        <v>27</v>
      </c>
      <c r="AX1308" s="12" t="s">
        <v>72</v>
      </c>
      <c r="AY1308" s="155" t="s">
        <v>157</v>
      </c>
    </row>
    <row r="1309" spans="2:51" s="13" customFormat="1">
      <c r="B1309" s="159"/>
      <c r="D1309" s="154" t="s">
        <v>259</v>
      </c>
      <c r="E1309" s="160" t="s">
        <v>1</v>
      </c>
      <c r="F1309" s="161" t="s">
        <v>3021</v>
      </c>
      <c r="H1309" s="162">
        <v>16.2</v>
      </c>
      <c r="L1309" s="159"/>
      <c r="M1309" s="163"/>
      <c r="T1309" s="164"/>
      <c r="AT1309" s="160" t="s">
        <v>259</v>
      </c>
      <c r="AU1309" s="160" t="s">
        <v>88</v>
      </c>
      <c r="AV1309" s="13" t="s">
        <v>88</v>
      </c>
      <c r="AW1309" s="13" t="s">
        <v>27</v>
      </c>
      <c r="AX1309" s="13" t="s">
        <v>72</v>
      </c>
      <c r="AY1309" s="160" t="s">
        <v>157</v>
      </c>
    </row>
    <row r="1310" spans="2:51" s="13" customFormat="1">
      <c r="B1310" s="159"/>
      <c r="D1310" s="154" t="s">
        <v>259</v>
      </c>
      <c r="E1310" s="160" t="s">
        <v>1</v>
      </c>
      <c r="F1310" s="161" t="s">
        <v>3023</v>
      </c>
      <c r="H1310" s="162">
        <v>9.56</v>
      </c>
      <c r="L1310" s="159"/>
      <c r="M1310" s="163"/>
      <c r="T1310" s="164"/>
      <c r="AT1310" s="160" t="s">
        <v>259</v>
      </c>
      <c r="AU1310" s="160" t="s">
        <v>88</v>
      </c>
      <c r="AV1310" s="13" t="s">
        <v>88</v>
      </c>
      <c r="AW1310" s="13" t="s">
        <v>27</v>
      </c>
      <c r="AX1310" s="13" t="s">
        <v>72</v>
      </c>
      <c r="AY1310" s="160" t="s">
        <v>157</v>
      </c>
    </row>
    <row r="1311" spans="2:51" s="13" customFormat="1">
      <c r="B1311" s="159"/>
      <c r="D1311" s="154" t="s">
        <v>259</v>
      </c>
      <c r="E1311" s="160" t="s">
        <v>1</v>
      </c>
      <c r="F1311" s="161" t="s">
        <v>3024</v>
      </c>
      <c r="H1311" s="162">
        <v>26.34</v>
      </c>
      <c r="L1311" s="159"/>
      <c r="M1311" s="163"/>
      <c r="T1311" s="164"/>
      <c r="AT1311" s="160" t="s">
        <v>259</v>
      </c>
      <c r="AU1311" s="160" t="s">
        <v>88</v>
      </c>
      <c r="AV1311" s="13" t="s">
        <v>88</v>
      </c>
      <c r="AW1311" s="13" t="s">
        <v>27</v>
      </c>
      <c r="AX1311" s="13" t="s">
        <v>72</v>
      </c>
      <c r="AY1311" s="160" t="s">
        <v>157</v>
      </c>
    </row>
    <row r="1312" spans="2:51" s="13" customFormat="1">
      <c r="B1312" s="159"/>
      <c r="D1312" s="154" t="s">
        <v>259</v>
      </c>
      <c r="E1312" s="160" t="s">
        <v>1</v>
      </c>
      <c r="F1312" s="161" t="s">
        <v>3025</v>
      </c>
      <c r="H1312" s="162">
        <v>20.32</v>
      </c>
      <c r="L1312" s="159"/>
      <c r="M1312" s="163"/>
      <c r="T1312" s="164"/>
      <c r="AT1312" s="160" t="s">
        <v>259</v>
      </c>
      <c r="AU1312" s="160" t="s">
        <v>88</v>
      </c>
      <c r="AV1312" s="13" t="s">
        <v>88</v>
      </c>
      <c r="AW1312" s="13" t="s">
        <v>27</v>
      </c>
      <c r="AX1312" s="13" t="s">
        <v>72</v>
      </c>
      <c r="AY1312" s="160" t="s">
        <v>157</v>
      </c>
    </row>
    <row r="1313" spans="2:65" s="13" customFormat="1">
      <c r="B1313" s="159"/>
      <c r="D1313" s="154" t="s">
        <v>259</v>
      </c>
      <c r="E1313" s="160" t="s">
        <v>1</v>
      </c>
      <c r="F1313" s="161" t="s">
        <v>3026</v>
      </c>
      <c r="H1313" s="162">
        <v>28.7</v>
      </c>
      <c r="L1313" s="159"/>
      <c r="M1313" s="163"/>
      <c r="T1313" s="164"/>
      <c r="AT1313" s="160" t="s">
        <v>259</v>
      </c>
      <c r="AU1313" s="160" t="s">
        <v>88</v>
      </c>
      <c r="AV1313" s="13" t="s">
        <v>88</v>
      </c>
      <c r="AW1313" s="13" t="s">
        <v>27</v>
      </c>
      <c r="AX1313" s="13" t="s">
        <v>72</v>
      </c>
      <c r="AY1313" s="160" t="s">
        <v>157</v>
      </c>
    </row>
    <row r="1314" spans="2:65" s="13" customFormat="1">
      <c r="B1314" s="159"/>
      <c r="D1314" s="154" t="s">
        <v>259</v>
      </c>
      <c r="E1314" s="160" t="s">
        <v>1</v>
      </c>
      <c r="F1314" s="161" t="s">
        <v>3028</v>
      </c>
      <c r="H1314" s="162">
        <v>14.33</v>
      </c>
      <c r="L1314" s="159"/>
      <c r="M1314" s="163"/>
      <c r="T1314" s="164"/>
      <c r="AT1314" s="160" t="s">
        <v>259</v>
      </c>
      <c r="AU1314" s="160" t="s">
        <v>88</v>
      </c>
      <c r="AV1314" s="13" t="s">
        <v>88</v>
      </c>
      <c r="AW1314" s="13" t="s">
        <v>27</v>
      </c>
      <c r="AX1314" s="13" t="s">
        <v>72</v>
      </c>
      <c r="AY1314" s="160" t="s">
        <v>157</v>
      </c>
    </row>
    <row r="1315" spans="2:65" s="13" customFormat="1">
      <c r="B1315" s="159"/>
      <c r="D1315" s="154" t="s">
        <v>259</v>
      </c>
      <c r="E1315" s="160" t="s">
        <v>1</v>
      </c>
      <c r="F1315" s="161" t="s">
        <v>3029</v>
      </c>
      <c r="H1315" s="162">
        <v>15.09</v>
      </c>
      <c r="L1315" s="159"/>
      <c r="M1315" s="163"/>
      <c r="T1315" s="164"/>
      <c r="AT1315" s="160" t="s">
        <v>259</v>
      </c>
      <c r="AU1315" s="160" t="s">
        <v>88</v>
      </c>
      <c r="AV1315" s="13" t="s">
        <v>88</v>
      </c>
      <c r="AW1315" s="13" t="s">
        <v>27</v>
      </c>
      <c r="AX1315" s="13" t="s">
        <v>72</v>
      </c>
      <c r="AY1315" s="160" t="s">
        <v>157</v>
      </c>
    </row>
    <row r="1316" spans="2:65" s="13" customFormat="1">
      <c r="B1316" s="159"/>
      <c r="D1316" s="154" t="s">
        <v>259</v>
      </c>
      <c r="E1316" s="160" t="s">
        <v>1</v>
      </c>
      <c r="F1316" s="161" t="s">
        <v>3030</v>
      </c>
      <c r="H1316" s="162">
        <v>11.9</v>
      </c>
      <c r="L1316" s="159"/>
      <c r="M1316" s="163"/>
      <c r="T1316" s="164"/>
      <c r="AT1316" s="160" t="s">
        <v>259</v>
      </c>
      <c r="AU1316" s="160" t="s">
        <v>88</v>
      </c>
      <c r="AV1316" s="13" t="s">
        <v>88</v>
      </c>
      <c r="AW1316" s="13" t="s">
        <v>27</v>
      </c>
      <c r="AX1316" s="13" t="s">
        <v>72</v>
      </c>
      <c r="AY1316" s="160" t="s">
        <v>157</v>
      </c>
    </row>
    <row r="1317" spans="2:65" s="13" customFormat="1">
      <c r="B1317" s="159"/>
      <c r="D1317" s="154" t="s">
        <v>259</v>
      </c>
      <c r="E1317" s="160" t="s">
        <v>1</v>
      </c>
      <c r="F1317" s="161" t="s">
        <v>3031</v>
      </c>
      <c r="H1317" s="162">
        <v>13.37</v>
      </c>
      <c r="L1317" s="159"/>
      <c r="M1317" s="163"/>
      <c r="T1317" s="164"/>
      <c r="AT1317" s="160" t="s">
        <v>259</v>
      </c>
      <c r="AU1317" s="160" t="s">
        <v>88</v>
      </c>
      <c r="AV1317" s="13" t="s">
        <v>88</v>
      </c>
      <c r="AW1317" s="13" t="s">
        <v>27</v>
      </c>
      <c r="AX1317" s="13" t="s">
        <v>72</v>
      </c>
      <c r="AY1317" s="160" t="s">
        <v>157</v>
      </c>
    </row>
    <row r="1318" spans="2:65" s="13" customFormat="1">
      <c r="B1318" s="159"/>
      <c r="D1318" s="154" t="s">
        <v>259</v>
      </c>
      <c r="E1318" s="160" t="s">
        <v>1</v>
      </c>
      <c r="F1318" s="161" t="s">
        <v>3032</v>
      </c>
      <c r="H1318" s="162">
        <v>7.26</v>
      </c>
      <c r="L1318" s="159"/>
      <c r="M1318" s="163"/>
      <c r="T1318" s="164"/>
      <c r="AT1318" s="160" t="s">
        <v>259</v>
      </c>
      <c r="AU1318" s="160" t="s">
        <v>88</v>
      </c>
      <c r="AV1318" s="13" t="s">
        <v>88</v>
      </c>
      <c r="AW1318" s="13" t="s">
        <v>27</v>
      </c>
      <c r="AX1318" s="13" t="s">
        <v>72</v>
      </c>
      <c r="AY1318" s="160" t="s">
        <v>157</v>
      </c>
    </row>
    <row r="1319" spans="2:65" s="13" customFormat="1">
      <c r="B1319" s="159"/>
      <c r="D1319" s="154" t="s">
        <v>259</v>
      </c>
      <c r="E1319" s="160" t="s">
        <v>1</v>
      </c>
      <c r="F1319" s="161" t="s">
        <v>3033</v>
      </c>
      <c r="H1319" s="162">
        <v>6.52</v>
      </c>
      <c r="L1319" s="159"/>
      <c r="M1319" s="163"/>
      <c r="T1319" s="164"/>
      <c r="AT1319" s="160" t="s">
        <v>259</v>
      </c>
      <c r="AU1319" s="160" t="s">
        <v>88</v>
      </c>
      <c r="AV1319" s="13" t="s">
        <v>88</v>
      </c>
      <c r="AW1319" s="13" t="s">
        <v>27</v>
      </c>
      <c r="AX1319" s="13" t="s">
        <v>72</v>
      </c>
      <c r="AY1319" s="160" t="s">
        <v>157</v>
      </c>
    </row>
    <row r="1320" spans="2:65" s="13" customFormat="1">
      <c r="B1320" s="159"/>
      <c r="D1320" s="154" t="s">
        <v>259</v>
      </c>
      <c r="E1320" s="160" t="s">
        <v>1</v>
      </c>
      <c r="F1320" s="161" t="s">
        <v>3035</v>
      </c>
      <c r="H1320" s="162">
        <v>9.92</v>
      </c>
      <c r="L1320" s="159"/>
      <c r="M1320" s="163"/>
      <c r="T1320" s="164"/>
      <c r="AT1320" s="160" t="s">
        <v>259</v>
      </c>
      <c r="AU1320" s="160" t="s">
        <v>88</v>
      </c>
      <c r="AV1320" s="13" t="s">
        <v>88</v>
      </c>
      <c r="AW1320" s="13" t="s">
        <v>27</v>
      </c>
      <c r="AX1320" s="13" t="s">
        <v>72</v>
      </c>
      <c r="AY1320" s="160" t="s">
        <v>157</v>
      </c>
    </row>
    <row r="1321" spans="2:65" s="13" customFormat="1">
      <c r="B1321" s="159"/>
      <c r="D1321" s="154" t="s">
        <v>259</v>
      </c>
      <c r="E1321" s="160" t="s">
        <v>1</v>
      </c>
      <c r="F1321" s="161" t="s">
        <v>3036</v>
      </c>
      <c r="H1321" s="162">
        <v>8.77</v>
      </c>
      <c r="L1321" s="159"/>
      <c r="M1321" s="163"/>
      <c r="T1321" s="164"/>
      <c r="AT1321" s="160" t="s">
        <v>259</v>
      </c>
      <c r="AU1321" s="160" t="s">
        <v>88</v>
      </c>
      <c r="AV1321" s="13" t="s">
        <v>88</v>
      </c>
      <c r="AW1321" s="13" t="s">
        <v>27</v>
      </c>
      <c r="AX1321" s="13" t="s">
        <v>72</v>
      </c>
      <c r="AY1321" s="160" t="s">
        <v>157</v>
      </c>
    </row>
    <row r="1322" spans="2:65" s="14" customFormat="1">
      <c r="B1322" s="165"/>
      <c r="D1322" s="154" t="s">
        <v>259</v>
      </c>
      <c r="E1322" s="166" t="s">
        <v>1</v>
      </c>
      <c r="F1322" s="167" t="s">
        <v>265</v>
      </c>
      <c r="H1322" s="168">
        <v>652.96000000000015</v>
      </c>
      <c r="L1322" s="165"/>
      <c r="M1322" s="169"/>
      <c r="T1322" s="170"/>
      <c r="AT1322" s="166" t="s">
        <v>259</v>
      </c>
      <c r="AU1322" s="166" t="s">
        <v>88</v>
      </c>
      <c r="AV1322" s="14" t="s">
        <v>164</v>
      </c>
      <c r="AW1322" s="14" t="s">
        <v>27</v>
      </c>
      <c r="AX1322" s="14" t="s">
        <v>80</v>
      </c>
      <c r="AY1322" s="166" t="s">
        <v>157</v>
      </c>
    </row>
    <row r="1323" spans="2:65" s="1" customFormat="1" ht="21.75" customHeight="1">
      <c r="B1323" s="28"/>
      <c r="C1323" s="198" t="s">
        <v>1181</v>
      </c>
      <c r="D1323" s="198" t="s">
        <v>160</v>
      </c>
      <c r="E1323" s="199" t="s">
        <v>1991</v>
      </c>
      <c r="F1323" s="200" t="s">
        <v>3546</v>
      </c>
      <c r="G1323" s="201" t="s">
        <v>411</v>
      </c>
      <c r="H1323" s="202">
        <v>659.8</v>
      </c>
      <c r="I1323" s="903"/>
      <c r="J1323" s="203">
        <f>ROUND(I1323*H1323,2)</f>
        <v>0</v>
      </c>
      <c r="K1323" s="200" t="s">
        <v>2720</v>
      </c>
      <c r="L1323" s="28"/>
      <c r="M1323" s="140" t="s">
        <v>1</v>
      </c>
      <c r="N1323" s="141" t="s">
        <v>38</v>
      </c>
      <c r="O1323" s="142">
        <v>3.5000000000000003E-2</v>
      </c>
      <c r="P1323" s="142">
        <f>O1323*H1323</f>
        <v>23.093</v>
      </c>
      <c r="Q1323" s="142">
        <v>0</v>
      </c>
      <c r="R1323" s="142">
        <f>Q1323*H1323</f>
        <v>0</v>
      </c>
      <c r="S1323" s="142">
        <v>2.9999999999999997E-4</v>
      </c>
      <c r="T1323" s="143">
        <f>S1323*H1323</f>
        <v>0.19793999999999998</v>
      </c>
      <c r="AR1323" s="144" t="s">
        <v>188</v>
      </c>
      <c r="AT1323" s="144" t="s">
        <v>160</v>
      </c>
      <c r="AU1323" s="144" t="s">
        <v>88</v>
      </c>
      <c r="AY1323" s="16" t="s">
        <v>157</v>
      </c>
      <c r="BE1323" s="145">
        <f>IF(N1323="základní",J1323,0)</f>
        <v>0</v>
      </c>
      <c r="BF1323" s="145">
        <f>IF(N1323="snížená",J1323,0)</f>
        <v>0</v>
      </c>
      <c r="BG1323" s="145">
        <f>IF(N1323="zákl. přenesená",J1323,0)</f>
        <v>0</v>
      </c>
      <c r="BH1323" s="145">
        <f>IF(N1323="sníž. přenesená",J1323,0)</f>
        <v>0</v>
      </c>
      <c r="BI1323" s="145">
        <f>IF(N1323="nulová",J1323,0)</f>
        <v>0</v>
      </c>
      <c r="BJ1323" s="16" t="s">
        <v>88</v>
      </c>
      <c r="BK1323" s="145">
        <f>ROUND(I1323*H1323,2)</f>
        <v>0</v>
      </c>
      <c r="BL1323" s="16" t="s">
        <v>188</v>
      </c>
      <c r="BM1323" s="144" t="s">
        <v>3547</v>
      </c>
    </row>
    <row r="1324" spans="2:65" s="1" customFormat="1">
      <c r="B1324" s="28"/>
      <c r="D1324" s="150" t="s">
        <v>214</v>
      </c>
      <c r="F1324" s="870" t="s">
        <v>1994</v>
      </c>
      <c r="L1324" s="28"/>
      <c r="M1324" s="152"/>
      <c r="T1324" s="52"/>
      <c r="AT1324" s="16" t="s">
        <v>214</v>
      </c>
      <c r="AU1324" s="16" t="s">
        <v>88</v>
      </c>
    </row>
    <row r="1325" spans="2:65" s="12" customFormat="1">
      <c r="B1325" s="153"/>
      <c r="D1325" s="154" t="s">
        <v>259</v>
      </c>
      <c r="E1325" s="155" t="s">
        <v>1</v>
      </c>
      <c r="F1325" s="156" t="s">
        <v>2764</v>
      </c>
      <c r="H1325" s="155" t="s">
        <v>1</v>
      </c>
      <c r="L1325" s="153"/>
      <c r="M1325" s="157"/>
      <c r="T1325" s="158"/>
      <c r="AT1325" s="155" t="s">
        <v>259</v>
      </c>
      <c r="AU1325" s="155" t="s">
        <v>88</v>
      </c>
      <c r="AV1325" s="12" t="s">
        <v>80</v>
      </c>
      <c r="AW1325" s="12" t="s">
        <v>27</v>
      </c>
      <c r="AX1325" s="12" t="s">
        <v>72</v>
      </c>
      <c r="AY1325" s="155" t="s">
        <v>157</v>
      </c>
    </row>
    <row r="1326" spans="2:65" s="13" customFormat="1">
      <c r="B1326" s="159"/>
      <c r="D1326" s="154" t="s">
        <v>259</v>
      </c>
      <c r="E1326" s="160" t="s">
        <v>1</v>
      </c>
      <c r="F1326" s="161" t="s">
        <v>3548</v>
      </c>
      <c r="H1326" s="162">
        <v>16.57</v>
      </c>
      <c r="L1326" s="159"/>
      <c r="M1326" s="163"/>
      <c r="T1326" s="164"/>
      <c r="AT1326" s="160" t="s">
        <v>259</v>
      </c>
      <c r="AU1326" s="160" t="s">
        <v>88</v>
      </c>
      <c r="AV1326" s="13" t="s">
        <v>88</v>
      </c>
      <c r="AW1326" s="13" t="s">
        <v>27</v>
      </c>
      <c r="AX1326" s="13" t="s">
        <v>72</v>
      </c>
      <c r="AY1326" s="160" t="s">
        <v>157</v>
      </c>
    </row>
    <row r="1327" spans="2:65" s="13" customFormat="1">
      <c r="B1327" s="159"/>
      <c r="D1327" s="154" t="s">
        <v>259</v>
      </c>
      <c r="E1327" s="160" t="s">
        <v>1</v>
      </c>
      <c r="F1327" s="161" t="s">
        <v>3549</v>
      </c>
      <c r="H1327" s="162">
        <v>12.82</v>
      </c>
      <c r="L1327" s="159"/>
      <c r="M1327" s="163"/>
      <c r="T1327" s="164"/>
      <c r="AT1327" s="160" t="s">
        <v>259</v>
      </c>
      <c r="AU1327" s="160" t="s">
        <v>88</v>
      </c>
      <c r="AV1327" s="13" t="s">
        <v>88</v>
      </c>
      <c r="AW1327" s="13" t="s">
        <v>27</v>
      </c>
      <c r="AX1327" s="13" t="s">
        <v>72</v>
      </c>
      <c r="AY1327" s="160" t="s">
        <v>157</v>
      </c>
    </row>
    <row r="1328" spans="2:65" s="13" customFormat="1">
      <c r="B1328" s="159"/>
      <c r="D1328" s="154" t="s">
        <v>259</v>
      </c>
      <c r="E1328" s="160" t="s">
        <v>1</v>
      </c>
      <c r="F1328" s="161" t="s">
        <v>3550</v>
      </c>
      <c r="H1328" s="162">
        <v>12.22</v>
      </c>
      <c r="L1328" s="159"/>
      <c r="M1328" s="163"/>
      <c r="T1328" s="164"/>
      <c r="AT1328" s="160" t="s">
        <v>259</v>
      </c>
      <c r="AU1328" s="160" t="s">
        <v>88</v>
      </c>
      <c r="AV1328" s="13" t="s">
        <v>88</v>
      </c>
      <c r="AW1328" s="13" t="s">
        <v>27</v>
      </c>
      <c r="AX1328" s="13" t="s">
        <v>72</v>
      </c>
      <c r="AY1328" s="160" t="s">
        <v>157</v>
      </c>
    </row>
    <row r="1329" spans="2:51" s="13" customFormat="1">
      <c r="B1329" s="159"/>
      <c r="D1329" s="154" t="s">
        <v>259</v>
      </c>
      <c r="E1329" s="160" t="s">
        <v>1</v>
      </c>
      <c r="F1329" s="161" t="s">
        <v>3551</v>
      </c>
      <c r="H1329" s="162">
        <v>12.24</v>
      </c>
      <c r="L1329" s="159"/>
      <c r="M1329" s="163"/>
      <c r="T1329" s="164"/>
      <c r="AT1329" s="160" t="s">
        <v>259</v>
      </c>
      <c r="AU1329" s="160" t="s">
        <v>88</v>
      </c>
      <c r="AV1329" s="13" t="s">
        <v>88</v>
      </c>
      <c r="AW1329" s="13" t="s">
        <v>27</v>
      </c>
      <c r="AX1329" s="13" t="s">
        <v>72</v>
      </c>
      <c r="AY1329" s="160" t="s">
        <v>157</v>
      </c>
    </row>
    <row r="1330" spans="2:51" s="13" customFormat="1">
      <c r="B1330" s="159"/>
      <c r="D1330" s="154" t="s">
        <v>259</v>
      </c>
      <c r="E1330" s="160" t="s">
        <v>1</v>
      </c>
      <c r="F1330" s="161" t="s">
        <v>3552</v>
      </c>
      <c r="H1330" s="162">
        <v>12.24</v>
      </c>
      <c r="L1330" s="159"/>
      <c r="M1330" s="163"/>
      <c r="T1330" s="164"/>
      <c r="AT1330" s="160" t="s">
        <v>259</v>
      </c>
      <c r="AU1330" s="160" t="s">
        <v>88</v>
      </c>
      <c r="AV1330" s="13" t="s">
        <v>88</v>
      </c>
      <c r="AW1330" s="13" t="s">
        <v>27</v>
      </c>
      <c r="AX1330" s="13" t="s">
        <v>72</v>
      </c>
      <c r="AY1330" s="160" t="s">
        <v>157</v>
      </c>
    </row>
    <row r="1331" spans="2:51" s="13" customFormat="1">
      <c r="B1331" s="159"/>
      <c r="D1331" s="154" t="s">
        <v>259</v>
      </c>
      <c r="E1331" s="160" t="s">
        <v>1</v>
      </c>
      <c r="F1331" s="161" t="s">
        <v>3553</v>
      </c>
      <c r="H1331" s="162">
        <v>10.86</v>
      </c>
      <c r="L1331" s="159"/>
      <c r="M1331" s="163"/>
      <c r="T1331" s="164"/>
      <c r="AT1331" s="160" t="s">
        <v>259</v>
      </c>
      <c r="AU1331" s="160" t="s">
        <v>88</v>
      </c>
      <c r="AV1331" s="13" t="s">
        <v>88</v>
      </c>
      <c r="AW1331" s="13" t="s">
        <v>27</v>
      </c>
      <c r="AX1331" s="13" t="s">
        <v>72</v>
      </c>
      <c r="AY1331" s="160" t="s">
        <v>157</v>
      </c>
    </row>
    <row r="1332" spans="2:51" s="13" customFormat="1">
      <c r="B1332" s="159"/>
      <c r="D1332" s="154" t="s">
        <v>259</v>
      </c>
      <c r="E1332" s="160" t="s">
        <v>1</v>
      </c>
      <c r="F1332" s="161" t="s">
        <v>3554</v>
      </c>
      <c r="H1332" s="162">
        <v>14.42</v>
      </c>
      <c r="L1332" s="159"/>
      <c r="M1332" s="163"/>
      <c r="T1332" s="164"/>
      <c r="AT1332" s="160" t="s">
        <v>259</v>
      </c>
      <c r="AU1332" s="160" t="s">
        <v>88</v>
      </c>
      <c r="AV1332" s="13" t="s">
        <v>88</v>
      </c>
      <c r="AW1332" s="13" t="s">
        <v>27</v>
      </c>
      <c r="AX1332" s="13" t="s">
        <v>72</v>
      </c>
      <c r="AY1332" s="160" t="s">
        <v>157</v>
      </c>
    </row>
    <row r="1333" spans="2:51" s="13" customFormat="1">
      <c r="B1333" s="159"/>
      <c r="D1333" s="154" t="s">
        <v>259</v>
      </c>
      <c r="E1333" s="160" t="s">
        <v>1</v>
      </c>
      <c r="F1333" s="161" t="s">
        <v>3555</v>
      </c>
      <c r="H1333" s="162">
        <v>18.2</v>
      </c>
      <c r="L1333" s="159"/>
      <c r="M1333" s="163"/>
      <c r="T1333" s="164"/>
      <c r="AT1333" s="160" t="s">
        <v>259</v>
      </c>
      <c r="AU1333" s="160" t="s">
        <v>88</v>
      </c>
      <c r="AV1333" s="13" t="s">
        <v>88</v>
      </c>
      <c r="AW1333" s="13" t="s">
        <v>27</v>
      </c>
      <c r="AX1333" s="13" t="s">
        <v>72</v>
      </c>
      <c r="AY1333" s="160" t="s">
        <v>157</v>
      </c>
    </row>
    <row r="1334" spans="2:51" s="13" customFormat="1">
      <c r="B1334" s="159"/>
      <c r="D1334" s="154" t="s">
        <v>259</v>
      </c>
      <c r="E1334" s="160" t="s">
        <v>1</v>
      </c>
      <c r="F1334" s="161" t="s">
        <v>3556</v>
      </c>
      <c r="H1334" s="162">
        <v>20.69</v>
      </c>
      <c r="L1334" s="159"/>
      <c r="M1334" s="163"/>
      <c r="T1334" s="164"/>
      <c r="AT1334" s="160" t="s">
        <v>259</v>
      </c>
      <c r="AU1334" s="160" t="s">
        <v>88</v>
      </c>
      <c r="AV1334" s="13" t="s">
        <v>88</v>
      </c>
      <c r="AW1334" s="13" t="s">
        <v>27</v>
      </c>
      <c r="AX1334" s="13" t="s">
        <v>72</v>
      </c>
      <c r="AY1334" s="160" t="s">
        <v>157</v>
      </c>
    </row>
    <row r="1335" spans="2:51" s="13" customFormat="1">
      <c r="B1335" s="159"/>
      <c r="D1335" s="154" t="s">
        <v>259</v>
      </c>
      <c r="E1335" s="160" t="s">
        <v>1</v>
      </c>
      <c r="F1335" s="161" t="s">
        <v>3557</v>
      </c>
      <c r="H1335" s="162">
        <v>4.24</v>
      </c>
      <c r="L1335" s="159"/>
      <c r="M1335" s="163"/>
      <c r="T1335" s="164"/>
      <c r="AT1335" s="160" t="s">
        <v>259</v>
      </c>
      <c r="AU1335" s="160" t="s">
        <v>88</v>
      </c>
      <c r="AV1335" s="13" t="s">
        <v>88</v>
      </c>
      <c r="AW1335" s="13" t="s">
        <v>27</v>
      </c>
      <c r="AX1335" s="13" t="s">
        <v>72</v>
      </c>
      <c r="AY1335" s="160" t="s">
        <v>157</v>
      </c>
    </row>
    <row r="1336" spans="2:51" s="13" customFormat="1">
      <c r="B1336" s="159"/>
      <c r="D1336" s="154" t="s">
        <v>259</v>
      </c>
      <c r="E1336" s="160" t="s">
        <v>1</v>
      </c>
      <c r="F1336" s="161" t="s">
        <v>3558</v>
      </c>
      <c r="H1336" s="162">
        <v>21.26</v>
      </c>
      <c r="L1336" s="159"/>
      <c r="M1336" s="163"/>
      <c r="T1336" s="164"/>
      <c r="AT1336" s="160" t="s">
        <v>259</v>
      </c>
      <c r="AU1336" s="160" t="s">
        <v>88</v>
      </c>
      <c r="AV1336" s="13" t="s">
        <v>88</v>
      </c>
      <c r="AW1336" s="13" t="s">
        <v>27</v>
      </c>
      <c r="AX1336" s="13" t="s">
        <v>72</v>
      </c>
      <c r="AY1336" s="160" t="s">
        <v>157</v>
      </c>
    </row>
    <row r="1337" spans="2:51" s="13" customFormat="1">
      <c r="B1337" s="159"/>
      <c r="D1337" s="154" t="s">
        <v>259</v>
      </c>
      <c r="E1337" s="160" t="s">
        <v>1</v>
      </c>
      <c r="F1337" s="161" t="s">
        <v>3559</v>
      </c>
      <c r="H1337" s="162">
        <v>9.1</v>
      </c>
      <c r="L1337" s="159"/>
      <c r="M1337" s="163"/>
      <c r="T1337" s="164"/>
      <c r="AT1337" s="160" t="s">
        <v>259</v>
      </c>
      <c r="AU1337" s="160" t="s">
        <v>88</v>
      </c>
      <c r="AV1337" s="13" t="s">
        <v>88</v>
      </c>
      <c r="AW1337" s="13" t="s">
        <v>27</v>
      </c>
      <c r="AX1337" s="13" t="s">
        <v>72</v>
      </c>
      <c r="AY1337" s="160" t="s">
        <v>157</v>
      </c>
    </row>
    <row r="1338" spans="2:51" s="13" customFormat="1">
      <c r="B1338" s="159"/>
      <c r="D1338" s="154" t="s">
        <v>259</v>
      </c>
      <c r="E1338" s="160" t="s">
        <v>1</v>
      </c>
      <c r="F1338" s="161" t="s">
        <v>3560</v>
      </c>
      <c r="H1338" s="162">
        <v>13.1</v>
      </c>
      <c r="L1338" s="159"/>
      <c r="M1338" s="163"/>
      <c r="T1338" s="164"/>
      <c r="AT1338" s="160" t="s">
        <v>259</v>
      </c>
      <c r="AU1338" s="160" t="s">
        <v>88</v>
      </c>
      <c r="AV1338" s="13" t="s">
        <v>88</v>
      </c>
      <c r="AW1338" s="13" t="s">
        <v>27</v>
      </c>
      <c r="AX1338" s="13" t="s">
        <v>72</v>
      </c>
      <c r="AY1338" s="160" t="s">
        <v>157</v>
      </c>
    </row>
    <row r="1339" spans="2:51" s="12" customFormat="1">
      <c r="B1339" s="153"/>
      <c r="D1339" s="154" t="s">
        <v>259</v>
      </c>
      <c r="E1339" s="155" t="s">
        <v>1</v>
      </c>
      <c r="F1339" s="156" t="s">
        <v>2765</v>
      </c>
      <c r="H1339" s="155" t="s">
        <v>1</v>
      </c>
      <c r="L1339" s="153"/>
      <c r="M1339" s="157"/>
      <c r="T1339" s="158"/>
      <c r="AT1339" s="155" t="s">
        <v>259</v>
      </c>
      <c r="AU1339" s="155" t="s">
        <v>88</v>
      </c>
      <c r="AV1339" s="12" t="s">
        <v>80</v>
      </c>
      <c r="AW1339" s="12" t="s">
        <v>27</v>
      </c>
      <c r="AX1339" s="12" t="s">
        <v>72</v>
      </c>
      <c r="AY1339" s="155" t="s">
        <v>157</v>
      </c>
    </row>
    <row r="1340" spans="2:51" s="13" customFormat="1" ht="20">
      <c r="B1340" s="159"/>
      <c r="D1340" s="154" t="s">
        <v>259</v>
      </c>
      <c r="E1340" s="160" t="s">
        <v>1</v>
      </c>
      <c r="F1340" s="161" t="s">
        <v>3561</v>
      </c>
      <c r="H1340" s="162">
        <v>74.72</v>
      </c>
      <c r="L1340" s="159"/>
      <c r="M1340" s="163"/>
      <c r="T1340" s="164"/>
      <c r="AT1340" s="160" t="s">
        <v>259</v>
      </c>
      <c r="AU1340" s="160" t="s">
        <v>88</v>
      </c>
      <c r="AV1340" s="13" t="s">
        <v>88</v>
      </c>
      <c r="AW1340" s="13" t="s">
        <v>27</v>
      </c>
      <c r="AX1340" s="13" t="s">
        <v>72</v>
      </c>
      <c r="AY1340" s="160" t="s">
        <v>157</v>
      </c>
    </row>
    <row r="1341" spans="2:51" s="13" customFormat="1">
      <c r="B1341" s="159"/>
      <c r="D1341" s="154" t="s">
        <v>259</v>
      </c>
      <c r="E1341" s="160" t="s">
        <v>1</v>
      </c>
      <c r="F1341" s="161" t="s">
        <v>3562</v>
      </c>
      <c r="H1341" s="162">
        <v>20.18</v>
      </c>
      <c r="L1341" s="159"/>
      <c r="M1341" s="163"/>
      <c r="T1341" s="164"/>
      <c r="AT1341" s="160" t="s">
        <v>259</v>
      </c>
      <c r="AU1341" s="160" t="s">
        <v>88</v>
      </c>
      <c r="AV1341" s="13" t="s">
        <v>88</v>
      </c>
      <c r="AW1341" s="13" t="s">
        <v>27</v>
      </c>
      <c r="AX1341" s="13" t="s">
        <v>72</v>
      </c>
      <c r="AY1341" s="160" t="s">
        <v>157</v>
      </c>
    </row>
    <row r="1342" spans="2:51" s="13" customFormat="1">
      <c r="B1342" s="159"/>
      <c r="D1342" s="154" t="s">
        <v>259</v>
      </c>
      <c r="E1342" s="160" t="s">
        <v>1</v>
      </c>
      <c r="F1342" s="161" t="s">
        <v>3563</v>
      </c>
      <c r="H1342" s="162">
        <v>16.600000000000001</v>
      </c>
      <c r="L1342" s="159"/>
      <c r="M1342" s="163"/>
      <c r="T1342" s="164"/>
      <c r="AT1342" s="160" t="s">
        <v>259</v>
      </c>
      <c r="AU1342" s="160" t="s">
        <v>88</v>
      </c>
      <c r="AV1342" s="13" t="s">
        <v>88</v>
      </c>
      <c r="AW1342" s="13" t="s">
        <v>27</v>
      </c>
      <c r="AX1342" s="13" t="s">
        <v>72</v>
      </c>
      <c r="AY1342" s="160" t="s">
        <v>157</v>
      </c>
    </row>
    <row r="1343" spans="2:51" s="13" customFormat="1">
      <c r="B1343" s="159"/>
      <c r="D1343" s="154" t="s">
        <v>259</v>
      </c>
      <c r="E1343" s="160" t="s">
        <v>1</v>
      </c>
      <c r="F1343" s="161" t="s">
        <v>3564</v>
      </c>
      <c r="H1343" s="162">
        <v>12.8</v>
      </c>
      <c r="L1343" s="159"/>
      <c r="M1343" s="163"/>
      <c r="T1343" s="164"/>
      <c r="AT1343" s="160" t="s">
        <v>259</v>
      </c>
      <c r="AU1343" s="160" t="s">
        <v>88</v>
      </c>
      <c r="AV1343" s="13" t="s">
        <v>88</v>
      </c>
      <c r="AW1343" s="13" t="s">
        <v>27</v>
      </c>
      <c r="AX1343" s="13" t="s">
        <v>72</v>
      </c>
      <c r="AY1343" s="160" t="s">
        <v>157</v>
      </c>
    </row>
    <row r="1344" spans="2:51" s="13" customFormat="1">
      <c r="B1344" s="159"/>
      <c r="D1344" s="154" t="s">
        <v>259</v>
      </c>
      <c r="E1344" s="160" t="s">
        <v>1</v>
      </c>
      <c r="F1344" s="161" t="s">
        <v>3565</v>
      </c>
      <c r="H1344" s="162">
        <v>12.56</v>
      </c>
      <c r="L1344" s="159"/>
      <c r="M1344" s="163"/>
      <c r="T1344" s="164"/>
      <c r="AT1344" s="160" t="s">
        <v>259</v>
      </c>
      <c r="AU1344" s="160" t="s">
        <v>88</v>
      </c>
      <c r="AV1344" s="13" t="s">
        <v>88</v>
      </c>
      <c r="AW1344" s="13" t="s">
        <v>27</v>
      </c>
      <c r="AX1344" s="13" t="s">
        <v>72</v>
      </c>
      <c r="AY1344" s="160" t="s">
        <v>157</v>
      </c>
    </row>
    <row r="1345" spans="2:51" s="13" customFormat="1">
      <c r="B1345" s="159"/>
      <c r="D1345" s="154" t="s">
        <v>259</v>
      </c>
      <c r="E1345" s="160" t="s">
        <v>1</v>
      </c>
      <c r="F1345" s="161" t="s">
        <v>3566</v>
      </c>
      <c r="H1345" s="162">
        <v>12.5</v>
      </c>
      <c r="L1345" s="159"/>
      <c r="M1345" s="163"/>
      <c r="T1345" s="164"/>
      <c r="AT1345" s="160" t="s">
        <v>259</v>
      </c>
      <c r="AU1345" s="160" t="s">
        <v>88</v>
      </c>
      <c r="AV1345" s="13" t="s">
        <v>88</v>
      </c>
      <c r="AW1345" s="13" t="s">
        <v>27</v>
      </c>
      <c r="AX1345" s="13" t="s">
        <v>72</v>
      </c>
      <c r="AY1345" s="160" t="s">
        <v>157</v>
      </c>
    </row>
    <row r="1346" spans="2:51" s="13" customFormat="1">
      <c r="B1346" s="159"/>
      <c r="D1346" s="154" t="s">
        <v>259</v>
      </c>
      <c r="E1346" s="160" t="s">
        <v>1</v>
      </c>
      <c r="F1346" s="161" t="s">
        <v>3567</v>
      </c>
      <c r="H1346" s="162">
        <v>14.36</v>
      </c>
      <c r="L1346" s="159"/>
      <c r="M1346" s="163"/>
      <c r="T1346" s="164"/>
      <c r="AT1346" s="160" t="s">
        <v>259</v>
      </c>
      <c r="AU1346" s="160" t="s">
        <v>88</v>
      </c>
      <c r="AV1346" s="13" t="s">
        <v>88</v>
      </c>
      <c r="AW1346" s="13" t="s">
        <v>27</v>
      </c>
      <c r="AX1346" s="13" t="s">
        <v>72</v>
      </c>
      <c r="AY1346" s="160" t="s">
        <v>157</v>
      </c>
    </row>
    <row r="1347" spans="2:51" s="13" customFormat="1">
      <c r="B1347" s="159"/>
      <c r="D1347" s="154" t="s">
        <v>259</v>
      </c>
      <c r="E1347" s="160" t="s">
        <v>1</v>
      </c>
      <c r="F1347" s="161" t="s">
        <v>3568</v>
      </c>
      <c r="H1347" s="162">
        <v>12.26</v>
      </c>
      <c r="L1347" s="159"/>
      <c r="M1347" s="163"/>
      <c r="T1347" s="164"/>
      <c r="AT1347" s="160" t="s">
        <v>259</v>
      </c>
      <c r="AU1347" s="160" t="s">
        <v>88</v>
      </c>
      <c r="AV1347" s="13" t="s">
        <v>88</v>
      </c>
      <c r="AW1347" s="13" t="s">
        <v>27</v>
      </c>
      <c r="AX1347" s="13" t="s">
        <v>72</v>
      </c>
      <c r="AY1347" s="160" t="s">
        <v>157</v>
      </c>
    </row>
    <row r="1348" spans="2:51" s="13" customFormat="1">
      <c r="B1348" s="159"/>
      <c r="D1348" s="154" t="s">
        <v>259</v>
      </c>
      <c r="E1348" s="160" t="s">
        <v>1</v>
      </c>
      <c r="F1348" s="161" t="s">
        <v>3569</v>
      </c>
      <c r="H1348" s="162">
        <v>13.04</v>
      </c>
      <c r="L1348" s="159"/>
      <c r="M1348" s="163"/>
      <c r="T1348" s="164"/>
      <c r="AT1348" s="160" t="s">
        <v>259</v>
      </c>
      <c r="AU1348" s="160" t="s">
        <v>88</v>
      </c>
      <c r="AV1348" s="13" t="s">
        <v>88</v>
      </c>
      <c r="AW1348" s="13" t="s">
        <v>27</v>
      </c>
      <c r="AX1348" s="13" t="s">
        <v>72</v>
      </c>
      <c r="AY1348" s="160" t="s">
        <v>157</v>
      </c>
    </row>
    <row r="1349" spans="2:51" s="13" customFormat="1">
      <c r="B1349" s="159"/>
      <c r="D1349" s="154" t="s">
        <v>259</v>
      </c>
      <c r="E1349" s="160" t="s">
        <v>1</v>
      </c>
      <c r="F1349" s="161" t="s">
        <v>3570</v>
      </c>
      <c r="H1349" s="162">
        <v>12.9</v>
      </c>
      <c r="L1349" s="159"/>
      <c r="M1349" s="163"/>
      <c r="T1349" s="164"/>
      <c r="AT1349" s="160" t="s">
        <v>259</v>
      </c>
      <c r="AU1349" s="160" t="s">
        <v>88</v>
      </c>
      <c r="AV1349" s="13" t="s">
        <v>88</v>
      </c>
      <c r="AW1349" s="13" t="s">
        <v>27</v>
      </c>
      <c r="AX1349" s="13" t="s">
        <v>72</v>
      </c>
      <c r="AY1349" s="160" t="s">
        <v>157</v>
      </c>
    </row>
    <row r="1350" spans="2:51" s="13" customFormat="1">
      <c r="B1350" s="159"/>
      <c r="D1350" s="154" t="s">
        <v>259</v>
      </c>
      <c r="E1350" s="160" t="s">
        <v>1</v>
      </c>
      <c r="F1350" s="161" t="s">
        <v>3571</v>
      </c>
      <c r="H1350" s="162">
        <v>17.52</v>
      </c>
      <c r="L1350" s="159"/>
      <c r="M1350" s="163"/>
      <c r="T1350" s="164"/>
      <c r="AT1350" s="160" t="s">
        <v>259</v>
      </c>
      <c r="AU1350" s="160" t="s">
        <v>88</v>
      </c>
      <c r="AV1350" s="13" t="s">
        <v>88</v>
      </c>
      <c r="AW1350" s="13" t="s">
        <v>27</v>
      </c>
      <c r="AX1350" s="13" t="s">
        <v>72</v>
      </c>
      <c r="AY1350" s="160" t="s">
        <v>157</v>
      </c>
    </row>
    <row r="1351" spans="2:51" s="13" customFormat="1">
      <c r="B1351" s="159"/>
      <c r="D1351" s="154" t="s">
        <v>259</v>
      </c>
      <c r="E1351" s="160" t="s">
        <v>1</v>
      </c>
      <c r="F1351" s="161" t="s">
        <v>3572</v>
      </c>
      <c r="H1351" s="162">
        <v>25.26</v>
      </c>
      <c r="L1351" s="159"/>
      <c r="M1351" s="163"/>
      <c r="T1351" s="164"/>
      <c r="AT1351" s="160" t="s">
        <v>259</v>
      </c>
      <c r="AU1351" s="160" t="s">
        <v>88</v>
      </c>
      <c r="AV1351" s="13" t="s">
        <v>88</v>
      </c>
      <c r="AW1351" s="13" t="s">
        <v>27</v>
      </c>
      <c r="AX1351" s="13" t="s">
        <v>72</v>
      </c>
      <c r="AY1351" s="160" t="s">
        <v>157</v>
      </c>
    </row>
    <row r="1352" spans="2:51" s="13" customFormat="1">
      <c r="B1352" s="159"/>
      <c r="D1352" s="154" t="s">
        <v>259</v>
      </c>
      <c r="E1352" s="160" t="s">
        <v>1</v>
      </c>
      <c r="F1352" s="161" t="s">
        <v>3573</v>
      </c>
      <c r="H1352" s="162">
        <v>11.62</v>
      </c>
      <c r="L1352" s="159"/>
      <c r="M1352" s="163"/>
      <c r="T1352" s="164"/>
      <c r="AT1352" s="160" t="s">
        <v>259</v>
      </c>
      <c r="AU1352" s="160" t="s">
        <v>88</v>
      </c>
      <c r="AV1352" s="13" t="s">
        <v>88</v>
      </c>
      <c r="AW1352" s="13" t="s">
        <v>27</v>
      </c>
      <c r="AX1352" s="13" t="s">
        <v>72</v>
      </c>
      <c r="AY1352" s="160" t="s">
        <v>157</v>
      </c>
    </row>
    <row r="1353" spans="2:51" s="13" customFormat="1">
      <c r="B1353" s="159"/>
      <c r="D1353" s="154" t="s">
        <v>259</v>
      </c>
      <c r="E1353" s="160" t="s">
        <v>1</v>
      </c>
      <c r="F1353" s="161" t="s">
        <v>3574</v>
      </c>
      <c r="H1353" s="162">
        <v>14.34</v>
      </c>
      <c r="L1353" s="159"/>
      <c r="M1353" s="163"/>
      <c r="T1353" s="164"/>
      <c r="AT1353" s="160" t="s">
        <v>259</v>
      </c>
      <c r="AU1353" s="160" t="s">
        <v>88</v>
      </c>
      <c r="AV1353" s="13" t="s">
        <v>88</v>
      </c>
      <c r="AW1353" s="13" t="s">
        <v>27</v>
      </c>
      <c r="AX1353" s="13" t="s">
        <v>72</v>
      </c>
      <c r="AY1353" s="160" t="s">
        <v>157</v>
      </c>
    </row>
    <row r="1354" spans="2:51" s="13" customFormat="1">
      <c r="B1354" s="159"/>
      <c r="D1354" s="154" t="s">
        <v>259</v>
      </c>
      <c r="E1354" s="160" t="s">
        <v>1</v>
      </c>
      <c r="F1354" s="161" t="s">
        <v>3575</v>
      </c>
      <c r="H1354" s="162">
        <v>18</v>
      </c>
      <c r="L1354" s="159"/>
      <c r="M1354" s="163"/>
      <c r="T1354" s="164"/>
      <c r="AT1354" s="160" t="s">
        <v>259</v>
      </c>
      <c r="AU1354" s="160" t="s">
        <v>88</v>
      </c>
      <c r="AV1354" s="13" t="s">
        <v>88</v>
      </c>
      <c r="AW1354" s="13" t="s">
        <v>27</v>
      </c>
      <c r="AX1354" s="13" t="s">
        <v>72</v>
      </c>
      <c r="AY1354" s="160" t="s">
        <v>157</v>
      </c>
    </row>
    <row r="1355" spans="2:51" s="12" customFormat="1">
      <c r="B1355" s="153"/>
      <c r="D1355" s="154" t="s">
        <v>259</v>
      </c>
      <c r="E1355" s="155" t="s">
        <v>1</v>
      </c>
      <c r="F1355" s="156" t="s">
        <v>2766</v>
      </c>
      <c r="H1355" s="155" t="s">
        <v>1</v>
      </c>
      <c r="L1355" s="153"/>
      <c r="M1355" s="157"/>
      <c r="T1355" s="158"/>
      <c r="AT1355" s="155" t="s">
        <v>259</v>
      </c>
      <c r="AU1355" s="155" t="s">
        <v>88</v>
      </c>
      <c r="AV1355" s="12" t="s">
        <v>80</v>
      </c>
      <c r="AW1355" s="12" t="s">
        <v>27</v>
      </c>
      <c r="AX1355" s="12" t="s">
        <v>72</v>
      </c>
      <c r="AY1355" s="155" t="s">
        <v>157</v>
      </c>
    </row>
    <row r="1356" spans="2:51" s="13" customFormat="1" ht="20">
      <c r="B1356" s="159"/>
      <c r="D1356" s="154" t="s">
        <v>259</v>
      </c>
      <c r="E1356" s="160" t="s">
        <v>1</v>
      </c>
      <c r="F1356" s="161" t="s">
        <v>3576</v>
      </c>
      <c r="H1356" s="162">
        <v>20.98</v>
      </c>
      <c r="L1356" s="159"/>
      <c r="M1356" s="163"/>
      <c r="T1356" s="164"/>
      <c r="AT1356" s="160" t="s">
        <v>259</v>
      </c>
      <c r="AU1356" s="160" t="s">
        <v>88</v>
      </c>
      <c r="AV1356" s="13" t="s">
        <v>88</v>
      </c>
      <c r="AW1356" s="13" t="s">
        <v>27</v>
      </c>
      <c r="AX1356" s="13" t="s">
        <v>72</v>
      </c>
      <c r="AY1356" s="160" t="s">
        <v>157</v>
      </c>
    </row>
    <row r="1357" spans="2:51" s="13" customFormat="1">
      <c r="B1357" s="159"/>
      <c r="D1357" s="154" t="s">
        <v>259</v>
      </c>
      <c r="E1357" s="160" t="s">
        <v>1</v>
      </c>
      <c r="F1357" s="161" t="s">
        <v>3577</v>
      </c>
      <c r="H1357" s="162">
        <v>11.76</v>
      </c>
      <c r="L1357" s="159"/>
      <c r="M1357" s="163"/>
      <c r="T1357" s="164"/>
      <c r="AT1357" s="160" t="s">
        <v>259</v>
      </c>
      <c r="AU1357" s="160" t="s">
        <v>88</v>
      </c>
      <c r="AV1357" s="13" t="s">
        <v>88</v>
      </c>
      <c r="AW1357" s="13" t="s">
        <v>27</v>
      </c>
      <c r="AX1357" s="13" t="s">
        <v>72</v>
      </c>
      <c r="AY1357" s="160" t="s">
        <v>157</v>
      </c>
    </row>
    <row r="1358" spans="2:51" s="13" customFormat="1">
      <c r="B1358" s="159"/>
      <c r="D1358" s="154" t="s">
        <v>259</v>
      </c>
      <c r="E1358" s="160" t="s">
        <v>1</v>
      </c>
      <c r="F1358" s="161" t="s">
        <v>3578</v>
      </c>
      <c r="H1358" s="162">
        <v>22.38</v>
      </c>
      <c r="L1358" s="159"/>
      <c r="M1358" s="163"/>
      <c r="T1358" s="164"/>
      <c r="AT1358" s="160" t="s">
        <v>259</v>
      </c>
      <c r="AU1358" s="160" t="s">
        <v>88</v>
      </c>
      <c r="AV1358" s="13" t="s">
        <v>88</v>
      </c>
      <c r="AW1358" s="13" t="s">
        <v>27</v>
      </c>
      <c r="AX1358" s="13" t="s">
        <v>72</v>
      </c>
      <c r="AY1358" s="160" t="s">
        <v>157</v>
      </c>
    </row>
    <row r="1359" spans="2:51" s="13" customFormat="1">
      <c r="B1359" s="159"/>
      <c r="D1359" s="154" t="s">
        <v>259</v>
      </c>
      <c r="E1359" s="160" t="s">
        <v>1</v>
      </c>
      <c r="F1359" s="161" t="s">
        <v>3579</v>
      </c>
      <c r="H1359" s="162">
        <v>20.260000000000002</v>
      </c>
      <c r="L1359" s="159"/>
      <c r="M1359" s="163"/>
      <c r="T1359" s="164"/>
      <c r="AT1359" s="160" t="s">
        <v>259</v>
      </c>
      <c r="AU1359" s="160" t="s">
        <v>88</v>
      </c>
      <c r="AV1359" s="13" t="s">
        <v>88</v>
      </c>
      <c r="AW1359" s="13" t="s">
        <v>27</v>
      </c>
      <c r="AX1359" s="13" t="s">
        <v>72</v>
      </c>
      <c r="AY1359" s="160" t="s">
        <v>157</v>
      </c>
    </row>
    <row r="1360" spans="2:51" s="13" customFormat="1">
      <c r="B1360" s="159"/>
      <c r="D1360" s="154" t="s">
        <v>259</v>
      </c>
      <c r="E1360" s="160" t="s">
        <v>1</v>
      </c>
      <c r="F1360" s="161" t="s">
        <v>3580</v>
      </c>
      <c r="H1360" s="162">
        <v>21.52</v>
      </c>
      <c r="L1360" s="159"/>
      <c r="M1360" s="163"/>
      <c r="T1360" s="164"/>
      <c r="AT1360" s="160" t="s">
        <v>259</v>
      </c>
      <c r="AU1360" s="160" t="s">
        <v>88</v>
      </c>
      <c r="AV1360" s="13" t="s">
        <v>88</v>
      </c>
      <c r="AW1360" s="13" t="s">
        <v>27</v>
      </c>
      <c r="AX1360" s="13" t="s">
        <v>72</v>
      </c>
      <c r="AY1360" s="160" t="s">
        <v>157</v>
      </c>
    </row>
    <row r="1361" spans="2:65" s="13" customFormat="1">
      <c r="B1361" s="159"/>
      <c r="D1361" s="154" t="s">
        <v>259</v>
      </c>
      <c r="E1361" s="160" t="s">
        <v>1</v>
      </c>
      <c r="F1361" s="161" t="s">
        <v>3581</v>
      </c>
      <c r="H1361" s="162">
        <v>14.48</v>
      </c>
      <c r="L1361" s="159"/>
      <c r="M1361" s="163"/>
      <c r="T1361" s="164"/>
      <c r="AT1361" s="160" t="s">
        <v>259</v>
      </c>
      <c r="AU1361" s="160" t="s">
        <v>88</v>
      </c>
      <c r="AV1361" s="13" t="s">
        <v>88</v>
      </c>
      <c r="AW1361" s="13" t="s">
        <v>27</v>
      </c>
      <c r="AX1361" s="13" t="s">
        <v>72</v>
      </c>
      <c r="AY1361" s="160" t="s">
        <v>157</v>
      </c>
    </row>
    <row r="1362" spans="2:65" s="13" customFormat="1">
      <c r="B1362" s="159"/>
      <c r="D1362" s="154" t="s">
        <v>259</v>
      </c>
      <c r="E1362" s="160" t="s">
        <v>1</v>
      </c>
      <c r="F1362" s="161" t="s">
        <v>3582</v>
      </c>
      <c r="H1362" s="162">
        <v>14.82</v>
      </c>
      <c r="L1362" s="159"/>
      <c r="M1362" s="163"/>
      <c r="T1362" s="164"/>
      <c r="AT1362" s="160" t="s">
        <v>259</v>
      </c>
      <c r="AU1362" s="160" t="s">
        <v>88</v>
      </c>
      <c r="AV1362" s="13" t="s">
        <v>88</v>
      </c>
      <c r="AW1362" s="13" t="s">
        <v>27</v>
      </c>
      <c r="AX1362" s="13" t="s">
        <v>72</v>
      </c>
      <c r="AY1362" s="160" t="s">
        <v>157</v>
      </c>
    </row>
    <row r="1363" spans="2:65" s="13" customFormat="1">
      <c r="B1363" s="159"/>
      <c r="D1363" s="154" t="s">
        <v>259</v>
      </c>
      <c r="E1363" s="160" t="s">
        <v>1</v>
      </c>
      <c r="F1363" s="161" t="s">
        <v>3583</v>
      </c>
      <c r="H1363" s="162">
        <v>13.34</v>
      </c>
      <c r="L1363" s="159"/>
      <c r="M1363" s="163"/>
      <c r="T1363" s="164"/>
      <c r="AT1363" s="160" t="s">
        <v>259</v>
      </c>
      <c r="AU1363" s="160" t="s">
        <v>88</v>
      </c>
      <c r="AV1363" s="13" t="s">
        <v>88</v>
      </c>
      <c r="AW1363" s="13" t="s">
        <v>27</v>
      </c>
      <c r="AX1363" s="13" t="s">
        <v>72</v>
      </c>
      <c r="AY1363" s="160" t="s">
        <v>157</v>
      </c>
    </row>
    <row r="1364" spans="2:65" s="13" customFormat="1">
      <c r="B1364" s="159"/>
      <c r="D1364" s="154" t="s">
        <v>259</v>
      </c>
      <c r="E1364" s="160" t="s">
        <v>1</v>
      </c>
      <c r="F1364" s="161" t="s">
        <v>3584</v>
      </c>
      <c r="H1364" s="162">
        <v>13.66</v>
      </c>
      <c r="L1364" s="159"/>
      <c r="M1364" s="163"/>
      <c r="T1364" s="164"/>
      <c r="AT1364" s="160" t="s">
        <v>259</v>
      </c>
      <c r="AU1364" s="160" t="s">
        <v>88</v>
      </c>
      <c r="AV1364" s="13" t="s">
        <v>88</v>
      </c>
      <c r="AW1364" s="13" t="s">
        <v>27</v>
      </c>
      <c r="AX1364" s="13" t="s">
        <v>72</v>
      </c>
      <c r="AY1364" s="160" t="s">
        <v>157</v>
      </c>
    </row>
    <row r="1365" spans="2:65" s="13" customFormat="1">
      <c r="B1365" s="159"/>
      <c r="D1365" s="154" t="s">
        <v>259</v>
      </c>
      <c r="E1365" s="160" t="s">
        <v>1</v>
      </c>
      <c r="F1365" s="161" t="s">
        <v>3585</v>
      </c>
      <c r="H1365" s="162">
        <v>10</v>
      </c>
      <c r="L1365" s="159"/>
      <c r="M1365" s="163"/>
      <c r="T1365" s="164"/>
      <c r="AT1365" s="160" t="s">
        <v>259</v>
      </c>
      <c r="AU1365" s="160" t="s">
        <v>88</v>
      </c>
      <c r="AV1365" s="13" t="s">
        <v>88</v>
      </c>
      <c r="AW1365" s="13" t="s">
        <v>27</v>
      </c>
      <c r="AX1365" s="13" t="s">
        <v>72</v>
      </c>
      <c r="AY1365" s="160" t="s">
        <v>157</v>
      </c>
    </row>
    <row r="1366" spans="2:65" s="13" customFormat="1">
      <c r="B1366" s="159"/>
      <c r="D1366" s="154" t="s">
        <v>259</v>
      </c>
      <c r="E1366" s="160" t="s">
        <v>1</v>
      </c>
      <c r="F1366" s="161" t="s">
        <v>3586</v>
      </c>
      <c r="H1366" s="162">
        <v>9.42</v>
      </c>
      <c r="L1366" s="159"/>
      <c r="M1366" s="163"/>
      <c r="T1366" s="164"/>
      <c r="AT1366" s="160" t="s">
        <v>259</v>
      </c>
      <c r="AU1366" s="160" t="s">
        <v>88</v>
      </c>
      <c r="AV1366" s="13" t="s">
        <v>88</v>
      </c>
      <c r="AW1366" s="13" t="s">
        <v>27</v>
      </c>
      <c r="AX1366" s="13" t="s">
        <v>72</v>
      </c>
      <c r="AY1366" s="160" t="s">
        <v>157</v>
      </c>
    </row>
    <row r="1367" spans="2:65" s="13" customFormat="1">
      <c r="B1367" s="159"/>
      <c r="D1367" s="154" t="s">
        <v>259</v>
      </c>
      <c r="E1367" s="160" t="s">
        <v>1</v>
      </c>
      <c r="F1367" s="161" t="s">
        <v>3587</v>
      </c>
      <c r="H1367" s="162">
        <v>9.0399999999999991</v>
      </c>
      <c r="L1367" s="159"/>
      <c r="M1367" s="163"/>
      <c r="T1367" s="164"/>
      <c r="AT1367" s="160" t="s">
        <v>259</v>
      </c>
      <c r="AU1367" s="160" t="s">
        <v>88</v>
      </c>
      <c r="AV1367" s="13" t="s">
        <v>88</v>
      </c>
      <c r="AW1367" s="13" t="s">
        <v>27</v>
      </c>
      <c r="AX1367" s="13" t="s">
        <v>72</v>
      </c>
      <c r="AY1367" s="160" t="s">
        <v>157</v>
      </c>
    </row>
    <row r="1368" spans="2:65" s="13" customFormat="1">
      <c r="B1368" s="159"/>
      <c r="D1368" s="154" t="s">
        <v>259</v>
      </c>
      <c r="E1368" s="160" t="s">
        <v>1</v>
      </c>
      <c r="F1368" s="161" t="s">
        <v>3588</v>
      </c>
      <c r="H1368" s="162">
        <v>11.52</v>
      </c>
      <c r="L1368" s="159"/>
      <c r="M1368" s="163"/>
      <c r="T1368" s="164"/>
      <c r="AT1368" s="160" t="s">
        <v>259</v>
      </c>
      <c r="AU1368" s="160" t="s">
        <v>88</v>
      </c>
      <c r="AV1368" s="13" t="s">
        <v>88</v>
      </c>
      <c r="AW1368" s="13" t="s">
        <v>27</v>
      </c>
      <c r="AX1368" s="13" t="s">
        <v>72</v>
      </c>
      <c r="AY1368" s="160" t="s">
        <v>157</v>
      </c>
    </row>
    <row r="1369" spans="2:65" s="14" customFormat="1">
      <c r="B1369" s="165"/>
      <c r="D1369" s="154" t="s">
        <v>259</v>
      </c>
      <c r="E1369" s="166" t="s">
        <v>1</v>
      </c>
      <c r="F1369" s="167" t="s">
        <v>265</v>
      </c>
      <c r="H1369" s="168">
        <v>659.8</v>
      </c>
      <c r="L1369" s="165"/>
      <c r="M1369" s="169"/>
      <c r="T1369" s="170"/>
      <c r="AT1369" s="166" t="s">
        <v>259</v>
      </c>
      <c r="AU1369" s="166" t="s">
        <v>88</v>
      </c>
      <c r="AV1369" s="14" t="s">
        <v>164</v>
      </c>
      <c r="AW1369" s="14" t="s">
        <v>27</v>
      </c>
      <c r="AX1369" s="14" t="s">
        <v>80</v>
      </c>
      <c r="AY1369" s="166" t="s">
        <v>157</v>
      </c>
    </row>
    <row r="1370" spans="2:65" s="1" customFormat="1" ht="16.5" customHeight="1">
      <c r="B1370" s="28"/>
      <c r="C1370" s="198" t="s">
        <v>1186</v>
      </c>
      <c r="D1370" s="198" t="s">
        <v>160</v>
      </c>
      <c r="E1370" s="199" t="s">
        <v>3589</v>
      </c>
      <c r="F1370" s="200" t="s">
        <v>3590</v>
      </c>
      <c r="G1370" s="201" t="s">
        <v>411</v>
      </c>
      <c r="H1370" s="202">
        <v>63.71</v>
      </c>
      <c r="I1370" s="903"/>
      <c r="J1370" s="203">
        <f>ROUND(I1370*H1370,2)</f>
        <v>0</v>
      </c>
      <c r="K1370" s="200" t="s">
        <v>2720</v>
      </c>
      <c r="L1370" s="28"/>
      <c r="M1370" s="140" t="s">
        <v>1</v>
      </c>
      <c r="N1370" s="141" t="s">
        <v>38</v>
      </c>
      <c r="O1370" s="142">
        <v>4.4999999999999998E-2</v>
      </c>
      <c r="P1370" s="142">
        <f>O1370*H1370</f>
        <v>2.8669500000000001</v>
      </c>
      <c r="Q1370" s="142">
        <v>0</v>
      </c>
      <c r="R1370" s="142">
        <f>Q1370*H1370</f>
        <v>0</v>
      </c>
      <c r="S1370" s="142">
        <v>2.9999999999999997E-4</v>
      </c>
      <c r="T1370" s="143">
        <f>S1370*H1370</f>
        <v>1.9112999999999998E-2</v>
      </c>
      <c r="AR1370" s="144" t="s">
        <v>188</v>
      </c>
      <c r="AT1370" s="144" t="s">
        <v>160</v>
      </c>
      <c r="AU1370" s="144" t="s">
        <v>88</v>
      </c>
      <c r="AY1370" s="16" t="s">
        <v>157</v>
      </c>
      <c r="BE1370" s="145">
        <f>IF(N1370="základní",J1370,0)</f>
        <v>0</v>
      </c>
      <c r="BF1370" s="145">
        <f>IF(N1370="snížená",J1370,0)</f>
        <v>0</v>
      </c>
      <c r="BG1370" s="145">
        <f>IF(N1370="zákl. přenesená",J1370,0)</f>
        <v>0</v>
      </c>
      <c r="BH1370" s="145">
        <f>IF(N1370="sníž. přenesená",J1370,0)</f>
        <v>0</v>
      </c>
      <c r="BI1370" s="145">
        <f>IF(N1370="nulová",J1370,0)</f>
        <v>0</v>
      </c>
      <c r="BJ1370" s="16" t="s">
        <v>88</v>
      </c>
      <c r="BK1370" s="145">
        <f>ROUND(I1370*H1370,2)</f>
        <v>0</v>
      </c>
      <c r="BL1370" s="16" t="s">
        <v>188</v>
      </c>
      <c r="BM1370" s="144" t="s">
        <v>3591</v>
      </c>
    </row>
    <row r="1371" spans="2:65" s="1" customFormat="1">
      <c r="B1371" s="28"/>
      <c r="D1371" s="150" t="s">
        <v>214</v>
      </c>
      <c r="F1371" s="870" t="s">
        <v>3592</v>
      </c>
      <c r="L1371" s="28"/>
      <c r="M1371" s="152"/>
      <c r="T1371" s="52"/>
      <c r="AT1371" s="16" t="s">
        <v>214</v>
      </c>
      <c r="AU1371" s="16" t="s">
        <v>88</v>
      </c>
    </row>
    <row r="1372" spans="2:65" s="12" customFormat="1">
      <c r="B1372" s="153"/>
      <c r="D1372" s="154" t="s">
        <v>259</v>
      </c>
      <c r="E1372" s="155" t="s">
        <v>1</v>
      </c>
      <c r="F1372" s="156" t="s">
        <v>2764</v>
      </c>
      <c r="H1372" s="155" t="s">
        <v>1</v>
      </c>
      <c r="L1372" s="153"/>
      <c r="M1372" s="157"/>
      <c r="T1372" s="158"/>
      <c r="AT1372" s="155" t="s">
        <v>259</v>
      </c>
      <c r="AU1372" s="155" t="s">
        <v>88</v>
      </c>
      <c r="AV1372" s="12" t="s">
        <v>80</v>
      </c>
      <c r="AW1372" s="12" t="s">
        <v>27</v>
      </c>
      <c r="AX1372" s="12" t="s">
        <v>72</v>
      </c>
      <c r="AY1372" s="155" t="s">
        <v>157</v>
      </c>
    </row>
    <row r="1373" spans="2:65" s="13" customFormat="1">
      <c r="B1373" s="159"/>
      <c r="D1373" s="154" t="s">
        <v>259</v>
      </c>
      <c r="E1373" s="160" t="s">
        <v>1</v>
      </c>
      <c r="F1373" s="161" t="s">
        <v>3593</v>
      </c>
      <c r="H1373" s="162">
        <v>29.76</v>
      </c>
      <c r="L1373" s="159"/>
      <c r="M1373" s="163"/>
      <c r="T1373" s="164"/>
      <c r="AT1373" s="160" t="s">
        <v>259</v>
      </c>
      <c r="AU1373" s="160" t="s">
        <v>88</v>
      </c>
      <c r="AV1373" s="13" t="s">
        <v>88</v>
      </c>
      <c r="AW1373" s="13" t="s">
        <v>27</v>
      </c>
      <c r="AX1373" s="13" t="s">
        <v>72</v>
      </c>
      <c r="AY1373" s="160" t="s">
        <v>157</v>
      </c>
    </row>
    <row r="1374" spans="2:65" s="12" customFormat="1">
      <c r="B1374" s="153"/>
      <c r="D1374" s="154" t="s">
        <v>259</v>
      </c>
      <c r="E1374" s="155" t="s">
        <v>1</v>
      </c>
      <c r="F1374" s="156" t="s">
        <v>2765</v>
      </c>
      <c r="H1374" s="155" t="s">
        <v>1</v>
      </c>
      <c r="L1374" s="153"/>
      <c r="M1374" s="157"/>
      <c r="T1374" s="158"/>
      <c r="AT1374" s="155" t="s">
        <v>259</v>
      </c>
      <c r="AU1374" s="155" t="s">
        <v>88</v>
      </c>
      <c r="AV1374" s="12" t="s">
        <v>80</v>
      </c>
      <c r="AW1374" s="12" t="s">
        <v>27</v>
      </c>
      <c r="AX1374" s="12" t="s">
        <v>72</v>
      </c>
      <c r="AY1374" s="155" t="s">
        <v>157</v>
      </c>
    </row>
    <row r="1375" spans="2:65" s="13" customFormat="1">
      <c r="B1375" s="159"/>
      <c r="D1375" s="154" t="s">
        <v>259</v>
      </c>
      <c r="E1375" s="160" t="s">
        <v>1</v>
      </c>
      <c r="F1375" s="161" t="s">
        <v>3594</v>
      </c>
      <c r="H1375" s="162">
        <v>17.46</v>
      </c>
      <c r="L1375" s="159"/>
      <c r="M1375" s="163"/>
      <c r="T1375" s="164"/>
      <c r="AT1375" s="160" t="s">
        <v>259</v>
      </c>
      <c r="AU1375" s="160" t="s">
        <v>88</v>
      </c>
      <c r="AV1375" s="13" t="s">
        <v>88</v>
      </c>
      <c r="AW1375" s="13" t="s">
        <v>27</v>
      </c>
      <c r="AX1375" s="13" t="s">
        <v>72</v>
      </c>
      <c r="AY1375" s="160" t="s">
        <v>157</v>
      </c>
    </row>
    <row r="1376" spans="2:65" s="12" customFormat="1">
      <c r="B1376" s="153"/>
      <c r="D1376" s="154" t="s">
        <v>259</v>
      </c>
      <c r="E1376" s="155" t="s">
        <v>1</v>
      </c>
      <c r="F1376" s="156" t="s">
        <v>2766</v>
      </c>
      <c r="H1376" s="155" t="s">
        <v>1</v>
      </c>
      <c r="L1376" s="153"/>
      <c r="M1376" s="157"/>
      <c r="T1376" s="158"/>
      <c r="AT1376" s="155" t="s">
        <v>259</v>
      </c>
      <c r="AU1376" s="155" t="s">
        <v>88</v>
      </c>
      <c r="AV1376" s="12" t="s">
        <v>80</v>
      </c>
      <c r="AW1376" s="12" t="s">
        <v>27</v>
      </c>
      <c r="AX1376" s="12" t="s">
        <v>72</v>
      </c>
      <c r="AY1376" s="155" t="s">
        <v>157</v>
      </c>
    </row>
    <row r="1377" spans="2:65" s="13" customFormat="1">
      <c r="B1377" s="159"/>
      <c r="D1377" s="154" t="s">
        <v>259</v>
      </c>
      <c r="E1377" s="160" t="s">
        <v>1</v>
      </c>
      <c r="F1377" s="161" t="s">
        <v>3595</v>
      </c>
      <c r="H1377" s="162">
        <v>16.489999999999998</v>
      </c>
      <c r="L1377" s="159"/>
      <c r="M1377" s="163"/>
      <c r="T1377" s="164"/>
      <c r="AT1377" s="160" t="s">
        <v>259</v>
      </c>
      <c r="AU1377" s="160" t="s">
        <v>88</v>
      </c>
      <c r="AV1377" s="13" t="s">
        <v>88</v>
      </c>
      <c r="AW1377" s="13" t="s">
        <v>27</v>
      </c>
      <c r="AX1377" s="13" t="s">
        <v>72</v>
      </c>
      <c r="AY1377" s="160" t="s">
        <v>157</v>
      </c>
    </row>
    <row r="1378" spans="2:65" s="14" customFormat="1">
      <c r="B1378" s="165"/>
      <c r="D1378" s="154" t="s">
        <v>259</v>
      </c>
      <c r="E1378" s="166" t="s">
        <v>1</v>
      </c>
      <c r="F1378" s="167" t="s">
        <v>265</v>
      </c>
      <c r="H1378" s="168">
        <v>63.71</v>
      </c>
      <c r="L1378" s="165"/>
      <c r="M1378" s="169"/>
      <c r="T1378" s="170"/>
      <c r="AT1378" s="166" t="s">
        <v>259</v>
      </c>
      <c r="AU1378" s="166" t="s">
        <v>88</v>
      </c>
      <c r="AV1378" s="14" t="s">
        <v>164</v>
      </c>
      <c r="AW1378" s="14" t="s">
        <v>27</v>
      </c>
      <c r="AX1378" s="14" t="s">
        <v>80</v>
      </c>
      <c r="AY1378" s="166" t="s">
        <v>157</v>
      </c>
    </row>
    <row r="1379" spans="2:65" s="11" customFormat="1" ht="22.9" customHeight="1">
      <c r="B1379" s="121"/>
      <c r="D1379" s="122" t="s">
        <v>71</v>
      </c>
      <c r="E1379" s="130" t="s">
        <v>1998</v>
      </c>
      <c r="F1379" s="130" t="s">
        <v>1999</v>
      </c>
      <c r="J1379" s="131">
        <f>BK1379</f>
        <v>0</v>
      </c>
      <c r="L1379" s="121"/>
      <c r="M1379" s="125"/>
      <c r="P1379" s="126">
        <f>SUM(P1380:P1411)</f>
        <v>98.563334999999995</v>
      </c>
      <c r="R1379" s="126">
        <f>SUM(R1380:R1411)</f>
        <v>0</v>
      </c>
      <c r="T1379" s="127">
        <f>SUM(T1380:T1411)</f>
        <v>27.230209500000001</v>
      </c>
      <c r="AR1379" s="122" t="s">
        <v>88</v>
      </c>
      <c r="AT1379" s="128" t="s">
        <v>71</v>
      </c>
      <c r="AU1379" s="128" t="s">
        <v>80</v>
      </c>
      <c r="AY1379" s="122" t="s">
        <v>157</v>
      </c>
      <c r="BK1379" s="129">
        <f>SUM(BK1380:BK1411)</f>
        <v>0</v>
      </c>
    </row>
    <row r="1380" spans="2:65" s="1" customFormat="1" ht="24.25" customHeight="1">
      <c r="B1380" s="28"/>
      <c r="C1380" s="198" t="s">
        <v>1192</v>
      </c>
      <c r="D1380" s="198" t="s">
        <v>160</v>
      </c>
      <c r="E1380" s="199" t="s">
        <v>3596</v>
      </c>
      <c r="F1380" s="200" t="s">
        <v>3597</v>
      </c>
      <c r="G1380" s="201" t="s">
        <v>306</v>
      </c>
      <c r="H1380" s="202">
        <v>334.113</v>
      </c>
      <c r="I1380" s="903"/>
      <c r="J1380" s="203">
        <f>ROUND(I1380*H1380,2)</f>
        <v>0</v>
      </c>
      <c r="K1380" s="200" t="s">
        <v>2720</v>
      </c>
      <c r="L1380" s="28"/>
      <c r="M1380" s="140" t="s">
        <v>1</v>
      </c>
      <c r="N1380" s="141" t="s">
        <v>38</v>
      </c>
      <c r="O1380" s="142">
        <v>0.29499999999999998</v>
      </c>
      <c r="P1380" s="142">
        <f>O1380*H1380</f>
        <v>98.563334999999995</v>
      </c>
      <c r="Q1380" s="142">
        <v>0</v>
      </c>
      <c r="R1380" s="142">
        <f>Q1380*H1380</f>
        <v>0</v>
      </c>
      <c r="S1380" s="142">
        <v>8.1500000000000003E-2</v>
      </c>
      <c r="T1380" s="143">
        <f>S1380*H1380</f>
        <v>27.230209500000001</v>
      </c>
      <c r="AR1380" s="144" t="s">
        <v>188</v>
      </c>
      <c r="AT1380" s="144" t="s">
        <v>160</v>
      </c>
      <c r="AU1380" s="144" t="s">
        <v>88</v>
      </c>
      <c r="AY1380" s="16" t="s">
        <v>157</v>
      </c>
      <c r="BE1380" s="145">
        <f>IF(N1380="základní",J1380,0)</f>
        <v>0</v>
      </c>
      <c r="BF1380" s="145">
        <f>IF(N1380="snížená",J1380,0)</f>
        <v>0</v>
      </c>
      <c r="BG1380" s="145">
        <f>IF(N1380="zákl. přenesená",J1380,0)</f>
        <v>0</v>
      </c>
      <c r="BH1380" s="145">
        <f>IF(N1380="sníž. přenesená",J1380,0)</f>
        <v>0</v>
      </c>
      <c r="BI1380" s="145">
        <f>IF(N1380="nulová",J1380,0)</f>
        <v>0</v>
      </c>
      <c r="BJ1380" s="16" t="s">
        <v>88</v>
      </c>
      <c r="BK1380" s="145">
        <f>ROUND(I1380*H1380,2)</f>
        <v>0</v>
      </c>
      <c r="BL1380" s="16" t="s">
        <v>188</v>
      </c>
      <c r="BM1380" s="144" t="s">
        <v>3598</v>
      </c>
    </row>
    <row r="1381" spans="2:65" s="1" customFormat="1">
      <c r="B1381" s="28"/>
      <c r="D1381" s="150" t="s">
        <v>214</v>
      </c>
      <c r="F1381" s="870" t="s">
        <v>3599</v>
      </c>
      <c r="L1381" s="28"/>
      <c r="M1381" s="152"/>
      <c r="T1381" s="52"/>
      <c r="AT1381" s="16" t="s">
        <v>214</v>
      </c>
      <c r="AU1381" s="16" t="s">
        <v>88</v>
      </c>
    </row>
    <row r="1382" spans="2:65" s="12" customFormat="1">
      <c r="B1382" s="153"/>
      <c r="D1382" s="154" t="s">
        <v>259</v>
      </c>
      <c r="E1382" s="155" t="s">
        <v>1</v>
      </c>
      <c r="F1382" s="156" t="s">
        <v>2764</v>
      </c>
      <c r="H1382" s="155" t="s">
        <v>1</v>
      </c>
      <c r="L1382" s="153"/>
      <c r="M1382" s="157"/>
      <c r="T1382" s="158"/>
      <c r="AT1382" s="155" t="s">
        <v>259</v>
      </c>
      <c r="AU1382" s="155" t="s">
        <v>88</v>
      </c>
      <c r="AV1382" s="12" t="s">
        <v>80</v>
      </c>
      <c r="AW1382" s="12" t="s">
        <v>27</v>
      </c>
      <c r="AX1382" s="12" t="s">
        <v>72</v>
      </c>
      <c r="AY1382" s="155" t="s">
        <v>157</v>
      </c>
    </row>
    <row r="1383" spans="2:65" s="13" customFormat="1">
      <c r="B1383" s="159"/>
      <c r="D1383" s="154" t="s">
        <v>259</v>
      </c>
      <c r="E1383" s="160" t="s">
        <v>1</v>
      </c>
      <c r="F1383" s="161" t="s">
        <v>3600</v>
      </c>
      <c r="H1383" s="162">
        <v>3.46</v>
      </c>
      <c r="L1383" s="159"/>
      <c r="M1383" s="163"/>
      <c r="T1383" s="164"/>
      <c r="AT1383" s="160" t="s">
        <v>259</v>
      </c>
      <c r="AU1383" s="160" t="s">
        <v>88</v>
      </c>
      <c r="AV1383" s="13" t="s">
        <v>88</v>
      </c>
      <c r="AW1383" s="13" t="s">
        <v>27</v>
      </c>
      <c r="AX1383" s="13" t="s">
        <v>72</v>
      </c>
      <c r="AY1383" s="160" t="s">
        <v>157</v>
      </c>
    </row>
    <row r="1384" spans="2:65" s="13" customFormat="1">
      <c r="B1384" s="159"/>
      <c r="D1384" s="154" t="s">
        <v>259</v>
      </c>
      <c r="E1384" s="160" t="s">
        <v>1</v>
      </c>
      <c r="F1384" s="161" t="s">
        <v>3601</v>
      </c>
      <c r="H1384" s="162">
        <v>3.66</v>
      </c>
      <c r="L1384" s="159"/>
      <c r="M1384" s="163"/>
      <c r="T1384" s="164"/>
      <c r="AT1384" s="160" t="s">
        <v>259</v>
      </c>
      <c r="AU1384" s="160" t="s">
        <v>88</v>
      </c>
      <c r="AV1384" s="13" t="s">
        <v>88</v>
      </c>
      <c r="AW1384" s="13" t="s">
        <v>27</v>
      </c>
      <c r="AX1384" s="13" t="s">
        <v>72</v>
      </c>
      <c r="AY1384" s="160" t="s">
        <v>157</v>
      </c>
    </row>
    <row r="1385" spans="2:65" s="13" customFormat="1">
      <c r="B1385" s="159"/>
      <c r="D1385" s="154" t="s">
        <v>259</v>
      </c>
      <c r="E1385" s="160" t="s">
        <v>1</v>
      </c>
      <c r="F1385" s="161" t="s">
        <v>3602</v>
      </c>
      <c r="H1385" s="162">
        <v>29.28</v>
      </c>
      <c r="L1385" s="159"/>
      <c r="M1385" s="163"/>
      <c r="T1385" s="164"/>
      <c r="AT1385" s="160" t="s">
        <v>259</v>
      </c>
      <c r="AU1385" s="160" t="s">
        <v>88</v>
      </c>
      <c r="AV1385" s="13" t="s">
        <v>88</v>
      </c>
      <c r="AW1385" s="13" t="s">
        <v>27</v>
      </c>
      <c r="AX1385" s="13" t="s">
        <v>72</v>
      </c>
      <c r="AY1385" s="160" t="s">
        <v>157</v>
      </c>
    </row>
    <row r="1386" spans="2:65" s="13" customFormat="1">
      <c r="B1386" s="159"/>
      <c r="D1386" s="154" t="s">
        <v>259</v>
      </c>
      <c r="E1386" s="160" t="s">
        <v>1</v>
      </c>
      <c r="F1386" s="161" t="s">
        <v>3603</v>
      </c>
      <c r="H1386" s="162">
        <v>9.48</v>
      </c>
      <c r="L1386" s="159"/>
      <c r="M1386" s="163"/>
      <c r="T1386" s="164"/>
      <c r="AT1386" s="160" t="s">
        <v>259</v>
      </c>
      <c r="AU1386" s="160" t="s">
        <v>88</v>
      </c>
      <c r="AV1386" s="13" t="s">
        <v>88</v>
      </c>
      <c r="AW1386" s="13" t="s">
        <v>27</v>
      </c>
      <c r="AX1386" s="13" t="s">
        <v>72</v>
      </c>
      <c r="AY1386" s="160" t="s">
        <v>157</v>
      </c>
    </row>
    <row r="1387" spans="2:65" s="13" customFormat="1">
      <c r="B1387" s="159"/>
      <c r="D1387" s="154" t="s">
        <v>259</v>
      </c>
      <c r="E1387" s="160" t="s">
        <v>1</v>
      </c>
      <c r="F1387" s="161" t="s">
        <v>3604</v>
      </c>
      <c r="H1387" s="162">
        <v>7.39</v>
      </c>
      <c r="L1387" s="159"/>
      <c r="M1387" s="163"/>
      <c r="T1387" s="164"/>
      <c r="AT1387" s="160" t="s">
        <v>259</v>
      </c>
      <c r="AU1387" s="160" t="s">
        <v>88</v>
      </c>
      <c r="AV1387" s="13" t="s">
        <v>88</v>
      </c>
      <c r="AW1387" s="13" t="s">
        <v>27</v>
      </c>
      <c r="AX1387" s="13" t="s">
        <v>72</v>
      </c>
      <c r="AY1387" s="160" t="s">
        <v>157</v>
      </c>
    </row>
    <row r="1388" spans="2:65" s="13" customFormat="1">
      <c r="B1388" s="159"/>
      <c r="D1388" s="154" t="s">
        <v>259</v>
      </c>
      <c r="E1388" s="160" t="s">
        <v>1</v>
      </c>
      <c r="F1388" s="161" t="s">
        <v>3605</v>
      </c>
      <c r="H1388" s="162">
        <v>12.2</v>
      </c>
      <c r="L1388" s="159"/>
      <c r="M1388" s="163"/>
      <c r="T1388" s="164"/>
      <c r="AT1388" s="160" t="s">
        <v>259</v>
      </c>
      <c r="AU1388" s="160" t="s">
        <v>88</v>
      </c>
      <c r="AV1388" s="13" t="s">
        <v>88</v>
      </c>
      <c r="AW1388" s="13" t="s">
        <v>27</v>
      </c>
      <c r="AX1388" s="13" t="s">
        <v>72</v>
      </c>
      <c r="AY1388" s="160" t="s">
        <v>157</v>
      </c>
    </row>
    <row r="1389" spans="2:65" s="13" customFormat="1">
      <c r="B1389" s="159"/>
      <c r="D1389" s="154" t="s">
        <v>259</v>
      </c>
      <c r="E1389" s="160" t="s">
        <v>1</v>
      </c>
      <c r="F1389" s="161" t="s">
        <v>3606</v>
      </c>
      <c r="H1389" s="162">
        <v>16.72</v>
      </c>
      <c r="L1389" s="159"/>
      <c r="M1389" s="163"/>
      <c r="T1389" s="164"/>
      <c r="AT1389" s="160" t="s">
        <v>259</v>
      </c>
      <c r="AU1389" s="160" t="s">
        <v>88</v>
      </c>
      <c r="AV1389" s="13" t="s">
        <v>88</v>
      </c>
      <c r="AW1389" s="13" t="s">
        <v>27</v>
      </c>
      <c r="AX1389" s="13" t="s">
        <v>72</v>
      </c>
      <c r="AY1389" s="160" t="s">
        <v>157</v>
      </c>
    </row>
    <row r="1390" spans="2:65" s="13" customFormat="1">
      <c r="B1390" s="159"/>
      <c r="D1390" s="154" t="s">
        <v>259</v>
      </c>
      <c r="E1390" s="160" t="s">
        <v>1</v>
      </c>
      <c r="F1390" s="161" t="s">
        <v>3607</v>
      </c>
      <c r="H1390" s="162">
        <v>20.68</v>
      </c>
      <c r="L1390" s="159"/>
      <c r="M1390" s="163"/>
      <c r="T1390" s="164"/>
      <c r="AT1390" s="160" t="s">
        <v>259</v>
      </c>
      <c r="AU1390" s="160" t="s">
        <v>88</v>
      </c>
      <c r="AV1390" s="13" t="s">
        <v>88</v>
      </c>
      <c r="AW1390" s="13" t="s">
        <v>27</v>
      </c>
      <c r="AX1390" s="13" t="s">
        <v>72</v>
      </c>
      <c r="AY1390" s="160" t="s">
        <v>157</v>
      </c>
    </row>
    <row r="1391" spans="2:65" s="13" customFormat="1">
      <c r="B1391" s="159"/>
      <c r="D1391" s="154" t="s">
        <v>259</v>
      </c>
      <c r="E1391" s="160" t="s">
        <v>1</v>
      </c>
      <c r="F1391" s="161" t="s">
        <v>3608</v>
      </c>
      <c r="H1391" s="162">
        <v>17.54</v>
      </c>
      <c r="L1391" s="159"/>
      <c r="M1391" s="163"/>
      <c r="T1391" s="164"/>
      <c r="AT1391" s="160" t="s">
        <v>259</v>
      </c>
      <c r="AU1391" s="160" t="s">
        <v>88</v>
      </c>
      <c r="AV1391" s="13" t="s">
        <v>88</v>
      </c>
      <c r="AW1391" s="13" t="s">
        <v>27</v>
      </c>
      <c r="AX1391" s="13" t="s">
        <v>72</v>
      </c>
      <c r="AY1391" s="160" t="s">
        <v>157</v>
      </c>
    </row>
    <row r="1392" spans="2:65" s="13" customFormat="1">
      <c r="B1392" s="159"/>
      <c r="D1392" s="154" t="s">
        <v>259</v>
      </c>
      <c r="E1392" s="160" t="s">
        <v>1</v>
      </c>
      <c r="F1392" s="161" t="s">
        <v>3609</v>
      </c>
      <c r="H1392" s="162">
        <v>11.24</v>
      </c>
      <c r="L1392" s="159"/>
      <c r="M1392" s="163"/>
      <c r="T1392" s="164"/>
      <c r="AT1392" s="160" t="s">
        <v>259</v>
      </c>
      <c r="AU1392" s="160" t="s">
        <v>88</v>
      </c>
      <c r="AV1392" s="13" t="s">
        <v>88</v>
      </c>
      <c r="AW1392" s="13" t="s">
        <v>27</v>
      </c>
      <c r="AX1392" s="13" t="s">
        <v>72</v>
      </c>
      <c r="AY1392" s="160" t="s">
        <v>157</v>
      </c>
    </row>
    <row r="1393" spans="2:51" s="13" customFormat="1">
      <c r="B1393" s="159"/>
      <c r="D1393" s="154" t="s">
        <v>259</v>
      </c>
      <c r="E1393" s="160" t="s">
        <v>1</v>
      </c>
      <c r="F1393" s="161" t="s">
        <v>3610</v>
      </c>
      <c r="H1393" s="162">
        <v>13.51</v>
      </c>
      <c r="L1393" s="159"/>
      <c r="M1393" s="163"/>
      <c r="T1393" s="164"/>
      <c r="AT1393" s="160" t="s">
        <v>259</v>
      </c>
      <c r="AU1393" s="160" t="s">
        <v>88</v>
      </c>
      <c r="AV1393" s="13" t="s">
        <v>88</v>
      </c>
      <c r="AW1393" s="13" t="s">
        <v>27</v>
      </c>
      <c r="AX1393" s="13" t="s">
        <v>72</v>
      </c>
      <c r="AY1393" s="160" t="s">
        <v>157</v>
      </c>
    </row>
    <row r="1394" spans="2:51" s="13" customFormat="1">
      <c r="B1394" s="159"/>
      <c r="D1394" s="154" t="s">
        <v>259</v>
      </c>
      <c r="E1394" s="160" t="s">
        <v>1</v>
      </c>
      <c r="F1394" s="161" t="s">
        <v>3611</v>
      </c>
      <c r="H1394" s="162">
        <v>8.43</v>
      </c>
      <c r="L1394" s="159"/>
      <c r="M1394" s="163"/>
      <c r="T1394" s="164"/>
      <c r="AT1394" s="160" t="s">
        <v>259</v>
      </c>
      <c r="AU1394" s="160" t="s">
        <v>88</v>
      </c>
      <c r="AV1394" s="13" t="s">
        <v>88</v>
      </c>
      <c r="AW1394" s="13" t="s">
        <v>27</v>
      </c>
      <c r="AX1394" s="13" t="s">
        <v>72</v>
      </c>
      <c r="AY1394" s="160" t="s">
        <v>157</v>
      </c>
    </row>
    <row r="1395" spans="2:51" s="13" customFormat="1">
      <c r="B1395" s="159"/>
      <c r="D1395" s="154" t="s">
        <v>259</v>
      </c>
      <c r="E1395" s="160" t="s">
        <v>1</v>
      </c>
      <c r="F1395" s="161" t="s">
        <v>3612</v>
      </c>
      <c r="H1395" s="162">
        <v>8.68</v>
      </c>
      <c r="L1395" s="159"/>
      <c r="M1395" s="163"/>
      <c r="T1395" s="164"/>
      <c r="AT1395" s="160" t="s">
        <v>259</v>
      </c>
      <c r="AU1395" s="160" t="s">
        <v>88</v>
      </c>
      <c r="AV1395" s="13" t="s">
        <v>88</v>
      </c>
      <c r="AW1395" s="13" t="s">
        <v>27</v>
      </c>
      <c r="AX1395" s="13" t="s">
        <v>72</v>
      </c>
      <c r="AY1395" s="160" t="s">
        <v>157</v>
      </c>
    </row>
    <row r="1396" spans="2:51" s="13" customFormat="1">
      <c r="B1396" s="159"/>
      <c r="D1396" s="154" t="s">
        <v>259</v>
      </c>
      <c r="E1396" s="160" t="s">
        <v>1</v>
      </c>
      <c r="F1396" s="161" t="s">
        <v>3613</v>
      </c>
      <c r="H1396" s="162">
        <v>35.200000000000003</v>
      </c>
      <c r="L1396" s="159"/>
      <c r="M1396" s="163"/>
      <c r="T1396" s="164"/>
      <c r="AT1396" s="160" t="s">
        <v>259</v>
      </c>
      <c r="AU1396" s="160" t="s">
        <v>88</v>
      </c>
      <c r="AV1396" s="13" t="s">
        <v>88</v>
      </c>
      <c r="AW1396" s="13" t="s">
        <v>27</v>
      </c>
      <c r="AX1396" s="13" t="s">
        <v>72</v>
      </c>
      <c r="AY1396" s="160" t="s">
        <v>157</v>
      </c>
    </row>
    <row r="1397" spans="2:51" s="13" customFormat="1">
      <c r="B1397" s="159"/>
      <c r="D1397" s="154" t="s">
        <v>259</v>
      </c>
      <c r="E1397" s="160" t="s">
        <v>1</v>
      </c>
      <c r="F1397" s="161" t="s">
        <v>3614</v>
      </c>
      <c r="H1397" s="162">
        <v>8.4</v>
      </c>
      <c r="L1397" s="159"/>
      <c r="M1397" s="163"/>
      <c r="T1397" s="164"/>
      <c r="AT1397" s="160" t="s">
        <v>259</v>
      </c>
      <c r="AU1397" s="160" t="s">
        <v>88</v>
      </c>
      <c r="AV1397" s="13" t="s">
        <v>88</v>
      </c>
      <c r="AW1397" s="13" t="s">
        <v>27</v>
      </c>
      <c r="AX1397" s="13" t="s">
        <v>72</v>
      </c>
      <c r="AY1397" s="160" t="s">
        <v>157</v>
      </c>
    </row>
    <row r="1398" spans="2:51" s="13" customFormat="1">
      <c r="B1398" s="159"/>
      <c r="D1398" s="154" t="s">
        <v>259</v>
      </c>
      <c r="E1398" s="160" t="s">
        <v>1</v>
      </c>
      <c r="F1398" s="161" t="s">
        <v>3615</v>
      </c>
      <c r="H1398" s="162">
        <v>10.24</v>
      </c>
      <c r="L1398" s="159"/>
      <c r="M1398" s="163"/>
      <c r="T1398" s="164"/>
      <c r="AT1398" s="160" t="s">
        <v>259</v>
      </c>
      <c r="AU1398" s="160" t="s">
        <v>88</v>
      </c>
      <c r="AV1398" s="13" t="s">
        <v>88</v>
      </c>
      <c r="AW1398" s="13" t="s">
        <v>27</v>
      </c>
      <c r="AX1398" s="13" t="s">
        <v>72</v>
      </c>
      <c r="AY1398" s="160" t="s">
        <v>157</v>
      </c>
    </row>
    <row r="1399" spans="2:51" s="12" customFormat="1">
      <c r="B1399" s="153"/>
      <c r="D1399" s="154" t="s">
        <v>259</v>
      </c>
      <c r="E1399" s="155" t="s">
        <v>1</v>
      </c>
      <c r="F1399" s="156" t="s">
        <v>2765</v>
      </c>
      <c r="H1399" s="155" t="s">
        <v>1</v>
      </c>
      <c r="L1399" s="153"/>
      <c r="M1399" s="157"/>
      <c r="T1399" s="158"/>
      <c r="AT1399" s="155" t="s">
        <v>259</v>
      </c>
      <c r="AU1399" s="155" t="s">
        <v>88</v>
      </c>
      <c r="AV1399" s="12" t="s">
        <v>80</v>
      </c>
      <c r="AW1399" s="12" t="s">
        <v>27</v>
      </c>
      <c r="AX1399" s="12" t="s">
        <v>72</v>
      </c>
      <c r="AY1399" s="155" t="s">
        <v>157</v>
      </c>
    </row>
    <row r="1400" spans="2:51" s="13" customFormat="1">
      <c r="B1400" s="159"/>
      <c r="D1400" s="154" t="s">
        <v>259</v>
      </c>
      <c r="E1400" s="160" t="s">
        <v>1</v>
      </c>
      <c r="F1400" s="161" t="s">
        <v>3616</v>
      </c>
      <c r="H1400" s="162">
        <v>14.28</v>
      </c>
      <c r="L1400" s="159"/>
      <c r="M1400" s="163"/>
      <c r="T1400" s="164"/>
      <c r="AT1400" s="160" t="s">
        <v>259</v>
      </c>
      <c r="AU1400" s="160" t="s">
        <v>88</v>
      </c>
      <c r="AV1400" s="13" t="s">
        <v>88</v>
      </c>
      <c r="AW1400" s="13" t="s">
        <v>27</v>
      </c>
      <c r="AX1400" s="13" t="s">
        <v>72</v>
      </c>
      <c r="AY1400" s="160" t="s">
        <v>157</v>
      </c>
    </row>
    <row r="1401" spans="2:51" s="13" customFormat="1">
      <c r="B1401" s="159"/>
      <c r="D1401" s="154" t="s">
        <v>259</v>
      </c>
      <c r="E1401" s="160" t="s">
        <v>1</v>
      </c>
      <c r="F1401" s="161" t="s">
        <v>3617</v>
      </c>
      <c r="H1401" s="162">
        <v>2.2999999999999998</v>
      </c>
      <c r="L1401" s="159"/>
      <c r="M1401" s="163"/>
      <c r="T1401" s="164"/>
      <c r="AT1401" s="160" t="s">
        <v>259</v>
      </c>
      <c r="AU1401" s="160" t="s">
        <v>88</v>
      </c>
      <c r="AV1401" s="13" t="s">
        <v>88</v>
      </c>
      <c r="AW1401" s="13" t="s">
        <v>27</v>
      </c>
      <c r="AX1401" s="13" t="s">
        <v>72</v>
      </c>
      <c r="AY1401" s="160" t="s">
        <v>157</v>
      </c>
    </row>
    <row r="1402" spans="2:51" s="13" customFormat="1">
      <c r="B1402" s="159"/>
      <c r="D1402" s="154" t="s">
        <v>259</v>
      </c>
      <c r="E1402" s="160" t="s">
        <v>1</v>
      </c>
      <c r="F1402" s="161" t="s">
        <v>3618</v>
      </c>
      <c r="H1402" s="162">
        <v>7.72</v>
      </c>
      <c r="L1402" s="159"/>
      <c r="M1402" s="163"/>
      <c r="T1402" s="164"/>
      <c r="AT1402" s="160" t="s">
        <v>259</v>
      </c>
      <c r="AU1402" s="160" t="s">
        <v>88</v>
      </c>
      <c r="AV1402" s="13" t="s">
        <v>88</v>
      </c>
      <c r="AW1402" s="13" t="s">
        <v>27</v>
      </c>
      <c r="AX1402" s="13" t="s">
        <v>72</v>
      </c>
      <c r="AY1402" s="160" t="s">
        <v>157</v>
      </c>
    </row>
    <row r="1403" spans="2:51" s="13" customFormat="1">
      <c r="B1403" s="159"/>
      <c r="D1403" s="154" t="s">
        <v>259</v>
      </c>
      <c r="E1403" s="160" t="s">
        <v>1</v>
      </c>
      <c r="F1403" s="161" t="s">
        <v>3619</v>
      </c>
      <c r="H1403" s="162">
        <v>7.8</v>
      </c>
      <c r="L1403" s="159"/>
      <c r="M1403" s="163"/>
      <c r="T1403" s="164"/>
      <c r="AT1403" s="160" t="s">
        <v>259</v>
      </c>
      <c r="AU1403" s="160" t="s">
        <v>88</v>
      </c>
      <c r="AV1403" s="13" t="s">
        <v>88</v>
      </c>
      <c r="AW1403" s="13" t="s">
        <v>27</v>
      </c>
      <c r="AX1403" s="13" t="s">
        <v>72</v>
      </c>
      <c r="AY1403" s="160" t="s">
        <v>157</v>
      </c>
    </row>
    <row r="1404" spans="2:51" s="13" customFormat="1">
      <c r="B1404" s="159"/>
      <c r="D1404" s="154" t="s">
        <v>259</v>
      </c>
      <c r="E1404" s="160" t="s">
        <v>1</v>
      </c>
      <c r="F1404" s="161" t="s">
        <v>3620</v>
      </c>
      <c r="H1404" s="162">
        <v>7.24</v>
      </c>
      <c r="L1404" s="159"/>
      <c r="M1404" s="163"/>
      <c r="T1404" s="164"/>
      <c r="AT1404" s="160" t="s">
        <v>259</v>
      </c>
      <c r="AU1404" s="160" t="s">
        <v>88</v>
      </c>
      <c r="AV1404" s="13" t="s">
        <v>88</v>
      </c>
      <c r="AW1404" s="13" t="s">
        <v>27</v>
      </c>
      <c r="AX1404" s="13" t="s">
        <v>72</v>
      </c>
      <c r="AY1404" s="160" t="s">
        <v>157</v>
      </c>
    </row>
    <row r="1405" spans="2:51" s="13" customFormat="1">
      <c r="B1405" s="159"/>
      <c r="D1405" s="154" t="s">
        <v>259</v>
      </c>
      <c r="E1405" s="160" t="s">
        <v>1</v>
      </c>
      <c r="F1405" s="161" t="s">
        <v>3621</v>
      </c>
      <c r="H1405" s="162">
        <v>8.8800000000000008</v>
      </c>
      <c r="L1405" s="159"/>
      <c r="M1405" s="163"/>
      <c r="T1405" s="164"/>
      <c r="AT1405" s="160" t="s">
        <v>259</v>
      </c>
      <c r="AU1405" s="160" t="s">
        <v>88</v>
      </c>
      <c r="AV1405" s="13" t="s">
        <v>88</v>
      </c>
      <c r="AW1405" s="13" t="s">
        <v>27</v>
      </c>
      <c r="AX1405" s="13" t="s">
        <v>72</v>
      </c>
      <c r="AY1405" s="160" t="s">
        <v>157</v>
      </c>
    </row>
    <row r="1406" spans="2:51" s="13" customFormat="1">
      <c r="B1406" s="159"/>
      <c r="D1406" s="154" t="s">
        <v>259</v>
      </c>
      <c r="E1406" s="160" t="s">
        <v>1</v>
      </c>
      <c r="F1406" s="161" t="s">
        <v>3622</v>
      </c>
      <c r="H1406" s="162">
        <v>32.159999999999997</v>
      </c>
      <c r="L1406" s="159"/>
      <c r="M1406" s="163"/>
      <c r="T1406" s="164"/>
      <c r="AT1406" s="160" t="s">
        <v>259</v>
      </c>
      <c r="AU1406" s="160" t="s">
        <v>88</v>
      </c>
      <c r="AV1406" s="13" t="s">
        <v>88</v>
      </c>
      <c r="AW1406" s="13" t="s">
        <v>27</v>
      </c>
      <c r="AX1406" s="13" t="s">
        <v>72</v>
      </c>
      <c r="AY1406" s="160" t="s">
        <v>157</v>
      </c>
    </row>
    <row r="1407" spans="2:51" s="13" customFormat="1">
      <c r="B1407" s="159"/>
      <c r="D1407" s="154" t="s">
        <v>259</v>
      </c>
      <c r="E1407" s="160" t="s">
        <v>1</v>
      </c>
      <c r="F1407" s="161" t="s">
        <v>3623</v>
      </c>
      <c r="H1407" s="162">
        <v>4.8230000000000004</v>
      </c>
      <c r="L1407" s="159"/>
      <c r="M1407" s="163"/>
      <c r="T1407" s="164"/>
      <c r="AT1407" s="160" t="s">
        <v>259</v>
      </c>
      <c r="AU1407" s="160" t="s">
        <v>88</v>
      </c>
      <c r="AV1407" s="13" t="s">
        <v>88</v>
      </c>
      <c r="AW1407" s="13" t="s">
        <v>27</v>
      </c>
      <c r="AX1407" s="13" t="s">
        <v>72</v>
      </c>
      <c r="AY1407" s="160" t="s">
        <v>157</v>
      </c>
    </row>
    <row r="1408" spans="2:51" s="12" customFormat="1">
      <c r="B1408" s="153"/>
      <c r="D1408" s="154" t="s">
        <v>259</v>
      </c>
      <c r="E1408" s="155" t="s">
        <v>1</v>
      </c>
      <c r="F1408" s="156" t="s">
        <v>2766</v>
      </c>
      <c r="H1408" s="155" t="s">
        <v>1</v>
      </c>
      <c r="L1408" s="153"/>
      <c r="M1408" s="157"/>
      <c r="T1408" s="158"/>
      <c r="AT1408" s="155" t="s">
        <v>259</v>
      </c>
      <c r="AU1408" s="155" t="s">
        <v>88</v>
      </c>
      <c r="AV1408" s="12" t="s">
        <v>80</v>
      </c>
      <c r="AW1408" s="12" t="s">
        <v>27</v>
      </c>
      <c r="AX1408" s="12" t="s">
        <v>72</v>
      </c>
      <c r="AY1408" s="155" t="s">
        <v>157</v>
      </c>
    </row>
    <row r="1409" spans="2:65" s="13" customFormat="1">
      <c r="B1409" s="159"/>
      <c r="D1409" s="154" t="s">
        <v>259</v>
      </c>
      <c r="E1409" s="160" t="s">
        <v>1</v>
      </c>
      <c r="F1409" s="161" t="s">
        <v>3624</v>
      </c>
      <c r="H1409" s="162">
        <v>14.32</v>
      </c>
      <c r="L1409" s="159"/>
      <c r="M1409" s="163"/>
      <c r="T1409" s="164"/>
      <c r="AT1409" s="160" t="s">
        <v>259</v>
      </c>
      <c r="AU1409" s="160" t="s">
        <v>88</v>
      </c>
      <c r="AV1409" s="13" t="s">
        <v>88</v>
      </c>
      <c r="AW1409" s="13" t="s">
        <v>27</v>
      </c>
      <c r="AX1409" s="13" t="s">
        <v>72</v>
      </c>
      <c r="AY1409" s="160" t="s">
        <v>157</v>
      </c>
    </row>
    <row r="1410" spans="2:65" s="13" customFormat="1">
      <c r="B1410" s="159"/>
      <c r="D1410" s="154" t="s">
        <v>259</v>
      </c>
      <c r="E1410" s="160" t="s">
        <v>1</v>
      </c>
      <c r="F1410" s="161" t="s">
        <v>3625</v>
      </c>
      <c r="H1410" s="162">
        <v>18.48</v>
      </c>
      <c r="L1410" s="159"/>
      <c r="M1410" s="163"/>
      <c r="T1410" s="164"/>
      <c r="AT1410" s="160" t="s">
        <v>259</v>
      </c>
      <c r="AU1410" s="160" t="s">
        <v>88</v>
      </c>
      <c r="AV1410" s="13" t="s">
        <v>88</v>
      </c>
      <c r="AW1410" s="13" t="s">
        <v>27</v>
      </c>
      <c r="AX1410" s="13" t="s">
        <v>72</v>
      </c>
      <c r="AY1410" s="160" t="s">
        <v>157</v>
      </c>
    </row>
    <row r="1411" spans="2:65" s="14" customFormat="1">
      <c r="B1411" s="165"/>
      <c r="D1411" s="154" t="s">
        <v>259</v>
      </c>
      <c r="E1411" s="166" t="s">
        <v>1</v>
      </c>
      <c r="F1411" s="167" t="s">
        <v>265</v>
      </c>
      <c r="H1411" s="168">
        <v>334.113</v>
      </c>
      <c r="L1411" s="165"/>
      <c r="M1411" s="169"/>
      <c r="T1411" s="170"/>
      <c r="AT1411" s="166" t="s">
        <v>259</v>
      </c>
      <c r="AU1411" s="166" t="s">
        <v>88</v>
      </c>
      <c r="AV1411" s="14" t="s">
        <v>164</v>
      </c>
      <c r="AW1411" s="14" t="s">
        <v>27</v>
      </c>
      <c r="AX1411" s="14" t="s">
        <v>80</v>
      </c>
      <c r="AY1411" s="166" t="s">
        <v>157</v>
      </c>
    </row>
    <row r="1412" spans="2:65" s="11" customFormat="1" ht="22.9" customHeight="1">
      <c r="B1412" s="121"/>
      <c r="D1412" s="122" t="s">
        <v>71</v>
      </c>
      <c r="E1412" s="130" t="s">
        <v>1826</v>
      </c>
      <c r="F1412" s="130" t="s">
        <v>1827</v>
      </c>
      <c r="J1412" s="131">
        <f>BK1412</f>
        <v>0</v>
      </c>
      <c r="L1412" s="121"/>
      <c r="M1412" s="125"/>
      <c r="P1412" s="126">
        <f>SUM(P1413:P1419)</f>
        <v>120.57599999999999</v>
      </c>
      <c r="R1412" s="126">
        <f>SUM(R1413:R1419)</f>
        <v>0</v>
      </c>
      <c r="T1412" s="127">
        <f>SUM(T1413:T1419)</f>
        <v>0</v>
      </c>
      <c r="AR1412" s="122" t="s">
        <v>88</v>
      </c>
      <c r="AT1412" s="128" t="s">
        <v>71</v>
      </c>
      <c r="AU1412" s="128" t="s">
        <v>80</v>
      </c>
      <c r="AY1412" s="122" t="s">
        <v>157</v>
      </c>
      <c r="BK1412" s="129">
        <f>SUM(BK1413:BK1419)</f>
        <v>0</v>
      </c>
    </row>
    <row r="1413" spans="2:65" s="1" customFormat="1" ht="21.75" customHeight="1">
      <c r="B1413" s="28"/>
      <c r="C1413" s="198" t="s">
        <v>1197</v>
      </c>
      <c r="D1413" s="198" t="s">
        <v>160</v>
      </c>
      <c r="E1413" s="199" t="s">
        <v>3626</v>
      </c>
      <c r="F1413" s="200" t="s">
        <v>3627</v>
      </c>
      <c r="G1413" s="201" t="s">
        <v>306</v>
      </c>
      <c r="H1413" s="202">
        <v>192</v>
      </c>
      <c r="I1413" s="903"/>
      <c r="J1413" s="203">
        <f>ROUND(I1413*H1413,2)</f>
        <v>0</v>
      </c>
      <c r="K1413" s="200" t="s">
        <v>2720</v>
      </c>
      <c r="L1413" s="28"/>
      <c r="M1413" s="140" t="s">
        <v>1</v>
      </c>
      <c r="N1413" s="141" t="s">
        <v>38</v>
      </c>
      <c r="O1413" s="142">
        <v>0.628</v>
      </c>
      <c r="P1413" s="142">
        <f>O1413*H1413</f>
        <v>120.57599999999999</v>
      </c>
      <c r="Q1413" s="142">
        <v>0</v>
      </c>
      <c r="R1413" s="142">
        <f>Q1413*H1413</f>
        <v>0</v>
      </c>
      <c r="S1413" s="142">
        <v>0</v>
      </c>
      <c r="T1413" s="143">
        <f>S1413*H1413</f>
        <v>0</v>
      </c>
      <c r="AR1413" s="144" t="s">
        <v>188</v>
      </c>
      <c r="AT1413" s="144" t="s">
        <v>160</v>
      </c>
      <c r="AU1413" s="144" t="s">
        <v>88</v>
      </c>
      <c r="AY1413" s="16" t="s">
        <v>157</v>
      </c>
      <c r="BE1413" s="145">
        <f>IF(N1413="základní",J1413,0)</f>
        <v>0</v>
      </c>
      <c r="BF1413" s="145">
        <f>IF(N1413="snížená",J1413,0)</f>
        <v>0</v>
      </c>
      <c r="BG1413" s="145">
        <f>IF(N1413="zákl. přenesená",J1413,0)</f>
        <v>0</v>
      </c>
      <c r="BH1413" s="145">
        <f>IF(N1413="sníž. přenesená",J1413,0)</f>
        <v>0</v>
      </c>
      <c r="BI1413" s="145">
        <f>IF(N1413="nulová",J1413,0)</f>
        <v>0</v>
      </c>
      <c r="BJ1413" s="16" t="s">
        <v>88</v>
      </c>
      <c r="BK1413" s="145">
        <f>ROUND(I1413*H1413,2)</f>
        <v>0</v>
      </c>
      <c r="BL1413" s="16" t="s">
        <v>188</v>
      </c>
      <c r="BM1413" s="144" t="s">
        <v>3628</v>
      </c>
    </row>
    <row r="1414" spans="2:65" s="1" customFormat="1">
      <c r="B1414" s="28"/>
      <c r="D1414" s="150" t="s">
        <v>214</v>
      </c>
      <c r="F1414" s="870" t="s">
        <v>3629</v>
      </c>
      <c r="L1414" s="28"/>
      <c r="M1414" s="152"/>
      <c r="T1414" s="52"/>
      <c r="AT1414" s="16" t="s">
        <v>214</v>
      </c>
      <c r="AU1414" s="16" t="s">
        <v>88</v>
      </c>
    </row>
    <row r="1415" spans="2:65" s="12" customFormat="1">
      <c r="B1415" s="153"/>
      <c r="D1415" s="154" t="s">
        <v>259</v>
      </c>
      <c r="E1415" s="155" t="s">
        <v>1</v>
      </c>
      <c r="F1415" s="156" t="s">
        <v>2764</v>
      </c>
      <c r="H1415" s="155" t="s">
        <v>1</v>
      </c>
      <c r="L1415" s="153"/>
      <c r="M1415" s="157"/>
      <c r="T1415" s="158"/>
      <c r="AT1415" s="155" t="s">
        <v>259</v>
      </c>
      <c r="AU1415" s="155" t="s">
        <v>88</v>
      </c>
      <c r="AV1415" s="12" t="s">
        <v>80</v>
      </c>
      <c r="AW1415" s="12" t="s">
        <v>27</v>
      </c>
      <c r="AX1415" s="12" t="s">
        <v>72</v>
      </c>
      <c r="AY1415" s="155" t="s">
        <v>157</v>
      </c>
    </row>
    <row r="1416" spans="2:65" s="12" customFormat="1">
      <c r="B1416" s="153"/>
      <c r="D1416" s="154" t="s">
        <v>259</v>
      </c>
      <c r="E1416" s="155" t="s">
        <v>1</v>
      </c>
      <c r="F1416" s="156" t="s">
        <v>2765</v>
      </c>
      <c r="H1416" s="155" t="s">
        <v>1</v>
      </c>
      <c r="L1416" s="153"/>
      <c r="M1416" s="157"/>
      <c r="T1416" s="158"/>
      <c r="AT1416" s="155" t="s">
        <v>259</v>
      </c>
      <c r="AU1416" s="155" t="s">
        <v>88</v>
      </c>
      <c r="AV1416" s="12" t="s">
        <v>80</v>
      </c>
      <c r="AW1416" s="12" t="s">
        <v>27</v>
      </c>
      <c r="AX1416" s="12" t="s">
        <v>72</v>
      </c>
      <c r="AY1416" s="155" t="s">
        <v>157</v>
      </c>
    </row>
    <row r="1417" spans="2:65" s="12" customFormat="1">
      <c r="B1417" s="153"/>
      <c r="D1417" s="154" t="s">
        <v>259</v>
      </c>
      <c r="E1417" s="155" t="s">
        <v>1</v>
      </c>
      <c r="F1417" s="156" t="s">
        <v>2766</v>
      </c>
      <c r="H1417" s="155" t="s">
        <v>1</v>
      </c>
      <c r="L1417" s="153"/>
      <c r="M1417" s="157"/>
      <c r="T1417" s="158"/>
      <c r="AT1417" s="155" t="s">
        <v>259</v>
      </c>
      <c r="AU1417" s="155" t="s">
        <v>88</v>
      </c>
      <c r="AV1417" s="12" t="s">
        <v>80</v>
      </c>
      <c r="AW1417" s="12" t="s">
        <v>27</v>
      </c>
      <c r="AX1417" s="12" t="s">
        <v>72</v>
      </c>
      <c r="AY1417" s="155" t="s">
        <v>157</v>
      </c>
    </row>
    <row r="1418" spans="2:65" s="13" customFormat="1">
      <c r="B1418" s="159"/>
      <c r="D1418" s="154" t="s">
        <v>259</v>
      </c>
      <c r="E1418" s="160" t="s">
        <v>1</v>
      </c>
      <c r="F1418" s="161" t="s">
        <v>3630</v>
      </c>
      <c r="H1418" s="162">
        <v>192</v>
      </c>
      <c r="L1418" s="159"/>
      <c r="M1418" s="163"/>
      <c r="T1418" s="164"/>
      <c r="AT1418" s="160" t="s">
        <v>259</v>
      </c>
      <c r="AU1418" s="160" t="s">
        <v>88</v>
      </c>
      <c r="AV1418" s="13" t="s">
        <v>88</v>
      </c>
      <c r="AW1418" s="13" t="s">
        <v>27</v>
      </c>
      <c r="AX1418" s="13" t="s">
        <v>72</v>
      </c>
      <c r="AY1418" s="160" t="s">
        <v>157</v>
      </c>
    </row>
    <row r="1419" spans="2:65" s="14" customFormat="1">
      <c r="B1419" s="165"/>
      <c r="D1419" s="154" t="s">
        <v>259</v>
      </c>
      <c r="E1419" s="166" t="s">
        <v>1</v>
      </c>
      <c r="F1419" s="167" t="s">
        <v>265</v>
      </c>
      <c r="H1419" s="168">
        <v>192</v>
      </c>
      <c r="L1419" s="165"/>
      <c r="M1419" s="174"/>
      <c r="N1419" s="175"/>
      <c r="O1419" s="175"/>
      <c r="P1419" s="175"/>
      <c r="Q1419" s="175"/>
      <c r="R1419" s="175"/>
      <c r="S1419" s="175"/>
      <c r="T1419" s="176"/>
      <c r="AT1419" s="166" t="s">
        <v>259</v>
      </c>
      <c r="AU1419" s="166" t="s">
        <v>88</v>
      </c>
      <c r="AV1419" s="14" t="s">
        <v>164</v>
      </c>
      <c r="AW1419" s="14" t="s">
        <v>27</v>
      </c>
      <c r="AX1419" s="14" t="s">
        <v>80</v>
      </c>
      <c r="AY1419" s="166" t="s">
        <v>157</v>
      </c>
    </row>
    <row r="1420" spans="2:65" s="1" customFormat="1" ht="7" customHeight="1">
      <c r="B1420" s="40"/>
      <c r="C1420" s="41"/>
      <c r="D1420" s="41"/>
      <c r="E1420" s="41"/>
      <c r="F1420" s="41"/>
      <c r="G1420" s="41"/>
      <c r="H1420" s="41"/>
      <c r="I1420" s="41"/>
      <c r="J1420" s="41"/>
      <c r="K1420" s="41"/>
      <c r="L1420" s="28"/>
    </row>
  </sheetData>
  <sheetProtection formatColumns="0" formatRows="0" autoFilter="0"/>
  <autoFilter ref="C93:K1419" xr:uid="{A141B58B-ECA8-41B3-B174-1F7820E53F24}"/>
  <mergeCells count="8">
    <mergeCell ref="E50:H50"/>
    <mergeCell ref="E84:H84"/>
    <mergeCell ref="E86:H86"/>
    <mergeCell ref="L2:V2"/>
    <mergeCell ref="E7:H7"/>
    <mergeCell ref="E9:H9"/>
    <mergeCell ref="E27:H27"/>
    <mergeCell ref="E48:H48"/>
  </mergeCells>
  <hyperlinks>
    <hyperlink ref="F915" r:id="rId1" xr:uid="{FD0F7853-4A0C-45DB-A4E6-1706CB72CA45}"/>
    <hyperlink ref="F921" r:id="rId2" xr:uid="{C920A453-2FD8-4D20-ADB9-636E801B2990}"/>
    <hyperlink ref="F928" r:id="rId3" xr:uid="{72AD332A-8C5E-4338-8FB6-D11D5442DFED}"/>
    <hyperlink ref="F936" r:id="rId4" xr:uid="{4D3B2FAF-FFEB-4B0D-A336-B5FF923C9685}"/>
    <hyperlink ref="F951" r:id="rId5" xr:uid="{8EF5BA15-1036-467F-8AA3-918F5108D9AF}"/>
    <hyperlink ref="F960" r:id="rId6" xr:uid="{E2DCCE30-017E-4DFF-B972-F9D8DED01CEE}"/>
    <hyperlink ref="F965" r:id="rId7" xr:uid="{5EC33E96-071C-4889-BACD-76E650D63E24}"/>
    <hyperlink ref="F970" r:id="rId8" xr:uid="{E3AD9C42-00F0-4018-91B9-50BD8D452F59}"/>
    <hyperlink ref="F975" r:id="rId9" xr:uid="{B03F977F-1CF7-4351-BBDA-FE2140C7CFA4}"/>
    <hyperlink ref="F980" r:id="rId10" xr:uid="{C144A3D1-A9F3-434E-B75F-694C74CAA43A}"/>
    <hyperlink ref="F985" r:id="rId11" xr:uid="{54CCD390-21EB-4EC3-9B2D-E4F7BA5E3692}"/>
    <hyperlink ref="F990" r:id="rId12" xr:uid="{2BD05F2B-F3A1-4773-8EE6-78C9E3313AAB}"/>
    <hyperlink ref="F995" r:id="rId13" xr:uid="{194B79CC-4F5A-41E9-8796-50F39AF9B499}"/>
    <hyperlink ref="F1000" r:id="rId14" xr:uid="{4A6AFF8D-96D4-4183-AE66-E2746C9C6EE8}"/>
    <hyperlink ref="F1023" r:id="rId15" xr:uid="{2B28E666-6BE6-489C-A930-CCED013CACF1}"/>
    <hyperlink ref="F1025" r:id="rId16" xr:uid="{BD133472-A017-42B0-BE47-85DA3C5EA173}"/>
    <hyperlink ref="F1030" r:id="rId17" xr:uid="{0AD72777-33B7-42C3-91FB-89A3EC6B450C}"/>
    <hyperlink ref="F1036" r:id="rId18" xr:uid="{B95A06E4-8716-4DE0-9B03-9017355B0914}"/>
    <hyperlink ref="F1048" r:id="rId19" xr:uid="{FFA54E1F-CAA2-447E-BC8B-ADFE40673ABD}"/>
    <hyperlink ref="F1054" r:id="rId20" xr:uid="{D8E5930D-165D-4484-B5AC-B368D27A482D}"/>
    <hyperlink ref="F1064" r:id="rId21" xr:uid="{358FBDF2-E3EF-41EB-8FC2-5F5D6F698D46}"/>
    <hyperlink ref="F1075" r:id="rId22" xr:uid="{64B39003-9E42-49B4-AFCF-70C507864F1C}"/>
    <hyperlink ref="F1098" r:id="rId23" xr:uid="{6AE27318-826B-45A8-B666-2509615DDA10}"/>
    <hyperlink ref="F1105" r:id="rId24" xr:uid="{79ADAEBD-D435-4CC9-8516-A4D04C9FC59C}"/>
    <hyperlink ref="F1110" r:id="rId25" xr:uid="{21E1C9B5-8171-4365-9466-3B7322AA8473}"/>
    <hyperlink ref="F1117" r:id="rId26" xr:uid="{5BEFB850-DA64-4E60-86E0-31E3F3B768CB}"/>
    <hyperlink ref="F1123" r:id="rId27" xr:uid="{15903589-D3D0-49E2-B148-1C139398DA68}"/>
    <hyperlink ref="F1143" r:id="rId28" xr:uid="{A3C6EF09-6993-4EA2-ACA8-D8490E49B17D}"/>
    <hyperlink ref="F1188" r:id="rId29" xr:uid="{180C0D3C-51FF-47F1-BB38-DA08676F7B73}"/>
    <hyperlink ref="F1199" r:id="rId30" xr:uid="{D263C44E-56BF-4C4C-A9F9-3088F216178B}"/>
    <hyperlink ref="F1207" r:id="rId31" xr:uid="{B81F588E-1790-4E2F-9C26-C3722040CA4C}"/>
    <hyperlink ref="F1217" r:id="rId32" xr:uid="{5AA4C0E5-26C1-4CC7-B2CA-2B453F6B0E96}"/>
    <hyperlink ref="F1227" r:id="rId33" xr:uid="{5CDA476C-6FA0-4B2A-B9D8-981EB129164E}"/>
    <hyperlink ref="F1244" r:id="rId34" xr:uid="{0012A8E1-E45B-4BC3-AEAF-2C6B0984555F}"/>
    <hyperlink ref="F1277" r:id="rId35" xr:uid="{77ED0B8D-9F1A-4823-B316-817EDA1DBB68}"/>
    <hyperlink ref="F1324" r:id="rId36" xr:uid="{76FF9B9B-BBA5-4AA2-8FA4-A8A8A8FB1FBF}"/>
    <hyperlink ref="F1371" r:id="rId37" xr:uid="{5474F494-CABF-4B58-92CE-864153C3C274}"/>
    <hyperlink ref="F1381" r:id="rId38" xr:uid="{D25E375B-BA99-44D3-8B59-9ABC08ABD9A3}"/>
    <hyperlink ref="F1413" r:id="rId39" display="https://podminky.urs.cz/item/CS_URS_2024_01/783806805" xr:uid="{35BAFCF5-D492-42C2-9B9D-8B6455C3D7B8}"/>
    <hyperlink ref="F766" r:id="rId40" xr:uid="{52DA4077-BF96-46F7-AEDA-95D562C5C516}"/>
    <hyperlink ref="F770" r:id="rId41" xr:uid="{63201FBE-BFB5-4DF4-A015-002221171FED}"/>
    <hyperlink ref="F774" r:id="rId42" xr:uid="{2A994B7F-F468-453A-A57B-0E59AD400E54}"/>
    <hyperlink ref="F778" r:id="rId43" xr:uid="{E3B649B8-AAD2-4FFA-901C-5E6C09FB2E4E}"/>
    <hyperlink ref="F784" r:id="rId44" xr:uid="{0533B5FE-A057-47C2-A0C1-7EC856344B5C}"/>
    <hyperlink ref="F790" r:id="rId45" xr:uid="{982173E0-D090-4B57-8F80-C7BC74D4DCF8}"/>
    <hyperlink ref="F798" r:id="rId46" xr:uid="{1684F070-0D38-4FD0-8100-B1638CCEC175}"/>
    <hyperlink ref="F806" r:id="rId47" xr:uid="{9935BAFC-6E37-41AE-90E1-5F28D69DF301}"/>
    <hyperlink ref="F816" r:id="rId48" xr:uid="{5BFF23A1-611F-46AC-A4FD-1B63FCFE6647}"/>
    <hyperlink ref="F828" r:id="rId49" xr:uid="{7BA6539D-E36E-44CF-BA6B-3F2604F49E80}"/>
    <hyperlink ref="F834" r:id="rId50" xr:uid="{21EF5F73-B683-483E-8547-28E64BA114F7}"/>
    <hyperlink ref="F842" r:id="rId51" xr:uid="{7892515E-00B2-4EF9-B006-B9B36A9EDED3}"/>
    <hyperlink ref="F848" r:id="rId52" xr:uid="{C6CC7A67-C288-4C64-88C2-997F56E59083}"/>
    <hyperlink ref="F856" r:id="rId53" xr:uid="{9DF59493-D381-4A1A-AD97-008F5B810650}"/>
    <hyperlink ref="F863" r:id="rId54" xr:uid="{8C2823A1-3A6F-4712-8075-52EB0AF04971}"/>
    <hyperlink ref="F870" r:id="rId55" xr:uid="{F46C885C-3CFA-442E-9521-DD34BAB2AA8C}"/>
    <hyperlink ref="F876" r:id="rId56" xr:uid="{BF72EE1F-14E4-4409-BECE-89C36702D81B}"/>
    <hyperlink ref="F881" r:id="rId57" xr:uid="{55663A08-D61F-4744-BDBA-8915DB494777}"/>
    <hyperlink ref="F886" r:id="rId58" xr:uid="{B61381D9-3F85-4309-8D88-55CC07213F0E}"/>
    <hyperlink ref="F891" r:id="rId59" xr:uid="{A4303B1B-179D-4175-98DF-E90652020C00}"/>
    <hyperlink ref="F900" r:id="rId60" xr:uid="{4C3FCD51-02A5-41EC-8A17-51C787297D0D}"/>
    <hyperlink ref="F906" r:id="rId61" display="https://podminky.urs.cz/item/CS_URS_2024_01/762751840" xr:uid="{81BB2262-A8CD-4D93-B34D-462820988EF8}"/>
    <hyperlink ref="F453" r:id="rId62" xr:uid="{2C096978-B7A3-4E6D-9204-3207375D527E}"/>
    <hyperlink ref="F473" r:id="rId63" xr:uid="{EBB22D08-1023-4A1F-8393-B9BDBBFD9583}"/>
    <hyperlink ref="F492" r:id="rId64" xr:uid="{9032E192-4AFE-4396-BB37-0960154D00CC}"/>
    <hyperlink ref="F501" r:id="rId65" xr:uid="{6C834E4C-B900-4944-93AC-CDF655DB1448}"/>
    <hyperlink ref="F509" r:id="rId66" xr:uid="{A059B1CC-57C8-429B-885F-CA0651D7AC3F}"/>
    <hyperlink ref="F516" r:id="rId67" xr:uid="{122949BB-35A4-4D10-A5E2-54461AAD8CDB}"/>
    <hyperlink ref="F590" r:id="rId68" xr:uid="{982F9B26-2F1E-4A59-92B5-AF0709A84E73}"/>
    <hyperlink ref="F623" r:id="rId69" xr:uid="{C9EB185E-788B-4714-A72F-0065B9A3E1B0}"/>
    <hyperlink ref="F631" r:id="rId70" xr:uid="{31D0A2E1-5A04-4858-8FC7-4EF83137F4EF}"/>
    <hyperlink ref="F676" r:id="rId71" xr:uid="{C5E697AD-D417-4F3F-B3F3-521D539E700E}"/>
    <hyperlink ref="F685" r:id="rId72" xr:uid="{6D70EC70-17CA-4A3D-AB04-5725EFAC3F31}"/>
    <hyperlink ref="F694" r:id="rId73" xr:uid="{5D180EFD-602F-4A0B-BFBD-091DE2D5633C}"/>
    <hyperlink ref="F703" r:id="rId74" xr:uid="{8E4C4DD9-BDB0-4BFB-AE23-2EE8CDDEBAB3}"/>
    <hyperlink ref="F712" r:id="rId75" xr:uid="{7F4F13FA-9F70-4F15-B2F8-39A5717CF744}"/>
    <hyperlink ref="F721" r:id="rId76" xr:uid="{A076F03A-BA58-4916-BB70-2649FEA853CD}"/>
    <hyperlink ref="F730" r:id="rId77" xr:uid="{5F1B3F5C-6065-4B86-92FD-901BC64D9600}"/>
    <hyperlink ref="F735" r:id="rId78" xr:uid="{8B929885-EC8D-450C-84F8-1D21519F6363}"/>
    <hyperlink ref="F743" r:id="rId79" xr:uid="{C54B46E1-C57C-41F9-A074-A362BBAC55C3}"/>
    <hyperlink ref="F745" r:id="rId80" xr:uid="{8446C8FB-DE45-4F2F-B6DB-8892706AADDE}"/>
    <hyperlink ref="F747" r:id="rId81" xr:uid="{FDD5F5B3-5D65-4B9E-BCFA-A80E3D1D6BD0}"/>
    <hyperlink ref="F749" r:id="rId82" xr:uid="{2833769D-60F5-456A-8DB2-0DDD058A6E94}"/>
    <hyperlink ref="F751" r:id="rId83" xr:uid="{E93E481D-0B83-40FD-A320-D4AAD7E3B2AD}"/>
    <hyperlink ref="F753" r:id="rId84" xr:uid="{4F37400C-27E4-4B68-8A42-FF808D0FB51C}"/>
    <hyperlink ref="F755" r:id="rId85" xr:uid="{6320755E-5880-4B04-9449-1EFE34993ABF}"/>
    <hyperlink ref="F759" r:id="rId86" xr:uid="{D82352AB-AE0F-4369-A364-CF63E80B473D}"/>
    <hyperlink ref="F762" r:id="rId87" display="https://podminky.urs.cz/item/CS_URS_2024_01/997013603" xr:uid="{9C17C4EB-CA74-427B-B93C-35FFF410891C}"/>
    <hyperlink ref="F156" r:id="rId88" xr:uid="{969E41A0-46CB-40DD-812A-57B6FC290ACB}"/>
    <hyperlink ref="F175" r:id="rId89" xr:uid="{DE039989-0BCC-41E5-A136-53DD08F692A3}"/>
    <hyperlink ref="F194" r:id="rId90" xr:uid="{6F18AC89-2261-43F4-96C5-EA3A0448D94A}"/>
    <hyperlink ref="F214" r:id="rId91" xr:uid="{DE034C7A-8C6E-47BF-A29A-79B6BE110430}"/>
    <hyperlink ref="F234" r:id="rId92" xr:uid="{95EB651D-5EAA-4C68-BCA6-04BA58F03283}"/>
    <hyperlink ref="F262" r:id="rId93" xr:uid="{6A4FFA48-511B-42BC-AD77-12B35166466E}"/>
    <hyperlink ref="F271" r:id="rId94" xr:uid="{B47E3945-ACF3-45E5-A5B5-DE0B057D4485}"/>
    <hyperlink ref="F300" r:id="rId95" xr:uid="{4457ECB7-CAA4-4E13-B376-64B0A91D9F64}"/>
    <hyperlink ref="F332" r:id="rId96" xr:uid="{8D614F57-CB9B-4759-8507-9EAF0D33CCFC}"/>
    <hyperlink ref="F363" r:id="rId97" xr:uid="{100E1696-8E65-4488-965F-48BE62BA3771}"/>
    <hyperlink ref="F397" r:id="rId98" xr:uid="{A774CCA8-0DCF-49EE-B148-7F9F74FDA572}"/>
    <hyperlink ref="F413" r:id="rId99" xr:uid="{0B0064FF-9DF3-45CE-BDF9-3FE2C323DC43}"/>
    <hyperlink ref="F423" r:id="rId100" xr:uid="{CD0861CD-FBF5-489E-BF24-4AD6C016685A}"/>
    <hyperlink ref="F430" r:id="rId101" xr:uid="{C6DB0D58-932B-4A41-9BCD-D8A1F0FDC22A}"/>
    <hyperlink ref="F435" r:id="rId102" xr:uid="{9304DEAC-19C1-44CB-9B66-B5D4FF9DA4E9}"/>
    <hyperlink ref="F443" r:id="rId103" display="https://podminky.urs.cz/item/CS_URS_2024_01/963053935" xr:uid="{5DF4A9CA-6DC7-4A27-A883-02CCDC337217}"/>
    <hyperlink ref="F98" r:id="rId104" xr:uid="{2E8B8DEC-753F-41C6-9826-51A6755F5BFD}"/>
    <hyperlink ref="F117" r:id="rId105" xr:uid="{E15FDA18-8B5D-4CDF-A898-D797584C4CAD}"/>
    <hyperlink ref="F137" r:id="rId106" xr:uid="{794796DC-2BAA-43AE-BF70-1438D9B44701}"/>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0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D2C37-871C-429A-A940-730297225724}">
  <sheetPr codeName="List16">
    <pageSetUpPr fitToPage="1"/>
  </sheetPr>
  <dimension ref="B2:BM516"/>
  <sheetViews>
    <sheetView showGridLines="0" topLeftCell="A67" zoomScaleNormal="100" workbookViewId="0">
      <selection activeCell="H514" sqref="H514"/>
    </sheetView>
  </sheetViews>
  <sheetFormatPr defaultRowHeight="10"/>
  <cols>
    <col min="1" max="1" width="8.33203125" customWidth="1"/>
    <col min="2" max="2" width="1.1093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1" width="22.33203125" customWidth="1"/>
    <col min="12" max="12" width="9.33203125" customWidth="1"/>
    <col min="13" max="13" width="10.77734375" hidden="1" customWidth="1"/>
    <col min="14" max="14" width="9.33203125" hidden="1" customWidth="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32" max="43" width="9.109375"/>
    <col min="44" max="65" width="9.33203125" hidden="1" customWidth="1"/>
    <col min="66" max="256" width="9.109375"/>
    <col min="257" max="257" width="8.33203125" customWidth="1"/>
    <col min="258" max="258" width="1.109375" customWidth="1"/>
    <col min="259" max="259" width="4.109375" customWidth="1"/>
    <col min="260" max="260" width="4.33203125" customWidth="1"/>
    <col min="261" max="261" width="17.109375" customWidth="1"/>
    <col min="262" max="262" width="50.77734375" customWidth="1"/>
    <col min="263" max="263" width="7.44140625" customWidth="1"/>
    <col min="264" max="264" width="14" customWidth="1"/>
    <col min="265" max="265" width="15.77734375" customWidth="1"/>
    <col min="266" max="267" width="22.33203125" customWidth="1"/>
    <col min="268" max="268" width="9.109375"/>
    <col min="269" max="277" width="0" hidden="1" customWidth="1"/>
    <col min="278" max="278" width="12.33203125" customWidth="1"/>
    <col min="279" max="279" width="16.33203125" customWidth="1"/>
    <col min="280" max="280" width="12.33203125" customWidth="1"/>
    <col min="281" max="281" width="15" customWidth="1"/>
    <col min="282" max="282" width="11" customWidth="1"/>
    <col min="283" max="283" width="15" customWidth="1"/>
    <col min="284" max="284" width="16.33203125" customWidth="1"/>
    <col min="285" max="285" width="11" customWidth="1"/>
    <col min="286" max="286" width="15" customWidth="1"/>
    <col min="287" max="287" width="16.33203125" customWidth="1"/>
    <col min="288" max="299" width="9.109375"/>
    <col min="300" max="321" width="0" hidden="1" customWidth="1"/>
    <col min="322" max="512" width="9.109375"/>
    <col min="513" max="513" width="8.33203125" customWidth="1"/>
    <col min="514" max="514" width="1.109375" customWidth="1"/>
    <col min="515" max="515" width="4.109375" customWidth="1"/>
    <col min="516" max="516" width="4.33203125" customWidth="1"/>
    <col min="517" max="517" width="17.109375" customWidth="1"/>
    <col min="518" max="518" width="50.77734375" customWidth="1"/>
    <col min="519" max="519" width="7.44140625" customWidth="1"/>
    <col min="520" max="520" width="14" customWidth="1"/>
    <col min="521" max="521" width="15.77734375" customWidth="1"/>
    <col min="522" max="523" width="22.33203125" customWidth="1"/>
    <col min="524" max="524" width="9.109375"/>
    <col min="525" max="533" width="0" hidden="1" customWidth="1"/>
    <col min="534" max="534" width="12.33203125" customWidth="1"/>
    <col min="535" max="535" width="16.33203125" customWidth="1"/>
    <col min="536" max="536" width="12.33203125" customWidth="1"/>
    <col min="537" max="537" width="15" customWidth="1"/>
    <col min="538" max="538" width="11" customWidth="1"/>
    <col min="539" max="539" width="15" customWidth="1"/>
    <col min="540" max="540" width="16.33203125" customWidth="1"/>
    <col min="541" max="541" width="11" customWidth="1"/>
    <col min="542" max="542" width="15" customWidth="1"/>
    <col min="543" max="543" width="16.33203125" customWidth="1"/>
    <col min="544" max="555" width="9.109375"/>
    <col min="556" max="577" width="0" hidden="1" customWidth="1"/>
    <col min="578" max="768" width="9.109375"/>
    <col min="769" max="769" width="8.33203125" customWidth="1"/>
    <col min="770" max="770" width="1.109375" customWidth="1"/>
    <col min="771" max="771" width="4.109375" customWidth="1"/>
    <col min="772" max="772" width="4.33203125" customWidth="1"/>
    <col min="773" max="773" width="17.109375" customWidth="1"/>
    <col min="774" max="774" width="50.77734375" customWidth="1"/>
    <col min="775" max="775" width="7.44140625" customWidth="1"/>
    <col min="776" max="776" width="14" customWidth="1"/>
    <col min="777" max="777" width="15.77734375" customWidth="1"/>
    <col min="778" max="779" width="22.33203125" customWidth="1"/>
    <col min="780" max="780" width="9.109375"/>
    <col min="781" max="789" width="0" hidden="1" customWidth="1"/>
    <col min="790" max="790" width="12.33203125" customWidth="1"/>
    <col min="791" max="791" width="16.33203125" customWidth="1"/>
    <col min="792" max="792" width="12.33203125" customWidth="1"/>
    <col min="793" max="793" width="15" customWidth="1"/>
    <col min="794" max="794" width="11" customWidth="1"/>
    <col min="795" max="795" width="15" customWidth="1"/>
    <col min="796" max="796" width="16.33203125" customWidth="1"/>
    <col min="797" max="797" width="11" customWidth="1"/>
    <col min="798" max="798" width="15" customWidth="1"/>
    <col min="799" max="799" width="16.33203125" customWidth="1"/>
    <col min="800" max="811" width="9.109375"/>
    <col min="812" max="833" width="0" hidden="1" customWidth="1"/>
    <col min="834" max="1024" width="9.109375"/>
    <col min="1025" max="1025" width="8.33203125" customWidth="1"/>
    <col min="1026" max="1026" width="1.109375" customWidth="1"/>
    <col min="1027" max="1027" width="4.109375" customWidth="1"/>
    <col min="1028" max="1028" width="4.33203125" customWidth="1"/>
    <col min="1029" max="1029" width="17.109375" customWidth="1"/>
    <col min="1030" max="1030" width="50.77734375" customWidth="1"/>
    <col min="1031" max="1031" width="7.44140625" customWidth="1"/>
    <col min="1032" max="1032" width="14" customWidth="1"/>
    <col min="1033" max="1033" width="15.77734375" customWidth="1"/>
    <col min="1034" max="1035" width="22.33203125" customWidth="1"/>
    <col min="1036" max="1036" width="9.109375"/>
    <col min="1037" max="1045" width="0" hidden="1" customWidth="1"/>
    <col min="1046" max="1046" width="12.33203125" customWidth="1"/>
    <col min="1047" max="1047" width="16.33203125" customWidth="1"/>
    <col min="1048" max="1048" width="12.33203125" customWidth="1"/>
    <col min="1049" max="1049" width="15" customWidth="1"/>
    <col min="1050" max="1050" width="11" customWidth="1"/>
    <col min="1051" max="1051" width="15" customWidth="1"/>
    <col min="1052" max="1052" width="16.33203125" customWidth="1"/>
    <col min="1053" max="1053" width="11" customWidth="1"/>
    <col min="1054" max="1054" width="15" customWidth="1"/>
    <col min="1055" max="1055" width="16.33203125" customWidth="1"/>
    <col min="1056" max="1067" width="9.109375"/>
    <col min="1068" max="1089" width="0" hidden="1" customWidth="1"/>
    <col min="1090" max="1280" width="9.109375"/>
    <col min="1281" max="1281" width="8.33203125" customWidth="1"/>
    <col min="1282" max="1282" width="1.109375" customWidth="1"/>
    <col min="1283" max="1283" width="4.109375" customWidth="1"/>
    <col min="1284" max="1284" width="4.33203125" customWidth="1"/>
    <col min="1285" max="1285" width="17.109375" customWidth="1"/>
    <col min="1286" max="1286" width="50.77734375" customWidth="1"/>
    <col min="1287" max="1287" width="7.44140625" customWidth="1"/>
    <col min="1288" max="1288" width="14" customWidth="1"/>
    <col min="1289" max="1289" width="15.77734375" customWidth="1"/>
    <col min="1290" max="1291" width="22.33203125" customWidth="1"/>
    <col min="1292" max="1292" width="9.109375"/>
    <col min="1293" max="1301" width="0" hidden="1" customWidth="1"/>
    <col min="1302" max="1302" width="12.33203125" customWidth="1"/>
    <col min="1303" max="1303" width="16.33203125" customWidth="1"/>
    <col min="1304" max="1304" width="12.33203125" customWidth="1"/>
    <col min="1305" max="1305" width="15" customWidth="1"/>
    <col min="1306" max="1306" width="11" customWidth="1"/>
    <col min="1307" max="1307" width="15" customWidth="1"/>
    <col min="1308" max="1308" width="16.33203125" customWidth="1"/>
    <col min="1309" max="1309" width="11" customWidth="1"/>
    <col min="1310" max="1310" width="15" customWidth="1"/>
    <col min="1311" max="1311" width="16.33203125" customWidth="1"/>
    <col min="1312" max="1323" width="9.109375"/>
    <col min="1324" max="1345" width="0" hidden="1" customWidth="1"/>
    <col min="1346" max="1536" width="9.109375"/>
    <col min="1537" max="1537" width="8.33203125" customWidth="1"/>
    <col min="1538" max="1538" width="1.109375" customWidth="1"/>
    <col min="1539" max="1539" width="4.109375" customWidth="1"/>
    <col min="1540" max="1540" width="4.33203125" customWidth="1"/>
    <col min="1541" max="1541" width="17.109375" customWidth="1"/>
    <col min="1542" max="1542" width="50.77734375" customWidth="1"/>
    <col min="1543" max="1543" width="7.44140625" customWidth="1"/>
    <col min="1544" max="1544" width="14" customWidth="1"/>
    <col min="1545" max="1545" width="15.77734375" customWidth="1"/>
    <col min="1546" max="1547" width="22.33203125" customWidth="1"/>
    <col min="1548" max="1548" width="9.109375"/>
    <col min="1549" max="1557" width="0" hidden="1" customWidth="1"/>
    <col min="1558" max="1558" width="12.33203125" customWidth="1"/>
    <col min="1559" max="1559" width="16.33203125" customWidth="1"/>
    <col min="1560" max="1560" width="12.33203125" customWidth="1"/>
    <col min="1561" max="1561" width="15" customWidth="1"/>
    <col min="1562" max="1562" width="11" customWidth="1"/>
    <col min="1563" max="1563" width="15" customWidth="1"/>
    <col min="1564" max="1564" width="16.33203125" customWidth="1"/>
    <col min="1565" max="1565" width="11" customWidth="1"/>
    <col min="1566" max="1566" width="15" customWidth="1"/>
    <col min="1567" max="1567" width="16.33203125" customWidth="1"/>
    <col min="1568" max="1579" width="9.109375"/>
    <col min="1580" max="1601" width="0" hidden="1" customWidth="1"/>
    <col min="1602" max="1792" width="9.109375"/>
    <col min="1793" max="1793" width="8.33203125" customWidth="1"/>
    <col min="1794" max="1794" width="1.109375" customWidth="1"/>
    <col min="1795" max="1795" width="4.109375" customWidth="1"/>
    <col min="1796" max="1796" width="4.33203125" customWidth="1"/>
    <col min="1797" max="1797" width="17.109375" customWidth="1"/>
    <col min="1798" max="1798" width="50.77734375" customWidth="1"/>
    <col min="1799" max="1799" width="7.44140625" customWidth="1"/>
    <col min="1800" max="1800" width="14" customWidth="1"/>
    <col min="1801" max="1801" width="15.77734375" customWidth="1"/>
    <col min="1802" max="1803" width="22.33203125" customWidth="1"/>
    <col min="1804" max="1804" width="9.109375"/>
    <col min="1805" max="1813" width="0" hidden="1" customWidth="1"/>
    <col min="1814" max="1814" width="12.33203125" customWidth="1"/>
    <col min="1815" max="1815" width="16.33203125" customWidth="1"/>
    <col min="1816" max="1816" width="12.33203125" customWidth="1"/>
    <col min="1817" max="1817" width="15" customWidth="1"/>
    <col min="1818" max="1818" width="11" customWidth="1"/>
    <col min="1819" max="1819" width="15" customWidth="1"/>
    <col min="1820" max="1820" width="16.33203125" customWidth="1"/>
    <col min="1821" max="1821" width="11" customWidth="1"/>
    <col min="1822" max="1822" width="15" customWidth="1"/>
    <col min="1823" max="1823" width="16.33203125" customWidth="1"/>
    <col min="1824" max="1835" width="9.109375"/>
    <col min="1836" max="1857" width="0" hidden="1" customWidth="1"/>
    <col min="1858" max="2048" width="9.109375"/>
    <col min="2049" max="2049" width="8.33203125" customWidth="1"/>
    <col min="2050" max="2050" width="1.109375" customWidth="1"/>
    <col min="2051" max="2051" width="4.109375" customWidth="1"/>
    <col min="2052" max="2052" width="4.33203125" customWidth="1"/>
    <col min="2053" max="2053" width="17.109375" customWidth="1"/>
    <col min="2054" max="2054" width="50.77734375" customWidth="1"/>
    <col min="2055" max="2055" width="7.44140625" customWidth="1"/>
    <col min="2056" max="2056" width="14" customWidth="1"/>
    <col min="2057" max="2057" width="15.77734375" customWidth="1"/>
    <col min="2058" max="2059" width="22.33203125" customWidth="1"/>
    <col min="2060" max="2060" width="9.109375"/>
    <col min="2061" max="2069" width="0" hidden="1" customWidth="1"/>
    <col min="2070" max="2070" width="12.33203125" customWidth="1"/>
    <col min="2071" max="2071" width="16.33203125" customWidth="1"/>
    <col min="2072" max="2072" width="12.33203125" customWidth="1"/>
    <col min="2073" max="2073" width="15" customWidth="1"/>
    <col min="2074" max="2074" width="11" customWidth="1"/>
    <col min="2075" max="2075" width="15" customWidth="1"/>
    <col min="2076" max="2076" width="16.33203125" customWidth="1"/>
    <col min="2077" max="2077" width="11" customWidth="1"/>
    <col min="2078" max="2078" width="15" customWidth="1"/>
    <col min="2079" max="2079" width="16.33203125" customWidth="1"/>
    <col min="2080" max="2091" width="9.109375"/>
    <col min="2092" max="2113" width="0" hidden="1" customWidth="1"/>
    <col min="2114" max="2304" width="9.109375"/>
    <col min="2305" max="2305" width="8.33203125" customWidth="1"/>
    <col min="2306" max="2306" width="1.109375" customWidth="1"/>
    <col min="2307" max="2307" width="4.109375" customWidth="1"/>
    <col min="2308" max="2308" width="4.33203125" customWidth="1"/>
    <col min="2309" max="2309" width="17.109375" customWidth="1"/>
    <col min="2310" max="2310" width="50.77734375" customWidth="1"/>
    <col min="2311" max="2311" width="7.44140625" customWidth="1"/>
    <col min="2312" max="2312" width="14" customWidth="1"/>
    <col min="2313" max="2313" width="15.77734375" customWidth="1"/>
    <col min="2314" max="2315" width="22.33203125" customWidth="1"/>
    <col min="2316" max="2316" width="9.109375"/>
    <col min="2317" max="2325" width="0" hidden="1" customWidth="1"/>
    <col min="2326" max="2326" width="12.33203125" customWidth="1"/>
    <col min="2327" max="2327" width="16.33203125" customWidth="1"/>
    <col min="2328" max="2328" width="12.33203125" customWidth="1"/>
    <col min="2329" max="2329" width="15" customWidth="1"/>
    <col min="2330" max="2330" width="11" customWidth="1"/>
    <col min="2331" max="2331" width="15" customWidth="1"/>
    <col min="2332" max="2332" width="16.33203125" customWidth="1"/>
    <col min="2333" max="2333" width="11" customWidth="1"/>
    <col min="2334" max="2334" width="15" customWidth="1"/>
    <col min="2335" max="2335" width="16.33203125" customWidth="1"/>
    <col min="2336" max="2347" width="9.109375"/>
    <col min="2348" max="2369" width="0" hidden="1" customWidth="1"/>
    <col min="2370" max="2560" width="9.109375"/>
    <col min="2561" max="2561" width="8.33203125" customWidth="1"/>
    <col min="2562" max="2562" width="1.109375" customWidth="1"/>
    <col min="2563" max="2563" width="4.109375" customWidth="1"/>
    <col min="2564" max="2564" width="4.33203125" customWidth="1"/>
    <col min="2565" max="2565" width="17.109375" customWidth="1"/>
    <col min="2566" max="2566" width="50.77734375" customWidth="1"/>
    <col min="2567" max="2567" width="7.44140625" customWidth="1"/>
    <col min="2568" max="2568" width="14" customWidth="1"/>
    <col min="2569" max="2569" width="15.77734375" customWidth="1"/>
    <col min="2570" max="2571" width="22.33203125" customWidth="1"/>
    <col min="2572" max="2572" width="9.109375"/>
    <col min="2573" max="2581" width="0" hidden="1" customWidth="1"/>
    <col min="2582" max="2582" width="12.33203125" customWidth="1"/>
    <col min="2583" max="2583" width="16.33203125" customWidth="1"/>
    <col min="2584" max="2584" width="12.33203125" customWidth="1"/>
    <col min="2585" max="2585" width="15" customWidth="1"/>
    <col min="2586" max="2586" width="11" customWidth="1"/>
    <col min="2587" max="2587" width="15" customWidth="1"/>
    <col min="2588" max="2588" width="16.33203125" customWidth="1"/>
    <col min="2589" max="2589" width="11" customWidth="1"/>
    <col min="2590" max="2590" width="15" customWidth="1"/>
    <col min="2591" max="2591" width="16.33203125" customWidth="1"/>
    <col min="2592" max="2603" width="9.109375"/>
    <col min="2604" max="2625" width="0" hidden="1" customWidth="1"/>
    <col min="2626" max="2816" width="9.109375"/>
    <col min="2817" max="2817" width="8.33203125" customWidth="1"/>
    <col min="2818" max="2818" width="1.109375" customWidth="1"/>
    <col min="2819" max="2819" width="4.109375" customWidth="1"/>
    <col min="2820" max="2820" width="4.33203125" customWidth="1"/>
    <col min="2821" max="2821" width="17.109375" customWidth="1"/>
    <col min="2822" max="2822" width="50.77734375" customWidth="1"/>
    <col min="2823" max="2823" width="7.44140625" customWidth="1"/>
    <col min="2824" max="2824" width="14" customWidth="1"/>
    <col min="2825" max="2825" width="15.77734375" customWidth="1"/>
    <col min="2826" max="2827" width="22.33203125" customWidth="1"/>
    <col min="2828" max="2828" width="9.109375"/>
    <col min="2829" max="2837" width="0" hidden="1" customWidth="1"/>
    <col min="2838" max="2838" width="12.33203125" customWidth="1"/>
    <col min="2839" max="2839" width="16.33203125" customWidth="1"/>
    <col min="2840" max="2840" width="12.33203125" customWidth="1"/>
    <col min="2841" max="2841" width="15" customWidth="1"/>
    <col min="2842" max="2842" width="11" customWidth="1"/>
    <col min="2843" max="2843" width="15" customWidth="1"/>
    <col min="2844" max="2844" width="16.33203125" customWidth="1"/>
    <col min="2845" max="2845" width="11" customWidth="1"/>
    <col min="2846" max="2846" width="15" customWidth="1"/>
    <col min="2847" max="2847" width="16.33203125" customWidth="1"/>
    <col min="2848" max="2859" width="9.109375"/>
    <col min="2860" max="2881" width="0" hidden="1" customWidth="1"/>
    <col min="2882" max="3072" width="9.109375"/>
    <col min="3073" max="3073" width="8.33203125" customWidth="1"/>
    <col min="3074" max="3074" width="1.109375" customWidth="1"/>
    <col min="3075" max="3075" width="4.109375" customWidth="1"/>
    <col min="3076" max="3076" width="4.33203125" customWidth="1"/>
    <col min="3077" max="3077" width="17.109375" customWidth="1"/>
    <col min="3078" max="3078" width="50.77734375" customWidth="1"/>
    <col min="3079" max="3079" width="7.44140625" customWidth="1"/>
    <col min="3080" max="3080" width="14" customWidth="1"/>
    <col min="3081" max="3081" width="15.77734375" customWidth="1"/>
    <col min="3082" max="3083" width="22.33203125" customWidth="1"/>
    <col min="3084" max="3084" width="9.109375"/>
    <col min="3085" max="3093" width="0" hidden="1" customWidth="1"/>
    <col min="3094" max="3094" width="12.33203125" customWidth="1"/>
    <col min="3095" max="3095" width="16.33203125" customWidth="1"/>
    <col min="3096" max="3096" width="12.33203125" customWidth="1"/>
    <col min="3097" max="3097" width="15" customWidth="1"/>
    <col min="3098" max="3098" width="11" customWidth="1"/>
    <col min="3099" max="3099" width="15" customWidth="1"/>
    <col min="3100" max="3100" width="16.33203125" customWidth="1"/>
    <col min="3101" max="3101" width="11" customWidth="1"/>
    <col min="3102" max="3102" width="15" customWidth="1"/>
    <col min="3103" max="3103" width="16.33203125" customWidth="1"/>
    <col min="3104" max="3115" width="9.109375"/>
    <col min="3116" max="3137" width="0" hidden="1" customWidth="1"/>
    <col min="3138" max="3328" width="9.109375"/>
    <col min="3329" max="3329" width="8.33203125" customWidth="1"/>
    <col min="3330" max="3330" width="1.109375" customWidth="1"/>
    <col min="3331" max="3331" width="4.109375" customWidth="1"/>
    <col min="3332" max="3332" width="4.33203125" customWidth="1"/>
    <col min="3333" max="3333" width="17.109375" customWidth="1"/>
    <col min="3334" max="3334" width="50.77734375" customWidth="1"/>
    <col min="3335" max="3335" width="7.44140625" customWidth="1"/>
    <col min="3336" max="3336" width="14" customWidth="1"/>
    <col min="3337" max="3337" width="15.77734375" customWidth="1"/>
    <col min="3338" max="3339" width="22.33203125" customWidth="1"/>
    <col min="3340" max="3340" width="9.109375"/>
    <col min="3341" max="3349" width="0" hidden="1" customWidth="1"/>
    <col min="3350" max="3350" width="12.33203125" customWidth="1"/>
    <col min="3351" max="3351" width="16.33203125" customWidth="1"/>
    <col min="3352" max="3352" width="12.33203125" customWidth="1"/>
    <col min="3353" max="3353" width="15" customWidth="1"/>
    <col min="3354" max="3354" width="11" customWidth="1"/>
    <col min="3355" max="3355" width="15" customWidth="1"/>
    <col min="3356" max="3356" width="16.33203125" customWidth="1"/>
    <col min="3357" max="3357" width="11" customWidth="1"/>
    <col min="3358" max="3358" width="15" customWidth="1"/>
    <col min="3359" max="3359" width="16.33203125" customWidth="1"/>
    <col min="3360" max="3371" width="9.109375"/>
    <col min="3372" max="3393" width="0" hidden="1" customWidth="1"/>
    <col min="3394" max="3584" width="9.109375"/>
    <col min="3585" max="3585" width="8.33203125" customWidth="1"/>
    <col min="3586" max="3586" width="1.109375" customWidth="1"/>
    <col min="3587" max="3587" width="4.109375" customWidth="1"/>
    <col min="3588" max="3588" width="4.33203125" customWidth="1"/>
    <col min="3589" max="3589" width="17.109375" customWidth="1"/>
    <col min="3590" max="3590" width="50.77734375" customWidth="1"/>
    <col min="3591" max="3591" width="7.44140625" customWidth="1"/>
    <col min="3592" max="3592" width="14" customWidth="1"/>
    <col min="3593" max="3593" width="15.77734375" customWidth="1"/>
    <col min="3594" max="3595" width="22.33203125" customWidth="1"/>
    <col min="3596" max="3596" width="9.109375"/>
    <col min="3597" max="3605" width="0" hidden="1" customWidth="1"/>
    <col min="3606" max="3606" width="12.33203125" customWidth="1"/>
    <col min="3607" max="3607" width="16.33203125" customWidth="1"/>
    <col min="3608" max="3608" width="12.33203125" customWidth="1"/>
    <col min="3609" max="3609" width="15" customWidth="1"/>
    <col min="3610" max="3610" width="11" customWidth="1"/>
    <col min="3611" max="3611" width="15" customWidth="1"/>
    <col min="3612" max="3612" width="16.33203125" customWidth="1"/>
    <col min="3613" max="3613" width="11" customWidth="1"/>
    <col min="3614" max="3614" width="15" customWidth="1"/>
    <col min="3615" max="3615" width="16.33203125" customWidth="1"/>
    <col min="3616" max="3627" width="9.109375"/>
    <col min="3628" max="3649" width="0" hidden="1" customWidth="1"/>
    <col min="3650" max="3840" width="9.109375"/>
    <col min="3841" max="3841" width="8.33203125" customWidth="1"/>
    <col min="3842" max="3842" width="1.109375" customWidth="1"/>
    <col min="3843" max="3843" width="4.109375" customWidth="1"/>
    <col min="3844" max="3844" width="4.33203125" customWidth="1"/>
    <col min="3845" max="3845" width="17.109375" customWidth="1"/>
    <col min="3846" max="3846" width="50.77734375" customWidth="1"/>
    <col min="3847" max="3847" width="7.44140625" customWidth="1"/>
    <col min="3848" max="3848" width="14" customWidth="1"/>
    <col min="3849" max="3849" width="15.77734375" customWidth="1"/>
    <col min="3850" max="3851" width="22.33203125" customWidth="1"/>
    <col min="3852" max="3852" width="9.109375"/>
    <col min="3853" max="3861" width="0" hidden="1" customWidth="1"/>
    <col min="3862" max="3862" width="12.33203125" customWidth="1"/>
    <col min="3863" max="3863" width="16.33203125" customWidth="1"/>
    <col min="3864" max="3864" width="12.33203125" customWidth="1"/>
    <col min="3865" max="3865" width="15" customWidth="1"/>
    <col min="3866" max="3866" width="11" customWidth="1"/>
    <col min="3867" max="3867" width="15" customWidth="1"/>
    <col min="3868" max="3868" width="16.33203125" customWidth="1"/>
    <col min="3869" max="3869" width="11" customWidth="1"/>
    <col min="3870" max="3870" width="15" customWidth="1"/>
    <col min="3871" max="3871" width="16.33203125" customWidth="1"/>
    <col min="3872" max="3883" width="9.109375"/>
    <col min="3884" max="3905" width="0" hidden="1" customWidth="1"/>
    <col min="3906" max="4096" width="9.109375"/>
    <col min="4097" max="4097" width="8.33203125" customWidth="1"/>
    <col min="4098" max="4098" width="1.109375" customWidth="1"/>
    <col min="4099" max="4099" width="4.109375" customWidth="1"/>
    <col min="4100" max="4100" width="4.33203125" customWidth="1"/>
    <col min="4101" max="4101" width="17.109375" customWidth="1"/>
    <col min="4102" max="4102" width="50.77734375" customWidth="1"/>
    <col min="4103" max="4103" width="7.44140625" customWidth="1"/>
    <col min="4104" max="4104" width="14" customWidth="1"/>
    <col min="4105" max="4105" width="15.77734375" customWidth="1"/>
    <col min="4106" max="4107" width="22.33203125" customWidth="1"/>
    <col min="4108" max="4108" width="9.109375"/>
    <col min="4109" max="4117" width="0" hidden="1" customWidth="1"/>
    <col min="4118" max="4118" width="12.33203125" customWidth="1"/>
    <col min="4119" max="4119" width="16.33203125" customWidth="1"/>
    <col min="4120" max="4120" width="12.33203125" customWidth="1"/>
    <col min="4121" max="4121" width="15" customWidth="1"/>
    <col min="4122" max="4122" width="11" customWidth="1"/>
    <col min="4123" max="4123" width="15" customWidth="1"/>
    <col min="4124" max="4124" width="16.33203125" customWidth="1"/>
    <col min="4125" max="4125" width="11" customWidth="1"/>
    <col min="4126" max="4126" width="15" customWidth="1"/>
    <col min="4127" max="4127" width="16.33203125" customWidth="1"/>
    <col min="4128" max="4139" width="9.109375"/>
    <col min="4140" max="4161" width="0" hidden="1" customWidth="1"/>
    <col min="4162" max="4352" width="9.109375"/>
    <col min="4353" max="4353" width="8.33203125" customWidth="1"/>
    <col min="4354" max="4354" width="1.109375" customWidth="1"/>
    <col min="4355" max="4355" width="4.109375" customWidth="1"/>
    <col min="4356" max="4356" width="4.33203125" customWidth="1"/>
    <col min="4357" max="4357" width="17.109375" customWidth="1"/>
    <col min="4358" max="4358" width="50.77734375" customWidth="1"/>
    <col min="4359" max="4359" width="7.44140625" customWidth="1"/>
    <col min="4360" max="4360" width="14" customWidth="1"/>
    <col min="4361" max="4361" width="15.77734375" customWidth="1"/>
    <col min="4362" max="4363" width="22.33203125" customWidth="1"/>
    <col min="4364" max="4364" width="9.109375"/>
    <col min="4365" max="4373" width="0" hidden="1" customWidth="1"/>
    <col min="4374" max="4374" width="12.33203125" customWidth="1"/>
    <col min="4375" max="4375" width="16.33203125" customWidth="1"/>
    <col min="4376" max="4376" width="12.33203125" customWidth="1"/>
    <col min="4377" max="4377" width="15" customWidth="1"/>
    <col min="4378" max="4378" width="11" customWidth="1"/>
    <col min="4379" max="4379" width="15" customWidth="1"/>
    <col min="4380" max="4380" width="16.33203125" customWidth="1"/>
    <col min="4381" max="4381" width="11" customWidth="1"/>
    <col min="4382" max="4382" width="15" customWidth="1"/>
    <col min="4383" max="4383" width="16.33203125" customWidth="1"/>
    <col min="4384" max="4395" width="9.109375"/>
    <col min="4396" max="4417" width="0" hidden="1" customWidth="1"/>
    <col min="4418" max="4608" width="9.109375"/>
    <col min="4609" max="4609" width="8.33203125" customWidth="1"/>
    <col min="4610" max="4610" width="1.109375" customWidth="1"/>
    <col min="4611" max="4611" width="4.109375" customWidth="1"/>
    <col min="4612" max="4612" width="4.33203125" customWidth="1"/>
    <col min="4613" max="4613" width="17.109375" customWidth="1"/>
    <col min="4614" max="4614" width="50.77734375" customWidth="1"/>
    <col min="4615" max="4615" width="7.44140625" customWidth="1"/>
    <col min="4616" max="4616" width="14" customWidth="1"/>
    <col min="4617" max="4617" width="15.77734375" customWidth="1"/>
    <col min="4618" max="4619" width="22.33203125" customWidth="1"/>
    <col min="4620" max="4620" width="9.109375"/>
    <col min="4621" max="4629" width="0" hidden="1" customWidth="1"/>
    <col min="4630" max="4630" width="12.33203125" customWidth="1"/>
    <col min="4631" max="4631" width="16.33203125" customWidth="1"/>
    <col min="4632" max="4632" width="12.33203125" customWidth="1"/>
    <col min="4633" max="4633" width="15" customWidth="1"/>
    <col min="4634" max="4634" width="11" customWidth="1"/>
    <col min="4635" max="4635" width="15" customWidth="1"/>
    <col min="4636" max="4636" width="16.33203125" customWidth="1"/>
    <col min="4637" max="4637" width="11" customWidth="1"/>
    <col min="4638" max="4638" width="15" customWidth="1"/>
    <col min="4639" max="4639" width="16.33203125" customWidth="1"/>
    <col min="4640" max="4651" width="9.109375"/>
    <col min="4652" max="4673" width="0" hidden="1" customWidth="1"/>
    <col min="4674" max="4864" width="9.109375"/>
    <col min="4865" max="4865" width="8.33203125" customWidth="1"/>
    <col min="4866" max="4866" width="1.109375" customWidth="1"/>
    <col min="4867" max="4867" width="4.109375" customWidth="1"/>
    <col min="4868" max="4868" width="4.33203125" customWidth="1"/>
    <col min="4869" max="4869" width="17.109375" customWidth="1"/>
    <col min="4870" max="4870" width="50.77734375" customWidth="1"/>
    <col min="4871" max="4871" width="7.44140625" customWidth="1"/>
    <col min="4872" max="4872" width="14" customWidth="1"/>
    <col min="4873" max="4873" width="15.77734375" customWidth="1"/>
    <col min="4874" max="4875" width="22.33203125" customWidth="1"/>
    <col min="4876" max="4876" width="9.109375"/>
    <col min="4877" max="4885" width="0" hidden="1" customWidth="1"/>
    <col min="4886" max="4886" width="12.33203125" customWidth="1"/>
    <col min="4887" max="4887" width="16.33203125" customWidth="1"/>
    <col min="4888" max="4888" width="12.33203125" customWidth="1"/>
    <col min="4889" max="4889" width="15" customWidth="1"/>
    <col min="4890" max="4890" width="11" customWidth="1"/>
    <col min="4891" max="4891" width="15" customWidth="1"/>
    <col min="4892" max="4892" width="16.33203125" customWidth="1"/>
    <col min="4893" max="4893" width="11" customWidth="1"/>
    <col min="4894" max="4894" width="15" customWidth="1"/>
    <col min="4895" max="4895" width="16.33203125" customWidth="1"/>
    <col min="4896" max="4907" width="9.109375"/>
    <col min="4908" max="4929" width="0" hidden="1" customWidth="1"/>
    <col min="4930" max="5120" width="9.109375"/>
    <col min="5121" max="5121" width="8.33203125" customWidth="1"/>
    <col min="5122" max="5122" width="1.109375" customWidth="1"/>
    <col min="5123" max="5123" width="4.109375" customWidth="1"/>
    <col min="5124" max="5124" width="4.33203125" customWidth="1"/>
    <col min="5125" max="5125" width="17.109375" customWidth="1"/>
    <col min="5126" max="5126" width="50.77734375" customWidth="1"/>
    <col min="5127" max="5127" width="7.44140625" customWidth="1"/>
    <col min="5128" max="5128" width="14" customWidth="1"/>
    <col min="5129" max="5129" width="15.77734375" customWidth="1"/>
    <col min="5130" max="5131" width="22.33203125" customWidth="1"/>
    <col min="5132" max="5132" width="9.109375"/>
    <col min="5133" max="5141" width="0" hidden="1" customWidth="1"/>
    <col min="5142" max="5142" width="12.33203125" customWidth="1"/>
    <col min="5143" max="5143" width="16.33203125" customWidth="1"/>
    <col min="5144" max="5144" width="12.33203125" customWidth="1"/>
    <col min="5145" max="5145" width="15" customWidth="1"/>
    <col min="5146" max="5146" width="11" customWidth="1"/>
    <col min="5147" max="5147" width="15" customWidth="1"/>
    <col min="5148" max="5148" width="16.33203125" customWidth="1"/>
    <col min="5149" max="5149" width="11" customWidth="1"/>
    <col min="5150" max="5150" width="15" customWidth="1"/>
    <col min="5151" max="5151" width="16.33203125" customWidth="1"/>
    <col min="5152" max="5163" width="9.109375"/>
    <col min="5164" max="5185" width="0" hidden="1" customWidth="1"/>
    <col min="5186" max="5376" width="9.109375"/>
    <col min="5377" max="5377" width="8.33203125" customWidth="1"/>
    <col min="5378" max="5378" width="1.109375" customWidth="1"/>
    <col min="5379" max="5379" width="4.109375" customWidth="1"/>
    <col min="5380" max="5380" width="4.33203125" customWidth="1"/>
    <col min="5381" max="5381" width="17.109375" customWidth="1"/>
    <col min="5382" max="5382" width="50.77734375" customWidth="1"/>
    <col min="5383" max="5383" width="7.44140625" customWidth="1"/>
    <col min="5384" max="5384" width="14" customWidth="1"/>
    <col min="5385" max="5385" width="15.77734375" customWidth="1"/>
    <col min="5386" max="5387" width="22.33203125" customWidth="1"/>
    <col min="5388" max="5388" width="9.109375"/>
    <col min="5389" max="5397" width="0" hidden="1" customWidth="1"/>
    <col min="5398" max="5398" width="12.33203125" customWidth="1"/>
    <col min="5399" max="5399" width="16.33203125" customWidth="1"/>
    <col min="5400" max="5400" width="12.33203125" customWidth="1"/>
    <col min="5401" max="5401" width="15" customWidth="1"/>
    <col min="5402" max="5402" width="11" customWidth="1"/>
    <col min="5403" max="5403" width="15" customWidth="1"/>
    <col min="5404" max="5404" width="16.33203125" customWidth="1"/>
    <col min="5405" max="5405" width="11" customWidth="1"/>
    <col min="5406" max="5406" width="15" customWidth="1"/>
    <col min="5407" max="5407" width="16.33203125" customWidth="1"/>
    <col min="5408" max="5419" width="9.109375"/>
    <col min="5420" max="5441" width="0" hidden="1" customWidth="1"/>
    <col min="5442" max="5632" width="9.109375"/>
    <col min="5633" max="5633" width="8.33203125" customWidth="1"/>
    <col min="5634" max="5634" width="1.109375" customWidth="1"/>
    <col min="5635" max="5635" width="4.109375" customWidth="1"/>
    <col min="5636" max="5636" width="4.33203125" customWidth="1"/>
    <col min="5637" max="5637" width="17.109375" customWidth="1"/>
    <col min="5638" max="5638" width="50.77734375" customWidth="1"/>
    <col min="5639" max="5639" width="7.44140625" customWidth="1"/>
    <col min="5640" max="5640" width="14" customWidth="1"/>
    <col min="5641" max="5641" width="15.77734375" customWidth="1"/>
    <col min="5642" max="5643" width="22.33203125" customWidth="1"/>
    <col min="5644" max="5644" width="9.109375"/>
    <col min="5645" max="5653" width="0" hidden="1" customWidth="1"/>
    <col min="5654" max="5654" width="12.33203125" customWidth="1"/>
    <col min="5655" max="5655" width="16.33203125" customWidth="1"/>
    <col min="5656" max="5656" width="12.33203125" customWidth="1"/>
    <col min="5657" max="5657" width="15" customWidth="1"/>
    <col min="5658" max="5658" width="11" customWidth="1"/>
    <col min="5659" max="5659" width="15" customWidth="1"/>
    <col min="5660" max="5660" width="16.33203125" customWidth="1"/>
    <col min="5661" max="5661" width="11" customWidth="1"/>
    <col min="5662" max="5662" width="15" customWidth="1"/>
    <col min="5663" max="5663" width="16.33203125" customWidth="1"/>
    <col min="5664" max="5675" width="9.109375"/>
    <col min="5676" max="5697" width="0" hidden="1" customWidth="1"/>
    <col min="5698" max="5888" width="9.109375"/>
    <col min="5889" max="5889" width="8.33203125" customWidth="1"/>
    <col min="5890" max="5890" width="1.109375" customWidth="1"/>
    <col min="5891" max="5891" width="4.109375" customWidth="1"/>
    <col min="5892" max="5892" width="4.33203125" customWidth="1"/>
    <col min="5893" max="5893" width="17.109375" customWidth="1"/>
    <col min="5894" max="5894" width="50.77734375" customWidth="1"/>
    <col min="5895" max="5895" width="7.44140625" customWidth="1"/>
    <col min="5896" max="5896" width="14" customWidth="1"/>
    <col min="5897" max="5897" width="15.77734375" customWidth="1"/>
    <col min="5898" max="5899" width="22.33203125" customWidth="1"/>
    <col min="5900" max="5900" width="9.109375"/>
    <col min="5901" max="5909" width="0" hidden="1" customWidth="1"/>
    <col min="5910" max="5910" width="12.33203125" customWidth="1"/>
    <col min="5911" max="5911" width="16.33203125" customWidth="1"/>
    <col min="5912" max="5912" width="12.33203125" customWidth="1"/>
    <col min="5913" max="5913" width="15" customWidth="1"/>
    <col min="5914" max="5914" width="11" customWidth="1"/>
    <col min="5915" max="5915" width="15" customWidth="1"/>
    <col min="5916" max="5916" width="16.33203125" customWidth="1"/>
    <col min="5917" max="5917" width="11" customWidth="1"/>
    <col min="5918" max="5918" width="15" customWidth="1"/>
    <col min="5919" max="5919" width="16.33203125" customWidth="1"/>
    <col min="5920" max="5931" width="9.109375"/>
    <col min="5932" max="5953" width="0" hidden="1" customWidth="1"/>
    <col min="5954" max="6144" width="9.109375"/>
    <col min="6145" max="6145" width="8.33203125" customWidth="1"/>
    <col min="6146" max="6146" width="1.109375" customWidth="1"/>
    <col min="6147" max="6147" width="4.109375" customWidth="1"/>
    <col min="6148" max="6148" width="4.33203125" customWidth="1"/>
    <col min="6149" max="6149" width="17.109375" customWidth="1"/>
    <col min="6150" max="6150" width="50.77734375" customWidth="1"/>
    <col min="6151" max="6151" width="7.44140625" customWidth="1"/>
    <col min="6152" max="6152" width="14" customWidth="1"/>
    <col min="6153" max="6153" width="15.77734375" customWidth="1"/>
    <col min="6154" max="6155" width="22.33203125" customWidth="1"/>
    <col min="6156" max="6156" width="9.109375"/>
    <col min="6157" max="6165" width="0" hidden="1" customWidth="1"/>
    <col min="6166" max="6166" width="12.33203125" customWidth="1"/>
    <col min="6167" max="6167" width="16.33203125" customWidth="1"/>
    <col min="6168" max="6168" width="12.33203125" customWidth="1"/>
    <col min="6169" max="6169" width="15" customWidth="1"/>
    <col min="6170" max="6170" width="11" customWidth="1"/>
    <col min="6171" max="6171" width="15" customWidth="1"/>
    <col min="6172" max="6172" width="16.33203125" customWidth="1"/>
    <col min="6173" max="6173" width="11" customWidth="1"/>
    <col min="6174" max="6174" width="15" customWidth="1"/>
    <col min="6175" max="6175" width="16.33203125" customWidth="1"/>
    <col min="6176" max="6187" width="9.109375"/>
    <col min="6188" max="6209" width="0" hidden="1" customWidth="1"/>
    <col min="6210" max="6400" width="9.109375"/>
    <col min="6401" max="6401" width="8.33203125" customWidth="1"/>
    <col min="6402" max="6402" width="1.109375" customWidth="1"/>
    <col min="6403" max="6403" width="4.109375" customWidth="1"/>
    <col min="6404" max="6404" width="4.33203125" customWidth="1"/>
    <col min="6405" max="6405" width="17.109375" customWidth="1"/>
    <col min="6406" max="6406" width="50.77734375" customWidth="1"/>
    <col min="6407" max="6407" width="7.44140625" customWidth="1"/>
    <col min="6408" max="6408" width="14" customWidth="1"/>
    <col min="6409" max="6409" width="15.77734375" customWidth="1"/>
    <col min="6410" max="6411" width="22.33203125" customWidth="1"/>
    <col min="6412" max="6412" width="9.109375"/>
    <col min="6413" max="6421" width="0" hidden="1" customWidth="1"/>
    <col min="6422" max="6422" width="12.33203125" customWidth="1"/>
    <col min="6423" max="6423" width="16.33203125" customWidth="1"/>
    <col min="6424" max="6424" width="12.33203125" customWidth="1"/>
    <col min="6425" max="6425" width="15" customWidth="1"/>
    <col min="6426" max="6426" width="11" customWidth="1"/>
    <col min="6427" max="6427" width="15" customWidth="1"/>
    <col min="6428" max="6428" width="16.33203125" customWidth="1"/>
    <col min="6429" max="6429" width="11" customWidth="1"/>
    <col min="6430" max="6430" width="15" customWidth="1"/>
    <col min="6431" max="6431" width="16.33203125" customWidth="1"/>
    <col min="6432" max="6443" width="9.109375"/>
    <col min="6444" max="6465" width="0" hidden="1" customWidth="1"/>
    <col min="6466" max="6656" width="9.109375"/>
    <col min="6657" max="6657" width="8.33203125" customWidth="1"/>
    <col min="6658" max="6658" width="1.109375" customWidth="1"/>
    <col min="6659" max="6659" width="4.109375" customWidth="1"/>
    <col min="6660" max="6660" width="4.33203125" customWidth="1"/>
    <col min="6661" max="6661" width="17.109375" customWidth="1"/>
    <col min="6662" max="6662" width="50.77734375" customWidth="1"/>
    <col min="6663" max="6663" width="7.44140625" customWidth="1"/>
    <col min="6664" max="6664" width="14" customWidth="1"/>
    <col min="6665" max="6665" width="15.77734375" customWidth="1"/>
    <col min="6666" max="6667" width="22.33203125" customWidth="1"/>
    <col min="6668" max="6668" width="9.109375"/>
    <col min="6669" max="6677" width="0" hidden="1" customWidth="1"/>
    <col min="6678" max="6678" width="12.33203125" customWidth="1"/>
    <col min="6679" max="6679" width="16.33203125" customWidth="1"/>
    <col min="6680" max="6680" width="12.33203125" customWidth="1"/>
    <col min="6681" max="6681" width="15" customWidth="1"/>
    <col min="6682" max="6682" width="11" customWidth="1"/>
    <col min="6683" max="6683" width="15" customWidth="1"/>
    <col min="6684" max="6684" width="16.33203125" customWidth="1"/>
    <col min="6685" max="6685" width="11" customWidth="1"/>
    <col min="6686" max="6686" width="15" customWidth="1"/>
    <col min="6687" max="6687" width="16.33203125" customWidth="1"/>
    <col min="6688" max="6699" width="9.109375"/>
    <col min="6700" max="6721" width="0" hidden="1" customWidth="1"/>
    <col min="6722" max="6912" width="9.109375"/>
    <col min="6913" max="6913" width="8.33203125" customWidth="1"/>
    <col min="6914" max="6914" width="1.109375" customWidth="1"/>
    <col min="6915" max="6915" width="4.109375" customWidth="1"/>
    <col min="6916" max="6916" width="4.33203125" customWidth="1"/>
    <col min="6917" max="6917" width="17.109375" customWidth="1"/>
    <col min="6918" max="6918" width="50.77734375" customWidth="1"/>
    <col min="6919" max="6919" width="7.44140625" customWidth="1"/>
    <col min="6920" max="6920" width="14" customWidth="1"/>
    <col min="6921" max="6921" width="15.77734375" customWidth="1"/>
    <col min="6922" max="6923" width="22.33203125" customWidth="1"/>
    <col min="6924" max="6924" width="9.109375"/>
    <col min="6925" max="6933" width="0" hidden="1" customWidth="1"/>
    <col min="6934" max="6934" width="12.33203125" customWidth="1"/>
    <col min="6935" max="6935" width="16.33203125" customWidth="1"/>
    <col min="6936" max="6936" width="12.33203125" customWidth="1"/>
    <col min="6937" max="6937" width="15" customWidth="1"/>
    <col min="6938" max="6938" width="11" customWidth="1"/>
    <col min="6939" max="6939" width="15" customWidth="1"/>
    <col min="6940" max="6940" width="16.33203125" customWidth="1"/>
    <col min="6941" max="6941" width="11" customWidth="1"/>
    <col min="6942" max="6942" width="15" customWidth="1"/>
    <col min="6943" max="6943" width="16.33203125" customWidth="1"/>
    <col min="6944" max="6955" width="9.109375"/>
    <col min="6956" max="6977" width="0" hidden="1" customWidth="1"/>
    <col min="6978" max="7168" width="9.109375"/>
    <col min="7169" max="7169" width="8.33203125" customWidth="1"/>
    <col min="7170" max="7170" width="1.109375" customWidth="1"/>
    <col min="7171" max="7171" width="4.109375" customWidth="1"/>
    <col min="7172" max="7172" width="4.33203125" customWidth="1"/>
    <col min="7173" max="7173" width="17.109375" customWidth="1"/>
    <col min="7174" max="7174" width="50.77734375" customWidth="1"/>
    <col min="7175" max="7175" width="7.44140625" customWidth="1"/>
    <col min="7176" max="7176" width="14" customWidth="1"/>
    <col min="7177" max="7177" width="15.77734375" customWidth="1"/>
    <col min="7178" max="7179" width="22.33203125" customWidth="1"/>
    <col min="7180" max="7180" width="9.109375"/>
    <col min="7181" max="7189" width="0" hidden="1" customWidth="1"/>
    <col min="7190" max="7190" width="12.33203125" customWidth="1"/>
    <col min="7191" max="7191" width="16.33203125" customWidth="1"/>
    <col min="7192" max="7192" width="12.33203125" customWidth="1"/>
    <col min="7193" max="7193" width="15" customWidth="1"/>
    <col min="7194" max="7194" width="11" customWidth="1"/>
    <col min="7195" max="7195" width="15" customWidth="1"/>
    <col min="7196" max="7196" width="16.33203125" customWidth="1"/>
    <col min="7197" max="7197" width="11" customWidth="1"/>
    <col min="7198" max="7198" width="15" customWidth="1"/>
    <col min="7199" max="7199" width="16.33203125" customWidth="1"/>
    <col min="7200" max="7211" width="9.109375"/>
    <col min="7212" max="7233" width="0" hidden="1" customWidth="1"/>
    <col min="7234" max="7424" width="9.109375"/>
    <col min="7425" max="7425" width="8.33203125" customWidth="1"/>
    <col min="7426" max="7426" width="1.109375" customWidth="1"/>
    <col min="7427" max="7427" width="4.109375" customWidth="1"/>
    <col min="7428" max="7428" width="4.33203125" customWidth="1"/>
    <col min="7429" max="7429" width="17.109375" customWidth="1"/>
    <col min="7430" max="7430" width="50.77734375" customWidth="1"/>
    <col min="7431" max="7431" width="7.44140625" customWidth="1"/>
    <col min="7432" max="7432" width="14" customWidth="1"/>
    <col min="7433" max="7433" width="15.77734375" customWidth="1"/>
    <col min="7434" max="7435" width="22.33203125" customWidth="1"/>
    <col min="7436" max="7436" width="9.109375"/>
    <col min="7437" max="7445" width="0" hidden="1" customWidth="1"/>
    <col min="7446" max="7446" width="12.33203125" customWidth="1"/>
    <col min="7447" max="7447" width="16.33203125" customWidth="1"/>
    <col min="7448" max="7448" width="12.33203125" customWidth="1"/>
    <col min="7449" max="7449" width="15" customWidth="1"/>
    <col min="7450" max="7450" width="11" customWidth="1"/>
    <col min="7451" max="7451" width="15" customWidth="1"/>
    <col min="7452" max="7452" width="16.33203125" customWidth="1"/>
    <col min="7453" max="7453" width="11" customWidth="1"/>
    <col min="7454" max="7454" width="15" customWidth="1"/>
    <col min="7455" max="7455" width="16.33203125" customWidth="1"/>
    <col min="7456" max="7467" width="9.109375"/>
    <col min="7468" max="7489" width="0" hidden="1" customWidth="1"/>
    <col min="7490" max="7680" width="9.109375"/>
    <col min="7681" max="7681" width="8.33203125" customWidth="1"/>
    <col min="7682" max="7682" width="1.109375" customWidth="1"/>
    <col min="7683" max="7683" width="4.109375" customWidth="1"/>
    <col min="7684" max="7684" width="4.33203125" customWidth="1"/>
    <col min="7685" max="7685" width="17.109375" customWidth="1"/>
    <col min="7686" max="7686" width="50.77734375" customWidth="1"/>
    <col min="7687" max="7687" width="7.44140625" customWidth="1"/>
    <col min="7688" max="7688" width="14" customWidth="1"/>
    <col min="7689" max="7689" width="15.77734375" customWidth="1"/>
    <col min="7690" max="7691" width="22.33203125" customWidth="1"/>
    <col min="7692" max="7692" width="9.109375"/>
    <col min="7693" max="7701" width="0" hidden="1" customWidth="1"/>
    <col min="7702" max="7702" width="12.33203125" customWidth="1"/>
    <col min="7703" max="7703" width="16.33203125" customWidth="1"/>
    <col min="7704" max="7704" width="12.33203125" customWidth="1"/>
    <col min="7705" max="7705" width="15" customWidth="1"/>
    <col min="7706" max="7706" width="11" customWidth="1"/>
    <col min="7707" max="7707" width="15" customWidth="1"/>
    <col min="7708" max="7708" width="16.33203125" customWidth="1"/>
    <col min="7709" max="7709" width="11" customWidth="1"/>
    <col min="7710" max="7710" width="15" customWidth="1"/>
    <col min="7711" max="7711" width="16.33203125" customWidth="1"/>
    <col min="7712" max="7723" width="9.109375"/>
    <col min="7724" max="7745" width="0" hidden="1" customWidth="1"/>
    <col min="7746" max="7936" width="9.109375"/>
    <col min="7937" max="7937" width="8.33203125" customWidth="1"/>
    <col min="7938" max="7938" width="1.109375" customWidth="1"/>
    <col min="7939" max="7939" width="4.109375" customWidth="1"/>
    <col min="7940" max="7940" width="4.33203125" customWidth="1"/>
    <col min="7941" max="7941" width="17.109375" customWidth="1"/>
    <col min="7942" max="7942" width="50.77734375" customWidth="1"/>
    <col min="7943" max="7943" width="7.44140625" customWidth="1"/>
    <col min="7944" max="7944" width="14" customWidth="1"/>
    <col min="7945" max="7945" width="15.77734375" customWidth="1"/>
    <col min="7946" max="7947" width="22.33203125" customWidth="1"/>
    <col min="7948" max="7948" width="9.109375"/>
    <col min="7949" max="7957" width="0" hidden="1" customWidth="1"/>
    <col min="7958" max="7958" width="12.33203125" customWidth="1"/>
    <col min="7959" max="7959" width="16.33203125" customWidth="1"/>
    <col min="7960" max="7960" width="12.33203125" customWidth="1"/>
    <col min="7961" max="7961" width="15" customWidth="1"/>
    <col min="7962" max="7962" width="11" customWidth="1"/>
    <col min="7963" max="7963" width="15" customWidth="1"/>
    <col min="7964" max="7964" width="16.33203125" customWidth="1"/>
    <col min="7965" max="7965" width="11" customWidth="1"/>
    <col min="7966" max="7966" width="15" customWidth="1"/>
    <col min="7967" max="7967" width="16.33203125" customWidth="1"/>
    <col min="7968" max="7979" width="9.109375"/>
    <col min="7980" max="8001" width="0" hidden="1" customWidth="1"/>
    <col min="8002" max="8192" width="9.109375"/>
    <col min="8193" max="8193" width="8.33203125" customWidth="1"/>
    <col min="8194" max="8194" width="1.109375" customWidth="1"/>
    <col min="8195" max="8195" width="4.109375" customWidth="1"/>
    <col min="8196" max="8196" width="4.33203125" customWidth="1"/>
    <col min="8197" max="8197" width="17.109375" customWidth="1"/>
    <col min="8198" max="8198" width="50.77734375" customWidth="1"/>
    <col min="8199" max="8199" width="7.44140625" customWidth="1"/>
    <col min="8200" max="8200" width="14" customWidth="1"/>
    <col min="8201" max="8201" width="15.77734375" customWidth="1"/>
    <col min="8202" max="8203" width="22.33203125" customWidth="1"/>
    <col min="8204" max="8204" width="9.109375"/>
    <col min="8205" max="8213" width="0" hidden="1" customWidth="1"/>
    <col min="8214" max="8214" width="12.33203125" customWidth="1"/>
    <col min="8215" max="8215" width="16.33203125" customWidth="1"/>
    <col min="8216" max="8216" width="12.33203125" customWidth="1"/>
    <col min="8217" max="8217" width="15" customWidth="1"/>
    <col min="8218" max="8218" width="11" customWidth="1"/>
    <col min="8219" max="8219" width="15" customWidth="1"/>
    <col min="8220" max="8220" width="16.33203125" customWidth="1"/>
    <col min="8221" max="8221" width="11" customWidth="1"/>
    <col min="8222" max="8222" width="15" customWidth="1"/>
    <col min="8223" max="8223" width="16.33203125" customWidth="1"/>
    <col min="8224" max="8235" width="9.109375"/>
    <col min="8236" max="8257" width="0" hidden="1" customWidth="1"/>
    <col min="8258" max="8448" width="9.109375"/>
    <col min="8449" max="8449" width="8.33203125" customWidth="1"/>
    <col min="8450" max="8450" width="1.109375" customWidth="1"/>
    <col min="8451" max="8451" width="4.109375" customWidth="1"/>
    <col min="8452" max="8452" width="4.33203125" customWidth="1"/>
    <col min="8453" max="8453" width="17.109375" customWidth="1"/>
    <col min="8454" max="8454" width="50.77734375" customWidth="1"/>
    <col min="8455" max="8455" width="7.44140625" customWidth="1"/>
    <col min="8456" max="8456" width="14" customWidth="1"/>
    <col min="8457" max="8457" width="15.77734375" customWidth="1"/>
    <col min="8458" max="8459" width="22.33203125" customWidth="1"/>
    <col min="8460" max="8460" width="9.109375"/>
    <col min="8461" max="8469" width="0" hidden="1" customWidth="1"/>
    <col min="8470" max="8470" width="12.33203125" customWidth="1"/>
    <col min="8471" max="8471" width="16.33203125" customWidth="1"/>
    <col min="8472" max="8472" width="12.33203125" customWidth="1"/>
    <col min="8473" max="8473" width="15" customWidth="1"/>
    <col min="8474" max="8474" width="11" customWidth="1"/>
    <col min="8475" max="8475" width="15" customWidth="1"/>
    <col min="8476" max="8476" width="16.33203125" customWidth="1"/>
    <col min="8477" max="8477" width="11" customWidth="1"/>
    <col min="8478" max="8478" width="15" customWidth="1"/>
    <col min="8479" max="8479" width="16.33203125" customWidth="1"/>
    <col min="8480" max="8491" width="9.109375"/>
    <col min="8492" max="8513" width="0" hidden="1" customWidth="1"/>
    <col min="8514" max="8704" width="9.109375"/>
    <col min="8705" max="8705" width="8.33203125" customWidth="1"/>
    <col min="8706" max="8706" width="1.109375" customWidth="1"/>
    <col min="8707" max="8707" width="4.109375" customWidth="1"/>
    <col min="8708" max="8708" width="4.33203125" customWidth="1"/>
    <col min="8709" max="8709" width="17.109375" customWidth="1"/>
    <col min="8710" max="8710" width="50.77734375" customWidth="1"/>
    <col min="8711" max="8711" width="7.44140625" customWidth="1"/>
    <col min="8712" max="8712" width="14" customWidth="1"/>
    <col min="8713" max="8713" width="15.77734375" customWidth="1"/>
    <col min="8714" max="8715" width="22.33203125" customWidth="1"/>
    <col min="8716" max="8716" width="9.109375"/>
    <col min="8717" max="8725" width="0" hidden="1" customWidth="1"/>
    <col min="8726" max="8726" width="12.33203125" customWidth="1"/>
    <col min="8727" max="8727" width="16.33203125" customWidth="1"/>
    <col min="8728" max="8728" width="12.33203125" customWidth="1"/>
    <col min="8729" max="8729" width="15" customWidth="1"/>
    <col min="8730" max="8730" width="11" customWidth="1"/>
    <col min="8731" max="8731" width="15" customWidth="1"/>
    <col min="8732" max="8732" width="16.33203125" customWidth="1"/>
    <col min="8733" max="8733" width="11" customWidth="1"/>
    <col min="8734" max="8734" width="15" customWidth="1"/>
    <col min="8735" max="8735" width="16.33203125" customWidth="1"/>
    <col min="8736" max="8747" width="9.109375"/>
    <col min="8748" max="8769" width="0" hidden="1" customWidth="1"/>
    <col min="8770" max="8960" width="9.109375"/>
    <col min="8961" max="8961" width="8.33203125" customWidth="1"/>
    <col min="8962" max="8962" width="1.109375" customWidth="1"/>
    <col min="8963" max="8963" width="4.109375" customWidth="1"/>
    <col min="8964" max="8964" width="4.33203125" customWidth="1"/>
    <col min="8965" max="8965" width="17.109375" customWidth="1"/>
    <col min="8966" max="8966" width="50.77734375" customWidth="1"/>
    <col min="8967" max="8967" width="7.44140625" customWidth="1"/>
    <col min="8968" max="8968" width="14" customWidth="1"/>
    <col min="8969" max="8969" width="15.77734375" customWidth="1"/>
    <col min="8970" max="8971" width="22.33203125" customWidth="1"/>
    <col min="8972" max="8972" width="9.109375"/>
    <col min="8973" max="8981" width="0" hidden="1" customWidth="1"/>
    <col min="8982" max="8982" width="12.33203125" customWidth="1"/>
    <col min="8983" max="8983" width="16.33203125" customWidth="1"/>
    <col min="8984" max="8984" width="12.33203125" customWidth="1"/>
    <col min="8985" max="8985" width="15" customWidth="1"/>
    <col min="8986" max="8986" width="11" customWidth="1"/>
    <col min="8987" max="8987" width="15" customWidth="1"/>
    <col min="8988" max="8988" width="16.33203125" customWidth="1"/>
    <col min="8989" max="8989" width="11" customWidth="1"/>
    <col min="8990" max="8990" width="15" customWidth="1"/>
    <col min="8991" max="8991" width="16.33203125" customWidth="1"/>
    <col min="8992" max="9003" width="9.109375"/>
    <col min="9004" max="9025" width="0" hidden="1" customWidth="1"/>
    <col min="9026" max="9216" width="9.109375"/>
    <col min="9217" max="9217" width="8.33203125" customWidth="1"/>
    <col min="9218" max="9218" width="1.109375" customWidth="1"/>
    <col min="9219" max="9219" width="4.109375" customWidth="1"/>
    <col min="9220" max="9220" width="4.33203125" customWidth="1"/>
    <col min="9221" max="9221" width="17.109375" customWidth="1"/>
    <col min="9222" max="9222" width="50.77734375" customWidth="1"/>
    <col min="9223" max="9223" width="7.44140625" customWidth="1"/>
    <col min="9224" max="9224" width="14" customWidth="1"/>
    <col min="9225" max="9225" width="15.77734375" customWidth="1"/>
    <col min="9226" max="9227" width="22.33203125" customWidth="1"/>
    <col min="9228" max="9228" width="9.109375"/>
    <col min="9229" max="9237" width="0" hidden="1" customWidth="1"/>
    <col min="9238" max="9238" width="12.33203125" customWidth="1"/>
    <col min="9239" max="9239" width="16.33203125" customWidth="1"/>
    <col min="9240" max="9240" width="12.33203125" customWidth="1"/>
    <col min="9241" max="9241" width="15" customWidth="1"/>
    <col min="9242" max="9242" width="11" customWidth="1"/>
    <col min="9243" max="9243" width="15" customWidth="1"/>
    <col min="9244" max="9244" width="16.33203125" customWidth="1"/>
    <col min="9245" max="9245" width="11" customWidth="1"/>
    <col min="9246" max="9246" width="15" customWidth="1"/>
    <col min="9247" max="9247" width="16.33203125" customWidth="1"/>
    <col min="9248" max="9259" width="9.109375"/>
    <col min="9260" max="9281" width="0" hidden="1" customWidth="1"/>
    <col min="9282" max="9472" width="9.109375"/>
    <col min="9473" max="9473" width="8.33203125" customWidth="1"/>
    <col min="9474" max="9474" width="1.109375" customWidth="1"/>
    <col min="9475" max="9475" width="4.109375" customWidth="1"/>
    <col min="9476" max="9476" width="4.33203125" customWidth="1"/>
    <col min="9477" max="9477" width="17.109375" customWidth="1"/>
    <col min="9478" max="9478" width="50.77734375" customWidth="1"/>
    <col min="9479" max="9479" width="7.44140625" customWidth="1"/>
    <col min="9480" max="9480" width="14" customWidth="1"/>
    <col min="9481" max="9481" width="15.77734375" customWidth="1"/>
    <col min="9482" max="9483" width="22.33203125" customWidth="1"/>
    <col min="9484" max="9484" width="9.109375"/>
    <col min="9485" max="9493" width="0" hidden="1" customWidth="1"/>
    <col min="9494" max="9494" width="12.33203125" customWidth="1"/>
    <col min="9495" max="9495" width="16.33203125" customWidth="1"/>
    <col min="9496" max="9496" width="12.33203125" customWidth="1"/>
    <col min="9497" max="9497" width="15" customWidth="1"/>
    <col min="9498" max="9498" width="11" customWidth="1"/>
    <col min="9499" max="9499" width="15" customWidth="1"/>
    <col min="9500" max="9500" width="16.33203125" customWidth="1"/>
    <col min="9501" max="9501" width="11" customWidth="1"/>
    <col min="9502" max="9502" width="15" customWidth="1"/>
    <col min="9503" max="9503" width="16.33203125" customWidth="1"/>
    <col min="9504" max="9515" width="9.109375"/>
    <col min="9516" max="9537" width="0" hidden="1" customWidth="1"/>
    <col min="9538" max="9728" width="9.109375"/>
    <col min="9729" max="9729" width="8.33203125" customWidth="1"/>
    <col min="9730" max="9730" width="1.109375" customWidth="1"/>
    <col min="9731" max="9731" width="4.109375" customWidth="1"/>
    <col min="9732" max="9732" width="4.33203125" customWidth="1"/>
    <col min="9733" max="9733" width="17.109375" customWidth="1"/>
    <col min="9734" max="9734" width="50.77734375" customWidth="1"/>
    <col min="9735" max="9735" width="7.44140625" customWidth="1"/>
    <col min="9736" max="9736" width="14" customWidth="1"/>
    <col min="9737" max="9737" width="15.77734375" customWidth="1"/>
    <col min="9738" max="9739" width="22.33203125" customWidth="1"/>
    <col min="9740" max="9740" width="9.109375"/>
    <col min="9741" max="9749" width="0" hidden="1" customWidth="1"/>
    <col min="9750" max="9750" width="12.33203125" customWidth="1"/>
    <col min="9751" max="9751" width="16.33203125" customWidth="1"/>
    <col min="9752" max="9752" width="12.33203125" customWidth="1"/>
    <col min="9753" max="9753" width="15" customWidth="1"/>
    <col min="9754" max="9754" width="11" customWidth="1"/>
    <col min="9755" max="9755" width="15" customWidth="1"/>
    <col min="9756" max="9756" width="16.33203125" customWidth="1"/>
    <col min="9757" max="9757" width="11" customWidth="1"/>
    <col min="9758" max="9758" width="15" customWidth="1"/>
    <col min="9759" max="9759" width="16.33203125" customWidth="1"/>
    <col min="9760" max="9771" width="9.109375"/>
    <col min="9772" max="9793" width="0" hidden="1" customWidth="1"/>
    <col min="9794" max="9984" width="9.109375"/>
    <col min="9985" max="9985" width="8.33203125" customWidth="1"/>
    <col min="9986" max="9986" width="1.109375" customWidth="1"/>
    <col min="9987" max="9987" width="4.109375" customWidth="1"/>
    <col min="9988" max="9988" width="4.33203125" customWidth="1"/>
    <col min="9989" max="9989" width="17.109375" customWidth="1"/>
    <col min="9990" max="9990" width="50.77734375" customWidth="1"/>
    <col min="9991" max="9991" width="7.44140625" customWidth="1"/>
    <col min="9992" max="9992" width="14" customWidth="1"/>
    <col min="9993" max="9993" width="15.77734375" customWidth="1"/>
    <col min="9994" max="9995" width="22.33203125" customWidth="1"/>
    <col min="9996" max="9996" width="9.109375"/>
    <col min="9997" max="10005" width="0" hidden="1" customWidth="1"/>
    <col min="10006" max="10006" width="12.33203125" customWidth="1"/>
    <col min="10007" max="10007" width="16.33203125" customWidth="1"/>
    <col min="10008" max="10008" width="12.33203125" customWidth="1"/>
    <col min="10009" max="10009" width="15" customWidth="1"/>
    <col min="10010" max="10010" width="11" customWidth="1"/>
    <col min="10011" max="10011" width="15" customWidth="1"/>
    <col min="10012" max="10012" width="16.33203125" customWidth="1"/>
    <col min="10013" max="10013" width="11" customWidth="1"/>
    <col min="10014" max="10014" width="15" customWidth="1"/>
    <col min="10015" max="10015" width="16.33203125" customWidth="1"/>
    <col min="10016" max="10027" width="9.109375"/>
    <col min="10028" max="10049" width="0" hidden="1" customWidth="1"/>
    <col min="10050" max="10240" width="9.109375"/>
    <col min="10241" max="10241" width="8.33203125" customWidth="1"/>
    <col min="10242" max="10242" width="1.109375" customWidth="1"/>
    <col min="10243" max="10243" width="4.109375" customWidth="1"/>
    <col min="10244" max="10244" width="4.33203125" customWidth="1"/>
    <col min="10245" max="10245" width="17.109375" customWidth="1"/>
    <col min="10246" max="10246" width="50.77734375" customWidth="1"/>
    <col min="10247" max="10247" width="7.44140625" customWidth="1"/>
    <col min="10248" max="10248" width="14" customWidth="1"/>
    <col min="10249" max="10249" width="15.77734375" customWidth="1"/>
    <col min="10250" max="10251" width="22.33203125" customWidth="1"/>
    <col min="10252" max="10252" width="9.109375"/>
    <col min="10253" max="10261" width="0" hidden="1" customWidth="1"/>
    <col min="10262" max="10262" width="12.33203125" customWidth="1"/>
    <col min="10263" max="10263" width="16.33203125" customWidth="1"/>
    <col min="10264" max="10264" width="12.33203125" customWidth="1"/>
    <col min="10265" max="10265" width="15" customWidth="1"/>
    <col min="10266" max="10266" width="11" customWidth="1"/>
    <col min="10267" max="10267" width="15" customWidth="1"/>
    <col min="10268" max="10268" width="16.33203125" customWidth="1"/>
    <col min="10269" max="10269" width="11" customWidth="1"/>
    <col min="10270" max="10270" width="15" customWidth="1"/>
    <col min="10271" max="10271" width="16.33203125" customWidth="1"/>
    <col min="10272" max="10283" width="9.109375"/>
    <col min="10284" max="10305" width="0" hidden="1" customWidth="1"/>
    <col min="10306" max="10496" width="9.109375"/>
    <col min="10497" max="10497" width="8.33203125" customWidth="1"/>
    <col min="10498" max="10498" width="1.109375" customWidth="1"/>
    <col min="10499" max="10499" width="4.109375" customWidth="1"/>
    <col min="10500" max="10500" width="4.33203125" customWidth="1"/>
    <col min="10501" max="10501" width="17.109375" customWidth="1"/>
    <col min="10502" max="10502" width="50.77734375" customWidth="1"/>
    <col min="10503" max="10503" width="7.44140625" customWidth="1"/>
    <col min="10504" max="10504" width="14" customWidth="1"/>
    <col min="10505" max="10505" width="15.77734375" customWidth="1"/>
    <col min="10506" max="10507" width="22.33203125" customWidth="1"/>
    <col min="10508" max="10508" width="9.109375"/>
    <col min="10509" max="10517" width="0" hidden="1" customWidth="1"/>
    <col min="10518" max="10518" width="12.33203125" customWidth="1"/>
    <col min="10519" max="10519" width="16.33203125" customWidth="1"/>
    <col min="10520" max="10520" width="12.33203125" customWidth="1"/>
    <col min="10521" max="10521" width="15" customWidth="1"/>
    <col min="10522" max="10522" width="11" customWidth="1"/>
    <col min="10523" max="10523" width="15" customWidth="1"/>
    <col min="10524" max="10524" width="16.33203125" customWidth="1"/>
    <col min="10525" max="10525" width="11" customWidth="1"/>
    <col min="10526" max="10526" width="15" customWidth="1"/>
    <col min="10527" max="10527" width="16.33203125" customWidth="1"/>
    <col min="10528" max="10539" width="9.109375"/>
    <col min="10540" max="10561" width="0" hidden="1" customWidth="1"/>
    <col min="10562" max="10752" width="9.109375"/>
    <col min="10753" max="10753" width="8.33203125" customWidth="1"/>
    <col min="10754" max="10754" width="1.109375" customWidth="1"/>
    <col min="10755" max="10755" width="4.109375" customWidth="1"/>
    <col min="10756" max="10756" width="4.33203125" customWidth="1"/>
    <col min="10757" max="10757" width="17.109375" customWidth="1"/>
    <col min="10758" max="10758" width="50.77734375" customWidth="1"/>
    <col min="10759" max="10759" width="7.44140625" customWidth="1"/>
    <col min="10760" max="10760" width="14" customWidth="1"/>
    <col min="10761" max="10761" width="15.77734375" customWidth="1"/>
    <col min="10762" max="10763" width="22.33203125" customWidth="1"/>
    <col min="10764" max="10764" width="9.109375"/>
    <col min="10765" max="10773" width="0" hidden="1" customWidth="1"/>
    <col min="10774" max="10774" width="12.33203125" customWidth="1"/>
    <col min="10775" max="10775" width="16.33203125" customWidth="1"/>
    <col min="10776" max="10776" width="12.33203125" customWidth="1"/>
    <col min="10777" max="10777" width="15" customWidth="1"/>
    <col min="10778" max="10778" width="11" customWidth="1"/>
    <col min="10779" max="10779" width="15" customWidth="1"/>
    <col min="10780" max="10780" width="16.33203125" customWidth="1"/>
    <col min="10781" max="10781" width="11" customWidth="1"/>
    <col min="10782" max="10782" width="15" customWidth="1"/>
    <col min="10783" max="10783" width="16.33203125" customWidth="1"/>
    <col min="10784" max="10795" width="9.109375"/>
    <col min="10796" max="10817" width="0" hidden="1" customWidth="1"/>
    <col min="10818" max="11008" width="9.109375"/>
    <col min="11009" max="11009" width="8.33203125" customWidth="1"/>
    <col min="11010" max="11010" width="1.109375" customWidth="1"/>
    <col min="11011" max="11011" width="4.109375" customWidth="1"/>
    <col min="11012" max="11012" width="4.33203125" customWidth="1"/>
    <col min="11013" max="11013" width="17.109375" customWidth="1"/>
    <col min="11014" max="11014" width="50.77734375" customWidth="1"/>
    <col min="11015" max="11015" width="7.44140625" customWidth="1"/>
    <col min="11016" max="11016" width="14" customWidth="1"/>
    <col min="11017" max="11017" width="15.77734375" customWidth="1"/>
    <col min="11018" max="11019" width="22.33203125" customWidth="1"/>
    <col min="11020" max="11020" width="9.109375"/>
    <col min="11021" max="11029" width="0" hidden="1" customWidth="1"/>
    <col min="11030" max="11030" width="12.33203125" customWidth="1"/>
    <col min="11031" max="11031" width="16.33203125" customWidth="1"/>
    <col min="11032" max="11032" width="12.33203125" customWidth="1"/>
    <col min="11033" max="11033" width="15" customWidth="1"/>
    <col min="11034" max="11034" width="11" customWidth="1"/>
    <col min="11035" max="11035" width="15" customWidth="1"/>
    <col min="11036" max="11036" width="16.33203125" customWidth="1"/>
    <col min="11037" max="11037" width="11" customWidth="1"/>
    <col min="11038" max="11038" width="15" customWidth="1"/>
    <col min="11039" max="11039" width="16.33203125" customWidth="1"/>
    <col min="11040" max="11051" width="9.109375"/>
    <col min="11052" max="11073" width="0" hidden="1" customWidth="1"/>
    <col min="11074" max="11264" width="9.109375"/>
    <col min="11265" max="11265" width="8.33203125" customWidth="1"/>
    <col min="11266" max="11266" width="1.109375" customWidth="1"/>
    <col min="11267" max="11267" width="4.109375" customWidth="1"/>
    <col min="11268" max="11268" width="4.33203125" customWidth="1"/>
    <col min="11269" max="11269" width="17.109375" customWidth="1"/>
    <col min="11270" max="11270" width="50.77734375" customWidth="1"/>
    <col min="11271" max="11271" width="7.44140625" customWidth="1"/>
    <col min="11272" max="11272" width="14" customWidth="1"/>
    <col min="11273" max="11273" width="15.77734375" customWidth="1"/>
    <col min="11274" max="11275" width="22.33203125" customWidth="1"/>
    <col min="11276" max="11276" width="9.109375"/>
    <col min="11277" max="11285" width="0" hidden="1" customWidth="1"/>
    <col min="11286" max="11286" width="12.33203125" customWidth="1"/>
    <col min="11287" max="11287" width="16.33203125" customWidth="1"/>
    <col min="11288" max="11288" width="12.33203125" customWidth="1"/>
    <col min="11289" max="11289" width="15" customWidth="1"/>
    <col min="11290" max="11290" width="11" customWidth="1"/>
    <col min="11291" max="11291" width="15" customWidth="1"/>
    <col min="11292" max="11292" width="16.33203125" customWidth="1"/>
    <col min="11293" max="11293" width="11" customWidth="1"/>
    <col min="11294" max="11294" width="15" customWidth="1"/>
    <col min="11295" max="11295" width="16.33203125" customWidth="1"/>
    <col min="11296" max="11307" width="9.109375"/>
    <col min="11308" max="11329" width="0" hidden="1" customWidth="1"/>
    <col min="11330" max="11520" width="9.109375"/>
    <col min="11521" max="11521" width="8.33203125" customWidth="1"/>
    <col min="11522" max="11522" width="1.109375" customWidth="1"/>
    <col min="11523" max="11523" width="4.109375" customWidth="1"/>
    <col min="11524" max="11524" width="4.33203125" customWidth="1"/>
    <col min="11525" max="11525" width="17.109375" customWidth="1"/>
    <col min="11526" max="11526" width="50.77734375" customWidth="1"/>
    <col min="11527" max="11527" width="7.44140625" customWidth="1"/>
    <col min="11528" max="11528" width="14" customWidth="1"/>
    <col min="11529" max="11529" width="15.77734375" customWidth="1"/>
    <col min="11530" max="11531" width="22.33203125" customWidth="1"/>
    <col min="11532" max="11532" width="9.109375"/>
    <col min="11533" max="11541" width="0" hidden="1" customWidth="1"/>
    <col min="11542" max="11542" width="12.33203125" customWidth="1"/>
    <col min="11543" max="11543" width="16.33203125" customWidth="1"/>
    <col min="11544" max="11544" width="12.33203125" customWidth="1"/>
    <col min="11545" max="11545" width="15" customWidth="1"/>
    <col min="11546" max="11546" width="11" customWidth="1"/>
    <col min="11547" max="11547" width="15" customWidth="1"/>
    <col min="11548" max="11548" width="16.33203125" customWidth="1"/>
    <col min="11549" max="11549" width="11" customWidth="1"/>
    <col min="11550" max="11550" width="15" customWidth="1"/>
    <col min="11551" max="11551" width="16.33203125" customWidth="1"/>
    <col min="11552" max="11563" width="9.109375"/>
    <col min="11564" max="11585" width="0" hidden="1" customWidth="1"/>
    <col min="11586" max="11776" width="9.109375"/>
    <col min="11777" max="11777" width="8.33203125" customWidth="1"/>
    <col min="11778" max="11778" width="1.109375" customWidth="1"/>
    <col min="11779" max="11779" width="4.109375" customWidth="1"/>
    <col min="11780" max="11780" width="4.33203125" customWidth="1"/>
    <col min="11781" max="11781" width="17.109375" customWidth="1"/>
    <col min="11782" max="11782" width="50.77734375" customWidth="1"/>
    <col min="11783" max="11783" width="7.44140625" customWidth="1"/>
    <col min="11784" max="11784" width="14" customWidth="1"/>
    <col min="11785" max="11785" width="15.77734375" customWidth="1"/>
    <col min="11786" max="11787" width="22.33203125" customWidth="1"/>
    <col min="11788" max="11788" width="9.109375"/>
    <col min="11789" max="11797" width="0" hidden="1" customWidth="1"/>
    <col min="11798" max="11798" width="12.33203125" customWidth="1"/>
    <col min="11799" max="11799" width="16.33203125" customWidth="1"/>
    <col min="11800" max="11800" width="12.33203125" customWidth="1"/>
    <col min="11801" max="11801" width="15" customWidth="1"/>
    <col min="11802" max="11802" width="11" customWidth="1"/>
    <col min="11803" max="11803" width="15" customWidth="1"/>
    <col min="11804" max="11804" width="16.33203125" customWidth="1"/>
    <col min="11805" max="11805" width="11" customWidth="1"/>
    <col min="11806" max="11806" width="15" customWidth="1"/>
    <col min="11807" max="11807" width="16.33203125" customWidth="1"/>
    <col min="11808" max="11819" width="9.109375"/>
    <col min="11820" max="11841" width="0" hidden="1" customWidth="1"/>
    <col min="11842" max="12032" width="9.109375"/>
    <col min="12033" max="12033" width="8.33203125" customWidth="1"/>
    <col min="12034" max="12034" width="1.109375" customWidth="1"/>
    <col min="12035" max="12035" width="4.109375" customWidth="1"/>
    <col min="12036" max="12036" width="4.33203125" customWidth="1"/>
    <col min="12037" max="12037" width="17.109375" customWidth="1"/>
    <col min="12038" max="12038" width="50.77734375" customWidth="1"/>
    <col min="12039" max="12039" width="7.44140625" customWidth="1"/>
    <col min="12040" max="12040" width="14" customWidth="1"/>
    <col min="12041" max="12041" width="15.77734375" customWidth="1"/>
    <col min="12042" max="12043" width="22.33203125" customWidth="1"/>
    <col min="12044" max="12044" width="9.109375"/>
    <col min="12045" max="12053" width="0" hidden="1" customWidth="1"/>
    <col min="12054" max="12054" width="12.33203125" customWidth="1"/>
    <col min="12055" max="12055" width="16.33203125" customWidth="1"/>
    <col min="12056" max="12056" width="12.33203125" customWidth="1"/>
    <col min="12057" max="12057" width="15" customWidth="1"/>
    <col min="12058" max="12058" width="11" customWidth="1"/>
    <col min="12059" max="12059" width="15" customWidth="1"/>
    <col min="12060" max="12060" width="16.33203125" customWidth="1"/>
    <col min="12061" max="12061" width="11" customWidth="1"/>
    <col min="12062" max="12062" width="15" customWidth="1"/>
    <col min="12063" max="12063" width="16.33203125" customWidth="1"/>
    <col min="12064" max="12075" width="9.109375"/>
    <col min="12076" max="12097" width="0" hidden="1" customWidth="1"/>
    <col min="12098" max="12288" width="9.109375"/>
    <col min="12289" max="12289" width="8.33203125" customWidth="1"/>
    <col min="12290" max="12290" width="1.109375" customWidth="1"/>
    <col min="12291" max="12291" width="4.109375" customWidth="1"/>
    <col min="12292" max="12292" width="4.33203125" customWidth="1"/>
    <col min="12293" max="12293" width="17.109375" customWidth="1"/>
    <col min="12294" max="12294" width="50.77734375" customWidth="1"/>
    <col min="12295" max="12295" width="7.44140625" customWidth="1"/>
    <col min="12296" max="12296" width="14" customWidth="1"/>
    <col min="12297" max="12297" width="15.77734375" customWidth="1"/>
    <col min="12298" max="12299" width="22.33203125" customWidth="1"/>
    <col min="12300" max="12300" width="9.109375"/>
    <col min="12301" max="12309" width="0" hidden="1" customWidth="1"/>
    <col min="12310" max="12310" width="12.33203125" customWidth="1"/>
    <col min="12311" max="12311" width="16.33203125" customWidth="1"/>
    <col min="12312" max="12312" width="12.33203125" customWidth="1"/>
    <col min="12313" max="12313" width="15" customWidth="1"/>
    <col min="12314" max="12314" width="11" customWidth="1"/>
    <col min="12315" max="12315" width="15" customWidth="1"/>
    <col min="12316" max="12316" width="16.33203125" customWidth="1"/>
    <col min="12317" max="12317" width="11" customWidth="1"/>
    <col min="12318" max="12318" width="15" customWidth="1"/>
    <col min="12319" max="12319" width="16.33203125" customWidth="1"/>
    <col min="12320" max="12331" width="9.109375"/>
    <col min="12332" max="12353" width="0" hidden="1" customWidth="1"/>
    <col min="12354" max="12544" width="9.109375"/>
    <col min="12545" max="12545" width="8.33203125" customWidth="1"/>
    <col min="12546" max="12546" width="1.109375" customWidth="1"/>
    <col min="12547" max="12547" width="4.109375" customWidth="1"/>
    <col min="12548" max="12548" width="4.33203125" customWidth="1"/>
    <col min="12549" max="12549" width="17.109375" customWidth="1"/>
    <col min="12550" max="12550" width="50.77734375" customWidth="1"/>
    <col min="12551" max="12551" width="7.44140625" customWidth="1"/>
    <col min="12552" max="12552" width="14" customWidth="1"/>
    <col min="12553" max="12553" width="15.77734375" customWidth="1"/>
    <col min="12554" max="12555" width="22.33203125" customWidth="1"/>
    <col min="12556" max="12556" width="9.109375"/>
    <col min="12557" max="12565" width="0" hidden="1" customWidth="1"/>
    <col min="12566" max="12566" width="12.33203125" customWidth="1"/>
    <col min="12567" max="12567" width="16.33203125" customWidth="1"/>
    <col min="12568" max="12568" width="12.33203125" customWidth="1"/>
    <col min="12569" max="12569" width="15" customWidth="1"/>
    <col min="12570" max="12570" width="11" customWidth="1"/>
    <col min="12571" max="12571" width="15" customWidth="1"/>
    <col min="12572" max="12572" width="16.33203125" customWidth="1"/>
    <col min="12573" max="12573" width="11" customWidth="1"/>
    <col min="12574" max="12574" width="15" customWidth="1"/>
    <col min="12575" max="12575" width="16.33203125" customWidth="1"/>
    <col min="12576" max="12587" width="9.109375"/>
    <col min="12588" max="12609" width="0" hidden="1" customWidth="1"/>
    <col min="12610" max="12800" width="9.109375"/>
    <col min="12801" max="12801" width="8.33203125" customWidth="1"/>
    <col min="12802" max="12802" width="1.109375" customWidth="1"/>
    <col min="12803" max="12803" width="4.109375" customWidth="1"/>
    <col min="12804" max="12804" width="4.33203125" customWidth="1"/>
    <col min="12805" max="12805" width="17.109375" customWidth="1"/>
    <col min="12806" max="12806" width="50.77734375" customWidth="1"/>
    <col min="12807" max="12807" width="7.44140625" customWidth="1"/>
    <col min="12808" max="12808" width="14" customWidth="1"/>
    <col min="12809" max="12809" width="15.77734375" customWidth="1"/>
    <col min="12810" max="12811" width="22.33203125" customWidth="1"/>
    <col min="12812" max="12812" width="9.109375"/>
    <col min="12813" max="12821" width="0" hidden="1" customWidth="1"/>
    <col min="12822" max="12822" width="12.33203125" customWidth="1"/>
    <col min="12823" max="12823" width="16.33203125" customWidth="1"/>
    <col min="12824" max="12824" width="12.33203125" customWidth="1"/>
    <col min="12825" max="12825" width="15" customWidth="1"/>
    <col min="12826" max="12826" width="11" customWidth="1"/>
    <col min="12827" max="12827" width="15" customWidth="1"/>
    <col min="12828" max="12828" width="16.33203125" customWidth="1"/>
    <col min="12829" max="12829" width="11" customWidth="1"/>
    <col min="12830" max="12830" width="15" customWidth="1"/>
    <col min="12831" max="12831" width="16.33203125" customWidth="1"/>
    <col min="12832" max="12843" width="9.109375"/>
    <col min="12844" max="12865" width="0" hidden="1" customWidth="1"/>
    <col min="12866" max="13056" width="9.109375"/>
    <col min="13057" max="13057" width="8.33203125" customWidth="1"/>
    <col min="13058" max="13058" width="1.109375" customWidth="1"/>
    <col min="13059" max="13059" width="4.109375" customWidth="1"/>
    <col min="13060" max="13060" width="4.33203125" customWidth="1"/>
    <col min="13061" max="13061" width="17.109375" customWidth="1"/>
    <col min="13062" max="13062" width="50.77734375" customWidth="1"/>
    <col min="13063" max="13063" width="7.44140625" customWidth="1"/>
    <col min="13064" max="13064" width="14" customWidth="1"/>
    <col min="13065" max="13065" width="15.77734375" customWidth="1"/>
    <col min="13066" max="13067" width="22.33203125" customWidth="1"/>
    <col min="13068" max="13068" width="9.109375"/>
    <col min="13069" max="13077" width="0" hidden="1" customWidth="1"/>
    <col min="13078" max="13078" width="12.33203125" customWidth="1"/>
    <col min="13079" max="13079" width="16.33203125" customWidth="1"/>
    <col min="13080" max="13080" width="12.33203125" customWidth="1"/>
    <col min="13081" max="13081" width="15" customWidth="1"/>
    <col min="13082" max="13082" width="11" customWidth="1"/>
    <col min="13083" max="13083" width="15" customWidth="1"/>
    <col min="13084" max="13084" width="16.33203125" customWidth="1"/>
    <col min="13085" max="13085" width="11" customWidth="1"/>
    <col min="13086" max="13086" width="15" customWidth="1"/>
    <col min="13087" max="13087" width="16.33203125" customWidth="1"/>
    <col min="13088" max="13099" width="9.109375"/>
    <col min="13100" max="13121" width="0" hidden="1" customWidth="1"/>
    <col min="13122" max="13312" width="9.109375"/>
    <col min="13313" max="13313" width="8.33203125" customWidth="1"/>
    <col min="13314" max="13314" width="1.109375" customWidth="1"/>
    <col min="13315" max="13315" width="4.109375" customWidth="1"/>
    <col min="13316" max="13316" width="4.33203125" customWidth="1"/>
    <col min="13317" max="13317" width="17.109375" customWidth="1"/>
    <col min="13318" max="13318" width="50.77734375" customWidth="1"/>
    <col min="13319" max="13319" width="7.44140625" customWidth="1"/>
    <col min="13320" max="13320" width="14" customWidth="1"/>
    <col min="13321" max="13321" width="15.77734375" customWidth="1"/>
    <col min="13322" max="13323" width="22.33203125" customWidth="1"/>
    <col min="13324" max="13324" width="9.109375"/>
    <col min="13325" max="13333" width="0" hidden="1" customWidth="1"/>
    <col min="13334" max="13334" width="12.33203125" customWidth="1"/>
    <col min="13335" max="13335" width="16.33203125" customWidth="1"/>
    <col min="13336" max="13336" width="12.33203125" customWidth="1"/>
    <col min="13337" max="13337" width="15" customWidth="1"/>
    <col min="13338" max="13338" width="11" customWidth="1"/>
    <col min="13339" max="13339" width="15" customWidth="1"/>
    <col min="13340" max="13340" width="16.33203125" customWidth="1"/>
    <col min="13341" max="13341" width="11" customWidth="1"/>
    <col min="13342" max="13342" width="15" customWidth="1"/>
    <col min="13343" max="13343" width="16.33203125" customWidth="1"/>
    <col min="13344" max="13355" width="9.109375"/>
    <col min="13356" max="13377" width="0" hidden="1" customWidth="1"/>
    <col min="13378" max="13568" width="9.109375"/>
    <col min="13569" max="13569" width="8.33203125" customWidth="1"/>
    <col min="13570" max="13570" width="1.109375" customWidth="1"/>
    <col min="13571" max="13571" width="4.109375" customWidth="1"/>
    <col min="13572" max="13572" width="4.33203125" customWidth="1"/>
    <col min="13573" max="13573" width="17.109375" customWidth="1"/>
    <col min="13574" max="13574" width="50.77734375" customWidth="1"/>
    <col min="13575" max="13575" width="7.44140625" customWidth="1"/>
    <col min="13576" max="13576" width="14" customWidth="1"/>
    <col min="13577" max="13577" width="15.77734375" customWidth="1"/>
    <col min="13578" max="13579" width="22.33203125" customWidth="1"/>
    <col min="13580" max="13580" width="9.109375"/>
    <col min="13581" max="13589" width="0" hidden="1" customWidth="1"/>
    <col min="13590" max="13590" width="12.33203125" customWidth="1"/>
    <col min="13591" max="13591" width="16.33203125" customWidth="1"/>
    <col min="13592" max="13592" width="12.33203125" customWidth="1"/>
    <col min="13593" max="13593" width="15" customWidth="1"/>
    <col min="13594" max="13594" width="11" customWidth="1"/>
    <col min="13595" max="13595" width="15" customWidth="1"/>
    <col min="13596" max="13596" width="16.33203125" customWidth="1"/>
    <col min="13597" max="13597" width="11" customWidth="1"/>
    <col min="13598" max="13598" width="15" customWidth="1"/>
    <col min="13599" max="13599" width="16.33203125" customWidth="1"/>
    <col min="13600" max="13611" width="9.109375"/>
    <col min="13612" max="13633" width="0" hidden="1" customWidth="1"/>
    <col min="13634" max="13824" width="9.109375"/>
    <col min="13825" max="13825" width="8.33203125" customWidth="1"/>
    <col min="13826" max="13826" width="1.109375" customWidth="1"/>
    <col min="13827" max="13827" width="4.109375" customWidth="1"/>
    <col min="13828" max="13828" width="4.33203125" customWidth="1"/>
    <col min="13829" max="13829" width="17.109375" customWidth="1"/>
    <col min="13830" max="13830" width="50.77734375" customWidth="1"/>
    <col min="13831" max="13831" width="7.44140625" customWidth="1"/>
    <col min="13832" max="13832" width="14" customWidth="1"/>
    <col min="13833" max="13833" width="15.77734375" customWidth="1"/>
    <col min="13834" max="13835" width="22.33203125" customWidth="1"/>
    <col min="13836" max="13836" width="9.109375"/>
    <col min="13837" max="13845" width="0" hidden="1" customWidth="1"/>
    <col min="13846" max="13846" width="12.33203125" customWidth="1"/>
    <col min="13847" max="13847" width="16.33203125" customWidth="1"/>
    <col min="13848" max="13848" width="12.33203125" customWidth="1"/>
    <col min="13849" max="13849" width="15" customWidth="1"/>
    <col min="13850" max="13850" width="11" customWidth="1"/>
    <col min="13851" max="13851" width="15" customWidth="1"/>
    <col min="13852" max="13852" width="16.33203125" customWidth="1"/>
    <col min="13853" max="13853" width="11" customWidth="1"/>
    <col min="13854" max="13854" width="15" customWidth="1"/>
    <col min="13855" max="13855" width="16.33203125" customWidth="1"/>
    <col min="13856" max="13867" width="9.109375"/>
    <col min="13868" max="13889" width="0" hidden="1" customWidth="1"/>
    <col min="13890" max="14080" width="9.109375"/>
    <col min="14081" max="14081" width="8.33203125" customWidth="1"/>
    <col min="14082" max="14082" width="1.109375" customWidth="1"/>
    <col min="14083" max="14083" width="4.109375" customWidth="1"/>
    <col min="14084" max="14084" width="4.33203125" customWidth="1"/>
    <col min="14085" max="14085" width="17.109375" customWidth="1"/>
    <col min="14086" max="14086" width="50.77734375" customWidth="1"/>
    <col min="14087" max="14087" width="7.44140625" customWidth="1"/>
    <col min="14088" max="14088" width="14" customWidth="1"/>
    <col min="14089" max="14089" width="15.77734375" customWidth="1"/>
    <col min="14090" max="14091" width="22.33203125" customWidth="1"/>
    <col min="14092" max="14092" width="9.109375"/>
    <col min="14093" max="14101" width="0" hidden="1" customWidth="1"/>
    <col min="14102" max="14102" width="12.33203125" customWidth="1"/>
    <col min="14103" max="14103" width="16.33203125" customWidth="1"/>
    <col min="14104" max="14104" width="12.33203125" customWidth="1"/>
    <col min="14105" max="14105" width="15" customWidth="1"/>
    <col min="14106" max="14106" width="11" customWidth="1"/>
    <col min="14107" max="14107" width="15" customWidth="1"/>
    <col min="14108" max="14108" width="16.33203125" customWidth="1"/>
    <col min="14109" max="14109" width="11" customWidth="1"/>
    <col min="14110" max="14110" width="15" customWidth="1"/>
    <col min="14111" max="14111" width="16.33203125" customWidth="1"/>
    <col min="14112" max="14123" width="9.109375"/>
    <col min="14124" max="14145" width="0" hidden="1" customWidth="1"/>
    <col min="14146" max="14336" width="9.109375"/>
    <col min="14337" max="14337" width="8.33203125" customWidth="1"/>
    <col min="14338" max="14338" width="1.109375" customWidth="1"/>
    <col min="14339" max="14339" width="4.109375" customWidth="1"/>
    <col min="14340" max="14340" width="4.33203125" customWidth="1"/>
    <col min="14341" max="14341" width="17.109375" customWidth="1"/>
    <col min="14342" max="14342" width="50.77734375" customWidth="1"/>
    <col min="14343" max="14343" width="7.44140625" customWidth="1"/>
    <col min="14344" max="14344" width="14" customWidth="1"/>
    <col min="14345" max="14345" width="15.77734375" customWidth="1"/>
    <col min="14346" max="14347" width="22.33203125" customWidth="1"/>
    <col min="14348" max="14348" width="9.109375"/>
    <col min="14349" max="14357" width="0" hidden="1" customWidth="1"/>
    <col min="14358" max="14358" width="12.33203125" customWidth="1"/>
    <col min="14359" max="14359" width="16.33203125" customWidth="1"/>
    <col min="14360" max="14360" width="12.33203125" customWidth="1"/>
    <col min="14361" max="14361" width="15" customWidth="1"/>
    <col min="14362" max="14362" width="11" customWidth="1"/>
    <col min="14363" max="14363" width="15" customWidth="1"/>
    <col min="14364" max="14364" width="16.33203125" customWidth="1"/>
    <col min="14365" max="14365" width="11" customWidth="1"/>
    <col min="14366" max="14366" width="15" customWidth="1"/>
    <col min="14367" max="14367" width="16.33203125" customWidth="1"/>
    <col min="14368" max="14379" width="9.109375"/>
    <col min="14380" max="14401" width="0" hidden="1" customWidth="1"/>
    <col min="14402" max="14592" width="9.109375"/>
    <col min="14593" max="14593" width="8.33203125" customWidth="1"/>
    <col min="14594" max="14594" width="1.109375" customWidth="1"/>
    <col min="14595" max="14595" width="4.109375" customWidth="1"/>
    <col min="14596" max="14596" width="4.33203125" customWidth="1"/>
    <col min="14597" max="14597" width="17.109375" customWidth="1"/>
    <col min="14598" max="14598" width="50.77734375" customWidth="1"/>
    <col min="14599" max="14599" width="7.44140625" customWidth="1"/>
    <col min="14600" max="14600" width="14" customWidth="1"/>
    <col min="14601" max="14601" width="15.77734375" customWidth="1"/>
    <col min="14602" max="14603" width="22.33203125" customWidth="1"/>
    <col min="14604" max="14604" width="9.109375"/>
    <col min="14605" max="14613" width="0" hidden="1" customWidth="1"/>
    <col min="14614" max="14614" width="12.33203125" customWidth="1"/>
    <col min="14615" max="14615" width="16.33203125" customWidth="1"/>
    <col min="14616" max="14616" width="12.33203125" customWidth="1"/>
    <col min="14617" max="14617" width="15" customWidth="1"/>
    <col min="14618" max="14618" width="11" customWidth="1"/>
    <col min="14619" max="14619" width="15" customWidth="1"/>
    <col min="14620" max="14620" width="16.33203125" customWidth="1"/>
    <col min="14621" max="14621" width="11" customWidth="1"/>
    <col min="14622" max="14622" width="15" customWidth="1"/>
    <col min="14623" max="14623" width="16.33203125" customWidth="1"/>
    <col min="14624" max="14635" width="9.109375"/>
    <col min="14636" max="14657" width="0" hidden="1" customWidth="1"/>
    <col min="14658" max="14848" width="9.109375"/>
    <col min="14849" max="14849" width="8.33203125" customWidth="1"/>
    <col min="14850" max="14850" width="1.109375" customWidth="1"/>
    <col min="14851" max="14851" width="4.109375" customWidth="1"/>
    <col min="14852" max="14852" width="4.33203125" customWidth="1"/>
    <col min="14853" max="14853" width="17.109375" customWidth="1"/>
    <col min="14854" max="14854" width="50.77734375" customWidth="1"/>
    <col min="14855" max="14855" width="7.44140625" customWidth="1"/>
    <col min="14856" max="14856" width="14" customWidth="1"/>
    <col min="14857" max="14857" width="15.77734375" customWidth="1"/>
    <col min="14858" max="14859" width="22.33203125" customWidth="1"/>
    <col min="14860" max="14860" width="9.109375"/>
    <col min="14861" max="14869" width="0" hidden="1" customWidth="1"/>
    <col min="14870" max="14870" width="12.33203125" customWidth="1"/>
    <col min="14871" max="14871" width="16.33203125" customWidth="1"/>
    <col min="14872" max="14872" width="12.33203125" customWidth="1"/>
    <col min="14873" max="14873" width="15" customWidth="1"/>
    <col min="14874" max="14874" width="11" customWidth="1"/>
    <col min="14875" max="14875" width="15" customWidth="1"/>
    <col min="14876" max="14876" width="16.33203125" customWidth="1"/>
    <col min="14877" max="14877" width="11" customWidth="1"/>
    <col min="14878" max="14878" width="15" customWidth="1"/>
    <col min="14879" max="14879" width="16.33203125" customWidth="1"/>
    <col min="14880" max="14891" width="9.109375"/>
    <col min="14892" max="14913" width="0" hidden="1" customWidth="1"/>
    <col min="14914" max="15104" width="9.109375"/>
    <col min="15105" max="15105" width="8.33203125" customWidth="1"/>
    <col min="15106" max="15106" width="1.109375" customWidth="1"/>
    <col min="15107" max="15107" width="4.109375" customWidth="1"/>
    <col min="15108" max="15108" width="4.33203125" customWidth="1"/>
    <col min="15109" max="15109" width="17.109375" customWidth="1"/>
    <col min="15110" max="15110" width="50.77734375" customWidth="1"/>
    <col min="15111" max="15111" width="7.44140625" customWidth="1"/>
    <col min="15112" max="15112" width="14" customWidth="1"/>
    <col min="15113" max="15113" width="15.77734375" customWidth="1"/>
    <col min="15114" max="15115" width="22.33203125" customWidth="1"/>
    <col min="15116" max="15116" width="9.109375"/>
    <col min="15117" max="15125" width="0" hidden="1" customWidth="1"/>
    <col min="15126" max="15126" width="12.33203125" customWidth="1"/>
    <col min="15127" max="15127" width="16.33203125" customWidth="1"/>
    <col min="15128" max="15128" width="12.33203125" customWidth="1"/>
    <col min="15129" max="15129" width="15" customWidth="1"/>
    <col min="15130" max="15130" width="11" customWidth="1"/>
    <col min="15131" max="15131" width="15" customWidth="1"/>
    <col min="15132" max="15132" width="16.33203125" customWidth="1"/>
    <col min="15133" max="15133" width="11" customWidth="1"/>
    <col min="15134" max="15134" width="15" customWidth="1"/>
    <col min="15135" max="15135" width="16.33203125" customWidth="1"/>
    <col min="15136" max="15147" width="9.109375"/>
    <col min="15148" max="15169" width="0" hidden="1" customWidth="1"/>
    <col min="15170" max="15360" width="9.109375"/>
    <col min="15361" max="15361" width="8.33203125" customWidth="1"/>
    <col min="15362" max="15362" width="1.109375" customWidth="1"/>
    <col min="15363" max="15363" width="4.109375" customWidth="1"/>
    <col min="15364" max="15364" width="4.33203125" customWidth="1"/>
    <col min="15365" max="15365" width="17.109375" customWidth="1"/>
    <col min="15366" max="15366" width="50.77734375" customWidth="1"/>
    <col min="15367" max="15367" width="7.44140625" customWidth="1"/>
    <col min="15368" max="15368" width="14" customWidth="1"/>
    <col min="15369" max="15369" width="15.77734375" customWidth="1"/>
    <col min="15370" max="15371" width="22.33203125" customWidth="1"/>
    <col min="15372" max="15372" width="9.109375"/>
    <col min="15373" max="15381" width="0" hidden="1" customWidth="1"/>
    <col min="15382" max="15382" width="12.33203125" customWidth="1"/>
    <col min="15383" max="15383" width="16.33203125" customWidth="1"/>
    <col min="15384" max="15384" width="12.33203125" customWidth="1"/>
    <col min="15385" max="15385" width="15" customWidth="1"/>
    <col min="15386" max="15386" width="11" customWidth="1"/>
    <col min="15387" max="15387" width="15" customWidth="1"/>
    <col min="15388" max="15388" width="16.33203125" customWidth="1"/>
    <col min="15389" max="15389" width="11" customWidth="1"/>
    <col min="15390" max="15390" width="15" customWidth="1"/>
    <col min="15391" max="15391" width="16.33203125" customWidth="1"/>
    <col min="15392" max="15403" width="9.109375"/>
    <col min="15404" max="15425" width="0" hidden="1" customWidth="1"/>
    <col min="15426" max="15616" width="9.109375"/>
    <col min="15617" max="15617" width="8.33203125" customWidth="1"/>
    <col min="15618" max="15618" width="1.109375" customWidth="1"/>
    <col min="15619" max="15619" width="4.109375" customWidth="1"/>
    <col min="15620" max="15620" width="4.33203125" customWidth="1"/>
    <col min="15621" max="15621" width="17.109375" customWidth="1"/>
    <col min="15622" max="15622" width="50.77734375" customWidth="1"/>
    <col min="15623" max="15623" width="7.44140625" customWidth="1"/>
    <col min="15624" max="15624" width="14" customWidth="1"/>
    <col min="15625" max="15625" width="15.77734375" customWidth="1"/>
    <col min="15626" max="15627" width="22.33203125" customWidth="1"/>
    <col min="15628" max="15628" width="9.109375"/>
    <col min="15629" max="15637" width="0" hidden="1" customWidth="1"/>
    <col min="15638" max="15638" width="12.33203125" customWidth="1"/>
    <col min="15639" max="15639" width="16.33203125" customWidth="1"/>
    <col min="15640" max="15640" width="12.33203125" customWidth="1"/>
    <col min="15641" max="15641" width="15" customWidth="1"/>
    <col min="15642" max="15642" width="11" customWidth="1"/>
    <col min="15643" max="15643" width="15" customWidth="1"/>
    <col min="15644" max="15644" width="16.33203125" customWidth="1"/>
    <col min="15645" max="15645" width="11" customWidth="1"/>
    <col min="15646" max="15646" width="15" customWidth="1"/>
    <col min="15647" max="15647" width="16.33203125" customWidth="1"/>
    <col min="15648" max="15659" width="9.109375"/>
    <col min="15660" max="15681" width="0" hidden="1" customWidth="1"/>
    <col min="15682" max="15872" width="9.109375"/>
    <col min="15873" max="15873" width="8.33203125" customWidth="1"/>
    <col min="15874" max="15874" width="1.109375" customWidth="1"/>
    <col min="15875" max="15875" width="4.109375" customWidth="1"/>
    <col min="15876" max="15876" width="4.33203125" customWidth="1"/>
    <col min="15877" max="15877" width="17.109375" customWidth="1"/>
    <col min="15878" max="15878" width="50.77734375" customWidth="1"/>
    <col min="15879" max="15879" width="7.44140625" customWidth="1"/>
    <col min="15880" max="15880" width="14" customWidth="1"/>
    <col min="15881" max="15881" width="15.77734375" customWidth="1"/>
    <col min="15882" max="15883" width="22.33203125" customWidth="1"/>
    <col min="15884" max="15884" width="9.109375"/>
    <col min="15885" max="15893" width="0" hidden="1" customWidth="1"/>
    <col min="15894" max="15894" width="12.33203125" customWidth="1"/>
    <col min="15895" max="15895" width="16.33203125" customWidth="1"/>
    <col min="15896" max="15896" width="12.33203125" customWidth="1"/>
    <col min="15897" max="15897" width="15" customWidth="1"/>
    <col min="15898" max="15898" width="11" customWidth="1"/>
    <col min="15899" max="15899" width="15" customWidth="1"/>
    <col min="15900" max="15900" width="16.33203125" customWidth="1"/>
    <col min="15901" max="15901" width="11" customWidth="1"/>
    <col min="15902" max="15902" width="15" customWidth="1"/>
    <col min="15903" max="15903" width="16.33203125" customWidth="1"/>
    <col min="15904" max="15915" width="9.109375"/>
    <col min="15916" max="15937" width="0" hidden="1" customWidth="1"/>
    <col min="15938" max="16128" width="9.109375"/>
    <col min="16129" max="16129" width="8.33203125" customWidth="1"/>
    <col min="16130" max="16130" width="1.109375" customWidth="1"/>
    <col min="16131" max="16131" width="4.109375" customWidth="1"/>
    <col min="16132" max="16132" width="4.33203125" customWidth="1"/>
    <col min="16133" max="16133" width="17.109375" customWidth="1"/>
    <col min="16134" max="16134" width="50.77734375" customWidth="1"/>
    <col min="16135" max="16135" width="7.44140625" customWidth="1"/>
    <col min="16136" max="16136" width="14" customWidth="1"/>
    <col min="16137" max="16137" width="15.77734375" customWidth="1"/>
    <col min="16138" max="16139" width="22.33203125" customWidth="1"/>
    <col min="16140" max="16140" width="9.109375"/>
    <col min="16141" max="16149" width="0" hidden="1" customWidth="1"/>
    <col min="16150" max="16150" width="12.33203125" customWidth="1"/>
    <col min="16151" max="16151" width="16.33203125" customWidth="1"/>
    <col min="16152" max="16152" width="12.33203125" customWidth="1"/>
    <col min="16153" max="16153" width="15" customWidth="1"/>
    <col min="16154" max="16154" width="11" customWidth="1"/>
    <col min="16155" max="16155" width="15" customWidth="1"/>
    <col min="16156" max="16156" width="16.33203125" customWidth="1"/>
    <col min="16157" max="16157" width="11" customWidth="1"/>
    <col min="16158" max="16158" width="15" customWidth="1"/>
    <col min="16159" max="16159" width="16.33203125" customWidth="1"/>
    <col min="16160" max="16171" width="9.109375"/>
    <col min="16172" max="16193" width="0" hidden="1" customWidth="1"/>
    <col min="16194" max="16384" width="9.109375"/>
  </cols>
  <sheetData>
    <row r="2" spans="2:46" ht="37" customHeight="1">
      <c r="L2" s="981"/>
      <c r="M2" s="981"/>
      <c r="N2" s="981"/>
      <c r="O2" s="981"/>
      <c r="P2" s="981"/>
      <c r="Q2" s="981"/>
      <c r="R2" s="981"/>
      <c r="S2" s="981"/>
      <c r="T2" s="981"/>
      <c r="U2" s="981"/>
      <c r="V2" s="981"/>
      <c r="AT2" s="16" t="s">
        <v>3631</v>
      </c>
    </row>
    <row r="3" spans="2:46" ht="7" customHeight="1">
      <c r="B3" s="17"/>
      <c r="C3" s="18"/>
      <c r="D3" s="18"/>
      <c r="E3" s="18"/>
      <c r="F3" s="18"/>
      <c r="G3" s="18"/>
      <c r="H3" s="18"/>
      <c r="I3" s="18"/>
      <c r="J3" s="18"/>
      <c r="K3" s="18"/>
      <c r="L3" s="19"/>
      <c r="AT3" s="16" t="s">
        <v>80</v>
      </c>
    </row>
    <row r="4" spans="2:46" ht="25" customHeight="1">
      <c r="B4" s="19"/>
      <c r="D4" s="20" t="s">
        <v>127</v>
      </c>
      <c r="L4" s="19"/>
      <c r="M4" s="89" t="s">
        <v>10</v>
      </c>
      <c r="AT4" s="16" t="s">
        <v>3</v>
      </c>
    </row>
    <row r="5" spans="2:46" ht="7" customHeight="1">
      <c r="B5" s="19"/>
      <c r="L5" s="19"/>
    </row>
    <row r="6" spans="2:46" ht="12" customHeight="1">
      <c r="B6" s="19"/>
      <c r="D6" s="25" t="s">
        <v>14</v>
      </c>
      <c r="L6" s="19"/>
    </row>
    <row r="7" spans="2:46" ht="16.5" customHeight="1">
      <c r="B7" s="19"/>
      <c r="E7" s="1007" t="str">
        <f>'[4]Rekapitulace stavby'!K6</f>
        <v>Domov seniorů Borohrádek-Přístavba a stavební úpravy</v>
      </c>
      <c r="F7" s="1008"/>
      <c r="G7" s="1008"/>
      <c r="H7" s="1008"/>
      <c r="L7" s="19"/>
    </row>
    <row r="8" spans="2:46" s="1" customFormat="1" ht="12" customHeight="1">
      <c r="B8" s="28"/>
      <c r="D8" s="25" t="s">
        <v>128</v>
      </c>
      <c r="L8" s="28"/>
    </row>
    <row r="9" spans="2:46" s="1" customFormat="1" ht="16.5" customHeight="1">
      <c r="B9" s="28"/>
      <c r="E9" s="1010" t="s">
        <v>8417</v>
      </c>
      <c r="F9" s="1009"/>
      <c r="G9" s="1009"/>
      <c r="H9" s="1009"/>
      <c r="L9" s="28"/>
    </row>
    <row r="10" spans="2:46" s="1" customFormat="1">
      <c r="B10" s="28"/>
      <c r="L10" s="28"/>
    </row>
    <row r="11" spans="2:46" s="1" customFormat="1" ht="12" customHeight="1">
      <c r="B11" s="28"/>
      <c r="D11" s="25" t="s">
        <v>16</v>
      </c>
      <c r="F11" s="23" t="s">
        <v>1</v>
      </c>
      <c r="I11" s="25" t="s">
        <v>17</v>
      </c>
      <c r="J11" s="23" t="s">
        <v>1</v>
      </c>
      <c r="L11" s="28"/>
    </row>
    <row r="12" spans="2:46" s="1" customFormat="1" ht="12" customHeight="1">
      <c r="B12" s="28"/>
      <c r="D12" s="25" t="s">
        <v>18</v>
      </c>
      <c r="F12" s="23" t="str">
        <f>'Rekapitulace stavby'!K8</f>
        <v>DpS Borohrádek, st.p.č.243,722,p.p.č.187</v>
      </c>
      <c r="I12" s="25" t="s">
        <v>19</v>
      </c>
      <c r="J12" s="48" t="str">
        <f>'Rekapitulace stavby'!AN8</f>
        <v>10. 6. 2024</v>
      </c>
      <c r="L12" s="28"/>
    </row>
    <row r="13" spans="2:46" s="1" customFormat="1" ht="10.9" customHeight="1">
      <c r="B13" s="28"/>
      <c r="L13" s="28"/>
    </row>
    <row r="14" spans="2:46" s="1" customFormat="1" ht="12" customHeight="1">
      <c r="B14" s="28"/>
      <c r="D14" s="25" t="s">
        <v>21</v>
      </c>
      <c r="I14" s="25" t="s">
        <v>22</v>
      </c>
      <c r="J14" s="23" t="s">
        <v>1</v>
      </c>
      <c r="L14" s="28"/>
    </row>
    <row r="15" spans="2:46" s="1" customFormat="1" ht="18" customHeight="1">
      <c r="B15" s="28"/>
      <c r="E15" s="23" t="str">
        <f>'Rekapitulace stavby'!E11</f>
        <v>Královehradecký kraj,Pivovarské nám.1245 H.Králové</v>
      </c>
      <c r="I15" s="25" t="s">
        <v>23</v>
      </c>
      <c r="J15" s="23" t="s">
        <v>1</v>
      </c>
      <c r="L15" s="28"/>
    </row>
    <row r="16" spans="2:46" s="1" customFormat="1" ht="7" customHeight="1">
      <c r="B16" s="28"/>
      <c r="L16" s="28"/>
    </row>
    <row r="17" spans="2:12" s="1" customFormat="1" ht="12" customHeight="1">
      <c r="B17" s="28"/>
      <c r="D17" s="25" t="s">
        <v>24</v>
      </c>
      <c r="I17" s="25" t="s">
        <v>22</v>
      </c>
      <c r="J17" s="23" t="s">
        <v>1</v>
      </c>
      <c r="L17" s="28"/>
    </row>
    <row r="18" spans="2:12" s="1" customFormat="1" ht="18" customHeight="1">
      <c r="B18" s="28"/>
      <c r="E18" s="23" t="str">
        <f>'Rekapitulace stavby'!E14</f>
        <v>VZ</v>
      </c>
      <c r="I18" s="25" t="s">
        <v>23</v>
      </c>
      <c r="J18" s="23" t="s">
        <v>1</v>
      </c>
      <c r="L18" s="28"/>
    </row>
    <row r="19" spans="2:12" s="1" customFormat="1" ht="7" customHeight="1">
      <c r="B19" s="28"/>
      <c r="L19" s="28"/>
    </row>
    <row r="20" spans="2:12" s="1" customFormat="1" ht="12" customHeight="1">
      <c r="B20" s="28"/>
      <c r="D20" s="25" t="s">
        <v>26</v>
      </c>
      <c r="I20" s="25" t="s">
        <v>22</v>
      </c>
      <c r="J20" s="23" t="s">
        <v>1</v>
      </c>
      <c r="L20" s="28"/>
    </row>
    <row r="21" spans="2:12" s="1" customFormat="1" ht="18" customHeight="1">
      <c r="B21" s="28"/>
      <c r="E21" s="23" t="str">
        <f>'Rekapitulace stavby'!E17</f>
        <v>Proxion, Hurdálková 206 547 01 Náchod</v>
      </c>
      <c r="I21" s="25" t="s">
        <v>23</v>
      </c>
      <c r="J21" s="23" t="s">
        <v>1</v>
      </c>
      <c r="L21" s="28"/>
    </row>
    <row r="22" spans="2:12" s="1" customFormat="1" ht="7" customHeight="1">
      <c r="B22" s="28"/>
      <c r="L22" s="28"/>
    </row>
    <row r="23" spans="2:12" s="1" customFormat="1" ht="12" customHeight="1">
      <c r="B23" s="28"/>
      <c r="D23" s="25" t="s">
        <v>28</v>
      </c>
      <c r="I23" s="25" t="s">
        <v>22</v>
      </c>
      <c r="J23" s="23" t="s">
        <v>1</v>
      </c>
      <c r="L23" s="28"/>
    </row>
    <row r="24" spans="2:12" s="1" customFormat="1" ht="18" customHeight="1">
      <c r="B24" s="28"/>
      <c r="E24" s="23" t="s">
        <v>2715</v>
      </c>
      <c r="I24" s="25" t="s">
        <v>23</v>
      </c>
      <c r="J24" s="23" t="s">
        <v>1</v>
      </c>
      <c r="L24" s="28"/>
    </row>
    <row r="25" spans="2:12" s="1" customFormat="1" ht="7" customHeight="1">
      <c r="B25" s="28"/>
      <c r="L25" s="28"/>
    </row>
    <row r="26" spans="2:12" s="1" customFormat="1" ht="12" customHeight="1">
      <c r="B26" s="28"/>
      <c r="D26" s="25" t="s">
        <v>31</v>
      </c>
      <c r="L26" s="28"/>
    </row>
    <row r="27" spans="2:12" s="7" customFormat="1" ht="16.5" customHeight="1">
      <c r="B27" s="90"/>
      <c r="E27" s="995" t="s">
        <v>1</v>
      </c>
      <c r="F27" s="995"/>
      <c r="G27" s="995"/>
      <c r="H27" s="995"/>
      <c r="L27" s="90"/>
    </row>
    <row r="28" spans="2:12" s="1" customFormat="1" ht="7" customHeight="1">
      <c r="B28" s="28"/>
      <c r="L28" s="28"/>
    </row>
    <row r="29" spans="2:12" s="1" customFormat="1" ht="7" customHeight="1">
      <c r="B29" s="28"/>
      <c r="D29" s="49"/>
      <c r="E29" s="49"/>
      <c r="F29" s="49"/>
      <c r="G29" s="49"/>
      <c r="H29" s="49"/>
      <c r="I29" s="49"/>
      <c r="J29" s="49"/>
      <c r="K29" s="49"/>
      <c r="L29" s="28"/>
    </row>
    <row r="30" spans="2:12" s="1" customFormat="1" ht="25.4" customHeight="1">
      <c r="B30" s="28"/>
      <c r="D30" s="91" t="s">
        <v>32</v>
      </c>
      <c r="J30" s="62">
        <f>ROUND(J86, 2)</f>
        <v>0</v>
      </c>
      <c r="L30" s="28"/>
    </row>
    <row r="31" spans="2:12" s="1" customFormat="1" ht="7" customHeight="1">
      <c r="B31" s="28"/>
      <c r="D31" s="49"/>
      <c r="E31" s="49"/>
      <c r="F31" s="49"/>
      <c r="G31" s="49"/>
      <c r="H31" s="49"/>
      <c r="I31" s="49"/>
      <c r="J31" s="49"/>
      <c r="K31" s="49"/>
      <c r="L31" s="28"/>
    </row>
    <row r="32" spans="2:12" s="1" customFormat="1" ht="14.5" customHeight="1">
      <c r="B32" s="28"/>
      <c r="F32" s="31" t="s">
        <v>34</v>
      </c>
      <c r="I32" s="31" t="s">
        <v>33</v>
      </c>
      <c r="J32" s="31" t="s">
        <v>35</v>
      </c>
      <c r="L32" s="28"/>
    </row>
    <row r="33" spans="2:12" s="1" customFormat="1" ht="14.5" customHeight="1">
      <c r="B33" s="28"/>
      <c r="D33" s="51" t="s">
        <v>36</v>
      </c>
      <c r="E33" s="25" t="s">
        <v>37</v>
      </c>
      <c r="F33" s="82">
        <f>ROUND((SUM(BE86:BE515)),  2)</f>
        <v>0</v>
      </c>
      <c r="I33" s="92">
        <v>0.21</v>
      </c>
      <c r="J33" s="82">
        <f>ROUND(((SUM(BE86:BE515))*I33),  2)</f>
        <v>0</v>
      </c>
      <c r="L33" s="28"/>
    </row>
    <row r="34" spans="2:12" s="1" customFormat="1" ht="14.5" customHeight="1">
      <c r="B34" s="28"/>
      <c r="E34" s="25" t="s">
        <v>38</v>
      </c>
      <c r="F34" s="82">
        <f>ROUND((SUM(BF86:BF515)),  2)</f>
        <v>0</v>
      </c>
      <c r="I34" s="92">
        <v>0.12</v>
      </c>
      <c r="J34" s="82">
        <f>ROUND(((SUM(BF86:BF515))*I34),  2)</f>
        <v>0</v>
      </c>
      <c r="L34" s="28"/>
    </row>
    <row r="35" spans="2:12" s="1" customFormat="1" ht="14.5" hidden="1" customHeight="1">
      <c r="B35" s="28"/>
      <c r="E35" s="25" t="s">
        <v>39</v>
      </c>
      <c r="F35" s="82">
        <f>ROUND((SUM(BG86:BG515)),  2)</f>
        <v>0</v>
      </c>
      <c r="I35" s="92">
        <v>0.21</v>
      </c>
      <c r="J35" s="82">
        <f>0</f>
        <v>0</v>
      </c>
      <c r="L35" s="28"/>
    </row>
    <row r="36" spans="2:12" s="1" customFormat="1" ht="14.5" hidden="1" customHeight="1">
      <c r="B36" s="28"/>
      <c r="E36" s="25" t="s">
        <v>40</v>
      </c>
      <c r="F36" s="82">
        <f>ROUND((SUM(BH86:BH515)),  2)</f>
        <v>0</v>
      </c>
      <c r="I36" s="92">
        <v>0.12</v>
      </c>
      <c r="J36" s="82">
        <f>0</f>
        <v>0</v>
      </c>
      <c r="L36" s="28"/>
    </row>
    <row r="37" spans="2:12" s="1" customFormat="1" ht="14.5" hidden="1" customHeight="1">
      <c r="B37" s="28"/>
      <c r="E37" s="25" t="s">
        <v>41</v>
      </c>
      <c r="F37" s="82">
        <f>ROUND((SUM(BI86:BI515)),  2)</f>
        <v>0</v>
      </c>
      <c r="I37" s="92">
        <v>0</v>
      </c>
      <c r="J37" s="82">
        <f>0</f>
        <v>0</v>
      </c>
      <c r="L37" s="28"/>
    </row>
    <row r="38" spans="2:12" s="1" customFormat="1" ht="7" customHeight="1">
      <c r="B38" s="28"/>
      <c r="L38" s="28"/>
    </row>
    <row r="39" spans="2:12" s="1" customFormat="1" ht="25.4" customHeight="1">
      <c r="B39" s="28"/>
      <c r="D39" s="871" t="s">
        <v>42</v>
      </c>
      <c r="E39" s="872"/>
      <c r="F39" s="872"/>
      <c r="G39" s="873" t="s">
        <v>43</v>
      </c>
      <c r="H39" s="874" t="s">
        <v>44</v>
      </c>
      <c r="I39" s="872"/>
      <c r="J39" s="875">
        <f>SUM(J30:J37)</f>
        <v>0</v>
      </c>
      <c r="K39" s="876"/>
      <c r="L39" s="28"/>
    </row>
    <row r="40" spans="2:12" s="1" customFormat="1" ht="14.5" customHeight="1">
      <c r="B40" s="40"/>
      <c r="C40" s="41"/>
      <c r="D40" s="41"/>
      <c r="E40" s="41"/>
      <c r="F40" s="41"/>
      <c r="G40" s="41"/>
      <c r="H40" s="41"/>
      <c r="I40" s="41"/>
      <c r="J40" s="41"/>
      <c r="K40" s="41"/>
      <c r="L40" s="28"/>
    </row>
    <row r="44" spans="2:12" s="1" customFormat="1" ht="7" customHeight="1">
      <c r="B44" s="42"/>
      <c r="C44" s="43"/>
      <c r="D44" s="43"/>
      <c r="E44" s="43"/>
      <c r="F44" s="43"/>
      <c r="G44" s="43"/>
      <c r="H44" s="43"/>
      <c r="I44" s="43"/>
      <c r="J44" s="43"/>
      <c r="K44" s="43"/>
      <c r="L44" s="28"/>
    </row>
    <row r="45" spans="2:12" s="1" customFormat="1" ht="25" customHeight="1">
      <c r="B45" s="28"/>
      <c r="C45" s="20" t="s">
        <v>130</v>
      </c>
      <c r="L45" s="28"/>
    </row>
    <row r="46" spans="2:12" s="1" customFormat="1" ht="7" customHeight="1">
      <c r="B46" s="28"/>
      <c r="L46" s="28"/>
    </row>
    <row r="47" spans="2:12" s="1" customFormat="1" ht="12" customHeight="1">
      <c r="B47" s="28"/>
      <c r="C47" s="25" t="s">
        <v>14</v>
      </c>
      <c r="L47" s="28"/>
    </row>
    <row r="48" spans="2:12" s="1" customFormat="1" ht="16.5" customHeight="1">
      <c r="B48" s="28"/>
      <c r="E48" s="1007" t="str">
        <f>E7</f>
        <v>Domov seniorů Borohrádek-Přístavba a stavební úpravy</v>
      </c>
      <c r="F48" s="1008"/>
      <c r="G48" s="1008"/>
      <c r="H48" s="1008"/>
      <c r="L48" s="28"/>
    </row>
    <row r="49" spans="2:47" s="1" customFormat="1" ht="12" customHeight="1">
      <c r="B49" s="28"/>
      <c r="C49" s="25" t="s">
        <v>128</v>
      </c>
      <c r="L49" s="28"/>
    </row>
    <row r="50" spans="2:47" s="1" customFormat="1" ht="16.5" customHeight="1">
      <c r="B50" s="28"/>
      <c r="E50" s="1003" t="str">
        <f>E9</f>
        <v>SO 01.2 - Hydroizolace suterénu</v>
      </c>
      <c r="F50" s="1009"/>
      <c r="G50" s="1009"/>
      <c r="H50" s="1009"/>
      <c r="L50" s="28"/>
    </row>
    <row r="51" spans="2:47" s="1" customFormat="1" ht="7" customHeight="1">
      <c r="B51" s="28"/>
      <c r="L51" s="28"/>
    </row>
    <row r="52" spans="2:47" s="1" customFormat="1" ht="12" customHeight="1">
      <c r="B52" s="28"/>
      <c r="C52" s="25" t="s">
        <v>18</v>
      </c>
      <c r="F52" s="23" t="str">
        <f>F12</f>
        <v>DpS Borohrádek, st.p.č.243,722,p.p.č.187</v>
      </c>
      <c r="I52" s="25" t="s">
        <v>19</v>
      </c>
      <c r="J52" s="48" t="str">
        <f>IF(J12="","",J12)</f>
        <v>10. 6. 2024</v>
      </c>
      <c r="L52" s="28"/>
    </row>
    <row r="53" spans="2:47" s="1" customFormat="1" ht="7" customHeight="1">
      <c r="B53" s="28"/>
      <c r="L53" s="28"/>
    </row>
    <row r="54" spans="2:47" s="1" customFormat="1" ht="25.75" customHeight="1">
      <c r="B54" s="28"/>
      <c r="C54" s="25" t="s">
        <v>21</v>
      </c>
      <c r="F54" s="23" t="str">
        <f>E15</f>
        <v>Královehradecký kraj,Pivovarské nám.1245 H.Králové</v>
      </c>
      <c r="I54" s="25" t="s">
        <v>26</v>
      </c>
      <c r="J54" s="26" t="str">
        <f>E21</f>
        <v>Proxion, Hurdálková 206 547 01 Náchod</v>
      </c>
      <c r="L54" s="28"/>
    </row>
    <row r="55" spans="2:47" s="1" customFormat="1" ht="15.25" customHeight="1">
      <c r="B55" s="28"/>
      <c r="C55" s="25" t="s">
        <v>24</v>
      </c>
      <c r="F55" s="23" t="str">
        <f>IF(E18="","",E18)</f>
        <v>VZ</v>
      </c>
      <c r="I55" s="25" t="s">
        <v>28</v>
      </c>
      <c r="J55" s="26" t="str">
        <f>E24</f>
        <v>František Mrázek</v>
      </c>
      <c r="L55" s="28"/>
    </row>
    <row r="56" spans="2:47" s="1" customFormat="1" ht="10.4" customHeight="1">
      <c r="B56" s="28"/>
      <c r="L56" s="28"/>
    </row>
    <row r="57" spans="2:47" s="1" customFormat="1" ht="29.25" customHeight="1">
      <c r="B57" s="28"/>
      <c r="C57" s="144" t="s">
        <v>131</v>
      </c>
      <c r="J57" s="877" t="s">
        <v>132</v>
      </c>
      <c r="L57" s="28"/>
    </row>
    <row r="58" spans="2:47" s="1" customFormat="1" ht="10.4" customHeight="1">
      <c r="B58" s="28"/>
      <c r="L58" s="28"/>
    </row>
    <row r="59" spans="2:47" s="1" customFormat="1" ht="22.9" customHeight="1">
      <c r="B59" s="28"/>
      <c r="C59" s="103" t="s">
        <v>2716</v>
      </c>
      <c r="J59" s="62">
        <f>J86</f>
        <v>0</v>
      </c>
      <c r="L59" s="28"/>
      <c r="AU59" s="16" t="s">
        <v>134</v>
      </c>
    </row>
    <row r="60" spans="2:47" s="8" customFormat="1" ht="25" customHeight="1">
      <c r="B60" s="104"/>
      <c r="D60" s="105" t="s">
        <v>248</v>
      </c>
      <c r="E60" s="106"/>
      <c r="F60" s="106"/>
      <c r="G60" s="106"/>
      <c r="H60" s="106"/>
      <c r="I60" s="106"/>
      <c r="J60" s="107">
        <f>J87</f>
        <v>0</v>
      </c>
      <c r="L60" s="104"/>
    </row>
    <row r="61" spans="2:47" s="9" customFormat="1" ht="19.899999999999999" customHeight="1">
      <c r="B61" s="108"/>
      <c r="D61" s="109" t="s">
        <v>565</v>
      </c>
      <c r="E61" s="110"/>
      <c r="F61" s="110"/>
      <c r="G61" s="110"/>
      <c r="H61" s="110"/>
      <c r="I61" s="110"/>
      <c r="J61" s="111">
        <f>J88</f>
        <v>0</v>
      </c>
      <c r="L61" s="108"/>
    </row>
    <row r="62" spans="2:47" s="9" customFormat="1" ht="19.899999999999999" customHeight="1">
      <c r="B62" s="108"/>
      <c r="D62" s="109" t="s">
        <v>294</v>
      </c>
      <c r="E62" s="110"/>
      <c r="F62" s="110"/>
      <c r="G62" s="110"/>
      <c r="H62" s="110"/>
      <c r="I62" s="110"/>
      <c r="J62" s="111">
        <f>J121</f>
        <v>0</v>
      </c>
      <c r="L62" s="108"/>
    </row>
    <row r="63" spans="2:47" s="9" customFormat="1" ht="19.899999999999999" customHeight="1">
      <c r="B63" s="108"/>
      <c r="D63" s="109" t="s">
        <v>249</v>
      </c>
      <c r="E63" s="110"/>
      <c r="F63" s="110"/>
      <c r="G63" s="110"/>
      <c r="H63" s="110"/>
      <c r="I63" s="110"/>
      <c r="J63" s="111">
        <f>J228</f>
        <v>0</v>
      </c>
      <c r="L63" s="108"/>
    </row>
    <row r="64" spans="2:47" s="9" customFormat="1" ht="19.899999999999999" customHeight="1">
      <c r="B64" s="108"/>
      <c r="D64" s="109" t="s">
        <v>295</v>
      </c>
      <c r="E64" s="110"/>
      <c r="F64" s="110"/>
      <c r="G64" s="110"/>
      <c r="H64" s="110"/>
      <c r="I64" s="110"/>
      <c r="J64" s="111">
        <f>J318</f>
        <v>0</v>
      </c>
      <c r="L64" s="108"/>
    </row>
    <row r="65" spans="2:12" s="8" customFormat="1" ht="25" customHeight="1">
      <c r="B65" s="104"/>
      <c r="D65" s="105" t="s">
        <v>296</v>
      </c>
      <c r="E65" s="106"/>
      <c r="F65" s="106"/>
      <c r="G65" s="106"/>
      <c r="H65" s="106"/>
      <c r="I65" s="106"/>
      <c r="J65" s="107">
        <f>J321</f>
        <v>0</v>
      </c>
      <c r="L65" s="104"/>
    </row>
    <row r="66" spans="2:12" s="9" customFormat="1" ht="19.899999999999999" customHeight="1">
      <c r="B66" s="108"/>
      <c r="D66" s="109" t="s">
        <v>297</v>
      </c>
      <c r="E66" s="110"/>
      <c r="F66" s="110"/>
      <c r="G66" s="110"/>
      <c r="H66" s="110"/>
      <c r="I66" s="110"/>
      <c r="J66" s="111">
        <f>J322</f>
        <v>0</v>
      </c>
      <c r="L66" s="108"/>
    </row>
    <row r="67" spans="2:12" s="1" customFormat="1" ht="21.75" customHeight="1">
      <c r="B67" s="28"/>
      <c r="L67" s="28"/>
    </row>
    <row r="68" spans="2:12" s="1" customFormat="1" ht="7" customHeight="1">
      <c r="B68" s="40"/>
      <c r="C68" s="41"/>
      <c r="D68" s="41"/>
      <c r="E68" s="41"/>
      <c r="F68" s="41"/>
      <c r="G68" s="41"/>
      <c r="H68" s="41"/>
      <c r="I68" s="41"/>
      <c r="J68" s="41"/>
      <c r="K68" s="41"/>
      <c r="L68" s="28"/>
    </row>
    <row r="72" spans="2:12" s="1" customFormat="1" ht="7" customHeight="1">
      <c r="B72" s="42"/>
      <c r="C72" s="43"/>
      <c r="D72" s="43"/>
      <c r="E72" s="43"/>
      <c r="F72" s="43"/>
      <c r="G72" s="43"/>
      <c r="H72" s="43"/>
      <c r="I72" s="43"/>
      <c r="J72" s="43"/>
      <c r="K72" s="43"/>
      <c r="L72" s="28"/>
    </row>
    <row r="73" spans="2:12" s="1" customFormat="1" ht="25" customHeight="1">
      <c r="B73" s="28"/>
      <c r="C73" s="20" t="s">
        <v>141</v>
      </c>
      <c r="L73" s="28"/>
    </row>
    <row r="74" spans="2:12" s="1" customFormat="1" ht="7" customHeight="1">
      <c r="B74" s="28"/>
      <c r="L74" s="28"/>
    </row>
    <row r="75" spans="2:12" s="1" customFormat="1" ht="12" customHeight="1">
      <c r="B75" s="28"/>
      <c r="C75" s="25" t="s">
        <v>14</v>
      </c>
      <c r="L75" s="28"/>
    </row>
    <row r="76" spans="2:12" s="1" customFormat="1" ht="16.5" customHeight="1">
      <c r="B76" s="28"/>
      <c r="E76" s="1007" t="str">
        <f>E7</f>
        <v>Domov seniorů Borohrádek-Přístavba a stavební úpravy</v>
      </c>
      <c r="F76" s="1008"/>
      <c r="G76" s="1008"/>
      <c r="H76" s="1008"/>
      <c r="L76" s="28"/>
    </row>
    <row r="77" spans="2:12" s="1" customFormat="1" ht="12" customHeight="1">
      <c r="B77" s="28"/>
      <c r="C77" s="25" t="s">
        <v>128</v>
      </c>
      <c r="L77" s="28"/>
    </row>
    <row r="78" spans="2:12" s="1" customFormat="1" ht="16.5" customHeight="1">
      <c r="B78" s="28"/>
      <c r="E78" s="1003" t="str">
        <f>E9</f>
        <v>SO 01.2 - Hydroizolace suterénu</v>
      </c>
      <c r="F78" s="1009"/>
      <c r="G78" s="1009"/>
      <c r="H78" s="1009"/>
      <c r="L78" s="28"/>
    </row>
    <row r="79" spans="2:12" s="1" customFormat="1" ht="7" customHeight="1">
      <c r="B79" s="28"/>
      <c r="L79" s="28"/>
    </row>
    <row r="80" spans="2:12" s="1" customFormat="1" ht="12" customHeight="1">
      <c r="B80" s="28"/>
      <c r="C80" s="25" t="s">
        <v>18</v>
      </c>
      <c r="F80" s="23" t="str">
        <f>F12</f>
        <v>DpS Borohrádek, st.p.č.243,722,p.p.č.187</v>
      </c>
      <c r="I80" s="25" t="s">
        <v>19</v>
      </c>
      <c r="J80" s="48" t="str">
        <f>IF(J12="","",J12)</f>
        <v>10. 6. 2024</v>
      </c>
      <c r="L80" s="28"/>
    </row>
    <row r="81" spans="2:65" s="1" customFormat="1" ht="7" customHeight="1">
      <c r="B81" s="28"/>
      <c r="L81" s="28"/>
    </row>
    <row r="82" spans="2:65" s="1" customFormat="1" ht="25.75" customHeight="1">
      <c r="B82" s="28"/>
      <c r="C82" s="25" t="s">
        <v>21</v>
      </c>
      <c r="F82" s="23" t="str">
        <f>E15</f>
        <v>Královehradecký kraj,Pivovarské nám.1245 H.Králové</v>
      </c>
      <c r="I82" s="25" t="s">
        <v>26</v>
      </c>
      <c r="J82" s="26" t="str">
        <f>E21</f>
        <v>Proxion, Hurdálková 206 547 01 Náchod</v>
      </c>
      <c r="L82" s="28"/>
    </row>
    <row r="83" spans="2:65" s="1" customFormat="1" ht="15.25" customHeight="1">
      <c r="B83" s="28"/>
      <c r="C83" s="25" t="s">
        <v>24</v>
      </c>
      <c r="F83" s="23" t="str">
        <f>IF(E18="","",E18)</f>
        <v>VZ</v>
      </c>
      <c r="I83" s="25" t="s">
        <v>28</v>
      </c>
      <c r="J83" s="26" t="str">
        <f>E24</f>
        <v>František Mrázek</v>
      </c>
      <c r="L83" s="28"/>
    </row>
    <row r="84" spans="2:65" s="1" customFormat="1" ht="10.4" customHeight="1">
      <c r="B84" s="28"/>
      <c r="L84" s="28"/>
    </row>
    <row r="85" spans="2:65" s="10" customFormat="1" ht="29.25" customHeight="1">
      <c r="B85" s="112"/>
      <c r="C85" s="878" t="s">
        <v>142</v>
      </c>
      <c r="D85" s="879" t="s">
        <v>57</v>
      </c>
      <c r="E85" s="879" t="s">
        <v>53</v>
      </c>
      <c r="F85" s="879" t="s">
        <v>54</v>
      </c>
      <c r="G85" s="879" t="s">
        <v>143</v>
      </c>
      <c r="H85" s="879" t="s">
        <v>144</v>
      </c>
      <c r="I85" s="879" t="s">
        <v>145</v>
      </c>
      <c r="J85" s="879" t="s">
        <v>132</v>
      </c>
      <c r="K85" s="880" t="s">
        <v>146</v>
      </c>
      <c r="L85" s="112"/>
      <c r="M85" s="55" t="s">
        <v>1</v>
      </c>
      <c r="N85" s="56" t="s">
        <v>36</v>
      </c>
      <c r="O85" s="56" t="s">
        <v>147</v>
      </c>
      <c r="P85" s="56" t="s">
        <v>148</v>
      </c>
      <c r="Q85" s="56" t="s">
        <v>149</v>
      </c>
      <c r="R85" s="56" t="s">
        <v>150</v>
      </c>
      <c r="S85" s="56" t="s">
        <v>151</v>
      </c>
      <c r="T85" s="57" t="s">
        <v>152</v>
      </c>
    </row>
    <row r="86" spans="2:65" s="1" customFormat="1" ht="22.9" customHeight="1">
      <c r="B86" s="28"/>
      <c r="C86" s="60" t="s">
        <v>153</v>
      </c>
      <c r="J86" s="117">
        <f>BK86</f>
        <v>0</v>
      </c>
      <c r="L86" s="28"/>
      <c r="M86" s="58"/>
      <c r="N86" s="49"/>
      <c r="O86" s="49"/>
      <c r="P86" s="118">
        <f>P87+P321</f>
        <v>17910.331078000003</v>
      </c>
      <c r="Q86" s="49"/>
      <c r="R86" s="118">
        <f>R87+R321</f>
        <v>491.11623840000004</v>
      </c>
      <c r="S86" s="49"/>
      <c r="T86" s="119">
        <f>T87+T321</f>
        <v>0</v>
      </c>
      <c r="AT86" s="16" t="s">
        <v>71</v>
      </c>
      <c r="AU86" s="16" t="s">
        <v>134</v>
      </c>
      <c r="BK86" s="120">
        <f>BK87+BK321</f>
        <v>0</v>
      </c>
    </row>
    <row r="87" spans="2:65" s="11" customFormat="1" ht="25.9" customHeight="1">
      <c r="B87" s="121"/>
      <c r="D87" s="122" t="s">
        <v>71</v>
      </c>
      <c r="E87" s="123" t="s">
        <v>251</v>
      </c>
      <c r="F87" s="123" t="s">
        <v>252</v>
      </c>
      <c r="J87" s="124">
        <f>BK87</f>
        <v>0</v>
      </c>
      <c r="L87" s="121"/>
      <c r="M87" s="125"/>
      <c r="P87" s="126">
        <f>P88+P121+P228+P318</f>
        <v>17743.497662000002</v>
      </c>
      <c r="R87" s="126">
        <f>R88+R121+R228+R318</f>
        <v>488.16071900000003</v>
      </c>
      <c r="T87" s="127">
        <f>T88+T121+T228+T318</f>
        <v>0</v>
      </c>
      <c r="AR87" s="122" t="s">
        <v>80</v>
      </c>
      <c r="AT87" s="128" t="s">
        <v>71</v>
      </c>
      <c r="AU87" s="128" t="s">
        <v>72</v>
      </c>
      <c r="AY87" s="122" t="s">
        <v>157</v>
      </c>
      <c r="BK87" s="129">
        <f>BK88+BK121+BK228+BK318</f>
        <v>0</v>
      </c>
    </row>
    <row r="88" spans="2:65" s="11" customFormat="1" ht="22.9" customHeight="1">
      <c r="B88" s="121"/>
      <c r="D88" s="122" t="s">
        <v>71</v>
      </c>
      <c r="E88" s="130" t="s">
        <v>80</v>
      </c>
      <c r="F88" s="130" t="s">
        <v>577</v>
      </c>
      <c r="J88" s="131">
        <f>BK88</f>
        <v>0</v>
      </c>
      <c r="L88" s="121"/>
      <c r="M88" s="125"/>
      <c r="P88" s="126">
        <f>SUM(P89:P120)</f>
        <v>1261.8640580000001</v>
      </c>
      <c r="R88" s="126">
        <f>SUM(R89:R120)</f>
        <v>0</v>
      </c>
      <c r="T88" s="127">
        <f>SUM(T89:T120)</f>
        <v>0</v>
      </c>
      <c r="AR88" s="122" t="s">
        <v>80</v>
      </c>
      <c r="AT88" s="128" t="s">
        <v>71</v>
      </c>
      <c r="AU88" s="128" t="s">
        <v>80</v>
      </c>
      <c r="AY88" s="122" t="s">
        <v>157</v>
      </c>
      <c r="BK88" s="129">
        <f>SUM(BK89:BK120)</f>
        <v>0</v>
      </c>
    </row>
    <row r="89" spans="2:65" s="1" customFormat="1" ht="24.25" customHeight="1">
      <c r="B89" s="28"/>
      <c r="C89" s="198" t="s">
        <v>80</v>
      </c>
      <c r="D89" s="198" t="s">
        <v>160</v>
      </c>
      <c r="E89" s="199" t="s">
        <v>3632</v>
      </c>
      <c r="F89" s="200" t="s">
        <v>3633</v>
      </c>
      <c r="G89" s="201" t="s">
        <v>306</v>
      </c>
      <c r="H89" s="202">
        <v>112.98</v>
      </c>
      <c r="I89" s="903"/>
      <c r="J89" s="203">
        <f>ROUND(I89*H89,2)</f>
        <v>0</v>
      </c>
      <c r="K89" s="200" t="s">
        <v>2720</v>
      </c>
      <c r="L89" s="28"/>
      <c r="M89" s="140" t="s">
        <v>1</v>
      </c>
      <c r="N89" s="141" t="s">
        <v>38</v>
      </c>
      <c r="O89" s="142">
        <v>0.55100000000000005</v>
      </c>
      <c r="P89" s="142">
        <f>O89*H89</f>
        <v>62.25198000000001</v>
      </c>
      <c r="Q89" s="142">
        <v>0</v>
      </c>
      <c r="R89" s="142">
        <f>Q89*H89</f>
        <v>0</v>
      </c>
      <c r="S89" s="142">
        <v>0</v>
      </c>
      <c r="T89" s="143">
        <f>S89*H89</f>
        <v>0</v>
      </c>
      <c r="AR89" s="144" t="s">
        <v>164</v>
      </c>
      <c r="AT89" s="144" t="s">
        <v>160</v>
      </c>
      <c r="AU89" s="144" t="s">
        <v>88</v>
      </c>
      <c r="AY89" s="16" t="s">
        <v>157</v>
      </c>
      <c r="BE89" s="145">
        <f>IF(N89="základní",J89,0)</f>
        <v>0</v>
      </c>
      <c r="BF89" s="145">
        <f>IF(N89="snížená",J89,0)</f>
        <v>0</v>
      </c>
      <c r="BG89" s="145">
        <f>IF(N89="zákl. přenesená",J89,0)</f>
        <v>0</v>
      </c>
      <c r="BH89" s="145">
        <f>IF(N89="sníž. přenesená",J89,0)</f>
        <v>0</v>
      </c>
      <c r="BI89" s="145">
        <f>IF(N89="nulová",J89,0)</f>
        <v>0</v>
      </c>
      <c r="BJ89" s="16" t="s">
        <v>88</v>
      </c>
      <c r="BK89" s="145">
        <f>ROUND(I89*H89,2)</f>
        <v>0</v>
      </c>
      <c r="BL89" s="16" t="s">
        <v>164</v>
      </c>
      <c r="BM89" s="144" t="s">
        <v>3634</v>
      </c>
    </row>
    <row r="90" spans="2:65" s="1" customFormat="1">
      <c r="B90" s="28"/>
      <c r="D90" s="150" t="s">
        <v>214</v>
      </c>
      <c r="F90" s="870" t="s">
        <v>3635</v>
      </c>
      <c r="L90" s="28"/>
      <c r="M90" s="152"/>
      <c r="T90" s="52"/>
      <c r="AT90" s="16" t="s">
        <v>214</v>
      </c>
      <c r="AU90" s="16" t="s">
        <v>88</v>
      </c>
    </row>
    <row r="91" spans="2:65" s="12" customFormat="1">
      <c r="B91" s="153"/>
      <c r="D91" s="154" t="s">
        <v>259</v>
      </c>
      <c r="E91" s="155" t="s">
        <v>1</v>
      </c>
      <c r="F91" s="156" t="s">
        <v>3636</v>
      </c>
      <c r="H91" s="155" t="s">
        <v>1</v>
      </c>
      <c r="L91" s="153"/>
      <c r="M91" s="157"/>
      <c r="T91" s="158"/>
      <c r="AT91" s="155" t="s">
        <v>259</v>
      </c>
      <c r="AU91" s="155" t="s">
        <v>88</v>
      </c>
      <c r="AV91" s="12" t="s">
        <v>80</v>
      </c>
      <c r="AW91" s="12" t="s">
        <v>27</v>
      </c>
      <c r="AX91" s="12" t="s">
        <v>72</v>
      </c>
      <c r="AY91" s="155" t="s">
        <v>157</v>
      </c>
    </row>
    <row r="92" spans="2:65" s="12" customFormat="1">
      <c r="B92" s="153"/>
      <c r="D92" s="154" t="s">
        <v>259</v>
      </c>
      <c r="E92" s="155" t="s">
        <v>1</v>
      </c>
      <c r="F92" s="156" t="s">
        <v>3637</v>
      </c>
      <c r="H92" s="155" t="s">
        <v>1</v>
      </c>
      <c r="L92" s="153"/>
      <c r="M92" s="157"/>
      <c r="T92" s="158"/>
      <c r="AT92" s="155" t="s">
        <v>259</v>
      </c>
      <c r="AU92" s="155" t="s">
        <v>88</v>
      </c>
      <c r="AV92" s="12" t="s">
        <v>80</v>
      </c>
      <c r="AW92" s="12" t="s">
        <v>27</v>
      </c>
      <c r="AX92" s="12" t="s">
        <v>72</v>
      </c>
      <c r="AY92" s="155" t="s">
        <v>157</v>
      </c>
    </row>
    <row r="93" spans="2:65" s="13" customFormat="1">
      <c r="B93" s="159"/>
      <c r="D93" s="154" t="s">
        <v>259</v>
      </c>
      <c r="E93" s="160" t="s">
        <v>1</v>
      </c>
      <c r="F93" s="161" t="s">
        <v>3638</v>
      </c>
      <c r="H93" s="162">
        <v>96.96</v>
      </c>
      <c r="L93" s="159"/>
      <c r="M93" s="163"/>
      <c r="T93" s="164"/>
      <c r="AT93" s="160" t="s">
        <v>259</v>
      </c>
      <c r="AU93" s="160" t="s">
        <v>88</v>
      </c>
      <c r="AV93" s="13" t="s">
        <v>88</v>
      </c>
      <c r="AW93" s="13" t="s">
        <v>27</v>
      </c>
      <c r="AX93" s="13" t="s">
        <v>72</v>
      </c>
      <c r="AY93" s="160" t="s">
        <v>157</v>
      </c>
    </row>
    <row r="94" spans="2:65" s="13" customFormat="1">
      <c r="B94" s="159"/>
      <c r="D94" s="154" t="s">
        <v>259</v>
      </c>
      <c r="E94" s="160" t="s">
        <v>1</v>
      </c>
      <c r="F94" s="161" t="s">
        <v>3639</v>
      </c>
      <c r="H94" s="162">
        <v>12.78</v>
      </c>
      <c r="L94" s="159"/>
      <c r="M94" s="163"/>
      <c r="T94" s="164"/>
      <c r="AT94" s="160" t="s">
        <v>259</v>
      </c>
      <c r="AU94" s="160" t="s">
        <v>88</v>
      </c>
      <c r="AV94" s="13" t="s">
        <v>88</v>
      </c>
      <c r="AW94" s="13" t="s">
        <v>27</v>
      </c>
      <c r="AX94" s="13" t="s">
        <v>72</v>
      </c>
      <c r="AY94" s="160" t="s">
        <v>157</v>
      </c>
    </row>
    <row r="95" spans="2:65" s="13" customFormat="1">
      <c r="B95" s="159"/>
      <c r="D95" s="154" t="s">
        <v>259</v>
      </c>
      <c r="E95" s="160" t="s">
        <v>1</v>
      </c>
      <c r="F95" s="161" t="s">
        <v>3640</v>
      </c>
      <c r="H95" s="162">
        <v>3.24</v>
      </c>
      <c r="L95" s="159"/>
      <c r="M95" s="163"/>
      <c r="T95" s="164"/>
      <c r="AT95" s="160" t="s">
        <v>259</v>
      </c>
      <c r="AU95" s="160" t="s">
        <v>88</v>
      </c>
      <c r="AV95" s="13" t="s">
        <v>88</v>
      </c>
      <c r="AW95" s="13" t="s">
        <v>27</v>
      </c>
      <c r="AX95" s="13" t="s">
        <v>72</v>
      </c>
      <c r="AY95" s="160" t="s">
        <v>157</v>
      </c>
    </row>
    <row r="96" spans="2:65" s="14" customFormat="1">
      <c r="B96" s="165"/>
      <c r="D96" s="154" t="s">
        <v>259</v>
      </c>
      <c r="E96" s="166" t="s">
        <v>1</v>
      </c>
      <c r="F96" s="167" t="s">
        <v>265</v>
      </c>
      <c r="H96" s="168">
        <v>112.97999999999999</v>
      </c>
      <c r="L96" s="165"/>
      <c r="M96" s="169"/>
      <c r="T96" s="170"/>
      <c r="AT96" s="166" t="s">
        <v>259</v>
      </c>
      <c r="AU96" s="166" t="s">
        <v>88</v>
      </c>
      <c r="AV96" s="14" t="s">
        <v>164</v>
      </c>
      <c r="AW96" s="14" t="s">
        <v>27</v>
      </c>
      <c r="AX96" s="14" t="s">
        <v>80</v>
      </c>
      <c r="AY96" s="166" t="s">
        <v>157</v>
      </c>
    </row>
    <row r="97" spans="2:65" s="1" customFormat="1" ht="44.25" customHeight="1">
      <c r="B97" s="28"/>
      <c r="C97" s="198" t="s">
        <v>88</v>
      </c>
      <c r="D97" s="198" t="s">
        <v>160</v>
      </c>
      <c r="E97" s="199" t="s">
        <v>3641</v>
      </c>
      <c r="F97" s="200" t="s">
        <v>3642</v>
      </c>
      <c r="G97" s="201" t="s">
        <v>256</v>
      </c>
      <c r="H97" s="202">
        <v>161.56100000000001</v>
      </c>
      <c r="I97" s="903"/>
      <c r="J97" s="203">
        <f>ROUND(I97*H97,2)</f>
        <v>0</v>
      </c>
      <c r="K97" s="200" t="s">
        <v>2720</v>
      </c>
      <c r="L97" s="28"/>
      <c r="M97" s="140" t="s">
        <v>1</v>
      </c>
      <c r="N97" s="141" t="s">
        <v>38</v>
      </c>
      <c r="O97" s="142">
        <v>6.3259999999999996</v>
      </c>
      <c r="P97" s="142">
        <f>O97*H97</f>
        <v>1022.034886</v>
      </c>
      <c r="Q97" s="142">
        <v>0</v>
      </c>
      <c r="R97" s="142">
        <f>Q97*H97</f>
        <v>0</v>
      </c>
      <c r="S97" s="142">
        <v>0</v>
      </c>
      <c r="T97" s="143">
        <f>S97*H97</f>
        <v>0</v>
      </c>
      <c r="AR97" s="144" t="s">
        <v>164</v>
      </c>
      <c r="AT97" s="144" t="s">
        <v>160</v>
      </c>
      <c r="AU97" s="144" t="s">
        <v>88</v>
      </c>
      <c r="AY97" s="16" t="s">
        <v>157</v>
      </c>
      <c r="BE97" s="145">
        <f>IF(N97="základní",J97,0)</f>
        <v>0</v>
      </c>
      <c r="BF97" s="145">
        <f>IF(N97="snížená",J97,0)</f>
        <v>0</v>
      </c>
      <c r="BG97" s="145">
        <f>IF(N97="zákl. přenesená",J97,0)</f>
        <v>0</v>
      </c>
      <c r="BH97" s="145">
        <f>IF(N97="sníž. přenesená",J97,0)</f>
        <v>0</v>
      </c>
      <c r="BI97" s="145">
        <f>IF(N97="nulová",J97,0)</f>
        <v>0</v>
      </c>
      <c r="BJ97" s="16" t="s">
        <v>88</v>
      </c>
      <c r="BK97" s="145">
        <f>ROUND(I97*H97,2)</f>
        <v>0</v>
      </c>
      <c r="BL97" s="16" t="s">
        <v>164</v>
      </c>
      <c r="BM97" s="144" t="s">
        <v>3643</v>
      </c>
    </row>
    <row r="98" spans="2:65" s="1" customFormat="1">
      <c r="B98" s="28"/>
      <c r="D98" s="150" t="s">
        <v>214</v>
      </c>
      <c r="F98" s="870" t="s">
        <v>3644</v>
      </c>
      <c r="L98" s="28"/>
      <c r="M98" s="152"/>
      <c r="T98" s="52"/>
      <c r="AT98" s="16" t="s">
        <v>214</v>
      </c>
      <c r="AU98" s="16" t="s">
        <v>88</v>
      </c>
    </row>
    <row r="99" spans="2:65" s="12" customFormat="1">
      <c r="B99" s="153"/>
      <c r="D99" s="154" t="s">
        <v>259</v>
      </c>
      <c r="E99" s="155" t="s">
        <v>1</v>
      </c>
      <c r="F99" s="156" t="s">
        <v>3636</v>
      </c>
      <c r="H99" s="155" t="s">
        <v>1</v>
      </c>
      <c r="L99" s="153"/>
      <c r="M99" s="157"/>
      <c r="T99" s="158"/>
      <c r="AT99" s="155" t="s">
        <v>259</v>
      </c>
      <c r="AU99" s="155" t="s">
        <v>88</v>
      </c>
      <c r="AV99" s="12" t="s">
        <v>80</v>
      </c>
      <c r="AW99" s="12" t="s">
        <v>27</v>
      </c>
      <c r="AX99" s="12" t="s">
        <v>72</v>
      </c>
      <c r="AY99" s="155" t="s">
        <v>157</v>
      </c>
    </row>
    <row r="100" spans="2:65" s="12" customFormat="1">
      <c r="B100" s="153"/>
      <c r="D100" s="154" t="s">
        <v>259</v>
      </c>
      <c r="E100" s="155" t="s">
        <v>1</v>
      </c>
      <c r="F100" s="156" t="s">
        <v>3637</v>
      </c>
      <c r="H100" s="155" t="s">
        <v>1</v>
      </c>
      <c r="L100" s="153"/>
      <c r="M100" s="157"/>
      <c r="T100" s="158"/>
      <c r="AT100" s="155" t="s">
        <v>259</v>
      </c>
      <c r="AU100" s="155" t="s">
        <v>88</v>
      </c>
      <c r="AV100" s="12" t="s">
        <v>80</v>
      </c>
      <c r="AW100" s="12" t="s">
        <v>27</v>
      </c>
      <c r="AX100" s="12" t="s">
        <v>72</v>
      </c>
      <c r="AY100" s="155" t="s">
        <v>157</v>
      </c>
    </row>
    <row r="101" spans="2:65" s="13" customFormat="1">
      <c r="B101" s="159"/>
      <c r="D101" s="154" t="s">
        <v>259</v>
      </c>
      <c r="E101" s="160" t="s">
        <v>1</v>
      </c>
      <c r="F101" s="161" t="s">
        <v>3645</v>
      </c>
      <c r="H101" s="162">
        <v>138.65299999999999</v>
      </c>
      <c r="L101" s="159"/>
      <c r="M101" s="163"/>
      <c r="T101" s="164"/>
      <c r="AT101" s="160" t="s">
        <v>259</v>
      </c>
      <c r="AU101" s="160" t="s">
        <v>88</v>
      </c>
      <c r="AV101" s="13" t="s">
        <v>88</v>
      </c>
      <c r="AW101" s="13" t="s">
        <v>27</v>
      </c>
      <c r="AX101" s="13" t="s">
        <v>72</v>
      </c>
      <c r="AY101" s="160" t="s">
        <v>157</v>
      </c>
    </row>
    <row r="102" spans="2:65" s="13" customFormat="1">
      <c r="B102" s="159"/>
      <c r="D102" s="154" t="s">
        <v>259</v>
      </c>
      <c r="E102" s="160" t="s">
        <v>1</v>
      </c>
      <c r="F102" s="161" t="s">
        <v>3646</v>
      </c>
      <c r="H102" s="162">
        <v>18.274999999999999</v>
      </c>
      <c r="L102" s="159"/>
      <c r="M102" s="163"/>
      <c r="T102" s="164"/>
      <c r="AT102" s="160" t="s">
        <v>259</v>
      </c>
      <c r="AU102" s="160" t="s">
        <v>88</v>
      </c>
      <c r="AV102" s="13" t="s">
        <v>88</v>
      </c>
      <c r="AW102" s="13" t="s">
        <v>27</v>
      </c>
      <c r="AX102" s="13" t="s">
        <v>72</v>
      </c>
      <c r="AY102" s="160" t="s">
        <v>157</v>
      </c>
    </row>
    <row r="103" spans="2:65" s="13" customFormat="1">
      <c r="B103" s="159"/>
      <c r="D103" s="154" t="s">
        <v>259</v>
      </c>
      <c r="E103" s="160" t="s">
        <v>1</v>
      </c>
      <c r="F103" s="161" t="s">
        <v>3647</v>
      </c>
      <c r="H103" s="162">
        <v>4.633</v>
      </c>
      <c r="L103" s="159"/>
      <c r="M103" s="163"/>
      <c r="T103" s="164"/>
      <c r="AT103" s="160" t="s">
        <v>259</v>
      </c>
      <c r="AU103" s="160" t="s">
        <v>88</v>
      </c>
      <c r="AV103" s="13" t="s">
        <v>88</v>
      </c>
      <c r="AW103" s="13" t="s">
        <v>27</v>
      </c>
      <c r="AX103" s="13" t="s">
        <v>72</v>
      </c>
      <c r="AY103" s="160" t="s">
        <v>157</v>
      </c>
    </row>
    <row r="104" spans="2:65" s="14" customFormat="1">
      <c r="B104" s="165"/>
      <c r="D104" s="154" t="s">
        <v>259</v>
      </c>
      <c r="E104" s="166" t="s">
        <v>1</v>
      </c>
      <c r="F104" s="167" t="s">
        <v>265</v>
      </c>
      <c r="H104" s="168">
        <v>161.56100000000001</v>
      </c>
      <c r="L104" s="165"/>
      <c r="M104" s="169"/>
      <c r="T104" s="170"/>
      <c r="AT104" s="166" t="s">
        <v>259</v>
      </c>
      <c r="AU104" s="166" t="s">
        <v>88</v>
      </c>
      <c r="AV104" s="14" t="s">
        <v>164</v>
      </c>
      <c r="AW104" s="14" t="s">
        <v>27</v>
      </c>
      <c r="AX104" s="14" t="s">
        <v>80</v>
      </c>
      <c r="AY104" s="166" t="s">
        <v>157</v>
      </c>
    </row>
    <row r="105" spans="2:65" s="1" customFormat="1" ht="44.25" customHeight="1">
      <c r="B105" s="28"/>
      <c r="C105" s="198" t="s">
        <v>95</v>
      </c>
      <c r="D105" s="198" t="s">
        <v>160</v>
      </c>
      <c r="E105" s="199" t="s">
        <v>3648</v>
      </c>
      <c r="F105" s="200" t="s">
        <v>3649</v>
      </c>
      <c r="G105" s="201" t="s">
        <v>256</v>
      </c>
      <c r="H105" s="202">
        <v>161.56100000000001</v>
      </c>
      <c r="I105" s="903"/>
      <c r="J105" s="203">
        <f>ROUND(I105*H105,2)</f>
        <v>0</v>
      </c>
      <c r="K105" s="200" t="s">
        <v>2720</v>
      </c>
      <c r="L105" s="28"/>
      <c r="M105" s="140" t="s">
        <v>1</v>
      </c>
      <c r="N105" s="141" t="s">
        <v>38</v>
      </c>
      <c r="O105" s="142">
        <v>0.63200000000000001</v>
      </c>
      <c r="P105" s="142">
        <f>O105*H105</f>
        <v>102.10655200000001</v>
      </c>
      <c r="Q105" s="142">
        <v>0</v>
      </c>
      <c r="R105" s="142">
        <f>Q105*H105</f>
        <v>0</v>
      </c>
      <c r="S105" s="142">
        <v>0</v>
      </c>
      <c r="T105" s="143">
        <f>S105*H105</f>
        <v>0</v>
      </c>
      <c r="AR105" s="144" t="s">
        <v>164</v>
      </c>
      <c r="AT105" s="144" t="s">
        <v>160</v>
      </c>
      <c r="AU105" s="144" t="s">
        <v>88</v>
      </c>
      <c r="AY105" s="16" t="s">
        <v>157</v>
      </c>
      <c r="BE105" s="145">
        <f>IF(N105="základní",J105,0)</f>
        <v>0</v>
      </c>
      <c r="BF105" s="145">
        <f>IF(N105="snížená",J105,0)</f>
        <v>0</v>
      </c>
      <c r="BG105" s="145">
        <f>IF(N105="zákl. přenesená",J105,0)</f>
        <v>0</v>
      </c>
      <c r="BH105" s="145">
        <f>IF(N105="sníž. přenesená",J105,0)</f>
        <v>0</v>
      </c>
      <c r="BI105" s="145">
        <f>IF(N105="nulová",J105,0)</f>
        <v>0</v>
      </c>
      <c r="BJ105" s="16" t="s">
        <v>88</v>
      </c>
      <c r="BK105" s="145">
        <f>ROUND(I105*H105,2)</f>
        <v>0</v>
      </c>
      <c r="BL105" s="16" t="s">
        <v>164</v>
      </c>
      <c r="BM105" s="144" t="s">
        <v>3650</v>
      </c>
    </row>
    <row r="106" spans="2:65" s="1" customFormat="1">
      <c r="B106" s="28"/>
      <c r="D106" s="150" t="s">
        <v>214</v>
      </c>
      <c r="F106" s="870" t="s">
        <v>3651</v>
      </c>
      <c r="L106" s="28"/>
      <c r="M106" s="152"/>
      <c r="T106" s="52"/>
      <c r="AT106" s="16" t="s">
        <v>214</v>
      </c>
      <c r="AU106" s="16" t="s">
        <v>88</v>
      </c>
    </row>
    <row r="107" spans="2:65" s="12" customFormat="1">
      <c r="B107" s="153"/>
      <c r="D107" s="154" t="s">
        <v>259</v>
      </c>
      <c r="E107" s="155" t="s">
        <v>1</v>
      </c>
      <c r="F107" s="156" t="s">
        <v>3636</v>
      </c>
      <c r="H107" s="155" t="s">
        <v>1</v>
      </c>
      <c r="L107" s="153"/>
      <c r="M107" s="157"/>
      <c r="T107" s="158"/>
      <c r="AT107" s="155" t="s">
        <v>259</v>
      </c>
      <c r="AU107" s="155" t="s">
        <v>88</v>
      </c>
      <c r="AV107" s="12" t="s">
        <v>80</v>
      </c>
      <c r="AW107" s="12" t="s">
        <v>27</v>
      </c>
      <c r="AX107" s="12" t="s">
        <v>72</v>
      </c>
      <c r="AY107" s="155" t="s">
        <v>157</v>
      </c>
    </row>
    <row r="108" spans="2:65" s="12" customFormat="1">
      <c r="B108" s="153"/>
      <c r="D108" s="154" t="s">
        <v>259</v>
      </c>
      <c r="E108" s="155" t="s">
        <v>1</v>
      </c>
      <c r="F108" s="156" t="s">
        <v>3637</v>
      </c>
      <c r="H108" s="155" t="s">
        <v>1</v>
      </c>
      <c r="L108" s="153"/>
      <c r="M108" s="157"/>
      <c r="T108" s="158"/>
      <c r="AT108" s="155" t="s">
        <v>259</v>
      </c>
      <c r="AU108" s="155" t="s">
        <v>88</v>
      </c>
      <c r="AV108" s="12" t="s">
        <v>80</v>
      </c>
      <c r="AW108" s="12" t="s">
        <v>27</v>
      </c>
      <c r="AX108" s="12" t="s">
        <v>72</v>
      </c>
      <c r="AY108" s="155" t="s">
        <v>157</v>
      </c>
    </row>
    <row r="109" spans="2:65" s="13" customFormat="1">
      <c r="B109" s="159"/>
      <c r="D109" s="154" t="s">
        <v>259</v>
      </c>
      <c r="E109" s="160" t="s">
        <v>1</v>
      </c>
      <c r="F109" s="161" t="s">
        <v>3645</v>
      </c>
      <c r="H109" s="162">
        <v>138.65299999999999</v>
      </c>
      <c r="L109" s="159"/>
      <c r="M109" s="163"/>
      <c r="T109" s="164"/>
      <c r="AT109" s="160" t="s">
        <v>259</v>
      </c>
      <c r="AU109" s="160" t="s">
        <v>88</v>
      </c>
      <c r="AV109" s="13" t="s">
        <v>88</v>
      </c>
      <c r="AW109" s="13" t="s">
        <v>27</v>
      </c>
      <c r="AX109" s="13" t="s">
        <v>72</v>
      </c>
      <c r="AY109" s="160" t="s">
        <v>157</v>
      </c>
    </row>
    <row r="110" spans="2:65" s="13" customFormat="1">
      <c r="B110" s="159"/>
      <c r="D110" s="154" t="s">
        <v>259</v>
      </c>
      <c r="E110" s="160" t="s">
        <v>1</v>
      </c>
      <c r="F110" s="161" t="s">
        <v>3646</v>
      </c>
      <c r="H110" s="162">
        <v>18.274999999999999</v>
      </c>
      <c r="L110" s="159"/>
      <c r="M110" s="163"/>
      <c r="T110" s="164"/>
      <c r="AT110" s="160" t="s">
        <v>259</v>
      </c>
      <c r="AU110" s="160" t="s">
        <v>88</v>
      </c>
      <c r="AV110" s="13" t="s">
        <v>88</v>
      </c>
      <c r="AW110" s="13" t="s">
        <v>27</v>
      </c>
      <c r="AX110" s="13" t="s">
        <v>72</v>
      </c>
      <c r="AY110" s="160" t="s">
        <v>157</v>
      </c>
    </row>
    <row r="111" spans="2:65" s="13" customFormat="1">
      <c r="B111" s="159"/>
      <c r="D111" s="154" t="s">
        <v>259</v>
      </c>
      <c r="E111" s="160" t="s">
        <v>1</v>
      </c>
      <c r="F111" s="161" t="s">
        <v>3647</v>
      </c>
      <c r="H111" s="162">
        <v>4.633</v>
      </c>
      <c r="L111" s="159"/>
      <c r="M111" s="163"/>
      <c r="T111" s="164"/>
      <c r="AT111" s="160" t="s">
        <v>259</v>
      </c>
      <c r="AU111" s="160" t="s">
        <v>88</v>
      </c>
      <c r="AV111" s="13" t="s">
        <v>88</v>
      </c>
      <c r="AW111" s="13" t="s">
        <v>27</v>
      </c>
      <c r="AX111" s="13" t="s">
        <v>72</v>
      </c>
      <c r="AY111" s="160" t="s">
        <v>157</v>
      </c>
    </row>
    <row r="112" spans="2:65" s="14" customFormat="1">
      <c r="B112" s="165"/>
      <c r="D112" s="154" t="s">
        <v>259</v>
      </c>
      <c r="E112" s="166" t="s">
        <v>1</v>
      </c>
      <c r="F112" s="167" t="s">
        <v>265</v>
      </c>
      <c r="H112" s="168">
        <v>161.56100000000001</v>
      </c>
      <c r="L112" s="165"/>
      <c r="M112" s="169"/>
      <c r="T112" s="170"/>
      <c r="AT112" s="166" t="s">
        <v>259</v>
      </c>
      <c r="AU112" s="166" t="s">
        <v>88</v>
      </c>
      <c r="AV112" s="14" t="s">
        <v>164</v>
      </c>
      <c r="AW112" s="14" t="s">
        <v>27</v>
      </c>
      <c r="AX112" s="14" t="s">
        <v>80</v>
      </c>
      <c r="AY112" s="166" t="s">
        <v>157</v>
      </c>
    </row>
    <row r="113" spans="2:65" s="1" customFormat="1" ht="37.9" customHeight="1">
      <c r="B113" s="28"/>
      <c r="C113" s="198" t="s">
        <v>164</v>
      </c>
      <c r="D113" s="198" t="s">
        <v>160</v>
      </c>
      <c r="E113" s="199" t="s">
        <v>3652</v>
      </c>
      <c r="F113" s="200" t="s">
        <v>3653</v>
      </c>
      <c r="G113" s="201" t="s">
        <v>306</v>
      </c>
      <c r="H113" s="202">
        <v>112.98</v>
      </c>
      <c r="I113" s="903"/>
      <c r="J113" s="203">
        <f>ROUND(I113*H113,2)</f>
        <v>0</v>
      </c>
      <c r="K113" s="200" t="s">
        <v>2720</v>
      </c>
      <c r="L113" s="28"/>
      <c r="M113" s="140" t="s">
        <v>1</v>
      </c>
      <c r="N113" s="141" t="s">
        <v>38</v>
      </c>
      <c r="O113" s="142">
        <v>0.66800000000000004</v>
      </c>
      <c r="P113" s="142">
        <f>O113*H113</f>
        <v>75.470640000000003</v>
      </c>
      <c r="Q113" s="142">
        <v>0</v>
      </c>
      <c r="R113" s="142">
        <f>Q113*H113</f>
        <v>0</v>
      </c>
      <c r="S113" s="142">
        <v>0</v>
      </c>
      <c r="T113" s="143">
        <f>S113*H113</f>
        <v>0</v>
      </c>
      <c r="AR113" s="144" t="s">
        <v>164</v>
      </c>
      <c r="AT113" s="144" t="s">
        <v>160</v>
      </c>
      <c r="AU113" s="144" t="s">
        <v>88</v>
      </c>
      <c r="AY113" s="16" t="s">
        <v>157</v>
      </c>
      <c r="BE113" s="145">
        <f>IF(N113="základní",J113,0)</f>
        <v>0</v>
      </c>
      <c r="BF113" s="145">
        <f>IF(N113="snížená",J113,0)</f>
        <v>0</v>
      </c>
      <c r="BG113" s="145">
        <f>IF(N113="zákl. přenesená",J113,0)</f>
        <v>0</v>
      </c>
      <c r="BH113" s="145">
        <f>IF(N113="sníž. přenesená",J113,0)</f>
        <v>0</v>
      </c>
      <c r="BI113" s="145">
        <f>IF(N113="nulová",J113,0)</f>
        <v>0</v>
      </c>
      <c r="BJ113" s="16" t="s">
        <v>88</v>
      </c>
      <c r="BK113" s="145">
        <f>ROUND(I113*H113,2)</f>
        <v>0</v>
      </c>
      <c r="BL113" s="16" t="s">
        <v>164</v>
      </c>
      <c r="BM113" s="144" t="s">
        <v>3654</v>
      </c>
    </row>
    <row r="114" spans="2:65" s="1" customFormat="1">
      <c r="B114" s="28"/>
      <c r="D114" s="150" t="s">
        <v>214</v>
      </c>
      <c r="F114" s="870" t="s">
        <v>3655</v>
      </c>
      <c r="L114" s="28"/>
      <c r="M114" s="152"/>
      <c r="T114" s="52"/>
      <c r="AT114" s="16" t="s">
        <v>214</v>
      </c>
      <c r="AU114" s="16" t="s">
        <v>88</v>
      </c>
    </row>
    <row r="115" spans="2:65" s="12" customFormat="1">
      <c r="B115" s="153"/>
      <c r="D115" s="154" t="s">
        <v>259</v>
      </c>
      <c r="E115" s="155" t="s">
        <v>1</v>
      </c>
      <c r="F115" s="156" t="s">
        <v>3636</v>
      </c>
      <c r="H115" s="155" t="s">
        <v>1</v>
      </c>
      <c r="L115" s="153"/>
      <c r="M115" s="157"/>
      <c r="T115" s="158"/>
      <c r="AT115" s="155" t="s">
        <v>259</v>
      </c>
      <c r="AU115" s="155" t="s">
        <v>88</v>
      </c>
      <c r="AV115" s="12" t="s">
        <v>80</v>
      </c>
      <c r="AW115" s="12" t="s">
        <v>27</v>
      </c>
      <c r="AX115" s="12" t="s">
        <v>72</v>
      </c>
      <c r="AY115" s="155" t="s">
        <v>157</v>
      </c>
    </row>
    <row r="116" spans="2:65" s="12" customFormat="1">
      <c r="B116" s="153"/>
      <c r="D116" s="154" t="s">
        <v>259</v>
      </c>
      <c r="E116" s="155" t="s">
        <v>1</v>
      </c>
      <c r="F116" s="156" t="s">
        <v>3637</v>
      </c>
      <c r="H116" s="155" t="s">
        <v>1</v>
      </c>
      <c r="L116" s="153"/>
      <c r="M116" s="157"/>
      <c r="T116" s="158"/>
      <c r="AT116" s="155" t="s">
        <v>259</v>
      </c>
      <c r="AU116" s="155" t="s">
        <v>88</v>
      </c>
      <c r="AV116" s="12" t="s">
        <v>80</v>
      </c>
      <c r="AW116" s="12" t="s">
        <v>27</v>
      </c>
      <c r="AX116" s="12" t="s">
        <v>72</v>
      </c>
      <c r="AY116" s="155" t="s">
        <v>157</v>
      </c>
    </row>
    <row r="117" spans="2:65" s="13" customFormat="1">
      <c r="B117" s="159"/>
      <c r="D117" s="154" t="s">
        <v>259</v>
      </c>
      <c r="E117" s="160" t="s">
        <v>1</v>
      </c>
      <c r="F117" s="161" t="s">
        <v>3638</v>
      </c>
      <c r="H117" s="162">
        <v>96.96</v>
      </c>
      <c r="L117" s="159"/>
      <c r="M117" s="163"/>
      <c r="T117" s="164"/>
      <c r="AT117" s="160" t="s">
        <v>259</v>
      </c>
      <c r="AU117" s="160" t="s">
        <v>88</v>
      </c>
      <c r="AV117" s="13" t="s">
        <v>88</v>
      </c>
      <c r="AW117" s="13" t="s">
        <v>27</v>
      </c>
      <c r="AX117" s="13" t="s">
        <v>72</v>
      </c>
      <c r="AY117" s="160" t="s">
        <v>157</v>
      </c>
    </row>
    <row r="118" spans="2:65" s="13" customFormat="1">
      <c r="B118" s="159"/>
      <c r="D118" s="154" t="s">
        <v>259</v>
      </c>
      <c r="E118" s="160" t="s">
        <v>1</v>
      </c>
      <c r="F118" s="161" t="s">
        <v>3639</v>
      </c>
      <c r="H118" s="162">
        <v>12.78</v>
      </c>
      <c r="L118" s="159"/>
      <c r="M118" s="163"/>
      <c r="T118" s="164"/>
      <c r="AT118" s="160" t="s">
        <v>259</v>
      </c>
      <c r="AU118" s="160" t="s">
        <v>88</v>
      </c>
      <c r="AV118" s="13" t="s">
        <v>88</v>
      </c>
      <c r="AW118" s="13" t="s">
        <v>27</v>
      </c>
      <c r="AX118" s="13" t="s">
        <v>72</v>
      </c>
      <c r="AY118" s="160" t="s">
        <v>157</v>
      </c>
    </row>
    <row r="119" spans="2:65" s="13" customFormat="1">
      <c r="B119" s="159"/>
      <c r="D119" s="154" t="s">
        <v>259</v>
      </c>
      <c r="E119" s="160" t="s">
        <v>1</v>
      </c>
      <c r="F119" s="161" t="s">
        <v>3640</v>
      </c>
      <c r="H119" s="162">
        <v>3.24</v>
      </c>
      <c r="L119" s="159"/>
      <c r="M119" s="163"/>
      <c r="T119" s="164"/>
      <c r="AT119" s="160" t="s">
        <v>259</v>
      </c>
      <c r="AU119" s="160" t="s">
        <v>88</v>
      </c>
      <c r="AV119" s="13" t="s">
        <v>88</v>
      </c>
      <c r="AW119" s="13" t="s">
        <v>27</v>
      </c>
      <c r="AX119" s="13" t="s">
        <v>72</v>
      </c>
      <c r="AY119" s="160" t="s">
        <v>157</v>
      </c>
    </row>
    <row r="120" spans="2:65" s="14" customFormat="1">
      <c r="B120" s="165"/>
      <c r="D120" s="154" t="s">
        <v>259</v>
      </c>
      <c r="E120" s="166" t="s">
        <v>1</v>
      </c>
      <c r="F120" s="167" t="s">
        <v>265</v>
      </c>
      <c r="H120" s="168">
        <v>112.97999999999999</v>
      </c>
      <c r="L120" s="165"/>
      <c r="M120" s="169"/>
      <c r="T120" s="170"/>
      <c r="AT120" s="166" t="s">
        <v>259</v>
      </c>
      <c r="AU120" s="166" t="s">
        <v>88</v>
      </c>
      <c r="AV120" s="14" t="s">
        <v>164</v>
      </c>
      <c r="AW120" s="14" t="s">
        <v>27</v>
      </c>
      <c r="AX120" s="14" t="s">
        <v>80</v>
      </c>
      <c r="AY120" s="166" t="s">
        <v>157</v>
      </c>
    </row>
    <row r="121" spans="2:65" s="11" customFormat="1" ht="22.9" customHeight="1">
      <c r="B121" s="121"/>
      <c r="D121" s="122" t="s">
        <v>71</v>
      </c>
      <c r="E121" s="130" t="s">
        <v>169</v>
      </c>
      <c r="F121" s="130" t="s">
        <v>311</v>
      </c>
      <c r="J121" s="131">
        <f>BK121</f>
        <v>0</v>
      </c>
      <c r="L121" s="121"/>
      <c r="M121" s="125"/>
      <c r="P121" s="126">
        <f>SUM(P122:P227)</f>
        <v>980.79459399999996</v>
      </c>
      <c r="R121" s="126">
        <f>SUM(R122:R227)</f>
        <v>35.282958999999998</v>
      </c>
      <c r="T121" s="127">
        <f>SUM(T122:T227)</f>
        <v>0</v>
      </c>
      <c r="AR121" s="122" t="s">
        <v>80</v>
      </c>
      <c r="AT121" s="128" t="s">
        <v>71</v>
      </c>
      <c r="AU121" s="128" t="s">
        <v>80</v>
      </c>
      <c r="AY121" s="122" t="s">
        <v>157</v>
      </c>
      <c r="BK121" s="129">
        <f>SUM(BK122:BK227)</f>
        <v>0</v>
      </c>
    </row>
    <row r="122" spans="2:65" s="1" customFormat="1" ht="44.25" customHeight="1">
      <c r="B122" s="28"/>
      <c r="C122" s="198" t="s">
        <v>156</v>
      </c>
      <c r="D122" s="198" t="s">
        <v>160</v>
      </c>
      <c r="E122" s="199" t="s">
        <v>3656</v>
      </c>
      <c r="F122" s="200" t="s">
        <v>3657</v>
      </c>
      <c r="G122" s="201" t="s">
        <v>306</v>
      </c>
      <c r="H122" s="202">
        <v>301.714</v>
      </c>
      <c r="I122" s="903"/>
      <c r="J122" s="203">
        <f>ROUND(I122*H122,2)</f>
        <v>0</v>
      </c>
      <c r="K122" s="200" t="s">
        <v>2720</v>
      </c>
      <c r="L122" s="28"/>
      <c r="M122" s="140" t="s">
        <v>1</v>
      </c>
      <c r="N122" s="141" t="s">
        <v>38</v>
      </c>
      <c r="O122" s="142">
        <v>0.44600000000000001</v>
      </c>
      <c r="P122" s="142">
        <f>O122*H122</f>
        <v>134.56444400000001</v>
      </c>
      <c r="Q122" s="142">
        <v>1.2E-2</v>
      </c>
      <c r="R122" s="142">
        <f>Q122*H122</f>
        <v>3.620568</v>
      </c>
      <c r="S122" s="142">
        <v>0</v>
      </c>
      <c r="T122" s="143">
        <f>S122*H122</f>
        <v>0</v>
      </c>
      <c r="AR122" s="144" t="s">
        <v>164</v>
      </c>
      <c r="AT122" s="144" t="s">
        <v>160</v>
      </c>
      <c r="AU122" s="144" t="s">
        <v>88</v>
      </c>
      <c r="AY122" s="16" t="s">
        <v>157</v>
      </c>
      <c r="BE122" s="145">
        <f>IF(N122="základní",J122,0)</f>
        <v>0</v>
      </c>
      <c r="BF122" s="145">
        <f>IF(N122="snížená",J122,0)</f>
        <v>0</v>
      </c>
      <c r="BG122" s="145">
        <f>IF(N122="zákl. přenesená",J122,0)</f>
        <v>0</v>
      </c>
      <c r="BH122" s="145">
        <f>IF(N122="sníž. přenesená",J122,0)</f>
        <v>0</v>
      </c>
      <c r="BI122" s="145">
        <f>IF(N122="nulová",J122,0)</f>
        <v>0</v>
      </c>
      <c r="BJ122" s="16" t="s">
        <v>88</v>
      </c>
      <c r="BK122" s="145">
        <f>ROUND(I122*H122,2)</f>
        <v>0</v>
      </c>
      <c r="BL122" s="16" t="s">
        <v>164</v>
      </c>
      <c r="BM122" s="144" t="s">
        <v>3658</v>
      </c>
    </row>
    <row r="123" spans="2:65" s="1" customFormat="1">
      <c r="B123" s="28"/>
      <c r="D123" s="150" t="s">
        <v>214</v>
      </c>
      <c r="F123" s="870" t="s">
        <v>3659</v>
      </c>
      <c r="L123" s="28"/>
      <c r="M123" s="152"/>
      <c r="T123" s="52"/>
      <c r="AT123" s="16" t="s">
        <v>214</v>
      </c>
      <c r="AU123" s="16" t="s">
        <v>88</v>
      </c>
    </row>
    <row r="124" spans="2:65" s="12" customFormat="1">
      <c r="B124" s="153"/>
      <c r="D124" s="154" t="s">
        <v>259</v>
      </c>
      <c r="E124" s="155" t="s">
        <v>1</v>
      </c>
      <c r="F124" s="156" t="s">
        <v>2904</v>
      </c>
      <c r="H124" s="155" t="s">
        <v>1</v>
      </c>
      <c r="L124" s="153"/>
      <c r="M124" s="157"/>
      <c r="T124" s="158"/>
      <c r="AT124" s="155" t="s">
        <v>259</v>
      </c>
      <c r="AU124" s="155" t="s">
        <v>88</v>
      </c>
      <c r="AV124" s="12" t="s">
        <v>80</v>
      </c>
      <c r="AW124" s="12" t="s">
        <v>27</v>
      </c>
      <c r="AX124" s="12" t="s">
        <v>72</v>
      </c>
      <c r="AY124" s="155" t="s">
        <v>157</v>
      </c>
    </row>
    <row r="125" spans="2:65" s="12" customFormat="1">
      <c r="B125" s="153"/>
      <c r="D125" s="154" t="s">
        <v>259</v>
      </c>
      <c r="E125" s="155" t="s">
        <v>1</v>
      </c>
      <c r="F125" s="156" t="s">
        <v>3660</v>
      </c>
      <c r="H125" s="155" t="s">
        <v>1</v>
      </c>
      <c r="L125" s="153"/>
      <c r="M125" s="157"/>
      <c r="T125" s="158"/>
      <c r="AT125" s="155" t="s">
        <v>259</v>
      </c>
      <c r="AU125" s="155" t="s">
        <v>88</v>
      </c>
      <c r="AV125" s="12" t="s">
        <v>80</v>
      </c>
      <c r="AW125" s="12" t="s">
        <v>27</v>
      </c>
      <c r="AX125" s="12" t="s">
        <v>72</v>
      </c>
      <c r="AY125" s="155" t="s">
        <v>157</v>
      </c>
    </row>
    <row r="126" spans="2:65" s="13" customFormat="1">
      <c r="B126" s="159"/>
      <c r="D126" s="154" t="s">
        <v>259</v>
      </c>
      <c r="E126" s="160" t="s">
        <v>1</v>
      </c>
      <c r="F126" s="161" t="s">
        <v>3661</v>
      </c>
      <c r="H126" s="162">
        <v>26.442</v>
      </c>
      <c r="L126" s="159"/>
      <c r="M126" s="163"/>
      <c r="T126" s="164"/>
      <c r="AT126" s="160" t="s">
        <v>259</v>
      </c>
      <c r="AU126" s="160" t="s">
        <v>88</v>
      </c>
      <c r="AV126" s="13" t="s">
        <v>88</v>
      </c>
      <c r="AW126" s="13" t="s">
        <v>27</v>
      </c>
      <c r="AX126" s="13" t="s">
        <v>72</v>
      </c>
      <c r="AY126" s="160" t="s">
        <v>157</v>
      </c>
    </row>
    <row r="127" spans="2:65" s="13" customFormat="1">
      <c r="B127" s="159"/>
      <c r="D127" s="154" t="s">
        <v>259</v>
      </c>
      <c r="E127" s="160" t="s">
        <v>1</v>
      </c>
      <c r="F127" s="161" t="s">
        <v>3662</v>
      </c>
      <c r="H127" s="162">
        <v>19.36</v>
      </c>
      <c r="L127" s="159"/>
      <c r="M127" s="163"/>
      <c r="T127" s="164"/>
      <c r="AT127" s="160" t="s">
        <v>259</v>
      </c>
      <c r="AU127" s="160" t="s">
        <v>88</v>
      </c>
      <c r="AV127" s="13" t="s">
        <v>88</v>
      </c>
      <c r="AW127" s="13" t="s">
        <v>27</v>
      </c>
      <c r="AX127" s="13" t="s">
        <v>72</v>
      </c>
      <c r="AY127" s="160" t="s">
        <v>157</v>
      </c>
    </row>
    <row r="128" spans="2:65" s="13" customFormat="1">
      <c r="B128" s="159"/>
      <c r="D128" s="154" t="s">
        <v>259</v>
      </c>
      <c r="E128" s="160" t="s">
        <v>1</v>
      </c>
      <c r="F128" s="161" t="s">
        <v>3663</v>
      </c>
      <c r="H128" s="162">
        <v>25.021999999999998</v>
      </c>
      <c r="L128" s="159"/>
      <c r="M128" s="163"/>
      <c r="T128" s="164"/>
      <c r="AT128" s="160" t="s">
        <v>259</v>
      </c>
      <c r="AU128" s="160" t="s">
        <v>88</v>
      </c>
      <c r="AV128" s="13" t="s">
        <v>88</v>
      </c>
      <c r="AW128" s="13" t="s">
        <v>27</v>
      </c>
      <c r="AX128" s="13" t="s">
        <v>72</v>
      </c>
      <c r="AY128" s="160" t="s">
        <v>157</v>
      </c>
    </row>
    <row r="129" spans="2:65" s="13" customFormat="1">
      <c r="B129" s="159"/>
      <c r="D129" s="154" t="s">
        <v>259</v>
      </c>
      <c r="E129" s="160" t="s">
        <v>1</v>
      </c>
      <c r="F129" s="161" t="s">
        <v>3664</v>
      </c>
      <c r="H129" s="162">
        <v>20.411999999999999</v>
      </c>
      <c r="L129" s="159"/>
      <c r="M129" s="163"/>
      <c r="T129" s="164"/>
      <c r="AT129" s="160" t="s">
        <v>259</v>
      </c>
      <c r="AU129" s="160" t="s">
        <v>88</v>
      </c>
      <c r="AV129" s="13" t="s">
        <v>88</v>
      </c>
      <c r="AW129" s="13" t="s">
        <v>27</v>
      </c>
      <c r="AX129" s="13" t="s">
        <v>72</v>
      </c>
      <c r="AY129" s="160" t="s">
        <v>157</v>
      </c>
    </row>
    <row r="130" spans="2:65" s="13" customFormat="1">
      <c r="B130" s="159"/>
      <c r="D130" s="154" t="s">
        <v>259</v>
      </c>
      <c r="E130" s="160" t="s">
        <v>1</v>
      </c>
      <c r="F130" s="161" t="s">
        <v>3665</v>
      </c>
      <c r="H130" s="162">
        <v>18.539000000000001</v>
      </c>
      <c r="L130" s="159"/>
      <c r="M130" s="163"/>
      <c r="T130" s="164"/>
      <c r="AT130" s="160" t="s">
        <v>259</v>
      </c>
      <c r="AU130" s="160" t="s">
        <v>88</v>
      </c>
      <c r="AV130" s="13" t="s">
        <v>88</v>
      </c>
      <c r="AW130" s="13" t="s">
        <v>27</v>
      </c>
      <c r="AX130" s="13" t="s">
        <v>72</v>
      </c>
      <c r="AY130" s="160" t="s">
        <v>157</v>
      </c>
    </row>
    <row r="131" spans="2:65" s="13" customFormat="1">
      <c r="B131" s="159"/>
      <c r="D131" s="154" t="s">
        <v>259</v>
      </c>
      <c r="E131" s="160" t="s">
        <v>1</v>
      </c>
      <c r="F131" s="161" t="s">
        <v>3666</v>
      </c>
      <c r="H131" s="162">
        <v>18.86</v>
      </c>
      <c r="L131" s="159"/>
      <c r="M131" s="163"/>
      <c r="T131" s="164"/>
      <c r="AT131" s="160" t="s">
        <v>259</v>
      </c>
      <c r="AU131" s="160" t="s">
        <v>88</v>
      </c>
      <c r="AV131" s="13" t="s">
        <v>88</v>
      </c>
      <c r="AW131" s="13" t="s">
        <v>27</v>
      </c>
      <c r="AX131" s="13" t="s">
        <v>72</v>
      </c>
      <c r="AY131" s="160" t="s">
        <v>157</v>
      </c>
    </row>
    <row r="132" spans="2:65" s="13" customFormat="1">
      <c r="B132" s="159"/>
      <c r="D132" s="154" t="s">
        <v>259</v>
      </c>
      <c r="E132" s="160" t="s">
        <v>1</v>
      </c>
      <c r="F132" s="161" t="s">
        <v>3667</v>
      </c>
      <c r="H132" s="162">
        <v>23.85</v>
      </c>
      <c r="L132" s="159"/>
      <c r="M132" s="163"/>
      <c r="T132" s="164"/>
      <c r="AT132" s="160" t="s">
        <v>259</v>
      </c>
      <c r="AU132" s="160" t="s">
        <v>88</v>
      </c>
      <c r="AV132" s="13" t="s">
        <v>88</v>
      </c>
      <c r="AW132" s="13" t="s">
        <v>27</v>
      </c>
      <c r="AX132" s="13" t="s">
        <v>72</v>
      </c>
      <c r="AY132" s="160" t="s">
        <v>157</v>
      </c>
    </row>
    <row r="133" spans="2:65" s="13" customFormat="1">
      <c r="B133" s="159"/>
      <c r="D133" s="154" t="s">
        <v>259</v>
      </c>
      <c r="E133" s="160" t="s">
        <v>1</v>
      </c>
      <c r="F133" s="161" t="s">
        <v>3668</v>
      </c>
      <c r="H133" s="162">
        <v>17.741</v>
      </c>
      <c r="L133" s="159"/>
      <c r="M133" s="163"/>
      <c r="T133" s="164"/>
      <c r="AT133" s="160" t="s">
        <v>259</v>
      </c>
      <c r="AU133" s="160" t="s">
        <v>88</v>
      </c>
      <c r="AV133" s="13" t="s">
        <v>88</v>
      </c>
      <c r="AW133" s="13" t="s">
        <v>27</v>
      </c>
      <c r="AX133" s="13" t="s">
        <v>72</v>
      </c>
      <c r="AY133" s="160" t="s">
        <v>157</v>
      </c>
    </row>
    <row r="134" spans="2:65" s="13" customFormat="1">
      <c r="B134" s="159"/>
      <c r="D134" s="154" t="s">
        <v>259</v>
      </c>
      <c r="E134" s="160" t="s">
        <v>1</v>
      </c>
      <c r="F134" s="161" t="s">
        <v>3669</v>
      </c>
      <c r="H134" s="162">
        <v>18.376000000000001</v>
      </c>
      <c r="L134" s="159"/>
      <c r="M134" s="163"/>
      <c r="T134" s="164"/>
      <c r="AT134" s="160" t="s">
        <v>259</v>
      </c>
      <c r="AU134" s="160" t="s">
        <v>88</v>
      </c>
      <c r="AV134" s="13" t="s">
        <v>88</v>
      </c>
      <c r="AW134" s="13" t="s">
        <v>27</v>
      </c>
      <c r="AX134" s="13" t="s">
        <v>72</v>
      </c>
      <c r="AY134" s="160" t="s">
        <v>157</v>
      </c>
    </row>
    <row r="135" spans="2:65" s="13" customFormat="1">
      <c r="B135" s="159"/>
      <c r="D135" s="154" t="s">
        <v>259</v>
      </c>
      <c r="E135" s="160" t="s">
        <v>1</v>
      </c>
      <c r="F135" s="161" t="s">
        <v>3670</v>
      </c>
      <c r="H135" s="162">
        <v>17.704000000000001</v>
      </c>
      <c r="L135" s="159"/>
      <c r="M135" s="163"/>
      <c r="T135" s="164"/>
      <c r="AT135" s="160" t="s">
        <v>259</v>
      </c>
      <c r="AU135" s="160" t="s">
        <v>88</v>
      </c>
      <c r="AV135" s="13" t="s">
        <v>88</v>
      </c>
      <c r="AW135" s="13" t="s">
        <v>27</v>
      </c>
      <c r="AX135" s="13" t="s">
        <v>72</v>
      </c>
      <c r="AY135" s="160" t="s">
        <v>157</v>
      </c>
    </row>
    <row r="136" spans="2:65" s="13" customFormat="1">
      <c r="B136" s="159"/>
      <c r="D136" s="154" t="s">
        <v>259</v>
      </c>
      <c r="E136" s="160" t="s">
        <v>1</v>
      </c>
      <c r="F136" s="161" t="s">
        <v>3671</v>
      </c>
      <c r="H136" s="162">
        <v>21.791</v>
      </c>
      <c r="L136" s="159"/>
      <c r="M136" s="163"/>
      <c r="T136" s="164"/>
      <c r="AT136" s="160" t="s">
        <v>259</v>
      </c>
      <c r="AU136" s="160" t="s">
        <v>88</v>
      </c>
      <c r="AV136" s="13" t="s">
        <v>88</v>
      </c>
      <c r="AW136" s="13" t="s">
        <v>27</v>
      </c>
      <c r="AX136" s="13" t="s">
        <v>72</v>
      </c>
      <c r="AY136" s="160" t="s">
        <v>157</v>
      </c>
    </row>
    <row r="137" spans="2:65" s="13" customFormat="1">
      <c r="B137" s="159"/>
      <c r="D137" s="154" t="s">
        <v>259</v>
      </c>
      <c r="E137" s="160" t="s">
        <v>1</v>
      </c>
      <c r="F137" s="161" t="s">
        <v>3672</v>
      </c>
      <c r="H137" s="162">
        <v>16.471</v>
      </c>
      <c r="L137" s="159"/>
      <c r="M137" s="163"/>
      <c r="T137" s="164"/>
      <c r="AT137" s="160" t="s">
        <v>259</v>
      </c>
      <c r="AU137" s="160" t="s">
        <v>88</v>
      </c>
      <c r="AV137" s="13" t="s">
        <v>88</v>
      </c>
      <c r="AW137" s="13" t="s">
        <v>27</v>
      </c>
      <c r="AX137" s="13" t="s">
        <v>72</v>
      </c>
      <c r="AY137" s="160" t="s">
        <v>157</v>
      </c>
    </row>
    <row r="138" spans="2:65" s="13" customFormat="1">
      <c r="B138" s="159"/>
      <c r="D138" s="154" t="s">
        <v>259</v>
      </c>
      <c r="E138" s="160" t="s">
        <v>1</v>
      </c>
      <c r="F138" s="161" t="s">
        <v>3673</v>
      </c>
      <c r="H138" s="162">
        <v>21.385000000000002</v>
      </c>
      <c r="L138" s="159"/>
      <c r="M138" s="163"/>
      <c r="T138" s="164"/>
      <c r="AT138" s="160" t="s">
        <v>259</v>
      </c>
      <c r="AU138" s="160" t="s">
        <v>88</v>
      </c>
      <c r="AV138" s="13" t="s">
        <v>88</v>
      </c>
      <c r="AW138" s="13" t="s">
        <v>27</v>
      </c>
      <c r="AX138" s="13" t="s">
        <v>72</v>
      </c>
      <c r="AY138" s="160" t="s">
        <v>157</v>
      </c>
    </row>
    <row r="139" spans="2:65" s="13" customFormat="1">
      <c r="B139" s="159"/>
      <c r="D139" s="154" t="s">
        <v>259</v>
      </c>
      <c r="E139" s="160" t="s">
        <v>1</v>
      </c>
      <c r="F139" s="161" t="s">
        <v>3674</v>
      </c>
      <c r="H139" s="162">
        <v>18.643999999999998</v>
      </c>
      <c r="L139" s="159"/>
      <c r="M139" s="163"/>
      <c r="T139" s="164"/>
      <c r="AT139" s="160" t="s">
        <v>259</v>
      </c>
      <c r="AU139" s="160" t="s">
        <v>88</v>
      </c>
      <c r="AV139" s="13" t="s">
        <v>88</v>
      </c>
      <c r="AW139" s="13" t="s">
        <v>27</v>
      </c>
      <c r="AX139" s="13" t="s">
        <v>72</v>
      </c>
      <c r="AY139" s="160" t="s">
        <v>157</v>
      </c>
    </row>
    <row r="140" spans="2:65" s="13" customFormat="1">
      <c r="B140" s="159"/>
      <c r="D140" s="154" t="s">
        <v>259</v>
      </c>
      <c r="E140" s="160" t="s">
        <v>1</v>
      </c>
      <c r="F140" s="161" t="s">
        <v>3675</v>
      </c>
      <c r="H140" s="162">
        <v>17.117000000000001</v>
      </c>
      <c r="L140" s="159"/>
      <c r="M140" s="163"/>
      <c r="T140" s="164"/>
      <c r="AT140" s="160" t="s">
        <v>259</v>
      </c>
      <c r="AU140" s="160" t="s">
        <v>88</v>
      </c>
      <c r="AV140" s="13" t="s">
        <v>88</v>
      </c>
      <c r="AW140" s="13" t="s">
        <v>27</v>
      </c>
      <c r="AX140" s="13" t="s">
        <v>72</v>
      </c>
      <c r="AY140" s="160" t="s">
        <v>157</v>
      </c>
    </row>
    <row r="141" spans="2:65" s="14" customFormat="1">
      <c r="B141" s="165"/>
      <c r="D141" s="154" t="s">
        <v>259</v>
      </c>
      <c r="E141" s="166" t="s">
        <v>1</v>
      </c>
      <c r="F141" s="167" t="s">
        <v>265</v>
      </c>
      <c r="H141" s="168">
        <v>301.71400000000006</v>
      </c>
      <c r="L141" s="165"/>
      <c r="M141" s="169"/>
      <c r="T141" s="170"/>
      <c r="AT141" s="166" t="s">
        <v>259</v>
      </c>
      <c r="AU141" s="166" t="s">
        <v>88</v>
      </c>
      <c r="AV141" s="14" t="s">
        <v>164</v>
      </c>
      <c r="AW141" s="14" t="s">
        <v>27</v>
      </c>
      <c r="AX141" s="14" t="s">
        <v>80</v>
      </c>
      <c r="AY141" s="166" t="s">
        <v>157</v>
      </c>
    </row>
    <row r="142" spans="2:65" s="1" customFormat="1" ht="55.5" customHeight="1">
      <c r="B142" s="28"/>
      <c r="C142" s="198" t="s">
        <v>169</v>
      </c>
      <c r="D142" s="198" t="s">
        <v>160</v>
      </c>
      <c r="E142" s="199" t="s">
        <v>3676</v>
      </c>
      <c r="F142" s="200" t="s">
        <v>3677</v>
      </c>
      <c r="G142" s="201" t="s">
        <v>306</v>
      </c>
      <c r="H142" s="202">
        <v>301.714</v>
      </c>
      <c r="I142" s="903"/>
      <c r="J142" s="203">
        <f>ROUND(I142*H142,2)</f>
        <v>0</v>
      </c>
      <c r="K142" s="200" t="s">
        <v>2720</v>
      </c>
      <c r="L142" s="28"/>
      <c r="M142" s="140" t="s">
        <v>1</v>
      </c>
      <c r="N142" s="141" t="s">
        <v>38</v>
      </c>
      <c r="O142" s="142">
        <v>0.1</v>
      </c>
      <c r="P142" s="142">
        <f>O142*H142</f>
        <v>30.171400000000002</v>
      </c>
      <c r="Q142" s="142">
        <v>6.0000000000000001E-3</v>
      </c>
      <c r="R142" s="142">
        <f>Q142*H142</f>
        <v>1.810284</v>
      </c>
      <c r="S142" s="142">
        <v>0</v>
      </c>
      <c r="T142" s="143">
        <f>S142*H142</f>
        <v>0</v>
      </c>
      <c r="AR142" s="144" t="s">
        <v>164</v>
      </c>
      <c r="AT142" s="144" t="s">
        <v>160</v>
      </c>
      <c r="AU142" s="144" t="s">
        <v>88</v>
      </c>
      <c r="AY142" s="16" t="s">
        <v>157</v>
      </c>
      <c r="BE142" s="145">
        <f>IF(N142="základní",J142,0)</f>
        <v>0</v>
      </c>
      <c r="BF142" s="145">
        <f>IF(N142="snížená",J142,0)</f>
        <v>0</v>
      </c>
      <c r="BG142" s="145">
        <f>IF(N142="zákl. přenesená",J142,0)</f>
        <v>0</v>
      </c>
      <c r="BH142" s="145">
        <f>IF(N142="sníž. přenesená",J142,0)</f>
        <v>0</v>
      </c>
      <c r="BI142" s="145">
        <f>IF(N142="nulová",J142,0)</f>
        <v>0</v>
      </c>
      <c r="BJ142" s="16" t="s">
        <v>88</v>
      </c>
      <c r="BK142" s="145">
        <f>ROUND(I142*H142,2)</f>
        <v>0</v>
      </c>
      <c r="BL142" s="16" t="s">
        <v>164</v>
      </c>
      <c r="BM142" s="144" t="s">
        <v>3678</v>
      </c>
    </row>
    <row r="143" spans="2:65" s="1" customFormat="1">
      <c r="B143" s="28"/>
      <c r="D143" s="150" t="s">
        <v>214</v>
      </c>
      <c r="F143" s="870" t="s">
        <v>3679</v>
      </c>
      <c r="L143" s="28"/>
      <c r="M143" s="152"/>
      <c r="T143" s="52"/>
      <c r="AT143" s="16" t="s">
        <v>214</v>
      </c>
      <c r="AU143" s="16" t="s">
        <v>88</v>
      </c>
    </row>
    <row r="144" spans="2:65" s="12" customFormat="1">
      <c r="B144" s="153"/>
      <c r="D144" s="154" t="s">
        <v>259</v>
      </c>
      <c r="E144" s="155" t="s">
        <v>1</v>
      </c>
      <c r="F144" s="156" t="s">
        <v>2904</v>
      </c>
      <c r="H144" s="155" t="s">
        <v>1</v>
      </c>
      <c r="L144" s="153"/>
      <c r="M144" s="157"/>
      <c r="T144" s="158"/>
      <c r="AT144" s="155" t="s">
        <v>259</v>
      </c>
      <c r="AU144" s="155" t="s">
        <v>88</v>
      </c>
      <c r="AV144" s="12" t="s">
        <v>80</v>
      </c>
      <c r="AW144" s="12" t="s">
        <v>27</v>
      </c>
      <c r="AX144" s="12" t="s">
        <v>72</v>
      </c>
      <c r="AY144" s="155" t="s">
        <v>157</v>
      </c>
    </row>
    <row r="145" spans="2:51" s="12" customFormat="1">
      <c r="B145" s="153"/>
      <c r="D145" s="154" t="s">
        <v>259</v>
      </c>
      <c r="E145" s="155" t="s">
        <v>1</v>
      </c>
      <c r="F145" s="156" t="s">
        <v>3660</v>
      </c>
      <c r="H145" s="155" t="s">
        <v>1</v>
      </c>
      <c r="L145" s="153"/>
      <c r="M145" s="157"/>
      <c r="T145" s="158"/>
      <c r="AT145" s="155" t="s">
        <v>259</v>
      </c>
      <c r="AU145" s="155" t="s">
        <v>88</v>
      </c>
      <c r="AV145" s="12" t="s">
        <v>80</v>
      </c>
      <c r="AW145" s="12" t="s">
        <v>27</v>
      </c>
      <c r="AX145" s="12" t="s">
        <v>72</v>
      </c>
      <c r="AY145" s="155" t="s">
        <v>157</v>
      </c>
    </row>
    <row r="146" spans="2:51" s="13" customFormat="1">
      <c r="B146" s="159"/>
      <c r="D146" s="154" t="s">
        <v>259</v>
      </c>
      <c r="E146" s="160" t="s">
        <v>1</v>
      </c>
      <c r="F146" s="161" t="s">
        <v>3661</v>
      </c>
      <c r="H146" s="162">
        <v>26.442</v>
      </c>
      <c r="L146" s="159"/>
      <c r="M146" s="163"/>
      <c r="T146" s="164"/>
      <c r="AT146" s="160" t="s">
        <v>259</v>
      </c>
      <c r="AU146" s="160" t="s">
        <v>88</v>
      </c>
      <c r="AV146" s="13" t="s">
        <v>88</v>
      </c>
      <c r="AW146" s="13" t="s">
        <v>27</v>
      </c>
      <c r="AX146" s="13" t="s">
        <v>72</v>
      </c>
      <c r="AY146" s="160" t="s">
        <v>157</v>
      </c>
    </row>
    <row r="147" spans="2:51" s="13" customFormat="1">
      <c r="B147" s="159"/>
      <c r="D147" s="154" t="s">
        <v>259</v>
      </c>
      <c r="E147" s="160" t="s">
        <v>1</v>
      </c>
      <c r="F147" s="161" t="s">
        <v>3662</v>
      </c>
      <c r="H147" s="162">
        <v>19.36</v>
      </c>
      <c r="L147" s="159"/>
      <c r="M147" s="163"/>
      <c r="T147" s="164"/>
      <c r="AT147" s="160" t="s">
        <v>259</v>
      </c>
      <c r="AU147" s="160" t="s">
        <v>88</v>
      </c>
      <c r="AV147" s="13" t="s">
        <v>88</v>
      </c>
      <c r="AW147" s="13" t="s">
        <v>27</v>
      </c>
      <c r="AX147" s="13" t="s">
        <v>72</v>
      </c>
      <c r="AY147" s="160" t="s">
        <v>157</v>
      </c>
    </row>
    <row r="148" spans="2:51" s="13" customFormat="1">
      <c r="B148" s="159"/>
      <c r="D148" s="154" t="s">
        <v>259</v>
      </c>
      <c r="E148" s="160" t="s">
        <v>1</v>
      </c>
      <c r="F148" s="161" t="s">
        <v>3663</v>
      </c>
      <c r="H148" s="162">
        <v>25.021999999999998</v>
      </c>
      <c r="L148" s="159"/>
      <c r="M148" s="163"/>
      <c r="T148" s="164"/>
      <c r="AT148" s="160" t="s">
        <v>259</v>
      </c>
      <c r="AU148" s="160" t="s">
        <v>88</v>
      </c>
      <c r="AV148" s="13" t="s">
        <v>88</v>
      </c>
      <c r="AW148" s="13" t="s">
        <v>27</v>
      </c>
      <c r="AX148" s="13" t="s">
        <v>72</v>
      </c>
      <c r="AY148" s="160" t="s">
        <v>157</v>
      </c>
    </row>
    <row r="149" spans="2:51" s="13" customFormat="1">
      <c r="B149" s="159"/>
      <c r="D149" s="154" t="s">
        <v>259</v>
      </c>
      <c r="E149" s="160" t="s">
        <v>1</v>
      </c>
      <c r="F149" s="161" t="s">
        <v>3664</v>
      </c>
      <c r="H149" s="162">
        <v>20.411999999999999</v>
      </c>
      <c r="L149" s="159"/>
      <c r="M149" s="163"/>
      <c r="T149" s="164"/>
      <c r="AT149" s="160" t="s">
        <v>259</v>
      </c>
      <c r="AU149" s="160" t="s">
        <v>88</v>
      </c>
      <c r="AV149" s="13" t="s">
        <v>88</v>
      </c>
      <c r="AW149" s="13" t="s">
        <v>27</v>
      </c>
      <c r="AX149" s="13" t="s">
        <v>72</v>
      </c>
      <c r="AY149" s="160" t="s">
        <v>157</v>
      </c>
    </row>
    <row r="150" spans="2:51" s="13" customFormat="1">
      <c r="B150" s="159"/>
      <c r="D150" s="154" t="s">
        <v>259</v>
      </c>
      <c r="E150" s="160" t="s">
        <v>1</v>
      </c>
      <c r="F150" s="161" t="s">
        <v>3665</v>
      </c>
      <c r="H150" s="162">
        <v>18.539000000000001</v>
      </c>
      <c r="L150" s="159"/>
      <c r="M150" s="163"/>
      <c r="T150" s="164"/>
      <c r="AT150" s="160" t="s">
        <v>259</v>
      </c>
      <c r="AU150" s="160" t="s">
        <v>88</v>
      </c>
      <c r="AV150" s="13" t="s">
        <v>88</v>
      </c>
      <c r="AW150" s="13" t="s">
        <v>27</v>
      </c>
      <c r="AX150" s="13" t="s">
        <v>72</v>
      </c>
      <c r="AY150" s="160" t="s">
        <v>157</v>
      </c>
    </row>
    <row r="151" spans="2:51" s="13" customFormat="1">
      <c r="B151" s="159"/>
      <c r="D151" s="154" t="s">
        <v>259</v>
      </c>
      <c r="E151" s="160" t="s">
        <v>1</v>
      </c>
      <c r="F151" s="161" t="s">
        <v>3666</v>
      </c>
      <c r="H151" s="162">
        <v>18.86</v>
      </c>
      <c r="L151" s="159"/>
      <c r="M151" s="163"/>
      <c r="T151" s="164"/>
      <c r="AT151" s="160" t="s">
        <v>259</v>
      </c>
      <c r="AU151" s="160" t="s">
        <v>88</v>
      </c>
      <c r="AV151" s="13" t="s">
        <v>88</v>
      </c>
      <c r="AW151" s="13" t="s">
        <v>27</v>
      </c>
      <c r="AX151" s="13" t="s">
        <v>72</v>
      </c>
      <c r="AY151" s="160" t="s">
        <v>157</v>
      </c>
    </row>
    <row r="152" spans="2:51" s="13" customFormat="1">
      <c r="B152" s="159"/>
      <c r="D152" s="154" t="s">
        <v>259</v>
      </c>
      <c r="E152" s="160" t="s">
        <v>1</v>
      </c>
      <c r="F152" s="161" t="s">
        <v>3667</v>
      </c>
      <c r="H152" s="162">
        <v>23.85</v>
      </c>
      <c r="L152" s="159"/>
      <c r="M152" s="163"/>
      <c r="T152" s="164"/>
      <c r="AT152" s="160" t="s">
        <v>259</v>
      </c>
      <c r="AU152" s="160" t="s">
        <v>88</v>
      </c>
      <c r="AV152" s="13" t="s">
        <v>88</v>
      </c>
      <c r="AW152" s="13" t="s">
        <v>27</v>
      </c>
      <c r="AX152" s="13" t="s">
        <v>72</v>
      </c>
      <c r="AY152" s="160" t="s">
        <v>157</v>
      </c>
    </row>
    <row r="153" spans="2:51" s="13" customFormat="1">
      <c r="B153" s="159"/>
      <c r="D153" s="154" t="s">
        <v>259</v>
      </c>
      <c r="E153" s="160" t="s">
        <v>1</v>
      </c>
      <c r="F153" s="161" t="s">
        <v>3668</v>
      </c>
      <c r="H153" s="162">
        <v>17.741</v>
      </c>
      <c r="L153" s="159"/>
      <c r="M153" s="163"/>
      <c r="T153" s="164"/>
      <c r="AT153" s="160" t="s">
        <v>259</v>
      </c>
      <c r="AU153" s="160" t="s">
        <v>88</v>
      </c>
      <c r="AV153" s="13" t="s">
        <v>88</v>
      </c>
      <c r="AW153" s="13" t="s">
        <v>27</v>
      </c>
      <c r="AX153" s="13" t="s">
        <v>72</v>
      </c>
      <c r="AY153" s="160" t="s">
        <v>157</v>
      </c>
    </row>
    <row r="154" spans="2:51" s="13" customFormat="1">
      <c r="B154" s="159"/>
      <c r="D154" s="154" t="s">
        <v>259</v>
      </c>
      <c r="E154" s="160" t="s">
        <v>1</v>
      </c>
      <c r="F154" s="161" t="s">
        <v>3669</v>
      </c>
      <c r="H154" s="162">
        <v>18.376000000000001</v>
      </c>
      <c r="L154" s="159"/>
      <c r="M154" s="163"/>
      <c r="T154" s="164"/>
      <c r="AT154" s="160" t="s">
        <v>259</v>
      </c>
      <c r="AU154" s="160" t="s">
        <v>88</v>
      </c>
      <c r="AV154" s="13" t="s">
        <v>88</v>
      </c>
      <c r="AW154" s="13" t="s">
        <v>27</v>
      </c>
      <c r="AX154" s="13" t="s">
        <v>72</v>
      </c>
      <c r="AY154" s="160" t="s">
        <v>157</v>
      </c>
    </row>
    <row r="155" spans="2:51" s="13" customFormat="1">
      <c r="B155" s="159"/>
      <c r="D155" s="154" t="s">
        <v>259</v>
      </c>
      <c r="E155" s="160" t="s">
        <v>1</v>
      </c>
      <c r="F155" s="161" t="s">
        <v>3670</v>
      </c>
      <c r="H155" s="162">
        <v>17.704000000000001</v>
      </c>
      <c r="L155" s="159"/>
      <c r="M155" s="163"/>
      <c r="T155" s="164"/>
      <c r="AT155" s="160" t="s">
        <v>259</v>
      </c>
      <c r="AU155" s="160" t="s">
        <v>88</v>
      </c>
      <c r="AV155" s="13" t="s">
        <v>88</v>
      </c>
      <c r="AW155" s="13" t="s">
        <v>27</v>
      </c>
      <c r="AX155" s="13" t="s">
        <v>72</v>
      </c>
      <c r="AY155" s="160" t="s">
        <v>157</v>
      </c>
    </row>
    <row r="156" spans="2:51" s="13" customFormat="1">
      <c r="B156" s="159"/>
      <c r="D156" s="154" t="s">
        <v>259</v>
      </c>
      <c r="E156" s="160" t="s">
        <v>1</v>
      </c>
      <c r="F156" s="161" t="s">
        <v>3671</v>
      </c>
      <c r="H156" s="162">
        <v>21.791</v>
      </c>
      <c r="L156" s="159"/>
      <c r="M156" s="163"/>
      <c r="T156" s="164"/>
      <c r="AT156" s="160" t="s">
        <v>259</v>
      </c>
      <c r="AU156" s="160" t="s">
        <v>88</v>
      </c>
      <c r="AV156" s="13" t="s">
        <v>88</v>
      </c>
      <c r="AW156" s="13" t="s">
        <v>27</v>
      </c>
      <c r="AX156" s="13" t="s">
        <v>72</v>
      </c>
      <c r="AY156" s="160" t="s">
        <v>157</v>
      </c>
    </row>
    <row r="157" spans="2:51" s="13" customFormat="1">
      <c r="B157" s="159"/>
      <c r="D157" s="154" t="s">
        <v>259</v>
      </c>
      <c r="E157" s="160" t="s">
        <v>1</v>
      </c>
      <c r="F157" s="161" t="s">
        <v>3672</v>
      </c>
      <c r="H157" s="162">
        <v>16.471</v>
      </c>
      <c r="L157" s="159"/>
      <c r="M157" s="163"/>
      <c r="T157" s="164"/>
      <c r="AT157" s="160" t="s">
        <v>259</v>
      </c>
      <c r="AU157" s="160" t="s">
        <v>88</v>
      </c>
      <c r="AV157" s="13" t="s">
        <v>88</v>
      </c>
      <c r="AW157" s="13" t="s">
        <v>27</v>
      </c>
      <c r="AX157" s="13" t="s">
        <v>72</v>
      </c>
      <c r="AY157" s="160" t="s">
        <v>157</v>
      </c>
    </row>
    <row r="158" spans="2:51" s="13" customFormat="1">
      <c r="B158" s="159"/>
      <c r="D158" s="154" t="s">
        <v>259</v>
      </c>
      <c r="E158" s="160" t="s">
        <v>1</v>
      </c>
      <c r="F158" s="161" t="s">
        <v>3673</v>
      </c>
      <c r="H158" s="162">
        <v>21.385000000000002</v>
      </c>
      <c r="L158" s="159"/>
      <c r="M158" s="163"/>
      <c r="T158" s="164"/>
      <c r="AT158" s="160" t="s">
        <v>259</v>
      </c>
      <c r="AU158" s="160" t="s">
        <v>88</v>
      </c>
      <c r="AV158" s="13" t="s">
        <v>88</v>
      </c>
      <c r="AW158" s="13" t="s">
        <v>27</v>
      </c>
      <c r="AX158" s="13" t="s">
        <v>72</v>
      </c>
      <c r="AY158" s="160" t="s">
        <v>157</v>
      </c>
    </row>
    <row r="159" spans="2:51" s="13" customFormat="1">
      <c r="B159" s="159"/>
      <c r="D159" s="154" t="s">
        <v>259</v>
      </c>
      <c r="E159" s="160" t="s">
        <v>1</v>
      </c>
      <c r="F159" s="161" t="s">
        <v>3674</v>
      </c>
      <c r="H159" s="162">
        <v>18.643999999999998</v>
      </c>
      <c r="L159" s="159"/>
      <c r="M159" s="163"/>
      <c r="T159" s="164"/>
      <c r="AT159" s="160" t="s">
        <v>259</v>
      </c>
      <c r="AU159" s="160" t="s">
        <v>88</v>
      </c>
      <c r="AV159" s="13" t="s">
        <v>88</v>
      </c>
      <c r="AW159" s="13" t="s">
        <v>27</v>
      </c>
      <c r="AX159" s="13" t="s">
        <v>72</v>
      </c>
      <c r="AY159" s="160" t="s">
        <v>157</v>
      </c>
    </row>
    <row r="160" spans="2:51" s="13" customFormat="1">
      <c r="B160" s="159"/>
      <c r="D160" s="154" t="s">
        <v>259</v>
      </c>
      <c r="E160" s="160" t="s">
        <v>1</v>
      </c>
      <c r="F160" s="161" t="s">
        <v>3675</v>
      </c>
      <c r="H160" s="162">
        <v>17.117000000000001</v>
      </c>
      <c r="L160" s="159"/>
      <c r="M160" s="163"/>
      <c r="T160" s="164"/>
      <c r="AT160" s="160" t="s">
        <v>259</v>
      </c>
      <c r="AU160" s="160" t="s">
        <v>88</v>
      </c>
      <c r="AV160" s="13" t="s">
        <v>88</v>
      </c>
      <c r="AW160" s="13" t="s">
        <v>27</v>
      </c>
      <c r="AX160" s="13" t="s">
        <v>72</v>
      </c>
      <c r="AY160" s="160" t="s">
        <v>157</v>
      </c>
    </row>
    <row r="161" spans="2:65" s="14" customFormat="1">
      <c r="B161" s="165"/>
      <c r="D161" s="154" t="s">
        <v>259</v>
      </c>
      <c r="E161" s="166" t="s">
        <v>1</v>
      </c>
      <c r="F161" s="167" t="s">
        <v>265</v>
      </c>
      <c r="H161" s="168">
        <v>301.71400000000006</v>
      </c>
      <c r="L161" s="165"/>
      <c r="M161" s="169"/>
      <c r="T161" s="170"/>
      <c r="AT161" s="166" t="s">
        <v>259</v>
      </c>
      <c r="AU161" s="166" t="s">
        <v>88</v>
      </c>
      <c r="AV161" s="14" t="s">
        <v>164</v>
      </c>
      <c r="AW161" s="14" t="s">
        <v>27</v>
      </c>
      <c r="AX161" s="14" t="s">
        <v>80</v>
      </c>
      <c r="AY161" s="166" t="s">
        <v>157</v>
      </c>
    </row>
    <row r="162" spans="2:65" s="1" customFormat="1" ht="55.5" customHeight="1">
      <c r="B162" s="28"/>
      <c r="C162" s="198" t="s">
        <v>182</v>
      </c>
      <c r="D162" s="198" t="s">
        <v>160</v>
      </c>
      <c r="E162" s="199" t="s">
        <v>3680</v>
      </c>
      <c r="F162" s="200" t="s">
        <v>3681</v>
      </c>
      <c r="G162" s="201" t="s">
        <v>306</v>
      </c>
      <c r="H162" s="202">
        <v>48.17</v>
      </c>
      <c r="I162" s="903"/>
      <c r="J162" s="203">
        <f>ROUND(I162*H162,2)</f>
        <v>0</v>
      </c>
      <c r="K162" s="200" t="s">
        <v>2720</v>
      </c>
      <c r="L162" s="28"/>
      <c r="M162" s="140" t="s">
        <v>1</v>
      </c>
      <c r="N162" s="141" t="s">
        <v>38</v>
      </c>
      <c r="O162" s="142">
        <v>0.35199999999999998</v>
      </c>
      <c r="P162" s="142">
        <f>O162*H162</f>
        <v>16.955839999999998</v>
      </c>
      <c r="Q162" s="142">
        <v>1.2E-2</v>
      </c>
      <c r="R162" s="142">
        <f>Q162*H162</f>
        <v>0.57804</v>
      </c>
      <c r="S162" s="142">
        <v>0</v>
      </c>
      <c r="T162" s="143">
        <f>S162*H162</f>
        <v>0</v>
      </c>
      <c r="AR162" s="144" t="s">
        <v>164</v>
      </c>
      <c r="AT162" s="144" t="s">
        <v>160</v>
      </c>
      <c r="AU162" s="144" t="s">
        <v>88</v>
      </c>
      <c r="AY162" s="16" t="s">
        <v>157</v>
      </c>
      <c r="BE162" s="145">
        <f>IF(N162="základní",J162,0)</f>
        <v>0</v>
      </c>
      <c r="BF162" s="145">
        <f>IF(N162="snížená",J162,0)</f>
        <v>0</v>
      </c>
      <c r="BG162" s="145">
        <f>IF(N162="zákl. přenesená",J162,0)</f>
        <v>0</v>
      </c>
      <c r="BH162" s="145">
        <f>IF(N162="sníž. přenesená",J162,0)</f>
        <v>0</v>
      </c>
      <c r="BI162" s="145">
        <f>IF(N162="nulová",J162,0)</f>
        <v>0</v>
      </c>
      <c r="BJ162" s="16" t="s">
        <v>88</v>
      </c>
      <c r="BK162" s="145">
        <f>ROUND(I162*H162,2)</f>
        <v>0</v>
      </c>
      <c r="BL162" s="16" t="s">
        <v>164</v>
      </c>
      <c r="BM162" s="144" t="s">
        <v>3682</v>
      </c>
    </row>
    <row r="163" spans="2:65" s="1" customFormat="1">
      <c r="B163" s="28"/>
      <c r="D163" s="150" t="s">
        <v>214</v>
      </c>
      <c r="F163" s="870" t="s">
        <v>3683</v>
      </c>
      <c r="L163" s="28"/>
      <c r="M163" s="152"/>
      <c r="T163" s="52"/>
      <c r="AT163" s="16" t="s">
        <v>214</v>
      </c>
      <c r="AU163" s="16" t="s">
        <v>88</v>
      </c>
    </row>
    <row r="164" spans="2:65" s="12" customFormat="1">
      <c r="B164" s="153"/>
      <c r="D164" s="154" t="s">
        <v>259</v>
      </c>
      <c r="E164" s="155" t="s">
        <v>1</v>
      </c>
      <c r="F164" s="156" t="s">
        <v>2904</v>
      </c>
      <c r="H164" s="155" t="s">
        <v>1</v>
      </c>
      <c r="L164" s="153"/>
      <c r="M164" s="157"/>
      <c r="T164" s="158"/>
      <c r="AT164" s="155" t="s">
        <v>259</v>
      </c>
      <c r="AU164" s="155" t="s">
        <v>88</v>
      </c>
      <c r="AV164" s="12" t="s">
        <v>80</v>
      </c>
      <c r="AW164" s="12" t="s">
        <v>27</v>
      </c>
      <c r="AX164" s="12" t="s">
        <v>72</v>
      </c>
      <c r="AY164" s="155" t="s">
        <v>157</v>
      </c>
    </row>
    <row r="165" spans="2:65" s="12" customFormat="1">
      <c r="B165" s="153"/>
      <c r="D165" s="154" t="s">
        <v>259</v>
      </c>
      <c r="E165" s="155" t="s">
        <v>1</v>
      </c>
      <c r="F165" s="156" t="s">
        <v>3660</v>
      </c>
      <c r="H165" s="155" t="s">
        <v>1</v>
      </c>
      <c r="L165" s="153"/>
      <c r="M165" s="157"/>
      <c r="T165" s="158"/>
      <c r="AT165" s="155" t="s">
        <v>259</v>
      </c>
      <c r="AU165" s="155" t="s">
        <v>88</v>
      </c>
      <c r="AV165" s="12" t="s">
        <v>80</v>
      </c>
      <c r="AW165" s="12" t="s">
        <v>27</v>
      </c>
      <c r="AX165" s="12" t="s">
        <v>72</v>
      </c>
      <c r="AY165" s="155" t="s">
        <v>157</v>
      </c>
    </row>
    <row r="166" spans="2:65" s="13" customFormat="1" ht="20">
      <c r="B166" s="159"/>
      <c r="D166" s="154" t="s">
        <v>259</v>
      </c>
      <c r="E166" s="160" t="s">
        <v>1</v>
      </c>
      <c r="F166" s="161" t="s">
        <v>3684</v>
      </c>
      <c r="H166" s="162">
        <v>48.17</v>
      </c>
      <c r="L166" s="159"/>
      <c r="M166" s="163"/>
      <c r="T166" s="164"/>
      <c r="AT166" s="160" t="s">
        <v>259</v>
      </c>
      <c r="AU166" s="160" t="s">
        <v>88</v>
      </c>
      <c r="AV166" s="13" t="s">
        <v>88</v>
      </c>
      <c r="AW166" s="13" t="s">
        <v>27</v>
      </c>
      <c r="AX166" s="13" t="s">
        <v>72</v>
      </c>
      <c r="AY166" s="160" t="s">
        <v>157</v>
      </c>
    </row>
    <row r="167" spans="2:65" s="14" customFormat="1">
      <c r="B167" s="165"/>
      <c r="D167" s="154" t="s">
        <v>259</v>
      </c>
      <c r="E167" s="166" t="s">
        <v>1</v>
      </c>
      <c r="F167" s="167" t="s">
        <v>265</v>
      </c>
      <c r="H167" s="168">
        <v>48.17</v>
      </c>
      <c r="L167" s="165"/>
      <c r="M167" s="169"/>
      <c r="T167" s="170"/>
      <c r="AT167" s="166" t="s">
        <v>259</v>
      </c>
      <c r="AU167" s="166" t="s">
        <v>88</v>
      </c>
      <c r="AV167" s="14" t="s">
        <v>164</v>
      </c>
      <c r="AW167" s="14" t="s">
        <v>27</v>
      </c>
      <c r="AX167" s="14" t="s">
        <v>80</v>
      </c>
      <c r="AY167" s="166" t="s">
        <v>157</v>
      </c>
    </row>
    <row r="168" spans="2:65" s="1" customFormat="1" ht="37.9" customHeight="1">
      <c r="B168" s="28"/>
      <c r="C168" s="198" t="s">
        <v>172</v>
      </c>
      <c r="D168" s="198" t="s">
        <v>160</v>
      </c>
      <c r="E168" s="199" t="s">
        <v>3685</v>
      </c>
      <c r="F168" s="200" t="s">
        <v>3686</v>
      </c>
      <c r="G168" s="201" t="s">
        <v>306</v>
      </c>
      <c r="H168" s="202">
        <v>791.19100000000003</v>
      </c>
      <c r="I168" s="903"/>
      <c r="J168" s="203">
        <f>ROUND(I168*H168,2)</f>
        <v>0</v>
      </c>
      <c r="K168" s="200" t="s">
        <v>2720</v>
      </c>
      <c r="L168" s="28"/>
      <c r="M168" s="140" t="s">
        <v>1</v>
      </c>
      <c r="N168" s="141" t="s">
        <v>38</v>
      </c>
      <c r="O168" s="142">
        <v>0.56999999999999995</v>
      </c>
      <c r="P168" s="142">
        <f>O168*H168</f>
        <v>450.97886999999997</v>
      </c>
      <c r="Q168" s="142">
        <v>0.02</v>
      </c>
      <c r="R168" s="142">
        <f>Q168*H168</f>
        <v>15.823820000000001</v>
      </c>
      <c r="S168" s="142">
        <v>0</v>
      </c>
      <c r="T168" s="143">
        <f>S168*H168</f>
        <v>0</v>
      </c>
      <c r="AR168" s="144" t="s">
        <v>164</v>
      </c>
      <c r="AT168" s="144" t="s">
        <v>160</v>
      </c>
      <c r="AU168" s="144" t="s">
        <v>88</v>
      </c>
      <c r="AY168" s="16" t="s">
        <v>157</v>
      </c>
      <c r="BE168" s="145">
        <f>IF(N168="základní",J168,0)</f>
        <v>0</v>
      </c>
      <c r="BF168" s="145">
        <f>IF(N168="snížená",J168,0)</f>
        <v>0</v>
      </c>
      <c r="BG168" s="145">
        <f>IF(N168="zákl. přenesená",J168,0)</f>
        <v>0</v>
      </c>
      <c r="BH168" s="145">
        <f>IF(N168="sníž. přenesená",J168,0)</f>
        <v>0</v>
      </c>
      <c r="BI168" s="145">
        <f>IF(N168="nulová",J168,0)</f>
        <v>0</v>
      </c>
      <c r="BJ168" s="16" t="s">
        <v>88</v>
      </c>
      <c r="BK168" s="145">
        <f>ROUND(I168*H168,2)</f>
        <v>0</v>
      </c>
      <c r="BL168" s="16" t="s">
        <v>164</v>
      </c>
      <c r="BM168" s="144" t="s">
        <v>3687</v>
      </c>
    </row>
    <row r="169" spans="2:65" s="1" customFormat="1">
      <c r="B169" s="28"/>
      <c r="D169" s="150" t="s">
        <v>214</v>
      </c>
      <c r="F169" s="870" t="s">
        <v>3688</v>
      </c>
      <c r="L169" s="28"/>
      <c r="M169" s="152"/>
      <c r="T169" s="52"/>
      <c r="AT169" s="16" t="s">
        <v>214</v>
      </c>
      <c r="AU169" s="16" t="s">
        <v>88</v>
      </c>
    </row>
    <row r="170" spans="2:65" s="12" customFormat="1">
      <c r="B170" s="153"/>
      <c r="D170" s="154" t="s">
        <v>259</v>
      </c>
      <c r="E170" s="155" t="s">
        <v>1</v>
      </c>
      <c r="F170" s="156" t="s">
        <v>2904</v>
      </c>
      <c r="H170" s="155" t="s">
        <v>1</v>
      </c>
      <c r="L170" s="153"/>
      <c r="M170" s="157"/>
      <c r="T170" s="158"/>
      <c r="AT170" s="155" t="s">
        <v>259</v>
      </c>
      <c r="AU170" s="155" t="s">
        <v>88</v>
      </c>
      <c r="AV170" s="12" t="s">
        <v>80</v>
      </c>
      <c r="AW170" s="12" t="s">
        <v>27</v>
      </c>
      <c r="AX170" s="12" t="s">
        <v>72</v>
      </c>
      <c r="AY170" s="155" t="s">
        <v>157</v>
      </c>
    </row>
    <row r="171" spans="2:65" s="12" customFormat="1">
      <c r="B171" s="153"/>
      <c r="D171" s="154" t="s">
        <v>259</v>
      </c>
      <c r="E171" s="155" t="s">
        <v>1</v>
      </c>
      <c r="F171" s="156" t="s">
        <v>3660</v>
      </c>
      <c r="H171" s="155" t="s">
        <v>1</v>
      </c>
      <c r="L171" s="153"/>
      <c r="M171" s="157"/>
      <c r="T171" s="158"/>
      <c r="AT171" s="155" t="s">
        <v>259</v>
      </c>
      <c r="AU171" s="155" t="s">
        <v>88</v>
      </c>
      <c r="AV171" s="12" t="s">
        <v>80</v>
      </c>
      <c r="AW171" s="12" t="s">
        <v>27</v>
      </c>
      <c r="AX171" s="12" t="s">
        <v>72</v>
      </c>
      <c r="AY171" s="155" t="s">
        <v>157</v>
      </c>
    </row>
    <row r="172" spans="2:65" s="13" customFormat="1">
      <c r="B172" s="159"/>
      <c r="D172" s="154" t="s">
        <v>259</v>
      </c>
      <c r="E172" s="160" t="s">
        <v>1</v>
      </c>
      <c r="F172" s="161" t="s">
        <v>3689</v>
      </c>
      <c r="H172" s="162">
        <v>37.430999999999997</v>
      </c>
      <c r="L172" s="159"/>
      <c r="M172" s="163"/>
      <c r="T172" s="164"/>
      <c r="AT172" s="160" t="s">
        <v>259</v>
      </c>
      <c r="AU172" s="160" t="s">
        <v>88</v>
      </c>
      <c r="AV172" s="13" t="s">
        <v>88</v>
      </c>
      <c r="AW172" s="13" t="s">
        <v>27</v>
      </c>
      <c r="AX172" s="13" t="s">
        <v>72</v>
      </c>
      <c r="AY172" s="160" t="s">
        <v>157</v>
      </c>
    </row>
    <row r="173" spans="2:65" s="13" customFormat="1">
      <c r="B173" s="159"/>
      <c r="D173" s="154" t="s">
        <v>259</v>
      </c>
      <c r="E173" s="160" t="s">
        <v>1</v>
      </c>
      <c r="F173" s="161" t="s">
        <v>3690</v>
      </c>
      <c r="H173" s="162">
        <v>49.061999999999998</v>
      </c>
      <c r="L173" s="159"/>
      <c r="M173" s="163"/>
      <c r="T173" s="164"/>
      <c r="AT173" s="160" t="s">
        <v>259</v>
      </c>
      <c r="AU173" s="160" t="s">
        <v>88</v>
      </c>
      <c r="AV173" s="13" t="s">
        <v>88</v>
      </c>
      <c r="AW173" s="13" t="s">
        <v>27</v>
      </c>
      <c r="AX173" s="13" t="s">
        <v>72</v>
      </c>
      <c r="AY173" s="160" t="s">
        <v>157</v>
      </c>
    </row>
    <row r="174" spans="2:65" s="13" customFormat="1">
      <c r="B174" s="159"/>
      <c r="D174" s="154" t="s">
        <v>259</v>
      </c>
      <c r="E174" s="160" t="s">
        <v>1</v>
      </c>
      <c r="F174" s="161" t="s">
        <v>3691</v>
      </c>
      <c r="H174" s="162">
        <v>56.256</v>
      </c>
      <c r="L174" s="159"/>
      <c r="M174" s="163"/>
      <c r="T174" s="164"/>
      <c r="AT174" s="160" t="s">
        <v>259</v>
      </c>
      <c r="AU174" s="160" t="s">
        <v>88</v>
      </c>
      <c r="AV174" s="13" t="s">
        <v>88</v>
      </c>
      <c r="AW174" s="13" t="s">
        <v>27</v>
      </c>
      <c r="AX174" s="13" t="s">
        <v>72</v>
      </c>
      <c r="AY174" s="160" t="s">
        <v>157</v>
      </c>
    </row>
    <row r="175" spans="2:65" s="13" customFormat="1">
      <c r="B175" s="159"/>
      <c r="D175" s="154" t="s">
        <v>259</v>
      </c>
      <c r="E175" s="160" t="s">
        <v>1</v>
      </c>
      <c r="F175" s="161" t="s">
        <v>3692</v>
      </c>
      <c r="H175" s="162">
        <v>52.593000000000004</v>
      </c>
      <c r="L175" s="159"/>
      <c r="M175" s="163"/>
      <c r="T175" s="164"/>
      <c r="AT175" s="160" t="s">
        <v>259</v>
      </c>
      <c r="AU175" s="160" t="s">
        <v>88</v>
      </c>
      <c r="AV175" s="13" t="s">
        <v>88</v>
      </c>
      <c r="AW175" s="13" t="s">
        <v>27</v>
      </c>
      <c r="AX175" s="13" t="s">
        <v>72</v>
      </c>
      <c r="AY175" s="160" t="s">
        <v>157</v>
      </c>
    </row>
    <row r="176" spans="2:65" s="13" customFormat="1">
      <c r="B176" s="159"/>
      <c r="D176" s="154" t="s">
        <v>259</v>
      </c>
      <c r="E176" s="160" t="s">
        <v>1</v>
      </c>
      <c r="F176" s="161" t="s">
        <v>3693</v>
      </c>
      <c r="H176" s="162">
        <v>50.234999999999999</v>
      </c>
      <c r="L176" s="159"/>
      <c r="M176" s="163"/>
      <c r="T176" s="164"/>
      <c r="AT176" s="160" t="s">
        <v>259</v>
      </c>
      <c r="AU176" s="160" t="s">
        <v>88</v>
      </c>
      <c r="AV176" s="13" t="s">
        <v>88</v>
      </c>
      <c r="AW176" s="13" t="s">
        <v>27</v>
      </c>
      <c r="AX176" s="13" t="s">
        <v>72</v>
      </c>
      <c r="AY176" s="160" t="s">
        <v>157</v>
      </c>
    </row>
    <row r="177" spans="2:65" s="13" customFormat="1">
      <c r="B177" s="159"/>
      <c r="D177" s="154" t="s">
        <v>259</v>
      </c>
      <c r="E177" s="160" t="s">
        <v>1</v>
      </c>
      <c r="F177" s="161" t="s">
        <v>3694</v>
      </c>
      <c r="H177" s="162">
        <v>50.095999999999997</v>
      </c>
      <c r="L177" s="159"/>
      <c r="M177" s="163"/>
      <c r="T177" s="164"/>
      <c r="AT177" s="160" t="s">
        <v>259</v>
      </c>
      <c r="AU177" s="160" t="s">
        <v>88</v>
      </c>
      <c r="AV177" s="13" t="s">
        <v>88</v>
      </c>
      <c r="AW177" s="13" t="s">
        <v>27</v>
      </c>
      <c r="AX177" s="13" t="s">
        <v>72</v>
      </c>
      <c r="AY177" s="160" t="s">
        <v>157</v>
      </c>
    </row>
    <row r="178" spans="2:65" s="13" customFormat="1">
      <c r="B178" s="159"/>
      <c r="D178" s="154" t="s">
        <v>259</v>
      </c>
      <c r="E178" s="160" t="s">
        <v>1</v>
      </c>
      <c r="F178" s="161" t="s">
        <v>3695</v>
      </c>
      <c r="H178" s="162">
        <v>54.279000000000003</v>
      </c>
      <c r="L178" s="159"/>
      <c r="M178" s="163"/>
      <c r="T178" s="164"/>
      <c r="AT178" s="160" t="s">
        <v>259</v>
      </c>
      <c r="AU178" s="160" t="s">
        <v>88</v>
      </c>
      <c r="AV178" s="13" t="s">
        <v>88</v>
      </c>
      <c r="AW178" s="13" t="s">
        <v>27</v>
      </c>
      <c r="AX178" s="13" t="s">
        <v>72</v>
      </c>
      <c r="AY178" s="160" t="s">
        <v>157</v>
      </c>
    </row>
    <row r="179" spans="2:65" s="13" customFormat="1">
      <c r="B179" s="159"/>
      <c r="D179" s="154" t="s">
        <v>259</v>
      </c>
      <c r="E179" s="160" t="s">
        <v>1</v>
      </c>
      <c r="F179" s="161" t="s">
        <v>3696</v>
      </c>
      <c r="H179" s="162">
        <v>49.652000000000001</v>
      </c>
      <c r="L179" s="159"/>
      <c r="M179" s="163"/>
      <c r="T179" s="164"/>
      <c r="AT179" s="160" t="s">
        <v>259</v>
      </c>
      <c r="AU179" s="160" t="s">
        <v>88</v>
      </c>
      <c r="AV179" s="13" t="s">
        <v>88</v>
      </c>
      <c r="AW179" s="13" t="s">
        <v>27</v>
      </c>
      <c r="AX179" s="13" t="s">
        <v>72</v>
      </c>
      <c r="AY179" s="160" t="s">
        <v>157</v>
      </c>
    </row>
    <row r="180" spans="2:65" s="13" customFormat="1" ht="20">
      <c r="B180" s="159"/>
      <c r="D180" s="154" t="s">
        <v>259</v>
      </c>
      <c r="E180" s="160" t="s">
        <v>1</v>
      </c>
      <c r="F180" s="161" t="s">
        <v>3697</v>
      </c>
      <c r="H180" s="162">
        <v>86.885000000000005</v>
      </c>
      <c r="L180" s="159"/>
      <c r="M180" s="163"/>
      <c r="T180" s="164"/>
      <c r="AT180" s="160" t="s">
        <v>259</v>
      </c>
      <c r="AU180" s="160" t="s">
        <v>88</v>
      </c>
      <c r="AV180" s="13" t="s">
        <v>88</v>
      </c>
      <c r="AW180" s="13" t="s">
        <v>27</v>
      </c>
      <c r="AX180" s="13" t="s">
        <v>72</v>
      </c>
      <c r="AY180" s="160" t="s">
        <v>157</v>
      </c>
    </row>
    <row r="181" spans="2:65" s="13" customFormat="1">
      <c r="B181" s="159"/>
      <c r="D181" s="154" t="s">
        <v>259</v>
      </c>
      <c r="E181" s="160" t="s">
        <v>1</v>
      </c>
      <c r="F181" s="161" t="s">
        <v>3698</v>
      </c>
      <c r="H181" s="162">
        <v>48.698</v>
      </c>
      <c r="L181" s="159"/>
      <c r="M181" s="163"/>
      <c r="T181" s="164"/>
      <c r="AT181" s="160" t="s">
        <v>259</v>
      </c>
      <c r="AU181" s="160" t="s">
        <v>88</v>
      </c>
      <c r="AV181" s="13" t="s">
        <v>88</v>
      </c>
      <c r="AW181" s="13" t="s">
        <v>27</v>
      </c>
      <c r="AX181" s="13" t="s">
        <v>72</v>
      </c>
      <c r="AY181" s="160" t="s">
        <v>157</v>
      </c>
    </row>
    <row r="182" spans="2:65" s="13" customFormat="1">
      <c r="B182" s="159"/>
      <c r="D182" s="154" t="s">
        <v>259</v>
      </c>
      <c r="E182" s="160" t="s">
        <v>1</v>
      </c>
      <c r="F182" s="161" t="s">
        <v>3699</v>
      </c>
      <c r="H182" s="162">
        <v>56.978999999999999</v>
      </c>
      <c r="L182" s="159"/>
      <c r="M182" s="163"/>
      <c r="T182" s="164"/>
      <c r="AT182" s="160" t="s">
        <v>259</v>
      </c>
      <c r="AU182" s="160" t="s">
        <v>88</v>
      </c>
      <c r="AV182" s="13" t="s">
        <v>88</v>
      </c>
      <c r="AW182" s="13" t="s">
        <v>27</v>
      </c>
      <c r="AX182" s="13" t="s">
        <v>72</v>
      </c>
      <c r="AY182" s="160" t="s">
        <v>157</v>
      </c>
    </row>
    <row r="183" spans="2:65" s="13" customFormat="1">
      <c r="B183" s="159"/>
      <c r="D183" s="154" t="s">
        <v>259</v>
      </c>
      <c r="E183" s="160" t="s">
        <v>1</v>
      </c>
      <c r="F183" s="161" t="s">
        <v>3700</v>
      </c>
      <c r="H183" s="162">
        <v>45.344000000000001</v>
      </c>
      <c r="L183" s="159"/>
      <c r="M183" s="163"/>
      <c r="T183" s="164"/>
      <c r="AT183" s="160" t="s">
        <v>259</v>
      </c>
      <c r="AU183" s="160" t="s">
        <v>88</v>
      </c>
      <c r="AV183" s="13" t="s">
        <v>88</v>
      </c>
      <c r="AW183" s="13" t="s">
        <v>27</v>
      </c>
      <c r="AX183" s="13" t="s">
        <v>72</v>
      </c>
      <c r="AY183" s="160" t="s">
        <v>157</v>
      </c>
    </row>
    <row r="184" spans="2:65" s="13" customFormat="1">
      <c r="B184" s="159"/>
      <c r="D184" s="154" t="s">
        <v>259</v>
      </c>
      <c r="E184" s="160" t="s">
        <v>1</v>
      </c>
      <c r="F184" s="161" t="s">
        <v>3701</v>
      </c>
      <c r="H184" s="162">
        <v>54.828000000000003</v>
      </c>
      <c r="L184" s="159"/>
      <c r="M184" s="163"/>
      <c r="T184" s="164"/>
      <c r="AT184" s="160" t="s">
        <v>259</v>
      </c>
      <c r="AU184" s="160" t="s">
        <v>88</v>
      </c>
      <c r="AV184" s="13" t="s">
        <v>88</v>
      </c>
      <c r="AW184" s="13" t="s">
        <v>27</v>
      </c>
      <c r="AX184" s="13" t="s">
        <v>72</v>
      </c>
      <c r="AY184" s="160" t="s">
        <v>157</v>
      </c>
    </row>
    <row r="185" spans="2:65" s="13" customFormat="1">
      <c r="B185" s="159"/>
      <c r="D185" s="154" t="s">
        <v>259</v>
      </c>
      <c r="E185" s="160" t="s">
        <v>1</v>
      </c>
      <c r="F185" s="161" t="s">
        <v>3702</v>
      </c>
      <c r="H185" s="162">
        <v>50.228999999999999</v>
      </c>
      <c r="L185" s="159"/>
      <c r="M185" s="163"/>
      <c r="T185" s="164"/>
      <c r="AT185" s="160" t="s">
        <v>259</v>
      </c>
      <c r="AU185" s="160" t="s">
        <v>88</v>
      </c>
      <c r="AV185" s="13" t="s">
        <v>88</v>
      </c>
      <c r="AW185" s="13" t="s">
        <v>27</v>
      </c>
      <c r="AX185" s="13" t="s">
        <v>72</v>
      </c>
      <c r="AY185" s="160" t="s">
        <v>157</v>
      </c>
    </row>
    <row r="186" spans="2:65" s="13" customFormat="1">
      <c r="B186" s="159"/>
      <c r="D186" s="154" t="s">
        <v>259</v>
      </c>
      <c r="E186" s="160" t="s">
        <v>1</v>
      </c>
      <c r="F186" s="161" t="s">
        <v>3703</v>
      </c>
      <c r="H186" s="162">
        <v>48.624000000000002</v>
      </c>
      <c r="L186" s="159"/>
      <c r="M186" s="163"/>
      <c r="T186" s="164"/>
      <c r="AT186" s="160" t="s">
        <v>259</v>
      </c>
      <c r="AU186" s="160" t="s">
        <v>88</v>
      </c>
      <c r="AV186" s="13" t="s">
        <v>88</v>
      </c>
      <c r="AW186" s="13" t="s">
        <v>27</v>
      </c>
      <c r="AX186" s="13" t="s">
        <v>72</v>
      </c>
      <c r="AY186" s="160" t="s">
        <v>157</v>
      </c>
    </row>
    <row r="187" spans="2:65" s="14" customFormat="1">
      <c r="B187" s="165"/>
      <c r="D187" s="154" t="s">
        <v>259</v>
      </c>
      <c r="E187" s="166" t="s">
        <v>1</v>
      </c>
      <c r="F187" s="167" t="s">
        <v>265</v>
      </c>
      <c r="H187" s="168">
        <v>791.19100000000014</v>
      </c>
      <c r="L187" s="165"/>
      <c r="M187" s="169"/>
      <c r="T187" s="170"/>
      <c r="AT187" s="166" t="s">
        <v>259</v>
      </c>
      <c r="AU187" s="166" t="s">
        <v>88</v>
      </c>
      <c r="AV187" s="14" t="s">
        <v>164</v>
      </c>
      <c r="AW187" s="14" t="s">
        <v>27</v>
      </c>
      <c r="AX187" s="14" t="s">
        <v>80</v>
      </c>
      <c r="AY187" s="166" t="s">
        <v>157</v>
      </c>
    </row>
    <row r="188" spans="2:65" s="1" customFormat="1" ht="55.5" customHeight="1">
      <c r="B188" s="28"/>
      <c r="C188" s="198" t="s">
        <v>191</v>
      </c>
      <c r="D188" s="198" t="s">
        <v>160</v>
      </c>
      <c r="E188" s="199" t="s">
        <v>3704</v>
      </c>
      <c r="F188" s="200" t="s">
        <v>3705</v>
      </c>
      <c r="G188" s="201" t="s">
        <v>306</v>
      </c>
      <c r="H188" s="202">
        <v>791.19100000000003</v>
      </c>
      <c r="I188" s="903"/>
      <c r="J188" s="203">
        <f>ROUND(I188*H188,2)</f>
        <v>0</v>
      </c>
      <c r="K188" s="200" t="s">
        <v>2720</v>
      </c>
      <c r="L188" s="28"/>
      <c r="M188" s="140" t="s">
        <v>1</v>
      </c>
      <c r="N188" s="141" t="s">
        <v>38</v>
      </c>
      <c r="O188" s="142">
        <v>0.09</v>
      </c>
      <c r="P188" s="142">
        <f>O188*H188</f>
        <v>71.207189999999997</v>
      </c>
      <c r="Q188" s="142">
        <v>5.0000000000000001E-3</v>
      </c>
      <c r="R188" s="142">
        <f>Q188*H188</f>
        <v>3.9559550000000003</v>
      </c>
      <c r="S188" s="142">
        <v>0</v>
      </c>
      <c r="T188" s="143">
        <f>S188*H188</f>
        <v>0</v>
      </c>
      <c r="AR188" s="144" t="s">
        <v>164</v>
      </c>
      <c r="AT188" s="144" t="s">
        <v>160</v>
      </c>
      <c r="AU188" s="144" t="s">
        <v>88</v>
      </c>
      <c r="AY188" s="16" t="s">
        <v>157</v>
      </c>
      <c r="BE188" s="145">
        <f>IF(N188="základní",J188,0)</f>
        <v>0</v>
      </c>
      <c r="BF188" s="145">
        <f>IF(N188="snížená",J188,0)</f>
        <v>0</v>
      </c>
      <c r="BG188" s="145">
        <f>IF(N188="zákl. přenesená",J188,0)</f>
        <v>0</v>
      </c>
      <c r="BH188" s="145">
        <f>IF(N188="sníž. přenesená",J188,0)</f>
        <v>0</v>
      </c>
      <c r="BI188" s="145">
        <f>IF(N188="nulová",J188,0)</f>
        <v>0</v>
      </c>
      <c r="BJ188" s="16" t="s">
        <v>88</v>
      </c>
      <c r="BK188" s="145">
        <f>ROUND(I188*H188,2)</f>
        <v>0</v>
      </c>
      <c r="BL188" s="16" t="s">
        <v>164</v>
      </c>
      <c r="BM188" s="144" t="s">
        <v>3706</v>
      </c>
    </row>
    <row r="189" spans="2:65" s="1" customFormat="1">
      <c r="B189" s="28"/>
      <c r="D189" s="150" t="s">
        <v>214</v>
      </c>
      <c r="F189" s="870" t="s">
        <v>3707</v>
      </c>
      <c r="L189" s="28"/>
      <c r="M189" s="152"/>
      <c r="T189" s="52"/>
      <c r="AT189" s="16" t="s">
        <v>214</v>
      </c>
      <c r="AU189" s="16" t="s">
        <v>88</v>
      </c>
    </row>
    <row r="190" spans="2:65" s="12" customFormat="1">
      <c r="B190" s="153"/>
      <c r="D190" s="154" t="s">
        <v>259</v>
      </c>
      <c r="E190" s="155" t="s">
        <v>1</v>
      </c>
      <c r="F190" s="156" t="s">
        <v>2904</v>
      </c>
      <c r="H190" s="155" t="s">
        <v>1</v>
      </c>
      <c r="L190" s="153"/>
      <c r="M190" s="157"/>
      <c r="T190" s="158"/>
      <c r="AT190" s="155" t="s">
        <v>259</v>
      </c>
      <c r="AU190" s="155" t="s">
        <v>88</v>
      </c>
      <c r="AV190" s="12" t="s">
        <v>80</v>
      </c>
      <c r="AW190" s="12" t="s">
        <v>27</v>
      </c>
      <c r="AX190" s="12" t="s">
        <v>72</v>
      </c>
      <c r="AY190" s="155" t="s">
        <v>157</v>
      </c>
    </row>
    <row r="191" spans="2:65" s="12" customFormat="1">
      <c r="B191" s="153"/>
      <c r="D191" s="154" t="s">
        <v>259</v>
      </c>
      <c r="E191" s="155" t="s">
        <v>1</v>
      </c>
      <c r="F191" s="156" t="s">
        <v>3660</v>
      </c>
      <c r="H191" s="155" t="s">
        <v>1</v>
      </c>
      <c r="L191" s="153"/>
      <c r="M191" s="157"/>
      <c r="T191" s="158"/>
      <c r="AT191" s="155" t="s">
        <v>259</v>
      </c>
      <c r="AU191" s="155" t="s">
        <v>88</v>
      </c>
      <c r="AV191" s="12" t="s">
        <v>80</v>
      </c>
      <c r="AW191" s="12" t="s">
        <v>27</v>
      </c>
      <c r="AX191" s="12" t="s">
        <v>72</v>
      </c>
      <c r="AY191" s="155" t="s">
        <v>157</v>
      </c>
    </row>
    <row r="192" spans="2:65" s="13" customFormat="1">
      <c r="B192" s="159"/>
      <c r="D192" s="154" t="s">
        <v>259</v>
      </c>
      <c r="E192" s="160" t="s">
        <v>1</v>
      </c>
      <c r="F192" s="161" t="s">
        <v>3689</v>
      </c>
      <c r="H192" s="162">
        <v>37.430999999999997</v>
      </c>
      <c r="L192" s="159"/>
      <c r="M192" s="163"/>
      <c r="T192" s="164"/>
      <c r="AT192" s="160" t="s">
        <v>259</v>
      </c>
      <c r="AU192" s="160" t="s">
        <v>88</v>
      </c>
      <c r="AV192" s="13" t="s">
        <v>88</v>
      </c>
      <c r="AW192" s="13" t="s">
        <v>27</v>
      </c>
      <c r="AX192" s="13" t="s">
        <v>72</v>
      </c>
      <c r="AY192" s="160" t="s">
        <v>157</v>
      </c>
    </row>
    <row r="193" spans="2:65" s="13" customFormat="1">
      <c r="B193" s="159"/>
      <c r="D193" s="154" t="s">
        <v>259</v>
      </c>
      <c r="E193" s="160" t="s">
        <v>1</v>
      </c>
      <c r="F193" s="161" t="s">
        <v>3690</v>
      </c>
      <c r="H193" s="162">
        <v>49.061999999999998</v>
      </c>
      <c r="L193" s="159"/>
      <c r="M193" s="163"/>
      <c r="T193" s="164"/>
      <c r="AT193" s="160" t="s">
        <v>259</v>
      </c>
      <c r="AU193" s="160" t="s">
        <v>88</v>
      </c>
      <c r="AV193" s="13" t="s">
        <v>88</v>
      </c>
      <c r="AW193" s="13" t="s">
        <v>27</v>
      </c>
      <c r="AX193" s="13" t="s">
        <v>72</v>
      </c>
      <c r="AY193" s="160" t="s">
        <v>157</v>
      </c>
    </row>
    <row r="194" spans="2:65" s="13" customFormat="1">
      <c r="B194" s="159"/>
      <c r="D194" s="154" t="s">
        <v>259</v>
      </c>
      <c r="E194" s="160" t="s">
        <v>1</v>
      </c>
      <c r="F194" s="161" t="s">
        <v>3691</v>
      </c>
      <c r="H194" s="162">
        <v>56.256</v>
      </c>
      <c r="L194" s="159"/>
      <c r="M194" s="163"/>
      <c r="T194" s="164"/>
      <c r="AT194" s="160" t="s">
        <v>259</v>
      </c>
      <c r="AU194" s="160" t="s">
        <v>88</v>
      </c>
      <c r="AV194" s="13" t="s">
        <v>88</v>
      </c>
      <c r="AW194" s="13" t="s">
        <v>27</v>
      </c>
      <c r="AX194" s="13" t="s">
        <v>72</v>
      </c>
      <c r="AY194" s="160" t="s">
        <v>157</v>
      </c>
    </row>
    <row r="195" spans="2:65" s="13" customFormat="1">
      <c r="B195" s="159"/>
      <c r="D195" s="154" t="s">
        <v>259</v>
      </c>
      <c r="E195" s="160" t="s">
        <v>1</v>
      </c>
      <c r="F195" s="161" t="s">
        <v>3692</v>
      </c>
      <c r="H195" s="162">
        <v>52.593000000000004</v>
      </c>
      <c r="L195" s="159"/>
      <c r="M195" s="163"/>
      <c r="T195" s="164"/>
      <c r="AT195" s="160" t="s">
        <v>259</v>
      </c>
      <c r="AU195" s="160" t="s">
        <v>88</v>
      </c>
      <c r="AV195" s="13" t="s">
        <v>88</v>
      </c>
      <c r="AW195" s="13" t="s">
        <v>27</v>
      </c>
      <c r="AX195" s="13" t="s">
        <v>72</v>
      </c>
      <c r="AY195" s="160" t="s">
        <v>157</v>
      </c>
    </row>
    <row r="196" spans="2:65" s="13" customFormat="1">
      <c r="B196" s="159"/>
      <c r="D196" s="154" t="s">
        <v>259</v>
      </c>
      <c r="E196" s="160" t="s">
        <v>1</v>
      </c>
      <c r="F196" s="161" t="s">
        <v>3693</v>
      </c>
      <c r="H196" s="162">
        <v>50.234999999999999</v>
      </c>
      <c r="L196" s="159"/>
      <c r="M196" s="163"/>
      <c r="T196" s="164"/>
      <c r="AT196" s="160" t="s">
        <v>259</v>
      </c>
      <c r="AU196" s="160" t="s">
        <v>88</v>
      </c>
      <c r="AV196" s="13" t="s">
        <v>88</v>
      </c>
      <c r="AW196" s="13" t="s">
        <v>27</v>
      </c>
      <c r="AX196" s="13" t="s">
        <v>72</v>
      </c>
      <c r="AY196" s="160" t="s">
        <v>157</v>
      </c>
    </row>
    <row r="197" spans="2:65" s="13" customFormat="1">
      <c r="B197" s="159"/>
      <c r="D197" s="154" t="s">
        <v>259</v>
      </c>
      <c r="E197" s="160" t="s">
        <v>1</v>
      </c>
      <c r="F197" s="161" t="s">
        <v>3694</v>
      </c>
      <c r="H197" s="162">
        <v>50.095999999999997</v>
      </c>
      <c r="L197" s="159"/>
      <c r="M197" s="163"/>
      <c r="T197" s="164"/>
      <c r="AT197" s="160" t="s">
        <v>259</v>
      </c>
      <c r="AU197" s="160" t="s">
        <v>88</v>
      </c>
      <c r="AV197" s="13" t="s">
        <v>88</v>
      </c>
      <c r="AW197" s="13" t="s">
        <v>27</v>
      </c>
      <c r="AX197" s="13" t="s">
        <v>72</v>
      </c>
      <c r="AY197" s="160" t="s">
        <v>157</v>
      </c>
    </row>
    <row r="198" spans="2:65" s="13" customFormat="1">
      <c r="B198" s="159"/>
      <c r="D198" s="154" t="s">
        <v>259</v>
      </c>
      <c r="E198" s="160" t="s">
        <v>1</v>
      </c>
      <c r="F198" s="161" t="s">
        <v>3695</v>
      </c>
      <c r="H198" s="162">
        <v>54.279000000000003</v>
      </c>
      <c r="L198" s="159"/>
      <c r="M198" s="163"/>
      <c r="T198" s="164"/>
      <c r="AT198" s="160" t="s">
        <v>259</v>
      </c>
      <c r="AU198" s="160" t="s">
        <v>88</v>
      </c>
      <c r="AV198" s="13" t="s">
        <v>88</v>
      </c>
      <c r="AW198" s="13" t="s">
        <v>27</v>
      </c>
      <c r="AX198" s="13" t="s">
        <v>72</v>
      </c>
      <c r="AY198" s="160" t="s">
        <v>157</v>
      </c>
    </row>
    <row r="199" spans="2:65" s="13" customFormat="1">
      <c r="B199" s="159"/>
      <c r="D199" s="154" t="s">
        <v>259</v>
      </c>
      <c r="E199" s="160" t="s">
        <v>1</v>
      </c>
      <c r="F199" s="161" t="s">
        <v>3696</v>
      </c>
      <c r="H199" s="162">
        <v>49.652000000000001</v>
      </c>
      <c r="L199" s="159"/>
      <c r="M199" s="163"/>
      <c r="T199" s="164"/>
      <c r="AT199" s="160" t="s">
        <v>259</v>
      </c>
      <c r="AU199" s="160" t="s">
        <v>88</v>
      </c>
      <c r="AV199" s="13" t="s">
        <v>88</v>
      </c>
      <c r="AW199" s="13" t="s">
        <v>27</v>
      </c>
      <c r="AX199" s="13" t="s">
        <v>72</v>
      </c>
      <c r="AY199" s="160" t="s">
        <v>157</v>
      </c>
    </row>
    <row r="200" spans="2:65" s="13" customFormat="1" ht="20">
      <c r="B200" s="159"/>
      <c r="D200" s="154" t="s">
        <v>259</v>
      </c>
      <c r="E200" s="160" t="s">
        <v>1</v>
      </c>
      <c r="F200" s="161" t="s">
        <v>3697</v>
      </c>
      <c r="H200" s="162">
        <v>86.885000000000005</v>
      </c>
      <c r="L200" s="159"/>
      <c r="M200" s="163"/>
      <c r="T200" s="164"/>
      <c r="AT200" s="160" t="s">
        <v>259</v>
      </c>
      <c r="AU200" s="160" t="s">
        <v>88</v>
      </c>
      <c r="AV200" s="13" t="s">
        <v>88</v>
      </c>
      <c r="AW200" s="13" t="s">
        <v>27</v>
      </c>
      <c r="AX200" s="13" t="s">
        <v>72</v>
      </c>
      <c r="AY200" s="160" t="s">
        <v>157</v>
      </c>
    </row>
    <row r="201" spans="2:65" s="13" customFormat="1">
      <c r="B201" s="159"/>
      <c r="D201" s="154" t="s">
        <v>259</v>
      </c>
      <c r="E201" s="160" t="s">
        <v>1</v>
      </c>
      <c r="F201" s="161" t="s">
        <v>3698</v>
      </c>
      <c r="H201" s="162">
        <v>48.698</v>
      </c>
      <c r="L201" s="159"/>
      <c r="M201" s="163"/>
      <c r="T201" s="164"/>
      <c r="AT201" s="160" t="s">
        <v>259</v>
      </c>
      <c r="AU201" s="160" t="s">
        <v>88</v>
      </c>
      <c r="AV201" s="13" t="s">
        <v>88</v>
      </c>
      <c r="AW201" s="13" t="s">
        <v>27</v>
      </c>
      <c r="AX201" s="13" t="s">
        <v>72</v>
      </c>
      <c r="AY201" s="160" t="s">
        <v>157</v>
      </c>
    </row>
    <row r="202" spans="2:65" s="13" customFormat="1">
      <c r="B202" s="159"/>
      <c r="D202" s="154" t="s">
        <v>259</v>
      </c>
      <c r="E202" s="160" t="s">
        <v>1</v>
      </c>
      <c r="F202" s="161" t="s">
        <v>3699</v>
      </c>
      <c r="H202" s="162">
        <v>56.978999999999999</v>
      </c>
      <c r="L202" s="159"/>
      <c r="M202" s="163"/>
      <c r="T202" s="164"/>
      <c r="AT202" s="160" t="s">
        <v>259</v>
      </c>
      <c r="AU202" s="160" t="s">
        <v>88</v>
      </c>
      <c r="AV202" s="13" t="s">
        <v>88</v>
      </c>
      <c r="AW202" s="13" t="s">
        <v>27</v>
      </c>
      <c r="AX202" s="13" t="s">
        <v>72</v>
      </c>
      <c r="AY202" s="160" t="s">
        <v>157</v>
      </c>
    </row>
    <row r="203" spans="2:65" s="13" customFormat="1">
      <c r="B203" s="159"/>
      <c r="D203" s="154" t="s">
        <v>259</v>
      </c>
      <c r="E203" s="160" t="s">
        <v>1</v>
      </c>
      <c r="F203" s="161" t="s">
        <v>3700</v>
      </c>
      <c r="H203" s="162">
        <v>45.344000000000001</v>
      </c>
      <c r="L203" s="159"/>
      <c r="M203" s="163"/>
      <c r="T203" s="164"/>
      <c r="AT203" s="160" t="s">
        <v>259</v>
      </c>
      <c r="AU203" s="160" t="s">
        <v>88</v>
      </c>
      <c r="AV203" s="13" t="s">
        <v>88</v>
      </c>
      <c r="AW203" s="13" t="s">
        <v>27</v>
      </c>
      <c r="AX203" s="13" t="s">
        <v>72</v>
      </c>
      <c r="AY203" s="160" t="s">
        <v>157</v>
      </c>
    </row>
    <row r="204" spans="2:65" s="13" customFormat="1">
      <c r="B204" s="159"/>
      <c r="D204" s="154" t="s">
        <v>259</v>
      </c>
      <c r="E204" s="160" t="s">
        <v>1</v>
      </c>
      <c r="F204" s="161" t="s">
        <v>3701</v>
      </c>
      <c r="H204" s="162">
        <v>54.828000000000003</v>
      </c>
      <c r="L204" s="159"/>
      <c r="M204" s="163"/>
      <c r="T204" s="164"/>
      <c r="AT204" s="160" t="s">
        <v>259</v>
      </c>
      <c r="AU204" s="160" t="s">
        <v>88</v>
      </c>
      <c r="AV204" s="13" t="s">
        <v>88</v>
      </c>
      <c r="AW204" s="13" t="s">
        <v>27</v>
      </c>
      <c r="AX204" s="13" t="s">
        <v>72</v>
      </c>
      <c r="AY204" s="160" t="s">
        <v>157</v>
      </c>
    </row>
    <row r="205" spans="2:65" s="13" customFormat="1">
      <c r="B205" s="159"/>
      <c r="D205" s="154" t="s">
        <v>259</v>
      </c>
      <c r="E205" s="160" t="s">
        <v>1</v>
      </c>
      <c r="F205" s="161" t="s">
        <v>3702</v>
      </c>
      <c r="H205" s="162">
        <v>50.228999999999999</v>
      </c>
      <c r="L205" s="159"/>
      <c r="M205" s="163"/>
      <c r="T205" s="164"/>
      <c r="AT205" s="160" t="s">
        <v>259</v>
      </c>
      <c r="AU205" s="160" t="s">
        <v>88</v>
      </c>
      <c r="AV205" s="13" t="s">
        <v>88</v>
      </c>
      <c r="AW205" s="13" t="s">
        <v>27</v>
      </c>
      <c r="AX205" s="13" t="s">
        <v>72</v>
      </c>
      <c r="AY205" s="160" t="s">
        <v>157</v>
      </c>
    </row>
    <row r="206" spans="2:65" s="13" customFormat="1">
      <c r="B206" s="159"/>
      <c r="D206" s="154" t="s">
        <v>259</v>
      </c>
      <c r="E206" s="160" t="s">
        <v>1</v>
      </c>
      <c r="F206" s="161" t="s">
        <v>3703</v>
      </c>
      <c r="H206" s="162">
        <v>48.624000000000002</v>
      </c>
      <c r="L206" s="159"/>
      <c r="M206" s="163"/>
      <c r="T206" s="164"/>
      <c r="AT206" s="160" t="s">
        <v>259</v>
      </c>
      <c r="AU206" s="160" t="s">
        <v>88</v>
      </c>
      <c r="AV206" s="13" t="s">
        <v>88</v>
      </c>
      <c r="AW206" s="13" t="s">
        <v>27</v>
      </c>
      <c r="AX206" s="13" t="s">
        <v>72</v>
      </c>
      <c r="AY206" s="160" t="s">
        <v>157</v>
      </c>
    </row>
    <row r="207" spans="2:65" s="14" customFormat="1">
      <c r="B207" s="165"/>
      <c r="D207" s="154" t="s">
        <v>259</v>
      </c>
      <c r="E207" s="166" t="s">
        <v>1</v>
      </c>
      <c r="F207" s="167" t="s">
        <v>265</v>
      </c>
      <c r="H207" s="168">
        <v>791.19100000000014</v>
      </c>
      <c r="L207" s="165"/>
      <c r="M207" s="169"/>
      <c r="T207" s="170"/>
      <c r="AT207" s="166" t="s">
        <v>259</v>
      </c>
      <c r="AU207" s="166" t="s">
        <v>88</v>
      </c>
      <c r="AV207" s="14" t="s">
        <v>164</v>
      </c>
      <c r="AW207" s="14" t="s">
        <v>27</v>
      </c>
      <c r="AX207" s="14" t="s">
        <v>80</v>
      </c>
      <c r="AY207" s="166" t="s">
        <v>157</v>
      </c>
    </row>
    <row r="208" spans="2:65" s="1" customFormat="1" ht="37.9" customHeight="1">
      <c r="B208" s="28"/>
      <c r="C208" s="198" t="s">
        <v>177</v>
      </c>
      <c r="D208" s="198" t="s">
        <v>160</v>
      </c>
      <c r="E208" s="199" t="s">
        <v>3708</v>
      </c>
      <c r="F208" s="200" t="s">
        <v>3709</v>
      </c>
      <c r="G208" s="201" t="s">
        <v>306</v>
      </c>
      <c r="H208" s="202">
        <v>791.19100000000003</v>
      </c>
      <c r="I208" s="903"/>
      <c r="J208" s="203">
        <f>ROUND(I208*H208,2)</f>
        <v>0</v>
      </c>
      <c r="K208" s="200" t="s">
        <v>2720</v>
      </c>
      <c r="L208" s="28"/>
      <c r="M208" s="140" t="s">
        <v>1</v>
      </c>
      <c r="N208" s="141" t="s">
        <v>38</v>
      </c>
      <c r="O208" s="142">
        <v>0.35</v>
      </c>
      <c r="P208" s="142">
        <f>O208*H208</f>
        <v>276.91685000000001</v>
      </c>
      <c r="Q208" s="142">
        <v>1.2E-2</v>
      </c>
      <c r="R208" s="142">
        <f>Q208*H208</f>
        <v>9.4942919999999997</v>
      </c>
      <c r="S208" s="142">
        <v>0</v>
      </c>
      <c r="T208" s="143">
        <f>S208*H208</f>
        <v>0</v>
      </c>
      <c r="AR208" s="144" t="s">
        <v>164</v>
      </c>
      <c r="AT208" s="144" t="s">
        <v>160</v>
      </c>
      <c r="AU208" s="144" t="s">
        <v>88</v>
      </c>
      <c r="AY208" s="16" t="s">
        <v>157</v>
      </c>
      <c r="BE208" s="145">
        <f>IF(N208="základní",J208,0)</f>
        <v>0</v>
      </c>
      <c r="BF208" s="145">
        <f>IF(N208="snížená",J208,0)</f>
        <v>0</v>
      </c>
      <c r="BG208" s="145">
        <f>IF(N208="zákl. přenesená",J208,0)</f>
        <v>0</v>
      </c>
      <c r="BH208" s="145">
        <f>IF(N208="sníž. přenesená",J208,0)</f>
        <v>0</v>
      </c>
      <c r="BI208" s="145">
        <f>IF(N208="nulová",J208,0)</f>
        <v>0</v>
      </c>
      <c r="BJ208" s="16" t="s">
        <v>88</v>
      </c>
      <c r="BK208" s="145">
        <f>ROUND(I208*H208,2)</f>
        <v>0</v>
      </c>
      <c r="BL208" s="16" t="s">
        <v>164</v>
      </c>
      <c r="BM208" s="144" t="s">
        <v>3710</v>
      </c>
    </row>
    <row r="209" spans="2:51" s="1" customFormat="1">
      <c r="B209" s="28"/>
      <c r="D209" s="150" t="s">
        <v>214</v>
      </c>
      <c r="F209" s="870" t="s">
        <v>3711</v>
      </c>
      <c r="L209" s="28"/>
      <c r="M209" s="152"/>
      <c r="T209" s="52"/>
      <c r="AT209" s="16" t="s">
        <v>214</v>
      </c>
      <c r="AU209" s="16" t="s">
        <v>88</v>
      </c>
    </row>
    <row r="210" spans="2:51" s="12" customFormat="1">
      <c r="B210" s="153"/>
      <c r="D210" s="154" t="s">
        <v>259</v>
      </c>
      <c r="E210" s="155" t="s">
        <v>1</v>
      </c>
      <c r="F210" s="156" t="s">
        <v>2904</v>
      </c>
      <c r="H210" s="155" t="s">
        <v>1</v>
      </c>
      <c r="L210" s="153"/>
      <c r="M210" s="157"/>
      <c r="T210" s="158"/>
      <c r="AT210" s="155" t="s">
        <v>259</v>
      </c>
      <c r="AU210" s="155" t="s">
        <v>88</v>
      </c>
      <c r="AV210" s="12" t="s">
        <v>80</v>
      </c>
      <c r="AW210" s="12" t="s">
        <v>27</v>
      </c>
      <c r="AX210" s="12" t="s">
        <v>72</v>
      </c>
      <c r="AY210" s="155" t="s">
        <v>157</v>
      </c>
    </row>
    <row r="211" spans="2:51" s="12" customFormat="1">
      <c r="B211" s="153"/>
      <c r="D211" s="154" t="s">
        <v>259</v>
      </c>
      <c r="E211" s="155" t="s">
        <v>1</v>
      </c>
      <c r="F211" s="156" t="s">
        <v>3660</v>
      </c>
      <c r="H211" s="155" t="s">
        <v>1</v>
      </c>
      <c r="L211" s="153"/>
      <c r="M211" s="157"/>
      <c r="T211" s="158"/>
      <c r="AT211" s="155" t="s">
        <v>259</v>
      </c>
      <c r="AU211" s="155" t="s">
        <v>88</v>
      </c>
      <c r="AV211" s="12" t="s">
        <v>80</v>
      </c>
      <c r="AW211" s="12" t="s">
        <v>27</v>
      </c>
      <c r="AX211" s="12" t="s">
        <v>72</v>
      </c>
      <c r="AY211" s="155" t="s">
        <v>157</v>
      </c>
    </row>
    <row r="212" spans="2:51" s="13" customFormat="1">
      <c r="B212" s="159"/>
      <c r="D212" s="154" t="s">
        <v>259</v>
      </c>
      <c r="E212" s="160" t="s">
        <v>1</v>
      </c>
      <c r="F212" s="161" t="s">
        <v>3689</v>
      </c>
      <c r="H212" s="162">
        <v>37.430999999999997</v>
      </c>
      <c r="L212" s="159"/>
      <c r="M212" s="163"/>
      <c r="T212" s="164"/>
      <c r="AT212" s="160" t="s">
        <v>259</v>
      </c>
      <c r="AU212" s="160" t="s">
        <v>88</v>
      </c>
      <c r="AV212" s="13" t="s">
        <v>88</v>
      </c>
      <c r="AW212" s="13" t="s">
        <v>27</v>
      </c>
      <c r="AX212" s="13" t="s">
        <v>72</v>
      </c>
      <c r="AY212" s="160" t="s">
        <v>157</v>
      </c>
    </row>
    <row r="213" spans="2:51" s="13" customFormat="1">
      <c r="B213" s="159"/>
      <c r="D213" s="154" t="s">
        <v>259</v>
      </c>
      <c r="E213" s="160" t="s">
        <v>1</v>
      </c>
      <c r="F213" s="161" t="s">
        <v>3690</v>
      </c>
      <c r="H213" s="162">
        <v>49.061999999999998</v>
      </c>
      <c r="L213" s="159"/>
      <c r="M213" s="163"/>
      <c r="T213" s="164"/>
      <c r="AT213" s="160" t="s">
        <v>259</v>
      </c>
      <c r="AU213" s="160" t="s">
        <v>88</v>
      </c>
      <c r="AV213" s="13" t="s">
        <v>88</v>
      </c>
      <c r="AW213" s="13" t="s">
        <v>27</v>
      </c>
      <c r="AX213" s="13" t="s">
        <v>72</v>
      </c>
      <c r="AY213" s="160" t="s">
        <v>157</v>
      </c>
    </row>
    <row r="214" spans="2:51" s="13" customFormat="1">
      <c r="B214" s="159"/>
      <c r="D214" s="154" t="s">
        <v>259</v>
      </c>
      <c r="E214" s="160" t="s">
        <v>1</v>
      </c>
      <c r="F214" s="161" t="s">
        <v>3691</v>
      </c>
      <c r="H214" s="162">
        <v>56.256</v>
      </c>
      <c r="L214" s="159"/>
      <c r="M214" s="163"/>
      <c r="T214" s="164"/>
      <c r="AT214" s="160" t="s">
        <v>259</v>
      </c>
      <c r="AU214" s="160" t="s">
        <v>88</v>
      </c>
      <c r="AV214" s="13" t="s">
        <v>88</v>
      </c>
      <c r="AW214" s="13" t="s">
        <v>27</v>
      </c>
      <c r="AX214" s="13" t="s">
        <v>72</v>
      </c>
      <c r="AY214" s="160" t="s">
        <v>157</v>
      </c>
    </row>
    <row r="215" spans="2:51" s="13" customFormat="1">
      <c r="B215" s="159"/>
      <c r="D215" s="154" t="s">
        <v>259</v>
      </c>
      <c r="E215" s="160" t="s">
        <v>1</v>
      </c>
      <c r="F215" s="161" t="s">
        <v>3692</v>
      </c>
      <c r="H215" s="162">
        <v>52.593000000000004</v>
      </c>
      <c r="L215" s="159"/>
      <c r="M215" s="163"/>
      <c r="T215" s="164"/>
      <c r="AT215" s="160" t="s">
        <v>259</v>
      </c>
      <c r="AU215" s="160" t="s">
        <v>88</v>
      </c>
      <c r="AV215" s="13" t="s">
        <v>88</v>
      </c>
      <c r="AW215" s="13" t="s">
        <v>27</v>
      </c>
      <c r="AX215" s="13" t="s">
        <v>72</v>
      </c>
      <c r="AY215" s="160" t="s">
        <v>157</v>
      </c>
    </row>
    <row r="216" spans="2:51" s="13" customFormat="1">
      <c r="B216" s="159"/>
      <c r="D216" s="154" t="s">
        <v>259</v>
      </c>
      <c r="E216" s="160" t="s">
        <v>1</v>
      </c>
      <c r="F216" s="161" t="s">
        <v>3693</v>
      </c>
      <c r="H216" s="162">
        <v>50.234999999999999</v>
      </c>
      <c r="L216" s="159"/>
      <c r="M216" s="163"/>
      <c r="T216" s="164"/>
      <c r="AT216" s="160" t="s">
        <v>259</v>
      </c>
      <c r="AU216" s="160" t="s">
        <v>88</v>
      </c>
      <c r="AV216" s="13" t="s">
        <v>88</v>
      </c>
      <c r="AW216" s="13" t="s">
        <v>27</v>
      </c>
      <c r="AX216" s="13" t="s">
        <v>72</v>
      </c>
      <c r="AY216" s="160" t="s">
        <v>157</v>
      </c>
    </row>
    <row r="217" spans="2:51" s="13" customFormat="1">
      <c r="B217" s="159"/>
      <c r="D217" s="154" t="s">
        <v>259</v>
      </c>
      <c r="E217" s="160" t="s">
        <v>1</v>
      </c>
      <c r="F217" s="161" t="s">
        <v>3694</v>
      </c>
      <c r="H217" s="162">
        <v>50.095999999999997</v>
      </c>
      <c r="L217" s="159"/>
      <c r="M217" s="163"/>
      <c r="T217" s="164"/>
      <c r="AT217" s="160" t="s">
        <v>259</v>
      </c>
      <c r="AU217" s="160" t="s">
        <v>88</v>
      </c>
      <c r="AV217" s="13" t="s">
        <v>88</v>
      </c>
      <c r="AW217" s="13" t="s">
        <v>27</v>
      </c>
      <c r="AX217" s="13" t="s">
        <v>72</v>
      </c>
      <c r="AY217" s="160" t="s">
        <v>157</v>
      </c>
    </row>
    <row r="218" spans="2:51" s="13" customFormat="1">
      <c r="B218" s="159"/>
      <c r="D218" s="154" t="s">
        <v>259</v>
      </c>
      <c r="E218" s="160" t="s">
        <v>1</v>
      </c>
      <c r="F218" s="161" t="s">
        <v>3695</v>
      </c>
      <c r="H218" s="162">
        <v>54.279000000000003</v>
      </c>
      <c r="L218" s="159"/>
      <c r="M218" s="163"/>
      <c r="T218" s="164"/>
      <c r="AT218" s="160" t="s">
        <v>259</v>
      </c>
      <c r="AU218" s="160" t="s">
        <v>88</v>
      </c>
      <c r="AV218" s="13" t="s">
        <v>88</v>
      </c>
      <c r="AW218" s="13" t="s">
        <v>27</v>
      </c>
      <c r="AX218" s="13" t="s">
        <v>72</v>
      </c>
      <c r="AY218" s="160" t="s">
        <v>157</v>
      </c>
    </row>
    <row r="219" spans="2:51" s="13" customFormat="1">
      <c r="B219" s="159"/>
      <c r="D219" s="154" t="s">
        <v>259</v>
      </c>
      <c r="E219" s="160" t="s">
        <v>1</v>
      </c>
      <c r="F219" s="161" t="s">
        <v>3696</v>
      </c>
      <c r="H219" s="162">
        <v>49.652000000000001</v>
      </c>
      <c r="L219" s="159"/>
      <c r="M219" s="163"/>
      <c r="T219" s="164"/>
      <c r="AT219" s="160" t="s">
        <v>259</v>
      </c>
      <c r="AU219" s="160" t="s">
        <v>88</v>
      </c>
      <c r="AV219" s="13" t="s">
        <v>88</v>
      </c>
      <c r="AW219" s="13" t="s">
        <v>27</v>
      </c>
      <c r="AX219" s="13" t="s">
        <v>72</v>
      </c>
      <c r="AY219" s="160" t="s">
        <v>157</v>
      </c>
    </row>
    <row r="220" spans="2:51" s="13" customFormat="1" ht="20">
      <c r="B220" s="159"/>
      <c r="D220" s="154" t="s">
        <v>259</v>
      </c>
      <c r="E220" s="160" t="s">
        <v>1</v>
      </c>
      <c r="F220" s="161" t="s">
        <v>3697</v>
      </c>
      <c r="H220" s="162">
        <v>86.885000000000005</v>
      </c>
      <c r="L220" s="159"/>
      <c r="M220" s="163"/>
      <c r="T220" s="164"/>
      <c r="AT220" s="160" t="s">
        <v>259</v>
      </c>
      <c r="AU220" s="160" t="s">
        <v>88</v>
      </c>
      <c r="AV220" s="13" t="s">
        <v>88</v>
      </c>
      <c r="AW220" s="13" t="s">
        <v>27</v>
      </c>
      <c r="AX220" s="13" t="s">
        <v>72</v>
      </c>
      <c r="AY220" s="160" t="s">
        <v>157</v>
      </c>
    </row>
    <row r="221" spans="2:51" s="13" customFormat="1">
      <c r="B221" s="159"/>
      <c r="D221" s="154" t="s">
        <v>259</v>
      </c>
      <c r="E221" s="160" t="s">
        <v>1</v>
      </c>
      <c r="F221" s="161" t="s">
        <v>3698</v>
      </c>
      <c r="H221" s="162">
        <v>48.698</v>
      </c>
      <c r="L221" s="159"/>
      <c r="M221" s="163"/>
      <c r="T221" s="164"/>
      <c r="AT221" s="160" t="s">
        <v>259</v>
      </c>
      <c r="AU221" s="160" t="s">
        <v>88</v>
      </c>
      <c r="AV221" s="13" t="s">
        <v>88</v>
      </c>
      <c r="AW221" s="13" t="s">
        <v>27</v>
      </c>
      <c r="AX221" s="13" t="s">
        <v>72</v>
      </c>
      <c r="AY221" s="160" t="s">
        <v>157</v>
      </c>
    </row>
    <row r="222" spans="2:51" s="13" customFormat="1">
      <c r="B222" s="159"/>
      <c r="D222" s="154" t="s">
        <v>259</v>
      </c>
      <c r="E222" s="160" t="s">
        <v>1</v>
      </c>
      <c r="F222" s="161" t="s">
        <v>3699</v>
      </c>
      <c r="H222" s="162">
        <v>56.978999999999999</v>
      </c>
      <c r="L222" s="159"/>
      <c r="M222" s="163"/>
      <c r="T222" s="164"/>
      <c r="AT222" s="160" t="s">
        <v>259</v>
      </c>
      <c r="AU222" s="160" t="s">
        <v>88</v>
      </c>
      <c r="AV222" s="13" t="s">
        <v>88</v>
      </c>
      <c r="AW222" s="13" t="s">
        <v>27</v>
      </c>
      <c r="AX222" s="13" t="s">
        <v>72</v>
      </c>
      <c r="AY222" s="160" t="s">
        <v>157</v>
      </c>
    </row>
    <row r="223" spans="2:51" s="13" customFormat="1">
      <c r="B223" s="159"/>
      <c r="D223" s="154" t="s">
        <v>259</v>
      </c>
      <c r="E223" s="160" t="s">
        <v>1</v>
      </c>
      <c r="F223" s="161" t="s">
        <v>3700</v>
      </c>
      <c r="H223" s="162">
        <v>45.344000000000001</v>
      </c>
      <c r="L223" s="159"/>
      <c r="M223" s="163"/>
      <c r="T223" s="164"/>
      <c r="AT223" s="160" t="s">
        <v>259</v>
      </c>
      <c r="AU223" s="160" t="s">
        <v>88</v>
      </c>
      <c r="AV223" s="13" t="s">
        <v>88</v>
      </c>
      <c r="AW223" s="13" t="s">
        <v>27</v>
      </c>
      <c r="AX223" s="13" t="s">
        <v>72</v>
      </c>
      <c r="AY223" s="160" t="s">
        <v>157</v>
      </c>
    </row>
    <row r="224" spans="2:51" s="13" customFormat="1">
      <c r="B224" s="159"/>
      <c r="D224" s="154" t="s">
        <v>259</v>
      </c>
      <c r="E224" s="160" t="s">
        <v>1</v>
      </c>
      <c r="F224" s="161" t="s">
        <v>3701</v>
      </c>
      <c r="H224" s="162">
        <v>54.828000000000003</v>
      </c>
      <c r="L224" s="159"/>
      <c r="M224" s="163"/>
      <c r="T224" s="164"/>
      <c r="AT224" s="160" t="s">
        <v>259</v>
      </c>
      <c r="AU224" s="160" t="s">
        <v>88</v>
      </c>
      <c r="AV224" s="13" t="s">
        <v>88</v>
      </c>
      <c r="AW224" s="13" t="s">
        <v>27</v>
      </c>
      <c r="AX224" s="13" t="s">
        <v>72</v>
      </c>
      <c r="AY224" s="160" t="s">
        <v>157</v>
      </c>
    </row>
    <row r="225" spans="2:65" s="13" customFormat="1">
      <c r="B225" s="159"/>
      <c r="D225" s="154" t="s">
        <v>259</v>
      </c>
      <c r="E225" s="160" t="s">
        <v>1</v>
      </c>
      <c r="F225" s="161" t="s">
        <v>3702</v>
      </c>
      <c r="H225" s="162">
        <v>50.228999999999999</v>
      </c>
      <c r="L225" s="159"/>
      <c r="M225" s="163"/>
      <c r="T225" s="164"/>
      <c r="AT225" s="160" t="s">
        <v>259</v>
      </c>
      <c r="AU225" s="160" t="s">
        <v>88</v>
      </c>
      <c r="AV225" s="13" t="s">
        <v>88</v>
      </c>
      <c r="AW225" s="13" t="s">
        <v>27</v>
      </c>
      <c r="AX225" s="13" t="s">
        <v>72</v>
      </c>
      <c r="AY225" s="160" t="s">
        <v>157</v>
      </c>
    </row>
    <row r="226" spans="2:65" s="13" customFormat="1">
      <c r="B226" s="159"/>
      <c r="D226" s="154" t="s">
        <v>259</v>
      </c>
      <c r="E226" s="160" t="s">
        <v>1</v>
      </c>
      <c r="F226" s="161" t="s">
        <v>3703</v>
      </c>
      <c r="H226" s="162">
        <v>48.624000000000002</v>
      </c>
      <c r="L226" s="159"/>
      <c r="M226" s="163"/>
      <c r="T226" s="164"/>
      <c r="AT226" s="160" t="s">
        <v>259</v>
      </c>
      <c r="AU226" s="160" t="s">
        <v>88</v>
      </c>
      <c r="AV226" s="13" t="s">
        <v>88</v>
      </c>
      <c r="AW226" s="13" t="s">
        <v>27</v>
      </c>
      <c r="AX226" s="13" t="s">
        <v>72</v>
      </c>
      <c r="AY226" s="160" t="s">
        <v>157</v>
      </c>
    </row>
    <row r="227" spans="2:65" s="14" customFormat="1">
      <c r="B227" s="165"/>
      <c r="D227" s="154" t="s">
        <v>259</v>
      </c>
      <c r="E227" s="166" t="s">
        <v>1</v>
      </c>
      <c r="F227" s="167" t="s">
        <v>265</v>
      </c>
      <c r="H227" s="168">
        <v>791.19100000000014</v>
      </c>
      <c r="L227" s="165"/>
      <c r="M227" s="169"/>
      <c r="T227" s="170"/>
      <c r="AT227" s="166" t="s">
        <v>259</v>
      </c>
      <c r="AU227" s="166" t="s">
        <v>88</v>
      </c>
      <c r="AV227" s="14" t="s">
        <v>164</v>
      </c>
      <c r="AW227" s="14" t="s">
        <v>27</v>
      </c>
      <c r="AX227" s="14" t="s">
        <v>80</v>
      </c>
      <c r="AY227" s="166" t="s">
        <v>157</v>
      </c>
    </row>
    <row r="228" spans="2:65" s="11" customFormat="1" ht="22.9" customHeight="1">
      <c r="B228" s="121"/>
      <c r="D228" s="122" t="s">
        <v>71</v>
      </c>
      <c r="E228" s="130" t="s">
        <v>191</v>
      </c>
      <c r="F228" s="130" t="s">
        <v>253</v>
      </c>
      <c r="J228" s="131">
        <f>BK228</f>
        <v>0</v>
      </c>
      <c r="L228" s="121"/>
      <c r="M228" s="125"/>
      <c r="P228" s="126">
        <f>SUM(P229:P317)</f>
        <v>15286.048170000002</v>
      </c>
      <c r="R228" s="126">
        <f>SUM(R229:R317)</f>
        <v>452.87776000000002</v>
      </c>
      <c r="T228" s="127">
        <f>SUM(T229:T317)</f>
        <v>0</v>
      </c>
      <c r="AR228" s="122" t="s">
        <v>80</v>
      </c>
      <c r="AT228" s="128" t="s">
        <v>71</v>
      </c>
      <c r="AU228" s="128" t="s">
        <v>80</v>
      </c>
      <c r="AY228" s="122" t="s">
        <v>157</v>
      </c>
      <c r="BK228" s="129">
        <f>SUM(BK229:BK317)</f>
        <v>0</v>
      </c>
    </row>
    <row r="229" spans="2:65" s="1" customFormat="1" ht="24.25" customHeight="1">
      <c r="B229" s="28"/>
      <c r="C229" s="198" t="s">
        <v>199</v>
      </c>
      <c r="D229" s="198" t="s">
        <v>160</v>
      </c>
      <c r="E229" s="199" t="s">
        <v>3712</v>
      </c>
      <c r="F229" s="200" t="s">
        <v>3713</v>
      </c>
      <c r="G229" s="201" t="s">
        <v>306</v>
      </c>
      <c r="H229" s="202">
        <v>1092.905</v>
      </c>
      <c r="I229" s="903"/>
      <c r="J229" s="203">
        <f>ROUND(I229*H229,2)</f>
        <v>0</v>
      </c>
      <c r="K229" s="200" t="s">
        <v>2720</v>
      </c>
      <c r="L229" s="28"/>
      <c r="M229" s="140" t="s">
        <v>1</v>
      </c>
      <c r="N229" s="141" t="s">
        <v>38</v>
      </c>
      <c r="O229" s="142">
        <v>0.51</v>
      </c>
      <c r="P229" s="142">
        <f>O229*H229</f>
        <v>557.38154999999995</v>
      </c>
      <c r="Q229" s="142">
        <v>0</v>
      </c>
      <c r="R229" s="142">
        <f>Q229*H229</f>
        <v>0</v>
      </c>
      <c r="S229" s="142">
        <v>0</v>
      </c>
      <c r="T229" s="143">
        <f>S229*H229</f>
        <v>0</v>
      </c>
      <c r="AR229" s="144" t="s">
        <v>164</v>
      </c>
      <c r="AT229" s="144" t="s">
        <v>160</v>
      </c>
      <c r="AU229" s="144" t="s">
        <v>88</v>
      </c>
      <c r="AY229" s="16" t="s">
        <v>157</v>
      </c>
      <c r="BE229" s="145">
        <f>IF(N229="základní",J229,0)</f>
        <v>0</v>
      </c>
      <c r="BF229" s="145">
        <f>IF(N229="snížená",J229,0)</f>
        <v>0</v>
      </c>
      <c r="BG229" s="145">
        <f>IF(N229="zákl. přenesená",J229,0)</f>
        <v>0</v>
      </c>
      <c r="BH229" s="145">
        <f>IF(N229="sníž. přenesená",J229,0)</f>
        <v>0</v>
      </c>
      <c r="BI229" s="145">
        <f>IF(N229="nulová",J229,0)</f>
        <v>0</v>
      </c>
      <c r="BJ229" s="16" t="s">
        <v>88</v>
      </c>
      <c r="BK229" s="145">
        <f>ROUND(I229*H229,2)</f>
        <v>0</v>
      </c>
      <c r="BL229" s="16" t="s">
        <v>164</v>
      </c>
      <c r="BM229" s="144" t="s">
        <v>3714</v>
      </c>
    </row>
    <row r="230" spans="2:65" s="1" customFormat="1">
      <c r="B230" s="28"/>
      <c r="D230" s="150" t="s">
        <v>214</v>
      </c>
      <c r="F230" s="870" t="s">
        <v>3715</v>
      </c>
      <c r="L230" s="28"/>
      <c r="M230" s="152"/>
      <c r="T230" s="52"/>
      <c r="AT230" s="16" t="s">
        <v>214</v>
      </c>
      <c r="AU230" s="16" t="s">
        <v>88</v>
      </c>
    </row>
    <row r="231" spans="2:65" s="12" customFormat="1">
      <c r="B231" s="153"/>
      <c r="D231" s="154" t="s">
        <v>259</v>
      </c>
      <c r="E231" s="155" t="s">
        <v>1</v>
      </c>
      <c r="F231" s="156" t="s">
        <v>2904</v>
      </c>
      <c r="H231" s="155" t="s">
        <v>1</v>
      </c>
      <c r="L231" s="153"/>
      <c r="M231" s="157"/>
      <c r="T231" s="158"/>
      <c r="AT231" s="155" t="s">
        <v>259</v>
      </c>
      <c r="AU231" s="155" t="s">
        <v>88</v>
      </c>
      <c r="AV231" s="12" t="s">
        <v>80</v>
      </c>
      <c r="AW231" s="12" t="s">
        <v>27</v>
      </c>
      <c r="AX231" s="12" t="s">
        <v>72</v>
      </c>
      <c r="AY231" s="155" t="s">
        <v>157</v>
      </c>
    </row>
    <row r="232" spans="2:65" s="12" customFormat="1">
      <c r="B232" s="153"/>
      <c r="D232" s="154" t="s">
        <v>259</v>
      </c>
      <c r="E232" s="155" t="s">
        <v>1</v>
      </c>
      <c r="F232" s="156" t="s">
        <v>3660</v>
      </c>
      <c r="H232" s="155" t="s">
        <v>1</v>
      </c>
      <c r="L232" s="153"/>
      <c r="M232" s="157"/>
      <c r="T232" s="158"/>
      <c r="AT232" s="155" t="s">
        <v>259</v>
      </c>
      <c r="AU232" s="155" t="s">
        <v>88</v>
      </c>
      <c r="AV232" s="12" t="s">
        <v>80</v>
      </c>
      <c r="AW232" s="12" t="s">
        <v>27</v>
      </c>
      <c r="AX232" s="12" t="s">
        <v>72</v>
      </c>
      <c r="AY232" s="155" t="s">
        <v>157</v>
      </c>
    </row>
    <row r="233" spans="2:65" s="13" customFormat="1">
      <c r="B233" s="159"/>
      <c r="D233" s="154" t="s">
        <v>259</v>
      </c>
      <c r="E233" s="160" t="s">
        <v>1</v>
      </c>
      <c r="F233" s="161" t="s">
        <v>3661</v>
      </c>
      <c r="H233" s="162">
        <v>26.442</v>
      </c>
      <c r="L233" s="159"/>
      <c r="M233" s="163"/>
      <c r="T233" s="164"/>
      <c r="AT233" s="160" t="s">
        <v>259</v>
      </c>
      <c r="AU233" s="160" t="s">
        <v>88</v>
      </c>
      <c r="AV233" s="13" t="s">
        <v>88</v>
      </c>
      <c r="AW233" s="13" t="s">
        <v>27</v>
      </c>
      <c r="AX233" s="13" t="s">
        <v>72</v>
      </c>
      <c r="AY233" s="160" t="s">
        <v>157</v>
      </c>
    </row>
    <row r="234" spans="2:65" s="13" customFormat="1">
      <c r="B234" s="159"/>
      <c r="D234" s="154" t="s">
        <v>259</v>
      </c>
      <c r="E234" s="160" t="s">
        <v>1</v>
      </c>
      <c r="F234" s="161" t="s">
        <v>3689</v>
      </c>
      <c r="H234" s="162">
        <v>37.430999999999997</v>
      </c>
      <c r="L234" s="159"/>
      <c r="M234" s="163"/>
      <c r="T234" s="164"/>
      <c r="AT234" s="160" t="s">
        <v>259</v>
      </c>
      <c r="AU234" s="160" t="s">
        <v>88</v>
      </c>
      <c r="AV234" s="13" t="s">
        <v>88</v>
      </c>
      <c r="AW234" s="13" t="s">
        <v>27</v>
      </c>
      <c r="AX234" s="13" t="s">
        <v>72</v>
      </c>
      <c r="AY234" s="160" t="s">
        <v>157</v>
      </c>
    </row>
    <row r="235" spans="2:65" s="13" customFormat="1">
      <c r="B235" s="159"/>
      <c r="D235" s="154" t="s">
        <v>259</v>
      </c>
      <c r="E235" s="160" t="s">
        <v>1</v>
      </c>
      <c r="F235" s="161" t="s">
        <v>3662</v>
      </c>
      <c r="H235" s="162">
        <v>19.36</v>
      </c>
      <c r="L235" s="159"/>
      <c r="M235" s="163"/>
      <c r="T235" s="164"/>
      <c r="AT235" s="160" t="s">
        <v>259</v>
      </c>
      <c r="AU235" s="160" t="s">
        <v>88</v>
      </c>
      <c r="AV235" s="13" t="s">
        <v>88</v>
      </c>
      <c r="AW235" s="13" t="s">
        <v>27</v>
      </c>
      <c r="AX235" s="13" t="s">
        <v>72</v>
      </c>
      <c r="AY235" s="160" t="s">
        <v>157</v>
      </c>
    </row>
    <row r="236" spans="2:65" s="13" customFormat="1">
      <c r="B236" s="159"/>
      <c r="D236" s="154" t="s">
        <v>259</v>
      </c>
      <c r="E236" s="160" t="s">
        <v>1</v>
      </c>
      <c r="F236" s="161" t="s">
        <v>3690</v>
      </c>
      <c r="H236" s="162">
        <v>49.061999999999998</v>
      </c>
      <c r="L236" s="159"/>
      <c r="M236" s="163"/>
      <c r="T236" s="164"/>
      <c r="AT236" s="160" t="s">
        <v>259</v>
      </c>
      <c r="AU236" s="160" t="s">
        <v>88</v>
      </c>
      <c r="AV236" s="13" t="s">
        <v>88</v>
      </c>
      <c r="AW236" s="13" t="s">
        <v>27</v>
      </c>
      <c r="AX236" s="13" t="s">
        <v>72</v>
      </c>
      <c r="AY236" s="160" t="s">
        <v>157</v>
      </c>
    </row>
    <row r="237" spans="2:65" s="13" customFormat="1">
      <c r="B237" s="159"/>
      <c r="D237" s="154" t="s">
        <v>259</v>
      </c>
      <c r="E237" s="160" t="s">
        <v>1</v>
      </c>
      <c r="F237" s="161" t="s">
        <v>3663</v>
      </c>
      <c r="H237" s="162">
        <v>25.021999999999998</v>
      </c>
      <c r="L237" s="159"/>
      <c r="M237" s="163"/>
      <c r="T237" s="164"/>
      <c r="AT237" s="160" t="s">
        <v>259</v>
      </c>
      <c r="AU237" s="160" t="s">
        <v>88</v>
      </c>
      <c r="AV237" s="13" t="s">
        <v>88</v>
      </c>
      <c r="AW237" s="13" t="s">
        <v>27</v>
      </c>
      <c r="AX237" s="13" t="s">
        <v>72</v>
      </c>
      <c r="AY237" s="160" t="s">
        <v>157</v>
      </c>
    </row>
    <row r="238" spans="2:65" s="13" customFormat="1">
      <c r="B238" s="159"/>
      <c r="D238" s="154" t="s">
        <v>259</v>
      </c>
      <c r="E238" s="160" t="s">
        <v>1</v>
      </c>
      <c r="F238" s="161" t="s">
        <v>3691</v>
      </c>
      <c r="H238" s="162">
        <v>56.256</v>
      </c>
      <c r="L238" s="159"/>
      <c r="M238" s="163"/>
      <c r="T238" s="164"/>
      <c r="AT238" s="160" t="s">
        <v>259</v>
      </c>
      <c r="AU238" s="160" t="s">
        <v>88</v>
      </c>
      <c r="AV238" s="13" t="s">
        <v>88</v>
      </c>
      <c r="AW238" s="13" t="s">
        <v>27</v>
      </c>
      <c r="AX238" s="13" t="s">
        <v>72</v>
      </c>
      <c r="AY238" s="160" t="s">
        <v>157</v>
      </c>
    </row>
    <row r="239" spans="2:65" s="13" customFormat="1">
      <c r="B239" s="159"/>
      <c r="D239" s="154" t="s">
        <v>259</v>
      </c>
      <c r="E239" s="160" t="s">
        <v>1</v>
      </c>
      <c r="F239" s="161" t="s">
        <v>3664</v>
      </c>
      <c r="H239" s="162">
        <v>20.411999999999999</v>
      </c>
      <c r="L239" s="159"/>
      <c r="M239" s="163"/>
      <c r="T239" s="164"/>
      <c r="AT239" s="160" t="s">
        <v>259</v>
      </c>
      <c r="AU239" s="160" t="s">
        <v>88</v>
      </c>
      <c r="AV239" s="13" t="s">
        <v>88</v>
      </c>
      <c r="AW239" s="13" t="s">
        <v>27</v>
      </c>
      <c r="AX239" s="13" t="s">
        <v>72</v>
      </c>
      <c r="AY239" s="160" t="s">
        <v>157</v>
      </c>
    </row>
    <row r="240" spans="2:65" s="13" customFormat="1">
      <c r="B240" s="159"/>
      <c r="D240" s="154" t="s">
        <v>259</v>
      </c>
      <c r="E240" s="160" t="s">
        <v>1</v>
      </c>
      <c r="F240" s="161" t="s">
        <v>3692</v>
      </c>
      <c r="H240" s="162">
        <v>52.593000000000004</v>
      </c>
      <c r="L240" s="159"/>
      <c r="M240" s="163"/>
      <c r="T240" s="164"/>
      <c r="AT240" s="160" t="s">
        <v>259</v>
      </c>
      <c r="AU240" s="160" t="s">
        <v>88</v>
      </c>
      <c r="AV240" s="13" t="s">
        <v>88</v>
      </c>
      <c r="AW240" s="13" t="s">
        <v>27</v>
      </c>
      <c r="AX240" s="13" t="s">
        <v>72</v>
      </c>
      <c r="AY240" s="160" t="s">
        <v>157</v>
      </c>
    </row>
    <row r="241" spans="2:51" s="13" customFormat="1">
      <c r="B241" s="159"/>
      <c r="D241" s="154" t="s">
        <v>259</v>
      </c>
      <c r="E241" s="160" t="s">
        <v>1</v>
      </c>
      <c r="F241" s="161" t="s">
        <v>3665</v>
      </c>
      <c r="H241" s="162">
        <v>18.539000000000001</v>
      </c>
      <c r="L241" s="159"/>
      <c r="M241" s="163"/>
      <c r="T241" s="164"/>
      <c r="AT241" s="160" t="s">
        <v>259</v>
      </c>
      <c r="AU241" s="160" t="s">
        <v>88</v>
      </c>
      <c r="AV241" s="13" t="s">
        <v>88</v>
      </c>
      <c r="AW241" s="13" t="s">
        <v>27</v>
      </c>
      <c r="AX241" s="13" t="s">
        <v>72</v>
      </c>
      <c r="AY241" s="160" t="s">
        <v>157</v>
      </c>
    </row>
    <row r="242" spans="2:51" s="13" customFormat="1">
      <c r="B242" s="159"/>
      <c r="D242" s="154" t="s">
        <v>259</v>
      </c>
      <c r="E242" s="160" t="s">
        <v>1</v>
      </c>
      <c r="F242" s="161" t="s">
        <v>3693</v>
      </c>
      <c r="H242" s="162">
        <v>50.234999999999999</v>
      </c>
      <c r="L242" s="159"/>
      <c r="M242" s="163"/>
      <c r="T242" s="164"/>
      <c r="AT242" s="160" t="s">
        <v>259</v>
      </c>
      <c r="AU242" s="160" t="s">
        <v>88</v>
      </c>
      <c r="AV242" s="13" t="s">
        <v>88</v>
      </c>
      <c r="AW242" s="13" t="s">
        <v>27</v>
      </c>
      <c r="AX242" s="13" t="s">
        <v>72</v>
      </c>
      <c r="AY242" s="160" t="s">
        <v>157</v>
      </c>
    </row>
    <row r="243" spans="2:51" s="13" customFormat="1">
      <c r="B243" s="159"/>
      <c r="D243" s="154" t="s">
        <v>259</v>
      </c>
      <c r="E243" s="160" t="s">
        <v>1</v>
      </c>
      <c r="F243" s="161" t="s">
        <v>3666</v>
      </c>
      <c r="H243" s="162">
        <v>18.86</v>
      </c>
      <c r="L243" s="159"/>
      <c r="M243" s="163"/>
      <c r="T243" s="164"/>
      <c r="AT243" s="160" t="s">
        <v>259</v>
      </c>
      <c r="AU243" s="160" t="s">
        <v>88</v>
      </c>
      <c r="AV243" s="13" t="s">
        <v>88</v>
      </c>
      <c r="AW243" s="13" t="s">
        <v>27</v>
      </c>
      <c r="AX243" s="13" t="s">
        <v>72</v>
      </c>
      <c r="AY243" s="160" t="s">
        <v>157</v>
      </c>
    </row>
    <row r="244" spans="2:51" s="13" customFormat="1">
      <c r="B244" s="159"/>
      <c r="D244" s="154" t="s">
        <v>259</v>
      </c>
      <c r="E244" s="160" t="s">
        <v>1</v>
      </c>
      <c r="F244" s="161" t="s">
        <v>3694</v>
      </c>
      <c r="H244" s="162">
        <v>50.095999999999997</v>
      </c>
      <c r="L244" s="159"/>
      <c r="M244" s="163"/>
      <c r="T244" s="164"/>
      <c r="AT244" s="160" t="s">
        <v>259</v>
      </c>
      <c r="AU244" s="160" t="s">
        <v>88</v>
      </c>
      <c r="AV244" s="13" t="s">
        <v>88</v>
      </c>
      <c r="AW244" s="13" t="s">
        <v>27</v>
      </c>
      <c r="AX244" s="13" t="s">
        <v>72</v>
      </c>
      <c r="AY244" s="160" t="s">
        <v>157</v>
      </c>
    </row>
    <row r="245" spans="2:51" s="13" customFormat="1">
      <c r="B245" s="159"/>
      <c r="D245" s="154" t="s">
        <v>259</v>
      </c>
      <c r="E245" s="160" t="s">
        <v>1</v>
      </c>
      <c r="F245" s="161" t="s">
        <v>3667</v>
      </c>
      <c r="H245" s="162">
        <v>23.85</v>
      </c>
      <c r="L245" s="159"/>
      <c r="M245" s="163"/>
      <c r="T245" s="164"/>
      <c r="AT245" s="160" t="s">
        <v>259</v>
      </c>
      <c r="AU245" s="160" t="s">
        <v>88</v>
      </c>
      <c r="AV245" s="13" t="s">
        <v>88</v>
      </c>
      <c r="AW245" s="13" t="s">
        <v>27</v>
      </c>
      <c r="AX245" s="13" t="s">
        <v>72</v>
      </c>
      <c r="AY245" s="160" t="s">
        <v>157</v>
      </c>
    </row>
    <row r="246" spans="2:51" s="13" customFormat="1">
      <c r="B246" s="159"/>
      <c r="D246" s="154" t="s">
        <v>259</v>
      </c>
      <c r="E246" s="160" t="s">
        <v>1</v>
      </c>
      <c r="F246" s="161" t="s">
        <v>3695</v>
      </c>
      <c r="H246" s="162">
        <v>54.279000000000003</v>
      </c>
      <c r="L246" s="159"/>
      <c r="M246" s="163"/>
      <c r="T246" s="164"/>
      <c r="AT246" s="160" t="s">
        <v>259</v>
      </c>
      <c r="AU246" s="160" t="s">
        <v>88</v>
      </c>
      <c r="AV246" s="13" t="s">
        <v>88</v>
      </c>
      <c r="AW246" s="13" t="s">
        <v>27</v>
      </c>
      <c r="AX246" s="13" t="s">
        <v>72</v>
      </c>
      <c r="AY246" s="160" t="s">
        <v>157</v>
      </c>
    </row>
    <row r="247" spans="2:51" s="13" customFormat="1">
      <c r="B247" s="159"/>
      <c r="D247" s="154" t="s">
        <v>259</v>
      </c>
      <c r="E247" s="160" t="s">
        <v>1</v>
      </c>
      <c r="F247" s="161" t="s">
        <v>3668</v>
      </c>
      <c r="H247" s="162">
        <v>17.741</v>
      </c>
      <c r="L247" s="159"/>
      <c r="M247" s="163"/>
      <c r="T247" s="164"/>
      <c r="AT247" s="160" t="s">
        <v>259</v>
      </c>
      <c r="AU247" s="160" t="s">
        <v>88</v>
      </c>
      <c r="AV247" s="13" t="s">
        <v>88</v>
      </c>
      <c r="AW247" s="13" t="s">
        <v>27</v>
      </c>
      <c r="AX247" s="13" t="s">
        <v>72</v>
      </c>
      <c r="AY247" s="160" t="s">
        <v>157</v>
      </c>
    </row>
    <row r="248" spans="2:51" s="13" customFormat="1">
      <c r="B248" s="159"/>
      <c r="D248" s="154" t="s">
        <v>259</v>
      </c>
      <c r="E248" s="160" t="s">
        <v>1</v>
      </c>
      <c r="F248" s="161" t="s">
        <v>3696</v>
      </c>
      <c r="H248" s="162">
        <v>49.652000000000001</v>
      </c>
      <c r="L248" s="159"/>
      <c r="M248" s="163"/>
      <c r="T248" s="164"/>
      <c r="AT248" s="160" t="s">
        <v>259</v>
      </c>
      <c r="AU248" s="160" t="s">
        <v>88</v>
      </c>
      <c r="AV248" s="13" t="s">
        <v>88</v>
      </c>
      <c r="AW248" s="13" t="s">
        <v>27</v>
      </c>
      <c r="AX248" s="13" t="s">
        <v>72</v>
      </c>
      <c r="AY248" s="160" t="s">
        <v>157</v>
      </c>
    </row>
    <row r="249" spans="2:51" s="13" customFormat="1">
      <c r="B249" s="159"/>
      <c r="D249" s="154" t="s">
        <v>259</v>
      </c>
      <c r="E249" s="160" t="s">
        <v>1</v>
      </c>
      <c r="F249" s="161" t="s">
        <v>3669</v>
      </c>
      <c r="H249" s="162">
        <v>18.376000000000001</v>
      </c>
      <c r="L249" s="159"/>
      <c r="M249" s="163"/>
      <c r="T249" s="164"/>
      <c r="AT249" s="160" t="s">
        <v>259</v>
      </c>
      <c r="AU249" s="160" t="s">
        <v>88</v>
      </c>
      <c r="AV249" s="13" t="s">
        <v>88</v>
      </c>
      <c r="AW249" s="13" t="s">
        <v>27</v>
      </c>
      <c r="AX249" s="13" t="s">
        <v>72</v>
      </c>
      <c r="AY249" s="160" t="s">
        <v>157</v>
      </c>
    </row>
    <row r="250" spans="2:51" s="13" customFormat="1" ht="20">
      <c r="B250" s="159"/>
      <c r="D250" s="154" t="s">
        <v>259</v>
      </c>
      <c r="E250" s="160" t="s">
        <v>1</v>
      </c>
      <c r="F250" s="161" t="s">
        <v>3697</v>
      </c>
      <c r="H250" s="162">
        <v>86.885000000000005</v>
      </c>
      <c r="L250" s="159"/>
      <c r="M250" s="163"/>
      <c r="T250" s="164"/>
      <c r="AT250" s="160" t="s">
        <v>259</v>
      </c>
      <c r="AU250" s="160" t="s">
        <v>88</v>
      </c>
      <c r="AV250" s="13" t="s">
        <v>88</v>
      </c>
      <c r="AW250" s="13" t="s">
        <v>27</v>
      </c>
      <c r="AX250" s="13" t="s">
        <v>72</v>
      </c>
      <c r="AY250" s="160" t="s">
        <v>157</v>
      </c>
    </row>
    <row r="251" spans="2:51" s="13" customFormat="1">
      <c r="B251" s="159"/>
      <c r="D251" s="154" t="s">
        <v>259</v>
      </c>
      <c r="E251" s="160" t="s">
        <v>1</v>
      </c>
      <c r="F251" s="161" t="s">
        <v>3670</v>
      </c>
      <c r="H251" s="162">
        <v>17.704000000000001</v>
      </c>
      <c r="L251" s="159"/>
      <c r="M251" s="163"/>
      <c r="T251" s="164"/>
      <c r="AT251" s="160" t="s">
        <v>259</v>
      </c>
      <c r="AU251" s="160" t="s">
        <v>88</v>
      </c>
      <c r="AV251" s="13" t="s">
        <v>88</v>
      </c>
      <c r="AW251" s="13" t="s">
        <v>27</v>
      </c>
      <c r="AX251" s="13" t="s">
        <v>72</v>
      </c>
      <c r="AY251" s="160" t="s">
        <v>157</v>
      </c>
    </row>
    <row r="252" spans="2:51" s="13" customFormat="1">
      <c r="B252" s="159"/>
      <c r="D252" s="154" t="s">
        <v>259</v>
      </c>
      <c r="E252" s="160" t="s">
        <v>1</v>
      </c>
      <c r="F252" s="161" t="s">
        <v>3698</v>
      </c>
      <c r="H252" s="162">
        <v>48.698</v>
      </c>
      <c r="L252" s="159"/>
      <c r="M252" s="163"/>
      <c r="T252" s="164"/>
      <c r="AT252" s="160" t="s">
        <v>259</v>
      </c>
      <c r="AU252" s="160" t="s">
        <v>88</v>
      </c>
      <c r="AV252" s="13" t="s">
        <v>88</v>
      </c>
      <c r="AW252" s="13" t="s">
        <v>27</v>
      </c>
      <c r="AX252" s="13" t="s">
        <v>72</v>
      </c>
      <c r="AY252" s="160" t="s">
        <v>157</v>
      </c>
    </row>
    <row r="253" spans="2:51" s="13" customFormat="1">
      <c r="B253" s="159"/>
      <c r="D253" s="154" t="s">
        <v>259</v>
      </c>
      <c r="E253" s="160" t="s">
        <v>1</v>
      </c>
      <c r="F253" s="161" t="s">
        <v>3671</v>
      </c>
      <c r="H253" s="162">
        <v>21.791</v>
      </c>
      <c r="L253" s="159"/>
      <c r="M253" s="163"/>
      <c r="T253" s="164"/>
      <c r="AT253" s="160" t="s">
        <v>259</v>
      </c>
      <c r="AU253" s="160" t="s">
        <v>88</v>
      </c>
      <c r="AV253" s="13" t="s">
        <v>88</v>
      </c>
      <c r="AW253" s="13" t="s">
        <v>27</v>
      </c>
      <c r="AX253" s="13" t="s">
        <v>72</v>
      </c>
      <c r="AY253" s="160" t="s">
        <v>157</v>
      </c>
    </row>
    <row r="254" spans="2:51" s="13" customFormat="1">
      <c r="B254" s="159"/>
      <c r="D254" s="154" t="s">
        <v>259</v>
      </c>
      <c r="E254" s="160" t="s">
        <v>1</v>
      </c>
      <c r="F254" s="161" t="s">
        <v>3699</v>
      </c>
      <c r="H254" s="162">
        <v>56.978999999999999</v>
      </c>
      <c r="L254" s="159"/>
      <c r="M254" s="163"/>
      <c r="T254" s="164"/>
      <c r="AT254" s="160" t="s">
        <v>259</v>
      </c>
      <c r="AU254" s="160" t="s">
        <v>88</v>
      </c>
      <c r="AV254" s="13" t="s">
        <v>88</v>
      </c>
      <c r="AW254" s="13" t="s">
        <v>27</v>
      </c>
      <c r="AX254" s="13" t="s">
        <v>72</v>
      </c>
      <c r="AY254" s="160" t="s">
        <v>157</v>
      </c>
    </row>
    <row r="255" spans="2:51" s="13" customFormat="1">
      <c r="B255" s="159"/>
      <c r="D255" s="154" t="s">
        <v>259</v>
      </c>
      <c r="E255" s="160" t="s">
        <v>1</v>
      </c>
      <c r="F255" s="161" t="s">
        <v>3672</v>
      </c>
      <c r="H255" s="162">
        <v>16.471</v>
      </c>
      <c r="L255" s="159"/>
      <c r="M255" s="163"/>
      <c r="T255" s="164"/>
      <c r="AT255" s="160" t="s">
        <v>259</v>
      </c>
      <c r="AU255" s="160" t="s">
        <v>88</v>
      </c>
      <c r="AV255" s="13" t="s">
        <v>88</v>
      </c>
      <c r="AW255" s="13" t="s">
        <v>27</v>
      </c>
      <c r="AX255" s="13" t="s">
        <v>72</v>
      </c>
      <c r="AY255" s="160" t="s">
        <v>157</v>
      </c>
    </row>
    <row r="256" spans="2:51" s="13" customFormat="1">
      <c r="B256" s="159"/>
      <c r="D256" s="154" t="s">
        <v>259</v>
      </c>
      <c r="E256" s="160" t="s">
        <v>1</v>
      </c>
      <c r="F256" s="161" t="s">
        <v>3700</v>
      </c>
      <c r="H256" s="162">
        <v>45.344000000000001</v>
      </c>
      <c r="L256" s="159"/>
      <c r="M256" s="163"/>
      <c r="T256" s="164"/>
      <c r="AT256" s="160" t="s">
        <v>259</v>
      </c>
      <c r="AU256" s="160" t="s">
        <v>88</v>
      </c>
      <c r="AV256" s="13" t="s">
        <v>88</v>
      </c>
      <c r="AW256" s="13" t="s">
        <v>27</v>
      </c>
      <c r="AX256" s="13" t="s">
        <v>72</v>
      </c>
      <c r="AY256" s="160" t="s">
        <v>157</v>
      </c>
    </row>
    <row r="257" spans="2:65" s="13" customFormat="1">
      <c r="B257" s="159"/>
      <c r="D257" s="154" t="s">
        <v>259</v>
      </c>
      <c r="E257" s="160" t="s">
        <v>1</v>
      </c>
      <c r="F257" s="161" t="s">
        <v>3673</v>
      </c>
      <c r="H257" s="162">
        <v>21.385000000000002</v>
      </c>
      <c r="L257" s="159"/>
      <c r="M257" s="163"/>
      <c r="T257" s="164"/>
      <c r="AT257" s="160" t="s">
        <v>259</v>
      </c>
      <c r="AU257" s="160" t="s">
        <v>88</v>
      </c>
      <c r="AV257" s="13" t="s">
        <v>88</v>
      </c>
      <c r="AW257" s="13" t="s">
        <v>27</v>
      </c>
      <c r="AX257" s="13" t="s">
        <v>72</v>
      </c>
      <c r="AY257" s="160" t="s">
        <v>157</v>
      </c>
    </row>
    <row r="258" spans="2:65" s="13" customFormat="1">
      <c r="B258" s="159"/>
      <c r="D258" s="154" t="s">
        <v>259</v>
      </c>
      <c r="E258" s="160" t="s">
        <v>1</v>
      </c>
      <c r="F258" s="161" t="s">
        <v>3701</v>
      </c>
      <c r="H258" s="162">
        <v>54.828000000000003</v>
      </c>
      <c r="L258" s="159"/>
      <c r="M258" s="163"/>
      <c r="T258" s="164"/>
      <c r="AT258" s="160" t="s">
        <v>259</v>
      </c>
      <c r="AU258" s="160" t="s">
        <v>88</v>
      </c>
      <c r="AV258" s="13" t="s">
        <v>88</v>
      </c>
      <c r="AW258" s="13" t="s">
        <v>27</v>
      </c>
      <c r="AX258" s="13" t="s">
        <v>72</v>
      </c>
      <c r="AY258" s="160" t="s">
        <v>157</v>
      </c>
    </row>
    <row r="259" spans="2:65" s="13" customFormat="1">
      <c r="B259" s="159"/>
      <c r="D259" s="154" t="s">
        <v>259</v>
      </c>
      <c r="E259" s="160" t="s">
        <v>1</v>
      </c>
      <c r="F259" s="161" t="s">
        <v>3674</v>
      </c>
      <c r="H259" s="162">
        <v>18.643999999999998</v>
      </c>
      <c r="L259" s="159"/>
      <c r="M259" s="163"/>
      <c r="T259" s="164"/>
      <c r="AT259" s="160" t="s">
        <v>259</v>
      </c>
      <c r="AU259" s="160" t="s">
        <v>88</v>
      </c>
      <c r="AV259" s="13" t="s">
        <v>88</v>
      </c>
      <c r="AW259" s="13" t="s">
        <v>27</v>
      </c>
      <c r="AX259" s="13" t="s">
        <v>72</v>
      </c>
      <c r="AY259" s="160" t="s">
        <v>157</v>
      </c>
    </row>
    <row r="260" spans="2:65" s="13" customFormat="1">
      <c r="B260" s="159"/>
      <c r="D260" s="154" t="s">
        <v>259</v>
      </c>
      <c r="E260" s="160" t="s">
        <v>1</v>
      </c>
      <c r="F260" s="161" t="s">
        <v>3702</v>
      </c>
      <c r="H260" s="162">
        <v>50.228999999999999</v>
      </c>
      <c r="L260" s="159"/>
      <c r="M260" s="163"/>
      <c r="T260" s="164"/>
      <c r="AT260" s="160" t="s">
        <v>259</v>
      </c>
      <c r="AU260" s="160" t="s">
        <v>88</v>
      </c>
      <c r="AV260" s="13" t="s">
        <v>88</v>
      </c>
      <c r="AW260" s="13" t="s">
        <v>27</v>
      </c>
      <c r="AX260" s="13" t="s">
        <v>72</v>
      </c>
      <c r="AY260" s="160" t="s">
        <v>157</v>
      </c>
    </row>
    <row r="261" spans="2:65" s="13" customFormat="1">
      <c r="B261" s="159"/>
      <c r="D261" s="154" t="s">
        <v>259</v>
      </c>
      <c r="E261" s="160" t="s">
        <v>1</v>
      </c>
      <c r="F261" s="161" t="s">
        <v>3675</v>
      </c>
      <c r="H261" s="162">
        <v>17.117000000000001</v>
      </c>
      <c r="L261" s="159"/>
      <c r="M261" s="163"/>
      <c r="T261" s="164"/>
      <c r="AT261" s="160" t="s">
        <v>259</v>
      </c>
      <c r="AU261" s="160" t="s">
        <v>88</v>
      </c>
      <c r="AV261" s="13" t="s">
        <v>88</v>
      </c>
      <c r="AW261" s="13" t="s">
        <v>27</v>
      </c>
      <c r="AX261" s="13" t="s">
        <v>72</v>
      </c>
      <c r="AY261" s="160" t="s">
        <v>157</v>
      </c>
    </row>
    <row r="262" spans="2:65" s="13" customFormat="1">
      <c r="B262" s="159"/>
      <c r="D262" s="154" t="s">
        <v>259</v>
      </c>
      <c r="E262" s="160" t="s">
        <v>1</v>
      </c>
      <c r="F262" s="161" t="s">
        <v>3703</v>
      </c>
      <c r="H262" s="162">
        <v>48.624000000000002</v>
      </c>
      <c r="L262" s="159"/>
      <c r="M262" s="163"/>
      <c r="T262" s="164"/>
      <c r="AT262" s="160" t="s">
        <v>259</v>
      </c>
      <c r="AU262" s="160" t="s">
        <v>88</v>
      </c>
      <c r="AV262" s="13" t="s">
        <v>88</v>
      </c>
      <c r="AW262" s="13" t="s">
        <v>27</v>
      </c>
      <c r="AX262" s="13" t="s">
        <v>72</v>
      </c>
      <c r="AY262" s="160" t="s">
        <v>157</v>
      </c>
    </row>
    <row r="263" spans="2:65" s="14" customFormat="1">
      <c r="B263" s="165"/>
      <c r="D263" s="154" t="s">
        <v>259</v>
      </c>
      <c r="E263" s="166" t="s">
        <v>1</v>
      </c>
      <c r="F263" s="167" t="s">
        <v>265</v>
      </c>
      <c r="H263" s="168">
        <v>1092.9050000000002</v>
      </c>
      <c r="L263" s="165"/>
      <c r="M263" s="169"/>
      <c r="T263" s="170"/>
      <c r="AT263" s="166" t="s">
        <v>259</v>
      </c>
      <c r="AU263" s="166" t="s">
        <v>88</v>
      </c>
      <c r="AV263" s="14" t="s">
        <v>164</v>
      </c>
      <c r="AW263" s="14" t="s">
        <v>27</v>
      </c>
      <c r="AX263" s="14" t="s">
        <v>80</v>
      </c>
      <c r="AY263" s="166" t="s">
        <v>157</v>
      </c>
    </row>
    <row r="264" spans="2:65" s="1" customFormat="1" ht="24.25" customHeight="1">
      <c r="B264" s="28"/>
      <c r="C264" s="198" t="s">
        <v>8</v>
      </c>
      <c r="D264" s="198" t="s">
        <v>160</v>
      </c>
      <c r="E264" s="199" t="s">
        <v>3716</v>
      </c>
      <c r="F264" s="200" t="s">
        <v>3717</v>
      </c>
      <c r="G264" s="201" t="s">
        <v>306</v>
      </c>
      <c r="H264" s="202">
        <v>1092.905</v>
      </c>
      <c r="I264" s="903"/>
      <c r="J264" s="203">
        <f>ROUND(I264*H264,2)</f>
        <v>0</v>
      </c>
      <c r="K264" s="200" t="s">
        <v>2720</v>
      </c>
      <c r="L264" s="28"/>
      <c r="M264" s="140" t="s">
        <v>1</v>
      </c>
      <c r="N264" s="141" t="s">
        <v>38</v>
      </c>
      <c r="O264" s="142">
        <v>0.40400000000000003</v>
      </c>
      <c r="P264" s="142">
        <f>O264*H264</f>
        <v>441.53362000000004</v>
      </c>
      <c r="Q264" s="142">
        <v>0</v>
      </c>
      <c r="R264" s="142">
        <f>Q264*H264</f>
        <v>0</v>
      </c>
      <c r="S264" s="142">
        <v>0</v>
      </c>
      <c r="T264" s="143">
        <f>S264*H264</f>
        <v>0</v>
      </c>
      <c r="AR264" s="144" t="s">
        <v>164</v>
      </c>
      <c r="AT264" s="144" t="s">
        <v>160</v>
      </c>
      <c r="AU264" s="144" t="s">
        <v>88</v>
      </c>
      <c r="AY264" s="16" t="s">
        <v>157</v>
      </c>
      <c r="BE264" s="145">
        <f>IF(N264="základní",J264,0)</f>
        <v>0</v>
      </c>
      <c r="BF264" s="145">
        <f>IF(N264="snížená",J264,0)</f>
        <v>0</v>
      </c>
      <c r="BG264" s="145">
        <f>IF(N264="zákl. přenesená",J264,0)</f>
        <v>0</v>
      </c>
      <c r="BH264" s="145">
        <f>IF(N264="sníž. přenesená",J264,0)</f>
        <v>0</v>
      </c>
      <c r="BI264" s="145">
        <f>IF(N264="nulová",J264,0)</f>
        <v>0</v>
      </c>
      <c r="BJ264" s="16" t="s">
        <v>88</v>
      </c>
      <c r="BK264" s="145">
        <f>ROUND(I264*H264,2)</f>
        <v>0</v>
      </c>
      <c r="BL264" s="16" t="s">
        <v>164</v>
      </c>
      <c r="BM264" s="144" t="s">
        <v>3718</v>
      </c>
    </row>
    <row r="265" spans="2:65" s="1" customFormat="1">
      <c r="B265" s="28"/>
      <c r="D265" s="150" t="s">
        <v>214</v>
      </c>
      <c r="F265" s="870" t="s">
        <v>3719</v>
      </c>
      <c r="L265" s="28"/>
      <c r="M265" s="152"/>
      <c r="T265" s="52"/>
      <c r="AT265" s="16" t="s">
        <v>214</v>
      </c>
      <c r="AU265" s="16" t="s">
        <v>88</v>
      </c>
    </row>
    <row r="266" spans="2:65" s="12" customFormat="1">
      <c r="B266" s="153"/>
      <c r="D266" s="154" t="s">
        <v>259</v>
      </c>
      <c r="E266" s="155" t="s">
        <v>1</v>
      </c>
      <c r="F266" s="156" t="s">
        <v>2904</v>
      </c>
      <c r="H266" s="155" t="s">
        <v>1</v>
      </c>
      <c r="L266" s="153"/>
      <c r="M266" s="157"/>
      <c r="T266" s="158"/>
      <c r="AT266" s="155" t="s">
        <v>259</v>
      </c>
      <c r="AU266" s="155" t="s">
        <v>88</v>
      </c>
      <c r="AV266" s="12" t="s">
        <v>80</v>
      </c>
      <c r="AW266" s="12" t="s">
        <v>27</v>
      </c>
      <c r="AX266" s="12" t="s">
        <v>72</v>
      </c>
      <c r="AY266" s="155" t="s">
        <v>157</v>
      </c>
    </row>
    <row r="267" spans="2:65" s="12" customFormat="1">
      <c r="B267" s="153"/>
      <c r="D267" s="154" t="s">
        <v>259</v>
      </c>
      <c r="E267" s="155" t="s">
        <v>1</v>
      </c>
      <c r="F267" s="156" t="s">
        <v>3660</v>
      </c>
      <c r="H267" s="155" t="s">
        <v>1</v>
      </c>
      <c r="L267" s="153"/>
      <c r="M267" s="157"/>
      <c r="T267" s="158"/>
      <c r="AT267" s="155" t="s">
        <v>259</v>
      </c>
      <c r="AU267" s="155" t="s">
        <v>88</v>
      </c>
      <c r="AV267" s="12" t="s">
        <v>80</v>
      </c>
      <c r="AW267" s="12" t="s">
        <v>27</v>
      </c>
      <c r="AX267" s="12" t="s">
        <v>72</v>
      </c>
      <c r="AY267" s="155" t="s">
        <v>157</v>
      </c>
    </row>
    <row r="268" spans="2:65" s="13" customFormat="1">
      <c r="B268" s="159"/>
      <c r="D268" s="154" t="s">
        <v>259</v>
      </c>
      <c r="E268" s="160" t="s">
        <v>1</v>
      </c>
      <c r="F268" s="161" t="s">
        <v>3661</v>
      </c>
      <c r="H268" s="162">
        <v>26.442</v>
      </c>
      <c r="L268" s="159"/>
      <c r="M268" s="163"/>
      <c r="T268" s="164"/>
      <c r="AT268" s="160" t="s">
        <v>259</v>
      </c>
      <c r="AU268" s="160" t="s">
        <v>88</v>
      </c>
      <c r="AV268" s="13" t="s">
        <v>88</v>
      </c>
      <c r="AW268" s="13" t="s">
        <v>27</v>
      </c>
      <c r="AX268" s="13" t="s">
        <v>72</v>
      </c>
      <c r="AY268" s="160" t="s">
        <v>157</v>
      </c>
    </row>
    <row r="269" spans="2:65" s="13" customFormat="1">
      <c r="B269" s="159"/>
      <c r="D269" s="154" t="s">
        <v>259</v>
      </c>
      <c r="E269" s="160" t="s">
        <v>1</v>
      </c>
      <c r="F269" s="161" t="s">
        <v>3689</v>
      </c>
      <c r="H269" s="162">
        <v>37.430999999999997</v>
      </c>
      <c r="L269" s="159"/>
      <c r="M269" s="163"/>
      <c r="T269" s="164"/>
      <c r="AT269" s="160" t="s">
        <v>259</v>
      </c>
      <c r="AU269" s="160" t="s">
        <v>88</v>
      </c>
      <c r="AV269" s="13" t="s">
        <v>88</v>
      </c>
      <c r="AW269" s="13" t="s">
        <v>27</v>
      </c>
      <c r="AX269" s="13" t="s">
        <v>72</v>
      </c>
      <c r="AY269" s="160" t="s">
        <v>157</v>
      </c>
    </row>
    <row r="270" spans="2:65" s="13" customFormat="1">
      <c r="B270" s="159"/>
      <c r="D270" s="154" t="s">
        <v>259</v>
      </c>
      <c r="E270" s="160" t="s">
        <v>1</v>
      </c>
      <c r="F270" s="161" t="s">
        <v>3662</v>
      </c>
      <c r="H270" s="162">
        <v>19.36</v>
      </c>
      <c r="L270" s="159"/>
      <c r="M270" s="163"/>
      <c r="T270" s="164"/>
      <c r="AT270" s="160" t="s">
        <v>259</v>
      </c>
      <c r="AU270" s="160" t="s">
        <v>88</v>
      </c>
      <c r="AV270" s="13" t="s">
        <v>88</v>
      </c>
      <c r="AW270" s="13" t="s">
        <v>27</v>
      </c>
      <c r="AX270" s="13" t="s">
        <v>72</v>
      </c>
      <c r="AY270" s="160" t="s">
        <v>157</v>
      </c>
    </row>
    <row r="271" spans="2:65" s="13" customFormat="1">
      <c r="B271" s="159"/>
      <c r="D271" s="154" t="s">
        <v>259</v>
      </c>
      <c r="E271" s="160" t="s">
        <v>1</v>
      </c>
      <c r="F271" s="161" t="s">
        <v>3690</v>
      </c>
      <c r="H271" s="162">
        <v>49.061999999999998</v>
      </c>
      <c r="L271" s="159"/>
      <c r="M271" s="163"/>
      <c r="T271" s="164"/>
      <c r="AT271" s="160" t="s">
        <v>259</v>
      </c>
      <c r="AU271" s="160" t="s">
        <v>88</v>
      </c>
      <c r="AV271" s="13" t="s">
        <v>88</v>
      </c>
      <c r="AW271" s="13" t="s">
        <v>27</v>
      </c>
      <c r="AX271" s="13" t="s">
        <v>72</v>
      </c>
      <c r="AY271" s="160" t="s">
        <v>157</v>
      </c>
    </row>
    <row r="272" spans="2:65" s="13" customFormat="1">
      <c r="B272" s="159"/>
      <c r="D272" s="154" t="s">
        <v>259</v>
      </c>
      <c r="E272" s="160" t="s">
        <v>1</v>
      </c>
      <c r="F272" s="161" t="s">
        <v>3663</v>
      </c>
      <c r="H272" s="162">
        <v>25.021999999999998</v>
      </c>
      <c r="L272" s="159"/>
      <c r="M272" s="163"/>
      <c r="T272" s="164"/>
      <c r="AT272" s="160" t="s">
        <v>259</v>
      </c>
      <c r="AU272" s="160" t="s">
        <v>88</v>
      </c>
      <c r="AV272" s="13" t="s">
        <v>88</v>
      </c>
      <c r="AW272" s="13" t="s">
        <v>27</v>
      </c>
      <c r="AX272" s="13" t="s">
        <v>72</v>
      </c>
      <c r="AY272" s="160" t="s">
        <v>157</v>
      </c>
    </row>
    <row r="273" spans="2:51" s="13" customFormat="1">
      <c r="B273" s="159"/>
      <c r="D273" s="154" t="s">
        <v>259</v>
      </c>
      <c r="E273" s="160" t="s">
        <v>1</v>
      </c>
      <c r="F273" s="161" t="s">
        <v>3691</v>
      </c>
      <c r="H273" s="162">
        <v>56.256</v>
      </c>
      <c r="L273" s="159"/>
      <c r="M273" s="163"/>
      <c r="T273" s="164"/>
      <c r="AT273" s="160" t="s">
        <v>259</v>
      </c>
      <c r="AU273" s="160" t="s">
        <v>88</v>
      </c>
      <c r="AV273" s="13" t="s">
        <v>88</v>
      </c>
      <c r="AW273" s="13" t="s">
        <v>27</v>
      </c>
      <c r="AX273" s="13" t="s">
        <v>72</v>
      </c>
      <c r="AY273" s="160" t="s">
        <v>157</v>
      </c>
    </row>
    <row r="274" spans="2:51" s="13" customFormat="1">
      <c r="B274" s="159"/>
      <c r="D274" s="154" t="s">
        <v>259</v>
      </c>
      <c r="E274" s="160" t="s">
        <v>1</v>
      </c>
      <c r="F274" s="161" t="s">
        <v>3664</v>
      </c>
      <c r="H274" s="162">
        <v>20.411999999999999</v>
      </c>
      <c r="L274" s="159"/>
      <c r="M274" s="163"/>
      <c r="T274" s="164"/>
      <c r="AT274" s="160" t="s">
        <v>259</v>
      </c>
      <c r="AU274" s="160" t="s">
        <v>88</v>
      </c>
      <c r="AV274" s="13" t="s">
        <v>88</v>
      </c>
      <c r="AW274" s="13" t="s">
        <v>27</v>
      </c>
      <c r="AX274" s="13" t="s">
        <v>72</v>
      </c>
      <c r="AY274" s="160" t="s">
        <v>157</v>
      </c>
    </row>
    <row r="275" spans="2:51" s="13" customFormat="1">
      <c r="B275" s="159"/>
      <c r="D275" s="154" t="s">
        <v>259</v>
      </c>
      <c r="E275" s="160" t="s">
        <v>1</v>
      </c>
      <c r="F275" s="161" t="s">
        <v>3692</v>
      </c>
      <c r="H275" s="162">
        <v>52.593000000000004</v>
      </c>
      <c r="L275" s="159"/>
      <c r="M275" s="163"/>
      <c r="T275" s="164"/>
      <c r="AT275" s="160" t="s">
        <v>259</v>
      </c>
      <c r="AU275" s="160" t="s">
        <v>88</v>
      </c>
      <c r="AV275" s="13" t="s">
        <v>88</v>
      </c>
      <c r="AW275" s="13" t="s">
        <v>27</v>
      </c>
      <c r="AX275" s="13" t="s">
        <v>72</v>
      </c>
      <c r="AY275" s="160" t="s">
        <v>157</v>
      </c>
    </row>
    <row r="276" spans="2:51" s="13" customFormat="1">
      <c r="B276" s="159"/>
      <c r="D276" s="154" t="s">
        <v>259</v>
      </c>
      <c r="E276" s="160" t="s">
        <v>1</v>
      </c>
      <c r="F276" s="161" t="s">
        <v>3665</v>
      </c>
      <c r="H276" s="162">
        <v>18.539000000000001</v>
      </c>
      <c r="L276" s="159"/>
      <c r="M276" s="163"/>
      <c r="T276" s="164"/>
      <c r="AT276" s="160" t="s">
        <v>259</v>
      </c>
      <c r="AU276" s="160" t="s">
        <v>88</v>
      </c>
      <c r="AV276" s="13" t="s">
        <v>88</v>
      </c>
      <c r="AW276" s="13" t="s">
        <v>27</v>
      </c>
      <c r="AX276" s="13" t="s">
        <v>72</v>
      </c>
      <c r="AY276" s="160" t="s">
        <v>157</v>
      </c>
    </row>
    <row r="277" spans="2:51" s="13" customFormat="1">
      <c r="B277" s="159"/>
      <c r="D277" s="154" t="s">
        <v>259</v>
      </c>
      <c r="E277" s="160" t="s">
        <v>1</v>
      </c>
      <c r="F277" s="161" t="s">
        <v>3693</v>
      </c>
      <c r="H277" s="162">
        <v>50.234999999999999</v>
      </c>
      <c r="L277" s="159"/>
      <c r="M277" s="163"/>
      <c r="T277" s="164"/>
      <c r="AT277" s="160" t="s">
        <v>259</v>
      </c>
      <c r="AU277" s="160" t="s">
        <v>88</v>
      </c>
      <c r="AV277" s="13" t="s">
        <v>88</v>
      </c>
      <c r="AW277" s="13" t="s">
        <v>27</v>
      </c>
      <c r="AX277" s="13" t="s">
        <v>72</v>
      </c>
      <c r="AY277" s="160" t="s">
        <v>157</v>
      </c>
    </row>
    <row r="278" spans="2:51" s="13" customFormat="1">
      <c r="B278" s="159"/>
      <c r="D278" s="154" t="s">
        <v>259</v>
      </c>
      <c r="E278" s="160" t="s">
        <v>1</v>
      </c>
      <c r="F278" s="161" t="s">
        <v>3666</v>
      </c>
      <c r="H278" s="162">
        <v>18.86</v>
      </c>
      <c r="L278" s="159"/>
      <c r="M278" s="163"/>
      <c r="T278" s="164"/>
      <c r="AT278" s="160" t="s">
        <v>259</v>
      </c>
      <c r="AU278" s="160" t="s">
        <v>88</v>
      </c>
      <c r="AV278" s="13" t="s">
        <v>88</v>
      </c>
      <c r="AW278" s="13" t="s">
        <v>27</v>
      </c>
      <c r="AX278" s="13" t="s">
        <v>72</v>
      </c>
      <c r="AY278" s="160" t="s">
        <v>157</v>
      </c>
    </row>
    <row r="279" spans="2:51" s="13" customFormat="1">
      <c r="B279" s="159"/>
      <c r="D279" s="154" t="s">
        <v>259</v>
      </c>
      <c r="E279" s="160" t="s">
        <v>1</v>
      </c>
      <c r="F279" s="161" t="s">
        <v>3694</v>
      </c>
      <c r="H279" s="162">
        <v>50.095999999999997</v>
      </c>
      <c r="L279" s="159"/>
      <c r="M279" s="163"/>
      <c r="T279" s="164"/>
      <c r="AT279" s="160" t="s">
        <v>259</v>
      </c>
      <c r="AU279" s="160" t="s">
        <v>88</v>
      </c>
      <c r="AV279" s="13" t="s">
        <v>88</v>
      </c>
      <c r="AW279" s="13" t="s">
        <v>27</v>
      </c>
      <c r="AX279" s="13" t="s">
        <v>72</v>
      </c>
      <c r="AY279" s="160" t="s">
        <v>157</v>
      </c>
    </row>
    <row r="280" spans="2:51" s="13" customFormat="1">
      <c r="B280" s="159"/>
      <c r="D280" s="154" t="s">
        <v>259</v>
      </c>
      <c r="E280" s="160" t="s">
        <v>1</v>
      </c>
      <c r="F280" s="161" t="s">
        <v>3667</v>
      </c>
      <c r="H280" s="162">
        <v>23.85</v>
      </c>
      <c r="L280" s="159"/>
      <c r="M280" s="163"/>
      <c r="T280" s="164"/>
      <c r="AT280" s="160" t="s">
        <v>259</v>
      </c>
      <c r="AU280" s="160" t="s">
        <v>88</v>
      </c>
      <c r="AV280" s="13" t="s">
        <v>88</v>
      </c>
      <c r="AW280" s="13" t="s">
        <v>27</v>
      </c>
      <c r="AX280" s="13" t="s">
        <v>72</v>
      </c>
      <c r="AY280" s="160" t="s">
        <v>157</v>
      </c>
    </row>
    <row r="281" spans="2:51" s="13" customFormat="1">
      <c r="B281" s="159"/>
      <c r="D281" s="154" t="s">
        <v>259</v>
      </c>
      <c r="E281" s="160" t="s">
        <v>1</v>
      </c>
      <c r="F281" s="161" t="s">
        <v>3695</v>
      </c>
      <c r="H281" s="162">
        <v>54.279000000000003</v>
      </c>
      <c r="L281" s="159"/>
      <c r="M281" s="163"/>
      <c r="T281" s="164"/>
      <c r="AT281" s="160" t="s">
        <v>259</v>
      </c>
      <c r="AU281" s="160" t="s">
        <v>88</v>
      </c>
      <c r="AV281" s="13" t="s">
        <v>88</v>
      </c>
      <c r="AW281" s="13" t="s">
        <v>27</v>
      </c>
      <c r="AX281" s="13" t="s">
        <v>72</v>
      </c>
      <c r="AY281" s="160" t="s">
        <v>157</v>
      </c>
    </row>
    <row r="282" spans="2:51" s="13" customFormat="1">
      <c r="B282" s="159"/>
      <c r="D282" s="154" t="s">
        <v>259</v>
      </c>
      <c r="E282" s="160" t="s">
        <v>1</v>
      </c>
      <c r="F282" s="161" t="s">
        <v>3668</v>
      </c>
      <c r="H282" s="162">
        <v>17.741</v>
      </c>
      <c r="L282" s="159"/>
      <c r="M282" s="163"/>
      <c r="T282" s="164"/>
      <c r="AT282" s="160" t="s">
        <v>259</v>
      </c>
      <c r="AU282" s="160" t="s">
        <v>88</v>
      </c>
      <c r="AV282" s="13" t="s">
        <v>88</v>
      </c>
      <c r="AW282" s="13" t="s">
        <v>27</v>
      </c>
      <c r="AX282" s="13" t="s">
        <v>72</v>
      </c>
      <c r="AY282" s="160" t="s">
        <v>157</v>
      </c>
    </row>
    <row r="283" spans="2:51" s="13" customFormat="1">
      <c r="B283" s="159"/>
      <c r="D283" s="154" t="s">
        <v>259</v>
      </c>
      <c r="E283" s="160" t="s">
        <v>1</v>
      </c>
      <c r="F283" s="161" t="s">
        <v>3696</v>
      </c>
      <c r="H283" s="162">
        <v>49.652000000000001</v>
      </c>
      <c r="L283" s="159"/>
      <c r="M283" s="163"/>
      <c r="T283" s="164"/>
      <c r="AT283" s="160" t="s">
        <v>259</v>
      </c>
      <c r="AU283" s="160" t="s">
        <v>88</v>
      </c>
      <c r="AV283" s="13" t="s">
        <v>88</v>
      </c>
      <c r="AW283" s="13" t="s">
        <v>27</v>
      </c>
      <c r="AX283" s="13" t="s">
        <v>72</v>
      </c>
      <c r="AY283" s="160" t="s">
        <v>157</v>
      </c>
    </row>
    <row r="284" spans="2:51" s="13" customFormat="1">
      <c r="B284" s="159"/>
      <c r="D284" s="154" t="s">
        <v>259</v>
      </c>
      <c r="E284" s="160" t="s">
        <v>1</v>
      </c>
      <c r="F284" s="161" t="s">
        <v>3669</v>
      </c>
      <c r="H284" s="162">
        <v>18.376000000000001</v>
      </c>
      <c r="L284" s="159"/>
      <c r="M284" s="163"/>
      <c r="T284" s="164"/>
      <c r="AT284" s="160" t="s">
        <v>259</v>
      </c>
      <c r="AU284" s="160" t="s">
        <v>88</v>
      </c>
      <c r="AV284" s="13" t="s">
        <v>88</v>
      </c>
      <c r="AW284" s="13" t="s">
        <v>27</v>
      </c>
      <c r="AX284" s="13" t="s">
        <v>72</v>
      </c>
      <c r="AY284" s="160" t="s">
        <v>157</v>
      </c>
    </row>
    <row r="285" spans="2:51" s="13" customFormat="1" ht="20">
      <c r="B285" s="159"/>
      <c r="D285" s="154" t="s">
        <v>259</v>
      </c>
      <c r="E285" s="160" t="s">
        <v>1</v>
      </c>
      <c r="F285" s="161" t="s">
        <v>3697</v>
      </c>
      <c r="H285" s="162">
        <v>86.885000000000005</v>
      </c>
      <c r="L285" s="159"/>
      <c r="M285" s="163"/>
      <c r="T285" s="164"/>
      <c r="AT285" s="160" t="s">
        <v>259</v>
      </c>
      <c r="AU285" s="160" t="s">
        <v>88</v>
      </c>
      <c r="AV285" s="13" t="s">
        <v>88</v>
      </c>
      <c r="AW285" s="13" t="s">
        <v>27</v>
      </c>
      <c r="AX285" s="13" t="s">
        <v>72</v>
      </c>
      <c r="AY285" s="160" t="s">
        <v>157</v>
      </c>
    </row>
    <row r="286" spans="2:51" s="13" customFormat="1">
      <c r="B286" s="159"/>
      <c r="D286" s="154" t="s">
        <v>259</v>
      </c>
      <c r="E286" s="160" t="s">
        <v>1</v>
      </c>
      <c r="F286" s="161" t="s">
        <v>3670</v>
      </c>
      <c r="H286" s="162">
        <v>17.704000000000001</v>
      </c>
      <c r="L286" s="159"/>
      <c r="M286" s="163"/>
      <c r="T286" s="164"/>
      <c r="AT286" s="160" t="s">
        <v>259</v>
      </c>
      <c r="AU286" s="160" t="s">
        <v>88</v>
      </c>
      <c r="AV286" s="13" t="s">
        <v>88</v>
      </c>
      <c r="AW286" s="13" t="s">
        <v>27</v>
      </c>
      <c r="AX286" s="13" t="s">
        <v>72</v>
      </c>
      <c r="AY286" s="160" t="s">
        <v>157</v>
      </c>
    </row>
    <row r="287" spans="2:51" s="13" customFormat="1">
      <c r="B287" s="159"/>
      <c r="D287" s="154" t="s">
        <v>259</v>
      </c>
      <c r="E287" s="160" t="s">
        <v>1</v>
      </c>
      <c r="F287" s="161" t="s">
        <v>3698</v>
      </c>
      <c r="H287" s="162">
        <v>48.698</v>
      </c>
      <c r="L287" s="159"/>
      <c r="M287" s="163"/>
      <c r="T287" s="164"/>
      <c r="AT287" s="160" t="s">
        <v>259</v>
      </c>
      <c r="AU287" s="160" t="s">
        <v>88</v>
      </c>
      <c r="AV287" s="13" t="s">
        <v>88</v>
      </c>
      <c r="AW287" s="13" t="s">
        <v>27</v>
      </c>
      <c r="AX287" s="13" t="s">
        <v>72</v>
      </c>
      <c r="AY287" s="160" t="s">
        <v>157</v>
      </c>
    </row>
    <row r="288" spans="2:51" s="13" customFormat="1">
      <c r="B288" s="159"/>
      <c r="D288" s="154" t="s">
        <v>259</v>
      </c>
      <c r="E288" s="160" t="s">
        <v>1</v>
      </c>
      <c r="F288" s="161" t="s">
        <v>3671</v>
      </c>
      <c r="H288" s="162">
        <v>21.791</v>
      </c>
      <c r="L288" s="159"/>
      <c r="M288" s="163"/>
      <c r="T288" s="164"/>
      <c r="AT288" s="160" t="s">
        <v>259</v>
      </c>
      <c r="AU288" s="160" t="s">
        <v>88</v>
      </c>
      <c r="AV288" s="13" t="s">
        <v>88</v>
      </c>
      <c r="AW288" s="13" t="s">
        <v>27</v>
      </c>
      <c r="AX288" s="13" t="s">
        <v>72</v>
      </c>
      <c r="AY288" s="160" t="s">
        <v>157</v>
      </c>
    </row>
    <row r="289" spans="2:65" s="13" customFormat="1">
      <c r="B289" s="159"/>
      <c r="D289" s="154" t="s">
        <v>259</v>
      </c>
      <c r="E289" s="160" t="s">
        <v>1</v>
      </c>
      <c r="F289" s="161" t="s">
        <v>3699</v>
      </c>
      <c r="H289" s="162">
        <v>56.978999999999999</v>
      </c>
      <c r="L289" s="159"/>
      <c r="M289" s="163"/>
      <c r="T289" s="164"/>
      <c r="AT289" s="160" t="s">
        <v>259</v>
      </c>
      <c r="AU289" s="160" t="s">
        <v>88</v>
      </c>
      <c r="AV289" s="13" t="s">
        <v>88</v>
      </c>
      <c r="AW289" s="13" t="s">
        <v>27</v>
      </c>
      <c r="AX289" s="13" t="s">
        <v>72</v>
      </c>
      <c r="AY289" s="160" t="s">
        <v>157</v>
      </c>
    </row>
    <row r="290" spans="2:65" s="13" customFormat="1">
      <c r="B290" s="159"/>
      <c r="D290" s="154" t="s">
        <v>259</v>
      </c>
      <c r="E290" s="160" t="s">
        <v>1</v>
      </c>
      <c r="F290" s="161" t="s">
        <v>3672</v>
      </c>
      <c r="H290" s="162">
        <v>16.471</v>
      </c>
      <c r="L290" s="159"/>
      <c r="M290" s="163"/>
      <c r="T290" s="164"/>
      <c r="AT290" s="160" t="s">
        <v>259</v>
      </c>
      <c r="AU290" s="160" t="s">
        <v>88</v>
      </c>
      <c r="AV290" s="13" t="s">
        <v>88</v>
      </c>
      <c r="AW290" s="13" t="s">
        <v>27</v>
      </c>
      <c r="AX290" s="13" t="s">
        <v>72</v>
      </c>
      <c r="AY290" s="160" t="s">
        <v>157</v>
      </c>
    </row>
    <row r="291" spans="2:65" s="13" customFormat="1">
      <c r="B291" s="159"/>
      <c r="D291" s="154" t="s">
        <v>259</v>
      </c>
      <c r="E291" s="160" t="s">
        <v>1</v>
      </c>
      <c r="F291" s="161" t="s">
        <v>3700</v>
      </c>
      <c r="H291" s="162">
        <v>45.344000000000001</v>
      </c>
      <c r="L291" s="159"/>
      <c r="M291" s="163"/>
      <c r="T291" s="164"/>
      <c r="AT291" s="160" t="s">
        <v>259</v>
      </c>
      <c r="AU291" s="160" t="s">
        <v>88</v>
      </c>
      <c r="AV291" s="13" t="s">
        <v>88</v>
      </c>
      <c r="AW291" s="13" t="s">
        <v>27</v>
      </c>
      <c r="AX291" s="13" t="s">
        <v>72</v>
      </c>
      <c r="AY291" s="160" t="s">
        <v>157</v>
      </c>
    </row>
    <row r="292" spans="2:65" s="13" customFormat="1">
      <c r="B292" s="159"/>
      <c r="D292" s="154" t="s">
        <v>259</v>
      </c>
      <c r="E292" s="160" t="s">
        <v>1</v>
      </c>
      <c r="F292" s="161" t="s">
        <v>3673</v>
      </c>
      <c r="H292" s="162">
        <v>21.385000000000002</v>
      </c>
      <c r="L292" s="159"/>
      <c r="M292" s="163"/>
      <c r="T292" s="164"/>
      <c r="AT292" s="160" t="s">
        <v>259</v>
      </c>
      <c r="AU292" s="160" t="s">
        <v>88</v>
      </c>
      <c r="AV292" s="13" t="s">
        <v>88</v>
      </c>
      <c r="AW292" s="13" t="s">
        <v>27</v>
      </c>
      <c r="AX292" s="13" t="s">
        <v>72</v>
      </c>
      <c r="AY292" s="160" t="s">
        <v>157</v>
      </c>
    </row>
    <row r="293" spans="2:65" s="13" customFormat="1">
      <c r="B293" s="159"/>
      <c r="D293" s="154" t="s">
        <v>259</v>
      </c>
      <c r="E293" s="160" t="s">
        <v>1</v>
      </c>
      <c r="F293" s="161" t="s">
        <v>3701</v>
      </c>
      <c r="H293" s="162">
        <v>54.828000000000003</v>
      </c>
      <c r="L293" s="159"/>
      <c r="M293" s="163"/>
      <c r="T293" s="164"/>
      <c r="AT293" s="160" t="s">
        <v>259</v>
      </c>
      <c r="AU293" s="160" t="s">
        <v>88</v>
      </c>
      <c r="AV293" s="13" t="s">
        <v>88</v>
      </c>
      <c r="AW293" s="13" t="s">
        <v>27</v>
      </c>
      <c r="AX293" s="13" t="s">
        <v>72</v>
      </c>
      <c r="AY293" s="160" t="s">
        <v>157</v>
      </c>
    </row>
    <row r="294" spans="2:65" s="13" customFormat="1">
      <c r="B294" s="159"/>
      <c r="D294" s="154" t="s">
        <v>259</v>
      </c>
      <c r="E294" s="160" t="s">
        <v>1</v>
      </c>
      <c r="F294" s="161" t="s">
        <v>3674</v>
      </c>
      <c r="H294" s="162">
        <v>18.643999999999998</v>
      </c>
      <c r="L294" s="159"/>
      <c r="M294" s="163"/>
      <c r="T294" s="164"/>
      <c r="AT294" s="160" t="s">
        <v>259</v>
      </c>
      <c r="AU294" s="160" t="s">
        <v>88</v>
      </c>
      <c r="AV294" s="13" t="s">
        <v>88</v>
      </c>
      <c r="AW294" s="13" t="s">
        <v>27</v>
      </c>
      <c r="AX294" s="13" t="s">
        <v>72</v>
      </c>
      <c r="AY294" s="160" t="s">
        <v>157</v>
      </c>
    </row>
    <row r="295" spans="2:65" s="13" customFormat="1">
      <c r="B295" s="159"/>
      <c r="D295" s="154" t="s">
        <v>259</v>
      </c>
      <c r="E295" s="160" t="s">
        <v>1</v>
      </c>
      <c r="F295" s="161" t="s">
        <v>3702</v>
      </c>
      <c r="H295" s="162">
        <v>50.228999999999999</v>
      </c>
      <c r="L295" s="159"/>
      <c r="M295" s="163"/>
      <c r="T295" s="164"/>
      <c r="AT295" s="160" t="s">
        <v>259</v>
      </c>
      <c r="AU295" s="160" t="s">
        <v>88</v>
      </c>
      <c r="AV295" s="13" t="s">
        <v>88</v>
      </c>
      <c r="AW295" s="13" t="s">
        <v>27</v>
      </c>
      <c r="AX295" s="13" t="s">
        <v>72</v>
      </c>
      <c r="AY295" s="160" t="s">
        <v>157</v>
      </c>
    </row>
    <row r="296" spans="2:65" s="13" customFormat="1">
      <c r="B296" s="159"/>
      <c r="D296" s="154" t="s">
        <v>259</v>
      </c>
      <c r="E296" s="160" t="s">
        <v>1</v>
      </c>
      <c r="F296" s="161" t="s">
        <v>3675</v>
      </c>
      <c r="H296" s="162">
        <v>17.117000000000001</v>
      </c>
      <c r="L296" s="159"/>
      <c r="M296" s="163"/>
      <c r="T296" s="164"/>
      <c r="AT296" s="160" t="s">
        <v>259</v>
      </c>
      <c r="AU296" s="160" t="s">
        <v>88</v>
      </c>
      <c r="AV296" s="13" t="s">
        <v>88</v>
      </c>
      <c r="AW296" s="13" t="s">
        <v>27</v>
      </c>
      <c r="AX296" s="13" t="s">
        <v>72</v>
      </c>
      <c r="AY296" s="160" t="s">
        <v>157</v>
      </c>
    </row>
    <row r="297" spans="2:65" s="13" customFormat="1">
      <c r="B297" s="159"/>
      <c r="D297" s="154" t="s">
        <v>259</v>
      </c>
      <c r="E297" s="160" t="s">
        <v>1</v>
      </c>
      <c r="F297" s="161" t="s">
        <v>3703</v>
      </c>
      <c r="H297" s="162">
        <v>48.624000000000002</v>
      </c>
      <c r="L297" s="159"/>
      <c r="M297" s="163"/>
      <c r="T297" s="164"/>
      <c r="AT297" s="160" t="s">
        <v>259</v>
      </c>
      <c r="AU297" s="160" t="s">
        <v>88</v>
      </c>
      <c r="AV297" s="13" t="s">
        <v>88</v>
      </c>
      <c r="AW297" s="13" t="s">
        <v>27</v>
      </c>
      <c r="AX297" s="13" t="s">
        <v>72</v>
      </c>
      <c r="AY297" s="160" t="s">
        <v>157</v>
      </c>
    </row>
    <row r="298" spans="2:65" s="14" customFormat="1">
      <c r="B298" s="165"/>
      <c r="D298" s="154" t="s">
        <v>259</v>
      </c>
      <c r="E298" s="166" t="s">
        <v>1</v>
      </c>
      <c r="F298" s="167" t="s">
        <v>265</v>
      </c>
      <c r="H298" s="168">
        <v>1092.9050000000002</v>
      </c>
      <c r="L298" s="165"/>
      <c r="M298" s="169"/>
      <c r="T298" s="170"/>
      <c r="AT298" s="166" t="s">
        <v>259</v>
      </c>
      <c r="AU298" s="166" t="s">
        <v>88</v>
      </c>
      <c r="AV298" s="14" t="s">
        <v>164</v>
      </c>
      <c r="AW298" s="14" t="s">
        <v>27</v>
      </c>
      <c r="AX298" s="14" t="s">
        <v>80</v>
      </c>
      <c r="AY298" s="166" t="s">
        <v>157</v>
      </c>
    </row>
    <row r="299" spans="2:65" s="1" customFormat="1" ht="37.9" customHeight="1">
      <c r="B299" s="28"/>
      <c r="C299" s="198" t="s">
        <v>393</v>
      </c>
      <c r="D299" s="198" t="s">
        <v>160</v>
      </c>
      <c r="E299" s="199" t="s">
        <v>3720</v>
      </c>
      <c r="F299" s="200" t="s">
        <v>3721</v>
      </c>
      <c r="G299" s="201" t="s">
        <v>306</v>
      </c>
      <c r="H299" s="202">
        <v>272</v>
      </c>
      <c r="I299" s="903"/>
      <c r="J299" s="203">
        <f>ROUND(I299*H299,2)</f>
        <v>0</v>
      </c>
      <c r="K299" s="200" t="s">
        <v>2720</v>
      </c>
      <c r="L299" s="28"/>
      <c r="M299" s="140" t="s">
        <v>1</v>
      </c>
      <c r="N299" s="141" t="s">
        <v>38</v>
      </c>
      <c r="O299" s="142">
        <v>48.628</v>
      </c>
      <c r="P299" s="142">
        <f>O299*H299</f>
        <v>13226.816000000001</v>
      </c>
      <c r="Q299" s="142">
        <v>1.6372100000000001</v>
      </c>
      <c r="R299" s="142">
        <f>Q299*H299</f>
        <v>445.32112000000001</v>
      </c>
      <c r="S299" s="142">
        <v>0</v>
      </c>
      <c r="T299" s="143">
        <f>S299*H299</f>
        <v>0</v>
      </c>
      <c r="AR299" s="144" t="s">
        <v>164</v>
      </c>
      <c r="AT299" s="144" t="s">
        <v>160</v>
      </c>
      <c r="AU299" s="144" t="s">
        <v>88</v>
      </c>
      <c r="AY299" s="16" t="s">
        <v>157</v>
      </c>
      <c r="BE299" s="145">
        <f>IF(N299="základní",J299,0)</f>
        <v>0</v>
      </c>
      <c r="BF299" s="145">
        <f>IF(N299="snížená",J299,0)</f>
        <v>0</v>
      </c>
      <c r="BG299" s="145">
        <f>IF(N299="zákl. přenesená",J299,0)</f>
        <v>0</v>
      </c>
      <c r="BH299" s="145">
        <f>IF(N299="sníž. přenesená",J299,0)</f>
        <v>0</v>
      </c>
      <c r="BI299" s="145">
        <f>IF(N299="nulová",J299,0)</f>
        <v>0</v>
      </c>
      <c r="BJ299" s="16" t="s">
        <v>88</v>
      </c>
      <c r="BK299" s="145">
        <f>ROUND(I299*H299,2)</f>
        <v>0</v>
      </c>
      <c r="BL299" s="16" t="s">
        <v>164</v>
      </c>
      <c r="BM299" s="144" t="s">
        <v>3722</v>
      </c>
    </row>
    <row r="300" spans="2:65" s="1" customFormat="1">
      <c r="B300" s="28"/>
      <c r="D300" s="150" t="s">
        <v>214</v>
      </c>
      <c r="F300" s="870" t="s">
        <v>3723</v>
      </c>
      <c r="L300" s="28"/>
      <c r="M300" s="152"/>
      <c r="T300" s="52"/>
      <c r="AT300" s="16" t="s">
        <v>214</v>
      </c>
      <c r="AU300" s="16" t="s">
        <v>88</v>
      </c>
    </row>
    <row r="301" spans="2:65" s="12" customFormat="1">
      <c r="B301" s="153"/>
      <c r="D301" s="154" t="s">
        <v>259</v>
      </c>
      <c r="E301" s="155" t="s">
        <v>1</v>
      </c>
      <c r="F301" s="156" t="s">
        <v>3636</v>
      </c>
      <c r="H301" s="155" t="s">
        <v>1</v>
      </c>
      <c r="L301" s="153"/>
      <c r="M301" s="157"/>
      <c r="T301" s="158"/>
      <c r="AT301" s="155" t="s">
        <v>259</v>
      </c>
      <c r="AU301" s="155" t="s">
        <v>88</v>
      </c>
      <c r="AV301" s="12" t="s">
        <v>80</v>
      </c>
      <c r="AW301" s="12" t="s">
        <v>27</v>
      </c>
      <c r="AX301" s="12" t="s">
        <v>72</v>
      </c>
      <c r="AY301" s="155" t="s">
        <v>157</v>
      </c>
    </row>
    <row r="302" spans="2:65" s="12" customFormat="1">
      <c r="B302" s="153"/>
      <c r="D302" s="154" t="s">
        <v>259</v>
      </c>
      <c r="E302" s="155" t="s">
        <v>1</v>
      </c>
      <c r="F302" s="156" t="s">
        <v>3637</v>
      </c>
      <c r="H302" s="155" t="s">
        <v>1</v>
      </c>
      <c r="L302" s="153"/>
      <c r="M302" s="157"/>
      <c r="T302" s="158"/>
      <c r="AT302" s="155" t="s">
        <v>259</v>
      </c>
      <c r="AU302" s="155" t="s">
        <v>88</v>
      </c>
      <c r="AV302" s="12" t="s">
        <v>80</v>
      </c>
      <c r="AW302" s="12" t="s">
        <v>27</v>
      </c>
      <c r="AX302" s="12" t="s">
        <v>72</v>
      </c>
      <c r="AY302" s="155" t="s">
        <v>157</v>
      </c>
    </row>
    <row r="303" spans="2:65" s="13" customFormat="1">
      <c r="B303" s="159"/>
      <c r="D303" s="154" t="s">
        <v>259</v>
      </c>
      <c r="E303" s="160" t="s">
        <v>1</v>
      </c>
      <c r="F303" s="161" t="s">
        <v>3724</v>
      </c>
      <c r="H303" s="162">
        <v>272</v>
      </c>
      <c r="L303" s="159"/>
      <c r="M303" s="163"/>
      <c r="T303" s="164"/>
      <c r="AT303" s="160" t="s">
        <v>259</v>
      </c>
      <c r="AU303" s="160" t="s">
        <v>88</v>
      </c>
      <c r="AV303" s="13" t="s">
        <v>88</v>
      </c>
      <c r="AW303" s="13" t="s">
        <v>27</v>
      </c>
      <c r="AX303" s="13" t="s">
        <v>72</v>
      </c>
      <c r="AY303" s="160" t="s">
        <v>157</v>
      </c>
    </row>
    <row r="304" spans="2:65" s="14" customFormat="1">
      <c r="B304" s="165"/>
      <c r="D304" s="154" t="s">
        <v>259</v>
      </c>
      <c r="E304" s="166" t="s">
        <v>1</v>
      </c>
      <c r="F304" s="167" t="s">
        <v>265</v>
      </c>
      <c r="H304" s="168">
        <v>272</v>
      </c>
      <c r="L304" s="165"/>
      <c r="M304" s="169"/>
      <c r="T304" s="170"/>
      <c r="AT304" s="166" t="s">
        <v>259</v>
      </c>
      <c r="AU304" s="166" t="s">
        <v>88</v>
      </c>
      <c r="AV304" s="14" t="s">
        <v>164</v>
      </c>
      <c r="AW304" s="14" t="s">
        <v>27</v>
      </c>
      <c r="AX304" s="14" t="s">
        <v>80</v>
      </c>
      <c r="AY304" s="166" t="s">
        <v>157</v>
      </c>
    </row>
    <row r="305" spans="2:65" s="1" customFormat="1" ht="24.25" customHeight="1">
      <c r="B305" s="28"/>
      <c r="C305" s="198" t="s">
        <v>185</v>
      </c>
      <c r="D305" s="198" t="s">
        <v>160</v>
      </c>
      <c r="E305" s="199" t="s">
        <v>3725</v>
      </c>
      <c r="F305" s="200" t="s">
        <v>3726</v>
      </c>
      <c r="G305" s="201" t="s">
        <v>306</v>
      </c>
      <c r="H305" s="202">
        <v>91.5</v>
      </c>
      <c r="I305" s="903"/>
      <c r="J305" s="203">
        <f>ROUND(I305*H305,2)</f>
        <v>0</v>
      </c>
      <c r="K305" s="200" t="s">
        <v>2720</v>
      </c>
      <c r="L305" s="28"/>
      <c r="M305" s="140" t="s">
        <v>1</v>
      </c>
      <c r="N305" s="141" t="s">
        <v>38</v>
      </c>
      <c r="O305" s="142">
        <v>4.0860000000000003</v>
      </c>
      <c r="P305" s="142">
        <f>O305*H305</f>
        <v>373.86900000000003</v>
      </c>
      <c r="Q305" s="142">
        <v>2.912E-2</v>
      </c>
      <c r="R305" s="142">
        <f>Q305*H305</f>
        <v>2.6644800000000002</v>
      </c>
      <c r="S305" s="142">
        <v>0</v>
      </c>
      <c r="T305" s="143">
        <f>S305*H305</f>
        <v>0</v>
      </c>
      <c r="AR305" s="144" t="s">
        <v>164</v>
      </c>
      <c r="AT305" s="144" t="s">
        <v>160</v>
      </c>
      <c r="AU305" s="144" t="s">
        <v>88</v>
      </c>
      <c r="AY305" s="16" t="s">
        <v>157</v>
      </c>
      <c r="BE305" s="145">
        <f>IF(N305="základní",J305,0)</f>
        <v>0</v>
      </c>
      <c r="BF305" s="145">
        <f>IF(N305="snížená",J305,0)</f>
        <v>0</v>
      </c>
      <c r="BG305" s="145">
        <f>IF(N305="zákl. přenesená",J305,0)</f>
        <v>0</v>
      </c>
      <c r="BH305" s="145">
        <f>IF(N305="sníž. přenesená",J305,0)</f>
        <v>0</v>
      </c>
      <c r="BI305" s="145">
        <f>IF(N305="nulová",J305,0)</f>
        <v>0</v>
      </c>
      <c r="BJ305" s="16" t="s">
        <v>88</v>
      </c>
      <c r="BK305" s="145">
        <f>ROUND(I305*H305,2)</f>
        <v>0</v>
      </c>
      <c r="BL305" s="16" t="s">
        <v>164</v>
      </c>
      <c r="BM305" s="144" t="s">
        <v>3727</v>
      </c>
    </row>
    <row r="306" spans="2:65" s="1" customFormat="1">
      <c r="B306" s="28"/>
      <c r="D306" s="150" t="s">
        <v>214</v>
      </c>
      <c r="F306" s="870" t="s">
        <v>3728</v>
      </c>
      <c r="L306" s="28"/>
      <c r="M306" s="152"/>
      <c r="T306" s="52"/>
      <c r="AT306" s="16" t="s">
        <v>214</v>
      </c>
      <c r="AU306" s="16" t="s">
        <v>88</v>
      </c>
    </row>
    <row r="307" spans="2:65" s="12" customFormat="1">
      <c r="B307" s="153"/>
      <c r="D307" s="154" t="s">
        <v>259</v>
      </c>
      <c r="E307" s="155" t="s">
        <v>1</v>
      </c>
      <c r="F307" s="156" t="s">
        <v>3636</v>
      </c>
      <c r="H307" s="155" t="s">
        <v>1</v>
      </c>
      <c r="L307" s="153"/>
      <c r="M307" s="157"/>
      <c r="T307" s="158"/>
      <c r="AT307" s="155" t="s">
        <v>259</v>
      </c>
      <c r="AU307" s="155" t="s">
        <v>88</v>
      </c>
      <c r="AV307" s="12" t="s">
        <v>80</v>
      </c>
      <c r="AW307" s="12" t="s">
        <v>27</v>
      </c>
      <c r="AX307" s="12" t="s">
        <v>72</v>
      </c>
      <c r="AY307" s="155" t="s">
        <v>157</v>
      </c>
    </row>
    <row r="308" spans="2:65" s="12" customFormat="1">
      <c r="B308" s="153"/>
      <c r="D308" s="154" t="s">
        <v>259</v>
      </c>
      <c r="E308" s="155" t="s">
        <v>1</v>
      </c>
      <c r="F308" s="156" t="s">
        <v>3637</v>
      </c>
      <c r="H308" s="155" t="s">
        <v>1</v>
      </c>
      <c r="L308" s="153"/>
      <c r="M308" s="157"/>
      <c r="T308" s="158"/>
      <c r="AT308" s="155" t="s">
        <v>259</v>
      </c>
      <c r="AU308" s="155" t="s">
        <v>88</v>
      </c>
      <c r="AV308" s="12" t="s">
        <v>80</v>
      </c>
      <c r="AW308" s="12" t="s">
        <v>27</v>
      </c>
      <c r="AX308" s="12" t="s">
        <v>72</v>
      </c>
      <c r="AY308" s="155" t="s">
        <v>157</v>
      </c>
    </row>
    <row r="309" spans="2:65" s="13" customFormat="1">
      <c r="B309" s="159"/>
      <c r="D309" s="154" t="s">
        <v>259</v>
      </c>
      <c r="E309" s="160" t="s">
        <v>1</v>
      </c>
      <c r="F309" s="161" t="s">
        <v>3729</v>
      </c>
      <c r="H309" s="162">
        <v>72</v>
      </c>
      <c r="L309" s="159"/>
      <c r="M309" s="163"/>
      <c r="T309" s="164"/>
      <c r="AT309" s="160" t="s">
        <v>259</v>
      </c>
      <c r="AU309" s="160" t="s">
        <v>88</v>
      </c>
      <c r="AV309" s="13" t="s">
        <v>88</v>
      </c>
      <c r="AW309" s="13" t="s">
        <v>27</v>
      </c>
      <c r="AX309" s="13" t="s">
        <v>72</v>
      </c>
      <c r="AY309" s="160" t="s">
        <v>157</v>
      </c>
    </row>
    <row r="310" spans="2:65" s="13" customFormat="1">
      <c r="B310" s="159"/>
      <c r="D310" s="154" t="s">
        <v>259</v>
      </c>
      <c r="E310" s="160" t="s">
        <v>1</v>
      </c>
      <c r="F310" s="161" t="s">
        <v>3730</v>
      </c>
      <c r="H310" s="162">
        <v>19.5</v>
      </c>
      <c r="L310" s="159"/>
      <c r="M310" s="163"/>
      <c r="T310" s="164"/>
      <c r="AT310" s="160" t="s">
        <v>259</v>
      </c>
      <c r="AU310" s="160" t="s">
        <v>88</v>
      </c>
      <c r="AV310" s="13" t="s">
        <v>88</v>
      </c>
      <c r="AW310" s="13" t="s">
        <v>27</v>
      </c>
      <c r="AX310" s="13" t="s">
        <v>72</v>
      </c>
      <c r="AY310" s="160" t="s">
        <v>157</v>
      </c>
    </row>
    <row r="311" spans="2:65" s="14" customFormat="1">
      <c r="B311" s="165"/>
      <c r="D311" s="154" t="s">
        <v>259</v>
      </c>
      <c r="E311" s="166" t="s">
        <v>1</v>
      </c>
      <c r="F311" s="167" t="s">
        <v>265</v>
      </c>
      <c r="H311" s="168">
        <v>91.5</v>
      </c>
      <c r="L311" s="165"/>
      <c r="M311" s="169"/>
      <c r="T311" s="170"/>
      <c r="AT311" s="166" t="s">
        <v>259</v>
      </c>
      <c r="AU311" s="166" t="s">
        <v>88</v>
      </c>
      <c r="AV311" s="14" t="s">
        <v>164</v>
      </c>
      <c r="AW311" s="14" t="s">
        <v>27</v>
      </c>
      <c r="AX311" s="14" t="s">
        <v>80</v>
      </c>
      <c r="AY311" s="166" t="s">
        <v>157</v>
      </c>
    </row>
    <row r="312" spans="2:65" s="1" customFormat="1" ht="24.25" customHeight="1">
      <c r="B312" s="28"/>
      <c r="C312" s="198" t="s">
        <v>408</v>
      </c>
      <c r="D312" s="198" t="s">
        <v>160</v>
      </c>
      <c r="E312" s="199" t="s">
        <v>3731</v>
      </c>
      <c r="F312" s="200" t="s">
        <v>3732</v>
      </c>
      <c r="G312" s="201" t="s">
        <v>306</v>
      </c>
      <c r="H312" s="202">
        <v>168</v>
      </c>
      <c r="I312" s="903"/>
      <c r="J312" s="203">
        <f>ROUND(I312*H312,2)</f>
        <v>0</v>
      </c>
      <c r="K312" s="200" t="s">
        <v>2720</v>
      </c>
      <c r="L312" s="28"/>
      <c r="M312" s="140" t="s">
        <v>1</v>
      </c>
      <c r="N312" s="141" t="s">
        <v>38</v>
      </c>
      <c r="O312" s="142">
        <v>4.0860000000000003</v>
      </c>
      <c r="P312" s="142">
        <f>O312*H312</f>
        <v>686.44800000000009</v>
      </c>
      <c r="Q312" s="142">
        <v>2.912E-2</v>
      </c>
      <c r="R312" s="142">
        <f>Q312*H312</f>
        <v>4.8921599999999996</v>
      </c>
      <c r="S312" s="142">
        <v>0</v>
      </c>
      <c r="T312" s="143">
        <f>S312*H312</f>
        <v>0</v>
      </c>
      <c r="AR312" s="144" t="s">
        <v>164</v>
      </c>
      <c r="AT312" s="144" t="s">
        <v>160</v>
      </c>
      <c r="AU312" s="144" t="s">
        <v>88</v>
      </c>
      <c r="AY312" s="16" t="s">
        <v>157</v>
      </c>
      <c r="BE312" s="145">
        <f>IF(N312="základní",J312,0)</f>
        <v>0</v>
      </c>
      <c r="BF312" s="145">
        <f>IF(N312="snížená",J312,0)</f>
        <v>0</v>
      </c>
      <c r="BG312" s="145">
        <f>IF(N312="zákl. přenesená",J312,0)</f>
        <v>0</v>
      </c>
      <c r="BH312" s="145">
        <f>IF(N312="sníž. přenesená",J312,0)</f>
        <v>0</v>
      </c>
      <c r="BI312" s="145">
        <f>IF(N312="nulová",J312,0)</f>
        <v>0</v>
      </c>
      <c r="BJ312" s="16" t="s">
        <v>88</v>
      </c>
      <c r="BK312" s="145">
        <f>ROUND(I312*H312,2)</f>
        <v>0</v>
      </c>
      <c r="BL312" s="16" t="s">
        <v>164</v>
      </c>
      <c r="BM312" s="144" t="s">
        <v>3733</v>
      </c>
    </row>
    <row r="313" spans="2:65" s="1" customFormat="1">
      <c r="B313" s="28"/>
      <c r="D313" s="150" t="s">
        <v>214</v>
      </c>
      <c r="F313" s="870" t="s">
        <v>3734</v>
      </c>
      <c r="L313" s="28"/>
      <c r="M313" s="152"/>
      <c r="T313" s="52"/>
      <c r="AT313" s="16" t="s">
        <v>214</v>
      </c>
      <c r="AU313" s="16" t="s">
        <v>88</v>
      </c>
    </row>
    <row r="314" spans="2:65" s="12" customFormat="1">
      <c r="B314" s="153"/>
      <c r="D314" s="154" t="s">
        <v>259</v>
      </c>
      <c r="E314" s="155" t="s">
        <v>1</v>
      </c>
      <c r="F314" s="156" t="s">
        <v>3636</v>
      </c>
      <c r="H314" s="155" t="s">
        <v>1</v>
      </c>
      <c r="L314" s="153"/>
      <c r="M314" s="157"/>
      <c r="T314" s="158"/>
      <c r="AT314" s="155" t="s">
        <v>259</v>
      </c>
      <c r="AU314" s="155" t="s">
        <v>88</v>
      </c>
      <c r="AV314" s="12" t="s">
        <v>80</v>
      </c>
      <c r="AW314" s="12" t="s">
        <v>27</v>
      </c>
      <c r="AX314" s="12" t="s">
        <v>72</v>
      </c>
      <c r="AY314" s="155" t="s">
        <v>157</v>
      </c>
    </row>
    <row r="315" spans="2:65" s="12" customFormat="1">
      <c r="B315" s="153"/>
      <c r="D315" s="154" t="s">
        <v>259</v>
      </c>
      <c r="E315" s="155" t="s">
        <v>1</v>
      </c>
      <c r="F315" s="156" t="s">
        <v>3637</v>
      </c>
      <c r="H315" s="155" t="s">
        <v>1</v>
      </c>
      <c r="L315" s="153"/>
      <c r="M315" s="157"/>
      <c r="T315" s="158"/>
      <c r="AT315" s="155" t="s">
        <v>259</v>
      </c>
      <c r="AU315" s="155" t="s">
        <v>88</v>
      </c>
      <c r="AV315" s="12" t="s">
        <v>80</v>
      </c>
      <c r="AW315" s="12" t="s">
        <v>27</v>
      </c>
      <c r="AX315" s="12" t="s">
        <v>72</v>
      </c>
      <c r="AY315" s="155" t="s">
        <v>157</v>
      </c>
    </row>
    <row r="316" spans="2:65" s="13" customFormat="1">
      <c r="B316" s="159"/>
      <c r="D316" s="154" t="s">
        <v>259</v>
      </c>
      <c r="E316" s="160" t="s">
        <v>1</v>
      </c>
      <c r="F316" s="161" t="s">
        <v>3735</v>
      </c>
      <c r="H316" s="162">
        <v>168</v>
      </c>
      <c r="L316" s="159"/>
      <c r="M316" s="163"/>
      <c r="T316" s="164"/>
      <c r="AT316" s="160" t="s">
        <v>259</v>
      </c>
      <c r="AU316" s="160" t="s">
        <v>88</v>
      </c>
      <c r="AV316" s="13" t="s">
        <v>88</v>
      </c>
      <c r="AW316" s="13" t="s">
        <v>27</v>
      </c>
      <c r="AX316" s="13" t="s">
        <v>72</v>
      </c>
      <c r="AY316" s="160" t="s">
        <v>157</v>
      </c>
    </row>
    <row r="317" spans="2:65" s="14" customFormat="1">
      <c r="B317" s="165"/>
      <c r="D317" s="154" t="s">
        <v>259</v>
      </c>
      <c r="E317" s="166" t="s">
        <v>1</v>
      </c>
      <c r="F317" s="167" t="s">
        <v>265</v>
      </c>
      <c r="H317" s="168">
        <v>168</v>
      </c>
      <c r="L317" s="165"/>
      <c r="M317" s="169"/>
      <c r="T317" s="170"/>
      <c r="AT317" s="166" t="s">
        <v>259</v>
      </c>
      <c r="AU317" s="166" t="s">
        <v>88</v>
      </c>
      <c r="AV317" s="14" t="s">
        <v>164</v>
      </c>
      <c r="AW317" s="14" t="s">
        <v>27</v>
      </c>
      <c r="AX317" s="14" t="s">
        <v>80</v>
      </c>
      <c r="AY317" s="166" t="s">
        <v>157</v>
      </c>
    </row>
    <row r="318" spans="2:65" s="11" customFormat="1" ht="22.9" customHeight="1">
      <c r="B318" s="121"/>
      <c r="D318" s="122" t="s">
        <v>71</v>
      </c>
      <c r="E318" s="130" t="s">
        <v>431</v>
      </c>
      <c r="F318" s="130" t="s">
        <v>432</v>
      </c>
      <c r="J318" s="131">
        <f>BK318</f>
        <v>0</v>
      </c>
      <c r="L318" s="121"/>
      <c r="M318" s="125"/>
      <c r="P318" s="126">
        <f>SUM(P319:P320)</f>
        <v>214.79084</v>
      </c>
      <c r="R318" s="126">
        <f>SUM(R319:R320)</f>
        <v>0</v>
      </c>
      <c r="T318" s="127">
        <f>SUM(T319:T320)</f>
        <v>0</v>
      </c>
      <c r="AR318" s="122" t="s">
        <v>80</v>
      </c>
      <c r="AT318" s="128" t="s">
        <v>71</v>
      </c>
      <c r="AU318" s="128" t="s">
        <v>80</v>
      </c>
      <c r="AY318" s="122" t="s">
        <v>157</v>
      </c>
      <c r="BK318" s="129">
        <f>SUM(BK319:BK320)</f>
        <v>0</v>
      </c>
    </row>
    <row r="319" spans="2:65" s="1" customFormat="1" ht="62.65" customHeight="1">
      <c r="B319" s="28"/>
      <c r="C319" s="198" t="s">
        <v>188</v>
      </c>
      <c r="D319" s="198" t="s">
        <v>160</v>
      </c>
      <c r="E319" s="199" t="s">
        <v>3736</v>
      </c>
      <c r="F319" s="200" t="s">
        <v>3737</v>
      </c>
      <c r="G319" s="201" t="s">
        <v>276</v>
      </c>
      <c r="H319" s="202">
        <v>488.161</v>
      </c>
      <c r="I319" s="903"/>
      <c r="J319" s="203">
        <f>ROUND(I319*H319,2)</f>
        <v>0</v>
      </c>
      <c r="K319" s="200" t="s">
        <v>2720</v>
      </c>
      <c r="L319" s="28"/>
      <c r="M319" s="140" t="s">
        <v>1</v>
      </c>
      <c r="N319" s="141" t="s">
        <v>38</v>
      </c>
      <c r="O319" s="142">
        <v>0.44</v>
      </c>
      <c r="P319" s="142">
        <f>O319*H319</f>
        <v>214.79084</v>
      </c>
      <c r="Q319" s="142">
        <v>0</v>
      </c>
      <c r="R319" s="142">
        <f>Q319*H319</f>
        <v>0</v>
      </c>
      <c r="S319" s="142">
        <v>0</v>
      </c>
      <c r="T319" s="143">
        <f>S319*H319</f>
        <v>0</v>
      </c>
      <c r="AR319" s="144" t="s">
        <v>164</v>
      </c>
      <c r="AT319" s="144" t="s">
        <v>160</v>
      </c>
      <c r="AU319" s="144" t="s">
        <v>88</v>
      </c>
      <c r="AY319" s="16" t="s">
        <v>157</v>
      </c>
      <c r="BE319" s="145">
        <f>IF(N319="základní",J319,0)</f>
        <v>0</v>
      </c>
      <c r="BF319" s="145">
        <f>IF(N319="snížená",J319,0)</f>
        <v>0</v>
      </c>
      <c r="BG319" s="145">
        <f>IF(N319="zákl. přenesená",J319,0)</f>
        <v>0</v>
      </c>
      <c r="BH319" s="145">
        <f>IF(N319="sníž. přenesená",J319,0)</f>
        <v>0</v>
      </c>
      <c r="BI319" s="145">
        <f>IF(N319="nulová",J319,0)</f>
        <v>0</v>
      </c>
      <c r="BJ319" s="16" t="s">
        <v>88</v>
      </c>
      <c r="BK319" s="145">
        <f>ROUND(I319*H319,2)</f>
        <v>0</v>
      </c>
      <c r="BL319" s="16" t="s">
        <v>164</v>
      </c>
      <c r="BM319" s="144" t="s">
        <v>3738</v>
      </c>
    </row>
    <row r="320" spans="2:65" s="1" customFormat="1">
      <c r="B320" s="28"/>
      <c r="D320" s="150" t="s">
        <v>214</v>
      </c>
      <c r="F320" s="870" t="s">
        <v>3739</v>
      </c>
      <c r="L320" s="28"/>
      <c r="M320" s="152"/>
      <c r="T320" s="52"/>
      <c r="AT320" s="16" t="s">
        <v>214</v>
      </c>
      <c r="AU320" s="16" t="s">
        <v>88</v>
      </c>
    </row>
    <row r="321" spans="2:65" s="11" customFormat="1" ht="25.9" customHeight="1">
      <c r="B321" s="121"/>
      <c r="D321" s="122" t="s">
        <v>71</v>
      </c>
      <c r="E321" s="123" t="s">
        <v>437</v>
      </c>
      <c r="F321" s="123" t="s">
        <v>438</v>
      </c>
      <c r="J321" s="124">
        <f>BK321</f>
        <v>0</v>
      </c>
      <c r="L321" s="121"/>
      <c r="M321" s="125"/>
      <c r="P321" s="126">
        <f>P322</f>
        <v>166.83341599999997</v>
      </c>
      <c r="R321" s="126">
        <f>R322</f>
        <v>2.9555193999999996</v>
      </c>
      <c r="T321" s="127">
        <f>T322</f>
        <v>0</v>
      </c>
      <c r="AR321" s="122" t="s">
        <v>88</v>
      </c>
      <c r="AT321" s="128" t="s">
        <v>71</v>
      </c>
      <c r="AU321" s="128" t="s">
        <v>72</v>
      </c>
      <c r="AY321" s="122" t="s">
        <v>157</v>
      </c>
      <c r="BK321" s="129">
        <f>BK322</f>
        <v>0</v>
      </c>
    </row>
    <row r="322" spans="2:65" s="11" customFormat="1" ht="22.9" customHeight="1">
      <c r="B322" s="121"/>
      <c r="D322" s="122" t="s">
        <v>71</v>
      </c>
      <c r="E322" s="130" t="s">
        <v>439</v>
      </c>
      <c r="F322" s="130" t="s">
        <v>440</v>
      </c>
      <c r="J322" s="131">
        <f>BK322</f>
        <v>0</v>
      </c>
      <c r="L322" s="121"/>
      <c r="M322" s="125"/>
      <c r="P322" s="126">
        <f>SUM(P323:P515)</f>
        <v>166.83341599999997</v>
      </c>
      <c r="R322" s="126">
        <f>SUM(R323:R515)</f>
        <v>2.9555193999999996</v>
      </c>
      <c r="T322" s="127">
        <f>SUM(T323:T515)</f>
        <v>0</v>
      </c>
      <c r="AR322" s="122" t="s">
        <v>88</v>
      </c>
      <c r="AT322" s="128" t="s">
        <v>71</v>
      </c>
      <c r="AU322" s="128" t="s">
        <v>80</v>
      </c>
      <c r="AY322" s="122" t="s">
        <v>157</v>
      </c>
      <c r="BK322" s="129">
        <f>SUM(BK323:BK515)</f>
        <v>0</v>
      </c>
    </row>
    <row r="323" spans="2:65" s="1" customFormat="1" ht="37.9" customHeight="1">
      <c r="B323" s="28"/>
      <c r="C323" s="198" t="s">
        <v>419</v>
      </c>
      <c r="D323" s="198" t="s">
        <v>160</v>
      </c>
      <c r="E323" s="199" t="s">
        <v>1212</v>
      </c>
      <c r="F323" s="200" t="s">
        <v>3740</v>
      </c>
      <c r="G323" s="201" t="s">
        <v>306</v>
      </c>
      <c r="H323" s="202">
        <v>301.714</v>
      </c>
      <c r="I323" s="903"/>
      <c r="J323" s="203">
        <f>ROUND(I323*H323,2)</f>
        <v>0</v>
      </c>
      <c r="K323" s="200" t="s">
        <v>2720</v>
      </c>
      <c r="L323" s="28"/>
      <c r="M323" s="140" t="s">
        <v>1</v>
      </c>
      <c r="N323" s="141" t="s">
        <v>38</v>
      </c>
      <c r="O323" s="142">
        <v>2.4E-2</v>
      </c>
      <c r="P323" s="142">
        <f>O323*H323</f>
        <v>7.241136</v>
      </c>
      <c r="Q323" s="142">
        <v>0</v>
      </c>
      <c r="R323" s="142">
        <f>Q323*H323</f>
        <v>0</v>
      </c>
      <c r="S323" s="142">
        <v>0</v>
      </c>
      <c r="T323" s="143">
        <f>S323*H323</f>
        <v>0</v>
      </c>
      <c r="AR323" s="144" t="s">
        <v>188</v>
      </c>
      <c r="AT323" s="144" t="s">
        <v>160</v>
      </c>
      <c r="AU323" s="144" t="s">
        <v>88</v>
      </c>
      <c r="AY323" s="16" t="s">
        <v>157</v>
      </c>
      <c r="BE323" s="145">
        <f>IF(N323="základní",J323,0)</f>
        <v>0</v>
      </c>
      <c r="BF323" s="145">
        <f>IF(N323="snížená",J323,0)</f>
        <v>0</v>
      </c>
      <c r="BG323" s="145">
        <f>IF(N323="zákl. přenesená",J323,0)</f>
        <v>0</v>
      </c>
      <c r="BH323" s="145">
        <f>IF(N323="sníž. přenesená",J323,0)</f>
        <v>0</v>
      </c>
      <c r="BI323" s="145">
        <f>IF(N323="nulová",J323,0)</f>
        <v>0</v>
      </c>
      <c r="BJ323" s="16" t="s">
        <v>88</v>
      </c>
      <c r="BK323" s="145">
        <f>ROUND(I323*H323,2)</f>
        <v>0</v>
      </c>
      <c r="BL323" s="16" t="s">
        <v>188</v>
      </c>
      <c r="BM323" s="144" t="s">
        <v>3741</v>
      </c>
    </row>
    <row r="324" spans="2:65" s="1" customFormat="1">
      <c r="B324" s="28"/>
      <c r="D324" s="150" t="s">
        <v>214</v>
      </c>
      <c r="F324" s="870" t="s">
        <v>1215</v>
      </c>
      <c r="L324" s="28"/>
      <c r="M324" s="152"/>
      <c r="T324" s="52"/>
      <c r="AT324" s="16" t="s">
        <v>214</v>
      </c>
      <c r="AU324" s="16" t="s">
        <v>88</v>
      </c>
    </row>
    <row r="325" spans="2:65" s="12" customFormat="1">
      <c r="B325" s="153"/>
      <c r="D325" s="154" t="s">
        <v>259</v>
      </c>
      <c r="E325" s="155" t="s">
        <v>1</v>
      </c>
      <c r="F325" s="156" t="s">
        <v>2904</v>
      </c>
      <c r="H325" s="155" t="s">
        <v>1</v>
      </c>
      <c r="L325" s="153"/>
      <c r="M325" s="157"/>
      <c r="T325" s="158"/>
      <c r="AT325" s="155" t="s">
        <v>259</v>
      </c>
      <c r="AU325" s="155" t="s">
        <v>88</v>
      </c>
      <c r="AV325" s="12" t="s">
        <v>80</v>
      </c>
      <c r="AW325" s="12" t="s">
        <v>27</v>
      </c>
      <c r="AX325" s="12" t="s">
        <v>72</v>
      </c>
      <c r="AY325" s="155" t="s">
        <v>157</v>
      </c>
    </row>
    <row r="326" spans="2:65" s="12" customFormat="1">
      <c r="B326" s="153"/>
      <c r="D326" s="154" t="s">
        <v>259</v>
      </c>
      <c r="E326" s="155" t="s">
        <v>1</v>
      </c>
      <c r="F326" s="156" t="s">
        <v>3660</v>
      </c>
      <c r="H326" s="155" t="s">
        <v>1</v>
      </c>
      <c r="L326" s="153"/>
      <c r="M326" s="157"/>
      <c r="T326" s="158"/>
      <c r="AT326" s="155" t="s">
        <v>259</v>
      </c>
      <c r="AU326" s="155" t="s">
        <v>88</v>
      </c>
      <c r="AV326" s="12" t="s">
        <v>80</v>
      </c>
      <c r="AW326" s="12" t="s">
        <v>27</v>
      </c>
      <c r="AX326" s="12" t="s">
        <v>72</v>
      </c>
      <c r="AY326" s="155" t="s">
        <v>157</v>
      </c>
    </row>
    <row r="327" spans="2:65" s="13" customFormat="1">
      <c r="B327" s="159"/>
      <c r="D327" s="154" t="s">
        <v>259</v>
      </c>
      <c r="E327" s="160" t="s">
        <v>1</v>
      </c>
      <c r="F327" s="161" t="s">
        <v>3661</v>
      </c>
      <c r="H327" s="162">
        <v>26.442</v>
      </c>
      <c r="L327" s="159"/>
      <c r="M327" s="163"/>
      <c r="T327" s="164"/>
      <c r="AT327" s="160" t="s">
        <v>259</v>
      </c>
      <c r="AU327" s="160" t="s">
        <v>88</v>
      </c>
      <c r="AV327" s="13" t="s">
        <v>88</v>
      </c>
      <c r="AW327" s="13" t="s">
        <v>27</v>
      </c>
      <c r="AX327" s="13" t="s">
        <v>72</v>
      </c>
      <c r="AY327" s="160" t="s">
        <v>157</v>
      </c>
    </row>
    <row r="328" spans="2:65" s="13" customFormat="1">
      <c r="B328" s="159"/>
      <c r="D328" s="154" t="s">
        <v>259</v>
      </c>
      <c r="E328" s="160" t="s">
        <v>1</v>
      </c>
      <c r="F328" s="161" t="s">
        <v>3662</v>
      </c>
      <c r="H328" s="162">
        <v>19.36</v>
      </c>
      <c r="L328" s="159"/>
      <c r="M328" s="163"/>
      <c r="T328" s="164"/>
      <c r="AT328" s="160" t="s">
        <v>259</v>
      </c>
      <c r="AU328" s="160" t="s">
        <v>88</v>
      </c>
      <c r="AV328" s="13" t="s">
        <v>88</v>
      </c>
      <c r="AW328" s="13" t="s">
        <v>27</v>
      </c>
      <c r="AX328" s="13" t="s">
        <v>72</v>
      </c>
      <c r="AY328" s="160" t="s">
        <v>157</v>
      </c>
    </row>
    <row r="329" spans="2:65" s="13" customFormat="1">
      <c r="B329" s="159"/>
      <c r="D329" s="154" t="s">
        <v>259</v>
      </c>
      <c r="E329" s="160" t="s">
        <v>1</v>
      </c>
      <c r="F329" s="161" t="s">
        <v>3663</v>
      </c>
      <c r="H329" s="162">
        <v>25.021999999999998</v>
      </c>
      <c r="L329" s="159"/>
      <c r="M329" s="163"/>
      <c r="T329" s="164"/>
      <c r="AT329" s="160" t="s">
        <v>259</v>
      </c>
      <c r="AU329" s="160" t="s">
        <v>88</v>
      </c>
      <c r="AV329" s="13" t="s">
        <v>88</v>
      </c>
      <c r="AW329" s="13" t="s">
        <v>27</v>
      </c>
      <c r="AX329" s="13" t="s">
        <v>72</v>
      </c>
      <c r="AY329" s="160" t="s">
        <v>157</v>
      </c>
    </row>
    <row r="330" spans="2:65" s="13" customFormat="1">
      <c r="B330" s="159"/>
      <c r="D330" s="154" t="s">
        <v>259</v>
      </c>
      <c r="E330" s="160" t="s">
        <v>1</v>
      </c>
      <c r="F330" s="161" t="s">
        <v>3664</v>
      </c>
      <c r="H330" s="162">
        <v>20.411999999999999</v>
      </c>
      <c r="L330" s="159"/>
      <c r="M330" s="163"/>
      <c r="T330" s="164"/>
      <c r="AT330" s="160" t="s">
        <v>259</v>
      </c>
      <c r="AU330" s="160" t="s">
        <v>88</v>
      </c>
      <c r="AV330" s="13" t="s">
        <v>88</v>
      </c>
      <c r="AW330" s="13" t="s">
        <v>27</v>
      </c>
      <c r="AX330" s="13" t="s">
        <v>72</v>
      </c>
      <c r="AY330" s="160" t="s">
        <v>157</v>
      </c>
    </row>
    <row r="331" spans="2:65" s="13" customFormat="1">
      <c r="B331" s="159"/>
      <c r="D331" s="154" t="s">
        <v>259</v>
      </c>
      <c r="E331" s="160" t="s">
        <v>1</v>
      </c>
      <c r="F331" s="161" t="s">
        <v>3665</v>
      </c>
      <c r="H331" s="162">
        <v>18.539000000000001</v>
      </c>
      <c r="L331" s="159"/>
      <c r="M331" s="163"/>
      <c r="T331" s="164"/>
      <c r="AT331" s="160" t="s">
        <v>259</v>
      </c>
      <c r="AU331" s="160" t="s">
        <v>88</v>
      </c>
      <c r="AV331" s="13" t="s">
        <v>88</v>
      </c>
      <c r="AW331" s="13" t="s">
        <v>27</v>
      </c>
      <c r="AX331" s="13" t="s">
        <v>72</v>
      </c>
      <c r="AY331" s="160" t="s">
        <v>157</v>
      </c>
    </row>
    <row r="332" spans="2:65" s="13" customFormat="1">
      <c r="B332" s="159"/>
      <c r="D332" s="154" t="s">
        <v>259</v>
      </c>
      <c r="E332" s="160" t="s">
        <v>1</v>
      </c>
      <c r="F332" s="161" t="s">
        <v>3666</v>
      </c>
      <c r="H332" s="162">
        <v>18.86</v>
      </c>
      <c r="L332" s="159"/>
      <c r="M332" s="163"/>
      <c r="T332" s="164"/>
      <c r="AT332" s="160" t="s">
        <v>259</v>
      </c>
      <c r="AU332" s="160" t="s">
        <v>88</v>
      </c>
      <c r="AV332" s="13" t="s">
        <v>88</v>
      </c>
      <c r="AW332" s="13" t="s">
        <v>27</v>
      </c>
      <c r="AX332" s="13" t="s">
        <v>72</v>
      </c>
      <c r="AY332" s="160" t="s">
        <v>157</v>
      </c>
    </row>
    <row r="333" spans="2:65" s="13" customFormat="1">
      <c r="B333" s="159"/>
      <c r="D333" s="154" t="s">
        <v>259</v>
      </c>
      <c r="E333" s="160" t="s">
        <v>1</v>
      </c>
      <c r="F333" s="161" t="s">
        <v>3667</v>
      </c>
      <c r="H333" s="162">
        <v>23.85</v>
      </c>
      <c r="L333" s="159"/>
      <c r="M333" s="163"/>
      <c r="T333" s="164"/>
      <c r="AT333" s="160" t="s">
        <v>259</v>
      </c>
      <c r="AU333" s="160" t="s">
        <v>88</v>
      </c>
      <c r="AV333" s="13" t="s">
        <v>88</v>
      </c>
      <c r="AW333" s="13" t="s">
        <v>27</v>
      </c>
      <c r="AX333" s="13" t="s">
        <v>72</v>
      </c>
      <c r="AY333" s="160" t="s">
        <v>157</v>
      </c>
    </row>
    <row r="334" spans="2:65" s="13" customFormat="1">
      <c r="B334" s="159"/>
      <c r="D334" s="154" t="s">
        <v>259</v>
      </c>
      <c r="E334" s="160" t="s">
        <v>1</v>
      </c>
      <c r="F334" s="161" t="s">
        <v>3668</v>
      </c>
      <c r="H334" s="162">
        <v>17.741</v>
      </c>
      <c r="L334" s="159"/>
      <c r="M334" s="163"/>
      <c r="T334" s="164"/>
      <c r="AT334" s="160" t="s">
        <v>259</v>
      </c>
      <c r="AU334" s="160" t="s">
        <v>88</v>
      </c>
      <c r="AV334" s="13" t="s">
        <v>88</v>
      </c>
      <c r="AW334" s="13" t="s">
        <v>27</v>
      </c>
      <c r="AX334" s="13" t="s">
        <v>72</v>
      </c>
      <c r="AY334" s="160" t="s">
        <v>157</v>
      </c>
    </row>
    <row r="335" spans="2:65" s="13" customFormat="1">
      <c r="B335" s="159"/>
      <c r="D335" s="154" t="s">
        <v>259</v>
      </c>
      <c r="E335" s="160" t="s">
        <v>1</v>
      </c>
      <c r="F335" s="161" t="s">
        <v>3669</v>
      </c>
      <c r="H335" s="162">
        <v>18.376000000000001</v>
      </c>
      <c r="L335" s="159"/>
      <c r="M335" s="163"/>
      <c r="T335" s="164"/>
      <c r="AT335" s="160" t="s">
        <v>259</v>
      </c>
      <c r="AU335" s="160" t="s">
        <v>88</v>
      </c>
      <c r="AV335" s="13" t="s">
        <v>88</v>
      </c>
      <c r="AW335" s="13" t="s">
        <v>27</v>
      </c>
      <c r="AX335" s="13" t="s">
        <v>72</v>
      </c>
      <c r="AY335" s="160" t="s">
        <v>157</v>
      </c>
    </row>
    <row r="336" spans="2:65" s="13" customFormat="1">
      <c r="B336" s="159"/>
      <c r="D336" s="154" t="s">
        <v>259</v>
      </c>
      <c r="E336" s="160" t="s">
        <v>1</v>
      </c>
      <c r="F336" s="161" t="s">
        <v>3670</v>
      </c>
      <c r="H336" s="162">
        <v>17.704000000000001</v>
      </c>
      <c r="L336" s="159"/>
      <c r="M336" s="163"/>
      <c r="T336" s="164"/>
      <c r="AT336" s="160" t="s">
        <v>259</v>
      </c>
      <c r="AU336" s="160" t="s">
        <v>88</v>
      </c>
      <c r="AV336" s="13" t="s">
        <v>88</v>
      </c>
      <c r="AW336" s="13" t="s">
        <v>27</v>
      </c>
      <c r="AX336" s="13" t="s">
        <v>72</v>
      </c>
      <c r="AY336" s="160" t="s">
        <v>157</v>
      </c>
    </row>
    <row r="337" spans="2:65" s="13" customFormat="1">
      <c r="B337" s="159"/>
      <c r="D337" s="154" t="s">
        <v>259</v>
      </c>
      <c r="E337" s="160" t="s">
        <v>1</v>
      </c>
      <c r="F337" s="161" t="s">
        <v>3671</v>
      </c>
      <c r="H337" s="162">
        <v>21.791</v>
      </c>
      <c r="L337" s="159"/>
      <c r="M337" s="163"/>
      <c r="T337" s="164"/>
      <c r="AT337" s="160" t="s">
        <v>259</v>
      </c>
      <c r="AU337" s="160" t="s">
        <v>88</v>
      </c>
      <c r="AV337" s="13" t="s">
        <v>88</v>
      </c>
      <c r="AW337" s="13" t="s">
        <v>27</v>
      </c>
      <c r="AX337" s="13" t="s">
        <v>72</v>
      </c>
      <c r="AY337" s="160" t="s">
        <v>157</v>
      </c>
    </row>
    <row r="338" spans="2:65" s="13" customFormat="1">
      <c r="B338" s="159"/>
      <c r="D338" s="154" t="s">
        <v>259</v>
      </c>
      <c r="E338" s="160" t="s">
        <v>1</v>
      </c>
      <c r="F338" s="161" t="s">
        <v>3672</v>
      </c>
      <c r="H338" s="162">
        <v>16.471</v>
      </c>
      <c r="L338" s="159"/>
      <c r="M338" s="163"/>
      <c r="T338" s="164"/>
      <c r="AT338" s="160" t="s">
        <v>259</v>
      </c>
      <c r="AU338" s="160" t="s">
        <v>88</v>
      </c>
      <c r="AV338" s="13" t="s">
        <v>88</v>
      </c>
      <c r="AW338" s="13" t="s">
        <v>27</v>
      </c>
      <c r="AX338" s="13" t="s">
        <v>72</v>
      </c>
      <c r="AY338" s="160" t="s">
        <v>157</v>
      </c>
    </row>
    <row r="339" spans="2:65" s="13" customFormat="1">
      <c r="B339" s="159"/>
      <c r="D339" s="154" t="s">
        <v>259</v>
      </c>
      <c r="E339" s="160" t="s">
        <v>1</v>
      </c>
      <c r="F339" s="161" t="s">
        <v>3673</v>
      </c>
      <c r="H339" s="162">
        <v>21.385000000000002</v>
      </c>
      <c r="L339" s="159"/>
      <c r="M339" s="163"/>
      <c r="T339" s="164"/>
      <c r="AT339" s="160" t="s">
        <v>259</v>
      </c>
      <c r="AU339" s="160" t="s">
        <v>88</v>
      </c>
      <c r="AV339" s="13" t="s">
        <v>88</v>
      </c>
      <c r="AW339" s="13" t="s">
        <v>27</v>
      </c>
      <c r="AX339" s="13" t="s">
        <v>72</v>
      </c>
      <c r="AY339" s="160" t="s">
        <v>157</v>
      </c>
    </row>
    <row r="340" spans="2:65" s="13" customFormat="1">
      <c r="B340" s="159"/>
      <c r="D340" s="154" t="s">
        <v>259</v>
      </c>
      <c r="E340" s="160" t="s">
        <v>1</v>
      </c>
      <c r="F340" s="161" t="s">
        <v>3674</v>
      </c>
      <c r="H340" s="162">
        <v>18.643999999999998</v>
      </c>
      <c r="L340" s="159"/>
      <c r="M340" s="163"/>
      <c r="T340" s="164"/>
      <c r="AT340" s="160" t="s">
        <v>259</v>
      </c>
      <c r="AU340" s="160" t="s">
        <v>88</v>
      </c>
      <c r="AV340" s="13" t="s">
        <v>88</v>
      </c>
      <c r="AW340" s="13" t="s">
        <v>27</v>
      </c>
      <c r="AX340" s="13" t="s">
        <v>72</v>
      </c>
      <c r="AY340" s="160" t="s">
        <v>157</v>
      </c>
    </row>
    <row r="341" spans="2:65" s="13" customFormat="1">
      <c r="B341" s="159"/>
      <c r="D341" s="154" t="s">
        <v>259</v>
      </c>
      <c r="E341" s="160" t="s">
        <v>1</v>
      </c>
      <c r="F341" s="161" t="s">
        <v>3675</v>
      </c>
      <c r="H341" s="162">
        <v>17.117000000000001</v>
      </c>
      <c r="L341" s="159"/>
      <c r="M341" s="163"/>
      <c r="T341" s="164"/>
      <c r="AT341" s="160" t="s">
        <v>259</v>
      </c>
      <c r="AU341" s="160" t="s">
        <v>88</v>
      </c>
      <c r="AV341" s="13" t="s">
        <v>88</v>
      </c>
      <c r="AW341" s="13" t="s">
        <v>27</v>
      </c>
      <c r="AX341" s="13" t="s">
        <v>72</v>
      </c>
      <c r="AY341" s="160" t="s">
        <v>157</v>
      </c>
    </row>
    <row r="342" spans="2:65" s="14" customFormat="1">
      <c r="B342" s="165"/>
      <c r="D342" s="154" t="s">
        <v>259</v>
      </c>
      <c r="E342" s="166" t="s">
        <v>1</v>
      </c>
      <c r="F342" s="167" t="s">
        <v>265</v>
      </c>
      <c r="H342" s="168">
        <v>301.71400000000006</v>
      </c>
      <c r="L342" s="165"/>
      <c r="M342" s="169"/>
      <c r="T342" s="170"/>
      <c r="AT342" s="166" t="s">
        <v>259</v>
      </c>
      <c r="AU342" s="166" t="s">
        <v>88</v>
      </c>
      <c r="AV342" s="14" t="s">
        <v>164</v>
      </c>
      <c r="AW342" s="14" t="s">
        <v>27</v>
      </c>
      <c r="AX342" s="14" t="s">
        <v>80</v>
      </c>
      <c r="AY342" s="166" t="s">
        <v>157</v>
      </c>
    </row>
    <row r="343" spans="2:65" s="1" customFormat="1" ht="33" customHeight="1">
      <c r="B343" s="28"/>
      <c r="C343" s="198" t="s">
        <v>193</v>
      </c>
      <c r="D343" s="198" t="s">
        <v>160</v>
      </c>
      <c r="E343" s="199" t="s">
        <v>2644</v>
      </c>
      <c r="F343" s="200" t="s">
        <v>3742</v>
      </c>
      <c r="G343" s="201" t="s">
        <v>306</v>
      </c>
      <c r="H343" s="202">
        <v>43.037999999999997</v>
      </c>
      <c r="I343" s="903"/>
      <c r="J343" s="203">
        <f>ROUND(I343*H343,2)</f>
        <v>0</v>
      </c>
      <c r="K343" s="200" t="s">
        <v>2720</v>
      </c>
      <c r="L343" s="28"/>
      <c r="M343" s="140" t="s">
        <v>1</v>
      </c>
      <c r="N343" s="141" t="s">
        <v>38</v>
      </c>
      <c r="O343" s="142">
        <v>5.3999999999999999E-2</v>
      </c>
      <c r="P343" s="142">
        <f>O343*H343</f>
        <v>2.324052</v>
      </c>
      <c r="Q343" s="142">
        <v>0</v>
      </c>
      <c r="R343" s="142">
        <f>Q343*H343</f>
        <v>0</v>
      </c>
      <c r="S343" s="142">
        <v>0</v>
      </c>
      <c r="T343" s="143">
        <f>S343*H343</f>
        <v>0</v>
      </c>
      <c r="AR343" s="144" t="s">
        <v>188</v>
      </c>
      <c r="AT343" s="144" t="s">
        <v>160</v>
      </c>
      <c r="AU343" s="144" t="s">
        <v>88</v>
      </c>
      <c r="AY343" s="16" t="s">
        <v>157</v>
      </c>
      <c r="BE343" s="145">
        <f>IF(N343="základní",J343,0)</f>
        <v>0</v>
      </c>
      <c r="BF343" s="145">
        <f>IF(N343="snížená",J343,0)</f>
        <v>0</v>
      </c>
      <c r="BG343" s="145">
        <f>IF(N343="zákl. přenesená",J343,0)</f>
        <v>0</v>
      </c>
      <c r="BH343" s="145">
        <f>IF(N343="sníž. přenesená",J343,0)</f>
        <v>0</v>
      </c>
      <c r="BI343" s="145">
        <f>IF(N343="nulová",J343,0)</f>
        <v>0</v>
      </c>
      <c r="BJ343" s="16" t="s">
        <v>88</v>
      </c>
      <c r="BK343" s="145">
        <f>ROUND(I343*H343,2)</f>
        <v>0</v>
      </c>
      <c r="BL343" s="16" t="s">
        <v>188</v>
      </c>
      <c r="BM343" s="144" t="s">
        <v>3743</v>
      </c>
    </row>
    <row r="344" spans="2:65" s="1" customFormat="1">
      <c r="B344" s="28"/>
      <c r="D344" s="150" t="s">
        <v>214</v>
      </c>
      <c r="F344" s="870" t="s">
        <v>2647</v>
      </c>
      <c r="L344" s="28"/>
      <c r="M344" s="152"/>
      <c r="T344" s="52"/>
      <c r="AT344" s="16" t="s">
        <v>214</v>
      </c>
      <c r="AU344" s="16" t="s">
        <v>88</v>
      </c>
    </row>
    <row r="345" spans="2:65" s="12" customFormat="1">
      <c r="B345" s="153"/>
      <c r="D345" s="154" t="s">
        <v>259</v>
      </c>
      <c r="E345" s="155" t="s">
        <v>1</v>
      </c>
      <c r="F345" s="156" t="s">
        <v>2904</v>
      </c>
      <c r="H345" s="155" t="s">
        <v>1</v>
      </c>
      <c r="L345" s="153"/>
      <c r="M345" s="157"/>
      <c r="T345" s="158"/>
      <c r="AT345" s="155" t="s">
        <v>259</v>
      </c>
      <c r="AU345" s="155" t="s">
        <v>88</v>
      </c>
      <c r="AV345" s="12" t="s">
        <v>80</v>
      </c>
      <c r="AW345" s="12" t="s">
        <v>27</v>
      </c>
      <c r="AX345" s="12" t="s">
        <v>72</v>
      </c>
      <c r="AY345" s="155" t="s">
        <v>157</v>
      </c>
    </row>
    <row r="346" spans="2:65" s="12" customFormat="1">
      <c r="B346" s="153"/>
      <c r="D346" s="154" t="s">
        <v>259</v>
      </c>
      <c r="E346" s="155" t="s">
        <v>1</v>
      </c>
      <c r="F346" s="156" t="s">
        <v>3660</v>
      </c>
      <c r="H346" s="155" t="s">
        <v>1</v>
      </c>
      <c r="L346" s="153"/>
      <c r="M346" s="157"/>
      <c r="T346" s="158"/>
      <c r="AT346" s="155" t="s">
        <v>259</v>
      </c>
      <c r="AU346" s="155" t="s">
        <v>88</v>
      </c>
      <c r="AV346" s="12" t="s">
        <v>80</v>
      </c>
      <c r="AW346" s="12" t="s">
        <v>27</v>
      </c>
      <c r="AX346" s="12" t="s">
        <v>72</v>
      </c>
      <c r="AY346" s="155" t="s">
        <v>157</v>
      </c>
    </row>
    <row r="347" spans="2:65" s="13" customFormat="1">
      <c r="B347" s="159"/>
      <c r="D347" s="154" t="s">
        <v>259</v>
      </c>
      <c r="E347" s="160" t="s">
        <v>1</v>
      </c>
      <c r="F347" s="161" t="s">
        <v>3744</v>
      </c>
      <c r="H347" s="162">
        <v>3.8420000000000001</v>
      </c>
      <c r="L347" s="159"/>
      <c r="M347" s="163"/>
      <c r="T347" s="164"/>
      <c r="AT347" s="160" t="s">
        <v>259</v>
      </c>
      <c r="AU347" s="160" t="s">
        <v>88</v>
      </c>
      <c r="AV347" s="13" t="s">
        <v>88</v>
      </c>
      <c r="AW347" s="13" t="s">
        <v>27</v>
      </c>
      <c r="AX347" s="13" t="s">
        <v>72</v>
      </c>
      <c r="AY347" s="160" t="s">
        <v>157</v>
      </c>
    </row>
    <row r="348" spans="2:65" s="13" customFormat="1">
      <c r="B348" s="159"/>
      <c r="D348" s="154" t="s">
        <v>259</v>
      </c>
      <c r="E348" s="160" t="s">
        <v>1</v>
      </c>
      <c r="F348" s="161" t="s">
        <v>3745</v>
      </c>
      <c r="H348" s="162">
        <v>2.4359999999999999</v>
      </c>
      <c r="L348" s="159"/>
      <c r="M348" s="163"/>
      <c r="T348" s="164"/>
      <c r="AT348" s="160" t="s">
        <v>259</v>
      </c>
      <c r="AU348" s="160" t="s">
        <v>88</v>
      </c>
      <c r="AV348" s="13" t="s">
        <v>88</v>
      </c>
      <c r="AW348" s="13" t="s">
        <v>27</v>
      </c>
      <c r="AX348" s="13" t="s">
        <v>72</v>
      </c>
      <c r="AY348" s="160" t="s">
        <v>157</v>
      </c>
    </row>
    <row r="349" spans="2:65" s="13" customFormat="1">
      <c r="B349" s="159"/>
      <c r="D349" s="154" t="s">
        <v>259</v>
      </c>
      <c r="E349" s="160" t="s">
        <v>1</v>
      </c>
      <c r="F349" s="161" t="s">
        <v>3746</v>
      </c>
      <c r="H349" s="162">
        <v>3.1579999999999999</v>
      </c>
      <c r="L349" s="159"/>
      <c r="M349" s="163"/>
      <c r="T349" s="164"/>
      <c r="AT349" s="160" t="s">
        <v>259</v>
      </c>
      <c r="AU349" s="160" t="s">
        <v>88</v>
      </c>
      <c r="AV349" s="13" t="s">
        <v>88</v>
      </c>
      <c r="AW349" s="13" t="s">
        <v>27</v>
      </c>
      <c r="AX349" s="13" t="s">
        <v>72</v>
      </c>
      <c r="AY349" s="160" t="s">
        <v>157</v>
      </c>
    </row>
    <row r="350" spans="2:65" s="13" customFormat="1">
      <c r="B350" s="159"/>
      <c r="D350" s="154" t="s">
        <v>259</v>
      </c>
      <c r="E350" s="160" t="s">
        <v>1</v>
      </c>
      <c r="F350" s="161" t="s">
        <v>3747</v>
      </c>
      <c r="H350" s="162">
        <v>2.9740000000000002</v>
      </c>
      <c r="L350" s="159"/>
      <c r="M350" s="163"/>
      <c r="T350" s="164"/>
      <c r="AT350" s="160" t="s">
        <v>259</v>
      </c>
      <c r="AU350" s="160" t="s">
        <v>88</v>
      </c>
      <c r="AV350" s="13" t="s">
        <v>88</v>
      </c>
      <c r="AW350" s="13" t="s">
        <v>27</v>
      </c>
      <c r="AX350" s="13" t="s">
        <v>72</v>
      </c>
      <c r="AY350" s="160" t="s">
        <v>157</v>
      </c>
    </row>
    <row r="351" spans="2:65" s="13" customFormat="1">
      <c r="B351" s="159"/>
      <c r="D351" s="154" t="s">
        <v>259</v>
      </c>
      <c r="E351" s="160" t="s">
        <v>1</v>
      </c>
      <c r="F351" s="161" t="s">
        <v>3748</v>
      </c>
      <c r="H351" s="162">
        <v>2.8620000000000001</v>
      </c>
      <c r="L351" s="159"/>
      <c r="M351" s="163"/>
      <c r="T351" s="164"/>
      <c r="AT351" s="160" t="s">
        <v>259</v>
      </c>
      <c r="AU351" s="160" t="s">
        <v>88</v>
      </c>
      <c r="AV351" s="13" t="s">
        <v>88</v>
      </c>
      <c r="AW351" s="13" t="s">
        <v>27</v>
      </c>
      <c r="AX351" s="13" t="s">
        <v>72</v>
      </c>
      <c r="AY351" s="160" t="s">
        <v>157</v>
      </c>
    </row>
    <row r="352" spans="2:65" s="13" customFormat="1">
      <c r="B352" s="159"/>
      <c r="D352" s="154" t="s">
        <v>259</v>
      </c>
      <c r="E352" s="160" t="s">
        <v>1</v>
      </c>
      <c r="F352" s="161" t="s">
        <v>3749</v>
      </c>
      <c r="H352" s="162">
        <v>4.8220000000000001</v>
      </c>
      <c r="L352" s="159"/>
      <c r="M352" s="163"/>
      <c r="T352" s="164"/>
      <c r="AT352" s="160" t="s">
        <v>259</v>
      </c>
      <c r="AU352" s="160" t="s">
        <v>88</v>
      </c>
      <c r="AV352" s="13" t="s">
        <v>88</v>
      </c>
      <c r="AW352" s="13" t="s">
        <v>27</v>
      </c>
      <c r="AX352" s="13" t="s">
        <v>72</v>
      </c>
      <c r="AY352" s="160" t="s">
        <v>157</v>
      </c>
    </row>
    <row r="353" spans="2:65" s="13" customFormat="1">
      <c r="B353" s="159"/>
      <c r="D353" s="154" t="s">
        <v>259</v>
      </c>
      <c r="E353" s="160" t="s">
        <v>1</v>
      </c>
      <c r="F353" s="161" t="s">
        <v>3750</v>
      </c>
      <c r="H353" s="162">
        <v>2.738</v>
      </c>
      <c r="L353" s="159"/>
      <c r="M353" s="163"/>
      <c r="T353" s="164"/>
      <c r="AT353" s="160" t="s">
        <v>259</v>
      </c>
      <c r="AU353" s="160" t="s">
        <v>88</v>
      </c>
      <c r="AV353" s="13" t="s">
        <v>88</v>
      </c>
      <c r="AW353" s="13" t="s">
        <v>27</v>
      </c>
      <c r="AX353" s="13" t="s">
        <v>72</v>
      </c>
      <c r="AY353" s="160" t="s">
        <v>157</v>
      </c>
    </row>
    <row r="354" spans="2:65" s="13" customFormat="1">
      <c r="B354" s="159"/>
      <c r="D354" s="154" t="s">
        <v>259</v>
      </c>
      <c r="E354" s="160" t="s">
        <v>1</v>
      </c>
      <c r="F354" s="161" t="s">
        <v>3751</v>
      </c>
      <c r="H354" s="162">
        <v>2.306</v>
      </c>
      <c r="L354" s="159"/>
      <c r="M354" s="163"/>
      <c r="T354" s="164"/>
      <c r="AT354" s="160" t="s">
        <v>259</v>
      </c>
      <c r="AU354" s="160" t="s">
        <v>88</v>
      </c>
      <c r="AV354" s="13" t="s">
        <v>88</v>
      </c>
      <c r="AW354" s="13" t="s">
        <v>27</v>
      </c>
      <c r="AX354" s="13" t="s">
        <v>72</v>
      </c>
      <c r="AY354" s="160" t="s">
        <v>157</v>
      </c>
    </row>
    <row r="355" spans="2:65" s="13" customFormat="1" ht="20">
      <c r="B355" s="159"/>
      <c r="D355" s="154" t="s">
        <v>259</v>
      </c>
      <c r="E355" s="160" t="s">
        <v>1</v>
      </c>
      <c r="F355" s="161" t="s">
        <v>3752</v>
      </c>
      <c r="H355" s="162">
        <v>4.617</v>
      </c>
      <c r="L355" s="159"/>
      <c r="M355" s="163"/>
      <c r="T355" s="164"/>
      <c r="AT355" s="160" t="s">
        <v>259</v>
      </c>
      <c r="AU355" s="160" t="s">
        <v>88</v>
      </c>
      <c r="AV355" s="13" t="s">
        <v>88</v>
      </c>
      <c r="AW355" s="13" t="s">
        <v>27</v>
      </c>
      <c r="AX355" s="13" t="s">
        <v>72</v>
      </c>
      <c r="AY355" s="160" t="s">
        <v>157</v>
      </c>
    </row>
    <row r="356" spans="2:65" s="13" customFormat="1">
      <c r="B356" s="159"/>
      <c r="D356" s="154" t="s">
        <v>259</v>
      </c>
      <c r="E356" s="160" t="s">
        <v>1</v>
      </c>
      <c r="F356" s="161" t="s">
        <v>3753</v>
      </c>
      <c r="H356" s="162">
        <v>2.6680000000000001</v>
      </c>
      <c r="L356" s="159"/>
      <c r="M356" s="163"/>
      <c r="T356" s="164"/>
      <c r="AT356" s="160" t="s">
        <v>259</v>
      </c>
      <c r="AU356" s="160" t="s">
        <v>88</v>
      </c>
      <c r="AV356" s="13" t="s">
        <v>88</v>
      </c>
      <c r="AW356" s="13" t="s">
        <v>27</v>
      </c>
      <c r="AX356" s="13" t="s">
        <v>72</v>
      </c>
      <c r="AY356" s="160" t="s">
        <v>157</v>
      </c>
    </row>
    <row r="357" spans="2:65" s="13" customFormat="1">
      <c r="B357" s="159"/>
      <c r="D357" s="154" t="s">
        <v>259</v>
      </c>
      <c r="E357" s="160" t="s">
        <v>1</v>
      </c>
      <c r="F357" s="161" t="s">
        <v>3754</v>
      </c>
      <c r="H357" s="162">
        <v>2.722</v>
      </c>
      <c r="L357" s="159"/>
      <c r="M357" s="163"/>
      <c r="T357" s="164"/>
      <c r="AT357" s="160" t="s">
        <v>259</v>
      </c>
      <c r="AU357" s="160" t="s">
        <v>88</v>
      </c>
      <c r="AV357" s="13" t="s">
        <v>88</v>
      </c>
      <c r="AW357" s="13" t="s">
        <v>27</v>
      </c>
      <c r="AX357" s="13" t="s">
        <v>72</v>
      </c>
      <c r="AY357" s="160" t="s">
        <v>157</v>
      </c>
    </row>
    <row r="358" spans="2:65" s="13" customFormat="1">
      <c r="B358" s="159"/>
      <c r="D358" s="154" t="s">
        <v>259</v>
      </c>
      <c r="E358" s="160" t="s">
        <v>1</v>
      </c>
      <c r="F358" s="161" t="s">
        <v>3755</v>
      </c>
      <c r="H358" s="162">
        <v>2.2879999999999998</v>
      </c>
      <c r="L358" s="159"/>
      <c r="M358" s="163"/>
      <c r="T358" s="164"/>
      <c r="AT358" s="160" t="s">
        <v>259</v>
      </c>
      <c r="AU358" s="160" t="s">
        <v>88</v>
      </c>
      <c r="AV358" s="13" t="s">
        <v>88</v>
      </c>
      <c r="AW358" s="13" t="s">
        <v>27</v>
      </c>
      <c r="AX358" s="13" t="s">
        <v>72</v>
      </c>
      <c r="AY358" s="160" t="s">
        <v>157</v>
      </c>
    </row>
    <row r="359" spans="2:65" s="13" customFormat="1">
      <c r="B359" s="159"/>
      <c r="D359" s="154" t="s">
        <v>259</v>
      </c>
      <c r="E359" s="160" t="s">
        <v>1</v>
      </c>
      <c r="F359" s="161" t="s">
        <v>3756</v>
      </c>
      <c r="H359" s="162">
        <v>2.262</v>
      </c>
      <c r="L359" s="159"/>
      <c r="M359" s="163"/>
      <c r="T359" s="164"/>
      <c r="AT359" s="160" t="s">
        <v>259</v>
      </c>
      <c r="AU359" s="160" t="s">
        <v>88</v>
      </c>
      <c r="AV359" s="13" t="s">
        <v>88</v>
      </c>
      <c r="AW359" s="13" t="s">
        <v>27</v>
      </c>
      <c r="AX359" s="13" t="s">
        <v>72</v>
      </c>
      <c r="AY359" s="160" t="s">
        <v>157</v>
      </c>
    </row>
    <row r="360" spans="2:65" s="13" customFormat="1">
      <c r="B360" s="159"/>
      <c r="D360" s="154" t="s">
        <v>259</v>
      </c>
      <c r="E360" s="160" t="s">
        <v>1</v>
      </c>
      <c r="F360" s="161" t="s">
        <v>3757</v>
      </c>
      <c r="H360" s="162">
        <v>2.5870000000000002</v>
      </c>
      <c r="L360" s="159"/>
      <c r="M360" s="163"/>
      <c r="T360" s="164"/>
      <c r="AT360" s="160" t="s">
        <v>259</v>
      </c>
      <c r="AU360" s="160" t="s">
        <v>88</v>
      </c>
      <c r="AV360" s="13" t="s">
        <v>88</v>
      </c>
      <c r="AW360" s="13" t="s">
        <v>27</v>
      </c>
      <c r="AX360" s="13" t="s">
        <v>72</v>
      </c>
      <c r="AY360" s="160" t="s">
        <v>157</v>
      </c>
    </row>
    <row r="361" spans="2:65" s="13" customFormat="1">
      <c r="B361" s="159"/>
      <c r="D361" s="154" t="s">
        <v>259</v>
      </c>
      <c r="E361" s="160" t="s">
        <v>1</v>
      </c>
      <c r="F361" s="161" t="s">
        <v>3758</v>
      </c>
      <c r="H361" s="162">
        <v>0.75600000000000001</v>
      </c>
      <c r="L361" s="159"/>
      <c r="M361" s="163"/>
      <c r="T361" s="164"/>
      <c r="AT361" s="160" t="s">
        <v>259</v>
      </c>
      <c r="AU361" s="160" t="s">
        <v>88</v>
      </c>
      <c r="AV361" s="13" t="s">
        <v>88</v>
      </c>
      <c r="AW361" s="13" t="s">
        <v>27</v>
      </c>
      <c r="AX361" s="13" t="s">
        <v>72</v>
      </c>
      <c r="AY361" s="160" t="s">
        <v>157</v>
      </c>
    </row>
    <row r="362" spans="2:65" s="14" customFormat="1">
      <c r="B362" s="165"/>
      <c r="D362" s="154" t="s">
        <v>259</v>
      </c>
      <c r="E362" s="166" t="s">
        <v>1</v>
      </c>
      <c r="F362" s="167" t="s">
        <v>265</v>
      </c>
      <c r="H362" s="168">
        <v>43.038000000000004</v>
      </c>
      <c r="L362" s="165"/>
      <c r="M362" s="169"/>
      <c r="T362" s="170"/>
      <c r="AT362" s="166" t="s">
        <v>259</v>
      </c>
      <c r="AU362" s="166" t="s">
        <v>88</v>
      </c>
      <c r="AV362" s="14" t="s">
        <v>164</v>
      </c>
      <c r="AW362" s="14" t="s">
        <v>27</v>
      </c>
      <c r="AX362" s="14" t="s">
        <v>80</v>
      </c>
      <c r="AY362" s="166" t="s">
        <v>157</v>
      </c>
    </row>
    <row r="363" spans="2:65" s="1" customFormat="1" ht="16.5" customHeight="1">
      <c r="B363" s="28"/>
      <c r="C363" s="205" t="s">
        <v>429</v>
      </c>
      <c r="D363" s="205" t="s">
        <v>557</v>
      </c>
      <c r="E363" s="206" t="s">
        <v>1219</v>
      </c>
      <c r="F363" s="207" t="s">
        <v>1220</v>
      </c>
      <c r="G363" s="208" t="s">
        <v>276</v>
      </c>
      <c r="H363" s="209">
        <v>0.186</v>
      </c>
      <c r="I363" s="904"/>
      <c r="J363" s="210">
        <f>ROUND(I363*H363,2)</f>
        <v>0</v>
      </c>
      <c r="K363" s="207" t="s">
        <v>2720</v>
      </c>
      <c r="L363" s="185"/>
      <c r="M363" s="186" t="s">
        <v>1</v>
      </c>
      <c r="N363" s="187" t="s">
        <v>38</v>
      </c>
      <c r="O363" s="142">
        <v>0</v>
      </c>
      <c r="P363" s="142">
        <f>O363*H363</f>
        <v>0</v>
      </c>
      <c r="Q363" s="142">
        <v>1</v>
      </c>
      <c r="R363" s="142">
        <f>Q363*H363</f>
        <v>0.186</v>
      </c>
      <c r="S363" s="142">
        <v>0</v>
      </c>
      <c r="T363" s="143">
        <f>S363*H363</f>
        <v>0</v>
      </c>
      <c r="AR363" s="144" t="s">
        <v>735</v>
      </c>
      <c r="AT363" s="144" t="s">
        <v>557</v>
      </c>
      <c r="AU363" s="144" t="s">
        <v>88</v>
      </c>
      <c r="AY363" s="16" t="s">
        <v>157</v>
      </c>
      <c r="BE363" s="145">
        <f>IF(N363="základní",J363,0)</f>
        <v>0</v>
      </c>
      <c r="BF363" s="145">
        <f>IF(N363="snížená",J363,0)</f>
        <v>0</v>
      </c>
      <c r="BG363" s="145">
        <f>IF(N363="zákl. přenesená",J363,0)</f>
        <v>0</v>
      </c>
      <c r="BH363" s="145">
        <f>IF(N363="sníž. přenesená",J363,0)</f>
        <v>0</v>
      </c>
      <c r="BI363" s="145">
        <f>IF(N363="nulová",J363,0)</f>
        <v>0</v>
      </c>
      <c r="BJ363" s="16" t="s">
        <v>88</v>
      </c>
      <c r="BK363" s="145">
        <f>ROUND(I363*H363,2)</f>
        <v>0</v>
      </c>
      <c r="BL363" s="16" t="s">
        <v>188</v>
      </c>
      <c r="BM363" s="144" t="s">
        <v>3759</v>
      </c>
    </row>
    <row r="364" spans="2:65" s="12" customFormat="1">
      <c r="B364" s="153"/>
      <c r="D364" s="154" t="s">
        <v>259</v>
      </c>
      <c r="E364" s="155" t="s">
        <v>1</v>
      </c>
      <c r="F364" s="156" t="s">
        <v>2904</v>
      </c>
      <c r="H364" s="155" t="s">
        <v>1</v>
      </c>
      <c r="L364" s="153"/>
      <c r="M364" s="157"/>
      <c r="T364" s="158"/>
      <c r="AT364" s="155" t="s">
        <v>259</v>
      </c>
      <c r="AU364" s="155" t="s">
        <v>88</v>
      </c>
      <c r="AV364" s="12" t="s">
        <v>80</v>
      </c>
      <c r="AW364" s="12" t="s">
        <v>27</v>
      </c>
      <c r="AX364" s="12" t="s">
        <v>72</v>
      </c>
      <c r="AY364" s="155" t="s">
        <v>157</v>
      </c>
    </row>
    <row r="365" spans="2:65" s="12" customFormat="1">
      <c r="B365" s="153"/>
      <c r="D365" s="154" t="s">
        <v>259</v>
      </c>
      <c r="E365" s="155" t="s">
        <v>1</v>
      </c>
      <c r="F365" s="156" t="s">
        <v>3660</v>
      </c>
      <c r="H365" s="155" t="s">
        <v>1</v>
      </c>
      <c r="L365" s="153"/>
      <c r="M365" s="157"/>
      <c r="T365" s="158"/>
      <c r="AT365" s="155" t="s">
        <v>259</v>
      </c>
      <c r="AU365" s="155" t="s">
        <v>88</v>
      </c>
      <c r="AV365" s="12" t="s">
        <v>80</v>
      </c>
      <c r="AW365" s="12" t="s">
        <v>27</v>
      </c>
      <c r="AX365" s="12" t="s">
        <v>72</v>
      </c>
      <c r="AY365" s="155" t="s">
        <v>157</v>
      </c>
    </row>
    <row r="366" spans="2:65" s="13" customFormat="1">
      <c r="B366" s="159"/>
      <c r="D366" s="154" t="s">
        <v>259</v>
      </c>
      <c r="E366" s="160" t="s">
        <v>1</v>
      </c>
      <c r="F366" s="161" t="s">
        <v>3744</v>
      </c>
      <c r="H366" s="162">
        <v>3.8420000000000001</v>
      </c>
      <c r="L366" s="159"/>
      <c r="M366" s="163"/>
      <c r="T366" s="164"/>
      <c r="AT366" s="160" t="s">
        <v>259</v>
      </c>
      <c r="AU366" s="160" t="s">
        <v>88</v>
      </c>
      <c r="AV366" s="13" t="s">
        <v>88</v>
      </c>
      <c r="AW366" s="13" t="s">
        <v>27</v>
      </c>
      <c r="AX366" s="13" t="s">
        <v>72</v>
      </c>
      <c r="AY366" s="160" t="s">
        <v>157</v>
      </c>
    </row>
    <row r="367" spans="2:65" s="13" customFormat="1">
      <c r="B367" s="159"/>
      <c r="D367" s="154" t="s">
        <v>259</v>
      </c>
      <c r="E367" s="160" t="s">
        <v>1</v>
      </c>
      <c r="F367" s="161" t="s">
        <v>3745</v>
      </c>
      <c r="H367" s="162">
        <v>2.4359999999999999</v>
      </c>
      <c r="L367" s="159"/>
      <c r="M367" s="163"/>
      <c r="T367" s="164"/>
      <c r="AT367" s="160" t="s">
        <v>259</v>
      </c>
      <c r="AU367" s="160" t="s">
        <v>88</v>
      </c>
      <c r="AV367" s="13" t="s">
        <v>88</v>
      </c>
      <c r="AW367" s="13" t="s">
        <v>27</v>
      </c>
      <c r="AX367" s="13" t="s">
        <v>72</v>
      </c>
      <c r="AY367" s="160" t="s">
        <v>157</v>
      </c>
    </row>
    <row r="368" spans="2:65" s="13" customFormat="1">
      <c r="B368" s="159"/>
      <c r="D368" s="154" t="s">
        <v>259</v>
      </c>
      <c r="E368" s="160" t="s">
        <v>1</v>
      </c>
      <c r="F368" s="161" t="s">
        <v>3746</v>
      </c>
      <c r="H368" s="162">
        <v>3.1579999999999999</v>
      </c>
      <c r="L368" s="159"/>
      <c r="M368" s="163"/>
      <c r="T368" s="164"/>
      <c r="AT368" s="160" t="s">
        <v>259</v>
      </c>
      <c r="AU368" s="160" t="s">
        <v>88</v>
      </c>
      <c r="AV368" s="13" t="s">
        <v>88</v>
      </c>
      <c r="AW368" s="13" t="s">
        <v>27</v>
      </c>
      <c r="AX368" s="13" t="s">
        <v>72</v>
      </c>
      <c r="AY368" s="160" t="s">
        <v>157</v>
      </c>
    </row>
    <row r="369" spans="2:51" s="13" customFormat="1">
      <c r="B369" s="159"/>
      <c r="D369" s="154" t="s">
        <v>259</v>
      </c>
      <c r="E369" s="160" t="s">
        <v>1</v>
      </c>
      <c r="F369" s="161" t="s">
        <v>3747</v>
      </c>
      <c r="H369" s="162">
        <v>2.9740000000000002</v>
      </c>
      <c r="L369" s="159"/>
      <c r="M369" s="163"/>
      <c r="T369" s="164"/>
      <c r="AT369" s="160" t="s">
        <v>259</v>
      </c>
      <c r="AU369" s="160" t="s">
        <v>88</v>
      </c>
      <c r="AV369" s="13" t="s">
        <v>88</v>
      </c>
      <c r="AW369" s="13" t="s">
        <v>27</v>
      </c>
      <c r="AX369" s="13" t="s">
        <v>72</v>
      </c>
      <c r="AY369" s="160" t="s">
        <v>157</v>
      </c>
    </row>
    <row r="370" spans="2:51" s="13" customFormat="1">
      <c r="B370" s="159"/>
      <c r="D370" s="154" t="s">
        <v>259</v>
      </c>
      <c r="E370" s="160" t="s">
        <v>1</v>
      </c>
      <c r="F370" s="161" t="s">
        <v>3748</v>
      </c>
      <c r="H370" s="162">
        <v>2.8620000000000001</v>
      </c>
      <c r="L370" s="159"/>
      <c r="M370" s="163"/>
      <c r="T370" s="164"/>
      <c r="AT370" s="160" t="s">
        <v>259</v>
      </c>
      <c r="AU370" s="160" t="s">
        <v>88</v>
      </c>
      <c r="AV370" s="13" t="s">
        <v>88</v>
      </c>
      <c r="AW370" s="13" t="s">
        <v>27</v>
      </c>
      <c r="AX370" s="13" t="s">
        <v>72</v>
      </c>
      <c r="AY370" s="160" t="s">
        <v>157</v>
      </c>
    </row>
    <row r="371" spans="2:51" s="13" customFormat="1">
      <c r="B371" s="159"/>
      <c r="D371" s="154" t="s">
        <v>259</v>
      </c>
      <c r="E371" s="160" t="s">
        <v>1</v>
      </c>
      <c r="F371" s="161" t="s">
        <v>3749</v>
      </c>
      <c r="H371" s="162">
        <v>4.8220000000000001</v>
      </c>
      <c r="L371" s="159"/>
      <c r="M371" s="163"/>
      <c r="T371" s="164"/>
      <c r="AT371" s="160" t="s">
        <v>259</v>
      </c>
      <c r="AU371" s="160" t="s">
        <v>88</v>
      </c>
      <c r="AV371" s="13" t="s">
        <v>88</v>
      </c>
      <c r="AW371" s="13" t="s">
        <v>27</v>
      </c>
      <c r="AX371" s="13" t="s">
        <v>72</v>
      </c>
      <c r="AY371" s="160" t="s">
        <v>157</v>
      </c>
    </row>
    <row r="372" spans="2:51" s="13" customFormat="1">
      <c r="B372" s="159"/>
      <c r="D372" s="154" t="s">
        <v>259</v>
      </c>
      <c r="E372" s="160" t="s">
        <v>1</v>
      </c>
      <c r="F372" s="161" t="s">
        <v>3750</v>
      </c>
      <c r="H372" s="162">
        <v>2.738</v>
      </c>
      <c r="L372" s="159"/>
      <c r="M372" s="163"/>
      <c r="T372" s="164"/>
      <c r="AT372" s="160" t="s">
        <v>259</v>
      </c>
      <c r="AU372" s="160" t="s">
        <v>88</v>
      </c>
      <c r="AV372" s="13" t="s">
        <v>88</v>
      </c>
      <c r="AW372" s="13" t="s">
        <v>27</v>
      </c>
      <c r="AX372" s="13" t="s">
        <v>72</v>
      </c>
      <c r="AY372" s="160" t="s">
        <v>157</v>
      </c>
    </row>
    <row r="373" spans="2:51" s="13" customFormat="1">
      <c r="B373" s="159"/>
      <c r="D373" s="154" t="s">
        <v>259</v>
      </c>
      <c r="E373" s="160" t="s">
        <v>1</v>
      </c>
      <c r="F373" s="161" t="s">
        <v>3751</v>
      </c>
      <c r="H373" s="162">
        <v>2.306</v>
      </c>
      <c r="L373" s="159"/>
      <c r="M373" s="163"/>
      <c r="T373" s="164"/>
      <c r="AT373" s="160" t="s">
        <v>259</v>
      </c>
      <c r="AU373" s="160" t="s">
        <v>88</v>
      </c>
      <c r="AV373" s="13" t="s">
        <v>88</v>
      </c>
      <c r="AW373" s="13" t="s">
        <v>27</v>
      </c>
      <c r="AX373" s="13" t="s">
        <v>72</v>
      </c>
      <c r="AY373" s="160" t="s">
        <v>157</v>
      </c>
    </row>
    <row r="374" spans="2:51" s="13" customFormat="1" ht="20">
      <c r="B374" s="159"/>
      <c r="D374" s="154" t="s">
        <v>259</v>
      </c>
      <c r="E374" s="160" t="s">
        <v>1</v>
      </c>
      <c r="F374" s="161" t="s">
        <v>3752</v>
      </c>
      <c r="H374" s="162">
        <v>4.617</v>
      </c>
      <c r="L374" s="159"/>
      <c r="M374" s="163"/>
      <c r="T374" s="164"/>
      <c r="AT374" s="160" t="s">
        <v>259</v>
      </c>
      <c r="AU374" s="160" t="s">
        <v>88</v>
      </c>
      <c r="AV374" s="13" t="s">
        <v>88</v>
      </c>
      <c r="AW374" s="13" t="s">
        <v>27</v>
      </c>
      <c r="AX374" s="13" t="s">
        <v>72</v>
      </c>
      <c r="AY374" s="160" t="s">
        <v>157</v>
      </c>
    </row>
    <row r="375" spans="2:51" s="13" customFormat="1">
      <c r="B375" s="159"/>
      <c r="D375" s="154" t="s">
        <v>259</v>
      </c>
      <c r="E375" s="160" t="s">
        <v>1</v>
      </c>
      <c r="F375" s="161" t="s">
        <v>3753</v>
      </c>
      <c r="H375" s="162">
        <v>2.6680000000000001</v>
      </c>
      <c r="L375" s="159"/>
      <c r="M375" s="163"/>
      <c r="T375" s="164"/>
      <c r="AT375" s="160" t="s">
        <v>259</v>
      </c>
      <c r="AU375" s="160" t="s">
        <v>88</v>
      </c>
      <c r="AV375" s="13" t="s">
        <v>88</v>
      </c>
      <c r="AW375" s="13" t="s">
        <v>27</v>
      </c>
      <c r="AX375" s="13" t="s">
        <v>72</v>
      </c>
      <c r="AY375" s="160" t="s">
        <v>157</v>
      </c>
    </row>
    <row r="376" spans="2:51" s="13" customFormat="1">
      <c r="B376" s="159"/>
      <c r="D376" s="154" t="s">
        <v>259</v>
      </c>
      <c r="E376" s="160" t="s">
        <v>1</v>
      </c>
      <c r="F376" s="161" t="s">
        <v>3754</v>
      </c>
      <c r="H376" s="162">
        <v>2.722</v>
      </c>
      <c r="L376" s="159"/>
      <c r="M376" s="163"/>
      <c r="T376" s="164"/>
      <c r="AT376" s="160" t="s">
        <v>259</v>
      </c>
      <c r="AU376" s="160" t="s">
        <v>88</v>
      </c>
      <c r="AV376" s="13" t="s">
        <v>88</v>
      </c>
      <c r="AW376" s="13" t="s">
        <v>27</v>
      </c>
      <c r="AX376" s="13" t="s">
        <v>72</v>
      </c>
      <c r="AY376" s="160" t="s">
        <v>157</v>
      </c>
    </row>
    <row r="377" spans="2:51" s="13" customFormat="1">
      <c r="B377" s="159"/>
      <c r="D377" s="154" t="s">
        <v>259</v>
      </c>
      <c r="E377" s="160" t="s">
        <v>1</v>
      </c>
      <c r="F377" s="161" t="s">
        <v>3755</v>
      </c>
      <c r="H377" s="162">
        <v>2.2879999999999998</v>
      </c>
      <c r="L377" s="159"/>
      <c r="M377" s="163"/>
      <c r="T377" s="164"/>
      <c r="AT377" s="160" t="s">
        <v>259</v>
      </c>
      <c r="AU377" s="160" t="s">
        <v>88</v>
      </c>
      <c r="AV377" s="13" t="s">
        <v>88</v>
      </c>
      <c r="AW377" s="13" t="s">
        <v>27</v>
      </c>
      <c r="AX377" s="13" t="s">
        <v>72</v>
      </c>
      <c r="AY377" s="160" t="s">
        <v>157</v>
      </c>
    </row>
    <row r="378" spans="2:51" s="13" customFormat="1">
      <c r="B378" s="159"/>
      <c r="D378" s="154" t="s">
        <v>259</v>
      </c>
      <c r="E378" s="160" t="s">
        <v>1</v>
      </c>
      <c r="F378" s="161" t="s">
        <v>3756</v>
      </c>
      <c r="H378" s="162">
        <v>2.262</v>
      </c>
      <c r="L378" s="159"/>
      <c r="M378" s="163"/>
      <c r="T378" s="164"/>
      <c r="AT378" s="160" t="s">
        <v>259</v>
      </c>
      <c r="AU378" s="160" t="s">
        <v>88</v>
      </c>
      <c r="AV378" s="13" t="s">
        <v>88</v>
      </c>
      <c r="AW378" s="13" t="s">
        <v>27</v>
      </c>
      <c r="AX378" s="13" t="s">
        <v>72</v>
      </c>
      <c r="AY378" s="160" t="s">
        <v>157</v>
      </c>
    </row>
    <row r="379" spans="2:51" s="13" customFormat="1">
      <c r="B379" s="159"/>
      <c r="D379" s="154" t="s">
        <v>259</v>
      </c>
      <c r="E379" s="160" t="s">
        <v>1</v>
      </c>
      <c r="F379" s="161" t="s">
        <v>3757</v>
      </c>
      <c r="H379" s="162">
        <v>2.5870000000000002</v>
      </c>
      <c r="L379" s="159"/>
      <c r="M379" s="163"/>
      <c r="T379" s="164"/>
      <c r="AT379" s="160" t="s">
        <v>259</v>
      </c>
      <c r="AU379" s="160" t="s">
        <v>88</v>
      </c>
      <c r="AV379" s="13" t="s">
        <v>88</v>
      </c>
      <c r="AW379" s="13" t="s">
        <v>27</v>
      </c>
      <c r="AX379" s="13" t="s">
        <v>72</v>
      </c>
      <c r="AY379" s="160" t="s">
        <v>157</v>
      </c>
    </row>
    <row r="380" spans="2:51" s="13" customFormat="1">
      <c r="B380" s="159"/>
      <c r="D380" s="154" t="s">
        <v>259</v>
      </c>
      <c r="E380" s="160" t="s">
        <v>1</v>
      </c>
      <c r="F380" s="161" t="s">
        <v>3758</v>
      </c>
      <c r="H380" s="162">
        <v>0.75600000000000001</v>
      </c>
      <c r="L380" s="159"/>
      <c r="M380" s="163"/>
      <c r="T380" s="164"/>
      <c r="AT380" s="160" t="s">
        <v>259</v>
      </c>
      <c r="AU380" s="160" t="s">
        <v>88</v>
      </c>
      <c r="AV380" s="13" t="s">
        <v>88</v>
      </c>
      <c r="AW380" s="13" t="s">
        <v>27</v>
      </c>
      <c r="AX380" s="13" t="s">
        <v>72</v>
      </c>
      <c r="AY380" s="160" t="s">
        <v>157</v>
      </c>
    </row>
    <row r="381" spans="2:51" s="12" customFormat="1">
      <c r="B381" s="153"/>
      <c r="D381" s="154" t="s">
        <v>259</v>
      </c>
      <c r="E381" s="155" t="s">
        <v>1</v>
      </c>
      <c r="F381" s="156" t="s">
        <v>3660</v>
      </c>
      <c r="H381" s="155" t="s">
        <v>1</v>
      </c>
      <c r="L381" s="153"/>
      <c r="M381" s="157"/>
      <c r="T381" s="158"/>
      <c r="AT381" s="155" t="s">
        <v>259</v>
      </c>
      <c r="AU381" s="155" t="s">
        <v>88</v>
      </c>
      <c r="AV381" s="12" t="s">
        <v>80</v>
      </c>
      <c r="AW381" s="12" t="s">
        <v>27</v>
      </c>
      <c r="AX381" s="12" t="s">
        <v>72</v>
      </c>
      <c r="AY381" s="155" t="s">
        <v>157</v>
      </c>
    </row>
    <row r="382" spans="2:51" s="13" customFormat="1">
      <c r="B382" s="159"/>
      <c r="D382" s="154" t="s">
        <v>259</v>
      </c>
      <c r="E382" s="160" t="s">
        <v>1</v>
      </c>
      <c r="F382" s="161" t="s">
        <v>3661</v>
      </c>
      <c r="H382" s="162">
        <v>26.442</v>
      </c>
      <c r="L382" s="159"/>
      <c r="M382" s="163"/>
      <c r="T382" s="164"/>
      <c r="AT382" s="160" t="s">
        <v>259</v>
      </c>
      <c r="AU382" s="160" t="s">
        <v>88</v>
      </c>
      <c r="AV382" s="13" t="s">
        <v>88</v>
      </c>
      <c r="AW382" s="13" t="s">
        <v>27</v>
      </c>
      <c r="AX382" s="13" t="s">
        <v>72</v>
      </c>
      <c r="AY382" s="160" t="s">
        <v>157</v>
      </c>
    </row>
    <row r="383" spans="2:51" s="13" customFormat="1">
      <c r="B383" s="159"/>
      <c r="D383" s="154" t="s">
        <v>259</v>
      </c>
      <c r="E383" s="160" t="s">
        <v>1</v>
      </c>
      <c r="F383" s="161" t="s">
        <v>3662</v>
      </c>
      <c r="H383" s="162">
        <v>19.36</v>
      </c>
      <c r="L383" s="159"/>
      <c r="M383" s="163"/>
      <c r="T383" s="164"/>
      <c r="AT383" s="160" t="s">
        <v>259</v>
      </c>
      <c r="AU383" s="160" t="s">
        <v>88</v>
      </c>
      <c r="AV383" s="13" t="s">
        <v>88</v>
      </c>
      <c r="AW383" s="13" t="s">
        <v>27</v>
      </c>
      <c r="AX383" s="13" t="s">
        <v>72</v>
      </c>
      <c r="AY383" s="160" t="s">
        <v>157</v>
      </c>
    </row>
    <row r="384" spans="2:51" s="13" customFormat="1">
      <c r="B384" s="159"/>
      <c r="D384" s="154" t="s">
        <v>259</v>
      </c>
      <c r="E384" s="160" t="s">
        <v>1</v>
      </c>
      <c r="F384" s="161" t="s">
        <v>3663</v>
      </c>
      <c r="H384" s="162">
        <v>25.021999999999998</v>
      </c>
      <c r="L384" s="159"/>
      <c r="M384" s="163"/>
      <c r="T384" s="164"/>
      <c r="AT384" s="160" t="s">
        <v>259</v>
      </c>
      <c r="AU384" s="160" t="s">
        <v>88</v>
      </c>
      <c r="AV384" s="13" t="s">
        <v>88</v>
      </c>
      <c r="AW384" s="13" t="s">
        <v>27</v>
      </c>
      <c r="AX384" s="13" t="s">
        <v>72</v>
      </c>
      <c r="AY384" s="160" t="s">
        <v>157</v>
      </c>
    </row>
    <row r="385" spans="2:65" s="13" customFormat="1">
      <c r="B385" s="159"/>
      <c r="D385" s="154" t="s">
        <v>259</v>
      </c>
      <c r="E385" s="160" t="s">
        <v>1</v>
      </c>
      <c r="F385" s="161" t="s">
        <v>3664</v>
      </c>
      <c r="H385" s="162">
        <v>20.411999999999999</v>
      </c>
      <c r="L385" s="159"/>
      <c r="M385" s="163"/>
      <c r="T385" s="164"/>
      <c r="AT385" s="160" t="s">
        <v>259</v>
      </c>
      <c r="AU385" s="160" t="s">
        <v>88</v>
      </c>
      <c r="AV385" s="13" t="s">
        <v>88</v>
      </c>
      <c r="AW385" s="13" t="s">
        <v>27</v>
      </c>
      <c r="AX385" s="13" t="s">
        <v>72</v>
      </c>
      <c r="AY385" s="160" t="s">
        <v>157</v>
      </c>
    </row>
    <row r="386" spans="2:65" s="13" customFormat="1">
      <c r="B386" s="159"/>
      <c r="D386" s="154" t="s">
        <v>259</v>
      </c>
      <c r="E386" s="160" t="s">
        <v>1</v>
      </c>
      <c r="F386" s="161" t="s">
        <v>3665</v>
      </c>
      <c r="H386" s="162">
        <v>18.539000000000001</v>
      </c>
      <c r="L386" s="159"/>
      <c r="M386" s="163"/>
      <c r="T386" s="164"/>
      <c r="AT386" s="160" t="s">
        <v>259</v>
      </c>
      <c r="AU386" s="160" t="s">
        <v>88</v>
      </c>
      <c r="AV386" s="13" t="s">
        <v>88</v>
      </c>
      <c r="AW386" s="13" t="s">
        <v>27</v>
      </c>
      <c r="AX386" s="13" t="s">
        <v>72</v>
      </c>
      <c r="AY386" s="160" t="s">
        <v>157</v>
      </c>
    </row>
    <row r="387" spans="2:65" s="13" customFormat="1">
      <c r="B387" s="159"/>
      <c r="D387" s="154" t="s">
        <v>259</v>
      </c>
      <c r="E387" s="160" t="s">
        <v>1</v>
      </c>
      <c r="F387" s="161" t="s">
        <v>3666</v>
      </c>
      <c r="H387" s="162">
        <v>18.86</v>
      </c>
      <c r="L387" s="159"/>
      <c r="M387" s="163"/>
      <c r="T387" s="164"/>
      <c r="AT387" s="160" t="s">
        <v>259</v>
      </c>
      <c r="AU387" s="160" t="s">
        <v>88</v>
      </c>
      <c r="AV387" s="13" t="s">
        <v>88</v>
      </c>
      <c r="AW387" s="13" t="s">
        <v>27</v>
      </c>
      <c r="AX387" s="13" t="s">
        <v>72</v>
      </c>
      <c r="AY387" s="160" t="s">
        <v>157</v>
      </c>
    </row>
    <row r="388" spans="2:65" s="13" customFormat="1">
      <c r="B388" s="159"/>
      <c r="D388" s="154" t="s">
        <v>259</v>
      </c>
      <c r="E388" s="160" t="s">
        <v>1</v>
      </c>
      <c r="F388" s="161" t="s">
        <v>3667</v>
      </c>
      <c r="H388" s="162">
        <v>23.85</v>
      </c>
      <c r="L388" s="159"/>
      <c r="M388" s="163"/>
      <c r="T388" s="164"/>
      <c r="AT388" s="160" t="s">
        <v>259</v>
      </c>
      <c r="AU388" s="160" t="s">
        <v>88</v>
      </c>
      <c r="AV388" s="13" t="s">
        <v>88</v>
      </c>
      <c r="AW388" s="13" t="s">
        <v>27</v>
      </c>
      <c r="AX388" s="13" t="s">
        <v>72</v>
      </c>
      <c r="AY388" s="160" t="s">
        <v>157</v>
      </c>
    </row>
    <row r="389" spans="2:65" s="13" customFormat="1">
      <c r="B389" s="159"/>
      <c r="D389" s="154" t="s">
        <v>259</v>
      </c>
      <c r="E389" s="160" t="s">
        <v>1</v>
      </c>
      <c r="F389" s="161" t="s">
        <v>3668</v>
      </c>
      <c r="H389" s="162">
        <v>17.741</v>
      </c>
      <c r="L389" s="159"/>
      <c r="M389" s="163"/>
      <c r="T389" s="164"/>
      <c r="AT389" s="160" t="s">
        <v>259</v>
      </c>
      <c r="AU389" s="160" t="s">
        <v>88</v>
      </c>
      <c r="AV389" s="13" t="s">
        <v>88</v>
      </c>
      <c r="AW389" s="13" t="s">
        <v>27</v>
      </c>
      <c r="AX389" s="13" t="s">
        <v>72</v>
      </c>
      <c r="AY389" s="160" t="s">
        <v>157</v>
      </c>
    </row>
    <row r="390" spans="2:65" s="13" customFormat="1">
      <c r="B390" s="159"/>
      <c r="D390" s="154" t="s">
        <v>259</v>
      </c>
      <c r="E390" s="160" t="s">
        <v>1</v>
      </c>
      <c r="F390" s="161" t="s">
        <v>3669</v>
      </c>
      <c r="H390" s="162">
        <v>18.376000000000001</v>
      </c>
      <c r="L390" s="159"/>
      <c r="M390" s="163"/>
      <c r="T390" s="164"/>
      <c r="AT390" s="160" t="s">
        <v>259</v>
      </c>
      <c r="AU390" s="160" t="s">
        <v>88</v>
      </c>
      <c r="AV390" s="13" t="s">
        <v>88</v>
      </c>
      <c r="AW390" s="13" t="s">
        <v>27</v>
      </c>
      <c r="AX390" s="13" t="s">
        <v>72</v>
      </c>
      <c r="AY390" s="160" t="s">
        <v>157</v>
      </c>
    </row>
    <row r="391" spans="2:65" s="13" customFormat="1">
      <c r="B391" s="159"/>
      <c r="D391" s="154" t="s">
        <v>259</v>
      </c>
      <c r="E391" s="160" t="s">
        <v>1</v>
      </c>
      <c r="F391" s="161" t="s">
        <v>3670</v>
      </c>
      <c r="H391" s="162">
        <v>17.704000000000001</v>
      </c>
      <c r="L391" s="159"/>
      <c r="M391" s="163"/>
      <c r="T391" s="164"/>
      <c r="AT391" s="160" t="s">
        <v>259</v>
      </c>
      <c r="AU391" s="160" t="s">
        <v>88</v>
      </c>
      <c r="AV391" s="13" t="s">
        <v>88</v>
      </c>
      <c r="AW391" s="13" t="s">
        <v>27</v>
      </c>
      <c r="AX391" s="13" t="s">
        <v>72</v>
      </c>
      <c r="AY391" s="160" t="s">
        <v>157</v>
      </c>
    </row>
    <row r="392" spans="2:65" s="13" customFormat="1">
      <c r="B392" s="159"/>
      <c r="D392" s="154" t="s">
        <v>259</v>
      </c>
      <c r="E392" s="160" t="s">
        <v>1</v>
      </c>
      <c r="F392" s="161" t="s">
        <v>3671</v>
      </c>
      <c r="H392" s="162">
        <v>21.791</v>
      </c>
      <c r="L392" s="159"/>
      <c r="M392" s="163"/>
      <c r="T392" s="164"/>
      <c r="AT392" s="160" t="s">
        <v>259</v>
      </c>
      <c r="AU392" s="160" t="s">
        <v>88</v>
      </c>
      <c r="AV392" s="13" t="s">
        <v>88</v>
      </c>
      <c r="AW392" s="13" t="s">
        <v>27</v>
      </c>
      <c r="AX392" s="13" t="s">
        <v>72</v>
      </c>
      <c r="AY392" s="160" t="s">
        <v>157</v>
      </c>
    </row>
    <row r="393" spans="2:65" s="13" customFormat="1">
      <c r="B393" s="159"/>
      <c r="D393" s="154" t="s">
        <v>259</v>
      </c>
      <c r="E393" s="160" t="s">
        <v>1</v>
      </c>
      <c r="F393" s="161" t="s">
        <v>3672</v>
      </c>
      <c r="H393" s="162">
        <v>16.471</v>
      </c>
      <c r="L393" s="159"/>
      <c r="M393" s="163"/>
      <c r="T393" s="164"/>
      <c r="AT393" s="160" t="s">
        <v>259</v>
      </c>
      <c r="AU393" s="160" t="s">
        <v>88</v>
      </c>
      <c r="AV393" s="13" t="s">
        <v>88</v>
      </c>
      <c r="AW393" s="13" t="s">
        <v>27</v>
      </c>
      <c r="AX393" s="13" t="s">
        <v>72</v>
      </c>
      <c r="AY393" s="160" t="s">
        <v>157</v>
      </c>
    </row>
    <row r="394" spans="2:65" s="13" customFormat="1">
      <c r="B394" s="159"/>
      <c r="D394" s="154" t="s">
        <v>259</v>
      </c>
      <c r="E394" s="160" t="s">
        <v>1</v>
      </c>
      <c r="F394" s="161" t="s">
        <v>3673</v>
      </c>
      <c r="H394" s="162">
        <v>21.385000000000002</v>
      </c>
      <c r="L394" s="159"/>
      <c r="M394" s="163"/>
      <c r="T394" s="164"/>
      <c r="AT394" s="160" t="s">
        <v>259</v>
      </c>
      <c r="AU394" s="160" t="s">
        <v>88</v>
      </c>
      <c r="AV394" s="13" t="s">
        <v>88</v>
      </c>
      <c r="AW394" s="13" t="s">
        <v>27</v>
      </c>
      <c r="AX394" s="13" t="s">
        <v>72</v>
      </c>
      <c r="AY394" s="160" t="s">
        <v>157</v>
      </c>
    </row>
    <row r="395" spans="2:65" s="13" customFormat="1">
      <c r="B395" s="159"/>
      <c r="D395" s="154" t="s">
        <v>259</v>
      </c>
      <c r="E395" s="160" t="s">
        <v>1</v>
      </c>
      <c r="F395" s="161" t="s">
        <v>3674</v>
      </c>
      <c r="H395" s="162">
        <v>18.643999999999998</v>
      </c>
      <c r="L395" s="159"/>
      <c r="M395" s="163"/>
      <c r="T395" s="164"/>
      <c r="AT395" s="160" t="s">
        <v>259</v>
      </c>
      <c r="AU395" s="160" t="s">
        <v>88</v>
      </c>
      <c r="AV395" s="13" t="s">
        <v>88</v>
      </c>
      <c r="AW395" s="13" t="s">
        <v>27</v>
      </c>
      <c r="AX395" s="13" t="s">
        <v>72</v>
      </c>
      <c r="AY395" s="160" t="s">
        <v>157</v>
      </c>
    </row>
    <row r="396" spans="2:65" s="13" customFormat="1">
      <c r="B396" s="159"/>
      <c r="D396" s="154" t="s">
        <v>259</v>
      </c>
      <c r="E396" s="160" t="s">
        <v>1</v>
      </c>
      <c r="F396" s="161" t="s">
        <v>3675</v>
      </c>
      <c r="H396" s="162">
        <v>17.117000000000001</v>
      </c>
      <c r="L396" s="159"/>
      <c r="M396" s="163"/>
      <c r="T396" s="164"/>
      <c r="AT396" s="160" t="s">
        <v>259</v>
      </c>
      <c r="AU396" s="160" t="s">
        <v>88</v>
      </c>
      <c r="AV396" s="13" t="s">
        <v>88</v>
      </c>
      <c r="AW396" s="13" t="s">
        <v>27</v>
      </c>
      <c r="AX396" s="13" t="s">
        <v>72</v>
      </c>
      <c r="AY396" s="160" t="s">
        <v>157</v>
      </c>
    </row>
    <row r="397" spans="2:65" s="14" customFormat="1">
      <c r="B397" s="165"/>
      <c r="D397" s="154" t="s">
        <v>259</v>
      </c>
      <c r="E397" s="166" t="s">
        <v>1</v>
      </c>
      <c r="F397" s="167" t="s">
        <v>265</v>
      </c>
      <c r="H397" s="168">
        <v>344.75200000000007</v>
      </c>
      <c r="L397" s="165"/>
      <c r="M397" s="169"/>
      <c r="T397" s="170"/>
      <c r="AT397" s="166" t="s">
        <v>259</v>
      </c>
      <c r="AU397" s="166" t="s">
        <v>88</v>
      </c>
      <c r="AV397" s="14" t="s">
        <v>164</v>
      </c>
      <c r="AW397" s="14" t="s">
        <v>27</v>
      </c>
      <c r="AX397" s="14" t="s">
        <v>80</v>
      </c>
      <c r="AY397" s="166" t="s">
        <v>157</v>
      </c>
    </row>
    <row r="398" spans="2:65" s="13" customFormat="1">
      <c r="B398" s="159"/>
      <c r="D398" s="154" t="s">
        <v>259</v>
      </c>
      <c r="F398" s="161" t="s">
        <v>3760</v>
      </c>
      <c r="H398" s="162">
        <v>0.186</v>
      </c>
      <c r="L398" s="159"/>
      <c r="M398" s="163"/>
      <c r="T398" s="164"/>
      <c r="AT398" s="160" t="s">
        <v>259</v>
      </c>
      <c r="AU398" s="160" t="s">
        <v>88</v>
      </c>
      <c r="AV398" s="13" t="s">
        <v>88</v>
      </c>
      <c r="AW398" s="13" t="s">
        <v>3</v>
      </c>
      <c r="AX398" s="13" t="s">
        <v>80</v>
      </c>
      <c r="AY398" s="160" t="s">
        <v>157</v>
      </c>
    </row>
    <row r="399" spans="2:65" s="1" customFormat="1" ht="44.25" customHeight="1">
      <c r="B399" s="28"/>
      <c r="C399" s="198" t="s">
        <v>196</v>
      </c>
      <c r="D399" s="198" t="s">
        <v>160</v>
      </c>
      <c r="E399" s="199" t="s">
        <v>3761</v>
      </c>
      <c r="F399" s="200" t="s">
        <v>3762</v>
      </c>
      <c r="G399" s="201" t="s">
        <v>306</v>
      </c>
      <c r="H399" s="202">
        <v>170.982</v>
      </c>
      <c r="I399" s="903"/>
      <c r="J399" s="203">
        <f>ROUND(I399*H399,2)</f>
        <v>0</v>
      </c>
      <c r="K399" s="200" t="s">
        <v>2720</v>
      </c>
      <c r="L399" s="28"/>
      <c r="M399" s="140" t="s">
        <v>1</v>
      </c>
      <c r="N399" s="141" t="s">
        <v>38</v>
      </c>
      <c r="O399" s="142">
        <v>0.12</v>
      </c>
      <c r="P399" s="142">
        <f>O399*H399</f>
        <v>20.51784</v>
      </c>
      <c r="Q399" s="142">
        <v>0</v>
      </c>
      <c r="R399" s="142">
        <f>Q399*H399</f>
        <v>0</v>
      </c>
      <c r="S399" s="142">
        <v>0</v>
      </c>
      <c r="T399" s="143">
        <f>S399*H399</f>
        <v>0</v>
      </c>
      <c r="AR399" s="144" t="s">
        <v>188</v>
      </c>
      <c r="AT399" s="144" t="s">
        <v>160</v>
      </c>
      <c r="AU399" s="144" t="s">
        <v>88</v>
      </c>
      <c r="AY399" s="16" t="s">
        <v>157</v>
      </c>
      <c r="BE399" s="145">
        <f>IF(N399="základní",J399,0)</f>
        <v>0</v>
      </c>
      <c r="BF399" s="145">
        <f>IF(N399="snížená",J399,0)</f>
        <v>0</v>
      </c>
      <c r="BG399" s="145">
        <f>IF(N399="zákl. přenesená",J399,0)</f>
        <v>0</v>
      </c>
      <c r="BH399" s="145">
        <f>IF(N399="sníž. přenesená",J399,0)</f>
        <v>0</v>
      </c>
      <c r="BI399" s="145">
        <f>IF(N399="nulová",J399,0)</f>
        <v>0</v>
      </c>
      <c r="BJ399" s="16" t="s">
        <v>88</v>
      </c>
      <c r="BK399" s="145">
        <f>ROUND(I399*H399,2)</f>
        <v>0</v>
      </c>
      <c r="BL399" s="16" t="s">
        <v>188</v>
      </c>
      <c r="BM399" s="144" t="s">
        <v>3763</v>
      </c>
    </row>
    <row r="400" spans="2:65" s="1" customFormat="1">
      <c r="B400" s="28"/>
      <c r="D400" s="150" t="s">
        <v>214</v>
      </c>
      <c r="F400" s="870" t="s">
        <v>3764</v>
      </c>
      <c r="L400" s="28"/>
      <c r="M400" s="152"/>
      <c r="T400" s="52"/>
      <c r="AT400" s="16" t="s">
        <v>214</v>
      </c>
      <c r="AU400" s="16" t="s">
        <v>88</v>
      </c>
    </row>
    <row r="401" spans="2:65" s="12" customFormat="1">
      <c r="B401" s="153"/>
      <c r="D401" s="154" t="s">
        <v>259</v>
      </c>
      <c r="E401" s="155" t="s">
        <v>1</v>
      </c>
      <c r="F401" s="156" t="s">
        <v>3636</v>
      </c>
      <c r="H401" s="155" t="s">
        <v>1</v>
      </c>
      <c r="L401" s="153"/>
      <c r="M401" s="157"/>
      <c r="T401" s="158"/>
      <c r="AT401" s="155" t="s">
        <v>259</v>
      </c>
      <c r="AU401" s="155" t="s">
        <v>88</v>
      </c>
      <c r="AV401" s="12" t="s">
        <v>80</v>
      </c>
      <c r="AW401" s="12" t="s">
        <v>27</v>
      </c>
      <c r="AX401" s="12" t="s">
        <v>72</v>
      </c>
      <c r="AY401" s="155" t="s">
        <v>157</v>
      </c>
    </row>
    <row r="402" spans="2:65" s="12" customFormat="1">
      <c r="B402" s="153"/>
      <c r="D402" s="154" t="s">
        <v>259</v>
      </c>
      <c r="E402" s="155" t="s">
        <v>1</v>
      </c>
      <c r="F402" s="156" t="s">
        <v>3637</v>
      </c>
      <c r="H402" s="155" t="s">
        <v>1</v>
      </c>
      <c r="L402" s="153"/>
      <c r="M402" s="157"/>
      <c r="T402" s="158"/>
      <c r="AT402" s="155" t="s">
        <v>259</v>
      </c>
      <c r="AU402" s="155" t="s">
        <v>88</v>
      </c>
      <c r="AV402" s="12" t="s">
        <v>80</v>
      </c>
      <c r="AW402" s="12" t="s">
        <v>27</v>
      </c>
      <c r="AX402" s="12" t="s">
        <v>72</v>
      </c>
      <c r="AY402" s="155" t="s">
        <v>157</v>
      </c>
    </row>
    <row r="403" spans="2:65" s="13" customFormat="1">
      <c r="B403" s="159"/>
      <c r="D403" s="154" t="s">
        <v>259</v>
      </c>
      <c r="E403" s="160" t="s">
        <v>1</v>
      </c>
      <c r="F403" s="161" t="s">
        <v>3765</v>
      </c>
      <c r="H403" s="162">
        <v>117.16</v>
      </c>
      <c r="L403" s="159"/>
      <c r="M403" s="163"/>
      <c r="T403" s="164"/>
      <c r="AT403" s="160" t="s">
        <v>259</v>
      </c>
      <c r="AU403" s="160" t="s">
        <v>88</v>
      </c>
      <c r="AV403" s="13" t="s">
        <v>88</v>
      </c>
      <c r="AW403" s="13" t="s">
        <v>27</v>
      </c>
      <c r="AX403" s="13" t="s">
        <v>72</v>
      </c>
      <c r="AY403" s="160" t="s">
        <v>157</v>
      </c>
    </row>
    <row r="404" spans="2:65" s="13" customFormat="1">
      <c r="B404" s="159"/>
      <c r="D404" s="154" t="s">
        <v>259</v>
      </c>
      <c r="E404" s="160" t="s">
        <v>1</v>
      </c>
      <c r="F404" s="161" t="s">
        <v>3766</v>
      </c>
      <c r="H404" s="162">
        <v>15.443</v>
      </c>
      <c r="L404" s="159"/>
      <c r="M404" s="163"/>
      <c r="T404" s="164"/>
      <c r="AT404" s="160" t="s">
        <v>259</v>
      </c>
      <c r="AU404" s="160" t="s">
        <v>88</v>
      </c>
      <c r="AV404" s="13" t="s">
        <v>88</v>
      </c>
      <c r="AW404" s="13" t="s">
        <v>27</v>
      </c>
      <c r="AX404" s="13" t="s">
        <v>72</v>
      </c>
      <c r="AY404" s="160" t="s">
        <v>157</v>
      </c>
    </row>
    <row r="405" spans="2:65" s="13" customFormat="1">
      <c r="B405" s="159"/>
      <c r="D405" s="154" t="s">
        <v>259</v>
      </c>
      <c r="E405" s="160" t="s">
        <v>1</v>
      </c>
      <c r="F405" s="161" t="s">
        <v>3767</v>
      </c>
      <c r="H405" s="162">
        <v>5.22</v>
      </c>
      <c r="L405" s="159"/>
      <c r="M405" s="163"/>
      <c r="T405" s="164"/>
      <c r="AT405" s="160" t="s">
        <v>259</v>
      </c>
      <c r="AU405" s="160" t="s">
        <v>88</v>
      </c>
      <c r="AV405" s="13" t="s">
        <v>88</v>
      </c>
      <c r="AW405" s="13" t="s">
        <v>27</v>
      </c>
      <c r="AX405" s="13" t="s">
        <v>72</v>
      </c>
      <c r="AY405" s="160" t="s">
        <v>157</v>
      </c>
    </row>
    <row r="406" spans="2:65" s="13" customFormat="1">
      <c r="B406" s="159"/>
      <c r="D406" s="154" t="s">
        <v>259</v>
      </c>
      <c r="E406" s="160" t="s">
        <v>1</v>
      </c>
      <c r="F406" s="161" t="s">
        <v>3768</v>
      </c>
      <c r="H406" s="162">
        <v>0.98499999999999999</v>
      </c>
      <c r="L406" s="159"/>
      <c r="M406" s="163"/>
      <c r="T406" s="164"/>
      <c r="AT406" s="160" t="s">
        <v>259</v>
      </c>
      <c r="AU406" s="160" t="s">
        <v>88</v>
      </c>
      <c r="AV406" s="13" t="s">
        <v>88</v>
      </c>
      <c r="AW406" s="13" t="s">
        <v>27</v>
      </c>
      <c r="AX406" s="13" t="s">
        <v>72</v>
      </c>
      <c r="AY406" s="160" t="s">
        <v>157</v>
      </c>
    </row>
    <row r="407" spans="2:65" s="13" customFormat="1">
      <c r="B407" s="159"/>
      <c r="D407" s="154" t="s">
        <v>259</v>
      </c>
      <c r="E407" s="160" t="s">
        <v>1</v>
      </c>
      <c r="F407" s="161" t="s">
        <v>3769</v>
      </c>
      <c r="H407" s="162">
        <v>4.4320000000000004</v>
      </c>
      <c r="L407" s="159"/>
      <c r="M407" s="163"/>
      <c r="T407" s="164"/>
      <c r="AT407" s="160" t="s">
        <v>259</v>
      </c>
      <c r="AU407" s="160" t="s">
        <v>88</v>
      </c>
      <c r="AV407" s="13" t="s">
        <v>88</v>
      </c>
      <c r="AW407" s="13" t="s">
        <v>27</v>
      </c>
      <c r="AX407" s="13" t="s">
        <v>72</v>
      </c>
      <c r="AY407" s="160" t="s">
        <v>157</v>
      </c>
    </row>
    <row r="408" spans="2:65" s="13" customFormat="1">
      <c r="B408" s="159"/>
      <c r="D408" s="154" t="s">
        <v>259</v>
      </c>
      <c r="E408" s="160" t="s">
        <v>1</v>
      </c>
      <c r="F408" s="161" t="s">
        <v>3770</v>
      </c>
      <c r="H408" s="162">
        <v>1.69</v>
      </c>
      <c r="L408" s="159"/>
      <c r="M408" s="163"/>
      <c r="T408" s="164"/>
      <c r="AT408" s="160" t="s">
        <v>259</v>
      </c>
      <c r="AU408" s="160" t="s">
        <v>88</v>
      </c>
      <c r="AV408" s="13" t="s">
        <v>88</v>
      </c>
      <c r="AW408" s="13" t="s">
        <v>27</v>
      </c>
      <c r="AX408" s="13" t="s">
        <v>72</v>
      </c>
      <c r="AY408" s="160" t="s">
        <v>157</v>
      </c>
    </row>
    <row r="409" spans="2:65" s="13" customFormat="1">
      <c r="B409" s="159"/>
      <c r="D409" s="154" t="s">
        <v>259</v>
      </c>
      <c r="E409" s="160" t="s">
        <v>1</v>
      </c>
      <c r="F409" s="161" t="s">
        <v>3771</v>
      </c>
      <c r="H409" s="162">
        <v>16.62</v>
      </c>
      <c r="L409" s="159"/>
      <c r="M409" s="163"/>
      <c r="T409" s="164"/>
      <c r="AT409" s="160" t="s">
        <v>259</v>
      </c>
      <c r="AU409" s="160" t="s">
        <v>88</v>
      </c>
      <c r="AV409" s="13" t="s">
        <v>88</v>
      </c>
      <c r="AW409" s="13" t="s">
        <v>27</v>
      </c>
      <c r="AX409" s="13" t="s">
        <v>72</v>
      </c>
      <c r="AY409" s="160" t="s">
        <v>157</v>
      </c>
    </row>
    <row r="410" spans="2:65" s="13" customFormat="1">
      <c r="B410" s="159"/>
      <c r="D410" s="154" t="s">
        <v>259</v>
      </c>
      <c r="E410" s="160" t="s">
        <v>1</v>
      </c>
      <c r="F410" s="161" t="s">
        <v>3772</v>
      </c>
      <c r="H410" s="162">
        <v>4.5430000000000001</v>
      </c>
      <c r="L410" s="159"/>
      <c r="M410" s="163"/>
      <c r="T410" s="164"/>
      <c r="AT410" s="160" t="s">
        <v>259</v>
      </c>
      <c r="AU410" s="160" t="s">
        <v>88</v>
      </c>
      <c r="AV410" s="13" t="s">
        <v>88</v>
      </c>
      <c r="AW410" s="13" t="s">
        <v>27</v>
      </c>
      <c r="AX410" s="13" t="s">
        <v>72</v>
      </c>
      <c r="AY410" s="160" t="s">
        <v>157</v>
      </c>
    </row>
    <row r="411" spans="2:65" s="13" customFormat="1">
      <c r="B411" s="159"/>
      <c r="D411" s="154" t="s">
        <v>259</v>
      </c>
      <c r="E411" s="160" t="s">
        <v>1</v>
      </c>
      <c r="F411" s="161" t="s">
        <v>3773</v>
      </c>
      <c r="H411" s="162">
        <v>4.8890000000000002</v>
      </c>
      <c r="L411" s="159"/>
      <c r="M411" s="163"/>
      <c r="T411" s="164"/>
      <c r="AT411" s="160" t="s">
        <v>259</v>
      </c>
      <c r="AU411" s="160" t="s">
        <v>88</v>
      </c>
      <c r="AV411" s="13" t="s">
        <v>88</v>
      </c>
      <c r="AW411" s="13" t="s">
        <v>27</v>
      </c>
      <c r="AX411" s="13" t="s">
        <v>72</v>
      </c>
      <c r="AY411" s="160" t="s">
        <v>157</v>
      </c>
    </row>
    <row r="412" spans="2:65" s="14" customFormat="1">
      <c r="B412" s="165"/>
      <c r="D412" s="154" t="s">
        <v>259</v>
      </c>
      <c r="E412" s="166" t="s">
        <v>1</v>
      </c>
      <c r="F412" s="167" t="s">
        <v>265</v>
      </c>
      <c r="H412" s="168">
        <v>170.98200000000003</v>
      </c>
      <c r="L412" s="165"/>
      <c r="M412" s="169"/>
      <c r="T412" s="170"/>
      <c r="AT412" s="166" t="s">
        <v>259</v>
      </c>
      <c r="AU412" s="166" t="s">
        <v>88</v>
      </c>
      <c r="AV412" s="14" t="s">
        <v>164</v>
      </c>
      <c r="AW412" s="14" t="s">
        <v>27</v>
      </c>
      <c r="AX412" s="14" t="s">
        <v>80</v>
      </c>
      <c r="AY412" s="166" t="s">
        <v>157</v>
      </c>
    </row>
    <row r="413" spans="2:65" s="1" customFormat="1" ht="44.25" customHeight="1">
      <c r="B413" s="28"/>
      <c r="C413" s="198" t="s">
        <v>7</v>
      </c>
      <c r="D413" s="198" t="s">
        <v>160</v>
      </c>
      <c r="E413" s="199" t="s">
        <v>3774</v>
      </c>
      <c r="F413" s="200" t="s">
        <v>3775</v>
      </c>
      <c r="G413" s="201" t="s">
        <v>306</v>
      </c>
      <c r="H413" s="202">
        <v>290</v>
      </c>
      <c r="I413" s="903"/>
      <c r="J413" s="203">
        <f>ROUND(I413*H413,2)</f>
        <v>0</v>
      </c>
      <c r="K413" s="200" t="s">
        <v>2720</v>
      </c>
      <c r="L413" s="28"/>
      <c r="M413" s="140" t="s">
        <v>1</v>
      </c>
      <c r="N413" s="141" t="s">
        <v>38</v>
      </c>
      <c r="O413" s="142">
        <v>0.20200000000000001</v>
      </c>
      <c r="P413" s="142">
        <f>O413*H413</f>
        <v>58.580000000000005</v>
      </c>
      <c r="Q413" s="142">
        <v>0</v>
      </c>
      <c r="R413" s="142">
        <f>Q413*H413</f>
        <v>0</v>
      </c>
      <c r="S413" s="142">
        <v>0</v>
      </c>
      <c r="T413" s="143">
        <f>S413*H413</f>
        <v>0</v>
      </c>
      <c r="AR413" s="144" t="s">
        <v>188</v>
      </c>
      <c r="AT413" s="144" t="s">
        <v>160</v>
      </c>
      <c r="AU413" s="144" t="s">
        <v>88</v>
      </c>
      <c r="AY413" s="16" t="s">
        <v>157</v>
      </c>
      <c r="BE413" s="145">
        <f>IF(N413="základní",J413,0)</f>
        <v>0</v>
      </c>
      <c r="BF413" s="145">
        <f>IF(N413="snížená",J413,0)</f>
        <v>0</v>
      </c>
      <c r="BG413" s="145">
        <f>IF(N413="zákl. přenesená",J413,0)</f>
        <v>0</v>
      </c>
      <c r="BH413" s="145">
        <f>IF(N413="sníž. přenesená",J413,0)</f>
        <v>0</v>
      </c>
      <c r="BI413" s="145">
        <f>IF(N413="nulová",J413,0)</f>
        <v>0</v>
      </c>
      <c r="BJ413" s="16" t="s">
        <v>88</v>
      </c>
      <c r="BK413" s="145">
        <f>ROUND(I413*H413,2)</f>
        <v>0</v>
      </c>
      <c r="BL413" s="16" t="s">
        <v>188</v>
      </c>
      <c r="BM413" s="144" t="s">
        <v>3776</v>
      </c>
    </row>
    <row r="414" spans="2:65" s="1" customFormat="1">
      <c r="B414" s="28"/>
      <c r="D414" s="150" t="s">
        <v>214</v>
      </c>
      <c r="F414" s="870" t="s">
        <v>3777</v>
      </c>
      <c r="L414" s="28"/>
      <c r="M414" s="152"/>
      <c r="T414" s="52"/>
      <c r="AT414" s="16" t="s">
        <v>214</v>
      </c>
      <c r="AU414" s="16" t="s">
        <v>88</v>
      </c>
    </row>
    <row r="415" spans="2:65" s="12" customFormat="1">
      <c r="B415" s="153"/>
      <c r="D415" s="154" t="s">
        <v>259</v>
      </c>
      <c r="E415" s="155" t="s">
        <v>1</v>
      </c>
      <c r="F415" s="156" t="s">
        <v>3636</v>
      </c>
      <c r="H415" s="155" t="s">
        <v>1</v>
      </c>
      <c r="L415" s="153"/>
      <c r="M415" s="157"/>
      <c r="T415" s="158"/>
      <c r="AT415" s="155" t="s">
        <v>259</v>
      </c>
      <c r="AU415" s="155" t="s">
        <v>88</v>
      </c>
      <c r="AV415" s="12" t="s">
        <v>80</v>
      </c>
      <c r="AW415" s="12" t="s">
        <v>27</v>
      </c>
      <c r="AX415" s="12" t="s">
        <v>72</v>
      </c>
      <c r="AY415" s="155" t="s">
        <v>157</v>
      </c>
    </row>
    <row r="416" spans="2:65" s="12" customFormat="1">
      <c r="B416" s="153"/>
      <c r="D416" s="154" t="s">
        <v>259</v>
      </c>
      <c r="E416" s="155" t="s">
        <v>1</v>
      </c>
      <c r="F416" s="156" t="s">
        <v>3637</v>
      </c>
      <c r="H416" s="155" t="s">
        <v>1</v>
      </c>
      <c r="L416" s="153"/>
      <c r="M416" s="157"/>
      <c r="T416" s="158"/>
      <c r="AT416" s="155" t="s">
        <v>259</v>
      </c>
      <c r="AU416" s="155" t="s">
        <v>88</v>
      </c>
      <c r="AV416" s="12" t="s">
        <v>80</v>
      </c>
      <c r="AW416" s="12" t="s">
        <v>27</v>
      </c>
      <c r="AX416" s="12" t="s">
        <v>72</v>
      </c>
      <c r="AY416" s="155" t="s">
        <v>157</v>
      </c>
    </row>
    <row r="417" spans="2:65" s="13" customFormat="1">
      <c r="B417" s="159"/>
      <c r="D417" s="154" t="s">
        <v>259</v>
      </c>
      <c r="E417" s="160" t="s">
        <v>1</v>
      </c>
      <c r="F417" s="161" t="s">
        <v>3778</v>
      </c>
      <c r="H417" s="162">
        <v>290</v>
      </c>
      <c r="L417" s="159"/>
      <c r="M417" s="163"/>
      <c r="T417" s="164"/>
      <c r="AT417" s="160" t="s">
        <v>259</v>
      </c>
      <c r="AU417" s="160" t="s">
        <v>88</v>
      </c>
      <c r="AV417" s="13" t="s">
        <v>88</v>
      </c>
      <c r="AW417" s="13" t="s">
        <v>27</v>
      </c>
      <c r="AX417" s="13" t="s">
        <v>72</v>
      </c>
      <c r="AY417" s="160" t="s">
        <v>157</v>
      </c>
    </row>
    <row r="418" spans="2:65" s="14" customFormat="1">
      <c r="B418" s="165"/>
      <c r="D418" s="154" t="s">
        <v>259</v>
      </c>
      <c r="E418" s="166" t="s">
        <v>1</v>
      </c>
      <c r="F418" s="167" t="s">
        <v>265</v>
      </c>
      <c r="H418" s="168">
        <v>290</v>
      </c>
      <c r="L418" s="165"/>
      <c r="M418" s="169"/>
      <c r="T418" s="170"/>
      <c r="AT418" s="166" t="s">
        <v>259</v>
      </c>
      <c r="AU418" s="166" t="s">
        <v>88</v>
      </c>
      <c r="AV418" s="14" t="s">
        <v>164</v>
      </c>
      <c r="AW418" s="14" t="s">
        <v>27</v>
      </c>
      <c r="AX418" s="14" t="s">
        <v>80</v>
      </c>
      <c r="AY418" s="166" t="s">
        <v>157</v>
      </c>
    </row>
    <row r="419" spans="2:65" s="1" customFormat="1" ht="16.5" customHeight="1">
      <c r="B419" s="28"/>
      <c r="C419" s="205" t="s">
        <v>201</v>
      </c>
      <c r="D419" s="205" t="s">
        <v>557</v>
      </c>
      <c r="E419" s="206" t="s">
        <v>3779</v>
      </c>
      <c r="F419" s="207" t="s">
        <v>3780</v>
      </c>
      <c r="G419" s="208" t="s">
        <v>1680</v>
      </c>
      <c r="H419" s="209">
        <v>691.47299999999996</v>
      </c>
      <c r="I419" s="904"/>
      <c r="J419" s="210">
        <f>ROUND(I419*H419,2)</f>
        <v>0</v>
      </c>
      <c r="K419" s="207" t="s">
        <v>2720</v>
      </c>
      <c r="L419" s="185"/>
      <c r="M419" s="186" t="s">
        <v>1</v>
      </c>
      <c r="N419" s="187" t="s">
        <v>38</v>
      </c>
      <c r="O419" s="142">
        <v>0</v>
      </c>
      <c r="P419" s="142">
        <f>O419*H419</f>
        <v>0</v>
      </c>
      <c r="Q419" s="142">
        <v>1E-3</v>
      </c>
      <c r="R419" s="142">
        <f>Q419*H419</f>
        <v>0.691473</v>
      </c>
      <c r="S419" s="142">
        <v>0</v>
      </c>
      <c r="T419" s="143">
        <f>S419*H419</f>
        <v>0</v>
      </c>
      <c r="AR419" s="144" t="s">
        <v>735</v>
      </c>
      <c r="AT419" s="144" t="s">
        <v>557</v>
      </c>
      <c r="AU419" s="144" t="s">
        <v>88</v>
      </c>
      <c r="AY419" s="16" t="s">
        <v>157</v>
      </c>
      <c r="BE419" s="145">
        <f>IF(N419="základní",J419,0)</f>
        <v>0</v>
      </c>
      <c r="BF419" s="145">
        <f>IF(N419="snížená",J419,0)</f>
        <v>0</v>
      </c>
      <c r="BG419" s="145">
        <f>IF(N419="zákl. přenesená",J419,0)</f>
        <v>0</v>
      </c>
      <c r="BH419" s="145">
        <f>IF(N419="sníž. přenesená",J419,0)</f>
        <v>0</v>
      </c>
      <c r="BI419" s="145">
        <f>IF(N419="nulová",J419,0)</f>
        <v>0</v>
      </c>
      <c r="BJ419" s="16" t="s">
        <v>88</v>
      </c>
      <c r="BK419" s="145">
        <f>ROUND(I419*H419,2)</f>
        <v>0</v>
      </c>
      <c r="BL419" s="16" t="s">
        <v>188</v>
      </c>
      <c r="BM419" s="144" t="s">
        <v>3781</v>
      </c>
    </row>
    <row r="420" spans="2:65" s="12" customFormat="1">
      <c r="B420" s="153"/>
      <c r="D420" s="154" t="s">
        <v>259</v>
      </c>
      <c r="E420" s="155" t="s">
        <v>1</v>
      </c>
      <c r="F420" s="156" t="s">
        <v>3636</v>
      </c>
      <c r="H420" s="155" t="s">
        <v>1</v>
      </c>
      <c r="L420" s="153"/>
      <c r="M420" s="157"/>
      <c r="T420" s="158"/>
      <c r="AT420" s="155" t="s">
        <v>259</v>
      </c>
      <c r="AU420" s="155" t="s">
        <v>88</v>
      </c>
      <c r="AV420" s="12" t="s">
        <v>80</v>
      </c>
      <c r="AW420" s="12" t="s">
        <v>27</v>
      </c>
      <c r="AX420" s="12" t="s">
        <v>72</v>
      </c>
      <c r="AY420" s="155" t="s">
        <v>157</v>
      </c>
    </row>
    <row r="421" spans="2:65" s="12" customFormat="1">
      <c r="B421" s="153"/>
      <c r="D421" s="154" t="s">
        <v>259</v>
      </c>
      <c r="E421" s="155" t="s">
        <v>1</v>
      </c>
      <c r="F421" s="156" t="s">
        <v>3637</v>
      </c>
      <c r="H421" s="155" t="s">
        <v>1</v>
      </c>
      <c r="L421" s="153"/>
      <c r="M421" s="157"/>
      <c r="T421" s="158"/>
      <c r="AT421" s="155" t="s">
        <v>259</v>
      </c>
      <c r="AU421" s="155" t="s">
        <v>88</v>
      </c>
      <c r="AV421" s="12" t="s">
        <v>80</v>
      </c>
      <c r="AW421" s="12" t="s">
        <v>27</v>
      </c>
      <c r="AX421" s="12" t="s">
        <v>72</v>
      </c>
      <c r="AY421" s="155" t="s">
        <v>157</v>
      </c>
    </row>
    <row r="422" spans="2:65" s="13" customFormat="1">
      <c r="B422" s="159"/>
      <c r="D422" s="154" t="s">
        <v>259</v>
      </c>
      <c r="E422" s="160" t="s">
        <v>1</v>
      </c>
      <c r="F422" s="161" t="s">
        <v>3778</v>
      </c>
      <c r="H422" s="162">
        <v>290</v>
      </c>
      <c r="L422" s="159"/>
      <c r="M422" s="163"/>
      <c r="T422" s="164"/>
      <c r="AT422" s="160" t="s">
        <v>259</v>
      </c>
      <c r="AU422" s="160" t="s">
        <v>88</v>
      </c>
      <c r="AV422" s="13" t="s">
        <v>88</v>
      </c>
      <c r="AW422" s="13" t="s">
        <v>27</v>
      </c>
      <c r="AX422" s="13" t="s">
        <v>72</v>
      </c>
      <c r="AY422" s="160" t="s">
        <v>157</v>
      </c>
    </row>
    <row r="423" spans="2:65" s="13" customFormat="1">
      <c r="B423" s="159"/>
      <c r="D423" s="154" t="s">
        <v>259</v>
      </c>
      <c r="E423" s="160" t="s">
        <v>1</v>
      </c>
      <c r="F423" s="161" t="s">
        <v>3765</v>
      </c>
      <c r="H423" s="162">
        <v>117.16</v>
      </c>
      <c r="L423" s="159"/>
      <c r="M423" s="163"/>
      <c r="T423" s="164"/>
      <c r="AT423" s="160" t="s">
        <v>259</v>
      </c>
      <c r="AU423" s="160" t="s">
        <v>88</v>
      </c>
      <c r="AV423" s="13" t="s">
        <v>88</v>
      </c>
      <c r="AW423" s="13" t="s">
        <v>27</v>
      </c>
      <c r="AX423" s="13" t="s">
        <v>72</v>
      </c>
      <c r="AY423" s="160" t="s">
        <v>157</v>
      </c>
    </row>
    <row r="424" spans="2:65" s="13" customFormat="1">
      <c r="B424" s="159"/>
      <c r="D424" s="154" t="s">
        <v>259</v>
      </c>
      <c r="E424" s="160" t="s">
        <v>1</v>
      </c>
      <c r="F424" s="161" t="s">
        <v>3766</v>
      </c>
      <c r="H424" s="162">
        <v>15.443</v>
      </c>
      <c r="L424" s="159"/>
      <c r="M424" s="163"/>
      <c r="T424" s="164"/>
      <c r="AT424" s="160" t="s">
        <v>259</v>
      </c>
      <c r="AU424" s="160" t="s">
        <v>88</v>
      </c>
      <c r="AV424" s="13" t="s">
        <v>88</v>
      </c>
      <c r="AW424" s="13" t="s">
        <v>27</v>
      </c>
      <c r="AX424" s="13" t="s">
        <v>72</v>
      </c>
      <c r="AY424" s="160" t="s">
        <v>157</v>
      </c>
    </row>
    <row r="425" spans="2:65" s="13" customFormat="1">
      <c r="B425" s="159"/>
      <c r="D425" s="154" t="s">
        <v>259</v>
      </c>
      <c r="E425" s="160" t="s">
        <v>1</v>
      </c>
      <c r="F425" s="161" t="s">
        <v>3767</v>
      </c>
      <c r="H425" s="162">
        <v>5.22</v>
      </c>
      <c r="L425" s="159"/>
      <c r="M425" s="163"/>
      <c r="T425" s="164"/>
      <c r="AT425" s="160" t="s">
        <v>259</v>
      </c>
      <c r="AU425" s="160" t="s">
        <v>88</v>
      </c>
      <c r="AV425" s="13" t="s">
        <v>88</v>
      </c>
      <c r="AW425" s="13" t="s">
        <v>27</v>
      </c>
      <c r="AX425" s="13" t="s">
        <v>72</v>
      </c>
      <c r="AY425" s="160" t="s">
        <v>157</v>
      </c>
    </row>
    <row r="426" spans="2:65" s="13" customFormat="1">
      <c r="B426" s="159"/>
      <c r="D426" s="154" t="s">
        <v>259</v>
      </c>
      <c r="E426" s="160" t="s">
        <v>1</v>
      </c>
      <c r="F426" s="161" t="s">
        <v>3768</v>
      </c>
      <c r="H426" s="162">
        <v>0.98499999999999999</v>
      </c>
      <c r="L426" s="159"/>
      <c r="M426" s="163"/>
      <c r="T426" s="164"/>
      <c r="AT426" s="160" t="s">
        <v>259</v>
      </c>
      <c r="AU426" s="160" t="s">
        <v>88</v>
      </c>
      <c r="AV426" s="13" t="s">
        <v>88</v>
      </c>
      <c r="AW426" s="13" t="s">
        <v>27</v>
      </c>
      <c r="AX426" s="13" t="s">
        <v>72</v>
      </c>
      <c r="AY426" s="160" t="s">
        <v>157</v>
      </c>
    </row>
    <row r="427" spans="2:65" s="13" customFormat="1">
      <c r="B427" s="159"/>
      <c r="D427" s="154" t="s">
        <v>259</v>
      </c>
      <c r="E427" s="160" t="s">
        <v>1</v>
      </c>
      <c r="F427" s="161" t="s">
        <v>3769</v>
      </c>
      <c r="H427" s="162">
        <v>4.4320000000000004</v>
      </c>
      <c r="L427" s="159"/>
      <c r="M427" s="163"/>
      <c r="T427" s="164"/>
      <c r="AT427" s="160" t="s">
        <v>259</v>
      </c>
      <c r="AU427" s="160" t="s">
        <v>88</v>
      </c>
      <c r="AV427" s="13" t="s">
        <v>88</v>
      </c>
      <c r="AW427" s="13" t="s">
        <v>27</v>
      </c>
      <c r="AX427" s="13" t="s">
        <v>72</v>
      </c>
      <c r="AY427" s="160" t="s">
        <v>157</v>
      </c>
    </row>
    <row r="428" spans="2:65" s="13" customFormat="1">
      <c r="B428" s="159"/>
      <c r="D428" s="154" t="s">
        <v>259</v>
      </c>
      <c r="E428" s="160" t="s">
        <v>1</v>
      </c>
      <c r="F428" s="161" t="s">
        <v>3770</v>
      </c>
      <c r="H428" s="162">
        <v>1.69</v>
      </c>
      <c r="L428" s="159"/>
      <c r="M428" s="163"/>
      <c r="T428" s="164"/>
      <c r="AT428" s="160" t="s">
        <v>259</v>
      </c>
      <c r="AU428" s="160" t="s">
        <v>88</v>
      </c>
      <c r="AV428" s="13" t="s">
        <v>88</v>
      </c>
      <c r="AW428" s="13" t="s">
        <v>27</v>
      </c>
      <c r="AX428" s="13" t="s">
        <v>72</v>
      </c>
      <c r="AY428" s="160" t="s">
        <v>157</v>
      </c>
    </row>
    <row r="429" spans="2:65" s="13" customFormat="1">
      <c r="B429" s="159"/>
      <c r="D429" s="154" t="s">
        <v>259</v>
      </c>
      <c r="E429" s="160" t="s">
        <v>1</v>
      </c>
      <c r="F429" s="161" t="s">
        <v>3771</v>
      </c>
      <c r="H429" s="162">
        <v>16.62</v>
      </c>
      <c r="L429" s="159"/>
      <c r="M429" s="163"/>
      <c r="T429" s="164"/>
      <c r="AT429" s="160" t="s">
        <v>259</v>
      </c>
      <c r="AU429" s="160" t="s">
        <v>88</v>
      </c>
      <c r="AV429" s="13" t="s">
        <v>88</v>
      </c>
      <c r="AW429" s="13" t="s">
        <v>27</v>
      </c>
      <c r="AX429" s="13" t="s">
        <v>72</v>
      </c>
      <c r="AY429" s="160" t="s">
        <v>157</v>
      </c>
    </row>
    <row r="430" spans="2:65" s="13" customFormat="1">
      <c r="B430" s="159"/>
      <c r="D430" s="154" t="s">
        <v>259</v>
      </c>
      <c r="E430" s="160" t="s">
        <v>1</v>
      </c>
      <c r="F430" s="161" t="s">
        <v>3772</v>
      </c>
      <c r="H430" s="162">
        <v>4.5430000000000001</v>
      </c>
      <c r="L430" s="159"/>
      <c r="M430" s="163"/>
      <c r="T430" s="164"/>
      <c r="AT430" s="160" t="s">
        <v>259</v>
      </c>
      <c r="AU430" s="160" t="s">
        <v>88</v>
      </c>
      <c r="AV430" s="13" t="s">
        <v>88</v>
      </c>
      <c r="AW430" s="13" t="s">
        <v>27</v>
      </c>
      <c r="AX430" s="13" t="s">
        <v>72</v>
      </c>
      <c r="AY430" s="160" t="s">
        <v>157</v>
      </c>
    </row>
    <row r="431" spans="2:65" s="13" customFormat="1">
      <c r="B431" s="159"/>
      <c r="D431" s="154" t="s">
        <v>259</v>
      </c>
      <c r="E431" s="160" t="s">
        <v>1</v>
      </c>
      <c r="F431" s="161" t="s">
        <v>3773</v>
      </c>
      <c r="H431" s="162">
        <v>4.8890000000000002</v>
      </c>
      <c r="L431" s="159"/>
      <c r="M431" s="163"/>
      <c r="T431" s="164"/>
      <c r="AT431" s="160" t="s">
        <v>259</v>
      </c>
      <c r="AU431" s="160" t="s">
        <v>88</v>
      </c>
      <c r="AV431" s="13" t="s">
        <v>88</v>
      </c>
      <c r="AW431" s="13" t="s">
        <v>27</v>
      </c>
      <c r="AX431" s="13" t="s">
        <v>72</v>
      </c>
      <c r="AY431" s="160" t="s">
        <v>157</v>
      </c>
    </row>
    <row r="432" spans="2:65" s="14" customFormat="1">
      <c r="B432" s="165"/>
      <c r="D432" s="154" t="s">
        <v>259</v>
      </c>
      <c r="E432" s="166" t="s">
        <v>1</v>
      </c>
      <c r="F432" s="167" t="s">
        <v>265</v>
      </c>
      <c r="H432" s="168">
        <v>460.98200000000003</v>
      </c>
      <c r="L432" s="165"/>
      <c r="M432" s="169"/>
      <c r="T432" s="170"/>
      <c r="AT432" s="166" t="s">
        <v>259</v>
      </c>
      <c r="AU432" s="166" t="s">
        <v>88</v>
      </c>
      <c r="AV432" s="14" t="s">
        <v>164</v>
      </c>
      <c r="AW432" s="14" t="s">
        <v>27</v>
      </c>
      <c r="AX432" s="14" t="s">
        <v>80</v>
      </c>
      <c r="AY432" s="166" t="s">
        <v>157</v>
      </c>
    </row>
    <row r="433" spans="2:65" s="13" customFormat="1">
      <c r="B433" s="159"/>
      <c r="D433" s="154" t="s">
        <v>259</v>
      </c>
      <c r="F433" s="161" t="s">
        <v>3782</v>
      </c>
      <c r="H433" s="162">
        <v>691.47299999999996</v>
      </c>
      <c r="L433" s="159"/>
      <c r="M433" s="163"/>
      <c r="T433" s="164"/>
      <c r="AT433" s="160" t="s">
        <v>259</v>
      </c>
      <c r="AU433" s="160" t="s">
        <v>88</v>
      </c>
      <c r="AV433" s="13" t="s">
        <v>88</v>
      </c>
      <c r="AW433" s="13" t="s">
        <v>3</v>
      </c>
      <c r="AX433" s="13" t="s">
        <v>80</v>
      </c>
      <c r="AY433" s="160" t="s">
        <v>157</v>
      </c>
    </row>
    <row r="434" spans="2:65" s="1" customFormat="1" ht="24.25" customHeight="1">
      <c r="B434" s="28"/>
      <c r="C434" s="198" t="s">
        <v>456</v>
      </c>
      <c r="D434" s="198" t="s">
        <v>160</v>
      </c>
      <c r="E434" s="199" t="s">
        <v>3783</v>
      </c>
      <c r="F434" s="200" t="s">
        <v>3784</v>
      </c>
      <c r="G434" s="201" t="s">
        <v>306</v>
      </c>
      <c r="H434" s="202">
        <v>301.714</v>
      </c>
      <c r="I434" s="903"/>
      <c r="J434" s="203">
        <f>ROUND(I434*H434,2)</f>
        <v>0</v>
      </c>
      <c r="K434" s="200" t="s">
        <v>2720</v>
      </c>
      <c r="L434" s="28"/>
      <c r="M434" s="140" t="s">
        <v>1</v>
      </c>
      <c r="N434" s="141" t="s">
        <v>38</v>
      </c>
      <c r="O434" s="142">
        <v>0.222</v>
      </c>
      <c r="P434" s="142">
        <f>O434*H434</f>
        <v>66.980508</v>
      </c>
      <c r="Q434" s="142">
        <v>4.0000000000000002E-4</v>
      </c>
      <c r="R434" s="142">
        <f>Q434*H434</f>
        <v>0.1206856</v>
      </c>
      <c r="S434" s="142">
        <v>0</v>
      </c>
      <c r="T434" s="143">
        <f>S434*H434</f>
        <v>0</v>
      </c>
      <c r="AR434" s="144" t="s">
        <v>188</v>
      </c>
      <c r="AT434" s="144" t="s">
        <v>160</v>
      </c>
      <c r="AU434" s="144" t="s">
        <v>88</v>
      </c>
      <c r="AY434" s="16" t="s">
        <v>157</v>
      </c>
      <c r="BE434" s="145">
        <f>IF(N434="základní",J434,0)</f>
        <v>0</v>
      </c>
      <c r="BF434" s="145">
        <f>IF(N434="snížená",J434,0)</f>
        <v>0</v>
      </c>
      <c r="BG434" s="145">
        <f>IF(N434="zákl. přenesená",J434,0)</f>
        <v>0</v>
      </c>
      <c r="BH434" s="145">
        <f>IF(N434="sníž. přenesená",J434,0)</f>
        <v>0</v>
      </c>
      <c r="BI434" s="145">
        <f>IF(N434="nulová",J434,0)</f>
        <v>0</v>
      </c>
      <c r="BJ434" s="16" t="s">
        <v>88</v>
      </c>
      <c r="BK434" s="145">
        <f>ROUND(I434*H434,2)</f>
        <v>0</v>
      </c>
      <c r="BL434" s="16" t="s">
        <v>188</v>
      </c>
      <c r="BM434" s="144" t="s">
        <v>3785</v>
      </c>
    </row>
    <row r="435" spans="2:65" s="1" customFormat="1">
      <c r="B435" s="28"/>
      <c r="D435" s="150" t="s">
        <v>214</v>
      </c>
      <c r="F435" s="870" t="s">
        <v>3786</v>
      </c>
      <c r="L435" s="28"/>
      <c r="M435" s="152"/>
      <c r="T435" s="52"/>
      <c r="AT435" s="16" t="s">
        <v>214</v>
      </c>
      <c r="AU435" s="16" t="s">
        <v>88</v>
      </c>
    </row>
    <row r="436" spans="2:65" s="12" customFormat="1">
      <c r="B436" s="153"/>
      <c r="D436" s="154" t="s">
        <v>259</v>
      </c>
      <c r="E436" s="155" t="s">
        <v>1</v>
      </c>
      <c r="F436" s="156" t="s">
        <v>2904</v>
      </c>
      <c r="H436" s="155" t="s">
        <v>1</v>
      </c>
      <c r="L436" s="153"/>
      <c r="M436" s="157"/>
      <c r="T436" s="158"/>
      <c r="AT436" s="155" t="s">
        <v>259</v>
      </c>
      <c r="AU436" s="155" t="s">
        <v>88</v>
      </c>
      <c r="AV436" s="12" t="s">
        <v>80</v>
      </c>
      <c r="AW436" s="12" t="s">
        <v>27</v>
      </c>
      <c r="AX436" s="12" t="s">
        <v>72</v>
      </c>
      <c r="AY436" s="155" t="s">
        <v>157</v>
      </c>
    </row>
    <row r="437" spans="2:65" s="12" customFormat="1">
      <c r="B437" s="153"/>
      <c r="D437" s="154" t="s">
        <v>259</v>
      </c>
      <c r="E437" s="155" t="s">
        <v>1</v>
      </c>
      <c r="F437" s="156" t="s">
        <v>3660</v>
      </c>
      <c r="H437" s="155" t="s">
        <v>1</v>
      </c>
      <c r="L437" s="153"/>
      <c r="M437" s="157"/>
      <c r="T437" s="158"/>
      <c r="AT437" s="155" t="s">
        <v>259</v>
      </c>
      <c r="AU437" s="155" t="s">
        <v>88</v>
      </c>
      <c r="AV437" s="12" t="s">
        <v>80</v>
      </c>
      <c r="AW437" s="12" t="s">
        <v>27</v>
      </c>
      <c r="AX437" s="12" t="s">
        <v>72</v>
      </c>
      <c r="AY437" s="155" t="s">
        <v>157</v>
      </c>
    </row>
    <row r="438" spans="2:65" s="13" customFormat="1">
      <c r="B438" s="159"/>
      <c r="D438" s="154" t="s">
        <v>259</v>
      </c>
      <c r="E438" s="160" t="s">
        <v>1</v>
      </c>
      <c r="F438" s="161" t="s">
        <v>3661</v>
      </c>
      <c r="H438" s="162">
        <v>26.442</v>
      </c>
      <c r="L438" s="159"/>
      <c r="M438" s="163"/>
      <c r="T438" s="164"/>
      <c r="AT438" s="160" t="s">
        <v>259</v>
      </c>
      <c r="AU438" s="160" t="s">
        <v>88</v>
      </c>
      <c r="AV438" s="13" t="s">
        <v>88</v>
      </c>
      <c r="AW438" s="13" t="s">
        <v>27</v>
      </c>
      <c r="AX438" s="13" t="s">
        <v>72</v>
      </c>
      <c r="AY438" s="160" t="s">
        <v>157</v>
      </c>
    </row>
    <row r="439" spans="2:65" s="13" customFormat="1">
      <c r="B439" s="159"/>
      <c r="D439" s="154" t="s">
        <v>259</v>
      </c>
      <c r="E439" s="160" t="s">
        <v>1</v>
      </c>
      <c r="F439" s="161" t="s">
        <v>3662</v>
      </c>
      <c r="H439" s="162">
        <v>19.36</v>
      </c>
      <c r="L439" s="159"/>
      <c r="M439" s="163"/>
      <c r="T439" s="164"/>
      <c r="AT439" s="160" t="s">
        <v>259</v>
      </c>
      <c r="AU439" s="160" t="s">
        <v>88</v>
      </c>
      <c r="AV439" s="13" t="s">
        <v>88</v>
      </c>
      <c r="AW439" s="13" t="s">
        <v>27</v>
      </c>
      <c r="AX439" s="13" t="s">
        <v>72</v>
      </c>
      <c r="AY439" s="160" t="s">
        <v>157</v>
      </c>
    </row>
    <row r="440" spans="2:65" s="13" customFormat="1">
      <c r="B440" s="159"/>
      <c r="D440" s="154" t="s">
        <v>259</v>
      </c>
      <c r="E440" s="160" t="s">
        <v>1</v>
      </c>
      <c r="F440" s="161" t="s">
        <v>3663</v>
      </c>
      <c r="H440" s="162">
        <v>25.021999999999998</v>
      </c>
      <c r="L440" s="159"/>
      <c r="M440" s="163"/>
      <c r="T440" s="164"/>
      <c r="AT440" s="160" t="s">
        <v>259</v>
      </c>
      <c r="AU440" s="160" t="s">
        <v>88</v>
      </c>
      <c r="AV440" s="13" t="s">
        <v>88</v>
      </c>
      <c r="AW440" s="13" t="s">
        <v>27</v>
      </c>
      <c r="AX440" s="13" t="s">
        <v>72</v>
      </c>
      <c r="AY440" s="160" t="s">
        <v>157</v>
      </c>
    </row>
    <row r="441" spans="2:65" s="13" customFormat="1">
      <c r="B441" s="159"/>
      <c r="D441" s="154" t="s">
        <v>259</v>
      </c>
      <c r="E441" s="160" t="s">
        <v>1</v>
      </c>
      <c r="F441" s="161" t="s">
        <v>3664</v>
      </c>
      <c r="H441" s="162">
        <v>20.411999999999999</v>
      </c>
      <c r="L441" s="159"/>
      <c r="M441" s="163"/>
      <c r="T441" s="164"/>
      <c r="AT441" s="160" t="s">
        <v>259</v>
      </c>
      <c r="AU441" s="160" t="s">
        <v>88</v>
      </c>
      <c r="AV441" s="13" t="s">
        <v>88</v>
      </c>
      <c r="AW441" s="13" t="s">
        <v>27</v>
      </c>
      <c r="AX441" s="13" t="s">
        <v>72</v>
      </c>
      <c r="AY441" s="160" t="s">
        <v>157</v>
      </c>
    </row>
    <row r="442" spans="2:65" s="13" customFormat="1">
      <c r="B442" s="159"/>
      <c r="D442" s="154" t="s">
        <v>259</v>
      </c>
      <c r="E442" s="160" t="s">
        <v>1</v>
      </c>
      <c r="F442" s="161" t="s">
        <v>3665</v>
      </c>
      <c r="H442" s="162">
        <v>18.539000000000001</v>
      </c>
      <c r="L442" s="159"/>
      <c r="M442" s="163"/>
      <c r="T442" s="164"/>
      <c r="AT442" s="160" t="s">
        <v>259</v>
      </c>
      <c r="AU442" s="160" t="s">
        <v>88</v>
      </c>
      <c r="AV442" s="13" t="s">
        <v>88</v>
      </c>
      <c r="AW442" s="13" t="s">
        <v>27</v>
      </c>
      <c r="AX442" s="13" t="s">
        <v>72</v>
      </c>
      <c r="AY442" s="160" t="s">
        <v>157</v>
      </c>
    </row>
    <row r="443" spans="2:65" s="13" customFormat="1">
      <c r="B443" s="159"/>
      <c r="D443" s="154" t="s">
        <v>259</v>
      </c>
      <c r="E443" s="160" t="s">
        <v>1</v>
      </c>
      <c r="F443" s="161" t="s">
        <v>3666</v>
      </c>
      <c r="H443" s="162">
        <v>18.86</v>
      </c>
      <c r="L443" s="159"/>
      <c r="M443" s="163"/>
      <c r="T443" s="164"/>
      <c r="AT443" s="160" t="s">
        <v>259</v>
      </c>
      <c r="AU443" s="160" t="s">
        <v>88</v>
      </c>
      <c r="AV443" s="13" t="s">
        <v>88</v>
      </c>
      <c r="AW443" s="13" t="s">
        <v>27</v>
      </c>
      <c r="AX443" s="13" t="s">
        <v>72</v>
      </c>
      <c r="AY443" s="160" t="s">
        <v>157</v>
      </c>
    </row>
    <row r="444" spans="2:65" s="13" customFormat="1">
      <c r="B444" s="159"/>
      <c r="D444" s="154" t="s">
        <v>259</v>
      </c>
      <c r="E444" s="160" t="s">
        <v>1</v>
      </c>
      <c r="F444" s="161" t="s">
        <v>3667</v>
      </c>
      <c r="H444" s="162">
        <v>23.85</v>
      </c>
      <c r="L444" s="159"/>
      <c r="M444" s="163"/>
      <c r="T444" s="164"/>
      <c r="AT444" s="160" t="s">
        <v>259</v>
      </c>
      <c r="AU444" s="160" t="s">
        <v>88</v>
      </c>
      <c r="AV444" s="13" t="s">
        <v>88</v>
      </c>
      <c r="AW444" s="13" t="s">
        <v>27</v>
      </c>
      <c r="AX444" s="13" t="s">
        <v>72</v>
      </c>
      <c r="AY444" s="160" t="s">
        <v>157</v>
      </c>
    </row>
    <row r="445" spans="2:65" s="13" customFormat="1">
      <c r="B445" s="159"/>
      <c r="D445" s="154" t="s">
        <v>259</v>
      </c>
      <c r="E445" s="160" t="s">
        <v>1</v>
      </c>
      <c r="F445" s="161" t="s">
        <v>3668</v>
      </c>
      <c r="H445" s="162">
        <v>17.741</v>
      </c>
      <c r="L445" s="159"/>
      <c r="M445" s="163"/>
      <c r="T445" s="164"/>
      <c r="AT445" s="160" t="s">
        <v>259</v>
      </c>
      <c r="AU445" s="160" t="s">
        <v>88</v>
      </c>
      <c r="AV445" s="13" t="s">
        <v>88</v>
      </c>
      <c r="AW445" s="13" t="s">
        <v>27</v>
      </c>
      <c r="AX445" s="13" t="s">
        <v>72</v>
      </c>
      <c r="AY445" s="160" t="s">
        <v>157</v>
      </c>
    </row>
    <row r="446" spans="2:65" s="13" customFormat="1">
      <c r="B446" s="159"/>
      <c r="D446" s="154" t="s">
        <v>259</v>
      </c>
      <c r="E446" s="160" t="s">
        <v>1</v>
      </c>
      <c r="F446" s="161" t="s">
        <v>3669</v>
      </c>
      <c r="H446" s="162">
        <v>18.376000000000001</v>
      </c>
      <c r="L446" s="159"/>
      <c r="M446" s="163"/>
      <c r="T446" s="164"/>
      <c r="AT446" s="160" t="s">
        <v>259</v>
      </c>
      <c r="AU446" s="160" t="s">
        <v>88</v>
      </c>
      <c r="AV446" s="13" t="s">
        <v>88</v>
      </c>
      <c r="AW446" s="13" t="s">
        <v>27</v>
      </c>
      <c r="AX446" s="13" t="s">
        <v>72</v>
      </c>
      <c r="AY446" s="160" t="s">
        <v>157</v>
      </c>
    </row>
    <row r="447" spans="2:65" s="13" customFormat="1">
      <c r="B447" s="159"/>
      <c r="D447" s="154" t="s">
        <v>259</v>
      </c>
      <c r="E447" s="160" t="s">
        <v>1</v>
      </c>
      <c r="F447" s="161" t="s">
        <v>3670</v>
      </c>
      <c r="H447" s="162">
        <v>17.704000000000001</v>
      </c>
      <c r="L447" s="159"/>
      <c r="M447" s="163"/>
      <c r="T447" s="164"/>
      <c r="AT447" s="160" t="s">
        <v>259</v>
      </c>
      <c r="AU447" s="160" t="s">
        <v>88</v>
      </c>
      <c r="AV447" s="13" t="s">
        <v>88</v>
      </c>
      <c r="AW447" s="13" t="s">
        <v>27</v>
      </c>
      <c r="AX447" s="13" t="s">
        <v>72</v>
      </c>
      <c r="AY447" s="160" t="s">
        <v>157</v>
      </c>
    </row>
    <row r="448" spans="2:65" s="13" customFormat="1">
      <c r="B448" s="159"/>
      <c r="D448" s="154" t="s">
        <v>259</v>
      </c>
      <c r="E448" s="160" t="s">
        <v>1</v>
      </c>
      <c r="F448" s="161" t="s">
        <v>3671</v>
      </c>
      <c r="H448" s="162">
        <v>21.791</v>
      </c>
      <c r="L448" s="159"/>
      <c r="M448" s="163"/>
      <c r="T448" s="164"/>
      <c r="AT448" s="160" t="s">
        <v>259</v>
      </c>
      <c r="AU448" s="160" t="s">
        <v>88</v>
      </c>
      <c r="AV448" s="13" t="s">
        <v>88</v>
      </c>
      <c r="AW448" s="13" t="s">
        <v>27</v>
      </c>
      <c r="AX448" s="13" t="s">
        <v>72</v>
      </c>
      <c r="AY448" s="160" t="s">
        <v>157</v>
      </c>
    </row>
    <row r="449" spans="2:65" s="13" customFormat="1">
      <c r="B449" s="159"/>
      <c r="D449" s="154" t="s">
        <v>259</v>
      </c>
      <c r="E449" s="160" t="s">
        <v>1</v>
      </c>
      <c r="F449" s="161" t="s">
        <v>3672</v>
      </c>
      <c r="H449" s="162">
        <v>16.471</v>
      </c>
      <c r="L449" s="159"/>
      <c r="M449" s="163"/>
      <c r="T449" s="164"/>
      <c r="AT449" s="160" t="s">
        <v>259</v>
      </c>
      <c r="AU449" s="160" t="s">
        <v>88</v>
      </c>
      <c r="AV449" s="13" t="s">
        <v>88</v>
      </c>
      <c r="AW449" s="13" t="s">
        <v>27</v>
      </c>
      <c r="AX449" s="13" t="s">
        <v>72</v>
      </c>
      <c r="AY449" s="160" t="s">
        <v>157</v>
      </c>
    </row>
    <row r="450" spans="2:65" s="13" customFormat="1">
      <c r="B450" s="159"/>
      <c r="D450" s="154" t="s">
        <v>259</v>
      </c>
      <c r="E450" s="160" t="s">
        <v>1</v>
      </c>
      <c r="F450" s="161" t="s">
        <v>3673</v>
      </c>
      <c r="H450" s="162">
        <v>21.385000000000002</v>
      </c>
      <c r="L450" s="159"/>
      <c r="M450" s="163"/>
      <c r="T450" s="164"/>
      <c r="AT450" s="160" t="s">
        <v>259</v>
      </c>
      <c r="AU450" s="160" t="s">
        <v>88</v>
      </c>
      <c r="AV450" s="13" t="s">
        <v>88</v>
      </c>
      <c r="AW450" s="13" t="s">
        <v>27</v>
      </c>
      <c r="AX450" s="13" t="s">
        <v>72</v>
      </c>
      <c r="AY450" s="160" t="s">
        <v>157</v>
      </c>
    </row>
    <row r="451" spans="2:65" s="13" customFormat="1">
      <c r="B451" s="159"/>
      <c r="D451" s="154" t="s">
        <v>259</v>
      </c>
      <c r="E451" s="160" t="s">
        <v>1</v>
      </c>
      <c r="F451" s="161" t="s">
        <v>3674</v>
      </c>
      <c r="H451" s="162">
        <v>18.643999999999998</v>
      </c>
      <c r="L451" s="159"/>
      <c r="M451" s="163"/>
      <c r="T451" s="164"/>
      <c r="AT451" s="160" t="s">
        <v>259</v>
      </c>
      <c r="AU451" s="160" t="s">
        <v>88</v>
      </c>
      <c r="AV451" s="13" t="s">
        <v>88</v>
      </c>
      <c r="AW451" s="13" t="s">
        <v>27</v>
      </c>
      <c r="AX451" s="13" t="s">
        <v>72</v>
      </c>
      <c r="AY451" s="160" t="s">
        <v>157</v>
      </c>
    </row>
    <row r="452" spans="2:65" s="13" customFormat="1">
      <c r="B452" s="159"/>
      <c r="D452" s="154" t="s">
        <v>259</v>
      </c>
      <c r="E452" s="160" t="s">
        <v>1</v>
      </c>
      <c r="F452" s="161" t="s">
        <v>3675</v>
      </c>
      <c r="H452" s="162">
        <v>17.117000000000001</v>
      </c>
      <c r="L452" s="159"/>
      <c r="M452" s="163"/>
      <c r="T452" s="164"/>
      <c r="AT452" s="160" t="s">
        <v>259</v>
      </c>
      <c r="AU452" s="160" t="s">
        <v>88</v>
      </c>
      <c r="AV452" s="13" t="s">
        <v>88</v>
      </c>
      <c r="AW452" s="13" t="s">
        <v>27</v>
      </c>
      <c r="AX452" s="13" t="s">
        <v>72</v>
      </c>
      <c r="AY452" s="160" t="s">
        <v>157</v>
      </c>
    </row>
    <row r="453" spans="2:65" s="14" customFormat="1">
      <c r="B453" s="165"/>
      <c r="D453" s="154" t="s">
        <v>259</v>
      </c>
      <c r="E453" s="166" t="s">
        <v>1</v>
      </c>
      <c r="F453" s="167" t="s">
        <v>265</v>
      </c>
      <c r="H453" s="168">
        <v>301.71400000000006</v>
      </c>
      <c r="L453" s="165"/>
      <c r="M453" s="169"/>
      <c r="T453" s="170"/>
      <c r="AT453" s="166" t="s">
        <v>259</v>
      </c>
      <c r="AU453" s="166" t="s">
        <v>88</v>
      </c>
      <c r="AV453" s="14" t="s">
        <v>164</v>
      </c>
      <c r="AW453" s="14" t="s">
        <v>27</v>
      </c>
      <c r="AX453" s="14" t="s">
        <v>80</v>
      </c>
      <c r="AY453" s="166" t="s">
        <v>157</v>
      </c>
    </row>
    <row r="454" spans="2:65" s="1" customFormat="1" ht="37.9" customHeight="1">
      <c r="B454" s="28"/>
      <c r="C454" s="205" t="s">
        <v>465</v>
      </c>
      <c r="D454" s="205" t="s">
        <v>557</v>
      </c>
      <c r="E454" s="206" t="s">
        <v>3787</v>
      </c>
      <c r="F454" s="207" t="s">
        <v>3788</v>
      </c>
      <c r="G454" s="208" t="s">
        <v>306</v>
      </c>
      <c r="H454" s="209">
        <v>351.64800000000002</v>
      </c>
      <c r="I454" s="904"/>
      <c r="J454" s="210">
        <f>ROUND(I454*H454,2)</f>
        <v>0</v>
      </c>
      <c r="K454" s="207" t="s">
        <v>2720</v>
      </c>
      <c r="L454" s="185"/>
      <c r="M454" s="186" t="s">
        <v>1</v>
      </c>
      <c r="N454" s="187" t="s">
        <v>38</v>
      </c>
      <c r="O454" s="142">
        <v>0</v>
      </c>
      <c r="P454" s="142">
        <f>O454*H454</f>
        <v>0</v>
      </c>
      <c r="Q454" s="142">
        <v>4.7999999999999996E-3</v>
      </c>
      <c r="R454" s="142">
        <f>Q454*H454</f>
        <v>1.6879104</v>
      </c>
      <c r="S454" s="142">
        <v>0</v>
      </c>
      <c r="T454" s="143">
        <f>S454*H454</f>
        <v>0</v>
      </c>
      <c r="AR454" s="144" t="s">
        <v>735</v>
      </c>
      <c r="AT454" s="144" t="s">
        <v>557</v>
      </c>
      <c r="AU454" s="144" t="s">
        <v>88</v>
      </c>
      <c r="AY454" s="16" t="s">
        <v>157</v>
      </c>
      <c r="BE454" s="145">
        <f>IF(N454="základní",J454,0)</f>
        <v>0</v>
      </c>
      <c r="BF454" s="145">
        <f>IF(N454="snížená",J454,0)</f>
        <v>0</v>
      </c>
      <c r="BG454" s="145">
        <f>IF(N454="zákl. přenesená",J454,0)</f>
        <v>0</v>
      </c>
      <c r="BH454" s="145">
        <f>IF(N454="sníž. přenesená",J454,0)</f>
        <v>0</v>
      </c>
      <c r="BI454" s="145">
        <f>IF(N454="nulová",J454,0)</f>
        <v>0</v>
      </c>
      <c r="BJ454" s="16" t="s">
        <v>88</v>
      </c>
      <c r="BK454" s="145">
        <f>ROUND(I454*H454,2)</f>
        <v>0</v>
      </c>
      <c r="BL454" s="16" t="s">
        <v>188</v>
      </c>
      <c r="BM454" s="144" t="s">
        <v>3789</v>
      </c>
    </row>
    <row r="455" spans="2:65" s="12" customFormat="1">
      <c r="B455" s="153"/>
      <c r="D455" s="154" t="s">
        <v>259</v>
      </c>
      <c r="E455" s="155" t="s">
        <v>1</v>
      </c>
      <c r="F455" s="156" t="s">
        <v>2904</v>
      </c>
      <c r="H455" s="155" t="s">
        <v>1</v>
      </c>
      <c r="L455" s="153"/>
      <c r="M455" s="157"/>
      <c r="T455" s="158"/>
      <c r="AT455" s="155" t="s">
        <v>259</v>
      </c>
      <c r="AU455" s="155" t="s">
        <v>88</v>
      </c>
      <c r="AV455" s="12" t="s">
        <v>80</v>
      </c>
      <c r="AW455" s="12" t="s">
        <v>27</v>
      </c>
      <c r="AX455" s="12" t="s">
        <v>72</v>
      </c>
      <c r="AY455" s="155" t="s">
        <v>157</v>
      </c>
    </row>
    <row r="456" spans="2:65" s="12" customFormat="1">
      <c r="B456" s="153"/>
      <c r="D456" s="154" t="s">
        <v>259</v>
      </c>
      <c r="E456" s="155" t="s">
        <v>1</v>
      </c>
      <c r="F456" s="156" t="s">
        <v>3660</v>
      </c>
      <c r="H456" s="155" t="s">
        <v>1</v>
      </c>
      <c r="L456" s="153"/>
      <c r="M456" s="157"/>
      <c r="T456" s="158"/>
      <c r="AT456" s="155" t="s">
        <v>259</v>
      </c>
      <c r="AU456" s="155" t="s">
        <v>88</v>
      </c>
      <c r="AV456" s="12" t="s">
        <v>80</v>
      </c>
      <c r="AW456" s="12" t="s">
        <v>27</v>
      </c>
      <c r="AX456" s="12" t="s">
        <v>72</v>
      </c>
      <c r="AY456" s="155" t="s">
        <v>157</v>
      </c>
    </row>
    <row r="457" spans="2:65" s="13" customFormat="1">
      <c r="B457" s="159"/>
      <c r="D457" s="154" t="s">
        <v>259</v>
      </c>
      <c r="E457" s="160" t="s">
        <v>1</v>
      </c>
      <c r="F457" s="161" t="s">
        <v>3661</v>
      </c>
      <c r="H457" s="162">
        <v>26.442</v>
      </c>
      <c r="L457" s="159"/>
      <c r="M457" s="163"/>
      <c r="T457" s="164"/>
      <c r="AT457" s="160" t="s">
        <v>259</v>
      </c>
      <c r="AU457" s="160" t="s">
        <v>88</v>
      </c>
      <c r="AV457" s="13" t="s">
        <v>88</v>
      </c>
      <c r="AW457" s="13" t="s">
        <v>27</v>
      </c>
      <c r="AX457" s="13" t="s">
        <v>72</v>
      </c>
      <c r="AY457" s="160" t="s">
        <v>157</v>
      </c>
    </row>
    <row r="458" spans="2:65" s="13" customFormat="1">
      <c r="B458" s="159"/>
      <c r="D458" s="154" t="s">
        <v>259</v>
      </c>
      <c r="E458" s="160" t="s">
        <v>1</v>
      </c>
      <c r="F458" s="161" t="s">
        <v>3662</v>
      </c>
      <c r="H458" s="162">
        <v>19.36</v>
      </c>
      <c r="L458" s="159"/>
      <c r="M458" s="163"/>
      <c r="T458" s="164"/>
      <c r="AT458" s="160" t="s">
        <v>259</v>
      </c>
      <c r="AU458" s="160" t="s">
        <v>88</v>
      </c>
      <c r="AV458" s="13" t="s">
        <v>88</v>
      </c>
      <c r="AW458" s="13" t="s">
        <v>27</v>
      </c>
      <c r="AX458" s="13" t="s">
        <v>72</v>
      </c>
      <c r="AY458" s="160" t="s">
        <v>157</v>
      </c>
    </row>
    <row r="459" spans="2:65" s="13" customFormat="1">
      <c r="B459" s="159"/>
      <c r="D459" s="154" t="s">
        <v>259</v>
      </c>
      <c r="E459" s="160" t="s">
        <v>1</v>
      </c>
      <c r="F459" s="161" t="s">
        <v>3663</v>
      </c>
      <c r="H459" s="162">
        <v>25.021999999999998</v>
      </c>
      <c r="L459" s="159"/>
      <c r="M459" s="163"/>
      <c r="T459" s="164"/>
      <c r="AT459" s="160" t="s">
        <v>259</v>
      </c>
      <c r="AU459" s="160" t="s">
        <v>88</v>
      </c>
      <c r="AV459" s="13" t="s">
        <v>88</v>
      </c>
      <c r="AW459" s="13" t="s">
        <v>27</v>
      </c>
      <c r="AX459" s="13" t="s">
        <v>72</v>
      </c>
      <c r="AY459" s="160" t="s">
        <v>157</v>
      </c>
    </row>
    <row r="460" spans="2:65" s="13" customFormat="1">
      <c r="B460" s="159"/>
      <c r="D460" s="154" t="s">
        <v>259</v>
      </c>
      <c r="E460" s="160" t="s">
        <v>1</v>
      </c>
      <c r="F460" s="161" t="s">
        <v>3664</v>
      </c>
      <c r="H460" s="162">
        <v>20.411999999999999</v>
      </c>
      <c r="L460" s="159"/>
      <c r="M460" s="163"/>
      <c r="T460" s="164"/>
      <c r="AT460" s="160" t="s">
        <v>259</v>
      </c>
      <c r="AU460" s="160" t="s">
        <v>88</v>
      </c>
      <c r="AV460" s="13" t="s">
        <v>88</v>
      </c>
      <c r="AW460" s="13" t="s">
        <v>27</v>
      </c>
      <c r="AX460" s="13" t="s">
        <v>72</v>
      </c>
      <c r="AY460" s="160" t="s">
        <v>157</v>
      </c>
    </row>
    <row r="461" spans="2:65" s="13" customFormat="1">
      <c r="B461" s="159"/>
      <c r="D461" s="154" t="s">
        <v>259</v>
      </c>
      <c r="E461" s="160" t="s">
        <v>1</v>
      </c>
      <c r="F461" s="161" t="s">
        <v>3665</v>
      </c>
      <c r="H461" s="162">
        <v>18.539000000000001</v>
      </c>
      <c r="L461" s="159"/>
      <c r="M461" s="163"/>
      <c r="T461" s="164"/>
      <c r="AT461" s="160" t="s">
        <v>259</v>
      </c>
      <c r="AU461" s="160" t="s">
        <v>88</v>
      </c>
      <c r="AV461" s="13" t="s">
        <v>88</v>
      </c>
      <c r="AW461" s="13" t="s">
        <v>27</v>
      </c>
      <c r="AX461" s="13" t="s">
        <v>72</v>
      </c>
      <c r="AY461" s="160" t="s">
        <v>157</v>
      </c>
    </row>
    <row r="462" spans="2:65" s="13" customFormat="1">
      <c r="B462" s="159"/>
      <c r="D462" s="154" t="s">
        <v>259</v>
      </c>
      <c r="E462" s="160" t="s">
        <v>1</v>
      </c>
      <c r="F462" s="161" t="s">
        <v>3666</v>
      </c>
      <c r="H462" s="162">
        <v>18.86</v>
      </c>
      <c r="L462" s="159"/>
      <c r="M462" s="163"/>
      <c r="T462" s="164"/>
      <c r="AT462" s="160" t="s">
        <v>259</v>
      </c>
      <c r="AU462" s="160" t="s">
        <v>88</v>
      </c>
      <c r="AV462" s="13" t="s">
        <v>88</v>
      </c>
      <c r="AW462" s="13" t="s">
        <v>27</v>
      </c>
      <c r="AX462" s="13" t="s">
        <v>72</v>
      </c>
      <c r="AY462" s="160" t="s">
        <v>157</v>
      </c>
    </row>
    <row r="463" spans="2:65" s="13" customFormat="1">
      <c r="B463" s="159"/>
      <c r="D463" s="154" t="s">
        <v>259</v>
      </c>
      <c r="E463" s="160" t="s">
        <v>1</v>
      </c>
      <c r="F463" s="161" t="s">
        <v>3667</v>
      </c>
      <c r="H463" s="162">
        <v>23.85</v>
      </c>
      <c r="L463" s="159"/>
      <c r="M463" s="163"/>
      <c r="T463" s="164"/>
      <c r="AT463" s="160" t="s">
        <v>259</v>
      </c>
      <c r="AU463" s="160" t="s">
        <v>88</v>
      </c>
      <c r="AV463" s="13" t="s">
        <v>88</v>
      </c>
      <c r="AW463" s="13" t="s">
        <v>27</v>
      </c>
      <c r="AX463" s="13" t="s">
        <v>72</v>
      </c>
      <c r="AY463" s="160" t="s">
        <v>157</v>
      </c>
    </row>
    <row r="464" spans="2:65" s="13" customFormat="1">
      <c r="B464" s="159"/>
      <c r="D464" s="154" t="s">
        <v>259</v>
      </c>
      <c r="E464" s="160" t="s">
        <v>1</v>
      </c>
      <c r="F464" s="161" t="s">
        <v>3668</v>
      </c>
      <c r="H464" s="162">
        <v>17.741</v>
      </c>
      <c r="L464" s="159"/>
      <c r="M464" s="163"/>
      <c r="T464" s="164"/>
      <c r="AT464" s="160" t="s">
        <v>259</v>
      </c>
      <c r="AU464" s="160" t="s">
        <v>88</v>
      </c>
      <c r="AV464" s="13" t="s">
        <v>88</v>
      </c>
      <c r="AW464" s="13" t="s">
        <v>27</v>
      </c>
      <c r="AX464" s="13" t="s">
        <v>72</v>
      </c>
      <c r="AY464" s="160" t="s">
        <v>157</v>
      </c>
    </row>
    <row r="465" spans="2:65" s="13" customFormat="1">
      <c r="B465" s="159"/>
      <c r="D465" s="154" t="s">
        <v>259</v>
      </c>
      <c r="E465" s="160" t="s">
        <v>1</v>
      </c>
      <c r="F465" s="161" t="s">
        <v>3669</v>
      </c>
      <c r="H465" s="162">
        <v>18.376000000000001</v>
      </c>
      <c r="L465" s="159"/>
      <c r="M465" s="163"/>
      <c r="T465" s="164"/>
      <c r="AT465" s="160" t="s">
        <v>259</v>
      </c>
      <c r="AU465" s="160" t="s">
        <v>88</v>
      </c>
      <c r="AV465" s="13" t="s">
        <v>88</v>
      </c>
      <c r="AW465" s="13" t="s">
        <v>27</v>
      </c>
      <c r="AX465" s="13" t="s">
        <v>72</v>
      </c>
      <c r="AY465" s="160" t="s">
        <v>157</v>
      </c>
    </row>
    <row r="466" spans="2:65" s="13" customFormat="1">
      <c r="B466" s="159"/>
      <c r="D466" s="154" t="s">
        <v>259</v>
      </c>
      <c r="E466" s="160" t="s">
        <v>1</v>
      </c>
      <c r="F466" s="161" t="s">
        <v>3670</v>
      </c>
      <c r="H466" s="162">
        <v>17.704000000000001</v>
      </c>
      <c r="L466" s="159"/>
      <c r="M466" s="163"/>
      <c r="T466" s="164"/>
      <c r="AT466" s="160" t="s">
        <v>259</v>
      </c>
      <c r="AU466" s="160" t="s">
        <v>88</v>
      </c>
      <c r="AV466" s="13" t="s">
        <v>88</v>
      </c>
      <c r="AW466" s="13" t="s">
        <v>27</v>
      </c>
      <c r="AX466" s="13" t="s">
        <v>72</v>
      </c>
      <c r="AY466" s="160" t="s">
        <v>157</v>
      </c>
    </row>
    <row r="467" spans="2:65" s="13" customFormat="1">
      <c r="B467" s="159"/>
      <c r="D467" s="154" t="s">
        <v>259</v>
      </c>
      <c r="E467" s="160" t="s">
        <v>1</v>
      </c>
      <c r="F467" s="161" t="s">
        <v>3671</v>
      </c>
      <c r="H467" s="162">
        <v>21.791</v>
      </c>
      <c r="L467" s="159"/>
      <c r="M467" s="163"/>
      <c r="T467" s="164"/>
      <c r="AT467" s="160" t="s">
        <v>259</v>
      </c>
      <c r="AU467" s="160" t="s">
        <v>88</v>
      </c>
      <c r="AV467" s="13" t="s">
        <v>88</v>
      </c>
      <c r="AW467" s="13" t="s">
        <v>27</v>
      </c>
      <c r="AX467" s="13" t="s">
        <v>72</v>
      </c>
      <c r="AY467" s="160" t="s">
        <v>157</v>
      </c>
    </row>
    <row r="468" spans="2:65" s="13" customFormat="1">
      <c r="B468" s="159"/>
      <c r="D468" s="154" t="s">
        <v>259</v>
      </c>
      <c r="E468" s="160" t="s">
        <v>1</v>
      </c>
      <c r="F468" s="161" t="s">
        <v>3672</v>
      </c>
      <c r="H468" s="162">
        <v>16.471</v>
      </c>
      <c r="L468" s="159"/>
      <c r="M468" s="163"/>
      <c r="T468" s="164"/>
      <c r="AT468" s="160" t="s">
        <v>259</v>
      </c>
      <c r="AU468" s="160" t="s">
        <v>88</v>
      </c>
      <c r="AV468" s="13" t="s">
        <v>88</v>
      </c>
      <c r="AW468" s="13" t="s">
        <v>27</v>
      </c>
      <c r="AX468" s="13" t="s">
        <v>72</v>
      </c>
      <c r="AY468" s="160" t="s">
        <v>157</v>
      </c>
    </row>
    <row r="469" spans="2:65" s="13" customFormat="1">
      <c r="B469" s="159"/>
      <c r="D469" s="154" t="s">
        <v>259</v>
      </c>
      <c r="E469" s="160" t="s">
        <v>1</v>
      </c>
      <c r="F469" s="161" t="s">
        <v>3673</v>
      </c>
      <c r="H469" s="162">
        <v>21.385000000000002</v>
      </c>
      <c r="L469" s="159"/>
      <c r="M469" s="163"/>
      <c r="T469" s="164"/>
      <c r="AT469" s="160" t="s">
        <v>259</v>
      </c>
      <c r="AU469" s="160" t="s">
        <v>88</v>
      </c>
      <c r="AV469" s="13" t="s">
        <v>88</v>
      </c>
      <c r="AW469" s="13" t="s">
        <v>27</v>
      </c>
      <c r="AX469" s="13" t="s">
        <v>72</v>
      </c>
      <c r="AY469" s="160" t="s">
        <v>157</v>
      </c>
    </row>
    <row r="470" spans="2:65" s="13" customFormat="1">
      <c r="B470" s="159"/>
      <c r="D470" s="154" t="s">
        <v>259</v>
      </c>
      <c r="E470" s="160" t="s">
        <v>1</v>
      </c>
      <c r="F470" s="161" t="s">
        <v>3674</v>
      </c>
      <c r="H470" s="162">
        <v>18.643999999999998</v>
      </c>
      <c r="L470" s="159"/>
      <c r="M470" s="163"/>
      <c r="T470" s="164"/>
      <c r="AT470" s="160" t="s">
        <v>259</v>
      </c>
      <c r="AU470" s="160" t="s">
        <v>88</v>
      </c>
      <c r="AV470" s="13" t="s">
        <v>88</v>
      </c>
      <c r="AW470" s="13" t="s">
        <v>27</v>
      </c>
      <c r="AX470" s="13" t="s">
        <v>72</v>
      </c>
      <c r="AY470" s="160" t="s">
        <v>157</v>
      </c>
    </row>
    <row r="471" spans="2:65" s="13" customFormat="1">
      <c r="B471" s="159"/>
      <c r="D471" s="154" t="s">
        <v>259</v>
      </c>
      <c r="E471" s="160" t="s">
        <v>1</v>
      </c>
      <c r="F471" s="161" t="s">
        <v>3675</v>
      </c>
      <c r="H471" s="162">
        <v>17.117000000000001</v>
      </c>
      <c r="L471" s="159"/>
      <c r="M471" s="163"/>
      <c r="T471" s="164"/>
      <c r="AT471" s="160" t="s">
        <v>259</v>
      </c>
      <c r="AU471" s="160" t="s">
        <v>88</v>
      </c>
      <c r="AV471" s="13" t="s">
        <v>88</v>
      </c>
      <c r="AW471" s="13" t="s">
        <v>27</v>
      </c>
      <c r="AX471" s="13" t="s">
        <v>72</v>
      </c>
      <c r="AY471" s="160" t="s">
        <v>157</v>
      </c>
    </row>
    <row r="472" spans="2:65" s="14" customFormat="1">
      <c r="B472" s="165"/>
      <c r="D472" s="154" t="s">
        <v>259</v>
      </c>
      <c r="E472" s="166" t="s">
        <v>1</v>
      </c>
      <c r="F472" s="167" t="s">
        <v>265</v>
      </c>
      <c r="H472" s="168">
        <v>301.71400000000006</v>
      </c>
      <c r="L472" s="165"/>
      <c r="M472" s="169"/>
      <c r="T472" s="170"/>
      <c r="AT472" s="166" t="s">
        <v>259</v>
      </c>
      <c r="AU472" s="166" t="s">
        <v>88</v>
      </c>
      <c r="AV472" s="14" t="s">
        <v>164</v>
      </c>
      <c r="AW472" s="14" t="s">
        <v>27</v>
      </c>
      <c r="AX472" s="14" t="s">
        <v>80</v>
      </c>
      <c r="AY472" s="166" t="s">
        <v>157</v>
      </c>
    </row>
    <row r="473" spans="2:65" s="13" customFormat="1">
      <c r="B473" s="159"/>
      <c r="D473" s="154" t="s">
        <v>259</v>
      </c>
      <c r="F473" s="161" t="s">
        <v>3790</v>
      </c>
      <c r="H473" s="162">
        <v>351.64800000000002</v>
      </c>
      <c r="L473" s="159"/>
      <c r="M473" s="163"/>
      <c r="T473" s="164"/>
      <c r="AT473" s="160" t="s">
        <v>259</v>
      </c>
      <c r="AU473" s="160" t="s">
        <v>88</v>
      </c>
      <c r="AV473" s="13" t="s">
        <v>88</v>
      </c>
      <c r="AW473" s="13" t="s">
        <v>3</v>
      </c>
      <c r="AX473" s="13" t="s">
        <v>80</v>
      </c>
      <c r="AY473" s="160" t="s">
        <v>157</v>
      </c>
    </row>
    <row r="474" spans="2:65" s="1" customFormat="1" ht="24.25" customHeight="1">
      <c r="B474" s="28"/>
      <c r="C474" s="198" t="s">
        <v>470</v>
      </c>
      <c r="D474" s="198" t="s">
        <v>160</v>
      </c>
      <c r="E474" s="199" t="s">
        <v>3791</v>
      </c>
      <c r="F474" s="200" t="s">
        <v>3792</v>
      </c>
      <c r="G474" s="201" t="s">
        <v>306</v>
      </c>
      <c r="H474" s="202">
        <v>43.037999999999997</v>
      </c>
      <c r="I474" s="903"/>
      <c r="J474" s="203">
        <f>ROUND(I474*H474,2)</f>
        <v>0</v>
      </c>
      <c r="K474" s="200" t="s">
        <v>2720</v>
      </c>
      <c r="L474" s="28"/>
      <c r="M474" s="140" t="s">
        <v>1</v>
      </c>
      <c r="N474" s="141" t="s">
        <v>38</v>
      </c>
      <c r="O474" s="142">
        <v>0.26</v>
      </c>
      <c r="P474" s="142">
        <f>O474*H474</f>
        <v>11.189879999999999</v>
      </c>
      <c r="Q474" s="142">
        <v>4.0000000000000002E-4</v>
      </c>
      <c r="R474" s="142">
        <f>Q474*H474</f>
        <v>1.72152E-2</v>
      </c>
      <c r="S474" s="142">
        <v>0</v>
      </c>
      <c r="T474" s="143">
        <f>S474*H474</f>
        <v>0</v>
      </c>
      <c r="AR474" s="144" t="s">
        <v>188</v>
      </c>
      <c r="AT474" s="144" t="s">
        <v>160</v>
      </c>
      <c r="AU474" s="144" t="s">
        <v>88</v>
      </c>
      <c r="AY474" s="16" t="s">
        <v>157</v>
      </c>
      <c r="BE474" s="145">
        <f>IF(N474="základní",J474,0)</f>
        <v>0</v>
      </c>
      <c r="BF474" s="145">
        <f>IF(N474="snížená",J474,0)</f>
        <v>0</v>
      </c>
      <c r="BG474" s="145">
        <f>IF(N474="zákl. přenesená",J474,0)</f>
        <v>0</v>
      </c>
      <c r="BH474" s="145">
        <f>IF(N474="sníž. přenesená",J474,0)</f>
        <v>0</v>
      </c>
      <c r="BI474" s="145">
        <f>IF(N474="nulová",J474,0)</f>
        <v>0</v>
      </c>
      <c r="BJ474" s="16" t="s">
        <v>88</v>
      </c>
      <c r="BK474" s="145">
        <f>ROUND(I474*H474,2)</f>
        <v>0</v>
      </c>
      <c r="BL474" s="16" t="s">
        <v>188</v>
      </c>
      <c r="BM474" s="144" t="s">
        <v>3793</v>
      </c>
    </row>
    <row r="475" spans="2:65" s="1" customFormat="1">
      <c r="B475" s="28"/>
      <c r="D475" s="150" t="s">
        <v>214</v>
      </c>
      <c r="F475" s="870" t="s">
        <v>3794</v>
      </c>
      <c r="L475" s="28"/>
      <c r="M475" s="152"/>
      <c r="T475" s="52"/>
      <c r="AT475" s="16" t="s">
        <v>214</v>
      </c>
      <c r="AU475" s="16" t="s">
        <v>88</v>
      </c>
    </row>
    <row r="476" spans="2:65" s="12" customFormat="1">
      <c r="B476" s="153"/>
      <c r="D476" s="154" t="s">
        <v>259</v>
      </c>
      <c r="E476" s="155" t="s">
        <v>1</v>
      </c>
      <c r="F476" s="156" t="s">
        <v>2904</v>
      </c>
      <c r="H476" s="155" t="s">
        <v>1</v>
      </c>
      <c r="L476" s="153"/>
      <c r="M476" s="157"/>
      <c r="T476" s="158"/>
      <c r="AT476" s="155" t="s">
        <v>259</v>
      </c>
      <c r="AU476" s="155" t="s">
        <v>88</v>
      </c>
      <c r="AV476" s="12" t="s">
        <v>80</v>
      </c>
      <c r="AW476" s="12" t="s">
        <v>27</v>
      </c>
      <c r="AX476" s="12" t="s">
        <v>72</v>
      </c>
      <c r="AY476" s="155" t="s">
        <v>157</v>
      </c>
    </row>
    <row r="477" spans="2:65" s="12" customFormat="1">
      <c r="B477" s="153"/>
      <c r="D477" s="154" t="s">
        <v>259</v>
      </c>
      <c r="E477" s="155" t="s">
        <v>1</v>
      </c>
      <c r="F477" s="156" t="s">
        <v>3660</v>
      </c>
      <c r="H477" s="155" t="s">
        <v>1</v>
      </c>
      <c r="L477" s="153"/>
      <c r="M477" s="157"/>
      <c r="T477" s="158"/>
      <c r="AT477" s="155" t="s">
        <v>259</v>
      </c>
      <c r="AU477" s="155" t="s">
        <v>88</v>
      </c>
      <c r="AV477" s="12" t="s">
        <v>80</v>
      </c>
      <c r="AW477" s="12" t="s">
        <v>27</v>
      </c>
      <c r="AX477" s="12" t="s">
        <v>72</v>
      </c>
      <c r="AY477" s="155" t="s">
        <v>157</v>
      </c>
    </row>
    <row r="478" spans="2:65" s="13" customFormat="1">
      <c r="B478" s="159"/>
      <c r="D478" s="154" t="s">
        <v>259</v>
      </c>
      <c r="E478" s="160" t="s">
        <v>1</v>
      </c>
      <c r="F478" s="161" t="s">
        <v>3744</v>
      </c>
      <c r="H478" s="162">
        <v>3.8420000000000001</v>
      </c>
      <c r="L478" s="159"/>
      <c r="M478" s="163"/>
      <c r="T478" s="164"/>
      <c r="AT478" s="160" t="s">
        <v>259</v>
      </c>
      <c r="AU478" s="160" t="s">
        <v>88</v>
      </c>
      <c r="AV478" s="13" t="s">
        <v>88</v>
      </c>
      <c r="AW478" s="13" t="s">
        <v>27</v>
      </c>
      <c r="AX478" s="13" t="s">
        <v>72</v>
      </c>
      <c r="AY478" s="160" t="s">
        <v>157</v>
      </c>
    </row>
    <row r="479" spans="2:65" s="13" customFormat="1">
      <c r="B479" s="159"/>
      <c r="D479" s="154" t="s">
        <v>259</v>
      </c>
      <c r="E479" s="160" t="s">
        <v>1</v>
      </c>
      <c r="F479" s="161" t="s">
        <v>3745</v>
      </c>
      <c r="H479" s="162">
        <v>2.4359999999999999</v>
      </c>
      <c r="L479" s="159"/>
      <c r="M479" s="163"/>
      <c r="T479" s="164"/>
      <c r="AT479" s="160" t="s">
        <v>259</v>
      </c>
      <c r="AU479" s="160" t="s">
        <v>88</v>
      </c>
      <c r="AV479" s="13" t="s">
        <v>88</v>
      </c>
      <c r="AW479" s="13" t="s">
        <v>27</v>
      </c>
      <c r="AX479" s="13" t="s">
        <v>72</v>
      </c>
      <c r="AY479" s="160" t="s">
        <v>157</v>
      </c>
    </row>
    <row r="480" spans="2:65" s="13" customFormat="1">
      <c r="B480" s="159"/>
      <c r="D480" s="154" t="s">
        <v>259</v>
      </c>
      <c r="E480" s="160" t="s">
        <v>1</v>
      </c>
      <c r="F480" s="161" t="s">
        <v>3746</v>
      </c>
      <c r="H480" s="162">
        <v>3.1579999999999999</v>
      </c>
      <c r="L480" s="159"/>
      <c r="M480" s="163"/>
      <c r="T480" s="164"/>
      <c r="AT480" s="160" t="s">
        <v>259</v>
      </c>
      <c r="AU480" s="160" t="s">
        <v>88</v>
      </c>
      <c r="AV480" s="13" t="s">
        <v>88</v>
      </c>
      <c r="AW480" s="13" t="s">
        <v>27</v>
      </c>
      <c r="AX480" s="13" t="s">
        <v>72</v>
      </c>
      <c r="AY480" s="160" t="s">
        <v>157</v>
      </c>
    </row>
    <row r="481" spans="2:65" s="13" customFormat="1">
      <c r="B481" s="159"/>
      <c r="D481" s="154" t="s">
        <v>259</v>
      </c>
      <c r="E481" s="160" t="s">
        <v>1</v>
      </c>
      <c r="F481" s="161" t="s">
        <v>3747</v>
      </c>
      <c r="H481" s="162">
        <v>2.9740000000000002</v>
      </c>
      <c r="L481" s="159"/>
      <c r="M481" s="163"/>
      <c r="T481" s="164"/>
      <c r="AT481" s="160" t="s">
        <v>259</v>
      </c>
      <c r="AU481" s="160" t="s">
        <v>88</v>
      </c>
      <c r="AV481" s="13" t="s">
        <v>88</v>
      </c>
      <c r="AW481" s="13" t="s">
        <v>27</v>
      </c>
      <c r="AX481" s="13" t="s">
        <v>72</v>
      </c>
      <c r="AY481" s="160" t="s">
        <v>157</v>
      </c>
    </row>
    <row r="482" spans="2:65" s="13" customFormat="1">
      <c r="B482" s="159"/>
      <c r="D482" s="154" t="s">
        <v>259</v>
      </c>
      <c r="E482" s="160" t="s">
        <v>1</v>
      </c>
      <c r="F482" s="161" t="s">
        <v>3748</v>
      </c>
      <c r="H482" s="162">
        <v>2.8620000000000001</v>
      </c>
      <c r="L482" s="159"/>
      <c r="M482" s="163"/>
      <c r="T482" s="164"/>
      <c r="AT482" s="160" t="s">
        <v>259</v>
      </c>
      <c r="AU482" s="160" t="s">
        <v>88</v>
      </c>
      <c r="AV482" s="13" t="s">
        <v>88</v>
      </c>
      <c r="AW482" s="13" t="s">
        <v>27</v>
      </c>
      <c r="AX482" s="13" t="s">
        <v>72</v>
      </c>
      <c r="AY482" s="160" t="s">
        <v>157</v>
      </c>
    </row>
    <row r="483" spans="2:65" s="13" customFormat="1">
      <c r="B483" s="159"/>
      <c r="D483" s="154" t="s">
        <v>259</v>
      </c>
      <c r="E483" s="160" t="s">
        <v>1</v>
      </c>
      <c r="F483" s="161" t="s">
        <v>3749</v>
      </c>
      <c r="H483" s="162">
        <v>4.8220000000000001</v>
      </c>
      <c r="L483" s="159"/>
      <c r="M483" s="163"/>
      <c r="T483" s="164"/>
      <c r="AT483" s="160" t="s">
        <v>259</v>
      </c>
      <c r="AU483" s="160" t="s">
        <v>88</v>
      </c>
      <c r="AV483" s="13" t="s">
        <v>88</v>
      </c>
      <c r="AW483" s="13" t="s">
        <v>27</v>
      </c>
      <c r="AX483" s="13" t="s">
        <v>72</v>
      </c>
      <c r="AY483" s="160" t="s">
        <v>157</v>
      </c>
    </row>
    <row r="484" spans="2:65" s="13" customFormat="1">
      <c r="B484" s="159"/>
      <c r="D484" s="154" t="s">
        <v>259</v>
      </c>
      <c r="E484" s="160" t="s">
        <v>1</v>
      </c>
      <c r="F484" s="161" t="s">
        <v>3750</v>
      </c>
      <c r="H484" s="162">
        <v>2.738</v>
      </c>
      <c r="L484" s="159"/>
      <c r="M484" s="163"/>
      <c r="T484" s="164"/>
      <c r="AT484" s="160" t="s">
        <v>259</v>
      </c>
      <c r="AU484" s="160" t="s">
        <v>88</v>
      </c>
      <c r="AV484" s="13" t="s">
        <v>88</v>
      </c>
      <c r="AW484" s="13" t="s">
        <v>27</v>
      </c>
      <c r="AX484" s="13" t="s">
        <v>72</v>
      </c>
      <c r="AY484" s="160" t="s">
        <v>157</v>
      </c>
    </row>
    <row r="485" spans="2:65" s="13" customFormat="1">
      <c r="B485" s="159"/>
      <c r="D485" s="154" t="s">
        <v>259</v>
      </c>
      <c r="E485" s="160" t="s">
        <v>1</v>
      </c>
      <c r="F485" s="161" t="s">
        <v>3751</v>
      </c>
      <c r="H485" s="162">
        <v>2.306</v>
      </c>
      <c r="L485" s="159"/>
      <c r="M485" s="163"/>
      <c r="T485" s="164"/>
      <c r="AT485" s="160" t="s">
        <v>259</v>
      </c>
      <c r="AU485" s="160" t="s">
        <v>88</v>
      </c>
      <c r="AV485" s="13" t="s">
        <v>88</v>
      </c>
      <c r="AW485" s="13" t="s">
        <v>27</v>
      </c>
      <c r="AX485" s="13" t="s">
        <v>72</v>
      </c>
      <c r="AY485" s="160" t="s">
        <v>157</v>
      </c>
    </row>
    <row r="486" spans="2:65" s="13" customFormat="1" ht="20">
      <c r="B486" s="159"/>
      <c r="D486" s="154" t="s">
        <v>259</v>
      </c>
      <c r="E486" s="160" t="s">
        <v>1</v>
      </c>
      <c r="F486" s="161" t="s">
        <v>3752</v>
      </c>
      <c r="H486" s="162">
        <v>4.617</v>
      </c>
      <c r="L486" s="159"/>
      <c r="M486" s="163"/>
      <c r="T486" s="164"/>
      <c r="AT486" s="160" t="s">
        <v>259</v>
      </c>
      <c r="AU486" s="160" t="s">
        <v>88</v>
      </c>
      <c r="AV486" s="13" t="s">
        <v>88</v>
      </c>
      <c r="AW486" s="13" t="s">
        <v>27</v>
      </c>
      <c r="AX486" s="13" t="s">
        <v>72</v>
      </c>
      <c r="AY486" s="160" t="s">
        <v>157</v>
      </c>
    </row>
    <row r="487" spans="2:65" s="13" customFormat="1">
      <c r="B487" s="159"/>
      <c r="D487" s="154" t="s">
        <v>259</v>
      </c>
      <c r="E487" s="160" t="s">
        <v>1</v>
      </c>
      <c r="F487" s="161" t="s">
        <v>3753</v>
      </c>
      <c r="H487" s="162">
        <v>2.6680000000000001</v>
      </c>
      <c r="L487" s="159"/>
      <c r="M487" s="163"/>
      <c r="T487" s="164"/>
      <c r="AT487" s="160" t="s">
        <v>259</v>
      </c>
      <c r="AU487" s="160" t="s">
        <v>88</v>
      </c>
      <c r="AV487" s="13" t="s">
        <v>88</v>
      </c>
      <c r="AW487" s="13" t="s">
        <v>27</v>
      </c>
      <c r="AX487" s="13" t="s">
        <v>72</v>
      </c>
      <c r="AY487" s="160" t="s">
        <v>157</v>
      </c>
    </row>
    <row r="488" spans="2:65" s="13" customFormat="1">
      <c r="B488" s="159"/>
      <c r="D488" s="154" t="s">
        <v>259</v>
      </c>
      <c r="E488" s="160" t="s">
        <v>1</v>
      </c>
      <c r="F488" s="161" t="s">
        <v>3754</v>
      </c>
      <c r="H488" s="162">
        <v>2.722</v>
      </c>
      <c r="L488" s="159"/>
      <c r="M488" s="163"/>
      <c r="T488" s="164"/>
      <c r="AT488" s="160" t="s">
        <v>259</v>
      </c>
      <c r="AU488" s="160" t="s">
        <v>88</v>
      </c>
      <c r="AV488" s="13" t="s">
        <v>88</v>
      </c>
      <c r="AW488" s="13" t="s">
        <v>27</v>
      </c>
      <c r="AX488" s="13" t="s">
        <v>72</v>
      </c>
      <c r="AY488" s="160" t="s">
        <v>157</v>
      </c>
    </row>
    <row r="489" spans="2:65" s="13" customFormat="1">
      <c r="B489" s="159"/>
      <c r="D489" s="154" t="s">
        <v>259</v>
      </c>
      <c r="E489" s="160" t="s">
        <v>1</v>
      </c>
      <c r="F489" s="161" t="s">
        <v>3755</v>
      </c>
      <c r="H489" s="162">
        <v>2.2879999999999998</v>
      </c>
      <c r="L489" s="159"/>
      <c r="M489" s="163"/>
      <c r="T489" s="164"/>
      <c r="AT489" s="160" t="s">
        <v>259</v>
      </c>
      <c r="AU489" s="160" t="s">
        <v>88</v>
      </c>
      <c r="AV489" s="13" t="s">
        <v>88</v>
      </c>
      <c r="AW489" s="13" t="s">
        <v>27</v>
      </c>
      <c r="AX489" s="13" t="s">
        <v>72</v>
      </c>
      <c r="AY489" s="160" t="s">
        <v>157</v>
      </c>
    </row>
    <row r="490" spans="2:65" s="13" customFormat="1">
      <c r="B490" s="159"/>
      <c r="D490" s="154" t="s">
        <v>259</v>
      </c>
      <c r="E490" s="160" t="s">
        <v>1</v>
      </c>
      <c r="F490" s="161" t="s">
        <v>3756</v>
      </c>
      <c r="H490" s="162">
        <v>2.262</v>
      </c>
      <c r="L490" s="159"/>
      <c r="M490" s="163"/>
      <c r="T490" s="164"/>
      <c r="AT490" s="160" t="s">
        <v>259</v>
      </c>
      <c r="AU490" s="160" t="s">
        <v>88</v>
      </c>
      <c r="AV490" s="13" t="s">
        <v>88</v>
      </c>
      <c r="AW490" s="13" t="s">
        <v>27</v>
      </c>
      <c r="AX490" s="13" t="s">
        <v>72</v>
      </c>
      <c r="AY490" s="160" t="s">
        <v>157</v>
      </c>
    </row>
    <row r="491" spans="2:65" s="13" customFormat="1">
      <c r="B491" s="159"/>
      <c r="D491" s="154" t="s">
        <v>259</v>
      </c>
      <c r="E491" s="160" t="s">
        <v>1</v>
      </c>
      <c r="F491" s="161" t="s">
        <v>3757</v>
      </c>
      <c r="H491" s="162">
        <v>2.5870000000000002</v>
      </c>
      <c r="L491" s="159"/>
      <c r="M491" s="163"/>
      <c r="T491" s="164"/>
      <c r="AT491" s="160" t="s">
        <v>259</v>
      </c>
      <c r="AU491" s="160" t="s">
        <v>88</v>
      </c>
      <c r="AV491" s="13" t="s">
        <v>88</v>
      </c>
      <c r="AW491" s="13" t="s">
        <v>27</v>
      </c>
      <c r="AX491" s="13" t="s">
        <v>72</v>
      </c>
      <c r="AY491" s="160" t="s">
        <v>157</v>
      </c>
    </row>
    <row r="492" spans="2:65" s="13" customFormat="1">
      <c r="B492" s="159"/>
      <c r="D492" s="154" t="s">
        <v>259</v>
      </c>
      <c r="E492" s="160" t="s">
        <v>1</v>
      </c>
      <c r="F492" s="161" t="s">
        <v>3758</v>
      </c>
      <c r="H492" s="162">
        <v>0.75600000000000001</v>
      </c>
      <c r="L492" s="159"/>
      <c r="M492" s="163"/>
      <c r="T492" s="164"/>
      <c r="AT492" s="160" t="s">
        <v>259</v>
      </c>
      <c r="AU492" s="160" t="s">
        <v>88</v>
      </c>
      <c r="AV492" s="13" t="s">
        <v>88</v>
      </c>
      <c r="AW492" s="13" t="s">
        <v>27</v>
      </c>
      <c r="AX492" s="13" t="s">
        <v>72</v>
      </c>
      <c r="AY492" s="160" t="s">
        <v>157</v>
      </c>
    </row>
    <row r="493" spans="2:65" s="14" customFormat="1">
      <c r="B493" s="165"/>
      <c r="D493" s="154" t="s">
        <v>259</v>
      </c>
      <c r="E493" s="166" t="s">
        <v>1</v>
      </c>
      <c r="F493" s="167" t="s">
        <v>265</v>
      </c>
      <c r="H493" s="168">
        <v>43.038000000000004</v>
      </c>
      <c r="L493" s="165"/>
      <c r="M493" s="169"/>
      <c r="T493" s="170"/>
      <c r="AT493" s="166" t="s">
        <v>259</v>
      </c>
      <c r="AU493" s="166" t="s">
        <v>88</v>
      </c>
      <c r="AV493" s="14" t="s">
        <v>164</v>
      </c>
      <c r="AW493" s="14" t="s">
        <v>27</v>
      </c>
      <c r="AX493" s="14" t="s">
        <v>80</v>
      </c>
      <c r="AY493" s="166" t="s">
        <v>157</v>
      </c>
    </row>
    <row r="494" spans="2:65" s="1" customFormat="1" ht="37.9" customHeight="1">
      <c r="B494" s="28"/>
      <c r="C494" s="205" t="s">
        <v>476</v>
      </c>
      <c r="D494" s="205" t="s">
        <v>557</v>
      </c>
      <c r="E494" s="206" t="s">
        <v>3787</v>
      </c>
      <c r="F494" s="207" t="s">
        <v>3788</v>
      </c>
      <c r="G494" s="208" t="s">
        <v>306</v>
      </c>
      <c r="H494" s="209">
        <v>52.548999999999999</v>
      </c>
      <c r="I494" s="904"/>
      <c r="J494" s="210">
        <f>ROUND(I494*H494,2)</f>
        <v>0</v>
      </c>
      <c r="K494" s="207" t="s">
        <v>2720</v>
      </c>
      <c r="L494" s="185"/>
      <c r="M494" s="186" t="s">
        <v>1</v>
      </c>
      <c r="N494" s="187" t="s">
        <v>38</v>
      </c>
      <c r="O494" s="142">
        <v>0</v>
      </c>
      <c r="P494" s="142">
        <f>O494*H494</f>
        <v>0</v>
      </c>
      <c r="Q494" s="142">
        <v>4.7999999999999996E-3</v>
      </c>
      <c r="R494" s="142">
        <f>Q494*H494</f>
        <v>0.25223519999999999</v>
      </c>
      <c r="S494" s="142">
        <v>0</v>
      </c>
      <c r="T494" s="143">
        <f>S494*H494</f>
        <v>0</v>
      </c>
      <c r="AR494" s="144" t="s">
        <v>735</v>
      </c>
      <c r="AT494" s="144" t="s">
        <v>557</v>
      </c>
      <c r="AU494" s="144" t="s">
        <v>88</v>
      </c>
      <c r="AY494" s="16" t="s">
        <v>157</v>
      </c>
      <c r="BE494" s="145">
        <f>IF(N494="základní",J494,0)</f>
        <v>0</v>
      </c>
      <c r="BF494" s="145">
        <f>IF(N494="snížená",J494,0)</f>
        <v>0</v>
      </c>
      <c r="BG494" s="145">
        <f>IF(N494="zákl. přenesená",J494,0)</f>
        <v>0</v>
      </c>
      <c r="BH494" s="145">
        <f>IF(N494="sníž. přenesená",J494,0)</f>
        <v>0</v>
      </c>
      <c r="BI494" s="145">
        <f>IF(N494="nulová",J494,0)</f>
        <v>0</v>
      </c>
      <c r="BJ494" s="16" t="s">
        <v>88</v>
      </c>
      <c r="BK494" s="145">
        <f>ROUND(I494*H494,2)</f>
        <v>0</v>
      </c>
      <c r="BL494" s="16" t="s">
        <v>188</v>
      </c>
      <c r="BM494" s="144" t="s">
        <v>3795</v>
      </c>
    </row>
    <row r="495" spans="2:65" s="12" customFormat="1">
      <c r="B495" s="153"/>
      <c r="D495" s="154" t="s">
        <v>259</v>
      </c>
      <c r="E495" s="155" t="s">
        <v>1</v>
      </c>
      <c r="F495" s="156" t="s">
        <v>2904</v>
      </c>
      <c r="H495" s="155" t="s">
        <v>1</v>
      </c>
      <c r="L495" s="153"/>
      <c r="M495" s="157"/>
      <c r="T495" s="158"/>
      <c r="AT495" s="155" t="s">
        <v>259</v>
      </c>
      <c r="AU495" s="155" t="s">
        <v>88</v>
      </c>
      <c r="AV495" s="12" t="s">
        <v>80</v>
      </c>
      <c r="AW495" s="12" t="s">
        <v>27</v>
      </c>
      <c r="AX495" s="12" t="s">
        <v>72</v>
      </c>
      <c r="AY495" s="155" t="s">
        <v>157</v>
      </c>
    </row>
    <row r="496" spans="2:65" s="12" customFormat="1">
      <c r="B496" s="153"/>
      <c r="D496" s="154" t="s">
        <v>259</v>
      </c>
      <c r="E496" s="155" t="s">
        <v>1</v>
      </c>
      <c r="F496" s="156" t="s">
        <v>3660</v>
      </c>
      <c r="H496" s="155" t="s">
        <v>1</v>
      </c>
      <c r="L496" s="153"/>
      <c r="M496" s="157"/>
      <c r="T496" s="158"/>
      <c r="AT496" s="155" t="s">
        <v>259</v>
      </c>
      <c r="AU496" s="155" t="s">
        <v>88</v>
      </c>
      <c r="AV496" s="12" t="s">
        <v>80</v>
      </c>
      <c r="AW496" s="12" t="s">
        <v>27</v>
      </c>
      <c r="AX496" s="12" t="s">
        <v>72</v>
      </c>
      <c r="AY496" s="155" t="s">
        <v>157</v>
      </c>
    </row>
    <row r="497" spans="2:51" s="13" customFormat="1">
      <c r="B497" s="159"/>
      <c r="D497" s="154" t="s">
        <v>259</v>
      </c>
      <c r="E497" s="160" t="s">
        <v>1</v>
      </c>
      <c r="F497" s="161" t="s">
        <v>3744</v>
      </c>
      <c r="H497" s="162">
        <v>3.8420000000000001</v>
      </c>
      <c r="L497" s="159"/>
      <c r="M497" s="163"/>
      <c r="T497" s="164"/>
      <c r="AT497" s="160" t="s">
        <v>259</v>
      </c>
      <c r="AU497" s="160" t="s">
        <v>88</v>
      </c>
      <c r="AV497" s="13" t="s">
        <v>88</v>
      </c>
      <c r="AW497" s="13" t="s">
        <v>27</v>
      </c>
      <c r="AX497" s="13" t="s">
        <v>72</v>
      </c>
      <c r="AY497" s="160" t="s">
        <v>157</v>
      </c>
    </row>
    <row r="498" spans="2:51" s="13" customFormat="1">
      <c r="B498" s="159"/>
      <c r="D498" s="154" t="s">
        <v>259</v>
      </c>
      <c r="E498" s="160" t="s">
        <v>1</v>
      </c>
      <c r="F498" s="161" t="s">
        <v>3745</v>
      </c>
      <c r="H498" s="162">
        <v>2.4359999999999999</v>
      </c>
      <c r="L498" s="159"/>
      <c r="M498" s="163"/>
      <c r="T498" s="164"/>
      <c r="AT498" s="160" t="s">
        <v>259</v>
      </c>
      <c r="AU498" s="160" t="s">
        <v>88</v>
      </c>
      <c r="AV498" s="13" t="s">
        <v>88</v>
      </c>
      <c r="AW498" s="13" t="s">
        <v>27</v>
      </c>
      <c r="AX498" s="13" t="s">
        <v>72</v>
      </c>
      <c r="AY498" s="160" t="s">
        <v>157</v>
      </c>
    </row>
    <row r="499" spans="2:51" s="13" customFormat="1">
      <c r="B499" s="159"/>
      <c r="D499" s="154" t="s">
        <v>259</v>
      </c>
      <c r="E499" s="160" t="s">
        <v>1</v>
      </c>
      <c r="F499" s="161" t="s">
        <v>3746</v>
      </c>
      <c r="H499" s="162">
        <v>3.1579999999999999</v>
      </c>
      <c r="L499" s="159"/>
      <c r="M499" s="163"/>
      <c r="T499" s="164"/>
      <c r="AT499" s="160" t="s">
        <v>259</v>
      </c>
      <c r="AU499" s="160" t="s">
        <v>88</v>
      </c>
      <c r="AV499" s="13" t="s">
        <v>88</v>
      </c>
      <c r="AW499" s="13" t="s">
        <v>27</v>
      </c>
      <c r="AX499" s="13" t="s">
        <v>72</v>
      </c>
      <c r="AY499" s="160" t="s">
        <v>157</v>
      </c>
    </row>
    <row r="500" spans="2:51" s="13" customFormat="1">
      <c r="B500" s="159"/>
      <c r="D500" s="154" t="s">
        <v>259</v>
      </c>
      <c r="E500" s="160" t="s">
        <v>1</v>
      </c>
      <c r="F500" s="161" t="s">
        <v>3747</v>
      </c>
      <c r="H500" s="162">
        <v>2.9740000000000002</v>
      </c>
      <c r="L500" s="159"/>
      <c r="M500" s="163"/>
      <c r="T500" s="164"/>
      <c r="AT500" s="160" t="s">
        <v>259</v>
      </c>
      <c r="AU500" s="160" t="s">
        <v>88</v>
      </c>
      <c r="AV500" s="13" t="s">
        <v>88</v>
      </c>
      <c r="AW500" s="13" t="s">
        <v>27</v>
      </c>
      <c r="AX500" s="13" t="s">
        <v>72</v>
      </c>
      <c r="AY500" s="160" t="s">
        <v>157</v>
      </c>
    </row>
    <row r="501" spans="2:51" s="13" customFormat="1">
      <c r="B501" s="159"/>
      <c r="D501" s="154" t="s">
        <v>259</v>
      </c>
      <c r="E501" s="160" t="s">
        <v>1</v>
      </c>
      <c r="F501" s="161" t="s">
        <v>3748</v>
      </c>
      <c r="H501" s="162">
        <v>2.8620000000000001</v>
      </c>
      <c r="L501" s="159"/>
      <c r="M501" s="163"/>
      <c r="T501" s="164"/>
      <c r="AT501" s="160" t="s">
        <v>259</v>
      </c>
      <c r="AU501" s="160" t="s">
        <v>88</v>
      </c>
      <c r="AV501" s="13" t="s">
        <v>88</v>
      </c>
      <c r="AW501" s="13" t="s">
        <v>27</v>
      </c>
      <c r="AX501" s="13" t="s">
        <v>72</v>
      </c>
      <c r="AY501" s="160" t="s">
        <v>157</v>
      </c>
    </row>
    <row r="502" spans="2:51" s="13" customFormat="1">
      <c r="B502" s="159"/>
      <c r="D502" s="154" t="s">
        <v>259</v>
      </c>
      <c r="E502" s="160" t="s">
        <v>1</v>
      </c>
      <c r="F502" s="161" t="s">
        <v>3749</v>
      </c>
      <c r="H502" s="162">
        <v>4.8220000000000001</v>
      </c>
      <c r="L502" s="159"/>
      <c r="M502" s="163"/>
      <c r="T502" s="164"/>
      <c r="AT502" s="160" t="s">
        <v>259</v>
      </c>
      <c r="AU502" s="160" t="s">
        <v>88</v>
      </c>
      <c r="AV502" s="13" t="s">
        <v>88</v>
      </c>
      <c r="AW502" s="13" t="s">
        <v>27</v>
      </c>
      <c r="AX502" s="13" t="s">
        <v>72</v>
      </c>
      <c r="AY502" s="160" t="s">
        <v>157</v>
      </c>
    </row>
    <row r="503" spans="2:51" s="13" customFormat="1">
      <c r="B503" s="159"/>
      <c r="D503" s="154" t="s">
        <v>259</v>
      </c>
      <c r="E503" s="160" t="s">
        <v>1</v>
      </c>
      <c r="F503" s="161" t="s">
        <v>3750</v>
      </c>
      <c r="H503" s="162">
        <v>2.738</v>
      </c>
      <c r="L503" s="159"/>
      <c r="M503" s="163"/>
      <c r="T503" s="164"/>
      <c r="AT503" s="160" t="s">
        <v>259</v>
      </c>
      <c r="AU503" s="160" t="s">
        <v>88</v>
      </c>
      <c r="AV503" s="13" t="s">
        <v>88</v>
      </c>
      <c r="AW503" s="13" t="s">
        <v>27</v>
      </c>
      <c r="AX503" s="13" t="s">
        <v>72</v>
      </c>
      <c r="AY503" s="160" t="s">
        <v>157</v>
      </c>
    </row>
    <row r="504" spans="2:51" s="13" customFormat="1">
      <c r="B504" s="159"/>
      <c r="D504" s="154" t="s">
        <v>259</v>
      </c>
      <c r="E504" s="160" t="s">
        <v>1</v>
      </c>
      <c r="F504" s="161" t="s">
        <v>3751</v>
      </c>
      <c r="H504" s="162">
        <v>2.306</v>
      </c>
      <c r="L504" s="159"/>
      <c r="M504" s="163"/>
      <c r="T504" s="164"/>
      <c r="AT504" s="160" t="s">
        <v>259</v>
      </c>
      <c r="AU504" s="160" t="s">
        <v>88</v>
      </c>
      <c r="AV504" s="13" t="s">
        <v>88</v>
      </c>
      <c r="AW504" s="13" t="s">
        <v>27</v>
      </c>
      <c r="AX504" s="13" t="s">
        <v>72</v>
      </c>
      <c r="AY504" s="160" t="s">
        <v>157</v>
      </c>
    </row>
    <row r="505" spans="2:51" s="13" customFormat="1" ht="20">
      <c r="B505" s="159"/>
      <c r="D505" s="154" t="s">
        <v>259</v>
      </c>
      <c r="E505" s="160" t="s">
        <v>1</v>
      </c>
      <c r="F505" s="161" t="s">
        <v>3752</v>
      </c>
      <c r="H505" s="162">
        <v>4.617</v>
      </c>
      <c r="L505" s="159"/>
      <c r="M505" s="163"/>
      <c r="T505" s="164"/>
      <c r="AT505" s="160" t="s">
        <v>259</v>
      </c>
      <c r="AU505" s="160" t="s">
        <v>88</v>
      </c>
      <c r="AV505" s="13" t="s">
        <v>88</v>
      </c>
      <c r="AW505" s="13" t="s">
        <v>27</v>
      </c>
      <c r="AX505" s="13" t="s">
        <v>72</v>
      </c>
      <c r="AY505" s="160" t="s">
        <v>157</v>
      </c>
    </row>
    <row r="506" spans="2:51" s="13" customFormat="1">
      <c r="B506" s="159"/>
      <c r="D506" s="154" t="s">
        <v>259</v>
      </c>
      <c r="E506" s="160" t="s">
        <v>1</v>
      </c>
      <c r="F506" s="161" t="s">
        <v>3753</v>
      </c>
      <c r="H506" s="162">
        <v>2.6680000000000001</v>
      </c>
      <c r="L506" s="159"/>
      <c r="M506" s="163"/>
      <c r="T506" s="164"/>
      <c r="AT506" s="160" t="s">
        <v>259</v>
      </c>
      <c r="AU506" s="160" t="s">
        <v>88</v>
      </c>
      <c r="AV506" s="13" t="s">
        <v>88</v>
      </c>
      <c r="AW506" s="13" t="s">
        <v>27</v>
      </c>
      <c r="AX506" s="13" t="s">
        <v>72</v>
      </c>
      <c r="AY506" s="160" t="s">
        <v>157</v>
      </c>
    </row>
    <row r="507" spans="2:51" s="13" customFormat="1">
      <c r="B507" s="159"/>
      <c r="D507" s="154" t="s">
        <v>259</v>
      </c>
      <c r="E507" s="160" t="s">
        <v>1</v>
      </c>
      <c r="F507" s="161" t="s">
        <v>3754</v>
      </c>
      <c r="H507" s="162">
        <v>2.722</v>
      </c>
      <c r="L507" s="159"/>
      <c r="M507" s="163"/>
      <c r="T507" s="164"/>
      <c r="AT507" s="160" t="s">
        <v>259</v>
      </c>
      <c r="AU507" s="160" t="s">
        <v>88</v>
      </c>
      <c r="AV507" s="13" t="s">
        <v>88</v>
      </c>
      <c r="AW507" s="13" t="s">
        <v>27</v>
      </c>
      <c r="AX507" s="13" t="s">
        <v>72</v>
      </c>
      <c r="AY507" s="160" t="s">
        <v>157</v>
      </c>
    </row>
    <row r="508" spans="2:51" s="13" customFormat="1">
      <c r="B508" s="159"/>
      <c r="D508" s="154" t="s">
        <v>259</v>
      </c>
      <c r="E508" s="160" t="s">
        <v>1</v>
      </c>
      <c r="F508" s="161" t="s">
        <v>3755</v>
      </c>
      <c r="H508" s="162">
        <v>2.2879999999999998</v>
      </c>
      <c r="L508" s="159"/>
      <c r="M508" s="163"/>
      <c r="T508" s="164"/>
      <c r="AT508" s="160" t="s">
        <v>259</v>
      </c>
      <c r="AU508" s="160" t="s">
        <v>88</v>
      </c>
      <c r="AV508" s="13" t="s">
        <v>88</v>
      </c>
      <c r="AW508" s="13" t="s">
        <v>27</v>
      </c>
      <c r="AX508" s="13" t="s">
        <v>72</v>
      </c>
      <c r="AY508" s="160" t="s">
        <v>157</v>
      </c>
    </row>
    <row r="509" spans="2:51" s="13" customFormat="1">
      <c r="B509" s="159"/>
      <c r="D509" s="154" t="s">
        <v>259</v>
      </c>
      <c r="E509" s="160" t="s">
        <v>1</v>
      </c>
      <c r="F509" s="161" t="s">
        <v>3756</v>
      </c>
      <c r="H509" s="162">
        <v>2.262</v>
      </c>
      <c r="L509" s="159"/>
      <c r="M509" s="163"/>
      <c r="T509" s="164"/>
      <c r="AT509" s="160" t="s">
        <v>259</v>
      </c>
      <c r="AU509" s="160" t="s">
        <v>88</v>
      </c>
      <c r="AV509" s="13" t="s">
        <v>88</v>
      </c>
      <c r="AW509" s="13" t="s">
        <v>27</v>
      </c>
      <c r="AX509" s="13" t="s">
        <v>72</v>
      </c>
      <c r="AY509" s="160" t="s">
        <v>157</v>
      </c>
    </row>
    <row r="510" spans="2:51" s="13" customFormat="1">
      <c r="B510" s="159"/>
      <c r="D510" s="154" t="s">
        <v>259</v>
      </c>
      <c r="E510" s="160" t="s">
        <v>1</v>
      </c>
      <c r="F510" s="161" t="s">
        <v>3757</v>
      </c>
      <c r="H510" s="162">
        <v>2.5870000000000002</v>
      </c>
      <c r="L510" s="159"/>
      <c r="M510" s="163"/>
      <c r="T510" s="164"/>
      <c r="AT510" s="160" t="s">
        <v>259</v>
      </c>
      <c r="AU510" s="160" t="s">
        <v>88</v>
      </c>
      <c r="AV510" s="13" t="s">
        <v>88</v>
      </c>
      <c r="AW510" s="13" t="s">
        <v>27</v>
      </c>
      <c r="AX510" s="13" t="s">
        <v>72</v>
      </c>
      <c r="AY510" s="160" t="s">
        <v>157</v>
      </c>
    </row>
    <row r="511" spans="2:51" s="13" customFormat="1">
      <c r="B511" s="159"/>
      <c r="D511" s="154" t="s">
        <v>259</v>
      </c>
      <c r="E511" s="160" t="s">
        <v>1</v>
      </c>
      <c r="F511" s="161" t="s">
        <v>3758</v>
      </c>
      <c r="H511" s="162">
        <v>0.75600000000000001</v>
      </c>
      <c r="L511" s="159"/>
      <c r="M511" s="163"/>
      <c r="T511" s="164"/>
      <c r="AT511" s="160" t="s">
        <v>259</v>
      </c>
      <c r="AU511" s="160" t="s">
        <v>88</v>
      </c>
      <c r="AV511" s="13" t="s">
        <v>88</v>
      </c>
      <c r="AW511" s="13" t="s">
        <v>27</v>
      </c>
      <c r="AX511" s="13" t="s">
        <v>72</v>
      </c>
      <c r="AY511" s="160" t="s">
        <v>157</v>
      </c>
    </row>
    <row r="512" spans="2:51" s="14" customFormat="1">
      <c r="B512" s="165"/>
      <c r="D512" s="154" t="s">
        <v>259</v>
      </c>
      <c r="E512" s="166" t="s">
        <v>1</v>
      </c>
      <c r="F512" s="167" t="s">
        <v>265</v>
      </c>
      <c r="H512" s="168">
        <v>43.038000000000004</v>
      </c>
      <c r="L512" s="165"/>
      <c r="M512" s="169"/>
      <c r="T512" s="170"/>
      <c r="AT512" s="166" t="s">
        <v>259</v>
      </c>
      <c r="AU512" s="166" t="s">
        <v>88</v>
      </c>
      <c r="AV512" s="14" t="s">
        <v>164</v>
      </c>
      <c r="AW512" s="14" t="s">
        <v>27</v>
      </c>
      <c r="AX512" s="14" t="s">
        <v>80</v>
      </c>
      <c r="AY512" s="166" t="s">
        <v>157</v>
      </c>
    </row>
    <row r="513" spans="2:65" s="13" customFormat="1">
      <c r="B513" s="159"/>
      <c r="D513" s="154" t="s">
        <v>259</v>
      </c>
      <c r="F513" s="161" t="s">
        <v>3796</v>
      </c>
      <c r="H513" s="162">
        <v>52.548999999999999</v>
      </c>
      <c r="L513" s="159"/>
      <c r="M513" s="163"/>
      <c r="T513" s="164"/>
      <c r="AT513" s="160" t="s">
        <v>259</v>
      </c>
      <c r="AU513" s="160" t="s">
        <v>88</v>
      </c>
      <c r="AV513" s="13" t="s">
        <v>88</v>
      </c>
      <c r="AW513" s="13" t="s">
        <v>3</v>
      </c>
      <c r="AX513" s="13" t="s">
        <v>80</v>
      </c>
      <c r="AY513" s="160" t="s">
        <v>157</v>
      </c>
    </row>
    <row r="514" spans="2:65" s="1" customFormat="1" ht="49.15" customHeight="1">
      <c r="B514" s="28"/>
      <c r="C514" s="198" t="s">
        <v>481</v>
      </c>
      <c r="D514" s="198" t="s">
        <v>160</v>
      </c>
      <c r="E514" s="199" t="s">
        <v>3797</v>
      </c>
      <c r="F514" s="200" t="s">
        <v>3798</v>
      </c>
      <c r="G514" s="201" t="s">
        <v>184</v>
      </c>
      <c r="H514" s="905"/>
      <c r="I514" s="903"/>
      <c r="J514" s="203">
        <f>ROUND(I514*H514,2)</f>
        <v>0</v>
      </c>
      <c r="K514" s="200" t="s">
        <v>2720</v>
      </c>
      <c r="L514" s="28"/>
      <c r="M514" s="140" t="s">
        <v>1</v>
      </c>
      <c r="N514" s="141" t="s">
        <v>38</v>
      </c>
      <c r="O514" s="142">
        <v>0</v>
      </c>
      <c r="P514" s="142">
        <f>O514*H514</f>
        <v>0</v>
      </c>
      <c r="Q514" s="142">
        <v>0</v>
      </c>
      <c r="R514" s="142">
        <f>Q514*H514</f>
        <v>0</v>
      </c>
      <c r="S514" s="142">
        <v>0</v>
      </c>
      <c r="T514" s="143">
        <f>S514*H514</f>
        <v>0</v>
      </c>
      <c r="AR514" s="144" t="s">
        <v>188</v>
      </c>
      <c r="AT514" s="144" t="s">
        <v>160</v>
      </c>
      <c r="AU514" s="144" t="s">
        <v>88</v>
      </c>
      <c r="AY514" s="16" t="s">
        <v>157</v>
      </c>
      <c r="BE514" s="145">
        <f>IF(N514="základní",J514,0)</f>
        <v>0</v>
      </c>
      <c r="BF514" s="145">
        <f>IF(N514="snížená",J514,0)</f>
        <v>0</v>
      </c>
      <c r="BG514" s="145">
        <f>IF(N514="zákl. přenesená",J514,0)</f>
        <v>0</v>
      </c>
      <c r="BH514" s="145">
        <f>IF(N514="sníž. přenesená",J514,0)</f>
        <v>0</v>
      </c>
      <c r="BI514" s="145">
        <f>IF(N514="nulová",J514,0)</f>
        <v>0</v>
      </c>
      <c r="BJ514" s="16" t="s">
        <v>88</v>
      </c>
      <c r="BK514" s="145">
        <f>ROUND(I514*H514,2)</f>
        <v>0</v>
      </c>
      <c r="BL514" s="16" t="s">
        <v>188</v>
      </c>
      <c r="BM514" s="144" t="s">
        <v>3799</v>
      </c>
    </row>
    <row r="515" spans="2:65" s="1" customFormat="1">
      <c r="B515" s="28"/>
      <c r="D515" s="150" t="s">
        <v>214</v>
      </c>
      <c r="F515" s="870" t="s">
        <v>3800</v>
      </c>
      <c r="L515" s="28"/>
      <c r="M515" s="171"/>
      <c r="N515" s="172"/>
      <c r="O515" s="172"/>
      <c r="P515" s="172"/>
      <c r="Q515" s="172"/>
      <c r="R515" s="172"/>
      <c r="S515" s="172"/>
      <c r="T515" s="173"/>
      <c r="AT515" s="16" t="s">
        <v>214</v>
      </c>
      <c r="AU515" s="16" t="s">
        <v>88</v>
      </c>
    </row>
    <row r="516" spans="2:65" s="1" customFormat="1" ht="7" customHeight="1">
      <c r="B516" s="40"/>
      <c r="C516" s="41"/>
      <c r="D516" s="41"/>
      <c r="E516" s="41"/>
      <c r="F516" s="41"/>
      <c r="G516" s="41"/>
      <c r="H516" s="41"/>
      <c r="I516" s="41"/>
      <c r="J516" s="41"/>
      <c r="K516" s="41"/>
      <c r="L516" s="28"/>
    </row>
  </sheetData>
  <sheetProtection formatColumns="0" formatRows="0" autoFilter="0"/>
  <autoFilter ref="C85:K515" xr:uid="{6FFB17F5-1916-40A1-9033-B439F6AEFB54}"/>
  <mergeCells count="8">
    <mergeCell ref="E50:H50"/>
    <mergeCell ref="E76:H76"/>
    <mergeCell ref="E78:H78"/>
    <mergeCell ref="L2:V2"/>
    <mergeCell ref="E7:H7"/>
    <mergeCell ref="E9:H9"/>
    <mergeCell ref="E27:H27"/>
    <mergeCell ref="E48:H48"/>
  </mergeCells>
  <hyperlinks>
    <hyperlink ref="F90" r:id="rId1" xr:uid="{F62099CC-16FB-43F3-8152-0853312FA16F}"/>
    <hyperlink ref="F98" r:id="rId2" xr:uid="{E3D98C91-A716-4A65-861B-914629050946}"/>
    <hyperlink ref="F106" r:id="rId3" xr:uid="{2F841600-7A5E-4DA4-879B-52339478F5D9}"/>
    <hyperlink ref="F114" r:id="rId4" xr:uid="{BDDDBC58-CED2-491A-AC94-5F427D8DE552}"/>
    <hyperlink ref="F123" r:id="rId5" xr:uid="{824B80F9-3E3D-4685-8DDA-9C8CA8A642F9}"/>
    <hyperlink ref="F143" r:id="rId6" xr:uid="{BD868691-B41B-49E1-AE9C-92F16A5B8334}"/>
    <hyperlink ref="F163" r:id="rId7" xr:uid="{FE418995-631D-4D66-ADE4-92577205E4CD}"/>
    <hyperlink ref="F169" r:id="rId8" xr:uid="{AA002952-6D66-4D2D-B41E-3AE9DBFAFDD4}"/>
    <hyperlink ref="F189" r:id="rId9" xr:uid="{4F2EAD25-59BF-4456-BE3D-93CCB4F68B77}"/>
    <hyperlink ref="F209" r:id="rId10" xr:uid="{E70C85F5-F08E-4456-871C-3ED4FDF687D1}"/>
    <hyperlink ref="F230" r:id="rId11" xr:uid="{3B299230-BFD6-4275-A94E-8EEF3C2B2C81}"/>
    <hyperlink ref="F265" r:id="rId12" xr:uid="{15892BD8-1875-40E0-89E1-E27CB75FC8C0}"/>
    <hyperlink ref="F300" r:id="rId13" xr:uid="{187669ED-3E9F-4F36-9310-B541F264C59F}"/>
    <hyperlink ref="F306" r:id="rId14" xr:uid="{CC253BE1-5BC0-4A98-AEB1-88AB08266E2F}"/>
    <hyperlink ref="F313" r:id="rId15" xr:uid="{1A03D4C4-6794-465F-954E-538C619748BD}"/>
    <hyperlink ref="F320" r:id="rId16" xr:uid="{249A138F-883D-4008-A9BF-2EBCEF3E8E80}"/>
    <hyperlink ref="F324" r:id="rId17" xr:uid="{D1DE9D62-0E0C-442A-B7A4-3D1051BA14F5}"/>
    <hyperlink ref="F344" r:id="rId18" xr:uid="{7B01008A-9563-49F4-A450-8E5DE7BED7D9}"/>
    <hyperlink ref="F400" r:id="rId19" xr:uid="{9841DE4D-0C20-4292-8BDE-7ED6F9D012CF}"/>
    <hyperlink ref="F414" r:id="rId20" xr:uid="{FBD652D0-5395-4C81-9102-250F4C38DBDB}"/>
    <hyperlink ref="F435" r:id="rId21" xr:uid="{20D8F3E1-A54D-4EB4-984D-A982FB839BAB}"/>
    <hyperlink ref="F475" r:id="rId22" xr:uid="{24FE476F-CF47-4499-A97B-400E3A430281}"/>
    <hyperlink ref="F515" r:id="rId23" xr:uid="{AEB53D7B-A091-4E7F-AC87-5996E2611D5B}"/>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56ED3-011C-4A17-B7E7-04359D71953E}">
  <sheetPr codeName="List17">
    <pageSetUpPr fitToPage="1"/>
  </sheetPr>
  <dimension ref="B2:BM522"/>
  <sheetViews>
    <sheetView showGridLines="0" zoomScaleNormal="100" workbookViewId="0">
      <selection activeCell="H143" sqref="H143:H520"/>
    </sheetView>
  </sheetViews>
  <sheetFormatPr defaultRowHeight="10"/>
  <cols>
    <col min="1" max="1" width="8.33203125" customWidth="1"/>
    <col min="2" max="2" width="1.1093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1" width="22.33203125" customWidth="1"/>
    <col min="12" max="12" width="9.33203125" customWidth="1"/>
    <col min="13" max="13" width="10.77734375" hidden="1" customWidth="1"/>
    <col min="14" max="14" width="9.33203125" hidden="1" customWidth="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32" max="43" width="9.109375"/>
    <col min="44" max="65" width="9.33203125" hidden="1" customWidth="1"/>
    <col min="66" max="256" width="9.109375"/>
    <col min="257" max="257" width="8.33203125" customWidth="1"/>
    <col min="258" max="258" width="1.109375" customWidth="1"/>
    <col min="259" max="259" width="4.109375" customWidth="1"/>
    <col min="260" max="260" width="4.33203125" customWidth="1"/>
    <col min="261" max="261" width="17.109375" customWidth="1"/>
    <col min="262" max="262" width="50.77734375" customWidth="1"/>
    <col min="263" max="263" width="7.44140625" customWidth="1"/>
    <col min="264" max="264" width="14" customWidth="1"/>
    <col min="265" max="265" width="15.77734375" customWidth="1"/>
    <col min="266" max="267" width="22.33203125" customWidth="1"/>
    <col min="268" max="268" width="9.109375"/>
    <col min="269" max="277" width="0" hidden="1" customWidth="1"/>
    <col min="278" max="278" width="12.33203125" customWidth="1"/>
    <col min="279" max="279" width="16.33203125" customWidth="1"/>
    <col min="280" max="280" width="12.33203125" customWidth="1"/>
    <col min="281" max="281" width="15" customWidth="1"/>
    <col min="282" max="282" width="11" customWidth="1"/>
    <col min="283" max="283" width="15" customWidth="1"/>
    <col min="284" max="284" width="16.33203125" customWidth="1"/>
    <col min="285" max="285" width="11" customWidth="1"/>
    <col min="286" max="286" width="15" customWidth="1"/>
    <col min="287" max="287" width="16.33203125" customWidth="1"/>
    <col min="288" max="299" width="9.109375"/>
    <col min="300" max="321" width="0" hidden="1" customWidth="1"/>
    <col min="322" max="512" width="9.109375"/>
    <col min="513" max="513" width="8.33203125" customWidth="1"/>
    <col min="514" max="514" width="1.109375" customWidth="1"/>
    <col min="515" max="515" width="4.109375" customWidth="1"/>
    <col min="516" max="516" width="4.33203125" customWidth="1"/>
    <col min="517" max="517" width="17.109375" customWidth="1"/>
    <col min="518" max="518" width="50.77734375" customWidth="1"/>
    <col min="519" max="519" width="7.44140625" customWidth="1"/>
    <col min="520" max="520" width="14" customWidth="1"/>
    <col min="521" max="521" width="15.77734375" customWidth="1"/>
    <col min="522" max="523" width="22.33203125" customWidth="1"/>
    <col min="524" max="524" width="9.109375"/>
    <col min="525" max="533" width="0" hidden="1" customWidth="1"/>
    <col min="534" max="534" width="12.33203125" customWidth="1"/>
    <col min="535" max="535" width="16.33203125" customWidth="1"/>
    <col min="536" max="536" width="12.33203125" customWidth="1"/>
    <col min="537" max="537" width="15" customWidth="1"/>
    <col min="538" max="538" width="11" customWidth="1"/>
    <col min="539" max="539" width="15" customWidth="1"/>
    <col min="540" max="540" width="16.33203125" customWidth="1"/>
    <col min="541" max="541" width="11" customWidth="1"/>
    <col min="542" max="542" width="15" customWidth="1"/>
    <col min="543" max="543" width="16.33203125" customWidth="1"/>
    <col min="544" max="555" width="9.109375"/>
    <col min="556" max="577" width="0" hidden="1" customWidth="1"/>
    <col min="578" max="768" width="9.109375"/>
    <col min="769" max="769" width="8.33203125" customWidth="1"/>
    <col min="770" max="770" width="1.109375" customWidth="1"/>
    <col min="771" max="771" width="4.109375" customWidth="1"/>
    <col min="772" max="772" width="4.33203125" customWidth="1"/>
    <col min="773" max="773" width="17.109375" customWidth="1"/>
    <col min="774" max="774" width="50.77734375" customWidth="1"/>
    <col min="775" max="775" width="7.44140625" customWidth="1"/>
    <col min="776" max="776" width="14" customWidth="1"/>
    <col min="777" max="777" width="15.77734375" customWidth="1"/>
    <col min="778" max="779" width="22.33203125" customWidth="1"/>
    <col min="780" max="780" width="9.109375"/>
    <col min="781" max="789" width="0" hidden="1" customWidth="1"/>
    <col min="790" max="790" width="12.33203125" customWidth="1"/>
    <col min="791" max="791" width="16.33203125" customWidth="1"/>
    <col min="792" max="792" width="12.33203125" customWidth="1"/>
    <col min="793" max="793" width="15" customWidth="1"/>
    <col min="794" max="794" width="11" customWidth="1"/>
    <col min="795" max="795" width="15" customWidth="1"/>
    <col min="796" max="796" width="16.33203125" customWidth="1"/>
    <col min="797" max="797" width="11" customWidth="1"/>
    <col min="798" max="798" width="15" customWidth="1"/>
    <col min="799" max="799" width="16.33203125" customWidth="1"/>
    <col min="800" max="811" width="9.109375"/>
    <col min="812" max="833" width="0" hidden="1" customWidth="1"/>
    <col min="834" max="1024" width="9.109375"/>
    <col min="1025" max="1025" width="8.33203125" customWidth="1"/>
    <col min="1026" max="1026" width="1.109375" customWidth="1"/>
    <col min="1027" max="1027" width="4.109375" customWidth="1"/>
    <col min="1028" max="1028" width="4.33203125" customWidth="1"/>
    <col min="1029" max="1029" width="17.109375" customWidth="1"/>
    <col min="1030" max="1030" width="50.77734375" customWidth="1"/>
    <col min="1031" max="1031" width="7.44140625" customWidth="1"/>
    <col min="1032" max="1032" width="14" customWidth="1"/>
    <col min="1033" max="1033" width="15.77734375" customWidth="1"/>
    <col min="1034" max="1035" width="22.33203125" customWidth="1"/>
    <col min="1036" max="1036" width="9.109375"/>
    <col min="1037" max="1045" width="0" hidden="1" customWidth="1"/>
    <col min="1046" max="1046" width="12.33203125" customWidth="1"/>
    <col min="1047" max="1047" width="16.33203125" customWidth="1"/>
    <col min="1048" max="1048" width="12.33203125" customWidth="1"/>
    <col min="1049" max="1049" width="15" customWidth="1"/>
    <col min="1050" max="1050" width="11" customWidth="1"/>
    <col min="1051" max="1051" width="15" customWidth="1"/>
    <col min="1052" max="1052" width="16.33203125" customWidth="1"/>
    <col min="1053" max="1053" width="11" customWidth="1"/>
    <col min="1054" max="1054" width="15" customWidth="1"/>
    <col min="1055" max="1055" width="16.33203125" customWidth="1"/>
    <col min="1056" max="1067" width="9.109375"/>
    <col min="1068" max="1089" width="0" hidden="1" customWidth="1"/>
    <col min="1090" max="1280" width="9.109375"/>
    <col min="1281" max="1281" width="8.33203125" customWidth="1"/>
    <col min="1282" max="1282" width="1.109375" customWidth="1"/>
    <col min="1283" max="1283" width="4.109375" customWidth="1"/>
    <col min="1284" max="1284" width="4.33203125" customWidth="1"/>
    <col min="1285" max="1285" width="17.109375" customWidth="1"/>
    <col min="1286" max="1286" width="50.77734375" customWidth="1"/>
    <col min="1287" max="1287" width="7.44140625" customWidth="1"/>
    <col min="1288" max="1288" width="14" customWidth="1"/>
    <col min="1289" max="1289" width="15.77734375" customWidth="1"/>
    <col min="1290" max="1291" width="22.33203125" customWidth="1"/>
    <col min="1292" max="1292" width="9.109375"/>
    <col min="1293" max="1301" width="0" hidden="1" customWidth="1"/>
    <col min="1302" max="1302" width="12.33203125" customWidth="1"/>
    <col min="1303" max="1303" width="16.33203125" customWidth="1"/>
    <col min="1304" max="1304" width="12.33203125" customWidth="1"/>
    <col min="1305" max="1305" width="15" customWidth="1"/>
    <col min="1306" max="1306" width="11" customWidth="1"/>
    <col min="1307" max="1307" width="15" customWidth="1"/>
    <col min="1308" max="1308" width="16.33203125" customWidth="1"/>
    <col min="1309" max="1309" width="11" customWidth="1"/>
    <col min="1310" max="1310" width="15" customWidth="1"/>
    <col min="1311" max="1311" width="16.33203125" customWidth="1"/>
    <col min="1312" max="1323" width="9.109375"/>
    <col min="1324" max="1345" width="0" hidden="1" customWidth="1"/>
    <col min="1346" max="1536" width="9.109375"/>
    <col min="1537" max="1537" width="8.33203125" customWidth="1"/>
    <col min="1538" max="1538" width="1.109375" customWidth="1"/>
    <col min="1539" max="1539" width="4.109375" customWidth="1"/>
    <col min="1540" max="1540" width="4.33203125" customWidth="1"/>
    <col min="1541" max="1541" width="17.109375" customWidth="1"/>
    <col min="1542" max="1542" width="50.77734375" customWidth="1"/>
    <col min="1543" max="1543" width="7.44140625" customWidth="1"/>
    <col min="1544" max="1544" width="14" customWidth="1"/>
    <col min="1545" max="1545" width="15.77734375" customWidth="1"/>
    <col min="1546" max="1547" width="22.33203125" customWidth="1"/>
    <col min="1548" max="1548" width="9.109375"/>
    <col min="1549" max="1557" width="0" hidden="1" customWidth="1"/>
    <col min="1558" max="1558" width="12.33203125" customWidth="1"/>
    <col min="1559" max="1559" width="16.33203125" customWidth="1"/>
    <col min="1560" max="1560" width="12.33203125" customWidth="1"/>
    <col min="1561" max="1561" width="15" customWidth="1"/>
    <col min="1562" max="1562" width="11" customWidth="1"/>
    <col min="1563" max="1563" width="15" customWidth="1"/>
    <col min="1564" max="1564" width="16.33203125" customWidth="1"/>
    <col min="1565" max="1565" width="11" customWidth="1"/>
    <col min="1566" max="1566" width="15" customWidth="1"/>
    <col min="1567" max="1567" width="16.33203125" customWidth="1"/>
    <col min="1568" max="1579" width="9.109375"/>
    <col min="1580" max="1601" width="0" hidden="1" customWidth="1"/>
    <col min="1602" max="1792" width="9.109375"/>
    <col min="1793" max="1793" width="8.33203125" customWidth="1"/>
    <col min="1794" max="1794" width="1.109375" customWidth="1"/>
    <col min="1795" max="1795" width="4.109375" customWidth="1"/>
    <col min="1796" max="1796" width="4.33203125" customWidth="1"/>
    <col min="1797" max="1797" width="17.109375" customWidth="1"/>
    <col min="1798" max="1798" width="50.77734375" customWidth="1"/>
    <col min="1799" max="1799" width="7.44140625" customWidth="1"/>
    <col min="1800" max="1800" width="14" customWidth="1"/>
    <col min="1801" max="1801" width="15.77734375" customWidth="1"/>
    <col min="1802" max="1803" width="22.33203125" customWidth="1"/>
    <col min="1804" max="1804" width="9.109375"/>
    <col min="1805" max="1813" width="0" hidden="1" customWidth="1"/>
    <col min="1814" max="1814" width="12.33203125" customWidth="1"/>
    <col min="1815" max="1815" width="16.33203125" customWidth="1"/>
    <col min="1816" max="1816" width="12.33203125" customWidth="1"/>
    <col min="1817" max="1817" width="15" customWidth="1"/>
    <col min="1818" max="1818" width="11" customWidth="1"/>
    <col min="1819" max="1819" width="15" customWidth="1"/>
    <col min="1820" max="1820" width="16.33203125" customWidth="1"/>
    <col min="1821" max="1821" width="11" customWidth="1"/>
    <col min="1822" max="1822" width="15" customWidth="1"/>
    <col min="1823" max="1823" width="16.33203125" customWidth="1"/>
    <col min="1824" max="1835" width="9.109375"/>
    <col min="1836" max="1857" width="0" hidden="1" customWidth="1"/>
    <col min="1858" max="2048" width="9.109375"/>
    <col min="2049" max="2049" width="8.33203125" customWidth="1"/>
    <col min="2050" max="2050" width="1.109375" customWidth="1"/>
    <col min="2051" max="2051" width="4.109375" customWidth="1"/>
    <col min="2052" max="2052" width="4.33203125" customWidth="1"/>
    <col min="2053" max="2053" width="17.109375" customWidth="1"/>
    <col min="2054" max="2054" width="50.77734375" customWidth="1"/>
    <col min="2055" max="2055" width="7.44140625" customWidth="1"/>
    <col min="2056" max="2056" width="14" customWidth="1"/>
    <col min="2057" max="2057" width="15.77734375" customWidth="1"/>
    <col min="2058" max="2059" width="22.33203125" customWidth="1"/>
    <col min="2060" max="2060" width="9.109375"/>
    <col min="2061" max="2069" width="0" hidden="1" customWidth="1"/>
    <col min="2070" max="2070" width="12.33203125" customWidth="1"/>
    <col min="2071" max="2071" width="16.33203125" customWidth="1"/>
    <col min="2072" max="2072" width="12.33203125" customWidth="1"/>
    <col min="2073" max="2073" width="15" customWidth="1"/>
    <col min="2074" max="2074" width="11" customWidth="1"/>
    <col min="2075" max="2075" width="15" customWidth="1"/>
    <col min="2076" max="2076" width="16.33203125" customWidth="1"/>
    <col min="2077" max="2077" width="11" customWidth="1"/>
    <col min="2078" max="2078" width="15" customWidth="1"/>
    <col min="2079" max="2079" width="16.33203125" customWidth="1"/>
    <col min="2080" max="2091" width="9.109375"/>
    <col min="2092" max="2113" width="0" hidden="1" customWidth="1"/>
    <col min="2114" max="2304" width="9.109375"/>
    <col min="2305" max="2305" width="8.33203125" customWidth="1"/>
    <col min="2306" max="2306" width="1.109375" customWidth="1"/>
    <col min="2307" max="2307" width="4.109375" customWidth="1"/>
    <col min="2308" max="2308" width="4.33203125" customWidth="1"/>
    <col min="2309" max="2309" width="17.109375" customWidth="1"/>
    <col min="2310" max="2310" width="50.77734375" customWidth="1"/>
    <col min="2311" max="2311" width="7.44140625" customWidth="1"/>
    <col min="2312" max="2312" width="14" customWidth="1"/>
    <col min="2313" max="2313" width="15.77734375" customWidth="1"/>
    <col min="2314" max="2315" width="22.33203125" customWidth="1"/>
    <col min="2316" max="2316" width="9.109375"/>
    <col min="2317" max="2325" width="0" hidden="1" customWidth="1"/>
    <col min="2326" max="2326" width="12.33203125" customWidth="1"/>
    <col min="2327" max="2327" width="16.33203125" customWidth="1"/>
    <col min="2328" max="2328" width="12.33203125" customWidth="1"/>
    <col min="2329" max="2329" width="15" customWidth="1"/>
    <col min="2330" max="2330" width="11" customWidth="1"/>
    <col min="2331" max="2331" width="15" customWidth="1"/>
    <col min="2332" max="2332" width="16.33203125" customWidth="1"/>
    <col min="2333" max="2333" width="11" customWidth="1"/>
    <col min="2334" max="2334" width="15" customWidth="1"/>
    <col min="2335" max="2335" width="16.33203125" customWidth="1"/>
    <col min="2336" max="2347" width="9.109375"/>
    <col min="2348" max="2369" width="0" hidden="1" customWidth="1"/>
    <col min="2370" max="2560" width="9.109375"/>
    <col min="2561" max="2561" width="8.33203125" customWidth="1"/>
    <col min="2562" max="2562" width="1.109375" customWidth="1"/>
    <col min="2563" max="2563" width="4.109375" customWidth="1"/>
    <col min="2564" max="2564" width="4.33203125" customWidth="1"/>
    <col min="2565" max="2565" width="17.109375" customWidth="1"/>
    <col min="2566" max="2566" width="50.77734375" customWidth="1"/>
    <col min="2567" max="2567" width="7.44140625" customWidth="1"/>
    <col min="2568" max="2568" width="14" customWidth="1"/>
    <col min="2569" max="2569" width="15.77734375" customWidth="1"/>
    <col min="2570" max="2571" width="22.33203125" customWidth="1"/>
    <col min="2572" max="2572" width="9.109375"/>
    <col min="2573" max="2581" width="0" hidden="1" customWidth="1"/>
    <col min="2582" max="2582" width="12.33203125" customWidth="1"/>
    <col min="2583" max="2583" width="16.33203125" customWidth="1"/>
    <col min="2584" max="2584" width="12.33203125" customWidth="1"/>
    <col min="2585" max="2585" width="15" customWidth="1"/>
    <col min="2586" max="2586" width="11" customWidth="1"/>
    <col min="2587" max="2587" width="15" customWidth="1"/>
    <col min="2588" max="2588" width="16.33203125" customWidth="1"/>
    <col min="2589" max="2589" width="11" customWidth="1"/>
    <col min="2590" max="2590" width="15" customWidth="1"/>
    <col min="2591" max="2591" width="16.33203125" customWidth="1"/>
    <col min="2592" max="2603" width="9.109375"/>
    <col min="2604" max="2625" width="0" hidden="1" customWidth="1"/>
    <col min="2626" max="2816" width="9.109375"/>
    <col min="2817" max="2817" width="8.33203125" customWidth="1"/>
    <col min="2818" max="2818" width="1.109375" customWidth="1"/>
    <col min="2819" max="2819" width="4.109375" customWidth="1"/>
    <col min="2820" max="2820" width="4.33203125" customWidth="1"/>
    <col min="2821" max="2821" width="17.109375" customWidth="1"/>
    <col min="2822" max="2822" width="50.77734375" customWidth="1"/>
    <col min="2823" max="2823" width="7.44140625" customWidth="1"/>
    <col min="2824" max="2824" width="14" customWidth="1"/>
    <col min="2825" max="2825" width="15.77734375" customWidth="1"/>
    <col min="2826" max="2827" width="22.33203125" customWidth="1"/>
    <col min="2828" max="2828" width="9.109375"/>
    <col min="2829" max="2837" width="0" hidden="1" customWidth="1"/>
    <col min="2838" max="2838" width="12.33203125" customWidth="1"/>
    <col min="2839" max="2839" width="16.33203125" customWidth="1"/>
    <col min="2840" max="2840" width="12.33203125" customWidth="1"/>
    <col min="2841" max="2841" width="15" customWidth="1"/>
    <col min="2842" max="2842" width="11" customWidth="1"/>
    <col min="2843" max="2843" width="15" customWidth="1"/>
    <col min="2844" max="2844" width="16.33203125" customWidth="1"/>
    <col min="2845" max="2845" width="11" customWidth="1"/>
    <col min="2846" max="2846" width="15" customWidth="1"/>
    <col min="2847" max="2847" width="16.33203125" customWidth="1"/>
    <col min="2848" max="2859" width="9.109375"/>
    <col min="2860" max="2881" width="0" hidden="1" customWidth="1"/>
    <col min="2882" max="3072" width="9.109375"/>
    <col min="3073" max="3073" width="8.33203125" customWidth="1"/>
    <col min="3074" max="3074" width="1.109375" customWidth="1"/>
    <col min="3075" max="3075" width="4.109375" customWidth="1"/>
    <col min="3076" max="3076" width="4.33203125" customWidth="1"/>
    <col min="3077" max="3077" width="17.109375" customWidth="1"/>
    <col min="3078" max="3078" width="50.77734375" customWidth="1"/>
    <col min="3079" max="3079" width="7.44140625" customWidth="1"/>
    <col min="3080" max="3080" width="14" customWidth="1"/>
    <col min="3081" max="3081" width="15.77734375" customWidth="1"/>
    <col min="3082" max="3083" width="22.33203125" customWidth="1"/>
    <col min="3084" max="3084" width="9.109375"/>
    <col min="3085" max="3093" width="0" hidden="1" customWidth="1"/>
    <col min="3094" max="3094" width="12.33203125" customWidth="1"/>
    <col min="3095" max="3095" width="16.33203125" customWidth="1"/>
    <col min="3096" max="3096" width="12.33203125" customWidth="1"/>
    <col min="3097" max="3097" width="15" customWidth="1"/>
    <col min="3098" max="3098" width="11" customWidth="1"/>
    <col min="3099" max="3099" width="15" customWidth="1"/>
    <col min="3100" max="3100" width="16.33203125" customWidth="1"/>
    <col min="3101" max="3101" width="11" customWidth="1"/>
    <col min="3102" max="3102" width="15" customWidth="1"/>
    <col min="3103" max="3103" width="16.33203125" customWidth="1"/>
    <col min="3104" max="3115" width="9.109375"/>
    <col min="3116" max="3137" width="0" hidden="1" customWidth="1"/>
    <col min="3138" max="3328" width="9.109375"/>
    <col min="3329" max="3329" width="8.33203125" customWidth="1"/>
    <col min="3330" max="3330" width="1.109375" customWidth="1"/>
    <col min="3331" max="3331" width="4.109375" customWidth="1"/>
    <col min="3332" max="3332" width="4.33203125" customWidth="1"/>
    <col min="3333" max="3333" width="17.109375" customWidth="1"/>
    <col min="3334" max="3334" width="50.77734375" customWidth="1"/>
    <col min="3335" max="3335" width="7.44140625" customWidth="1"/>
    <col min="3336" max="3336" width="14" customWidth="1"/>
    <col min="3337" max="3337" width="15.77734375" customWidth="1"/>
    <col min="3338" max="3339" width="22.33203125" customWidth="1"/>
    <col min="3340" max="3340" width="9.109375"/>
    <col min="3341" max="3349" width="0" hidden="1" customWidth="1"/>
    <col min="3350" max="3350" width="12.33203125" customWidth="1"/>
    <col min="3351" max="3351" width="16.33203125" customWidth="1"/>
    <col min="3352" max="3352" width="12.33203125" customWidth="1"/>
    <col min="3353" max="3353" width="15" customWidth="1"/>
    <col min="3354" max="3354" width="11" customWidth="1"/>
    <col min="3355" max="3355" width="15" customWidth="1"/>
    <col min="3356" max="3356" width="16.33203125" customWidth="1"/>
    <col min="3357" max="3357" width="11" customWidth="1"/>
    <col min="3358" max="3358" width="15" customWidth="1"/>
    <col min="3359" max="3359" width="16.33203125" customWidth="1"/>
    <col min="3360" max="3371" width="9.109375"/>
    <col min="3372" max="3393" width="0" hidden="1" customWidth="1"/>
    <col min="3394" max="3584" width="9.109375"/>
    <col min="3585" max="3585" width="8.33203125" customWidth="1"/>
    <col min="3586" max="3586" width="1.109375" customWidth="1"/>
    <col min="3587" max="3587" width="4.109375" customWidth="1"/>
    <col min="3588" max="3588" width="4.33203125" customWidth="1"/>
    <col min="3589" max="3589" width="17.109375" customWidth="1"/>
    <col min="3590" max="3590" width="50.77734375" customWidth="1"/>
    <col min="3591" max="3591" width="7.44140625" customWidth="1"/>
    <col min="3592" max="3592" width="14" customWidth="1"/>
    <col min="3593" max="3593" width="15.77734375" customWidth="1"/>
    <col min="3594" max="3595" width="22.33203125" customWidth="1"/>
    <col min="3596" max="3596" width="9.109375"/>
    <col min="3597" max="3605" width="0" hidden="1" customWidth="1"/>
    <col min="3606" max="3606" width="12.33203125" customWidth="1"/>
    <col min="3607" max="3607" width="16.33203125" customWidth="1"/>
    <col min="3608" max="3608" width="12.33203125" customWidth="1"/>
    <col min="3609" max="3609" width="15" customWidth="1"/>
    <col min="3610" max="3610" width="11" customWidth="1"/>
    <col min="3611" max="3611" width="15" customWidth="1"/>
    <col min="3612" max="3612" width="16.33203125" customWidth="1"/>
    <col min="3613" max="3613" width="11" customWidth="1"/>
    <col min="3614" max="3614" width="15" customWidth="1"/>
    <col min="3615" max="3615" width="16.33203125" customWidth="1"/>
    <col min="3616" max="3627" width="9.109375"/>
    <col min="3628" max="3649" width="0" hidden="1" customWidth="1"/>
    <col min="3650" max="3840" width="9.109375"/>
    <col min="3841" max="3841" width="8.33203125" customWidth="1"/>
    <col min="3842" max="3842" width="1.109375" customWidth="1"/>
    <col min="3843" max="3843" width="4.109375" customWidth="1"/>
    <col min="3844" max="3844" width="4.33203125" customWidth="1"/>
    <col min="3845" max="3845" width="17.109375" customWidth="1"/>
    <col min="3846" max="3846" width="50.77734375" customWidth="1"/>
    <col min="3847" max="3847" width="7.44140625" customWidth="1"/>
    <col min="3848" max="3848" width="14" customWidth="1"/>
    <col min="3849" max="3849" width="15.77734375" customWidth="1"/>
    <col min="3850" max="3851" width="22.33203125" customWidth="1"/>
    <col min="3852" max="3852" width="9.109375"/>
    <col min="3853" max="3861" width="0" hidden="1" customWidth="1"/>
    <col min="3862" max="3862" width="12.33203125" customWidth="1"/>
    <col min="3863" max="3863" width="16.33203125" customWidth="1"/>
    <col min="3864" max="3864" width="12.33203125" customWidth="1"/>
    <col min="3865" max="3865" width="15" customWidth="1"/>
    <col min="3866" max="3866" width="11" customWidth="1"/>
    <col min="3867" max="3867" width="15" customWidth="1"/>
    <col min="3868" max="3868" width="16.33203125" customWidth="1"/>
    <col min="3869" max="3869" width="11" customWidth="1"/>
    <col min="3870" max="3870" width="15" customWidth="1"/>
    <col min="3871" max="3871" width="16.33203125" customWidth="1"/>
    <col min="3872" max="3883" width="9.109375"/>
    <col min="3884" max="3905" width="0" hidden="1" customWidth="1"/>
    <col min="3906" max="4096" width="9.109375"/>
    <col min="4097" max="4097" width="8.33203125" customWidth="1"/>
    <col min="4098" max="4098" width="1.109375" customWidth="1"/>
    <col min="4099" max="4099" width="4.109375" customWidth="1"/>
    <col min="4100" max="4100" width="4.33203125" customWidth="1"/>
    <col min="4101" max="4101" width="17.109375" customWidth="1"/>
    <col min="4102" max="4102" width="50.77734375" customWidth="1"/>
    <col min="4103" max="4103" width="7.44140625" customWidth="1"/>
    <col min="4104" max="4104" width="14" customWidth="1"/>
    <col min="4105" max="4105" width="15.77734375" customWidth="1"/>
    <col min="4106" max="4107" width="22.33203125" customWidth="1"/>
    <col min="4108" max="4108" width="9.109375"/>
    <col min="4109" max="4117" width="0" hidden="1" customWidth="1"/>
    <col min="4118" max="4118" width="12.33203125" customWidth="1"/>
    <col min="4119" max="4119" width="16.33203125" customWidth="1"/>
    <col min="4120" max="4120" width="12.33203125" customWidth="1"/>
    <col min="4121" max="4121" width="15" customWidth="1"/>
    <col min="4122" max="4122" width="11" customWidth="1"/>
    <col min="4123" max="4123" width="15" customWidth="1"/>
    <col min="4124" max="4124" width="16.33203125" customWidth="1"/>
    <col min="4125" max="4125" width="11" customWidth="1"/>
    <col min="4126" max="4126" width="15" customWidth="1"/>
    <col min="4127" max="4127" width="16.33203125" customWidth="1"/>
    <col min="4128" max="4139" width="9.109375"/>
    <col min="4140" max="4161" width="0" hidden="1" customWidth="1"/>
    <col min="4162" max="4352" width="9.109375"/>
    <col min="4353" max="4353" width="8.33203125" customWidth="1"/>
    <col min="4354" max="4354" width="1.109375" customWidth="1"/>
    <col min="4355" max="4355" width="4.109375" customWidth="1"/>
    <col min="4356" max="4356" width="4.33203125" customWidth="1"/>
    <col min="4357" max="4357" width="17.109375" customWidth="1"/>
    <col min="4358" max="4358" width="50.77734375" customWidth="1"/>
    <col min="4359" max="4359" width="7.44140625" customWidth="1"/>
    <col min="4360" max="4360" width="14" customWidth="1"/>
    <col min="4361" max="4361" width="15.77734375" customWidth="1"/>
    <col min="4362" max="4363" width="22.33203125" customWidth="1"/>
    <col min="4364" max="4364" width="9.109375"/>
    <col min="4365" max="4373" width="0" hidden="1" customWidth="1"/>
    <col min="4374" max="4374" width="12.33203125" customWidth="1"/>
    <col min="4375" max="4375" width="16.33203125" customWidth="1"/>
    <col min="4376" max="4376" width="12.33203125" customWidth="1"/>
    <col min="4377" max="4377" width="15" customWidth="1"/>
    <col min="4378" max="4378" width="11" customWidth="1"/>
    <col min="4379" max="4379" width="15" customWidth="1"/>
    <col min="4380" max="4380" width="16.33203125" customWidth="1"/>
    <col min="4381" max="4381" width="11" customWidth="1"/>
    <col min="4382" max="4382" width="15" customWidth="1"/>
    <col min="4383" max="4383" width="16.33203125" customWidth="1"/>
    <col min="4384" max="4395" width="9.109375"/>
    <col min="4396" max="4417" width="0" hidden="1" customWidth="1"/>
    <col min="4418" max="4608" width="9.109375"/>
    <col min="4609" max="4609" width="8.33203125" customWidth="1"/>
    <col min="4610" max="4610" width="1.109375" customWidth="1"/>
    <col min="4611" max="4611" width="4.109375" customWidth="1"/>
    <col min="4612" max="4612" width="4.33203125" customWidth="1"/>
    <col min="4613" max="4613" width="17.109375" customWidth="1"/>
    <col min="4614" max="4614" width="50.77734375" customWidth="1"/>
    <col min="4615" max="4615" width="7.44140625" customWidth="1"/>
    <col min="4616" max="4616" width="14" customWidth="1"/>
    <col min="4617" max="4617" width="15.77734375" customWidth="1"/>
    <col min="4618" max="4619" width="22.33203125" customWidth="1"/>
    <col min="4620" max="4620" width="9.109375"/>
    <col min="4621" max="4629" width="0" hidden="1" customWidth="1"/>
    <col min="4630" max="4630" width="12.33203125" customWidth="1"/>
    <col min="4631" max="4631" width="16.33203125" customWidth="1"/>
    <col min="4632" max="4632" width="12.33203125" customWidth="1"/>
    <col min="4633" max="4633" width="15" customWidth="1"/>
    <col min="4634" max="4634" width="11" customWidth="1"/>
    <col min="4635" max="4635" width="15" customWidth="1"/>
    <col min="4636" max="4636" width="16.33203125" customWidth="1"/>
    <col min="4637" max="4637" width="11" customWidth="1"/>
    <col min="4638" max="4638" width="15" customWidth="1"/>
    <col min="4639" max="4639" width="16.33203125" customWidth="1"/>
    <col min="4640" max="4651" width="9.109375"/>
    <col min="4652" max="4673" width="0" hidden="1" customWidth="1"/>
    <col min="4674" max="4864" width="9.109375"/>
    <col min="4865" max="4865" width="8.33203125" customWidth="1"/>
    <col min="4866" max="4866" width="1.109375" customWidth="1"/>
    <col min="4867" max="4867" width="4.109375" customWidth="1"/>
    <col min="4868" max="4868" width="4.33203125" customWidth="1"/>
    <col min="4869" max="4869" width="17.109375" customWidth="1"/>
    <col min="4870" max="4870" width="50.77734375" customWidth="1"/>
    <col min="4871" max="4871" width="7.44140625" customWidth="1"/>
    <col min="4872" max="4872" width="14" customWidth="1"/>
    <col min="4873" max="4873" width="15.77734375" customWidth="1"/>
    <col min="4874" max="4875" width="22.33203125" customWidth="1"/>
    <col min="4876" max="4876" width="9.109375"/>
    <col min="4877" max="4885" width="0" hidden="1" customWidth="1"/>
    <col min="4886" max="4886" width="12.33203125" customWidth="1"/>
    <col min="4887" max="4887" width="16.33203125" customWidth="1"/>
    <col min="4888" max="4888" width="12.33203125" customWidth="1"/>
    <col min="4889" max="4889" width="15" customWidth="1"/>
    <col min="4890" max="4890" width="11" customWidth="1"/>
    <col min="4891" max="4891" width="15" customWidth="1"/>
    <col min="4892" max="4892" width="16.33203125" customWidth="1"/>
    <col min="4893" max="4893" width="11" customWidth="1"/>
    <col min="4894" max="4894" width="15" customWidth="1"/>
    <col min="4895" max="4895" width="16.33203125" customWidth="1"/>
    <col min="4896" max="4907" width="9.109375"/>
    <col min="4908" max="4929" width="0" hidden="1" customWidth="1"/>
    <col min="4930" max="5120" width="9.109375"/>
    <col min="5121" max="5121" width="8.33203125" customWidth="1"/>
    <col min="5122" max="5122" width="1.109375" customWidth="1"/>
    <col min="5123" max="5123" width="4.109375" customWidth="1"/>
    <col min="5124" max="5124" width="4.33203125" customWidth="1"/>
    <col min="5125" max="5125" width="17.109375" customWidth="1"/>
    <col min="5126" max="5126" width="50.77734375" customWidth="1"/>
    <col min="5127" max="5127" width="7.44140625" customWidth="1"/>
    <col min="5128" max="5128" width="14" customWidth="1"/>
    <col min="5129" max="5129" width="15.77734375" customWidth="1"/>
    <col min="5130" max="5131" width="22.33203125" customWidth="1"/>
    <col min="5132" max="5132" width="9.109375"/>
    <col min="5133" max="5141" width="0" hidden="1" customWidth="1"/>
    <col min="5142" max="5142" width="12.33203125" customWidth="1"/>
    <col min="5143" max="5143" width="16.33203125" customWidth="1"/>
    <col min="5144" max="5144" width="12.33203125" customWidth="1"/>
    <col min="5145" max="5145" width="15" customWidth="1"/>
    <col min="5146" max="5146" width="11" customWidth="1"/>
    <col min="5147" max="5147" width="15" customWidth="1"/>
    <col min="5148" max="5148" width="16.33203125" customWidth="1"/>
    <col min="5149" max="5149" width="11" customWidth="1"/>
    <col min="5150" max="5150" width="15" customWidth="1"/>
    <col min="5151" max="5151" width="16.33203125" customWidth="1"/>
    <col min="5152" max="5163" width="9.109375"/>
    <col min="5164" max="5185" width="0" hidden="1" customWidth="1"/>
    <col min="5186" max="5376" width="9.109375"/>
    <col min="5377" max="5377" width="8.33203125" customWidth="1"/>
    <col min="5378" max="5378" width="1.109375" customWidth="1"/>
    <col min="5379" max="5379" width="4.109375" customWidth="1"/>
    <col min="5380" max="5380" width="4.33203125" customWidth="1"/>
    <col min="5381" max="5381" width="17.109375" customWidth="1"/>
    <col min="5382" max="5382" width="50.77734375" customWidth="1"/>
    <col min="5383" max="5383" width="7.44140625" customWidth="1"/>
    <col min="5384" max="5384" width="14" customWidth="1"/>
    <col min="5385" max="5385" width="15.77734375" customWidth="1"/>
    <col min="5386" max="5387" width="22.33203125" customWidth="1"/>
    <col min="5388" max="5388" width="9.109375"/>
    <col min="5389" max="5397" width="0" hidden="1" customWidth="1"/>
    <col min="5398" max="5398" width="12.33203125" customWidth="1"/>
    <col min="5399" max="5399" width="16.33203125" customWidth="1"/>
    <col min="5400" max="5400" width="12.33203125" customWidth="1"/>
    <col min="5401" max="5401" width="15" customWidth="1"/>
    <col min="5402" max="5402" width="11" customWidth="1"/>
    <col min="5403" max="5403" width="15" customWidth="1"/>
    <col min="5404" max="5404" width="16.33203125" customWidth="1"/>
    <col min="5405" max="5405" width="11" customWidth="1"/>
    <col min="5406" max="5406" width="15" customWidth="1"/>
    <col min="5407" max="5407" width="16.33203125" customWidth="1"/>
    <col min="5408" max="5419" width="9.109375"/>
    <col min="5420" max="5441" width="0" hidden="1" customWidth="1"/>
    <col min="5442" max="5632" width="9.109375"/>
    <col min="5633" max="5633" width="8.33203125" customWidth="1"/>
    <col min="5634" max="5634" width="1.109375" customWidth="1"/>
    <col min="5635" max="5635" width="4.109375" customWidth="1"/>
    <col min="5636" max="5636" width="4.33203125" customWidth="1"/>
    <col min="5637" max="5637" width="17.109375" customWidth="1"/>
    <col min="5638" max="5638" width="50.77734375" customWidth="1"/>
    <col min="5639" max="5639" width="7.44140625" customWidth="1"/>
    <col min="5640" max="5640" width="14" customWidth="1"/>
    <col min="5641" max="5641" width="15.77734375" customWidth="1"/>
    <col min="5642" max="5643" width="22.33203125" customWidth="1"/>
    <col min="5644" max="5644" width="9.109375"/>
    <col min="5645" max="5653" width="0" hidden="1" customWidth="1"/>
    <col min="5654" max="5654" width="12.33203125" customWidth="1"/>
    <col min="5655" max="5655" width="16.33203125" customWidth="1"/>
    <col min="5656" max="5656" width="12.33203125" customWidth="1"/>
    <col min="5657" max="5657" width="15" customWidth="1"/>
    <col min="5658" max="5658" width="11" customWidth="1"/>
    <col min="5659" max="5659" width="15" customWidth="1"/>
    <col min="5660" max="5660" width="16.33203125" customWidth="1"/>
    <col min="5661" max="5661" width="11" customWidth="1"/>
    <col min="5662" max="5662" width="15" customWidth="1"/>
    <col min="5663" max="5663" width="16.33203125" customWidth="1"/>
    <col min="5664" max="5675" width="9.109375"/>
    <col min="5676" max="5697" width="0" hidden="1" customWidth="1"/>
    <col min="5698" max="5888" width="9.109375"/>
    <col min="5889" max="5889" width="8.33203125" customWidth="1"/>
    <col min="5890" max="5890" width="1.109375" customWidth="1"/>
    <col min="5891" max="5891" width="4.109375" customWidth="1"/>
    <col min="5892" max="5892" width="4.33203125" customWidth="1"/>
    <col min="5893" max="5893" width="17.109375" customWidth="1"/>
    <col min="5894" max="5894" width="50.77734375" customWidth="1"/>
    <col min="5895" max="5895" width="7.44140625" customWidth="1"/>
    <col min="5896" max="5896" width="14" customWidth="1"/>
    <col min="5897" max="5897" width="15.77734375" customWidth="1"/>
    <col min="5898" max="5899" width="22.33203125" customWidth="1"/>
    <col min="5900" max="5900" width="9.109375"/>
    <col min="5901" max="5909" width="0" hidden="1" customWidth="1"/>
    <col min="5910" max="5910" width="12.33203125" customWidth="1"/>
    <col min="5911" max="5911" width="16.33203125" customWidth="1"/>
    <col min="5912" max="5912" width="12.33203125" customWidth="1"/>
    <col min="5913" max="5913" width="15" customWidth="1"/>
    <col min="5914" max="5914" width="11" customWidth="1"/>
    <col min="5915" max="5915" width="15" customWidth="1"/>
    <col min="5916" max="5916" width="16.33203125" customWidth="1"/>
    <col min="5917" max="5917" width="11" customWidth="1"/>
    <col min="5918" max="5918" width="15" customWidth="1"/>
    <col min="5919" max="5919" width="16.33203125" customWidth="1"/>
    <col min="5920" max="5931" width="9.109375"/>
    <col min="5932" max="5953" width="0" hidden="1" customWidth="1"/>
    <col min="5954" max="6144" width="9.109375"/>
    <col min="6145" max="6145" width="8.33203125" customWidth="1"/>
    <col min="6146" max="6146" width="1.109375" customWidth="1"/>
    <col min="6147" max="6147" width="4.109375" customWidth="1"/>
    <col min="6148" max="6148" width="4.33203125" customWidth="1"/>
    <col min="6149" max="6149" width="17.109375" customWidth="1"/>
    <col min="6150" max="6150" width="50.77734375" customWidth="1"/>
    <col min="6151" max="6151" width="7.44140625" customWidth="1"/>
    <col min="6152" max="6152" width="14" customWidth="1"/>
    <col min="6153" max="6153" width="15.77734375" customWidth="1"/>
    <col min="6154" max="6155" width="22.33203125" customWidth="1"/>
    <col min="6156" max="6156" width="9.109375"/>
    <col min="6157" max="6165" width="0" hidden="1" customWidth="1"/>
    <col min="6166" max="6166" width="12.33203125" customWidth="1"/>
    <col min="6167" max="6167" width="16.33203125" customWidth="1"/>
    <col min="6168" max="6168" width="12.33203125" customWidth="1"/>
    <col min="6169" max="6169" width="15" customWidth="1"/>
    <col min="6170" max="6170" width="11" customWidth="1"/>
    <col min="6171" max="6171" width="15" customWidth="1"/>
    <col min="6172" max="6172" width="16.33203125" customWidth="1"/>
    <col min="6173" max="6173" width="11" customWidth="1"/>
    <col min="6174" max="6174" width="15" customWidth="1"/>
    <col min="6175" max="6175" width="16.33203125" customWidth="1"/>
    <col min="6176" max="6187" width="9.109375"/>
    <col min="6188" max="6209" width="0" hidden="1" customWidth="1"/>
    <col min="6210" max="6400" width="9.109375"/>
    <col min="6401" max="6401" width="8.33203125" customWidth="1"/>
    <col min="6402" max="6402" width="1.109375" customWidth="1"/>
    <col min="6403" max="6403" width="4.109375" customWidth="1"/>
    <col min="6404" max="6404" width="4.33203125" customWidth="1"/>
    <col min="6405" max="6405" width="17.109375" customWidth="1"/>
    <col min="6406" max="6406" width="50.77734375" customWidth="1"/>
    <col min="6407" max="6407" width="7.44140625" customWidth="1"/>
    <col min="6408" max="6408" width="14" customWidth="1"/>
    <col min="6409" max="6409" width="15.77734375" customWidth="1"/>
    <col min="6410" max="6411" width="22.33203125" customWidth="1"/>
    <col min="6412" max="6412" width="9.109375"/>
    <col min="6413" max="6421" width="0" hidden="1" customWidth="1"/>
    <col min="6422" max="6422" width="12.33203125" customWidth="1"/>
    <col min="6423" max="6423" width="16.33203125" customWidth="1"/>
    <col min="6424" max="6424" width="12.33203125" customWidth="1"/>
    <col min="6425" max="6425" width="15" customWidth="1"/>
    <col min="6426" max="6426" width="11" customWidth="1"/>
    <col min="6427" max="6427" width="15" customWidth="1"/>
    <col min="6428" max="6428" width="16.33203125" customWidth="1"/>
    <col min="6429" max="6429" width="11" customWidth="1"/>
    <col min="6430" max="6430" width="15" customWidth="1"/>
    <col min="6431" max="6431" width="16.33203125" customWidth="1"/>
    <col min="6432" max="6443" width="9.109375"/>
    <col min="6444" max="6465" width="0" hidden="1" customWidth="1"/>
    <col min="6466" max="6656" width="9.109375"/>
    <col min="6657" max="6657" width="8.33203125" customWidth="1"/>
    <col min="6658" max="6658" width="1.109375" customWidth="1"/>
    <col min="6659" max="6659" width="4.109375" customWidth="1"/>
    <col min="6660" max="6660" width="4.33203125" customWidth="1"/>
    <col min="6661" max="6661" width="17.109375" customWidth="1"/>
    <col min="6662" max="6662" width="50.77734375" customWidth="1"/>
    <col min="6663" max="6663" width="7.44140625" customWidth="1"/>
    <col min="6664" max="6664" width="14" customWidth="1"/>
    <col min="6665" max="6665" width="15.77734375" customWidth="1"/>
    <col min="6666" max="6667" width="22.33203125" customWidth="1"/>
    <col min="6668" max="6668" width="9.109375"/>
    <col min="6669" max="6677" width="0" hidden="1" customWidth="1"/>
    <col min="6678" max="6678" width="12.33203125" customWidth="1"/>
    <col min="6679" max="6679" width="16.33203125" customWidth="1"/>
    <col min="6680" max="6680" width="12.33203125" customWidth="1"/>
    <col min="6681" max="6681" width="15" customWidth="1"/>
    <col min="6682" max="6682" width="11" customWidth="1"/>
    <col min="6683" max="6683" width="15" customWidth="1"/>
    <col min="6684" max="6684" width="16.33203125" customWidth="1"/>
    <col min="6685" max="6685" width="11" customWidth="1"/>
    <col min="6686" max="6686" width="15" customWidth="1"/>
    <col min="6687" max="6687" width="16.33203125" customWidth="1"/>
    <col min="6688" max="6699" width="9.109375"/>
    <col min="6700" max="6721" width="0" hidden="1" customWidth="1"/>
    <col min="6722" max="6912" width="9.109375"/>
    <col min="6913" max="6913" width="8.33203125" customWidth="1"/>
    <col min="6914" max="6914" width="1.109375" customWidth="1"/>
    <col min="6915" max="6915" width="4.109375" customWidth="1"/>
    <col min="6916" max="6916" width="4.33203125" customWidth="1"/>
    <col min="6917" max="6917" width="17.109375" customWidth="1"/>
    <col min="6918" max="6918" width="50.77734375" customWidth="1"/>
    <col min="6919" max="6919" width="7.44140625" customWidth="1"/>
    <col min="6920" max="6920" width="14" customWidth="1"/>
    <col min="6921" max="6921" width="15.77734375" customWidth="1"/>
    <col min="6922" max="6923" width="22.33203125" customWidth="1"/>
    <col min="6924" max="6924" width="9.109375"/>
    <col min="6925" max="6933" width="0" hidden="1" customWidth="1"/>
    <col min="6934" max="6934" width="12.33203125" customWidth="1"/>
    <col min="6935" max="6935" width="16.33203125" customWidth="1"/>
    <col min="6936" max="6936" width="12.33203125" customWidth="1"/>
    <col min="6937" max="6937" width="15" customWidth="1"/>
    <col min="6938" max="6938" width="11" customWidth="1"/>
    <col min="6939" max="6939" width="15" customWidth="1"/>
    <col min="6940" max="6940" width="16.33203125" customWidth="1"/>
    <col min="6941" max="6941" width="11" customWidth="1"/>
    <col min="6942" max="6942" width="15" customWidth="1"/>
    <col min="6943" max="6943" width="16.33203125" customWidth="1"/>
    <col min="6944" max="6955" width="9.109375"/>
    <col min="6956" max="6977" width="0" hidden="1" customWidth="1"/>
    <col min="6978" max="7168" width="9.109375"/>
    <col min="7169" max="7169" width="8.33203125" customWidth="1"/>
    <col min="7170" max="7170" width="1.109375" customWidth="1"/>
    <col min="7171" max="7171" width="4.109375" customWidth="1"/>
    <col min="7172" max="7172" width="4.33203125" customWidth="1"/>
    <col min="7173" max="7173" width="17.109375" customWidth="1"/>
    <col min="7174" max="7174" width="50.77734375" customWidth="1"/>
    <col min="7175" max="7175" width="7.44140625" customWidth="1"/>
    <col min="7176" max="7176" width="14" customWidth="1"/>
    <col min="7177" max="7177" width="15.77734375" customWidth="1"/>
    <col min="7178" max="7179" width="22.33203125" customWidth="1"/>
    <col min="7180" max="7180" width="9.109375"/>
    <col min="7181" max="7189" width="0" hidden="1" customWidth="1"/>
    <col min="7190" max="7190" width="12.33203125" customWidth="1"/>
    <col min="7191" max="7191" width="16.33203125" customWidth="1"/>
    <col min="7192" max="7192" width="12.33203125" customWidth="1"/>
    <col min="7193" max="7193" width="15" customWidth="1"/>
    <col min="7194" max="7194" width="11" customWidth="1"/>
    <col min="7195" max="7195" width="15" customWidth="1"/>
    <col min="7196" max="7196" width="16.33203125" customWidth="1"/>
    <col min="7197" max="7197" width="11" customWidth="1"/>
    <col min="7198" max="7198" width="15" customWidth="1"/>
    <col min="7199" max="7199" width="16.33203125" customWidth="1"/>
    <col min="7200" max="7211" width="9.109375"/>
    <col min="7212" max="7233" width="0" hidden="1" customWidth="1"/>
    <col min="7234" max="7424" width="9.109375"/>
    <col min="7425" max="7425" width="8.33203125" customWidth="1"/>
    <col min="7426" max="7426" width="1.109375" customWidth="1"/>
    <col min="7427" max="7427" width="4.109375" customWidth="1"/>
    <col min="7428" max="7428" width="4.33203125" customWidth="1"/>
    <col min="7429" max="7429" width="17.109375" customWidth="1"/>
    <col min="7430" max="7430" width="50.77734375" customWidth="1"/>
    <col min="7431" max="7431" width="7.44140625" customWidth="1"/>
    <col min="7432" max="7432" width="14" customWidth="1"/>
    <col min="7433" max="7433" width="15.77734375" customWidth="1"/>
    <col min="7434" max="7435" width="22.33203125" customWidth="1"/>
    <col min="7436" max="7436" width="9.109375"/>
    <col min="7437" max="7445" width="0" hidden="1" customWidth="1"/>
    <col min="7446" max="7446" width="12.33203125" customWidth="1"/>
    <col min="7447" max="7447" width="16.33203125" customWidth="1"/>
    <col min="7448" max="7448" width="12.33203125" customWidth="1"/>
    <col min="7449" max="7449" width="15" customWidth="1"/>
    <col min="7450" max="7450" width="11" customWidth="1"/>
    <col min="7451" max="7451" width="15" customWidth="1"/>
    <col min="7452" max="7452" width="16.33203125" customWidth="1"/>
    <col min="7453" max="7453" width="11" customWidth="1"/>
    <col min="7454" max="7454" width="15" customWidth="1"/>
    <col min="7455" max="7455" width="16.33203125" customWidth="1"/>
    <col min="7456" max="7467" width="9.109375"/>
    <col min="7468" max="7489" width="0" hidden="1" customWidth="1"/>
    <col min="7490" max="7680" width="9.109375"/>
    <col min="7681" max="7681" width="8.33203125" customWidth="1"/>
    <col min="7682" max="7682" width="1.109375" customWidth="1"/>
    <col min="7683" max="7683" width="4.109375" customWidth="1"/>
    <col min="7684" max="7684" width="4.33203125" customWidth="1"/>
    <col min="7685" max="7685" width="17.109375" customWidth="1"/>
    <col min="7686" max="7686" width="50.77734375" customWidth="1"/>
    <col min="7687" max="7687" width="7.44140625" customWidth="1"/>
    <col min="7688" max="7688" width="14" customWidth="1"/>
    <col min="7689" max="7689" width="15.77734375" customWidth="1"/>
    <col min="7690" max="7691" width="22.33203125" customWidth="1"/>
    <col min="7692" max="7692" width="9.109375"/>
    <col min="7693" max="7701" width="0" hidden="1" customWidth="1"/>
    <col min="7702" max="7702" width="12.33203125" customWidth="1"/>
    <col min="7703" max="7703" width="16.33203125" customWidth="1"/>
    <col min="7704" max="7704" width="12.33203125" customWidth="1"/>
    <col min="7705" max="7705" width="15" customWidth="1"/>
    <col min="7706" max="7706" width="11" customWidth="1"/>
    <col min="7707" max="7707" width="15" customWidth="1"/>
    <col min="7708" max="7708" width="16.33203125" customWidth="1"/>
    <col min="7709" max="7709" width="11" customWidth="1"/>
    <col min="7710" max="7710" width="15" customWidth="1"/>
    <col min="7711" max="7711" width="16.33203125" customWidth="1"/>
    <col min="7712" max="7723" width="9.109375"/>
    <col min="7724" max="7745" width="0" hidden="1" customWidth="1"/>
    <col min="7746" max="7936" width="9.109375"/>
    <col min="7937" max="7937" width="8.33203125" customWidth="1"/>
    <col min="7938" max="7938" width="1.109375" customWidth="1"/>
    <col min="7939" max="7939" width="4.109375" customWidth="1"/>
    <col min="7940" max="7940" width="4.33203125" customWidth="1"/>
    <col min="7941" max="7941" width="17.109375" customWidth="1"/>
    <col min="7942" max="7942" width="50.77734375" customWidth="1"/>
    <col min="7943" max="7943" width="7.44140625" customWidth="1"/>
    <col min="7944" max="7944" width="14" customWidth="1"/>
    <col min="7945" max="7945" width="15.77734375" customWidth="1"/>
    <col min="7946" max="7947" width="22.33203125" customWidth="1"/>
    <col min="7948" max="7948" width="9.109375"/>
    <col min="7949" max="7957" width="0" hidden="1" customWidth="1"/>
    <col min="7958" max="7958" width="12.33203125" customWidth="1"/>
    <col min="7959" max="7959" width="16.33203125" customWidth="1"/>
    <col min="7960" max="7960" width="12.33203125" customWidth="1"/>
    <col min="7961" max="7961" width="15" customWidth="1"/>
    <col min="7962" max="7962" width="11" customWidth="1"/>
    <col min="7963" max="7963" width="15" customWidth="1"/>
    <col min="7964" max="7964" width="16.33203125" customWidth="1"/>
    <col min="7965" max="7965" width="11" customWidth="1"/>
    <col min="7966" max="7966" width="15" customWidth="1"/>
    <col min="7967" max="7967" width="16.33203125" customWidth="1"/>
    <col min="7968" max="7979" width="9.109375"/>
    <col min="7980" max="8001" width="0" hidden="1" customWidth="1"/>
    <col min="8002" max="8192" width="9.109375"/>
    <col min="8193" max="8193" width="8.33203125" customWidth="1"/>
    <col min="8194" max="8194" width="1.109375" customWidth="1"/>
    <col min="8195" max="8195" width="4.109375" customWidth="1"/>
    <col min="8196" max="8196" width="4.33203125" customWidth="1"/>
    <col min="8197" max="8197" width="17.109375" customWidth="1"/>
    <col min="8198" max="8198" width="50.77734375" customWidth="1"/>
    <col min="8199" max="8199" width="7.44140625" customWidth="1"/>
    <col min="8200" max="8200" width="14" customWidth="1"/>
    <col min="8201" max="8201" width="15.77734375" customWidth="1"/>
    <col min="8202" max="8203" width="22.33203125" customWidth="1"/>
    <col min="8204" max="8204" width="9.109375"/>
    <col min="8205" max="8213" width="0" hidden="1" customWidth="1"/>
    <col min="8214" max="8214" width="12.33203125" customWidth="1"/>
    <col min="8215" max="8215" width="16.33203125" customWidth="1"/>
    <col min="8216" max="8216" width="12.33203125" customWidth="1"/>
    <col min="8217" max="8217" width="15" customWidth="1"/>
    <col min="8218" max="8218" width="11" customWidth="1"/>
    <col min="8219" max="8219" width="15" customWidth="1"/>
    <col min="8220" max="8220" width="16.33203125" customWidth="1"/>
    <col min="8221" max="8221" width="11" customWidth="1"/>
    <col min="8222" max="8222" width="15" customWidth="1"/>
    <col min="8223" max="8223" width="16.33203125" customWidth="1"/>
    <col min="8224" max="8235" width="9.109375"/>
    <col min="8236" max="8257" width="0" hidden="1" customWidth="1"/>
    <col min="8258" max="8448" width="9.109375"/>
    <col min="8449" max="8449" width="8.33203125" customWidth="1"/>
    <col min="8450" max="8450" width="1.109375" customWidth="1"/>
    <col min="8451" max="8451" width="4.109375" customWidth="1"/>
    <col min="8452" max="8452" width="4.33203125" customWidth="1"/>
    <col min="8453" max="8453" width="17.109375" customWidth="1"/>
    <col min="8454" max="8454" width="50.77734375" customWidth="1"/>
    <col min="8455" max="8455" width="7.44140625" customWidth="1"/>
    <col min="8456" max="8456" width="14" customWidth="1"/>
    <col min="8457" max="8457" width="15.77734375" customWidth="1"/>
    <col min="8458" max="8459" width="22.33203125" customWidth="1"/>
    <col min="8460" max="8460" width="9.109375"/>
    <col min="8461" max="8469" width="0" hidden="1" customWidth="1"/>
    <col min="8470" max="8470" width="12.33203125" customWidth="1"/>
    <col min="8471" max="8471" width="16.33203125" customWidth="1"/>
    <col min="8472" max="8472" width="12.33203125" customWidth="1"/>
    <col min="8473" max="8473" width="15" customWidth="1"/>
    <col min="8474" max="8474" width="11" customWidth="1"/>
    <col min="8475" max="8475" width="15" customWidth="1"/>
    <col min="8476" max="8476" width="16.33203125" customWidth="1"/>
    <col min="8477" max="8477" width="11" customWidth="1"/>
    <col min="8478" max="8478" width="15" customWidth="1"/>
    <col min="8479" max="8479" width="16.33203125" customWidth="1"/>
    <col min="8480" max="8491" width="9.109375"/>
    <col min="8492" max="8513" width="0" hidden="1" customWidth="1"/>
    <col min="8514" max="8704" width="9.109375"/>
    <col min="8705" max="8705" width="8.33203125" customWidth="1"/>
    <col min="8706" max="8706" width="1.109375" customWidth="1"/>
    <col min="8707" max="8707" width="4.109375" customWidth="1"/>
    <col min="8708" max="8708" width="4.33203125" customWidth="1"/>
    <col min="8709" max="8709" width="17.109375" customWidth="1"/>
    <col min="8710" max="8710" width="50.77734375" customWidth="1"/>
    <col min="8711" max="8711" width="7.44140625" customWidth="1"/>
    <col min="8712" max="8712" width="14" customWidth="1"/>
    <col min="8713" max="8713" width="15.77734375" customWidth="1"/>
    <col min="8714" max="8715" width="22.33203125" customWidth="1"/>
    <col min="8716" max="8716" width="9.109375"/>
    <col min="8717" max="8725" width="0" hidden="1" customWidth="1"/>
    <col min="8726" max="8726" width="12.33203125" customWidth="1"/>
    <col min="8727" max="8727" width="16.33203125" customWidth="1"/>
    <col min="8728" max="8728" width="12.33203125" customWidth="1"/>
    <col min="8729" max="8729" width="15" customWidth="1"/>
    <col min="8730" max="8730" width="11" customWidth="1"/>
    <col min="8731" max="8731" width="15" customWidth="1"/>
    <col min="8732" max="8732" width="16.33203125" customWidth="1"/>
    <col min="8733" max="8733" width="11" customWidth="1"/>
    <col min="8734" max="8734" width="15" customWidth="1"/>
    <col min="8735" max="8735" width="16.33203125" customWidth="1"/>
    <col min="8736" max="8747" width="9.109375"/>
    <col min="8748" max="8769" width="0" hidden="1" customWidth="1"/>
    <col min="8770" max="8960" width="9.109375"/>
    <col min="8961" max="8961" width="8.33203125" customWidth="1"/>
    <col min="8962" max="8962" width="1.109375" customWidth="1"/>
    <col min="8963" max="8963" width="4.109375" customWidth="1"/>
    <col min="8964" max="8964" width="4.33203125" customWidth="1"/>
    <col min="8965" max="8965" width="17.109375" customWidth="1"/>
    <col min="8966" max="8966" width="50.77734375" customWidth="1"/>
    <col min="8967" max="8967" width="7.44140625" customWidth="1"/>
    <col min="8968" max="8968" width="14" customWidth="1"/>
    <col min="8969" max="8969" width="15.77734375" customWidth="1"/>
    <col min="8970" max="8971" width="22.33203125" customWidth="1"/>
    <col min="8972" max="8972" width="9.109375"/>
    <col min="8973" max="8981" width="0" hidden="1" customWidth="1"/>
    <col min="8982" max="8982" width="12.33203125" customWidth="1"/>
    <col min="8983" max="8983" width="16.33203125" customWidth="1"/>
    <col min="8984" max="8984" width="12.33203125" customWidth="1"/>
    <col min="8985" max="8985" width="15" customWidth="1"/>
    <col min="8986" max="8986" width="11" customWidth="1"/>
    <col min="8987" max="8987" width="15" customWidth="1"/>
    <col min="8988" max="8988" width="16.33203125" customWidth="1"/>
    <col min="8989" max="8989" width="11" customWidth="1"/>
    <col min="8990" max="8990" width="15" customWidth="1"/>
    <col min="8991" max="8991" width="16.33203125" customWidth="1"/>
    <col min="8992" max="9003" width="9.109375"/>
    <col min="9004" max="9025" width="0" hidden="1" customWidth="1"/>
    <col min="9026" max="9216" width="9.109375"/>
    <col min="9217" max="9217" width="8.33203125" customWidth="1"/>
    <col min="9218" max="9218" width="1.109375" customWidth="1"/>
    <col min="9219" max="9219" width="4.109375" customWidth="1"/>
    <col min="9220" max="9220" width="4.33203125" customWidth="1"/>
    <col min="9221" max="9221" width="17.109375" customWidth="1"/>
    <col min="9222" max="9222" width="50.77734375" customWidth="1"/>
    <col min="9223" max="9223" width="7.44140625" customWidth="1"/>
    <col min="9224" max="9224" width="14" customWidth="1"/>
    <col min="9225" max="9225" width="15.77734375" customWidth="1"/>
    <col min="9226" max="9227" width="22.33203125" customWidth="1"/>
    <col min="9228" max="9228" width="9.109375"/>
    <col min="9229" max="9237" width="0" hidden="1" customWidth="1"/>
    <col min="9238" max="9238" width="12.33203125" customWidth="1"/>
    <col min="9239" max="9239" width="16.33203125" customWidth="1"/>
    <col min="9240" max="9240" width="12.33203125" customWidth="1"/>
    <col min="9241" max="9241" width="15" customWidth="1"/>
    <col min="9242" max="9242" width="11" customWidth="1"/>
    <col min="9243" max="9243" width="15" customWidth="1"/>
    <col min="9244" max="9244" width="16.33203125" customWidth="1"/>
    <col min="9245" max="9245" width="11" customWidth="1"/>
    <col min="9246" max="9246" width="15" customWidth="1"/>
    <col min="9247" max="9247" width="16.33203125" customWidth="1"/>
    <col min="9248" max="9259" width="9.109375"/>
    <col min="9260" max="9281" width="0" hidden="1" customWidth="1"/>
    <col min="9282" max="9472" width="9.109375"/>
    <col min="9473" max="9473" width="8.33203125" customWidth="1"/>
    <col min="9474" max="9474" width="1.109375" customWidth="1"/>
    <col min="9475" max="9475" width="4.109375" customWidth="1"/>
    <col min="9476" max="9476" width="4.33203125" customWidth="1"/>
    <col min="9477" max="9477" width="17.109375" customWidth="1"/>
    <col min="9478" max="9478" width="50.77734375" customWidth="1"/>
    <col min="9479" max="9479" width="7.44140625" customWidth="1"/>
    <col min="9480" max="9480" width="14" customWidth="1"/>
    <col min="9481" max="9481" width="15.77734375" customWidth="1"/>
    <col min="9482" max="9483" width="22.33203125" customWidth="1"/>
    <col min="9484" max="9484" width="9.109375"/>
    <col min="9485" max="9493" width="0" hidden="1" customWidth="1"/>
    <col min="9494" max="9494" width="12.33203125" customWidth="1"/>
    <col min="9495" max="9495" width="16.33203125" customWidth="1"/>
    <col min="9496" max="9496" width="12.33203125" customWidth="1"/>
    <col min="9497" max="9497" width="15" customWidth="1"/>
    <col min="9498" max="9498" width="11" customWidth="1"/>
    <col min="9499" max="9499" width="15" customWidth="1"/>
    <col min="9500" max="9500" width="16.33203125" customWidth="1"/>
    <col min="9501" max="9501" width="11" customWidth="1"/>
    <col min="9502" max="9502" width="15" customWidth="1"/>
    <col min="9503" max="9503" width="16.33203125" customWidth="1"/>
    <col min="9504" max="9515" width="9.109375"/>
    <col min="9516" max="9537" width="0" hidden="1" customWidth="1"/>
    <col min="9538" max="9728" width="9.109375"/>
    <col min="9729" max="9729" width="8.33203125" customWidth="1"/>
    <col min="9730" max="9730" width="1.109375" customWidth="1"/>
    <col min="9731" max="9731" width="4.109375" customWidth="1"/>
    <col min="9732" max="9732" width="4.33203125" customWidth="1"/>
    <col min="9733" max="9733" width="17.109375" customWidth="1"/>
    <col min="9734" max="9734" width="50.77734375" customWidth="1"/>
    <col min="9735" max="9735" width="7.44140625" customWidth="1"/>
    <col min="9736" max="9736" width="14" customWidth="1"/>
    <col min="9737" max="9737" width="15.77734375" customWidth="1"/>
    <col min="9738" max="9739" width="22.33203125" customWidth="1"/>
    <col min="9740" max="9740" width="9.109375"/>
    <col min="9741" max="9749" width="0" hidden="1" customWidth="1"/>
    <col min="9750" max="9750" width="12.33203125" customWidth="1"/>
    <col min="9751" max="9751" width="16.33203125" customWidth="1"/>
    <col min="9752" max="9752" width="12.33203125" customWidth="1"/>
    <col min="9753" max="9753" width="15" customWidth="1"/>
    <col min="9754" max="9754" width="11" customWidth="1"/>
    <col min="9755" max="9755" width="15" customWidth="1"/>
    <col min="9756" max="9756" width="16.33203125" customWidth="1"/>
    <col min="9757" max="9757" width="11" customWidth="1"/>
    <col min="9758" max="9758" width="15" customWidth="1"/>
    <col min="9759" max="9759" width="16.33203125" customWidth="1"/>
    <col min="9760" max="9771" width="9.109375"/>
    <col min="9772" max="9793" width="0" hidden="1" customWidth="1"/>
    <col min="9794" max="9984" width="9.109375"/>
    <col min="9985" max="9985" width="8.33203125" customWidth="1"/>
    <col min="9986" max="9986" width="1.109375" customWidth="1"/>
    <col min="9987" max="9987" width="4.109375" customWidth="1"/>
    <col min="9988" max="9988" width="4.33203125" customWidth="1"/>
    <col min="9989" max="9989" width="17.109375" customWidth="1"/>
    <col min="9990" max="9990" width="50.77734375" customWidth="1"/>
    <col min="9991" max="9991" width="7.44140625" customWidth="1"/>
    <col min="9992" max="9992" width="14" customWidth="1"/>
    <col min="9993" max="9993" width="15.77734375" customWidth="1"/>
    <col min="9994" max="9995" width="22.33203125" customWidth="1"/>
    <col min="9996" max="9996" width="9.109375"/>
    <col min="9997" max="10005" width="0" hidden="1" customWidth="1"/>
    <col min="10006" max="10006" width="12.33203125" customWidth="1"/>
    <col min="10007" max="10007" width="16.33203125" customWidth="1"/>
    <col min="10008" max="10008" width="12.33203125" customWidth="1"/>
    <col min="10009" max="10009" width="15" customWidth="1"/>
    <col min="10010" max="10010" width="11" customWidth="1"/>
    <col min="10011" max="10011" width="15" customWidth="1"/>
    <col min="10012" max="10012" width="16.33203125" customWidth="1"/>
    <col min="10013" max="10013" width="11" customWidth="1"/>
    <col min="10014" max="10014" width="15" customWidth="1"/>
    <col min="10015" max="10015" width="16.33203125" customWidth="1"/>
    <col min="10016" max="10027" width="9.109375"/>
    <col min="10028" max="10049" width="0" hidden="1" customWidth="1"/>
    <col min="10050" max="10240" width="9.109375"/>
    <col min="10241" max="10241" width="8.33203125" customWidth="1"/>
    <col min="10242" max="10242" width="1.109375" customWidth="1"/>
    <col min="10243" max="10243" width="4.109375" customWidth="1"/>
    <col min="10244" max="10244" width="4.33203125" customWidth="1"/>
    <col min="10245" max="10245" width="17.109375" customWidth="1"/>
    <col min="10246" max="10246" width="50.77734375" customWidth="1"/>
    <col min="10247" max="10247" width="7.44140625" customWidth="1"/>
    <col min="10248" max="10248" width="14" customWidth="1"/>
    <col min="10249" max="10249" width="15.77734375" customWidth="1"/>
    <col min="10250" max="10251" width="22.33203125" customWidth="1"/>
    <col min="10252" max="10252" width="9.109375"/>
    <col min="10253" max="10261" width="0" hidden="1" customWidth="1"/>
    <col min="10262" max="10262" width="12.33203125" customWidth="1"/>
    <col min="10263" max="10263" width="16.33203125" customWidth="1"/>
    <col min="10264" max="10264" width="12.33203125" customWidth="1"/>
    <col min="10265" max="10265" width="15" customWidth="1"/>
    <col min="10266" max="10266" width="11" customWidth="1"/>
    <col min="10267" max="10267" width="15" customWidth="1"/>
    <col min="10268" max="10268" width="16.33203125" customWidth="1"/>
    <col min="10269" max="10269" width="11" customWidth="1"/>
    <col min="10270" max="10270" width="15" customWidth="1"/>
    <col min="10271" max="10271" width="16.33203125" customWidth="1"/>
    <col min="10272" max="10283" width="9.109375"/>
    <col min="10284" max="10305" width="0" hidden="1" customWidth="1"/>
    <col min="10306" max="10496" width="9.109375"/>
    <col min="10497" max="10497" width="8.33203125" customWidth="1"/>
    <col min="10498" max="10498" width="1.109375" customWidth="1"/>
    <col min="10499" max="10499" width="4.109375" customWidth="1"/>
    <col min="10500" max="10500" width="4.33203125" customWidth="1"/>
    <col min="10501" max="10501" width="17.109375" customWidth="1"/>
    <col min="10502" max="10502" width="50.77734375" customWidth="1"/>
    <col min="10503" max="10503" width="7.44140625" customWidth="1"/>
    <col min="10504" max="10504" width="14" customWidth="1"/>
    <col min="10505" max="10505" width="15.77734375" customWidth="1"/>
    <col min="10506" max="10507" width="22.33203125" customWidth="1"/>
    <col min="10508" max="10508" width="9.109375"/>
    <col min="10509" max="10517" width="0" hidden="1" customWidth="1"/>
    <col min="10518" max="10518" width="12.33203125" customWidth="1"/>
    <col min="10519" max="10519" width="16.33203125" customWidth="1"/>
    <col min="10520" max="10520" width="12.33203125" customWidth="1"/>
    <col min="10521" max="10521" width="15" customWidth="1"/>
    <col min="10522" max="10522" width="11" customWidth="1"/>
    <col min="10523" max="10523" width="15" customWidth="1"/>
    <col min="10524" max="10524" width="16.33203125" customWidth="1"/>
    <col min="10525" max="10525" width="11" customWidth="1"/>
    <col min="10526" max="10526" width="15" customWidth="1"/>
    <col min="10527" max="10527" width="16.33203125" customWidth="1"/>
    <col min="10528" max="10539" width="9.109375"/>
    <col min="10540" max="10561" width="0" hidden="1" customWidth="1"/>
    <col min="10562" max="10752" width="9.109375"/>
    <col min="10753" max="10753" width="8.33203125" customWidth="1"/>
    <col min="10754" max="10754" width="1.109375" customWidth="1"/>
    <col min="10755" max="10755" width="4.109375" customWidth="1"/>
    <col min="10756" max="10756" width="4.33203125" customWidth="1"/>
    <col min="10757" max="10757" width="17.109375" customWidth="1"/>
    <col min="10758" max="10758" width="50.77734375" customWidth="1"/>
    <col min="10759" max="10759" width="7.44140625" customWidth="1"/>
    <col min="10760" max="10760" width="14" customWidth="1"/>
    <col min="10761" max="10761" width="15.77734375" customWidth="1"/>
    <col min="10762" max="10763" width="22.33203125" customWidth="1"/>
    <col min="10764" max="10764" width="9.109375"/>
    <col min="10765" max="10773" width="0" hidden="1" customWidth="1"/>
    <col min="10774" max="10774" width="12.33203125" customWidth="1"/>
    <col min="10775" max="10775" width="16.33203125" customWidth="1"/>
    <col min="10776" max="10776" width="12.33203125" customWidth="1"/>
    <col min="10777" max="10777" width="15" customWidth="1"/>
    <col min="10778" max="10778" width="11" customWidth="1"/>
    <col min="10779" max="10779" width="15" customWidth="1"/>
    <col min="10780" max="10780" width="16.33203125" customWidth="1"/>
    <col min="10781" max="10781" width="11" customWidth="1"/>
    <col min="10782" max="10782" width="15" customWidth="1"/>
    <col min="10783" max="10783" width="16.33203125" customWidth="1"/>
    <col min="10784" max="10795" width="9.109375"/>
    <col min="10796" max="10817" width="0" hidden="1" customWidth="1"/>
    <col min="10818" max="11008" width="9.109375"/>
    <col min="11009" max="11009" width="8.33203125" customWidth="1"/>
    <col min="11010" max="11010" width="1.109375" customWidth="1"/>
    <col min="11011" max="11011" width="4.109375" customWidth="1"/>
    <col min="11012" max="11012" width="4.33203125" customWidth="1"/>
    <col min="11013" max="11013" width="17.109375" customWidth="1"/>
    <col min="11014" max="11014" width="50.77734375" customWidth="1"/>
    <col min="11015" max="11015" width="7.44140625" customWidth="1"/>
    <col min="11016" max="11016" width="14" customWidth="1"/>
    <col min="11017" max="11017" width="15.77734375" customWidth="1"/>
    <col min="11018" max="11019" width="22.33203125" customWidth="1"/>
    <col min="11020" max="11020" width="9.109375"/>
    <col min="11021" max="11029" width="0" hidden="1" customWidth="1"/>
    <col min="11030" max="11030" width="12.33203125" customWidth="1"/>
    <col min="11031" max="11031" width="16.33203125" customWidth="1"/>
    <col min="11032" max="11032" width="12.33203125" customWidth="1"/>
    <col min="11033" max="11033" width="15" customWidth="1"/>
    <col min="11034" max="11034" width="11" customWidth="1"/>
    <col min="11035" max="11035" width="15" customWidth="1"/>
    <col min="11036" max="11036" width="16.33203125" customWidth="1"/>
    <col min="11037" max="11037" width="11" customWidth="1"/>
    <col min="11038" max="11038" width="15" customWidth="1"/>
    <col min="11039" max="11039" width="16.33203125" customWidth="1"/>
    <col min="11040" max="11051" width="9.109375"/>
    <col min="11052" max="11073" width="0" hidden="1" customWidth="1"/>
    <col min="11074" max="11264" width="9.109375"/>
    <col min="11265" max="11265" width="8.33203125" customWidth="1"/>
    <col min="11266" max="11266" width="1.109375" customWidth="1"/>
    <col min="11267" max="11267" width="4.109375" customWidth="1"/>
    <col min="11268" max="11268" width="4.33203125" customWidth="1"/>
    <col min="11269" max="11269" width="17.109375" customWidth="1"/>
    <col min="11270" max="11270" width="50.77734375" customWidth="1"/>
    <col min="11271" max="11271" width="7.44140625" customWidth="1"/>
    <col min="11272" max="11272" width="14" customWidth="1"/>
    <col min="11273" max="11273" width="15.77734375" customWidth="1"/>
    <col min="11274" max="11275" width="22.33203125" customWidth="1"/>
    <col min="11276" max="11276" width="9.109375"/>
    <col min="11277" max="11285" width="0" hidden="1" customWidth="1"/>
    <col min="11286" max="11286" width="12.33203125" customWidth="1"/>
    <col min="11287" max="11287" width="16.33203125" customWidth="1"/>
    <col min="11288" max="11288" width="12.33203125" customWidth="1"/>
    <col min="11289" max="11289" width="15" customWidth="1"/>
    <col min="11290" max="11290" width="11" customWidth="1"/>
    <col min="11291" max="11291" width="15" customWidth="1"/>
    <col min="11292" max="11292" width="16.33203125" customWidth="1"/>
    <col min="11293" max="11293" width="11" customWidth="1"/>
    <col min="11294" max="11294" width="15" customWidth="1"/>
    <col min="11295" max="11295" width="16.33203125" customWidth="1"/>
    <col min="11296" max="11307" width="9.109375"/>
    <col min="11308" max="11329" width="0" hidden="1" customWidth="1"/>
    <col min="11330" max="11520" width="9.109375"/>
    <col min="11521" max="11521" width="8.33203125" customWidth="1"/>
    <col min="11522" max="11522" width="1.109375" customWidth="1"/>
    <col min="11523" max="11523" width="4.109375" customWidth="1"/>
    <col min="11524" max="11524" width="4.33203125" customWidth="1"/>
    <col min="11525" max="11525" width="17.109375" customWidth="1"/>
    <col min="11526" max="11526" width="50.77734375" customWidth="1"/>
    <col min="11527" max="11527" width="7.44140625" customWidth="1"/>
    <col min="11528" max="11528" width="14" customWidth="1"/>
    <col min="11529" max="11529" width="15.77734375" customWidth="1"/>
    <col min="11530" max="11531" width="22.33203125" customWidth="1"/>
    <col min="11532" max="11532" width="9.109375"/>
    <col min="11533" max="11541" width="0" hidden="1" customWidth="1"/>
    <col min="11542" max="11542" width="12.33203125" customWidth="1"/>
    <col min="11543" max="11543" width="16.33203125" customWidth="1"/>
    <col min="11544" max="11544" width="12.33203125" customWidth="1"/>
    <col min="11545" max="11545" width="15" customWidth="1"/>
    <col min="11546" max="11546" width="11" customWidth="1"/>
    <col min="11547" max="11547" width="15" customWidth="1"/>
    <col min="11548" max="11548" width="16.33203125" customWidth="1"/>
    <col min="11549" max="11549" width="11" customWidth="1"/>
    <col min="11550" max="11550" width="15" customWidth="1"/>
    <col min="11551" max="11551" width="16.33203125" customWidth="1"/>
    <col min="11552" max="11563" width="9.109375"/>
    <col min="11564" max="11585" width="0" hidden="1" customWidth="1"/>
    <col min="11586" max="11776" width="9.109375"/>
    <col min="11777" max="11777" width="8.33203125" customWidth="1"/>
    <col min="11778" max="11778" width="1.109375" customWidth="1"/>
    <col min="11779" max="11779" width="4.109375" customWidth="1"/>
    <col min="11780" max="11780" width="4.33203125" customWidth="1"/>
    <col min="11781" max="11781" width="17.109375" customWidth="1"/>
    <col min="11782" max="11782" width="50.77734375" customWidth="1"/>
    <col min="11783" max="11783" width="7.44140625" customWidth="1"/>
    <col min="11784" max="11784" width="14" customWidth="1"/>
    <col min="11785" max="11785" width="15.77734375" customWidth="1"/>
    <col min="11786" max="11787" width="22.33203125" customWidth="1"/>
    <col min="11788" max="11788" width="9.109375"/>
    <col min="11789" max="11797" width="0" hidden="1" customWidth="1"/>
    <col min="11798" max="11798" width="12.33203125" customWidth="1"/>
    <col min="11799" max="11799" width="16.33203125" customWidth="1"/>
    <col min="11800" max="11800" width="12.33203125" customWidth="1"/>
    <col min="11801" max="11801" width="15" customWidth="1"/>
    <col min="11802" max="11802" width="11" customWidth="1"/>
    <col min="11803" max="11803" width="15" customWidth="1"/>
    <col min="11804" max="11804" width="16.33203125" customWidth="1"/>
    <col min="11805" max="11805" width="11" customWidth="1"/>
    <col min="11806" max="11806" width="15" customWidth="1"/>
    <col min="11807" max="11807" width="16.33203125" customWidth="1"/>
    <col min="11808" max="11819" width="9.109375"/>
    <col min="11820" max="11841" width="0" hidden="1" customWidth="1"/>
    <col min="11842" max="12032" width="9.109375"/>
    <col min="12033" max="12033" width="8.33203125" customWidth="1"/>
    <col min="12034" max="12034" width="1.109375" customWidth="1"/>
    <col min="12035" max="12035" width="4.109375" customWidth="1"/>
    <col min="12036" max="12036" width="4.33203125" customWidth="1"/>
    <col min="12037" max="12037" width="17.109375" customWidth="1"/>
    <col min="12038" max="12038" width="50.77734375" customWidth="1"/>
    <col min="12039" max="12039" width="7.44140625" customWidth="1"/>
    <col min="12040" max="12040" width="14" customWidth="1"/>
    <col min="12041" max="12041" width="15.77734375" customWidth="1"/>
    <col min="12042" max="12043" width="22.33203125" customWidth="1"/>
    <col min="12044" max="12044" width="9.109375"/>
    <col min="12045" max="12053" width="0" hidden="1" customWidth="1"/>
    <col min="12054" max="12054" width="12.33203125" customWidth="1"/>
    <col min="12055" max="12055" width="16.33203125" customWidth="1"/>
    <col min="12056" max="12056" width="12.33203125" customWidth="1"/>
    <col min="12057" max="12057" width="15" customWidth="1"/>
    <col min="12058" max="12058" width="11" customWidth="1"/>
    <col min="12059" max="12059" width="15" customWidth="1"/>
    <col min="12060" max="12060" width="16.33203125" customWidth="1"/>
    <col min="12061" max="12061" width="11" customWidth="1"/>
    <col min="12062" max="12062" width="15" customWidth="1"/>
    <col min="12063" max="12063" width="16.33203125" customWidth="1"/>
    <col min="12064" max="12075" width="9.109375"/>
    <col min="12076" max="12097" width="0" hidden="1" customWidth="1"/>
    <col min="12098" max="12288" width="9.109375"/>
    <col min="12289" max="12289" width="8.33203125" customWidth="1"/>
    <col min="12290" max="12290" width="1.109375" customWidth="1"/>
    <col min="12291" max="12291" width="4.109375" customWidth="1"/>
    <col min="12292" max="12292" width="4.33203125" customWidth="1"/>
    <col min="12293" max="12293" width="17.109375" customWidth="1"/>
    <col min="12294" max="12294" width="50.77734375" customWidth="1"/>
    <col min="12295" max="12295" width="7.44140625" customWidth="1"/>
    <col min="12296" max="12296" width="14" customWidth="1"/>
    <col min="12297" max="12297" width="15.77734375" customWidth="1"/>
    <col min="12298" max="12299" width="22.33203125" customWidth="1"/>
    <col min="12300" max="12300" width="9.109375"/>
    <col min="12301" max="12309" width="0" hidden="1" customWidth="1"/>
    <col min="12310" max="12310" width="12.33203125" customWidth="1"/>
    <col min="12311" max="12311" width="16.33203125" customWidth="1"/>
    <col min="12312" max="12312" width="12.33203125" customWidth="1"/>
    <col min="12313" max="12313" width="15" customWidth="1"/>
    <col min="12314" max="12314" width="11" customWidth="1"/>
    <col min="12315" max="12315" width="15" customWidth="1"/>
    <col min="12316" max="12316" width="16.33203125" customWidth="1"/>
    <col min="12317" max="12317" width="11" customWidth="1"/>
    <col min="12318" max="12318" width="15" customWidth="1"/>
    <col min="12319" max="12319" width="16.33203125" customWidth="1"/>
    <col min="12320" max="12331" width="9.109375"/>
    <col min="12332" max="12353" width="0" hidden="1" customWidth="1"/>
    <col min="12354" max="12544" width="9.109375"/>
    <col min="12545" max="12545" width="8.33203125" customWidth="1"/>
    <col min="12546" max="12546" width="1.109375" customWidth="1"/>
    <col min="12547" max="12547" width="4.109375" customWidth="1"/>
    <col min="12548" max="12548" width="4.33203125" customWidth="1"/>
    <col min="12549" max="12549" width="17.109375" customWidth="1"/>
    <col min="12550" max="12550" width="50.77734375" customWidth="1"/>
    <col min="12551" max="12551" width="7.44140625" customWidth="1"/>
    <col min="12552" max="12552" width="14" customWidth="1"/>
    <col min="12553" max="12553" width="15.77734375" customWidth="1"/>
    <col min="12554" max="12555" width="22.33203125" customWidth="1"/>
    <col min="12556" max="12556" width="9.109375"/>
    <col min="12557" max="12565" width="0" hidden="1" customWidth="1"/>
    <col min="12566" max="12566" width="12.33203125" customWidth="1"/>
    <col min="12567" max="12567" width="16.33203125" customWidth="1"/>
    <col min="12568" max="12568" width="12.33203125" customWidth="1"/>
    <col min="12569" max="12569" width="15" customWidth="1"/>
    <col min="12570" max="12570" width="11" customWidth="1"/>
    <col min="12571" max="12571" width="15" customWidth="1"/>
    <col min="12572" max="12572" width="16.33203125" customWidth="1"/>
    <col min="12573" max="12573" width="11" customWidth="1"/>
    <col min="12574" max="12574" width="15" customWidth="1"/>
    <col min="12575" max="12575" width="16.33203125" customWidth="1"/>
    <col min="12576" max="12587" width="9.109375"/>
    <col min="12588" max="12609" width="0" hidden="1" customWidth="1"/>
    <col min="12610" max="12800" width="9.109375"/>
    <col min="12801" max="12801" width="8.33203125" customWidth="1"/>
    <col min="12802" max="12802" width="1.109375" customWidth="1"/>
    <col min="12803" max="12803" width="4.109375" customWidth="1"/>
    <col min="12804" max="12804" width="4.33203125" customWidth="1"/>
    <col min="12805" max="12805" width="17.109375" customWidth="1"/>
    <col min="12806" max="12806" width="50.77734375" customWidth="1"/>
    <col min="12807" max="12807" width="7.44140625" customWidth="1"/>
    <col min="12808" max="12808" width="14" customWidth="1"/>
    <col min="12809" max="12809" width="15.77734375" customWidth="1"/>
    <col min="12810" max="12811" width="22.33203125" customWidth="1"/>
    <col min="12812" max="12812" width="9.109375"/>
    <col min="12813" max="12821" width="0" hidden="1" customWidth="1"/>
    <col min="12822" max="12822" width="12.33203125" customWidth="1"/>
    <col min="12823" max="12823" width="16.33203125" customWidth="1"/>
    <col min="12824" max="12824" width="12.33203125" customWidth="1"/>
    <col min="12825" max="12825" width="15" customWidth="1"/>
    <col min="12826" max="12826" width="11" customWidth="1"/>
    <col min="12827" max="12827" width="15" customWidth="1"/>
    <col min="12828" max="12828" width="16.33203125" customWidth="1"/>
    <col min="12829" max="12829" width="11" customWidth="1"/>
    <col min="12830" max="12830" width="15" customWidth="1"/>
    <col min="12831" max="12831" width="16.33203125" customWidth="1"/>
    <col min="12832" max="12843" width="9.109375"/>
    <col min="12844" max="12865" width="0" hidden="1" customWidth="1"/>
    <col min="12866" max="13056" width="9.109375"/>
    <col min="13057" max="13057" width="8.33203125" customWidth="1"/>
    <col min="13058" max="13058" width="1.109375" customWidth="1"/>
    <col min="13059" max="13059" width="4.109375" customWidth="1"/>
    <col min="13060" max="13060" width="4.33203125" customWidth="1"/>
    <col min="13061" max="13061" width="17.109375" customWidth="1"/>
    <col min="13062" max="13062" width="50.77734375" customWidth="1"/>
    <col min="13063" max="13063" width="7.44140625" customWidth="1"/>
    <col min="13064" max="13064" width="14" customWidth="1"/>
    <col min="13065" max="13065" width="15.77734375" customWidth="1"/>
    <col min="13066" max="13067" width="22.33203125" customWidth="1"/>
    <col min="13068" max="13068" width="9.109375"/>
    <col min="13069" max="13077" width="0" hidden="1" customWidth="1"/>
    <col min="13078" max="13078" width="12.33203125" customWidth="1"/>
    <col min="13079" max="13079" width="16.33203125" customWidth="1"/>
    <col min="13080" max="13080" width="12.33203125" customWidth="1"/>
    <col min="13081" max="13081" width="15" customWidth="1"/>
    <col min="13082" max="13082" width="11" customWidth="1"/>
    <col min="13083" max="13083" width="15" customWidth="1"/>
    <col min="13084" max="13084" width="16.33203125" customWidth="1"/>
    <col min="13085" max="13085" width="11" customWidth="1"/>
    <col min="13086" max="13086" width="15" customWidth="1"/>
    <col min="13087" max="13087" width="16.33203125" customWidth="1"/>
    <col min="13088" max="13099" width="9.109375"/>
    <col min="13100" max="13121" width="0" hidden="1" customWidth="1"/>
    <col min="13122" max="13312" width="9.109375"/>
    <col min="13313" max="13313" width="8.33203125" customWidth="1"/>
    <col min="13314" max="13314" width="1.109375" customWidth="1"/>
    <col min="13315" max="13315" width="4.109375" customWidth="1"/>
    <col min="13316" max="13316" width="4.33203125" customWidth="1"/>
    <col min="13317" max="13317" width="17.109375" customWidth="1"/>
    <col min="13318" max="13318" width="50.77734375" customWidth="1"/>
    <col min="13319" max="13319" width="7.44140625" customWidth="1"/>
    <col min="13320" max="13320" width="14" customWidth="1"/>
    <col min="13321" max="13321" width="15.77734375" customWidth="1"/>
    <col min="13322" max="13323" width="22.33203125" customWidth="1"/>
    <col min="13324" max="13324" width="9.109375"/>
    <col min="13325" max="13333" width="0" hidden="1" customWidth="1"/>
    <col min="13334" max="13334" width="12.33203125" customWidth="1"/>
    <col min="13335" max="13335" width="16.33203125" customWidth="1"/>
    <col min="13336" max="13336" width="12.33203125" customWidth="1"/>
    <col min="13337" max="13337" width="15" customWidth="1"/>
    <col min="13338" max="13338" width="11" customWidth="1"/>
    <col min="13339" max="13339" width="15" customWidth="1"/>
    <col min="13340" max="13340" width="16.33203125" customWidth="1"/>
    <col min="13341" max="13341" width="11" customWidth="1"/>
    <col min="13342" max="13342" width="15" customWidth="1"/>
    <col min="13343" max="13343" width="16.33203125" customWidth="1"/>
    <col min="13344" max="13355" width="9.109375"/>
    <col min="13356" max="13377" width="0" hidden="1" customWidth="1"/>
    <col min="13378" max="13568" width="9.109375"/>
    <col min="13569" max="13569" width="8.33203125" customWidth="1"/>
    <col min="13570" max="13570" width="1.109375" customWidth="1"/>
    <col min="13571" max="13571" width="4.109375" customWidth="1"/>
    <col min="13572" max="13572" width="4.33203125" customWidth="1"/>
    <col min="13573" max="13573" width="17.109375" customWidth="1"/>
    <col min="13574" max="13574" width="50.77734375" customWidth="1"/>
    <col min="13575" max="13575" width="7.44140625" customWidth="1"/>
    <col min="13576" max="13576" width="14" customWidth="1"/>
    <col min="13577" max="13577" width="15.77734375" customWidth="1"/>
    <col min="13578" max="13579" width="22.33203125" customWidth="1"/>
    <col min="13580" max="13580" width="9.109375"/>
    <col min="13581" max="13589" width="0" hidden="1" customWidth="1"/>
    <col min="13590" max="13590" width="12.33203125" customWidth="1"/>
    <col min="13591" max="13591" width="16.33203125" customWidth="1"/>
    <col min="13592" max="13592" width="12.33203125" customWidth="1"/>
    <col min="13593" max="13593" width="15" customWidth="1"/>
    <col min="13594" max="13594" width="11" customWidth="1"/>
    <col min="13595" max="13595" width="15" customWidth="1"/>
    <col min="13596" max="13596" width="16.33203125" customWidth="1"/>
    <col min="13597" max="13597" width="11" customWidth="1"/>
    <col min="13598" max="13598" width="15" customWidth="1"/>
    <col min="13599" max="13599" width="16.33203125" customWidth="1"/>
    <col min="13600" max="13611" width="9.109375"/>
    <col min="13612" max="13633" width="0" hidden="1" customWidth="1"/>
    <col min="13634" max="13824" width="9.109375"/>
    <col min="13825" max="13825" width="8.33203125" customWidth="1"/>
    <col min="13826" max="13826" width="1.109375" customWidth="1"/>
    <col min="13827" max="13827" width="4.109375" customWidth="1"/>
    <col min="13828" max="13828" width="4.33203125" customWidth="1"/>
    <col min="13829" max="13829" width="17.109375" customWidth="1"/>
    <col min="13830" max="13830" width="50.77734375" customWidth="1"/>
    <col min="13831" max="13831" width="7.44140625" customWidth="1"/>
    <col min="13832" max="13832" width="14" customWidth="1"/>
    <col min="13833" max="13833" width="15.77734375" customWidth="1"/>
    <col min="13834" max="13835" width="22.33203125" customWidth="1"/>
    <col min="13836" max="13836" width="9.109375"/>
    <col min="13837" max="13845" width="0" hidden="1" customWidth="1"/>
    <col min="13846" max="13846" width="12.33203125" customWidth="1"/>
    <col min="13847" max="13847" width="16.33203125" customWidth="1"/>
    <col min="13848" max="13848" width="12.33203125" customWidth="1"/>
    <col min="13849" max="13849" width="15" customWidth="1"/>
    <col min="13850" max="13850" width="11" customWidth="1"/>
    <col min="13851" max="13851" width="15" customWidth="1"/>
    <col min="13852" max="13852" width="16.33203125" customWidth="1"/>
    <col min="13853" max="13853" width="11" customWidth="1"/>
    <col min="13854" max="13854" width="15" customWidth="1"/>
    <col min="13855" max="13855" width="16.33203125" customWidth="1"/>
    <col min="13856" max="13867" width="9.109375"/>
    <col min="13868" max="13889" width="0" hidden="1" customWidth="1"/>
    <col min="13890" max="14080" width="9.109375"/>
    <col min="14081" max="14081" width="8.33203125" customWidth="1"/>
    <col min="14082" max="14082" width="1.109375" customWidth="1"/>
    <col min="14083" max="14083" width="4.109375" customWidth="1"/>
    <col min="14084" max="14084" width="4.33203125" customWidth="1"/>
    <col min="14085" max="14085" width="17.109375" customWidth="1"/>
    <col min="14086" max="14086" width="50.77734375" customWidth="1"/>
    <col min="14087" max="14087" width="7.44140625" customWidth="1"/>
    <col min="14088" max="14088" width="14" customWidth="1"/>
    <col min="14089" max="14089" width="15.77734375" customWidth="1"/>
    <col min="14090" max="14091" width="22.33203125" customWidth="1"/>
    <col min="14092" max="14092" width="9.109375"/>
    <col min="14093" max="14101" width="0" hidden="1" customWidth="1"/>
    <col min="14102" max="14102" width="12.33203125" customWidth="1"/>
    <col min="14103" max="14103" width="16.33203125" customWidth="1"/>
    <col min="14104" max="14104" width="12.33203125" customWidth="1"/>
    <col min="14105" max="14105" width="15" customWidth="1"/>
    <col min="14106" max="14106" width="11" customWidth="1"/>
    <col min="14107" max="14107" width="15" customWidth="1"/>
    <col min="14108" max="14108" width="16.33203125" customWidth="1"/>
    <col min="14109" max="14109" width="11" customWidth="1"/>
    <col min="14110" max="14110" width="15" customWidth="1"/>
    <col min="14111" max="14111" width="16.33203125" customWidth="1"/>
    <col min="14112" max="14123" width="9.109375"/>
    <col min="14124" max="14145" width="0" hidden="1" customWidth="1"/>
    <col min="14146" max="14336" width="9.109375"/>
    <col min="14337" max="14337" width="8.33203125" customWidth="1"/>
    <col min="14338" max="14338" width="1.109375" customWidth="1"/>
    <col min="14339" max="14339" width="4.109375" customWidth="1"/>
    <col min="14340" max="14340" width="4.33203125" customWidth="1"/>
    <col min="14341" max="14341" width="17.109375" customWidth="1"/>
    <col min="14342" max="14342" width="50.77734375" customWidth="1"/>
    <col min="14343" max="14343" width="7.44140625" customWidth="1"/>
    <col min="14344" max="14344" width="14" customWidth="1"/>
    <col min="14345" max="14345" width="15.77734375" customWidth="1"/>
    <col min="14346" max="14347" width="22.33203125" customWidth="1"/>
    <col min="14348" max="14348" width="9.109375"/>
    <col min="14349" max="14357" width="0" hidden="1" customWidth="1"/>
    <col min="14358" max="14358" width="12.33203125" customWidth="1"/>
    <col min="14359" max="14359" width="16.33203125" customWidth="1"/>
    <col min="14360" max="14360" width="12.33203125" customWidth="1"/>
    <col min="14361" max="14361" width="15" customWidth="1"/>
    <col min="14362" max="14362" width="11" customWidth="1"/>
    <col min="14363" max="14363" width="15" customWidth="1"/>
    <col min="14364" max="14364" width="16.33203125" customWidth="1"/>
    <col min="14365" max="14365" width="11" customWidth="1"/>
    <col min="14366" max="14366" width="15" customWidth="1"/>
    <col min="14367" max="14367" width="16.33203125" customWidth="1"/>
    <col min="14368" max="14379" width="9.109375"/>
    <col min="14380" max="14401" width="0" hidden="1" customWidth="1"/>
    <col min="14402" max="14592" width="9.109375"/>
    <col min="14593" max="14593" width="8.33203125" customWidth="1"/>
    <col min="14594" max="14594" width="1.109375" customWidth="1"/>
    <col min="14595" max="14595" width="4.109375" customWidth="1"/>
    <col min="14596" max="14596" width="4.33203125" customWidth="1"/>
    <col min="14597" max="14597" width="17.109375" customWidth="1"/>
    <col min="14598" max="14598" width="50.77734375" customWidth="1"/>
    <col min="14599" max="14599" width="7.44140625" customWidth="1"/>
    <col min="14600" max="14600" width="14" customWidth="1"/>
    <col min="14601" max="14601" width="15.77734375" customWidth="1"/>
    <col min="14602" max="14603" width="22.33203125" customWidth="1"/>
    <col min="14604" max="14604" width="9.109375"/>
    <col min="14605" max="14613" width="0" hidden="1" customWidth="1"/>
    <col min="14614" max="14614" width="12.33203125" customWidth="1"/>
    <col min="14615" max="14615" width="16.33203125" customWidth="1"/>
    <col min="14616" max="14616" width="12.33203125" customWidth="1"/>
    <col min="14617" max="14617" width="15" customWidth="1"/>
    <col min="14618" max="14618" width="11" customWidth="1"/>
    <col min="14619" max="14619" width="15" customWidth="1"/>
    <col min="14620" max="14620" width="16.33203125" customWidth="1"/>
    <col min="14621" max="14621" width="11" customWidth="1"/>
    <col min="14622" max="14622" width="15" customWidth="1"/>
    <col min="14623" max="14623" width="16.33203125" customWidth="1"/>
    <col min="14624" max="14635" width="9.109375"/>
    <col min="14636" max="14657" width="0" hidden="1" customWidth="1"/>
    <col min="14658" max="14848" width="9.109375"/>
    <col min="14849" max="14849" width="8.33203125" customWidth="1"/>
    <col min="14850" max="14850" width="1.109375" customWidth="1"/>
    <col min="14851" max="14851" width="4.109375" customWidth="1"/>
    <col min="14852" max="14852" width="4.33203125" customWidth="1"/>
    <col min="14853" max="14853" width="17.109375" customWidth="1"/>
    <col min="14854" max="14854" width="50.77734375" customWidth="1"/>
    <col min="14855" max="14855" width="7.44140625" customWidth="1"/>
    <col min="14856" max="14856" width="14" customWidth="1"/>
    <col min="14857" max="14857" width="15.77734375" customWidth="1"/>
    <col min="14858" max="14859" width="22.33203125" customWidth="1"/>
    <col min="14860" max="14860" width="9.109375"/>
    <col min="14861" max="14869" width="0" hidden="1" customWidth="1"/>
    <col min="14870" max="14870" width="12.33203125" customWidth="1"/>
    <col min="14871" max="14871" width="16.33203125" customWidth="1"/>
    <col min="14872" max="14872" width="12.33203125" customWidth="1"/>
    <col min="14873" max="14873" width="15" customWidth="1"/>
    <col min="14874" max="14874" width="11" customWidth="1"/>
    <col min="14875" max="14875" width="15" customWidth="1"/>
    <col min="14876" max="14876" width="16.33203125" customWidth="1"/>
    <col min="14877" max="14877" width="11" customWidth="1"/>
    <col min="14878" max="14878" width="15" customWidth="1"/>
    <col min="14879" max="14879" width="16.33203125" customWidth="1"/>
    <col min="14880" max="14891" width="9.109375"/>
    <col min="14892" max="14913" width="0" hidden="1" customWidth="1"/>
    <col min="14914" max="15104" width="9.109375"/>
    <col min="15105" max="15105" width="8.33203125" customWidth="1"/>
    <col min="15106" max="15106" width="1.109375" customWidth="1"/>
    <col min="15107" max="15107" width="4.109375" customWidth="1"/>
    <col min="15108" max="15108" width="4.33203125" customWidth="1"/>
    <col min="15109" max="15109" width="17.109375" customWidth="1"/>
    <col min="15110" max="15110" width="50.77734375" customWidth="1"/>
    <col min="15111" max="15111" width="7.44140625" customWidth="1"/>
    <col min="15112" max="15112" width="14" customWidth="1"/>
    <col min="15113" max="15113" width="15.77734375" customWidth="1"/>
    <col min="15114" max="15115" width="22.33203125" customWidth="1"/>
    <col min="15116" max="15116" width="9.109375"/>
    <col min="15117" max="15125" width="0" hidden="1" customWidth="1"/>
    <col min="15126" max="15126" width="12.33203125" customWidth="1"/>
    <col min="15127" max="15127" width="16.33203125" customWidth="1"/>
    <col min="15128" max="15128" width="12.33203125" customWidth="1"/>
    <col min="15129" max="15129" width="15" customWidth="1"/>
    <col min="15130" max="15130" width="11" customWidth="1"/>
    <col min="15131" max="15131" width="15" customWidth="1"/>
    <col min="15132" max="15132" width="16.33203125" customWidth="1"/>
    <col min="15133" max="15133" width="11" customWidth="1"/>
    <col min="15134" max="15134" width="15" customWidth="1"/>
    <col min="15135" max="15135" width="16.33203125" customWidth="1"/>
    <col min="15136" max="15147" width="9.109375"/>
    <col min="15148" max="15169" width="0" hidden="1" customWidth="1"/>
    <col min="15170" max="15360" width="9.109375"/>
    <col min="15361" max="15361" width="8.33203125" customWidth="1"/>
    <col min="15362" max="15362" width="1.109375" customWidth="1"/>
    <col min="15363" max="15363" width="4.109375" customWidth="1"/>
    <col min="15364" max="15364" width="4.33203125" customWidth="1"/>
    <col min="15365" max="15365" width="17.109375" customWidth="1"/>
    <col min="15366" max="15366" width="50.77734375" customWidth="1"/>
    <col min="15367" max="15367" width="7.44140625" customWidth="1"/>
    <col min="15368" max="15368" width="14" customWidth="1"/>
    <col min="15369" max="15369" width="15.77734375" customWidth="1"/>
    <col min="15370" max="15371" width="22.33203125" customWidth="1"/>
    <col min="15372" max="15372" width="9.109375"/>
    <col min="15373" max="15381" width="0" hidden="1" customWidth="1"/>
    <col min="15382" max="15382" width="12.33203125" customWidth="1"/>
    <col min="15383" max="15383" width="16.33203125" customWidth="1"/>
    <col min="15384" max="15384" width="12.33203125" customWidth="1"/>
    <col min="15385" max="15385" width="15" customWidth="1"/>
    <col min="15386" max="15386" width="11" customWidth="1"/>
    <col min="15387" max="15387" width="15" customWidth="1"/>
    <col min="15388" max="15388" width="16.33203125" customWidth="1"/>
    <col min="15389" max="15389" width="11" customWidth="1"/>
    <col min="15390" max="15390" width="15" customWidth="1"/>
    <col min="15391" max="15391" width="16.33203125" customWidth="1"/>
    <col min="15392" max="15403" width="9.109375"/>
    <col min="15404" max="15425" width="0" hidden="1" customWidth="1"/>
    <col min="15426" max="15616" width="9.109375"/>
    <col min="15617" max="15617" width="8.33203125" customWidth="1"/>
    <col min="15618" max="15618" width="1.109375" customWidth="1"/>
    <col min="15619" max="15619" width="4.109375" customWidth="1"/>
    <col min="15620" max="15620" width="4.33203125" customWidth="1"/>
    <col min="15621" max="15621" width="17.109375" customWidth="1"/>
    <col min="15622" max="15622" width="50.77734375" customWidth="1"/>
    <col min="15623" max="15623" width="7.44140625" customWidth="1"/>
    <col min="15624" max="15624" width="14" customWidth="1"/>
    <col min="15625" max="15625" width="15.77734375" customWidth="1"/>
    <col min="15626" max="15627" width="22.33203125" customWidth="1"/>
    <col min="15628" max="15628" width="9.109375"/>
    <col min="15629" max="15637" width="0" hidden="1" customWidth="1"/>
    <col min="15638" max="15638" width="12.33203125" customWidth="1"/>
    <col min="15639" max="15639" width="16.33203125" customWidth="1"/>
    <col min="15640" max="15640" width="12.33203125" customWidth="1"/>
    <col min="15641" max="15641" width="15" customWidth="1"/>
    <col min="15642" max="15642" width="11" customWidth="1"/>
    <col min="15643" max="15643" width="15" customWidth="1"/>
    <col min="15644" max="15644" width="16.33203125" customWidth="1"/>
    <col min="15645" max="15645" width="11" customWidth="1"/>
    <col min="15646" max="15646" width="15" customWidth="1"/>
    <col min="15647" max="15647" width="16.33203125" customWidth="1"/>
    <col min="15648" max="15659" width="9.109375"/>
    <col min="15660" max="15681" width="0" hidden="1" customWidth="1"/>
    <col min="15682" max="15872" width="9.109375"/>
    <col min="15873" max="15873" width="8.33203125" customWidth="1"/>
    <col min="15874" max="15874" width="1.109375" customWidth="1"/>
    <col min="15875" max="15875" width="4.109375" customWidth="1"/>
    <col min="15876" max="15876" width="4.33203125" customWidth="1"/>
    <col min="15877" max="15877" width="17.109375" customWidth="1"/>
    <col min="15878" max="15878" width="50.77734375" customWidth="1"/>
    <col min="15879" max="15879" width="7.44140625" customWidth="1"/>
    <col min="15880" max="15880" width="14" customWidth="1"/>
    <col min="15881" max="15881" width="15.77734375" customWidth="1"/>
    <col min="15882" max="15883" width="22.33203125" customWidth="1"/>
    <col min="15884" max="15884" width="9.109375"/>
    <col min="15885" max="15893" width="0" hidden="1" customWidth="1"/>
    <col min="15894" max="15894" width="12.33203125" customWidth="1"/>
    <col min="15895" max="15895" width="16.33203125" customWidth="1"/>
    <col min="15896" max="15896" width="12.33203125" customWidth="1"/>
    <col min="15897" max="15897" width="15" customWidth="1"/>
    <col min="15898" max="15898" width="11" customWidth="1"/>
    <col min="15899" max="15899" width="15" customWidth="1"/>
    <col min="15900" max="15900" width="16.33203125" customWidth="1"/>
    <col min="15901" max="15901" width="11" customWidth="1"/>
    <col min="15902" max="15902" width="15" customWidth="1"/>
    <col min="15903" max="15903" width="16.33203125" customWidth="1"/>
    <col min="15904" max="15915" width="9.109375"/>
    <col min="15916" max="15937" width="0" hidden="1" customWidth="1"/>
    <col min="15938" max="16128" width="9.109375"/>
    <col min="16129" max="16129" width="8.33203125" customWidth="1"/>
    <col min="16130" max="16130" width="1.109375" customWidth="1"/>
    <col min="16131" max="16131" width="4.109375" customWidth="1"/>
    <col min="16132" max="16132" width="4.33203125" customWidth="1"/>
    <col min="16133" max="16133" width="17.109375" customWidth="1"/>
    <col min="16134" max="16134" width="50.77734375" customWidth="1"/>
    <col min="16135" max="16135" width="7.44140625" customWidth="1"/>
    <col min="16136" max="16136" width="14" customWidth="1"/>
    <col min="16137" max="16137" width="15.77734375" customWidth="1"/>
    <col min="16138" max="16139" width="22.33203125" customWidth="1"/>
    <col min="16140" max="16140" width="9.109375"/>
    <col min="16141" max="16149" width="0" hidden="1" customWidth="1"/>
    <col min="16150" max="16150" width="12.33203125" customWidth="1"/>
    <col min="16151" max="16151" width="16.33203125" customWidth="1"/>
    <col min="16152" max="16152" width="12.33203125" customWidth="1"/>
    <col min="16153" max="16153" width="15" customWidth="1"/>
    <col min="16154" max="16154" width="11" customWidth="1"/>
    <col min="16155" max="16155" width="15" customWidth="1"/>
    <col min="16156" max="16156" width="16.33203125" customWidth="1"/>
    <col min="16157" max="16157" width="11" customWidth="1"/>
    <col min="16158" max="16158" width="15" customWidth="1"/>
    <col min="16159" max="16159" width="16.33203125" customWidth="1"/>
    <col min="16160" max="16171" width="9.109375"/>
    <col min="16172" max="16193" width="0" hidden="1" customWidth="1"/>
    <col min="16194" max="16384" width="9.109375"/>
  </cols>
  <sheetData>
    <row r="2" spans="2:46" ht="37" customHeight="1">
      <c r="L2" s="981"/>
      <c r="M2" s="981"/>
      <c r="N2" s="981"/>
      <c r="O2" s="981"/>
      <c r="P2" s="981"/>
      <c r="Q2" s="981"/>
      <c r="R2" s="981"/>
      <c r="S2" s="981"/>
      <c r="T2" s="981"/>
      <c r="U2" s="981"/>
      <c r="V2" s="981"/>
      <c r="AT2" s="16" t="s">
        <v>3801</v>
      </c>
    </row>
    <row r="3" spans="2:46" ht="7" customHeight="1">
      <c r="B3" s="17"/>
      <c r="C3" s="18"/>
      <c r="D3" s="18"/>
      <c r="E3" s="18"/>
      <c r="F3" s="18"/>
      <c r="G3" s="18"/>
      <c r="H3" s="18"/>
      <c r="I3" s="18"/>
      <c r="J3" s="18"/>
      <c r="K3" s="18"/>
      <c r="L3" s="19"/>
      <c r="AT3" s="16" t="s">
        <v>80</v>
      </c>
    </row>
    <row r="4" spans="2:46" ht="25" customHeight="1">
      <c r="B4" s="19"/>
      <c r="D4" s="20" t="s">
        <v>127</v>
      </c>
      <c r="L4" s="19"/>
      <c r="M4" s="89" t="s">
        <v>10</v>
      </c>
      <c r="AT4" s="16" t="s">
        <v>3</v>
      </c>
    </row>
    <row r="5" spans="2:46" ht="7" customHeight="1">
      <c r="B5" s="19"/>
      <c r="L5" s="19"/>
    </row>
    <row r="6" spans="2:46" ht="12" customHeight="1">
      <c r="B6" s="19"/>
      <c r="D6" s="25" t="s">
        <v>14</v>
      </c>
      <c r="L6" s="19"/>
    </row>
    <row r="7" spans="2:46" ht="16.5" customHeight="1">
      <c r="B7" s="19"/>
      <c r="E7" s="1007" t="str">
        <f>'[4]Rekapitulace stavby'!K6</f>
        <v>Domov seniorů Borohrádek-Přístavba a stavební úpravy</v>
      </c>
      <c r="F7" s="1008"/>
      <c r="G7" s="1008"/>
      <c r="H7" s="1008"/>
      <c r="L7" s="19"/>
    </row>
    <row r="8" spans="2:46" s="1" customFormat="1" ht="12" customHeight="1">
      <c r="B8" s="28"/>
      <c r="D8" s="25" t="s">
        <v>128</v>
      </c>
      <c r="L8" s="28"/>
    </row>
    <row r="9" spans="2:46" s="1" customFormat="1" ht="16.5" customHeight="1">
      <c r="B9" s="28"/>
      <c r="E9" s="1010" t="s">
        <v>8418</v>
      </c>
      <c r="F9" s="1009"/>
      <c r="G9" s="1009"/>
      <c r="H9" s="1009"/>
      <c r="L9" s="28"/>
    </row>
    <row r="10" spans="2:46" s="1" customFormat="1">
      <c r="B10" s="28"/>
      <c r="L10" s="28"/>
    </row>
    <row r="11" spans="2:46" s="1" customFormat="1" ht="12" customHeight="1">
      <c r="B11" s="28"/>
      <c r="D11" s="25" t="s">
        <v>16</v>
      </c>
      <c r="F11" s="23" t="s">
        <v>1</v>
      </c>
      <c r="I11" s="25" t="s">
        <v>17</v>
      </c>
      <c r="J11" s="23" t="s">
        <v>1</v>
      </c>
      <c r="L11" s="28"/>
    </row>
    <row r="12" spans="2:46" s="1" customFormat="1" ht="12" customHeight="1">
      <c r="B12" s="28"/>
      <c r="D12" s="25" t="s">
        <v>18</v>
      </c>
      <c r="F12" s="23" t="str">
        <f>'Rekapitulace stavby'!K8</f>
        <v>DpS Borohrádek, st.p.č.243,722,p.p.č.187</v>
      </c>
      <c r="I12" s="25" t="s">
        <v>19</v>
      </c>
      <c r="J12" s="48" t="str">
        <f>'Rekapitulace stavby'!AN8</f>
        <v>10. 6. 2024</v>
      </c>
      <c r="L12" s="28"/>
    </row>
    <row r="13" spans="2:46" s="1" customFormat="1" ht="10.9" customHeight="1">
      <c r="B13" s="28"/>
      <c r="L13" s="28"/>
    </row>
    <row r="14" spans="2:46" s="1" customFormat="1" ht="12" customHeight="1">
      <c r="B14" s="28"/>
      <c r="D14" s="25" t="s">
        <v>21</v>
      </c>
      <c r="I14" s="25" t="s">
        <v>22</v>
      </c>
      <c r="J14" s="23" t="s">
        <v>1</v>
      </c>
      <c r="L14" s="28"/>
    </row>
    <row r="15" spans="2:46" s="1" customFormat="1" ht="18" customHeight="1">
      <c r="B15" s="28"/>
      <c r="E15" s="23" t="str">
        <f>'Rekapitulace stavby'!E11</f>
        <v>Královehradecký kraj,Pivovarské nám.1245 H.Králové</v>
      </c>
      <c r="I15" s="25" t="s">
        <v>23</v>
      </c>
      <c r="J15" s="23" t="s">
        <v>1</v>
      </c>
      <c r="L15" s="28"/>
    </row>
    <row r="16" spans="2:46" s="1" customFormat="1" ht="7" customHeight="1">
      <c r="B16" s="28"/>
      <c r="L16" s="28"/>
    </row>
    <row r="17" spans="2:12" s="1" customFormat="1" ht="12" customHeight="1">
      <c r="B17" s="28"/>
      <c r="D17" s="25" t="s">
        <v>24</v>
      </c>
      <c r="I17" s="25" t="s">
        <v>22</v>
      </c>
      <c r="J17" s="23" t="s">
        <v>1</v>
      </c>
      <c r="L17" s="28"/>
    </row>
    <row r="18" spans="2:12" s="1" customFormat="1" ht="18" customHeight="1">
      <c r="B18" s="28"/>
      <c r="E18" s="23" t="str">
        <f>'Rekapitulace stavby'!E14</f>
        <v>VZ</v>
      </c>
      <c r="I18" s="25" t="s">
        <v>23</v>
      </c>
      <c r="J18" s="23" t="s">
        <v>1</v>
      </c>
      <c r="L18" s="28"/>
    </row>
    <row r="19" spans="2:12" s="1" customFormat="1" ht="7" customHeight="1">
      <c r="B19" s="28"/>
      <c r="L19" s="28"/>
    </row>
    <row r="20" spans="2:12" s="1" customFormat="1" ht="12" customHeight="1">
      <c r="B20" s="28"/>
      <c r="D20" s="25" t="s">
        <v>26</v>
      </c>
      <c r="I20" s="25" t="s">
        <v>22</v>
      </c>
      <c r="J20" s="23" t="s">
        <v>1</v>
      </c>
      <c r="L20" s="28"/>
    </row>
    <row r="21" spans="2:12" s="1" customFormat="1" ht="18" customHeight="1">
      <c r="B21" s="28"/>
      <c r="E21" s="23" t="str">
        <f>'Rekapitulace stavby'!E17</f>
        <v>Proxion, Hurdálková 206 547 01 Náchod</v>
      </c>
      <c r="I21" s="25" t="s">
        <v>23</v>
      </c>
      <c r="J21" s="23" t="s">
        <v>1</v>
      </c>
      <c r="L21" s="28"/>
    </row>
    <row r="22" spans="2:12" s="1" customFormat="1" ht="7" customHeight="1">
      <c r="B22" s="28"/>
      <c r="L22" s="28"/>
    </row>
    <row r="23" spans="2:12" s="1" customFormat="1" ht="12" customHeight="1">
      <c r="B23" s="28"/>
      <c r="D23" s="25" t="s">
        <v>28</v>
      </c>
      <c r="I23" s="25" t="s">
        <v>22</v>
      </c>
      <c r="J23" s="23" t="s">
        <v>1</v>
      </c>
      <c r="L23" s="28"/>
    </row>
    <row r="24" spans="2:12" s="1" customFormat="1" ht="18" customHeight="1">
      <c r="B24" s="28"/>
      <c r="E24" s="23" t="s">
        <v>2715</v>
      </c>
      <c r="I24" s="25" t="s">
        <v>23</v>
      </c>
      <c r="J24" s="23" t="s">
        <v>1</v>
      </c>
      <c r="L24" s="28"/>
    </row>
    <row r="25" spans="2:12" s="1" customFormat="1" ht="7" customHeight="1">
      <c r="B25" s="28"/>
      <c r="L25" s="28"/>
    </row>
    <row r="26" spans="2:12" s="1" customFormat="1" ht="12" customHeight="1">
      <c r="B26" s="28"/>
      <c r="D26" s="25" t="s">
        <v>31</v>
      </c>
      <c r="L26" s="28"/>
    </row>
    <row r="27" spans="2:12" s="7" customFormat="1" ht="16.5" customHeight="1">
      <c r="B27" s="90"/>
      <c r="E27" s="995" t="s">
        <v>1</v>
      </c>
      <c r="F27" s="995"/>
      <c r="G27" s="995"/>
      <c r="H27" s="995"/>
      <c r="L27" s="90"/>
    </row>
    <row r="28" spans="2:12" s="1" customFormat="1" ht="7" customHeight="1">
      <c r="B28" s="28"/>
      <c r="L28" s="28"/>
    </row>
    <row r="29" spans="2:12" s="1" customFormat="1" ht="7" customHeight="1">
      <c r="B29" s="28"/>
      <c r="D29" s="49"/>
      <c r="E29" s="49"/>
      <c r="F29" s="49"/>
      <c r="G29" s="49"/>
      <c r="H29" s="49"/>
      <c r="I29" s="49"/>
      <c r="J29" s="49"/>
      <c r="K29" s="49"/>
      <c r="L29" s="28"/>
    </row>
    <row r="30" spans="2:12" s="1" customFormat="1" ht="25.4" customHeight="1">
      <c r="B30" s="28"/>
      <c r="D30" s="91" t="s">
        <v>32</v>
      </c>
      <c r="J30" s="62">
        <f>ROUND(J85, 2)</f>
        <v>0</v>
      </c>
      <c r="L30" s="28"/>
    </row>
    <row r="31" spans="2:12" s="1" customFormat="1" ht="7" customHeight="1">
      <c r="B31" s="28"/>
      <c r="D31" s="49"/>
      <c r="E31" s="49"/>
      <c r="F31" s="49"/>
      <c r="G31" s="49"/>
      <c r="H31" s="49"/>
      <c r="I31" s="49"/>
      <c r="J31" s="49"/>
      <c r="K31" s="49"/>
      <c r="L31" s="28"/>
    </row>
    <row r="32" spans="2:12" s="1" customFormat="1" ht="14.5" customHeight="1">
      <c r="B32" s="28"/>
      <c r="F32" s="31" t="s">
        <v>34</v>
      </c>
      <c r="I32" s="31" t="s">
        <v>33</v>
      </c>
      <c r="J32" s="31" t="s">
        <v>35</v>
      </c>
      <c r="L32" s="28"/>
    </row>
    <row r="33" spans="2:12" s="1" customFormat="1" ht="14.5" customHeight="1">
      <c r="B33" s="28"/>
      <c r="D33" s="51" t="s">
        <v>36</v>
      </c>
      <c r="E33" s="25" t="s">
        <v>37</v>
      </c>
      <c r="F33" s="82">
        <f>ROUND((SUM(BE85:BE521)),  2)</f>
        <v>0</v>
      </c>
      <c r="I33" s="92">
        <v>0.21</v>
      </c>
      <c r="J33" s="82">
        <f>ROUND(((SUM(BE85:BE521))*I33),  2)</f>
        <v>0</v>
      </c>
      <c r="L33" s="28"/>
    </row>
    <row r="34" spans="2:12" s="1" customFormat="1" ht="14.5" customHeight="1">
      <c r="B34" s="28"/>
      <c r="E34" s="25" t="s">
        <v>38</v>
      </c>
      <c r="F34" s="82">
        <f>ROUND((SUM(BF85:BF521)),  2)</f>
        <v>0</v>
      </c>
      <c r="I34" s="92">
        <v>0.12</v>
      </c>
      <c r="J34" s="82">
        <f>ROUND(((SUM(BF85:BF521))*I34),  2)</f>
        <v>0</v>
      </c>
      <c r="L34" s="28"/>
    </row>
    <row r="35" spans="2:12" s="1" customFormat="1" ht="14.5" hidden="1" customHeight="1">
      <c r="B35" s="28"/>
      <c r="E35" s="25" t="s">
        <v>39</v>
      </c>
      <c r="F35" s="82">
        <f>ROUND((SUM(BG85:BG521)),  2)</f>
        <v>0</v>
      </c>
      <c r="I35" s="92">
        <v>0.21</v>
      </c>
      <c r="J35" s="82">
        <f>0</f>
        <v>0</v>
      </c>
      <c r="L35" s="28"/>
    </row>
    <row r="36" spans="2:12" s="1" customFormat="1" ht="14.5" hidden="1" customHeight="1">
      <c r="B36" s="28"/>
      <c r="E36" s="25" t="s">
        <v>40</v>
      </c>
      <c r="F36" s="82">
        <f>ROUND((SUM(BH85:BH521)),  2)</f>
        <v>0</v>
      </c>
      <c r="I36" s="92">
        <v>0.12</v>
      </c>
      <c r="J36" s="82">
        <f>0</f>
        <v>0</v>
      </c>
      <c r="L36" s="28"/>
    </row>
    <row r="37" spans="2:12" s="1" customFormat="1" ht="14.5" hidden="1" customHeight="1">
      <c r="B37" s="28"/>
      <c r="E37" s="25" t="s">
        <v>41</v>
      </c>
      <c r="F37" s="82">
        <f>ROUND((SUM(BI85:BI521)),  2)</f>
        <v>0</v>
      </c>
      <c r="I37" s="92">
        <v>0</v>
      </c>
      <c r="J37" s="82">
        <f>0</f>
        <v>0</v>
      </c>
      <c r="L37" s="28"/>
    </row>
    <row r="38" spans="2:12" s="1" customFormat="1" ht="7" customHeight="1">
      <c r="B38" s="28"/>
      <c r="L38" s="28"/>
    </row>
    <row r="39" spans="2:12" s="1" customFormat="1" ht="25.4" customHeight="1">
      <c r="B39" s="28"/>
      <c r="D39" s="871" t="s">
        <v>42</v>
      </c>
      <c r="E39" s="872"/>
      <c r="F39" s="872"/>
      <c r="G39" s="873" t="s">
        <v>43</v>
      </c>
      <c r="H39" s="874" t="s">
        <v>44</v>
      </c>
      <c r="I39" s="872"/>
      <c r="J39" s="875">
        <f>SUM(J30:J37)</f>
        <v>0</v>
      </c>
      <c r="K39" s="876"/>
      <c r="L39" s="28"/>
    </row>
    <row r="40" spans="2:12" s="1" customFormat="1" ht="14.5" customHeight="1">
      <c r="B40" s="40"/>
      <c r="C40" s="41"/>
      <c r="D40" s="41"/>
      <c r="E40" s="41"/>
      <c r="F40" s="41"/>
      <c r="G40" s="41"/>
      <c r="H40" s="41"/>
      <c r="I40" s="41"/>
      <c r="J40" s="41"/>
      <c r="K40" s="41"/>
      <c r="L40" s="28"/>
    </row>
    <row r="44" spans="2:12" s="1" customFormat="1" ht="7" customHeight="1">
      <c r="B44" s="42"/>
      <c r="C44" s="43"/>
      <c r="D44" s="43"/>
      <c r="E44" s="43"/>
      <c r="F44" s="43"/>
      <c r="G44" s="43"/>
      <c r="H44" s="43"/>
      <c r="I44" s="43"/>
      <c r="J44" s="43"/>
      <c r="K44" s="43"/>
      <c r="L44" s="28"/>
    </row>
    <row r="45" spans="2:12" s="1" customFormat="1" ht="25" customHeight="1">
      <c r="B45" s="28"/>
      <c r="C45" s="20" t="s">
        <v>130</v>
      </c>
      <c r="L45" s="28"/>
    </row>
    <row r="46" spans="2:12" s="1" customFormat="1" ht="7" customHeight="1">
      <c r="B46" s="28"/>
      <c r="L46" s="28"/>
    </row>
    <row r="47" spans="2:12" s="1" customFormat="1" ht="12" customHeight="1">
      <c r="B47" s="28"/>
      <c r="C47" s="25" t="s">
        <v>14</v>
      </c>
      <c r="L47" s="28"/>
    </row>
    <row r="48" spans="2:12" s="1" customFormat="1" ht="16.5" customHeight="1">
      <c r="B48" s="28"/>
      <c r="E48" s="1007" t="str">
        <f>E7</f>
        <v>Domov seniorů Borohrádek-Přístavba a stavební úpravy</v>
      </c>
      <c r="F48" s="1008"/>
      <c r="G48" s="1008"/>
      <c r="H48" s="1008"/>
      <c r="L48" s="28"/>
    </row>
    <row r="49" spans="2:47" s="1" customFormat="1" ht="12" customHeight="1">
      <c r="B49" s="28"/>
      <c r="C49" s="25" t="s">
        <v>128</v>
      </c>
      <c r="L49" s="28"/>
    </row>
    <row r="50" spans="2:47" s="1" customFormat="1" ht="16.5" customHeight="1">
      <c r="B50" s="28"/>
      <c r="E50" s="1003" t="str">
        <f>E9</f>
        <v>SO 01.3 - Krov</v>
      </c>
      <c r="F50" s="1009"/>
      <c r="G50" s="1009"/>
      <c r="H50" s="1009"/>
      <c r="L50" s="28"/>
    </row>
    <row r="51" spans="2:47" s="1" customFormat="1" ht="7" customHeight="1">
      <c r="B51" s="28"/>
      <c r="L51" s="28"/>
    </row>
    <row r="52" spans="2:47" s="1" customFormat="1" ht="12" customHeight="1">
      <c r="B52" s="28"/>
      <c r="C52" s="25" t="s">
        <v>18</v>
      </c>
      <c r="F52" s="23" t="str">
        <f>F12</f>
        <v>DpS Borohrádek, st.p.č.243,722,p.p.č.187</v>
      </c>
      <c r="I52" s="25" t="s">
        <v>19</v>
      </c>
      <c r="J52" s="48" t="str">
        <f>IF(J12="","",J12)</f>
        <v>10. 6. 2024</v>
      </c>
      <c r="L52" s="28"/>
    </row>
    <row r="53" spans="2:47" s="1" customFormat="1" ht="7" customHeight="1">
      <c r="B53" s="28"/>
      <c r="L53" s="28"/>
    </row>
    <row r="54" spans="2:47" s="1" customFormat="1" ht="25.75" customHeight="1">
      <c r="B54" s="28"/>
      <c r="C54" s="25" t="s">
        <v>21</v>
      </c>
      <c r="F54" s="23" t="str">
        <f>E15</f>
        <v>Královehradecký kraj,Pivovarské nám.1245 H.Králové</v>
      </c>
      <c r="I54" s="25" t="s">
        <v>26</v>
      </c>
      <c r="J54" s="26" t="str">
        <f>E21</f>
        <v>Proxion, Hurdálková 206 547 01 Náchod</v>
      </c>
      <c r="L54" s="28"/>
    </row>
    <row r="55" spans="2:47" s="1" customFormat="1" ht="15.25" customHeight="1">
      <c r="B55" s="28"/>
      <c r="C55" s="25" t="s">
        <v>24</v>
      </c>
      <c r="F55" s="23" t="str">
        <f>IF(E18="","",E18)</f>
        <v>VZ</v>
      </c>
      <c r="I55" s="25" t="s">
        <v>28</v>
      </c>
      <c r="J55" s="26" t="str">
        <f>E24</f>
        <v>František Mrázek</v>
      </c>
      <c r="L55" s="28"/>
    </row>
    <row r="56" spans="2:47" s="1" customFormat="1" ht="10.4" customHeight="1">
      <c r="B56" s="28"/>
      <c r="L56" s="28"/>
    </row>
    <row r="57" spans="2:47" s="1" customFormat="1" ht="29.25" customHeight="1">
      <c r="B57" s="28"/>
      <c r="C57" s="144" t="s">
        <v>131</v>
      </c>
      <c r="J57" s="877" t="s">
        <v>132</v>
      </c>
      <c r="L57" s="28"/>
    </row>
    <row r="58" spans="2:47" s="1" customFormat="1" ht="10.4" customHeight="1">
      <c r="B58" s="28"/>
      <c r="L58" s="28"/>
    </row>
    <row r="59" spans="2:47" s="1" customFormat="1" ht="22.9" customHeight="1">
      <c r="B59" s="28"/>
      <c r="C59" s="103" t="s">
        <v>2716</v>
      </c>
      <c r="J59" s="62">
        <f>J85</f>
        <v>0</v>
      </c>
      <c r="L59" s="28"/>
      <c r="AU59" s="16" t="s">
        <v>134</v>
      </c>
    </row>
    <row r="60" spans="2:47" s="8" customFormat="1" ht="25" customHeight="1">
      <c r="B60" s="104"/>
      <c r="D60" s="105" t="s">
        <v>296</v>
      </c>
      <c r="E60" s="106"/>
      <c r="F60" s="106"/>
      <c r="G60" s="106"/>
      <c r="H60" s="106"/>
      <c r="I60" s="106"/>
      <c r="J60" s="107">
        <f>J86</f>
        <v>0</v>
      </c>
      <c r="L60" s="104"/>
    </row>
    <row r="61" spans="2:47" s="9" customFormat="1" ht="19.899999999999999" customHeight="1">
      <c r="B61" s="108"/>
      <c r="D61" s="109" t="s">
        <v>299</v>
      </c>
      <c r="E61" s="110"/>
      <c r="F61" s="110"/>
      <c r="G61" s="110"/>
      <c r="H61" s="110"/>
      <c r="I61" s="110"/>
      <c r="J61" s="111">
        <f>J87</f>
        <v>0</v>
      </c>
      <c r="L61" s="108"/>
    </row>
    <row r="62" spans="2:47" s="9" customFormat="1" ht="19.899999999999999" customHeight="1">
      <c r="B62" s="108"/>
      <c r="D62" s="109" t="s">
        <v>568</v>
      </c>
      <c r="E62" s="110"/>
      <c r="F62" s="110"/>
      <c r="G62" s="110"/>
      <c r="H62" s="110"/>
      <c r="I62" s="110"/>
      <c r="J62" s="111">
        <f>J145</f>
        <v>0</v>
      </c>
      <c r="L62" s="108"/>
    </row>
    <row r="63" spans="2:47" s="9" customFormat="1" ht="19.899999999999999" customHeight="1">
      <c r="B63" s="108"/>
      <c r="D63" s="109" t="s">
        <v>569</v>
      </c>
      <c r="E63" s="110"/>
      <c r="F63" s="110"/>
      <c r="G63" s="110"/>
      <c r="H63" s="110"/>
      <c r="I63" s="110"/>
      <c r="J63" s="111">
        <f>J304</f>
        <v>0</v>
      </c>
      <c r="L63" s="108"/>
    </row>
    <row r="64" spans="2:47" s="9" customFormat="1" ht="19.899999999999999" customHeight="1">
      <c r="B64" s="108"/>
      <c r="D64" s="109" t="s">
        <v>300</v>
      </c>
      <c r="E64" s="110"/>
      <c r="F64" s="110"/>
      <c r="G64" s="110"/>
      <c r="H64" s="110"/>
      <c r="I64" s="110"/>
      <c r="J64" s="111">
        <f>J316</f>
        <v>0</v>
      </c>
      <c r="L64" s="108"/>
    </row>
    <row r="65" spans="2:12" s="9" customFormat="1" ht="19.899999999999999" customHeight="1">
      <c r="B65" s="108"/>
      <c r="D65" s="109" t="s">
        <v>3802</v>
      </c>
      <c r="E65" s="110"/>
      <c r="F65" s="110"/>
      <c r="G65" s="110"/>
      <c r="H65" s="110"/>
      <c r="I65" s="110"/>
      <c r="J65" s="111">
        <f>J451</f>
        <v>0</v>
      </c>
      <c r="L65" s="108"/>
    </row>
    <row r="66" spans="2:12" s="1" customFormat="1" ht="21.75" customHeight="1">
      <c r="B66" s="28"/>
      <c r="L66" s="28"/>
    </row>
    <row r="67" spans="2:12" s="1" customFormat="1" ht="7" customHeight="1">
      <c r="B67" s="40"/>
      <c r="C67" s="41"/>
      <c r="D67" s="41"/>
      <c r="E67" s="41"/>
      <c r="F67" s="41"/>
      <c r="G67" s="41"/>
      <c r="H67" s="41"/>
      <c r="I67" s="41"/>
      <c r="J67" s="41"/>
      <c r="K67" s="41"/>
      <c r="L67" s="28"/>
    </row>
    <row r="71" spans="2:12" s="1" customFormat="1" ht="7" customHeight="1">
      <c r="B71" s="42"/>
      <c r="C71" s="43"/>
      <c r="D71" s="43"/>
      <c r="E71" s="43"/>
      <c r="F71" s="43"/>
      <c r="G71" s="43"/>
      <c r="H71" s="43"/>
      <c r="I71" s="43"/>
      <c r="J71" s="43"/>
      <c r="K71" s="43"/>
      <c r="L71" s="28"/>
    </row>
    <row r="72" spans="2:12" s="1" customFormat="1" ht="25" customHeight="1">
      <c r="B72" s="28"/>
      <c r="C72" s="20" t="s">
        <v>141</v>
      </c>
      <c r="L72" s="28"/>
    </row>
    <row r="73" spans="2:12" s="1" customFormat="1" ht="7" customHeight="1">
      <c r="B73" s="28"/>
      <c r="L73" s="28"/>
    </row>
    <row r="74" spans="2:12" s="1" customFormat="1" ht="12" customHeight="1">
      <c r="B74" s="28"/>
      <c r="C74" s="25" t="s">
        <v>14</v>
      </c>
      <c r="L74" s="28"/>
    </row>
    <row r="75" spans="2:12" s="1" customFormat="1" ht="16.5" customHeight="1">
      <c r="B75" s="28"/>
      <c r="E75" s="1007" t="str">
        <f>E7</f>
        <v>Domov seniorů Borohrádek-Přístavba a stavební úpravy</v>
      </c>
      <c r="F75" s="1008"/>
      <c r="G75" s="1008"/>
      <c r="H75" s="1008"/>
      <c r="L75" s="28"/>
    </row>
    <row r="76" spans="2:12" s="1" customFormat="1" ht="12" customHeight="1">
      <c r="B76" s="28"/>
      <c r="C76" s="25" t="s">
        <v>128</v>
      </c>
      <c r="L76" s="28"/>
    </row>
    <row r="77" spans="2:12" s="1" customFormat="1" ht="16.5" customHeight="1">
      <c r="B77" s="28"/>
      <c r="E77" s="1003" t="str">
        <f>E9</f>
        <v>SO 01.3 - Krov</v>
      </c>
      <c r="F77" s="1009"/>
      <c r="G77" s="1009"/>
      <c r="H77" s="1009"/>
      <c r="L77" s="28"/>
    </row>
    <row r="78" spans="2:12" s="1" customFormat="1" ht="7" customHeight="1">
      <c r="B78" s="28"/>
      <c r="L78" s="28"/>
    </row>
    <row r="79" spans="2:12" s="1" customFormat="1" ht="12" customHeight="1">
      <c r="B79" s="28"/>
      <c r="C79" s="25" t="s">
        <v>18</v>
      </c>
      <c r="F79" s="23" t="str">
        <f>F12</f>
        <v>DpS Borohrádek, st.p.č.243,722,p.p.č.187</v>
      </c>
      <c r="I79" s="25" t="s">
        <v>19</v>
      </c>
      <c r="J79" s="48" t="str">
        <f>IF(J12="","",J12)</f>
        <v>10. 6. 2024</v>
      </c>
      <c r="L79" s="28"/>
    </row>
    <row r="80" spans="2:12" s="1" customFormat="1" ht="7" customHeight="1">
      <c r="B80" s="28"/>
      <c r="L80" s="28"/>
    </row>
    <row r="81" spans="2:65" s="1" customFormat="1" ht="25.75" customHeight="1">
      <c r="B81" s="28"/>
      <c r="C81" s="25" t="s">
        <v>21</v>
      </c>
      <c r="F81" s="23" t="str">
        <f>E15</f>
        <v>Královehradecký kraj,Pivovarské nám.1245 H.Králové</v>
      </c>
      <c r="I81" s="25" t="s">
        <v>26</v>
      </c>
      <c r="J81" s="26" t="str">
        <f>E21</f>
        <v>Proxion, Hurdálková 206 547 01 Náchod</v>
      </c>
      <c r="L81" s="28"/>
    </row>
    <row r="82" spans="2:65" s="1" customFormat="1" ht="15.25" customHeight="1">
      <c r="B82" s="28"/>
      <c r="C82" s="25" t="s">
        <v>24</v>
      </c>
      <c r="F82" s="23" t="str">
        <f>IF(E18="","",E18)</f>
        <v>VZ</v>
      </c>
      <c r="I82" s="25" t="s">
        <v>28</v>
      </c>
      <c r="J82" s="26" t="str">
        <f>E24</f>
        <v>František Mrázek</v>
      </c>
      <c r="L82" s="28"/>
    </row>
    <row r="83" spans="2:65" s="1" customFormat="1" ht="10.4" customHeight="1">
      <c r="B83" s="28"/>
      <c r="L83" s="28"/>
    </row>
    <row r="84" spans="2:65" s="10" customFormat="1" ht="29.25" customHeight="1">
      <c r="B84" s="112"/>
      <c r="C84" s="878" t="s">
        <v>142</v>
      </c>
      <c r="D84" s="879" t="s">
        <v>57</v>
      </c>
      <c r="E84" s="879" t="s">
        <v>53</v>
      </c>
      <c r="F84" s="879" t="s">
        <v>54</v>
      </c>
      <c r="G84" s="879" t="s">
        <v>143</v>
      </c>
      <c r="H84" s="879" t="s">
        <v>144</v>
      </c>
      <c r="I84" s="879" t="s">
        <v>145</v>
      </c>
      <c r="J84" s="879" t="s">
        <v>132</v>
      </c>
      <c r="K84" s="880" t="s">
        <v>146</v>
      </c>
      <c r="L84" s="112"/>
      <c r="M84" s="55" t="s">
        <v>1</v>
      </c>
      <c r="N84" s="56" t="s">
        <v>36</v>
      </c>
      <c r="O84" s="56" t="s">
        <v>147</v>
      </c>
      <c r="P84" s="56" t="s">
        <v>148</v>
      </c>
      <c r="Q84" s="56" t="s">
        <v>149</v>
      </c>
      <c r="R84" s="56" t="s">
        <v>150</v>
      </c>
      <c r="S84" s="56" t="s">
        <v>151</v>
      </c>
      <c r="T84" s="57" t="s">
        <v>152</v>
      </c>
    </row>
    <row r="85" spans="2:65" s="1" customFormat="1" ht="22.9" customHeight="1">
      <c r="B85" s="28"/>
      <c r="C85" s="60" t="s">
        <v>153</v>
      </c>
      <c r="J85" s="117">
        <f>BK85</f>
        <v>0</v>
      </c>
      <c r="L85" s="28"/>
      <c r="M85" s="58"/>
      <c r="N85" s="49"/>
      <c r="O85" s="49"/>
      <c r="P85" s="118">
        <f>P86</f>
        <v>2629.7215199999996</v>
      </c>
      <c r="Q85" s="49"/>
      <c r="R85" s="118">
        <f>R86</f>
        <v>65.518333309999989</v>
      </c>
      <c r="S85" s="49"/>
      <c r="T85" s="119">
        <f>T86</f>
        <v>0</v>
      </c>
      <c r="AT85" s="16" t="s">
        <v>71</v>
      </c>
      <c r="AU85" s="16" t="s">
        <v>134</v>
      </c>
      <c r="BK85" s="120">
        <f>BK86</f>
        <v>0</v>
      </c>
    </row>
    <row r="86" spans="2:65" s="11" customFormat="1" ht="25.9" customHeight="1">
      <c r="B86" s="121"/>
      <c r="D86" s="122" t="s">
        <v>71</v>
      </c>
      <c r="E86" s="123" t="s">
        <v>437</v>
      </c>
      <c r="F86" s="123" t="s">
        <v>438</v>
      </c>
      <c r="J86" s="124">
        <f>BK86</f>
        <v>0</v>
      </c>
      <c r="L86" s="121"/>
      <c r="M86" s="125"/>
      <c r="P86" s="126">
        <f>P87+P145+P304+P316+P451</f>
        <v>2629.7215199999996</v>
      </c>
      <c r="R86" s="126">
        <f>R87+R145+R304+R316+R451</f>
        <v>65.518333309999989</v>
      </c>
      <c r="T86" s="127">
        <f>T87+T145+T304+T316+T451</f>
        <v>0</v>
      </c>
      <c r="AR86" s="122" t="s">
        <v>88</v>
      </c>
      <c r="AT86" s="128" t="s">
        <v>71</v>
      </c>
      <c r="AU86" s="128" t="s">
        <v>72</v>
      </c>
      <c r="AY86" s="122" t="s">
        <v>157</v>
      </c>
      <c r="BK86" s="129">
        <f>BK87+BK145+BK304+BK316+BK451</f>
        <v>0</v>
      </c>
    </row>
    <row r="87" spans="2:65" s="11" customFormat="1" ht="22.9" customHeight="1">
      <c r="B87" s="121"/>
      <c r="D87" s="122" t="s">
        <v>71</v>
      </c>
      <c r="E87" s="130" t="s">
        <v>454</v>
      </c>
      <c r="F87" s="130" t="s">
        <v>455</v>
      </c>
      <c r="J87" s="131">
        <f>BK87</f>
        <v>0</v>
      </c>
      <c r="L87" s="121"/>
      <c r="M87" s="125"/>
      <c r="P87" s="126">
        <f>SUM(P88:P144)</f>
        <v>189.88709999999998</v>
      </c>
      <c r="R87" s="126">
        <f>SUM(R88:R144)</f>
        <v>9.4932961500000008</v>
      </c>
      <c r="T87" s="127">
        <f>SUM(T88:T144)</f>
        <v>0</v>
      </c>
      <c r="AR87" s="122" t="s">
        <v>88</v>
      </c>
      <c r="AT87" s="128" t="s">
        <v>71</v>
      </c>
      <c r="AU87" s="128" t="s">
        <v>80</v>
      </c>
      <c r="AY87" s="122" t="s">
        <v>157</v>
      </c>
      <c r="BK87" s="129">
        <f>SUM(BK88:BK144)</f>
        <v>0</v>
      </c>
    </row>
    <row r="88" spans="2:65" s="1" customFormat="1" ht="37.9" customHeight="1">
      <c r="B88" s="28"/>
      <c r="C88" s="198" t="s">
        <v>80</v>
      </c>
      <c r="D88" s="198" t="s">
        <v>160</v>
      </c>
      <c r="E88" s="199" t="s">
        <v>3803</v>
      </c>
      <c r="F88" s="200" t="s">
        <v>3804</v>
      </c>
      <c r="G88" s="201" t="s">
        <v>306</v>
      </c>
      <c r="H88" s="202">
        <v>705.9</v>
      </c>
      <c r="I88" s="903"/>
      <c r="J88" s="203">
        <f>ROUND(I88*H88,2)</f>
        <v>0</v>
      </c>
      <c r="K88" s="200" t="s">
        <v>2720</v>
      </c>
      <c r="L88" s="28"/>
      <c r="M88" s="140" t="s">
        <v>1</v>
      </c>
      <c r="N88" s="141" t="s">
        <v>38</v>
      </c>
      <c r="O88" s="142">
        <v>0.17199999999999999</v>
      </c>
      <c r="P88" s="142">
        <f>O88*H88</f>
        <v>121.41479999999999</v>
      </c>
      <c r="Q88" s="142">
        <v>0</v>
      </c>
      <c r="R88" s="142">
        <f>Q88*H88</f>
        <v>0</v>
      </c>
      <c r="S88" s="142">
        <v>0</v>
      </c>
      <c r="T88" s="143">
        <f>S88*H88</f>
        <v>0</v>
      </c>
      <c r="AR88" s="144" t="s">
        <v>188</v>
      </c>
      <c r="AT88" s="144" t="s">
        <v>160</v>
      </c>
      <c r="AU88" s="144" t="s">
        <v>88</v>
      </c>
      <c r="AY88" s="16" t="s">
        <v>157</v>
      </c>
      <c r="BE88" s="145">
        <f>IF(N88="základní",J88,0)</f>
        <v>0</v>
      </c>
      <c r="BF88" s="145">
        <f>IF(N88="snížená",J88,0)</f>
        <v>0</v>
      </c>
      <c r="BG88" s="145">
        <f>IF(N88="zákl. přenesená",J88,0)</f>
        <v>0</v>
      </c>
      <c r="BH88" s="145">
        <f>IF(N88="sníž. přenesená",J88,0)</f>
        <v>0</v>
      </c>
      <c r="BI88" s="145">
        <f>IF(N88="nulová",J88,0)</f>
        <v>0</v>
      </c>
      <c r="BJ88" s="16" t="s">
        <v>88</v>
      </c>
      <c r="BK88" s="145">
        <f>ROUND(I88*H88,2)</f>
        <v>0</v>
      </c>
      <c r="BL88" s="16" t="s">
        <v>188</v>
      </c>
      <c r="BM88" s="144" t="s">
        <v>3805</v>
      </c>
    </row>
    <row r="89" spans="2:65" s="1" customFormat="1">
      <c r="B89" s="28"/>
      <c r="D89" s="150" t="s">
        <v>214</v>
      </c>
      <c r="F89" s="870" t="s">
        <v>3806</v>
      </c>
      <c r="L89" s="28"/>
      <c r="M89" s="152"/>
      <c r="T89" s="52"/>
      <c r="AT89" s="16" t="s">
        <v>214</v>
      </c>
      <c r="AU89" s="16" t="s">
        <v>88</v>
      </c>
    </row>
    <row r="90" spans="2:65" s="12" customFormat="1">
      <c r="B90" s="153"/>
      <c r="D90" s="154" t="s">
        <v>259</v>
      </c>
      <c r="E90" s="155" t="s">
        <v>1</v>
      </c>
      <c r="F90" s="156" t="s">
        <v>3233</v>
      </c>
      <c r="H90" s="155" t="s">
        <v>1</v>
      </c>
      <c r="L90" s="153"/>
      <c r="M90" s="157"/>
      <c r="T90" s="158"/>
      <c r="AT90" s="155" t="s">
        <v>259</v>
      </c>
      <c r="AU90" s="155" t="s">
        <v>88</v>
      </c>
      <c r="AV90" s="12" t="s">
        <v>80</v>
      </c>
      <c r="AW90" s="12" t="s">
        <v>27</v>
      </c>
      <c r="AX90" s="12" t="s">
        <v>72</v>
      </c>
      <c r="AY90" s="155" t="s">
        <v>157</v>
      </c>
    </row>
    <row r="91" spans="2:65" s="12" customFormat="1">
      <c r="B91" s="153"/>
      <c r="D91" s="154" t="s">
        <v>259</v>
      </c>
      <c r="E91" s="155" t="s">
        <v>1</v>
      </c>
      <c r="F91" s="156" t="s">
        <v>2723</v>
      </c>
      <c r="H91" s="155" t="s">
        <v>1</v>
      </c>
      <c r="L91" s="153"/>
      <c r="M91" s="157"/>
      <c r="T91" s="158"/>
      <c r="AT91" s="155" t="s">
        <v>259</v>
      </c>
      <c r="AU91" s="155" t="s">
        <v>88</v>
      </c>
      <c r="AV91" s="12" t="s">
        <v>80</v>
      </c>
      <c r="AW91" s="12" t="s">
        <v>27</v>
      </c>
      <c r="AX91" s="12" t="s">
        <v>72</v>
      </c>
      <c r="AY91" s="155" t="s">
        <v>157</v>
      </c>
    </row>
    <row r="92" spans="2:65" s="12" customFormat="1">
      <c r="B92" s="153"/>
      <c r="D92" s="154" t="s">
        <v>259</v>
      </c>
      <c r="E92" s="155" t="s">
        <v>1</v>
      </c>
      <c r="F92" s="156" t="s">
        <v>3807</v>
      </c>
      <c r="H92" s="155" t="s">
        <v>1</v>
      </c>
      <c r="L92" s="153"/>
      <c r="M92" s="157"/>
      <c r="T92" s="158"/>
      <c r="AT92" s="155" t="s">
        <v>259</v>
      </c>
      <c r="AU92" s="155" t="s">
        <v>88</v>
      </c>
      <c r="AV92" s="12" t="s">
        <v>80</v>
      </c>
      <c r="AW92" s="12" t="s">
        <v>27</v>
      </c>
      <c r="AX92" s="12" t="s">
        <v>72</v>
      </c>
      <c r="AY92" s="155" t="s">
        <v>157</v>
      </c>
    </row>
    <row r="93" spans="2:65" s="13" customFormat="1">
      <c r="B93" s="159"/>
      <c r="D93" s="154" t="s">
        <v>259</v>
      </c>
      <c r="E93" s="160" t="s">
        <v>1</v>
      </c>
      <c r="F93" s="161" t="s">
        <v>3808</v>
      </c>
      <c r="H93" s="162">
        <v>122</v>
      </c>
      <c r="L93" s="159"/>
      <c r="M93" s="163"/>
      <c r="T93" s="164"/>
      <c r="AT93" s="160" t="s">
        <v>259</v>
      </c>
      <c r="AU93" s="160" t="s">
        <v>88</v>
      </c>
      <c r="AV93" s="13" t="s">
        <v>88</v>
      </c>
      <c r="AW93" s="13" t="s">
        <v>27</v>
      </c>
      <c r="AX93" s="13" t="s">
        <v>72</v>
      </c>
      <c r="AY93" s="160" t="s">
        <v>157</v>
      </c>
    </row>
    <row r="94" spans="2:65" s="13" customFormat="1">
      <c r="B94" s="159"/>
      <c r="D94" s="154" t="s">
        <v>259</v>
      </c>
      <c r="E94" s="160" t="s">
        <v>1</v>
      </c>
      <c r="F94" s="161" t="s">
        <v>3809</v>
      </c>
      <c r="H94" s="162">
        <v>56</v>
      </c>
      <c r="L94" s="159"/>
      <c r="M94" s="163"/>
      <c r="T94" s="164"/>
      <c r="AT94" s="160" t="s">
        <v>259</v>
      </c>
      <c r="AU94" s="160" t="s">
        <v>88</v>
      </c>
      <c r="AV94" s="13" t="s">
        <v>88</v>
      </c>
      <c r="AW94" s="13" t="s">
        <v>27</v>
      </c>
      <c r="AX94" s="13" t="s">
        <v>72</v>
      </c>
      <c r="AY94" s="160" t="s">
        <v>157</v>
      </c>
    </row>
    <row r="95" spans="2:65" s="13" customFormat="1">
      <c r="B95" s="159"/>
      <c r="D95" s="154" t="s">
        <v>259</v>
      </c>
      <c r="E95" s="160" t="s">
        <v>1</v>
      </c>
      <c r="F95" s="161" t="s">
        <v>3810</v>
      </c>
      <c r="H95" s="162">
        <v>470</v>
      </c>
      <c r="L95" s="159"/>
      <c r="M95" s="163"/>
      <c r="T95" s="164"/>
      <c r="AT95" s="160" t="s">
        <v>259</v>
      </c>
      <c r="AU95" s="160" t="s">
        <v>88</v>
      </c>
      <c r="AV95" s="13" t="s">
        <v>88</v>
      </c>
      <c r="AW95" s="13" t="s">
        <v>27</v>
      </c>
      <c r="AX95" s="13" t="s">
        <v>72</v>
      </c>
      <c r="AY95" s="160" t="s">
        <v>157</v>
      </c>
    </row>
    <row r="96" spans="2:65" s="13" customFormat="1">
      <c r="B96" s="159"/>
      <c r="D96" s="154" t="s">
        <v>259</v>
      </c>
      <c r="E96" s="160" t="s">
        <v>1</v>
      </c>
      <c r="F96" s="161" t="s">
        <v>3811</v>
      </c>
      <c r="H96" s="162">
        <v>26</v>
      </c>
      <c r="L96" s="159"/>
      <c r="M96" s="163"/>
      <c r="T96" s="164"/>
      <c r="AT96" s="160" t="s">
        <v>259</v>
      </c>
      <c r="AU96" s="160" t="s">
        <v>88</v>
      </c>
      <c r="AV96" s="13" t="s">
        <v>88</v>
      </c>
      <c r="AW96" s="13" t="s">
        <v>27</v>
      </c>
      <c r="AX96" s="13" t="s">
        <v>72</v>
      </c>
      <c r="AY96" s="160" t="s">
        <v>157</v>
      </c>
    </row>
    <row r="97" spans="2:65" s="13" customFormat="1">
      <c r="B97" s="159"/>
      <c r="D97" s="154" t="s">
        <v>259</v>
      </c>
      <c r="E97" s="160" t="s">
        <v>1</v>
      </c>
      <c r="F97" s="161" t="s">
        <v>3812</v>
      </c>
      <c r="H97" s="162">
        <v>31.9</v>
      </c>
      <c r="L97" s="159"/>
      <c r="M97" s="163"/>
      <c r="T97" s="164"/>
      <c r="AT97" s="160" t="s">
        <v>259</v>
      </c>
      <c r="AU97" s="160" t="s">
        <v>88</v>
      </c>
      <c r="AV97" s="13" t="s">
        <v>88</v>
      </c>
      <c r="AW97" s="13" t="s">
        <v>27</v>
      </c>
      <c r="AX97" s="13" t="s">
        <v>72</v>
      </c>
      <c r="AY97" s="160" t="s">
        <v>157</v>
      </c>
    </row>
    <row r="98" spans="2:65" s="14" customFormat="1">
      <c r="B98" s="165"/>
      <c r="D98" s="154" t="s">
        <v>259</v>
      </c>
      <c r="E98" s="166" t="s">
        <v>1</v>
      </c>
      <c r="F98" s="167" t="s">
        <v>265</v>
      </c>
      <c r="H98" s="168">
        <v>705.9</v>
      </c>
      <c r="L98" s="165"/>
      <c r="M98" s="169"/>
      <c r="T98" s="170"/>
      <c r="AT98" s="166" t="s">
        <v>259</v>
      </c>
      <c r="AU98" s="166" t="s">
        <v>88</v>
      </c>
      <c r="AV98" s="14" t="s">
        <v>164</v>
      </c>
      <c r="AW98" s="14" t="s">
        <v>27</v>
      </c>
      <c r="AX98" s="14" t="s">
        <v>80</v>
      </c>
      <c r="AY98" s="166" t="s">
        <v>157</v>
      </c>
    </row>
    <row r="99" spans="2:65" s="1" customFormat="1" ht="24.25" customHeight="1">
      <c r="B99" s="28"/>
      <c r="C99" s="205" t="s">
        <v>88</v>
      </c>
      <c r="D99" s="205" t="s">
        <v>557</v>
      </c>
      <c r="E99" s="206" t="s">
        <v>3813</v>
      </c>
      <c r="F99" s="207" t="s">
        <v>3814</v>
      </c>
      <c r="G99" s="208" t="s">
        <v>306</v>
      </c>
      <c r="H99" s="209">
        <v>720.01800000000003</v>
      </c>
      <c r="I99" s="904"/>
      <c r="J99" s="210">
        <f>ROUND(I99*H99,2)</f>
        <v>0</v>
      </c>
      <c r="K99" s="207" t="s">
        <v>2720</v>
      </c>
      <c r="L99" s="185"/>
      <c r="M99" s="186" t="s">
        <v>1</v>
      </c>
      <c r="N99" s="187" t="s">
        <v>38</v>
      </c>
      <c r="O99" s="142">
        <v>0</v>
      </c>
      <c r="P99" s="142">
        <f>O99*H99</f>
        <v>0</v>
      </c>
      <c r="Q99" s="142">
        <v>6.0000000000000001E-3</v>
      </c>
      <c r="R99" s="142">
        <f>Q99*H99</f>
        <v>4.3201080000000003</v>
      </c>
      <c r="S99" s="142">
        <v>0</v>
      </c>
      <c r="T99" s="143">
        <f>S99*H99</f>
        <v>0</v>
      </c>
      <c r="AR99" s="144" t="s">
        <v>735</v>
      </c>
      <c r="AT99" s="144" t="s">
        <v>557</v>
      </c>
      <c r="AU99" s="144" t="s">
        <v>88</v>
      </c>
      <c r="AY99" s="16" t="s">
        <v>157</v>
      </c>
      <c r="BE99" s="145">
        <f>IF(N99="základní",J99,0)</f>
        <v>0</v>
      </c>
      <c r="BF99" s="145">
        <f>IF(N99="snížená",J99,0)</f>
        <v>0</v>
      </c>
      <c r="BG99" s="145">
        <f>IF(N99="zákl. přenesená",J99,0)</f>
        <v>0</v>
      </c>
      <c r="BH99" s="145">
        <f>IF(N99="sníž. přenesená",J99,0)</f>
        <v>0</v>
      </c>
      <c r="BI99" s="145">
        <f>IF(N99="nulová",J99,0)</f>
        <v>0</v>
      </c>
      <c r="BJ99" s="16" t="s">
        <v>88</v>
      </c>
      <c r="BK99" s="145">
        <f>ROUND(I99*H99,2)</f>
        <v>0</v>
      </c>
      <c r="BL99" s="16" t="s">
        <v>188</v>
      </c>
      <c r="BM99" s="144" t="s">
        <v>3815</v>
      </c>
    </row>
    <row r="100" spans="2:65" s="12" customFormat="1">
      <c r="B100" s="153"/>
      <c r="D100" s="154" t="s">
        <v>259</v>
      </c>
      <c r="E100" s="155" t="s">
        <v>1</v>
      </c>
      <c r="F100" s="156" t="s">
        <v>3233</v>
      </c>
      <c r="H100" s="155" t="s">
        <v>1</v>
      </c>
      <c r="L100" s="153"/>
      <c r="M100" s="157"/>
      <c r="T100" s="158"/>
      <c r="AT100" s="155" t="s">
        <v>259</v>
      </c>
      <c r="AU100" s="155" t="s">
        <v>88</v>
      </c>
      <c r="AV100" s="12" t="s">
        <v>80</v>
      </c>
      <c r="AW100" s="12" t="s">
        <v>27</v>
      </c>
      <c r="AX100" s="12" t="s">
        <v>72</v>
      </c>
      <c r="AY100" s="155" t="s">
        <v>157</v>
      </c>
    </row>
    <row r="101" spans="2:65" s="12" customFormat="1">
      <c r="B101" s="153"/>
      <c r="D101" s="154" t="s">
        <v>259</v>
      </c>
      <c r="E101" s="155" t="s">
        <v>1</v>
      </c>
      <c r="F101" s="156" t="s">
        <v>2723</v>
      </c>
      <c r="H101" s="155" t="s">
        <v>1</v>
      </c>
      <c r="L101" s="153"/>
      <c r="M101" s="157"/>
      <c r="T101" s="158"/>
      <c r="AT101" s="155" t="s">
        <v>259</v>
      </c>
      <c r="AU101" s="155" t="s">
        <v>88</v>
      </c>
      <c r="AV101" s="12" t="s">
        <v>80</v>
      </c>
      <c r="AW101" s="12" t="s">
        <v>27</v>
      </c>
      <c r="AX101" s="12" t="s">
        <v>72</v>
      </c>
      <c r="AY101" s="155" t="s">
        <v>157</v>
      </c>
    </row>
    <row r="102" spans="2:65" s="12" customFormat="1">
      <c r="B102" s="153"/>
      <c r="D102" s="154" t="s">
        <v>259</v>
      </c>
      <c r="E102" s="155" t="s">
        <v>1</v>
      </c>
      <c r="F102" s="156" t="s">
        <v>3807</v>
      </c>
      <c r="H102" s="155" t="s">
        <v>1</v>
      </c>
      <c r="L102" s="153"/>
      <c r="M102" s="157"/>
      <c r="T102" s="158"/>
      <c r="AT102" s="155" t="s">
        <v>259</v>
      </c>
      <c r="AU102" s="155" t="s">
        <v>88</v>
      </c>
      <c r="AV102" s="12" t="s">
        <v>80</v>
      </c>
      <c r="AW102" s="12" t="s">
        <v>27</v>
      </c>
      <c r="AX102" s="12" t="s">
        <v>72</v>
      </c>
      <c r="AY102" s="155" t="s">
        <v>157</v>
      </c>
    </row>
    <row r="103" spans="2:65" s="13" customFormat="1">
      <c r="B103" s="159"/>
      <c r="D103" s="154" t="s">
        <v>259</v>
      </c>
      <c r="E103" s="160" t="s">
        <v>1</v>
      </c>
      <c r="F103" s="161" t="s">
        <v>3808</v>
      </c>
      <c r="H103" s="162">
        <v>122</v>
      </c>
      <c r="L103" s="159"/>
      <c r="M103" s="163"/>
      <c r="T103" s="164"/>
      <c r="AT103" s="160" t="s">
        <v>259</v>
      </c>
      <c r="AU103" s="160" t="s">
        <v>88</v>
      </c>
      <c r="AV103" s="13" t="s">
        <v>88</v>
      </c>
      <c r="AW103" s="13" t="s">
        <v>27</v>
      </c>
      <c r="AX103" s="13" t="s">
        <v>72</v>
      </c>
      <c r="AY103" s="160" t="s">
        <v>157</v>
      </c>
    </row>
    <row r="104" spans="2:65" s="13" customFormat="1">
      <c r="B104" s="159"/>
      <c r="D104" s="154" t="s">
        <v>259</v>
      </c>
      <c r="E104" s="160" t="s">
        <v>1</v>
      </c>
      <c r="F104" s="161" t="s">
        <v>3809</v>
      </c>
      <c r="H104" s="162">
        <v>56</v>
      </c>
      <c r="L104" s="159"/>
      <c r="M104" s="163"/>
      <c r="T104" s="164"/>
      <c r="AT104" s="160" t="s">
        <v>259</v>
      </c>
      <c r="AU104" s="160" t="s">
        <v>88</v>
      </c>
      <c r="AV104" s="13" t="s">
        <v>88</v>
      </c>
      <c r="AW104" s="13" t="s">
        <v>27</v>
      </c>
      <c r="AX104" s="13" t="s">
        <v>72</v>
      </c>
      <c r="AY104" s="160" t="s">
        <v>157</v>
      </c>
    </row>
    <row r="105" spans="2:65" s="13" customFormat="1">
      <c r="B105" s="159"/>
      <c r="D105" s="154" t="s">
        <v>259</v>
      </c>
      <c r="E105" s="160" t="s">
        <v>1</v>
      </c>
      <c r="F105" s="161" t="s">
        <v>3810</v>
      </c>
      <c r="H105" s="162">
        <v>470</v>
      </c>
      <c r="L105" s="159"/>
      <c r="M105" s="163"/>
      <c r="T105" s="164"/>
      <c r="AT105" s="160" t="s">
        <v>259</v>
      </c>
      <c r="AU105" s="160" t="s">
        <v>88</v>
      </c>
      <c r="AV105" s="13" t="s">
        <v>88</v>
      </c>
      <c r="AW105" s="13" t="s">
        <v>27</v>
      </c>
      <c r="AX105" s="13" t="s">
        <v>72</v>
      </c>
      <c r="AY105" s="160" t="s">
        <v>157</v>
      </c>
    </row>
    <row r="106" spans="2:65" s="13" customFormat="1">
      <c r="B106" s="159"/>
      <c r="D106" s="154" t="s">
        <v>259</v>
      </c>
      <c r="E106" s="160" t="s">
        <v>1</v>
      </c>
      <c r="F106" s="161" t="s">
        <v>3811</v>
      </c>
      <c r="H106" s="162">
        <v>26</v>
      </c>
      <c r="L106" s="159"/>
      <c r="M106" s="163"/>
      <c r="T106" s="164"/>
      <c r="AT106" s="160" t="s">
        <v>259</v>
      </c>
      <c r="AU106" s="160" t="s">
        <v>88</v>
      </c>
      <c r="AV106" s="13" t="s">
        <v>88</v>
      </c>
      <c r="AW106" s="13" t="s">
        <v>27</v>
      </c>
      <c r="AX106" s="13" t="s">
        <v>72</v>
      </c>
      <c r="AY106" s="160" t="s">
        <v>157</v>
      </c>
    </row>
    <row r="107" spans="2:65" s="13" customFormat="1">
      <c r="B107" s="159"/>
      <c r="D107" s="154" t="s">
        <v>259</v>
      </c>
      <c r="E107" s="160" t="s">
        <v>1</v>
      </c>
      <c r="F107" s="161" t="s">
        <v>3812</v>
      </c>
      <c r="H107" s="162">
        <v>31.9</v>
      </c>
      <c r="L107" s="159"/>
      <c r="M107" s="163"/>
      <c r="T107" s="164"/>
      <c r="AT107" s="160" t="s">
        <v>259</v>
      </c>
      <c r="AU107" s="160" t="s">
        <v>88</v>
      </c>
      <c r="AV107" s="13" t="s">
        <v>88</v>
      </c>
      <c r="AW107" s="13" t="s">
        <v>27</v>
      </c>
      <c r="AX107" s="13" t="s">
        <v>72</v>
      </c>
      <c r="AY107" s="160" t="s">
        <v>157</v>
      </c>
    </row>
    <row r="108" spans="2:65" s="14" customFormat="1">
      <c r="B108" s="165"/>
      <c r="D108" s="154" t="s">
        <v>259</v>
      </c>
      <c r="E108" s="166" t="s">
        <v>1</v>
      </c>
      <c r="F108" s="167" t="s">
        <v>265</v>
      </c>
      <c r="H108" s="168">
        <v>705.9</v>
      </c>
      <c r="L108" s="165"/>
      <c r="M108" s="169"/>
      <c r="T108" s="170"/>
      <c r="AT108" s="166" t="s">
        <v>259</v>
      </c>
      <c r="AU108" s="166" t="s">
        <v>88</v>
      </c>
      <c r="AV108" s="14" t="s">
        <v>164</v>
      </c>
      <c r="AW108" s="14" t="s">
        <v>27</v>
      </c>
      <c r="AX108" s="14" t="s">
        <v>80</v>
      </c>
      <c r="AY108" s="166" t="s">
        <v>157</v>
      </c>
    </row>
    <row r="109" spans="2:65" s="13" customFormat="1">
      <c r="B109" s="159"/>
      <c r="D109" s="154" t="s">
        <v>259</v>
      </c>
      <c r="F109" s="161" t="s">
        <v>3816</v>
      </c>
      <c r="H109" s="162">
        <v>720.01800000000003</v>
      </c>
      <c r="L109" s="159"/>
      <c r="M109" s="163"/>
      <c r="T109" s="164"/>
      <c r="AT109" s="160" t="s">
        <v>259</v>
      </c>
      <c r="AU109" s="160" t="s">
        <v>88</v>
      </c>
      <c r="AV109" s="13" t="s">
        <v>88</v>
      </c>
      <c r="AW109" s="13" t="s">
        <v>3</v>
      </c>
      <c r="AX109" s="13" t="s">
        <v>80</v>
      </c>
      <c r="AY109" s="160" t="s">
        <v>157</v>
      </c>
    </row>
    <row r="110" spans="2:65" s="1" customFormat="1" ht="24.25" customHeight="1">
      <c r="B110" s="28"/>
      <c r="C110" s="205" t="s">
        <v>95</v>
      </c>
      <c r="D110" s="205" t="s">
        <v>557</v>
      </c>
      <c r="E110" s="206" t="s">
        <v>3817</v>
      </c>
      <c r="F110" s="207" t="s">
        <v>3818</v>
      </c>
      <c r="G110" s="208" t="s">
        <v>306</v>
      </c>
      <c r="H110" s="209">
        <v>720.01800000000003</v>
      </c>
      <c r="I110" s="904"/>
      <c r="J110" s="210">
        <f>ROUND(I110*H110,2)</f>
        <v>0</v>
      </c>
      <c r="K110" s="207" t="s">
        <v>2720</v>
      </c>
      <c r="L110" s="185"/>
      <c r="M110" s="186" t="s">
        <v>1</v>
      </c>
      <c r="N110" s="187" t="s">
        <v>38</v>
      </c>
      <c r="O110" s="142">
        <v>0</v>
      </c>
      <c r="P110" s="142">
        <f>O110*H110</f>
        <v>0</v>
      </c>
      <c r="Q110" s="142">
        <v>7.0000000000000001E-3</v>
      </c>
      <c r="R110" s="142">
        <f>Q110*H110</f>
        <v>5.0401259999999999</v>
      </c>
      <c r="S110" s="142">
        <v>0</v>
      </c>
      <c r="T110" s="143">
        <f>S110*H110</f>
        <v>0</v>
      </c>
      <c r="AR110" s="144" t="s">
        <v>735</v>
      </c>
      <c r="AT110" s="144" t="s">
        <v>557</v>
      </c>
      <c r="AU110" s="144" t="s">
        <v>88</v>
      </c>
      <c r="AY110" s="16" t="s">
        <v>157</v>
      </c>
      <c r="BE110" s="145">
        <f>IF(N110="základní",J110,0)</f>
        <v>0</v>
      </c>
      <c r="BF110" s="145">
        <f>IF(N110="snížená",J110,0)</f>
        <v>0</v>
      </c>
      <c r="BG110" s="145">
        <f>IF(N110="zákl. přenesená",J110,0)</f>
        <v>0</v>
      </c>
      <c r="BH110" s="145">
        <f>IF(N110="sníž. přenesená",J110,0)</f>
        <v>0</v>
      </c>
      <c r="BI110" s="145">
        <f>IF(N110="nulová",J110,0)</f>
        <v>0</v>
      </c>
      <c r="BJ110" s="16" t="s">
        <v>88</v>
      </c>
      <c r="BK110" s="145">
        <f>ROUND(I110*H110,2)</f>
        <v>0</v>
      </c>
      <c r="BL110" s="16" t="s">
        <v>188</v>
      </c>
      <c r="BM110" s="144" t="s">
        <v>3819</v>
      </c>
    </row>
    <row r="111" spans="2:65" s="12" customFormat="1">
      <c r="B111" s="153"/>
      <c r="D111" s="154" t="s">
        <v>259</v>
      </c>
      <c r="E111" s="155" t="s">
        <v>1</v>
      </c>
      <c r="F111" s="156" t="s">
        <v>3233</v>
      </c>
      <c r="H111" s="155" t="s">
        <v>1</v>
      </c>
      <c r="L111" s="153"/>
      <c r="M111" s="157"/>
      <c r="T111" s="158"/>
      <c r="AT111" s="155" t="s">
        <v>259</v>
      </c>
      <c r="AU111" s="155" t="s">
        <v>88</v>
      </c>
      <c r="AV111" s="12" t="s">
        <v>80</v>
      </c>
      <c r="AW111" s="12" t="s">
        <v>27</v>
      </c>
      <c r="AX111" s="12" t="s">
        <v>72</v>
      </c>
      <c r="AY111" s="155" t="s">
        <v>157</v>
      </c>
    </row>
    <row r="112" spans="2:65" s="12" customFormat="1">
      <c r="B112" s="153"/>
      <c r="D112" s="154" t="s">
        <v>259</v>
      </c>
      <c r="E112" s="155" t="s">
        <v>1</v>
      </c>
      <c r="F112" s="156" t="s">
        <v>2723</v>
      </c>
      <c r="H112" s="155" t="s">
        <v>1</v>
      </c>
      <c r="L112" s="153"/>
      <c r="M112" s="157"/>
      <c r="T112" s="158"/>
      <c r="AT112" s="155" t="s">
        <v>259</v>
      </c>
      <c r="AU112" s="155" t="s">
        <v>88</v>
      </c>
      <c r="AV112" s="12" t="s">
        <v>80</v>
      </c>
      <c r="AW112" s="12" t="s">
        <v>27</v>
      </c>
      <c r="AX112" s="12" t="s">
        <v>72</v>
      </c>
      <c r="AY112" s="155" t="s">
        <v>157</v>
      </c>
    </row>
    <row r="113" spans="2:65" s="12" customFormat="1">
      <c r="B113" s="153"/>
      <c r="D113" s="154" t="s">
        <v>259</v>
      </c>
      <c r="E113" s="155" t="s">
        <v>1</v>
      </c>
      <c r="F113" s="156" t="s">
        <v>3807</v>
      </c>
      <c r="H113" s="155" t="s">
        <v>1</v>
      </c>
      <c r="L113" s="153"/>
      <c r="M113" s="157"/>
      <c r="T113" s="158"/>
      <c r="AT113" s="155" t="s">
        <v>259</v>
      </c>
      <c r="AU113" s="155" t="s">
        <v>88</v>
      </c>
      <c r="AV113" s="12" t="s">
        <v>80</v>
      </c>
      <c r="AW113" s="12" t="s">
        <v>27</v>
      </c>
      <c r="AX113" s="12" t="s">
        <v>72</v>
      </c>
      <c r="AY113" s="155" t="s">
        <v>157</v>
      </c>
    </row>
    <row r="114" spans="2:65" s="13" customFormat="1">
      <c r="B114" s="159"/>
      <c r="D114" s="154" t="s">
        <v>259</v>
      </c>
      <c r="E114" s="160" t="s">
        <v>1</v>
      </c>
      <c r="F114" s="161" t="s">
        <v>3808</v>
      </c>
      <c r="H114" s="162">
        <v>122</v>
      </c>
      <c r="L114" s="159"/>
      <c r="M114" s="163"/>
      <c r="T114" s="164"/>
      <c r="AT114" s="160" t="s">
        <v>259</v>
      </c>
      <c r="AU114" s="160" t="s">
        <v>88</v>
      </c>
      <c r="AV114" s="13" t="s">
        <v>88</v>
      </c>
      <c r="AW114" s="13" t="s">
        <v>27</v>
      </c>
      <c r="AX114" s="13" t="s">
        <v>72</v>
      </c>
      <c r="AY114" s="160" t="s">
        <v>157</v>
      </c>
    </row>
    <row r="115" spans="2:65" s="13" customFormat="1">
      <c r="B115" s="159"/>
      <c r="D115" s="154" t="s">
        <v>259</v>
      </c>
      <c r="E115" s="160" t="s">
        <v>1</v>
      </c>
      <c r="F115" s="161" t="s">
        <v>3809</v>
      </c>
      <c r="H115" s="162">
        <v>56</v>
      </c>
      <c r="L115" s="159"/>
      <c r="M115" s="163"/>
      <c r="T115" s="164"/>
      <c r="AT115" s="160" t="s">
        <v>259</v>
      </c>
      <c r="AU115" s="160" t="s">
        <v>88</v>
      </c>
      <c r="AV115" s="13" t="s">
        <v>88</v>
      </c>
      <c r="AW115" s="13" t="s">
        <v>27</v>
      </c>
      <c r="AX115" s="13" t="s">
        <v>72</v>
      </c>
      <c r="AY115" s="160" t="s">
        <v>157</v>
      </c>
    </row>
    <row r="116" spans="2:65" s="13" customFormat="1">
      <c r="B116" s="159"/>
      <c r="D116" s="154" t="s">
        <v>259</v>
      </c>
      <c r="E116" s="160" t="s">
        <v>1</v>
      </c>
      <c r="F116" s="161" t="s">
        <v>3810</v>
      </c>
      <c r="H116" s="162">
        <v>470</v>
      </c>
      <c r="L116" s="159"/>
      <c r="M116" s="163"/>
      <c r="T116" s="164"/>
      <c r="AT116" s="160" t="s">
        <v>259</v>
      </c>
      <c r="AU116" s="160" t="s">
        <v>88</v>
      </c>
      <c r="AV116" s="13" t="s">
        <v>88</v>
      </c>
      <c r="AW116" s="13" t="s">
        <v>27</v>
      </c>
      <c r="AX116" s="13" t="s">
        <v>72</v>
      </c>
      <c r="AY116" s="160" t="s">
        <v>157</v>
      </c>
    </row>
    <row r="117" spans="2:65" s="13" customFormat="1">
      <c r="B117" s="159"/>
      <c r="D117" s="154" t="s">
        <v>259</v>
      </c>
      <c r="E117" s="160" t="s">
        <v>1</v>
      </c>
      <c r="F117" s="161" t="s">
        <v>3811</v>
      </c>
      <c r="H117" s="162">
        <v>26</v>
      </c>
      <c r="L117" s="159"/>
      <c r="M117" s="163"/>
      <c r="T117" s="164"/>
      <c r="AT117" s="160" t="s">
        <v>259</v>
      </c>
      <c r="AU117" s="160" t="s">
        <v>88</v>
      </c>
      <c r="AV117" s="13" t="s">
        <v>88</v>
      </c>
      <c r="AW117" s="13" t="s">
        <v>27</v>
      </c>
      <c r="AX117" s="13" t="s">
        <v>72</v>
      </c>
      <c r="AY117" s="160" t="s">
        <v>157</v>
      </c>
    </row>
    <row r="118" spans="2:65" s="13" customFormat="1">
      <c r="B118" s="159"/>
      <c r="D118" s="154" t="s">
        <v>259</v>
      </c>
      <c r="E118" s="160" t="s">
        <v>1</v>
      </c>
      <c r="F118" s="161" t="s">
        <v>3812</v>
      </c>
      <c r="H118" s="162">
        <v>31.9</v>
      </c>
      <c r="L118" s="159"/>
      <c r="M118" s="163"/>
      <c r="T118" s="164"/>
      <c r="AT118" s="160" t="s">
        <v>259</v>
      </c>
      <c r="AU118" s="160" t="s">
        <v>88</v>
      </c>
      <c r="AV118" s="13" t="s">
        <v>88</v>
      </c>
      <c r="AW118" s="13" t="s">
        <v>27</v>
      </c>
      <c r="AX118" s="13" t="s">
        <v>72</v>
      </c>
      <c r="AY118" s="160" t="s">
        <v>157</v>
      </c>
    </row>
    <row r="119" spans="2:65" s="14" customFormat="1">
      <c r="B119" s="165"/>
      <c r="D119" s="154" t="s">
        <v>259</v>
      </c>
      <c r="E119" s="166" t="s">
        <v>1</v>
      </c>
      <c r="F119" s="167" t="s">
        <v>265</v>
      </c>
      <c r="H119" s="168">
        <v>705.9</v>
      </c>
      <c r="L119" s="165"/>
      <c r="M119" s="169"/>
      <c r="T119" s="170"/>
      <c r="AT119" s="166" t="s">
        <v>259</v>
      </c>
      <c r="AU119" s="166" t="s">
        <v>88</v>
      </c>
      <c r="AV119" s="14" t="s">
        <v>164</v>
      </c>
      <c r="AW119" s="14" t="s">
        <v>27</v>
      </c>
      <c r="AX119" s="14" t="s">
        <v>80</v>
      </c>
      <c r="AY119" s="166" t="s">
        <v>157</v>
      </c>
    </row>
    <row r="120" spans="2:65" s="13" customFormat="1">
      <c r="B120" s="159"/>
      <c r="D120" s="154" t="s">
        <v>259</v>
      </c>
      <c r="F120" s="161" t="s">
        <v>3816</v>
      </c>
      <c r="H120" s="162">
        <v>720.01800000000003</v>
      </c>
      <c r="L120" s="159"/>
      <c r="M120" s="163"/>
      <c r="T120" s="164"/>
      <c r="AT120" s="160" t="s">
        <v>259</v>
      </c>
      <c r="AU120" s="160" t="s">
        <v>88</v>
      </c>
      <c r="AV120" s="13" t="s">
        <v>88</v>
      </c>
      <c r="AW120" s="13" t="s">
        <v>3</v>
      </c>
      <c r="AX120" s="13" t="s">
        <v>80</v>
      </c>
      <c r="AY120" s="160" t="s">
        <v>157</v>
      </c>
    </row>
    <row r="121" spans="2:65" s="1" customFormat="1" ht="49.15" customHeight="1">
      <c r="B121" s="28"/>
      <c r="C121" s="198" t="s">
        <v>164</v>
      </c>
      <c r="D121" s="198" t="s">
        <v>160</v>
      </c>
      <c r="E121" s="199" t="s">
        <v>3820</v>
      </c>
      <c r="F121" s="200" t="s">
        <v>3821</v>
      </c>
      <c r="G121" s="201" t="s">
        <v>306</v>
      </c>
      <c r="H121" s="202">
        <v>705.9</v>
      </c>
      <c r="I121" s="903"/>
      <c r="J121" s="203">
        <f>ROUND(I121*H121,2)</f>
        <v>0</v>
      </c>
      <c r="K121" s="200" t="s">
        <v>2720</v>
      </c>
      <c r="L121" s="28"/>
      <c r="M121" s="140" t="s">
        <v>1</v>
      </c>
      <c r="N121" s="141" t="s">
        <v>38</v>
      </c>
      <c r="O121" s="142">
        <v>9.7000000000000003E-2</v>
      </c>
      <c r="P121" s="142">
        <f>O121*H121</f>
        <v>68.472300000000004</v>
      </c>
      <c r="Q121" s="142">
        <v>1.0000000000000001E-5</v>
      </c>
      <c r="R121" s="142">
        <f>Q121*H121</f>
        <v>7.0590000000000002E-3</v>
      </c>
      <c r="S121" s="142">
        <v>0</v>
      </c>
      <c r="T121" s="143">
        <f>S121*H121</f>
        <v>0</v>
      </c>
      <c r="AR121" s="144" t="s">
        <v>188</v>
      </c>
      <c r="AT121" s="144" t="s">
        <v>160</v>
      </c>
      <c r="AU121" s="144" t="s">
        <v>88</v>
      </c>
      <c r="AY121" s="16" t="s">
        <v>157</v>
      </c>
      <c r="BE121" s="145">
        <f>IF(N121="základní",J121,0)</f>
        <v>0</v>
      </c>
      <c r="BF121" s="145">
        <f>IF(N121="snížená",J121,0)</f>
        <v>0</v>
      </c>
      <c r="BG121" s="145">
        <f>IF(N121="zákl. přenesená",J121,0)</f>
        <v>0</v>
      </c>
      <c r="BH121" s="145">
        <f>IF(N121="sníž. přenesená",J121,0)</f>
        <v>0</v>
      </c>
      <c r="BI121" s="145">
        <f>IF(N121="nulová",J121,0)</f>
        <v>0</v>
      </c>
      <c r="BJ121" s="16" t="s">
        <v>88</v>
      </c>
      <c r="BK121" s="145">
        <f>ROUND(I121*H121,2)</f>
        <v>0</v>
      </c>
      <c r="BL121" s="16" t="s">
        <v>188</v>
      </c>
      <c r="BM121" s="144" t="s">
        <v>3822</v>
      </c>
    </row>
    <row r="122" spans="2:65" s="1" customFormat="1">
      <c r="B122" s="28"/>
      <c r="D122" s="150" t="s">
        <v>214</v>
      </c>
      <c r="F122" s="870" t="s">
        <v>3823</v>
      </c>
      <c r="L122" s="28"/>
      <c r="M122" s="152"/>
      <c r="T122" s="52"/>
      <c r="AT122" s="16" t="s">
        <v>214</v>
      </c>
      <c r="AU122" s="16" t="s">
        <v>88</v>
      </c>
    </row>
    <row r="123" spans="2:65" s="12" customFormat="1">
      <c r="B123" s="153"/>
      <c r="D123" s="154" t="s">
        <v>259</v>
      </c>
      <c r="E123" s="155" t="s">
        <v>1</v>
      </c>
      <c r="F123" s="156" t="s">
        <v>3233</v>
      </c>
      <c r="H123" s="155" t="s">
        <v>1</v>
      </c>
      <c r="L123" s="153"/>
      <c r="M123" s="157"/>
      <c r="T123" s="158"/>
      <c r="AT123" s="155" t="s">
        <v>259</v>
      </c>
      <c r="AU123" s="155" t="s">
        <v>88</v>
      </c>
      <c r="AV123" s="12" t="s">
        <v>80</v>
      </c>
      <c r="AW123" s="12" t="s">
        <v>27</v>
      </c>
      <c r="AX123" s="12" t="s">
        <v>72</v>
      </c>
      <c r="AY123" s="155" t="s">
        <v>157</v>
      </c>
    </row>
    <row r="124" spans="2:65" s="12" customFormat="1">
      <c r="B124" s="153"/>
      <c r="D124" s="154" t="s">
        <v>259</v>
      </c>
      <c r="E124" s="155" t="s">
        <v>1</v>
      </c>
      <c r="F124" s="156" t="s">
        <v>2723</v>
      </c>
      <c r="H124" s="155" t="s">
        <v>1</v>
      </c>
      <c r="L124" s="153"/>
      <c r="M124" s="157"/>
      <c r="T124" s="158"/>
      <c r="AT124" s="155" t="s">
        <v>259</v>
      </c>
      <c r="AU124" s="155" t="s">
        <v>88</v>
      </c>
      <c r="AV124" s="12" t="s">
        <v>80</v>
      </c>
      <c r="AW124" s="12" t="s">
        <v>27</v>
      </c>
      <c r="AX124" s="12" t="s">
        <v>72</v>
      </c>
      <c r="AY124" s="155" t="s">
        <v>157</v>
      </c>
    </row>
    <row r="125" spans="2:65" s="12" customFormat="1">
      <c r="B125" s="153"/>
      <c r="D125" s="154" t="s">
        <v>259</v>
      </c>
      <c r="E125" s="155" t="s">
        <v>1</v>
      </c>
      <c r="F125" s="156" t="s">
        <v>3807</v>
      </c>
      <c r="H125" s="155" t="s">
        <v>1</v>
      </c>
      <c r="L125" s="153"/>
      <c r="M125" s="157"/>
      <c r="T125" s="158"/>
      <c r="AT125" s="155" t="s">
        <v>259</v>
      </c>
      <c r="AU125" s="155" t="s">
        <v>88</v>
      </c>
      <c r="AV125" s="12" t="s">
        <v>80</v>
      </c>
      <c r="AW125" s="12" t="s">
        <v>27</v>
      </c>
      <c r="AX125" s="12" t="s">
        <v>72</v>
      </c>
      <c r="AY125" s="155" t="s">
        <v>157</v>
      </c>
    </row>
    <row r="126" spans="2:65" s="13" customFormat="1">
      <c r="B126" s="159"/>
      <c r="D126" s="154" t="s">
        <v>259</v>
      </c>
      <c r="E126" s="160" t="s">
        <v>1</v>
      </c>
      <c r="F126" s="161" t="s">
        <v>3808</v>
      </c>
      <c r="H126" s="162">
        <v>122</v>
      </c>
      <c r="L126" s="159"/>
      <c r="M126" s="163"/>
      <c r="T126" s="164"/>
      <c r="AT126" s="160" t="s">
        <v>259</v>
      </c>
      <c r="AU126" s="160" t="s">
        <v>88</v>
      </c>
      <c r="AV126" s="13" t="s">
        <v>88</v>
      </c>
      <c r="AW126" s="13" t="s">
        <v>27</v>
      </c>
      <c r="AX126" s="13" t="s">
        <v>72</v>
      </c>
      <c r="AY126" s="160" t="s">
        <v>157</v>
      </c>
    </row>
    <row r="127" spans="2:65" s="13" customFormat="1">
      <c r="B127" s="159"/>
      <c r="D127" s="154" t="s">
        <v>259</v>
      </c>
      <c r="E127" s="160" t="s">
        <v>1</v>
      </c>
      <c r="F127" s="161" t="s">
        <v>3809</v>
      </c>
      <c r="H127" s="162">
        <v>56</v>
      </c>
      <c r="L127" s="159"/>
      <c r="M127" s="163"/>
      <c r="T127" s="164"/>
      <c r="AT127" s="160" t="s">
        <v>259</v>
      </c>
      <c r="AU127" s="160" t="s">
        <v>88</v>
      </c>
      <c r="AV127" s="13" t="s">
        <v>88</v>
      </c>
      <c r="AW127" s="13" t="s">
        <v>27</v>
      </c>
      <c r="AX127" s="13" t="s">
        <v>72</v>
      </c>
      <c r="AY127" s="160" t="s">
        <v>157</v>
      </c>
    </row>
    <row r="128" spans="2:65" s="13" customFormat="1">
      <c r="B128" s="159"/>
      <c r="D128" s="154" t="s">
        <v>259</v>
      </c>
      <c r="E128" s="160" t="s">
        <v>1</v>
      </c>
      <c r="F128" s="161" t="s">
        <v>3810</v>
      </c>
      <c r="H128" s="162">
        <v>470</v>
      </c>
      <c r="L128" s="159"/>
      <c r="M128" s="163"/>
      <c r="T128" s="164"/>
      <c r="AT128" s="160" t="s">
        <v>259</v>
      </c>
      <c r="AU128" s="160" t="s">
        <v>88</v>
      </c>
      <c r="AV128" s="13" t="s">
        <v>88</v>
      </c>
      <c r="AW128" s="13" t="s">
        <v>27</v>
      </c>
      <c r="AX128" s="13" t="s">
        <v>72</v>
      </c>
      <c r="AY128" s="160" t="s">
        <v>157</v>
      </c>
    </row>
    <row r="129" spans="2:65" s="13" customFormat="1">
      <c r="B129" s="159"/>
      <c r="D129" s="154" t="s">
        <v>259</v>
      </c>
      <c r="E129" s="160" t="s">
        <v>1</v>
      </c>
      <c r="F129" s="161" t="s">
        <v>3811</v>
      </c>
      <c r="H129" s="162">
        <v>26</v>
      </c>
      <c r="L129" s="159"/>
      <c r="M129" s="163"/>
      <c r="T129" s="164"/>
      <c r="AT129" s="160" t="s">
        <v>259</v>
      </c>
      <c r="AU129" s="160" t="s">
        <v>88</v>
      </c>
      <c r="AV129" s="13" t="s">
        <v>88</v>
      </c>
      <c r="AW129" s="13" t="s">
        <v>27</v>
      </c>
      <c r="AX129" s="13" t="s">
        <v>72</v>
      </c>
      <c r="AY129" s="160" t="s">
        <v>157</v>
      </c>
    </row>
    <row r="130" spans="2:65" s="13" customFormat="1">
      <c r="B130" s="159"/>
      <c r="D130" s="154" t="s">
        <v>259</v>
      </c>
      <c r="E130" s="160" t="s">
        <v>1</v>
      </c>
      <c r="F130" s="161" t="s">
        <v>3812</v>
      </c>
      <c r="H130" s="162">
        <v>31.9</v>
      </c>
      <c r="L130" s="159"/>
      <c r="M130" s="163"/>
      <c r="T130" s="164"/>
      <c r="AT130" s="160" t="s">
        <v>259</v>
      </c>
      <c r="AU130" s="160" t="s">
        <v>88</v>
      </c>
      <c r="AV130" s="13" t="s">
        <v>88</v>
      </c>
      <c r="AW130" s="13" t="s">
        <v>27</v>
      </c>
      <c r="AX130" s="13" t="s">
        <v>72</v>
      </c>
      <c r="AY130" s="160" t="s">
        <v>157</v>
      </c>
    </row>
    <row r="131" spans="2:65" s="14" customFormat="1">
      <c r="B131" s="165"/>
      <c r="D131" s="154" t="s">
        <v>259</v>
      </c>
      <c r="E131" s="166" t="s">
        <v>1</v>
      </c>
      <c r="F131" s="167" t="s">
        <v>265</v>
      </c>
      <c r="H131" s="168">
        <v>705.9</v>
      </c>
      <c r="L131" s="165"/>
      <c r="M131" s="169"/>
      <c r="T131" s="170"/>
      <c r="AT131" s="166" t="s">
        <v>259</v>
      </c>
      <c r="AU131" s="166" t="s">
        <v>88</v>
      </c>
      <c r="AV131" s="14" t="s">
        <v>164</v>
      </c>
      <c r="AW131" s="14" t="s">
        <v>27</v>
      </c>
      <c r="AX131" s="14" t="s">
        <v>80</v>
      </c>
      <c r="AY131" s="166" t="s">
        <v>157</v>
      </c>
    </row>
    <row r="132" spans="2:65" s="1" customFormat="1" ht="33" customHeight="1">
      <c r="B132" s="28"/>
      <c r="C132" s="205" t="s">
        <v>156</v>
      </c>
      <c r="D132" s="205" t="s">
        <v>557</v>
      </c>
      <c r="E132" s="206" t="s">
        <v>3824</v>
      </c>
      <c r="F132" s="207" t="s">
        <v>3825</v>
      </c>
      <c r="G132" s="208" t="s">
        <v>306</v>
      </c>
      <c r="H132" s="209">
        <v>741.19500000000005</v>
      </c>
      <c r="I132" s="904"/>
      <c r="J132" s="210">
        <f>ROUND(I132*H132,2)</f>
        <v>0</v>
      </c>
      <c r="K132" s="207" t="s">
        <v>2720</v>
      </c>
      <c r="L132" s="185"/>
      <c r="M132" s="186" t="s">
        <v>1</v>
      </c>
      <c r="N132" s="187" t="s">
        <v>38</v>
      </c>
      <c r="O132" s="142">
        <v>0</v>
      </c>
      <c r="P132" s="142">
        <f>O132*H132</f>
        <v>0</v>
      </c>
      <c r="Q132" s="142">
        <v>1.7000000000000001E-4</v>
      </c>
      <c r="R132" s="142">
        <f>Q132*H132</f>
        <v>0.12600315000000001</v>
      </c>
      <c r="S132" s="142">
        <v>0</v>
      </c>
      <c r="T132" s="143">
        <f>S132*H132</f>
        <v>0</v>
      </c>
      <c r="AR132" s="144" t="s">
        <v>735</v>
      </c>
      <c r="AT132" s="144" t="s">
        <v>557</v>
      </c>
      <c r="AU132" s="144" t="s">
        <v>88</v>
      </c>
      <c r="AY132" s="16" t="s">
        <v>157</v>
      </c>
      <c r="BE132" s="145">
        <f>IF(N132="základní",J132,0)</f>
        <v>0</v>
      </c>
      <c r="BF132" s="145">
        <f>IF(N132="snížená",J132,0)</f>
        <v>0</v>
      </c>
      <c r="BG132" s="145">
        <f>IF(N132="zákl. přenesená",J132,0)</f>
        <v>0</v>
      </c>
      <c r="BH132" s="145">
        <f>IF(N132="sníž. přenesená",J132,0)</f>
        <v>0</v>
      </c>
      <c r="BI132" s="145">
        <f>IF(N132="nulová",J132,0)</f>
        <v>0</v>
      </c>
      <c r="BJ132" s="16" t="s">
        <v>88</v>
      </c>
      <c r="BK132" s="145">
        <f>ROUND(I132*H132,2)</f>
        <v>0</v>
      </c>
      <c r="BL132" s="16" t="s">
        <v>188</v>
      </c>
      <c r="BM132" s="144" t="s">
        <v>3826</v>
      </c>
    </row>
    <row r="133" spans="2:65" s="12" customFormat="1">
      <c r="B133" s="153"/>
      <c r="D133" s="154" t="s">
        <v>259</v>
      </c>
      <c r="E133" s="155" t="s">
        <v>1</v>
      </c>
      <c r="F133" s="156" t="s">
        <v>3233</v>
      </c>
      <c r="H133" s="155" t="s">
        <v>1</v>
      </c>
      <c r="L133" s="153"/>
      <c r="M133" s="157"/>
      <c r="T133" s="158"/>
      <c r="AT133" s="155" t="s">
        <v>259</v>
      </c>
      <c r="AU133" s="155" t="s">
        <v>88</v>
      </c>
      <c r="AV133" s="12" t="s">
        <v>80</v>
      </c>
      <c r="AW133" s="12" t="s">
        <v>27</v>
      </c>
      <c r="AX133" s="12" t="s">
        <v>72</v>
      </c>
      <c r="AY133" s="155" t="s">
        <v>157</v>
      </c>
    </row>
    <row r="134" spans="2:65" s="12" customFormat="1">
      <c r="B134" s="153"/>
      <c r="D134" s="154" t="s">
        <v>259</v>
      </c>
      <c r="E134" s="155" t="s">
        <v>1</v>
      </c>
      <c r="F134" s="156" t="s">
        <v>2723</v>
      </c>
      <c r="H134" s="155" t="s">
        <v>1</v>
      </c>
      <c r="L134" s="153"/>
      <c r="M134" s="157"/>
      <c r="T134" s="158"/>
      <c r="AT134" s="155" t="s">
        <v>259</v>
      </c>
      <c r="AU134" s="155" t="s">
        <v>88</v>
      </c>
      <c r="AV134" s="12" t="s">
        <v>80</v>
      </c>
      <c r="AW134" s="12" t="s">
        <v>27</v>
      </c>
      <c r="AX134" s="12" t="s">
        <v>72</v>
      </c>
      <c r="AY134" s="155" t="s">
        <v>157</v>
      </c>
    </row>
    <row r="135" spans="2:65" s="12" customFormat="1">
      <c r="B135" s="153"/>
      <c r="D135" s="154" t="s">
        <v>259</v>
      </c>
      <c r="E135" s="155" t="s">
        <v>1</v>
      </c>
      <c r="F135" s="156" t="s">
        <v>3807</v>
      </c>
      <c r="H135" s="155" t="s">
        <v>1</v>
      </c>
      <c r="L135" s="153"/>
      <c r="M135" s="157"/>
      <c r="T135" s="158"/>
      <c r="AT135" s="155" t="s">
        <v>259</v>
      </c>
      <c r="AU135" s="155" t="s">
        <v>88</v>
      </c>
      <c r="AV135" s="12" t="s">
        <v>80</v>
      </c>
      <c r="AW135" s="12" t="s">
        <v>27</v>
      </c>
      <c r="AX135" s="12" t="s">
        <v>72</v>
      </c>
      <c r="AY135" s="155" t="s">
        <v>157</v>
      </c>
    </row>
    <row r="136" spans="2:65" s="13" customFormat="1">
      <c r="B136" s="159"/>
      <c r="D136" s="154" t="s">
        <v>259</v>
      </c>
      <c r="E136" s="160" t="s">
        <v>1</v>
      </c>
      <c r="F136" s="161" t="s">
        <v>3808</v>
      </c>
      <c r="H136" s="162">
        <v>122</v>
      </c>
      <c r="L136" s="159"/>
      <c r="M136" s="163"/>
      <c r="T136" s="164"/>
      <c r="AT136" s="160" t="s">
        <v>259</v>
      </c>
      <c r="AU136" s="160" t="s">
        <v>88</v>
      </c>
      <c r="AV136" s="13" t="s">
        <v>88</v>
      </c>
      <c r="AW136" s="13" t="s">
        <v>27</v>
      </c>
      <c r="AX136" s="13" t="s">
        <v>72</v>
      </c>
      <c r="AY136" s="160" t="s">
        <v>157</v>
      </c>
    </row>
    <row r="137" spans="2:65" s="13" customFormat="1">
      <c r="B137" s="159"/>
      <c r="D137" s="154" t="s">
        <v>259</v>
      </c>
      <c r="E137" s="160" t="s">
        <v>1</v>
      </c>
      <c r="F137" s="161" t="s">
        <v>3809</v>
      </c>
      <c r="H137" s="162">
        <v>56</v>
      </c>
      <c r="L137" s="159"/>
      <c r="M137" s="163"/>
      <c r="T137" s="164"/>
      <c r="AT137" s="160" t="s">
        <v>259</v>
      </c>
      <c r="AU137" s="160" t="s">
        <v>88</v>
      </c>
      <c r="AV137" s="13" t="s">
        <v>88</v>
      </c>
      <c r="AW137" s="13" t="s">
        <v>27</v>
      </c>
      <c r="AX137" s="13" t="s">
        <v>72</v>
      </c>
      <c r="AY137" s="160" t="s">
        <v>157</v>
      </c>
    </row>
    <row r="138" spans="2:65" s="13" customFormat="1">
      <c r="B138" s="159"/>
      <c r="D138" s="154" t="s">
        <v>259</v>
      </c>
      <c r="E138" s="160" t="s">
        <v>1</v>
      </c>
      <c r="F138" s="161" t="s">
        <v>3810</v>
      </c>
      <c r="H138" s="162">
        <v>470</v>
      </c>
      <c r="L138" s="159"/>
      <c r="M138" s="163"/>
      <c r="T138" s="164"/>
      <c r="AT138" s="160" t="s">
        <v>259</v>
      </c>
      <c r="AU138" s="160" t="s">
        <v>88</v>
      </c>
      <c r="AV138" s="13" t="s">
        <v>88</v>
      </c>
      <c r="AW138" s="13" t="s">
        <v>27</v>
      </c>
      <c r="AX138" s="13" t="s">
        <v>72</v>
      </c>
      <c r="AY138" s="160" t="s">
        <v>157</v>
      </c>
    </row>
    <row r="139" spans="2:65" s="13" customFormat="1">
      <c r="B139" s="159"/>
      <c r="D139" s="154" t="s">
        <v>259</v>
      </c>
      <c r="E139" s="160" t="s">
        <v>1</v>
      </c>
      <c r="F139" s="161" t="s">
        <v>3811</v>
      </c>
      <c r="H139" s="162">
        <v>26</v>
      </c>
      <c r="L139" s="159"/>
      <c r="M139" s="163"/>
      <c r="T139" s="164"/>
      <c r="AT139" s="160" t="s">
        <v>259</v>
      </c>
      <c r="AU139" s="160" t="s">
        <v>88</v>
      </c>
      <c r="AV139" s="13" t="s">
        <v>88</v>
      </c>
      <c r="AW139" s="13" t="s">
        <v>27</v>
      </c>
      <c r="AX139" s="13" t="s">
        <v>72</v>
      </c>
      <c r="AY139" s="160" t="s">
        <v>157</v>
      </c>
    </row>
    <row r="140" spans="2:65" s="13" customFormat="1">
      <c r="B140" s="159"/>
      <c r="D140" s="154" t="s">
        <v>259</v>
      </c>
      <c r="E140" s="160" t="s">
        <v>1</v>
      </c>
      <c r="F140" s="161" t="s">
        <v>3812</v>
      </c>
      <c r="H140" s="162">
        <v>31.9</v>
      </c>
      <c r="L140" s="159"/>
      <c r="M140" s="163"/>
      <c r="T140" s="164"/>
      <c r="AT140" s="160" t="s">
        <v>259</v>
      </c>
      <c r="AU140" s="160" t="s">
        <v>88</v>
      </c>
      <c r="AV140" s="13" t="s">
        <v>88</v>
      </c>
      <c r="AW140" s="13" t="s">
        <v>27</v>
      </c>
      <c r="AX140" s="13" t="s">
        <v>72</v>
      </c>
      <c r="AY140" s="160" t="s">
        <v>157</v>
      </c>
    </row>
    <row r="141" spans="2:65" s="14" customFormat="1">
      <c r="B141" s="165"/>
      <c r="D141" s="154" t="s">
        <v>259</v>
      </c>
      <c r="E141" s="166" t="s">
        <v>1</v>
      </c>
      <c r="F141" s="167" t="s">
        <v>265</v>
      </c>
      <c r="H141" s="168">
        <v>705.9</v>
      </c>
      <c r="L141" s="165"/>
      <c r="M141" s="169"/>
      <c r="T141" s="170"/>
      <c r="AT141" s="166" t="s">
        <v>259</v>
      </c>
      <c r="AU141" s="166" t="s">
        <v>88</v>
      </c>
      <c r="AV141" s="14" t="s">
        <v>164</v>
      </c>
      <c r="AW141" s="14" t="s">
        <v>27</v>
      </c>
      <c r="AX141" s="14" t="s">
        <v>80</v>
      </c>
      <c r="AY141" s="166" t="s">
        <v>157</v>
      </c>
    </row>
    <row r="142" spans="2:65" s="13" customFormat="1">
      <c r="B142" s="159"/>
      <c r="D142" s="154" t="s">
        <v>259</v>
      </c>
      <c r="F142" s="161" t="s">
        <v>3827</v>
      </c>
      <c r="H142" s="162">
        <v>741.19500000000005</v>
      </c>
      <c r="L142" s="159"/>
      <c r="M142" s="163"/>
      <c r="T142" s="164"/>
      <c r="AT142" s="160" t="s">
        <v>259</v>
      </c>
      <c r="AU142" s="160" t="s">
        <v>88</v>
      </c>
      <c r="AV142" s="13" t="s">
        <v>88</v>
      </c>
      <c r="AW142" s="13" t="s">
        <v>3</v>
      </c>
      <c r="AX142" s="13" t="s">
        <v>80</v>
      </c>
      <c r="AY142" s="160" t="s">
        <v>157</v>
      </c>
    </row>
    <row r="143" spans="2:65" s="1" customFormat="1" ht="49.15" customHeight="1">
      <c r="B143" s="28"/>
      <c r="C143" s="198" t="s">
        <v>169</v>
      </c>
      <c r="D143" s="198" t="s">
        <v>160</v>
      </c>
      <c r="E143" s="199" t="s">
        <v>3828</v>
      </c>
      <c r="F143" s="200" t="s">
        <v>3829</v>
      </c>
      <c r="G143" s="201" t="s">
        <v>184</v>
      </c>
      <c r="H143" s="905"/>
      <c r="I143" s="903"/>
      <c r="J143" s="203">
        <f>ROUND(I143*H143,2)</f>
        <v>0</v>
      </c>
      <c r="K143" s="200" t="s">
        <v>2720</v>
      </c>
      <c r="L143" s="28"/>
      <c r="M143" s="140" t="s">
        <v>1</v>
      </c>
      <c r="N143" s="141" t="s">
        <v>38</v>
      </c>
      <c r="O143" s="142">
        <v>0</v>
      </c>
      <c r="P143" s="142">
        <f>O143*H143</f>
        <v>0</v>
      </c>
      <c r="Q143" s="142">
        <v>0</v>
      </c>
      <c r="R143" s="142">
        <f>Q143*H143</f>
        <v>0</v>
      </c>
      <c r="S143" s="142">
        <v>0</v>
      </c>
      <c r="T143" s="143">
        <f>S143*H143</f>
        <v>0</v>
      </c>
      <c r="AR143" s="144" t="s">
        <v>188</v>
      </c>
      <c r="AT143" s="144" t="s">
        <v>160</v>
      </c>
      <c r="AU143" s="144" t="s">
        <v>88</v>
      </c>
      <c r="AY143" s="16" t="s">
        <v>157</v>
      </c>
      <c r="BE143" s="145">
        <f>IF(N143="základní",J143,0)</f>
        <v>0</v>
      </c>
      <c r="BF143" s="145">
        <f>IF(N143="snížená",J143,0)</f>
        <v>0</v>
      </c>
      <c r="BG143" s="145">
        <f>IF(N143="zákl. přenesená",J143,0)</f>
        <v>0</v>
      </c>
      <c r="BH143" s="145">
        <f>IF(N143="sníž. přenesená",J143,0)</f>
        <v>0</v>
      </c>
      <c r="BI143" s="145">
        <f>IF(N143="nulová",J143,0)</f>
        <v>0</v>
      </c>
      <c r="BJ143" s="16" t="s">
        <v>88</v>
      </c>
      <c r="BK143" s="145">
        <f>ROUND(I143*H143,2)</f>
        <v>0</v>
      </c>
      <c r="BL143" s="16" t="s">
        <v>188</v>
      </c>
      <c r="BM143" s="144" t="s">
        <v>3830</v>
      </c>
    </row>
    <row r="144" spans="2:65" s="1" customFormat="1">
      <c r="B144" s="28"/>
      <c r="D144" s="150" t="s">
        <v>214</v>
      </c>
      <c r="F144" s="870" t="s">
        <v>3831</v>
      </c>
      <c r="L144" s="28"/>
      <c r="M144" s="152"/>
      <c r="T144" s="52"/>
      <c r="AT144" s="16" t="s">
        <v>214</v>
      </c>
      <c r="AU144" s="16" t="s">
        <v>88</v>
      </c>
    </row>
    <row r="145" spans="2:65" s="11" customFormat="1" ht="22.9" customHeight="1">
      <c r="B145" s="121"/>
      <c r="D145" s="122" t="s">
        <v>71</v>
      </c>
      <c r="E145" s="130" t="s">
        <v>1411</v>
      </c>
      <c r="F145" s="130" t="s">
        <v>1412</v>
      </c>
      <c r="J145" s="131">
        <f>BK145</f>
        <v>0</v>
      </c>
      <c r="L145" s="121"/>
      <c r="M145" s="125"/>
      <c r="P145" s="126">
        <f>SUM(P146:P303)</f>
        <v>1092.0651399999999</v>
      </c>
      <c r="R145" s="126">
        <f>SUM(R146:R303)</f>
        <v>39.611423160000001</v>
      </c>
      <c r="T145" s="127">
        <f>SUM(T146:T303)</f>
        <v>0</v>
      </c>
      <c r="AR145" s="122" t="s">
        <v>88</v>
      </c>
      <c r="AT145" s="128" t="s">
        <v>71</v>
      </c>
      <c r="AU145" s="128" t="s">
        <v>80</v>
      </c>
      <c r="AY145" s="122" t="s">
        <v>157</v>
      </c>
      <c r="BK145" s="129">
        <f>SUM(BK146:BK303)</f>
        <v>0</v>
      </c>
    </row>
    <row r="146" spans="2:65" s="1" customFormat="1" ht="37.9" customHeight="1">
      <c r="B146" s="28"/>
      <c r="C146" s="198" t="s">
        <v>182</v>
      </c>
      <c r="D146" s="198" t="s">
        <v>160</v>
      </c>
      <c r="E146" s="199" t="s">
        <v>3832</v>
      </c>
      <c r="F146" s="200" t="s">
        <v>3833</v>
      </c>
      <c r="G146" s="201" t="s">
        <v>256</v>
      </c>
      <c r="H146" s="202">
        <v>30.613</v>
      </c>
      <c r="I146" s="903"/>
      <c r="J146" s="203">
        <f>ROUND(I146*H146,2)</f>
        <v>0</v>
      </c>
      <c r="K146" s="200" t="s">
        <v>2720</v>
      </c>
      <c r="L146" s="28"/>
      <c r="M146" s="140" t="s">
        <v>1</v>
      </c>
      <c r="N146" s="141" t="s">
        <v>38</v>
      </c>
      <c r="O146" s="142">
        <v>1.56</v>
      </c>
      <c r="P146" s="142">
        <f>O146*H146</f>
        <v>47.756280000000004</v>
      </c>
      <c r="Q146" s="142">
        <v>1.2199999999999999E-3</v>
      </c>
      <c r="R146" s="142">
        <f>Q146*H146</f>
        <v>3.7347859999999997E-2</v>
      </c>
      <c r="S146" s="142">
        <v>0</v>
      </c>
      <c r="T146" s="143">
        <f>S146*H146</f>
        <v>0</v>
      </c>
      <c r="AR146" s="144" t="s">
        <v>188</v>
      </c>
      <c r="AT146" s="144" t="s">
        <v>160</v>
      </c>
      <c r="AU146" s="144" t="s">
        <v>88</v>
      </c>
      <c r="AY146" s="16" t="s">
        <v>157</v>
      </c>
      <c r="BE146" s="145">
        <f>IF(N146="základní",J146,0)</f>
        <v>0</v>
      </c>
      <c r="BF146" s="145">
        <f>IF(N146="snížená",J146,0)</f>
        <v>0</v>
      </c>
      <c r="BG146" s="145">
        <f>IF(N146="zákl. přenesená",J146,0)</f>
        <v>0</v>
      </c>
      <c r="BH146" s="145">
        <f>IF(N146="sníž. přenesená",J146,0)</f>
        <v>0</v>
      </c>
      <c r="BI146" s="145">
        <f>IF(N146="nulová",J146,0)</f>
        <v>0</v>
      </c>
      <c r="BJ146" s="16" t="s">
        <v>88</v>
      </c>
      <c r="BK146" s="145">
        <f>ROUND(I146*H146,2)</f>
        <v>0</v>
      </c>
      <c r="BL146" s="16" t="s">
        <v>188</v>
      </c>
      <c r="BM146" s="144" t="s">
        <v>3834</v>
      </c>
    </row>
    <row r="147" spans="2:65" s="1" customFormat="1">
      <c r="B147" s="28"/>
      <c r="D147" s="150" t="s">
        <v>214</v>
      </c>
      <c r="F147" s="870" t="s">
        <v>3835</v>
      </c>
      <c r="L147" s="28"/>
      <c r="M147" s="152"/>
      <c r="T147" s="52"/>
      <c r="AT147" s="16" t="s">
        <v>214</v>
      </c>
      <c r="AU147" s="16" t="s">
        <v>88</v>
      </c>
    </row>
    <row r="148" spans="2:65" s="12" customFormat="1">
      <c r="B148" s="153"/>
      <c r="D148" s="154" t="s">
        <v>259</v>
      </c>
      <c r="E148" s="155" t="s">
        <v>1</v>
      </c>
      <c r="F148" s="156" t="s">
        <v>3233</v>
      </c>
      <c r="H148" s="155" t="s">
        <v>1</v>
      </c>
      <c r="L148" s="153"/>
      <c r="M148" s="157"/>
      <c r="T148" s="158"/>
      <c r="AT148" s="155" t="s">
        <v>259</v>
      </c>
      <c r="AU148" s="155" t="s">
        <v>88</v>
      </c>
      <c r="AV148" s="12" t="s">
        <v>80</v>
      </c>
      <c r="AW148" s="12" t="s">
        <v>27</v>
      </c>
      <c r="AX148" s="12" t="s">
        <v>72</v>
      </c>
      <c r="AY148" s="155" t="s">
        <v>157</v>
      </c>
    </row>
    <row r="149" spans="2:65" s="12" customFormat="1">
      <c r="B149" s="153"/>
      <c r="D149" s="154" t="s">
        <v>259</v>
      </c>
      <c r="E149" s="155" t="s">
        <v>1</v>
      </c>
      <c r="F149" s="156" t="s">
        <v>3234</v>
      </c>
      <c r="H149" s="155" t="s">
        <v>1</v>
      </c>
      <c r="L149" s="153"/>
      <c r="M149" s="157"/>
      <c r="T149" s="158"/>
      <c r="AT149" s="155" t="s">
        <v>259</v>
      </c>
      <c r="AU149" s="155" t="s">
        <v>88</v>
      </c>
      <c r="AV149" s="12" t="s">
        <v>80</v>
      </c>
      <c r="AW149" s="12" t="s">
        <v>27</v>
      </c>
      <c r="AX149" s="12" t="s">
        <v>72</v>
      </c>
      <c r="AY149" s="155" t="s">
        <v>157</v>
      </c>
    </row>
    <row r="150" spans="2:65" s="13" customFormat="1">
      <c r="B150" s="159"/>
      <c r="D150" s="154" t="s">
        <v>259</v>
      </c>
      <c r="E150" s="160" t="s">
        <v>1</v>
      </c>
      <c r="F150" s="161" t="s">
        <v>3836</v>
      </c>
      <c r="H150" s="162">
        <v>4.7949999999999999</v>
      </c>
      <c r="L150" s="159"/>
      <c r="M150" s="163"/>
      <c r="T150" s="164"/>
      <c r="AT150" s="160" t="s">
        <v>259</v>
      </c>
      <c r="AU150" s="160" t="s">
        <v>88</v>
      </c>
      <c r="AV150" s="13" t="s">
        <v>88</v>
      </c>
      <c r="AW150" s="13" t="s">
        <v>27</v>
      </c>
      <c r="AX150" s="13" t="s">
        <v>72</v>
      </c>
      <c r="AY150" s="160" t="s">
        <v>157</v>
      </c>
    </row>
    <row r="151" spans="2:65" s="13" customFormat="1">
      <c r="B151" s="159"/>
      <c r="D151" s="154" t="s">
        <v>259</v>
      </c>
      <c r="E151" s="160" t="s">
        <v>1</v>
      </c>
      <c r="F151" s="161" t="s">
        <v>3837</v>
      </c>
      <c r="H151" s="162">
        <v>1.071</v>
      </c>
      <c r="L151" s="159"/>
      <c r="M151" s="163"/>
      <c r="T151" s="164"/>
      <c r="AT151" s="160" t="s">
        <v>259</v>
      </c>
      <c r="AU151" s="160" t="s">
        <v>88</v>
      </c>
      <c r="AV151" s="13" t="s">
        <v>88</v>
      </c>
      <c r="AW151" s="13" t="s">
        <v>27</v>
      </c>
      <c r="AX151" s="13" t="s">
        <v>72</v>
      </c>
      <c r="AY151" s="160" t="s">
        <v>157</v>
      </c>
    </row>
    <row r="152" spans="2:65" s="13" customFormat="1">
      <c r="B152" s="159"/>
      <c r="D152" s="154" t="s">
        <v>259</v>
      </c>
      <c r="E152" s="160" t="s">
        <v>1</v>
      </c>
      <c r="F152" s="161" t="s">
        <v>3838</v>
      </c>
      <c r="H152" s="162">
        <v>0.112</v>
      </c>
      <c r="L152" s="159"/>
      <c r="M152" s="163"/>
      <c r="T152" s="164"/>
      <c r="AT152" s="160" t="s">
        <v>259</v>
      </c>
      <c r="AU152" s="160" t="s">
        <v>88</v>
      </c>
      <c r="AV152" s="13" t="s">
        <v>88</v>
      </c>
      <c r="AW152" s="13" t="s">
        <v>27</v>
      </c>
      <c r="AX152" s="13" t="s">
        <v>72</v>
      </c>
      <c r="AY152" s="160" t="s">
        <v>157</v>
      </c>
    </row>
    <row r="153" spans="2:65" s="13" customFormat="1">
      <c r="B153" s="159"/>
      <c r="D153" s="154" t="s">
        <v>259</v>
      </c>
      <c r="E153" s="160" t="s">
        <v>1</v>
      </c>
      <c r="F153" s="161" t="s">
        <v>3839</v>
      </c>
      <c r="H153" s="162">
        <v>0.108</v>
      </c>
      <c r="L153" s="159"/>
      <c r="M153" s="163"/>
      <c r="T153" s="164"/>
      <c r="AT153" s="160" t="s">
        <v>259</v>
      </c>
      <c r="AU153" s="160" t="s">
        <v>88</v>
      </c>
      <c r="AV153" s="13" t="s">
        <v>88</v>
      </c>
      <c r="AW153" s="13" t="s">
        <v>27</v>
      </c>
      <c r="AX153" s="13" t="s">
        <v>72</v>
      </c>
      <c r="AY153" s="160" t="s">
        <v>157</v>
      </c>
    </row>
    <row r="154" spans="2:65" s="13" customFormat="1">
      <c r="B154" s="159"/>
      <c r="D154" s="154" t="s">
        <v>259</v>
      </c>
      <c r="E154" s="160" t="s">
        <v>1</v>
      </c>
      <c r="F154" s="161" t="s">
        <v>3840</v>
      </c>
      <c r="H154" s="162">
        <v>0.11899999999999999</v>
      </c>
      <c r="L154" s="159"/>
      <c r="M154" s="163"/>
      <c r="T154" s="164"/>
      <c r="AT154" s="160" t="s">
        <v>259</v>
      </c>
      <c r="AU154" s="160" t="s">
        <v>88</v>
      </c>
      <c r="AV154" s="13" t="s">
        <v>88</v>
      </c>
      <c r="AW154" s="13" t="s">
        <v>27</v>
      </c>
      <c r="AX154" s="13" t="s">
        <v>72</v>
      </c>
      <c r="AY154" s="160" t="s">
        <v>157</v>
      </c>
    </row>
    <row r="155" spans="2:65" s="13" customFormat="1">
      <c r="B155" s="159"/>
      <c r="D155" s="154" t="s">
        <v>259</v>
      </c>
      <c r="E155" s="160" t="s">
        <v>1</v>
      </c>
      <c r="F155" s="161" t="s">
        <v>3841</v>
      </c>
      <c r="H155" s="162">
        <v>7.0999999999999994E-2</v>
      </c>
      <c r="L155" s="159"/>
      <c r="M155" s="163"/>
      <c r="T155" s="164"/>
      <c r="AT155" s="160" t="s">
        <v>259</v>
      </c>
      <c r="AU155" s="160" t="s">
        <v>88</v>
      </c>
      <c r="AV155" s="13" t="s">
        <v>88</v>
      </c>
      <c r="AW155" s="13" t="s">
        <v>27</v>
      </c>
      <c r="AX155" s="13" t="s">
        <v>72</v>
      </c>
      <c r="AY155" s="160" t="s">
        <v>157</v>
      </c>
    </row>
    <row r="156" spans="2:65" s="13" customFormat="1">
      <c r="B156" s="159"/>
      <c r="D156" s="154" t="s">
        <v>259</v>
      </c>
      <c r="E156" s="160" t="s">
        <v>1</v>
      </c>
      <c r="F156" s="161" t="s">
        <v>3842</v>
      </c>
      <c r="H156" s="162">
        <v>6.3E-2</v>
      </c>
      <c r="L156" s="159"/>
      <c r="M156" s="163"/>
      <c r="T156" s="164"/>
      <c r="AT156" s="160" t="s">
        <v>259</v>
      </c>
      <c r="AU156" s="160" t="s">
        <v>88</v>
      </c>
      <c r="AV156" s="13" t="s">
        <v>88</v>
      </c>
      <c r="AW156" s="13" t="s">
        <v>27</v>
      </c>
      <c r="AX156" s="13" t="s">
        <v>72</v>
      </c>
      <c r="AY156" s="160" t="s">
        <v>157</v>
      </c>
    </row>
    <row r="157" spans="2:65" s="13" customFormat="1">
      <c r="B157" s="159"/>
      <c r="D157" s="154" t="s">
        <v>259</v>
      </c>
      <c r="E157" s="160" t="s">
        <v>1</v>
      </c>
      <c r="F157" s="161" t="s">
        <v>3843</v>
      </c>
      <c r="H157" s="162">
        <v>0.32300000000000001</v>
      </c>
      <c r="L157" s="159"/>
      <c r="M157" s="163"/>
      <c r="T157" s="164"/>
      <c r="AT157" s="160" t="s">
        <v>259</v>
      </c>
      <c r="AU157" s="160" t="s">
        <v>88</v>
      </c>
      <c r="AV157" s="13" t="s">
        <v>88</v>
      </c>
      <c r="AW157" s="13" t="s">
        <v>27</v>
      </c>
      <c r="AX157" s="13" t="s">
        <v>72</v>
      </c>
      <c r="AY157" s="160" t="s">
        <v>157</v>
      </c>
    </row>
    <row r="158" spans="2:65" s="13" customFormat="1">
      <c r="B158" s="159"/>
      <c r="D158" s="154" t="s">
        <v>259</v>
      </c>
      <c r="E158" s="160" t="s">
        <v>1</v>
      </c>
      <c r="F158" s="161" t="s">
        <v>3844</v>
      </c>
      <c r="H158" s="162">
        <v>8.5999999999999993E-2</v>
      </c>
      <c r="L158" s="159"/>
      <c r="M158" s="163"/>
      <c r="T158" s="164"/>
      <c r="AT158" s="160" t="s">
        <v>259</v>
      </c>
      <c r="AU158" s="160" t="s">
        <v>88</v>
      </c>
      <c r="AV158" s="13" t="s">
        <v>88</v>
      </c>
      <c r="AW158" s="13" t="s">
        <v>27</v>
      </c>
      <c r="AX158" s="13" t="s">
        <v>72</v>
      </c>
      <c r="AY158" s="160" t="s">
        <v>157</v>
      </c>
    </row>
    <row r="159" spans="2:65" s="13" customFormat="1">
      <c r="B159" s="159"/>
      <c r="D159" s="154" t="s">
        <v>259</v>
      </c>
      <c r="E159" s="160" t="s">
        <v>1</v>
      </c>
      <c r="F159" s="161" t="s">
        <v>3845</v>
      </c>
      <c r="H159" s="162">
        <v>1.5549999999999999</v>
      </c>
      <c r="L159" s="159"/>
      <c r="M159" s="163"/>
      <c r="T159" s="164"/>
      <c r="AT159" s="160" t="s">
        <v>259</v>
      </c>
      <c r="AU159" s="160" t="s">
        <v>88</v>
      </c>
      <c r="AV159" s="13" t="s">
        <v>88</v>
      </c>
      <c r="AW159" s="13" t="s">
        <v>27</v>
      </c>
      <c r="AX159" s="13" t="s">
        <v>72</v>
      </c>
      <c r="AY159" s="160" t="s">
        <v>157</v>
      </c>
    </row>
    <row r="160" spans="2:65" s="13" customFormat="1">
      <c r="B160" s="159"/>
      <c r="D160" s="154" t="s">
        <v>259</v>
      </c>
      <c r="E160" s="160" t="s">
        <v>1</v>
      </c>
      <c r="F160" s="161" t="s">
        <v>3846</v>
      </c>
      <c r="H160" s="162">
        <v>1.0249999999999999</v>
      </c>
      <c r="L160" s="159"/>
      <c r="M160" s="163"/>
      <c r="T160" s="164"/>
      <c r="AT160" s="160" t="s">
        <v>259</v>
      </c>
      <c r="AU160" s="160" t="s">
        <v>88</v>
      </c>
      <c r="AV160" s="13" t="s">
        <v>88</v>
      </c>
      <c r="AW160" s="13" t="s">
        <v>27</v>
      </c>
      <c r="AX160" s="13" t="s">
        <v>72</v>
      </c>
      <c r="AY160" s="160" t="s">
        <v>157</v>
      </c>
    </row>
    <row r="161" spans="2:65" s="13" customFormat="1">
      <c r="B161" s="159"/>
      <c r="D161" s="154" t="s">
        <v>259</v>
      </c>
      <c r="E161" s="160" t="s">
        <v>1</v>
      </c>
      <c r="F161" s="161" t="s">
        <v>3847</v>
      </c>
      <c r="H161" s="162">
        <v>0.876</v>
      </c>
      <c r="L161" s="159"/>
      <c r="M161" s="163"/>
      <c r="T161" s="164"/>
      <c r="AT161" s="160" t="s">
        <v>259</v>
      </c>
      <c r="AU161" s="160" t="s">
        <v>88</v>
      </c>
      <c r="AV161" s="13" t="s">
        <v>88</v>
      </c>
      <c r="AW161" s="13" t="s">
        <v>27</v>
      </c>
      <c r="AX161" s="13" t="s">
        <v>72</v>
      </c>
      <c r="AY161" s="160" t="s">
        <v>157</v>
      </c>
    </row>
    <row r="162" spans="2:65" s="13" customFormat="1">
      <c r="B162" s="159"/>
      <c r="D162" s="154" t="s">
        <v>259</v>
      </c>
      <c r="E162" s="160" t="s">
        <v>1</v>
      </c>
      <c r="F162" s="161" t="s">
        <v>3848</v>
      </c>
      <c r="H162" s="162">
        <v>1.1839999999999999</v>
      </c>
      <c r="L162" s="159"/>
      <c r="M162" s="163"/>
      <c r="T162" s="164"/>
      <c r="AT162" s="160" t="s">
        <v>259</v>
      </c>
      <c r="AU162" s="160" t="s">
        <v>88</v>
      </c>
      <c r="AV162" s="13" t="s">
        <v>88</v>
      </c>
      <c r="AW162" s="13" t="s">
        <v>27</v>
      </c>
      <c r="AX162" s="13" t="s">
        <v>72</v>
      </c>
      <c r="AY162" s="160" t="s">
        <v>157</v>
      </c>
    </row>
    <row r="163" spans="2:65" s="13" customFormat="1">
      <c r="B163" s="159"/>
      <c r="D163" s="154" t="s">
        <v>259</v>
      </c>
      <c r="E163" s="160" t="s">
        <v>1</v>
      </c>
      <c r="F163" s="161" t="s">
        <v>3849</v>
      </c>
      <c r="H163" s="162">
        <v>7.6680000000000001</v>
      </c>
      <c r="L163" s="159"/>
      <c r="M163" s="163"/>
      <c r="T163" s="164"/>
      <c r="AT163" s="160" t="s">
        <v>259</v>
      </c>
      <c r="AU163" s="160" t="s">
        <v>88</v>
      </c>
      <c r="AV163" s="13" t="s">
        <v>88</v>
      </c>
      <c r="AW163" s="13" t="s">
        <v>27</v>
      </c>
      <c r="AX163" s="13" t="s">
        <v>72</v>
      </c>
      <c r="AY163" s="160" t="s">
        <v>157</v>
      </c>
    </row>
    <row r="164" spans="2:65" s="13" customFormat="1">
      <c r="B164" s="159"/>
      <c r="D164" s="154" t="s">
        <v>259</v>
      </c>
      <c r="E164" s="160" t="s">
        <v>1</v>
      </c>
      <c r="F164" s="161" t="s">
        <v>3850</v>
      </c>
      <c r="H164" s="162">
        <v>0.98</v>
      </c>
      <c r="L164" s="159"/>
      <c r="M164" s="163"/>
      <c r="T164" s="164"/>
      <c r="AT164" s="160" t="s">
        <v>259</v>
      </c>
      <c r="AU164" s="160" t="s">
        <v>88</v>
      </c>
      <c r="AV164" s="13" t="s">
        <v>88</v>
      </c>
      <c r="AW164" s="13" t="s">
        <v>27</v>
      </c>
      <c r="AX164" s="13" t="s">
        <v>72</v>
      </c>
      <c r="AY164" s="160" t="s">
        <v>157</v>
      </c>
    </row>
    <row r="165" spans="2:65" s="13" customFormat="1">
      <c r="B165" s="159"/>
      <c r="D165" s="154" t="s">
        <v>259</v>
      </c>
      <c r="E165" s="160" t="s">
        <v>1</v>
      </c>
      <c r="F165" s="161" t="s">
        <v>3851</v>
      </c>
      <c r="H165" s="162">
        <v>3.875</v>
      </c>
      <c r="L165" s="159"/>
      <c r="M165" s="163"/>
      <c r="T165" s="164"/>
      <c r="AT165" s="160" t="s">
        <v>259</v>
      </c>
      <c r="AU165" s="160" t="s">
        <v>88</v>
      </c>
      <c r="AV165" s="13" t="s">
        <v>88</v>
      </c>
      <c r="AW165" s="13" t="s">
        <v>27</v>
      </c>
      <c r="AX165" s="13" t="s">
        <v>72</v>
      </c>
      <c r="AY165" s="160" t="s">
        <v>157</v>
      </c>
    </row>
    <row r="166" spans="2:65" s="13" customFormat="1">
      <c r="B166" s="159"/>
      <c r="D166" s="154" t="s">
        <v>259</v>
      </c>
      <c r="E166" s="160" t="s">
        <v>1</v>
      </c>
      <c r="F166" s="161" t="s">
        <v>3852</v>
      </c>
      <c r="H166" s="162">
        <v>0.93300000000000005</v>
      </c>
      <c r="L166" s="159"/>
      <c r="M166" s="163"/>
      <c r="T166" s="164"/>
      <c r="AT166" s="160" t="s">
        <v>259</v>
      </c>
      <c r="AU166" s="160" t="s">
        <v>88</v>
      </c>
      <c r="AV166" s="13" t="s">
        <v>88</v>
      </c>
      <c r="AW166" s="13" t="s">
        <v>27</v>
      </c>
      <c r="AX166" s="13" t="s">
        <v>72</v>
      </c>
      <c r="AY166" s="160" t="s">
        <v>157</v>
      </c>
    </row>
    <row r="167" spans="2:65" s="13" customFormat="1">
      <c r="B167" s="159"/>
      <c r="D167" s="154" t="s">
        <v>259</v>
      </c>
      <c r="E167" s="160" t="s">
        <v>1</v>
      </c>
      <c r="F167" s="161" t="s">
        <v>3853</v>
      </c>
      <c r="H167" s="162">
        <v>0.20200000000000001</v>
      </c>
      <c r="L167" s="159"/>
      <c r="M167" s="163"/>
      <c r="T167" s="164"/>
      <c r="AT167" s="160" t="s">
        <v>259</v>
      </c>
      <c r="AU167" s="160" t="s">
        <v>88</v>
      </c>
      <c r="AV167" s="13" t="s">
        <v>88</v>
      </c>
      <c r="AW167" s="13" t="s">
        <v>27</v>
      </c>
      <c r="AX167" s="13" t="s">
        <v>72</v>
      </c>
      <c r="AY167" s="160" t="s">
        <v>157</v>
      </c>
    </row>
    <row r="168" spans="2:65" s="13" customFormat="1">
      <c r="B168" s="159"/>
      <c r="D168" s="154" t="s">
        <v>259</v>
      </c>
      <c r="E168" s="160" t="s">
        <v>1</v>
      </c>
      <c r="F168" s="161" t="s">
        <v>3854</v>
      </c>
      <c r="H168" s="162">
        <v>0.224</v>
      </c>
      <c r="L168" s="159"/>
      <c r="M168" s="163"/>
      <c r="T168" s="164"/>
      <c r="AT168" s="160" t="s">
        <v>259</v>
      </c>
      <c r="AU168" s="160" t="s">
        <v>88</v>
      </c>
      <c r="AV168" s="13" t="s">
        <v>88</v>
      </c>
      <c r="AW168" s="13" t="s">
        <v>27</v>
      </c>
      <c r="AX168" s="13" t="s">
        <v>72</v>
      </c>
      <c r="AY168" s="160" t="s">
        <v>157</v>
      </c>
    </row>
    <row r="169" spans="2:65" s="13" customFormat="1">
      <c r="B169" s="159"/>
      <c r="D169" s="154" t="s">
        <v>259</v>
      </c>
      <c r="E169" s="160" t="s">
        <v>1</v>
      </c>
      <c r="F169" s="161" t="s">
        <v>3855</v>
      </c>
      <c r="H169" s="162">
        <v>1.1399999999999999</v>
      </c>
      <c r="L169" s="159"/>
      <c r="M169" s="163"/>
      <c r="T169" s="164"/>
      <c r="AT169" s="160" t="s">
        <v>259</v>
      </c>
      <c r="AU169" s="160" t="s">
        <v>88</v>
      </c>
      <c r="AV169" s="13" t="s">
        <v>88</v>
      </c>
      <c r="AW169" s="13" t="s">
        <v>27</v>
      </c>
      <c r="AX169" s="13" t="s">
        <v>72</v>
      </c>
      <c r="AY169" s="160" t="s">
        <v>157</v>
      </c>
    </row>
    <row r="170" spans="2:65" s="13" customFormat="1">
      <c r="B170" s="159"/>
      <c r="D170" s="154" t="s">
        <v>259</v>
      </c>
      <c r="E170" s="160" t="s">
        <v>1</v>
      </c>
      <c r="F170" s="161" t="s">
        <v>3856</v>
      </c>
      <c r="H170" s="162">
        <v>2.2509999999999999</v>
      </c>
      <c r="L170" s="159"/>
      <c r="M170" s="163"/>
      <c r="T170" s="164"/>
      <c r="AT170" s="160" t="s">
        <v>259</v>
      </c>
      <c r="AU170" s="160" t="s">
        <v>88</v>
      </c>
      <c r="AV170" s="13" t="s">
        <v>88</v>
      </c>
      <c r="AW170" s="13" t="s">
        <v>27</v>
      </c>
      <c r="AX170" s="13" t="s">
        <v>72</v>
      </c>
      <c r="AY170" s="160" t="s">
        <v>157</v>
      </c>
    </row>
    <row r="171" spans="2:65" s="13" customFormat="1">
      <c r="B171" s="159"/>
      <c r="D171" s="154" t="s">
        <v>259</v>
      </c>
      <c r="E171" s="160" t="s">
        <v>1</v>
      </c>
      <c r="F171" s="161" t="s">
        <v>3857</v>
      </c>
      <c r="H171" s="162">
        <v>0.51200000000000001</v>
      </c>
      <c r="L171" s="159"/>
      <c r="M171" s="163"/>
      <c r="T171" s="164"/>
      <c r="AT171" s="160" t="s">
        <v>259</v>
      </c>
      <c r="AU171" s="160" t="s">
        <v>88</v>
      </c>
      <c r="AV171" s="13" t="s">
        <v>88</v>
      </c>
      <c r="AW171" s="13" t="s">
        <v>27</v>
      </c>
      <c r="AX171" s="13" t="s">
        <v>72</v>
      </c>
      <c r="AY171" s="160" t="s">
        <v>157</v>
      </c>
    </row>
    <row r="172" spans="2:65" s="13" customFormat="1">
      <c r="B172" s="159"/>
      <c r="D172" s="154" t="s">
        <v>259</v>
      </c>
      <c r="E172" s="160" t="s">
        <v>1</v>
      </c>
      <c r="F172" s="161" t="s">
        <v>3858</v>
      </c>
      <c r="H172" s="162">
        <v>1.44</v>
      </c>
      <c r="L172" s="159"/>
      <c r="M172" s="163"/>
      <c r="T172" s="164"/>
      <c r="AT172" s="160" t="s">
        <v>259</v>
      </c>
      <c r="AU172" s="160" t="s">
        <v>88</v>
      </c>
      <c r="AV172" s="13" t="s">
        <v>88</v>
      </c>
      <c r="AW172" s="13" t="s">
        <v>27</v>
      </c>
      <c r="AX172" s="13" t="s">
        <v>72</v>
      </c>
      <c r="AY172" s="160" t="s">
        <v>157</v>
      </c>
    </row>
    <row r="173" spans="2:65" s="14" customFormat="1">
      <c r="B173" s="165"/>
      <c r="D173" s="154" t="s">
        <v>259</v>
      </c>
      <c r="E173" s="166" t="s">
        <v>1</v>
      </c>
      <c r="F173" s="167" t="s">
        <v>265</v>
      </c>
      <c r="H173" s="168">
        <v>30.613000000000003</v>
      </c>
      <c r="L173" s="165"/>
      <c r="M173" s="169"/>
      <c r="T173" s="170"/>
      <c r="AT173" s="166" t="s">
        <v>259</v>
      </c>
      <c r="AU173" s="166" t="s">
        <v>88</v>
      </c>
      <c r="AV173" s="14" t="s">
        <v>164</v>
      </c>
      <c r="AW173" s="14" t="s">
        <v>27</v>
      </c>
      <c r="AX173" s="14" t="s">
        <v>80</v>
      </c>
      <c r="AY173" s="166" t="s">
        <v>157</v>
      </c>
    </row>
    <row r="174" spans="2:65" s="1" customFormat="1" ht="55.5" customHeight="1">
      <c r="B174" s="28"/>
      <c r="C174" s="198" t="s">
        <v>172</v>
      </c>
      <c r="D174" s="198" t="s">
        <v>160</v>
      </c>
      <c r="E174" s="199" t="s">
        <v>3859</v>
      </c>
      <c r="F174" s="200" t="s">
        <v>3860</v>
      </c>
      <c r="G174" s="201" t="s">
        <v>411</v>
      </c>
      <c r="H174" s="202">
        <v>393.45</v>
      </c>
      <c r="I174" s="903"/>
      <c r="J174" s="203">
        <f>ROUND(I174*H174,2)</f>
        <v>0</v>
      </c>
      <c r="K174" s="200" t="s">
        <v>2720</v>
      </c>
      <c r="L174" s="28"/>
      <c r="M174" s="140" t="s">
        <v>1</v>
      </c>
      <c r="N174" s="141" t="s">
        <v>38</v>
      </c>
      <c r="O174" s="142">
        <v>0.45400000000000001</v>
      </c>
      <c r="P174" s="142">
        <f>O174*H174</f>
        <v>178.62630000000001</v>
      </c>
      <c r="Q174" s="142">
        <v>0</v>
      </c>
      <c r="R174" s="142">
        <f>Q174*H174</f>
        <v>0</v>
      </c>
      <c r="S174" s="142">
        <v>0</v>
      </c>
      <c r="T174" s="143">
        <f>S174*H174</f>
        <v>0</v>
      </c>
      <c r="AR174" s="144" t="s">
        <v>188</v>
      </c>
      <c r="AT174" s="144" t="s">
        <v>160</v>
      </c>
      <c r="AU174" s="144" t="s">
        <v>88</v>
      </c>
      <c r="AY174" s="16" t="s">
        <v>157</v>
      </c>
      <c r="BE174" s="145">
        <f>IF(N174="základní",J174,0)</f>
        <v>0</v>
      </c>
      <c r="BF174" s="145">
        <f>IF(N174="snížená",J174,0)</f>
        <v>0</v>
      </c>
      <c r="BG174" s="145">
        <f>IF(N174="zákl. přenesená",J174,0)</f>
        <v>0</v>
      </c>
      <c r="BH174" s="145">
        <f>IF(N174="sníž. přenesená",J174,0)</f>
        <v>0</v>
      </c>
      <c r="BI174" s="145">
        <f>IF(N174="nulová",J174,0)</f>
        <v>0</v>
      </c>
      <c r="BJ174" s="16" t="s">
        <v>88</v>
      </c>
      <c r="BK174" s="145">
        <f>ROUND(I174*H174,2)</f>
        <v>0</v>
      </c>
      <c r="BL174" s="16" t="s">
        <v>188</v>
      </c>
      <c r="BM174" s="144" t="s">
        <v>3861</v>
      </c>
    </row>
    <row r="175" spans="2:65" s="1" customFormat="1">
      <c r="B175" s="28"/>
      <c r="D175" s="150" t="s">
        <v>214</v>
      </c>
      <c r="F175" s="870" t="s">
        <v>3862</v>
      </c>
      <c r="L175" s="28"/>
      <c r="M175" s="152"/>
      <c r="T175" s="52"/>
      <c r="AT175" s="16" t="s">
        <v>214</v>
      </c>
      <c r="AU175" s="16" t="s">
        <v>88</v>
      </c>
    </row>
    <row r="176" spans="2:65" s="12" customFormat="1">
      <c r="B176" s="153"/>
      <c r="D176" s="154" t="s">
        <v>259</v>
      </c>
      <c r="E176" s="155" t="s">
        <v>1</v>
      </c>
      <c r="F176" s="156" t="s">
        <v>3233</v>
      </c>
      <c r="H176" s="155" t="s">
        <v>1</v>
      </c>
      <c r="L176" s="153"/>
      <c r="M176" s="157"/>
      <c r="T176" s="158"/>
      <c r="AT176" s="155" t="s">
        <v>259</v>
      </c>
      <c r="AU176" s="155" t="s">
        <v>88</v>
      </c>
      <c r="AV176" s="12" t="s">
        <v>80</v>
      </c>
      <c r="AW176" s="12" t="s">
        <v>27</v>
      </c>
      <c r="AX176" s="12" t="s">
        <v>72</v>
      </c>
      <c r="AY176" s="155" t="s">
        <v>157</v>
      </c>
    </row>
    <row r="177" spans="2:65" s="12" customFormat="1">
      <c r="B177" s="153"/>
      <c r="D177" s="154" t="s">
        <v>259</v>
      </c>
      <c r="E177" s="155" t="s">
        <v>1</v>
      </c>
      <c r="F177" s="156" t="s">
        <v>3234</v>
      </c>
      <c r="H177" s="155" t="s">
        <v>1</v>
      </c>
      <c r="L177" s="153"/>
      <c r="M177" s="157"/>
      <c r="T177" s="158"/>
      <c r="AT177" s="155" t="s">
        <v>259</v>
      </c>
      <c r="AU177" s="155" t="s">
        <v>88</v>
      </c>
      <c r="AV177" s="12" t="s">
        <v>80</v>
      </c>
      <c r="AW177" s="12" t="s">
        <v>27</v>
      </c>
      <c r="AX177" s="12" t="s">
        <v>72</v>
      </c>
      <c r="AY177" s="155" t="s">
        <v>157</v>
      </c>
    </row>
    <row r="178" spans="2:65" s="13" customFormat="1">
      <c r="B178" s="159"/>
      <c r="D178" s="154" t="s">
        <v>259</v>
      </c>
      <c r="E178" s="160" t="s">
        <v>1</v>
      </c>
      <c r="F178" s="161" t="s">
        <v>3863</v>
      </c>
      <c r="H178" s="162">
        <v>34.25</v>
      </c>
      <c r="L178" s="159"/>
      <c r="M178" s="163"/>
      <c r="T178" s="164"/>
      <c r="AT178" s="160" t="s">
        <v>259</v>
      </c>
      <c r="AU178" s="160" t="s">
        <v>88</v>
      </c>
      <c r="AV178" s="13" t="s">
        <v>88</v>
      </c>
      <c r="AW178" s="13" t="s">
        <v>27</v>
      </c>
      <c r="AX178" s="13" t="s">
        <v>72</v>
      </c>
      <c r="AY178" s="160" t="s">
        <v>157</v>
      </c>
    </row>
    <row r="179" spans="2:65" s="13" customFormat="1">
      <c r="B179" s="159"/>
      <c r="D179" s="154" t="s">
        <v>259</v>
      </c>
      <c r="E179" s="160" t="s">
        <v>1</v>
      </c>
      <c r="F179" s="161" t="s">
        <v>3864</v>
      </c>
      <c r="H179" s="162">
        <v>47.8</v>
      </c>
      <c r="L179" s="159"/>
      <c r="M179" s="163"/>
      <c r="T179" s="164"/>
      <c r="AT179" s="160" t="s">
        <v>259</v>
      </c>
      <c r="AU179" s="160" t="s">
        <v>88</v>
      </c>
      <c r="AV179" s="13" t="s">
        <v>88</v>
      </c>
      <c r="AW179" s="13" t="s">
        <v>27</v>
      </c>
      <c r="AX179" s="13" t="s">
        <v>72</v>
      </c>
      <c r="AY179" s="160" t="s">
        <v>157</v>
      </c>
    </row>
    <row r="180" spans="2:65" s="13" customFormat="1">
      <c r="B180" s="159"/>
      <c r="D180" s="154" t="s">
        <v>259</v>
      </c>
      <c r="E180" s="160" t="s">
        <v>1</v>
      </c>
      <c r="F180" s="161" t="s">
        <v>3865</v>
      </c>
      <c r="H180" s="162">
        <v>8</v>
      </c>
      <c r="L180" s="159"/>
      <c r="M180" s="163"/>
      <c r="T180" s="164"/>
      <c r="AT180" s="160" t="s">
        <v>259</v>
      </c>
      <c r="AU180" s="160" t="s">
        <v>88</v>
      </c>
      <c r="AV180" s="13" t="s">
        <v>88</v>
      </c>
      <c r="AW180" s="13" t="s">
        <v>27</v>
      </c>
      <c r="AX180" s="13" t="s">
        <v>72</v>
      </c>
      <c r="AY180" s="160" t="s">
        <v>157</v>
      </c>
    </row>
    <row r="181" spans="2:65" s="13" customFormat="1">
      <c r="B181" s="159"/>
      <c r="D181" s="154" t="s">
        <v>259</v>
      </c>
      <c r="E181" s="160" t="s">
        <v>1</v>
      </c>
      <c r="F181" s="161" t="s">
        <v>3866</v>
      </c>
      <c r="H181" s="162">
        <v>5.6</v>
      </c>
      <c r="L181" s="159"/>
      <c r="M181" s="163"/>
      <c r="T181" s="164"/>
      <c r="AT181" s="160" t="s">
        <v>259</v>
      </c>
      <c r="AU181" s="160" t="s">
        <v>88</v>
      </c>
      <c r="AV181" s="13" t="s">
        <v>88</v>
      </c>
      <c r="AW181" s="13" t="s">
        <v>27</v>
      </c>
      <c r="AX181" s="13" t="s">
        <v>72</v>
      </c>
      <c r="AY181" s="160" t="s">
        <v>157</v>
      </c>
    </row>
    <row r="182" spans="2:65" s="13" customFormat="1">
      <c r="B182" s="159"/>
      <c r="D182" s="154" t="s">
        <v>259</v>
      </c>
      <c r="E182" s="160" t="s">
        <v>1</v>
      </c>
      <c r="F182" s="161" t="s">
        <v>3867</v>
      </c>
      <c r="H182" s="162">
        <v>5.3</v>
      </c>
      <c r="L182" s="159"/>
      <c r="M182" s="163"/>
      <c r="T182" s="164"/>
      <c r="AT182" s="160" t="s">
        <v>259</v>
      </c>
      <c r="AU182" s="160" t="s">
        <v>88</v>
      </c>
      <c r="AV182" s="13" t="s">
        <v>88</v>
      </c>
      <c r="AW182" s="13" t="s">
        <v>27</v>
      </c>
      <c r="AX182" s="13" t="s">
        <v>72</v>
      </c>
      <c r="AY182" s="160" t="s">
        <v>157</v>
      </c>
    </row>
    <row r="183" spans="2:65" s="13" customFormat="1">
      <c r="B183" s="159"/>
      <c r="D183" s="154" t="s">
        <v>259</v>
      </c>
      <c r="E183" s="160" t="s">
        <v>1</v>
      </c>
      <c r="F183" s="161" t="s">
        <v>3868</v>
      </c>
      <c r="H183" s="162">
        <v>8.5</v>
      </c>
      <c r="L183" s="159"/>
      <c r="M183" s="163"/>
      <c r="T183" s="164"/>
      <c r="AT183" s="160" t="s">
        <v>259</v>
      </c>
      <c r="AU183" s="160" t="s">
        <v>88</v>
      </c>
      <c r="AV183" s="13" t="s">
        <v>88</v>
      </c>
      <c r="AW183" s="13" t="s">
        <v>27</v>
      </c>
      <c r="AX183" s="13" t="s">
        <v>72</v>
      </c>
      <c r="AY183" s="160" t="s">
        <v>157</v>
      </c>
    </row>
    <row r="184" spans="2:65" s="13" customFormat="1">
      <c r="B184" s="159"/>
      <c r="D184" s="154" t="s">
        <v>259</v>
      </c>
      <c r="E184" s="160" t="s">
        <v>1</v>
      </c>
      <c r="F184" s="161" t="s">
        <v>3869</v>
      </c>
      <c r="H184" s="162">
        <v>4.4000000000000004</v>
      </c>
      <c r="L184" s="159"/>
      <c r="M184" s="163"/>
      <c r="T184" s="164"/>
      <c r="AT184" s="160" t="s">
        <v>259</v>
      </c>
      <c r="AU184" s="160" t="s">
        <v>88</v>
      </c>
      <c r="AV184" s="13" t="s">
        <v>88</v>
      </c>
      <c r="AW184" s="13" t="s">
        <v>27</v>
      </c>
      <c r="AX184" s="13" t="s">
        <v>72</v>
      </c>
      <c r="AY184" s="160" t="s">
        <v>157</v>
      </c>
    </row>
    <row r="185" spans="2:65" s="13" customFormat="1">
      <c r="B185" s="159"/>
      <c r="D185" s="154" t="s">
        <v>259</v>
      </c>
      <c r="E185" s="160" t="s">
        <v>1</v>
      </c>
      <c r="F185" s="161" t="s">
        <v>3870</v>
      </c>
      <c r="H185" s="162">
        <v>14.4</v>
      </c>
      <c r="L185" s="159"/>
      <c r="M185" s="163"/>
      <c r="T185" s="164"/>
      <c r="AT185" s="160" t="s">
        <v>259</v>
      </c>
      <c r="AU185" s="160" t="s">
        <v>88</v>
      </c>
      <c r="AV185" s="13" t="s">
        <v>88</v>
      </c>
      <c r="AW185" s="13" t="s">
        <v>27</v>
      </c>
      <c r="AX185" s="13" t="s">
        <v>72</v>
      </c>
      <c r="AY185" s="160" t="s">
        <v>157</v>
      </c>
    </row>
    <row r="186" spans="2:65" s="13" customFormat="1">
      <c r="B186" s="159"/>
      <c r="D186" s="154" t="s">
        <v>259</v>
      </c>
      <c r="E186" s="160" t="s">
        <v>1</v>
      </c>
      <c r="F186" s="161" t="s">
        <v>3871</v>
      </c>
      <c r="H186" s="162">
        <v>6</v>
      </c>
      <c r="L186" s="159"/>
      <c r="M186" s="163"/>
      <c r="T186" s="164"/>
      <c r="AT186" s="160" t="s">
        <v>259</v>
      </c>
      <c r="AU186" s="160" t="s">
        <v>88</v>
      </c>
      <c r="AV186" s="13" t="s">
        <v>88</v>
      </c>
      <c r="AW186" s="13" t="s">
        <v>27</v>
      </c>
      <c r="AX186" s="13" t="s">
        <v>72</v>
      </c>
      <c r="AY186" s="160" t="s">
        <v>157</v>
      </c>
    </row>
    <row r="187" spans="2:65" s="13" customFormat="1">
      <c r="B187" s="159"/>
      <c r="D187" s="154" t="s">
        <v>259</v>
      </c>
      <c r="E187" s="160" t="s">
        <v>1</v>
      </c>
      <c r="F187" s="161" t="s">
        <v>3872</v>
      </c>
      <c r="H187" s="162">
        <v>259.2</v>
      </c>
      <c r="L187" s="159"/>
      <c r="M187" s="163"/>
      <c r="T187" s="164"/>
      <c r="AT187" s="160" t="s">
        <v>259</v>
      </c>
      <c r="AU187" s="160" t="s">
        <v>88</v>
      </c>
      <c r="AV187" s="13" t="s">
        <v>88</v>
      </c>
      <c r="AW187" s="13" t="s">
        <v>27</v>
      </c>
      <c r="AX187" s="13" t="s">
        <v>72</v>
      </c>
      <c r="AY187" s="160" t="s">
        <v>157</v>
      </c>
    </row>
    <row r="188" spans="2:65" s="14" customFormat="1">
      <c r="B188" s="165"/>
      <c r="D188" s="154" t="s">
        <v>259</v>
      </c>
      <c r="E188" s="166" t="s">
        <v>1</v>
      </c>
      <c r="F188" s="167" t="s">
        <v>265</v>
      </c>
      <c r="H188" s="168">
        <v>393.45</v>
      </c>
      <c r="L188" s="165"/>
      <c r="M188" s="169"/>
      <c r="T188" s="170"/>
      <c r="AT188" s="166" t="s">
        <v>259</v>
      </c>
      <c r="AU188" s="166" t="s">
        <v>88</v>
      </c>
      <c r="AV188" s="14" t="s">
        <v>164</v>
      </c>
      <c r="AW188" s="14" t="s">
        <v>27</v>
      </c>
      <c r="AX188" s="14" t="s">
        <v>80</v>
      </c>
      <c r="AY188" s="166" t="s">
        <v>157</v>
      </c>
    </row>
    <row r="189" spans="2:65" s="1" customFormat="1" ht="21.75" customHeight="1">
      <c r="B189" s="28"/>
      <c r="C189" s="205" t="s">
        <v>191</v>
      </c>
      <c r="D189" s="205" t="s">
        <v>557</v>
      </c>
      <c r="E189" s="206" t="s">
        <v>3873</v>
      </c>
      <c r="F189" s="207" t="s">
        <v>3874</v>
      </c>
      <c r="G189" s="208" t="s">
        <v>256</v>
      </c>
      <c r="H189" s="209">
        <v>2.48</v>
      </c>
      <c r="I189" s="904"/>
      <c r="J189" s="210">
        <f>ROUND(I189*H189,2)</f>
        <v>0</v>
      </c>
      <c r="K189" s="207" t="s">
        <v>2720</v>
      </c>
      <c r="L189" s="185"/>
      <c r="M189" s="186" t="s">
        <v>1</v>
      </c>
      <c r="N189" s="187" t="s">
        <v>38</v>
      </c>
      <c r="O189" s="142">
        <v>0</v>
      </c>
      <c r="P189" s="142">
        <f>O189*H189</f>
        <v>0</v>
      </c>
      <c r="Q189" s="142">
        <v>0.55000000000000004</v>
      </c>
      <c r="R189" s="142">
        <f>Q189*H189</f>
        <v>1.3640000000000001</v>
      </c>
      <c r="S189" s="142">
        <v>0</v>
      </c>
      <c r="T189" s="143">
        <f>S189*H189</f>
        <v>0</v>
      </c>
      <c r="AR189" s="144" t="s">
        <v>735</v>
      </c>
      <c r="AT189" s="144" t="s">
        <v>557</v>
      </c>
      <c r="AU189" s="144" t="s">
        <v>88</v>
      </c>
      <c r="AY189" s="16" t="s">
        <v>157</v>
      </c>
      <c r="BE189" s="145">
        <f>IF(N189="základní",J189,0)</f>
        <v>0</v>
      </c>
      <c r="BF189" s="145">
        <f>IF(N189="snížená",J189,0)</f>
        <v>0</v>
      </c>
      <c r="BG189" s="145">
        <f>IF(N189="zákl. přenesená",J189,0)</f>
        <v>0</v>
      </c>
      <c r="BH189" s="145">
        <f>IF(N189="sníž. přenesená",J189,0)</f>
        <v>0</v>
      </c>
      <c r="BI189" s="145">
        <f>IF(N189="nulová",J189,0)</f>
        <v>0</v>
      </c>
      <c r="BJ189" s="16" t="s">
        <v>88</v>
      </c>
      <c r="BK189" s="145">
        <f>ROUND(I189*H189,2)</f>
        <v>0</v>
      </c>
      <c r="BL189" s="16" t="s">
        <v>188</v>
      </c>
      <c r="BM189" s="144" t="s">
        <v>3875</v>
      </c>
    </row>
    <row r="190" spans="2:65" s="12" customFormat="1">
      <c r="B190" s="153"/>
      <c r="D190" s="154" t="s">
        <v>259</v>
      </c>
      <c r="E190" s="155" t="s">
        <v>1</v>
      </c>
      <c r="F190" s="156" t="s">
        <v>3233</v>
      </c>
      <c r="H190" s="155" t="s">
        <v>1</v>
      </c>
      <c r="L190" s="153"/>
      <c r="M190" s="157"/>
      <c r="T190" s="158"/>
      <c r="AT190" s="155" t="s">
        <v>259</v>
      </c>
      <c r="AU190" s="155" t="s">
        <v>88</v>
      </c>
      <c r="AV190" s="12" t="s">
        <v>80</v>
      </c>
      <c r="AW190" s="12" t="s">
        <v>27</v>
      </c>
      <c r="AX190" s="12" t="s">
        <v>72</v>
      </c>
      <c r="AY190" s="155" t="s">
        <v>157</v>
      </c>
    </row>
    <row r="191" spans="2:65" s="12" customFormat="1">
      <c r="B191" s="153"/>
      <c r="D191" s="154" t="s">
        <v>259</v>
      </c>
      <c r="E191" s="155" t="s">
        <v>1</v>
      </c>
      <c r="F191" s="156" t="s">
        <v>3234</v>
      </c>
      <c r="H191" s="155" t="s">
        <v>1</v>
      </c>
      <c r="L191" s="153"/>
      <c r="M191" s="157"/>
      <c r="T191" s="158"/>
      <c r="AT191" s="155" t="s">
        <v>259</v>
      </c>
      <c r="AU191" s="155" t="s">
        <v>88</v>
      </c>
      <c r="AV191" s="12" t="s">
        <v>80</v>
      </c>
      <c r="AW191" s="12" t="s">
        <v>27</v>
      </c>
      <c r="AX191" s="12" t="s">
        <v>72</v>
      </c>
      <c r="AY191" s="155" t="s">
        <v>157</v>
      </c>
    </row>
    <row r="192" spans="2:65" s="13" customFormat="1">
      <c r="B192" s="159"/>
      <c r="D192" s="154" t="s">
        <v>259</v>
      </c>
      <c r="E192" s="160" t="s">
        <v>1</v>
      </c>
      <c r="F192" s="161" t="s">
        <v>3876</v>
      </c>
      <c r="H192" s="162">
        <v>0.11799999999999999</v>
      </c>
      <c r="L192" s="159"/>
      <c r="M192" s="163"/>
      <c r="T192" s="164"/>
      <c r="AT192" s="160" t="s">
        <v>259</v>
      </c>
      <c r="AU192" s="160" t="s">
        <v>88</v>
      </c>
      <c r="AV192" s="13" t="s">
        <v>88</v>
      </c>
      <c r="AW192" s="13" t="s">
        <v>27</v>
      </c>
      <c r="AX192" s="13" t="s">
        <v>72</v>
      </c>
      <c r="AY192" s="160" t="s">
        <v>157</v>
      </c>
    </row>
    <row r="193" spans="2:65" s="13" customFormat="1">
      <c r="B193" s="159"/>
      <c r="D193" s="154" t="s">
        <v>259</v>
      </c>
      <c r="E193" s="160" t="s">
        <v>1</v>
      </c>
      <c r="F193" s="161" t="s">
        <v>3877</v>
      </c>
      <c r="H193" s="162">
        <v>0.13100000000000001</v>
      </c>
      <c r="L193" s="159"/>
      <c r="M193" s="163"/>
      <c r="T193" s="164"/>
      <c r="AT193" s="160" t="s">
        <v>259</v>
      </c>
      <c r="AU193" s="160" t="s">
        <v>88</v>
      </c>
      <c r="AV193" s="13" t="s">
        <v>88</v>
      </c>
      <c r="AW193" s="13" t="s">
        <v>27</v>
      </c>
      <c r="AX193" s="13" t="s">
        <v>72</v>
      </c>
      <c r="AY193" s="160" t="s">
        <v>157</v>
      </c>
    </row>
    <row r="194" spans="2:65" s="13" customFormat="1">
      <c r="B194" s="159"/>
      <c r="D194" s="154" t="s">
        <v>259</v>
      </c>
      <c r="E194" s="160" t="s">
        <v>1</v>
      </c>
      <c r="F194" s="161" t="s">
        <v>3878</v>
      </c>
      <c r="H194" s="162">
        <v>7.0000000000000007E-2</v>
      </c>
      <c r="L194" s="159"/>
      <c r="M194" s="163"/>
      <c r="T194" s="164"/>
      <c r="AT194" s="160" t="s">
        <v>259</v>
      </c>
      <c r="AU194" s="160" t="s">
        <v>88</v>
      </c>
      <c r="AV194" s="13" t="s">
        <v>88</v>
      </c>
      <c r="AW194" s="13" t="s">
        <v>27</v>
      </c>
      <c r="AX194" s="13" t="s">
        <v>72</v>
      </c>
      <c r="AY194" s="160" t="s">
        <v>157</v>
      </c>
    </row>
    <row r="195" spans="2:65" s="13" customFormat="1">
      <c r="B195" s="159"/>
      <c r="D195" s="154" t="s">
        <v>259</v>
      </c>
      <c r="E195" s="160" t="s">
        <v>1</v>
      </c>
      <c r="F195" s="161" t="s">
        <v>3879</v>
      </c>
      <c r="H195" s="162">
        <v>0.35499999999999998</v>
      </c>
      <c r="L195" s="159"/>
      <c r="M195" s="163"/>
      <c r="T195" s="164"/>
      <c r="AT195" s="160" t="s">
        <v>259</v>
      </c>
      <c r="AU195" s="160" t="s">
        <v>88</v>
      </c>
      <c r="AV195" s="13" t="s">
        <v>88</v>
      </c>
      <c r="AW195" s="13" t="s">
        <v>27</v>
      </c>
      <c r="AX195" s="13" t="s">
        <v>72</v>
      </c>
      <c r="AY195" s="160" t="s">
        <v>157</v>
      </c>
    </row>
    <row r="196" spans="2:65" s="13" customFormat="1">
      <c r="B196" s="159"/>
      <c r="D196" s="154" t="s">
        <v>259</v>
      </c>
      <c r="E196" s="160" t="s">
        <v>1</v>
      </c>
      <c r="F196" s="161" t="s">
        <v>3880</v>
      </c>
      <c r="H196" s="162">
        <v>9.5000000000000001E-2</v>
      </c>
      <c r="L196" s="159"/>
      <c r="M196" s="163"/>
      <c r="T196" s="164"/>
      <c r="AT196" s="160" t="s">
        <v>259</v>
      </c>
      <c r="AU196" s="160" t="s">
        <v>88</v>
      </c>
      <c r="AV196" s="13" t="s">
        <v>88</v>
      </c>
      <c r="AW196" s="13" t="s">
        <v>27</v>
      </c>
      <c r="AX196" s="13" t="s">
        <v>72</v>
      </c>
      <c r="AY196" s="160" t="s">
        <v>157</v>
      </c>
    </row>
    <row r="197" spans="2:65" s="13" customFormat="1">
      <c r="B197" s="159"/>
      <c r="D197" s="154" t="s">
        <v>259</v>
      </c>
      <c r="E197" s="160" t="s">
        <v>1</v>
      </c>
      <c r="F197" s="161" t="s">
        <v>3881</v>
      </c>
      <c r="H197" s="162">
        <v>1.7110000000000001</v>
      </c>
      <c r="L197" s="159"/>
      <c r="M197" s="163"/>
      <c r="T197" s="164"/>
      <c r="AT197" s="160" t="s">
        <v>259</v>
      </c>
      <c r="AU197" s="160" t="s">
        <v>88</v>
      </c>
      <c r="AV197" s="13" t="s">
        <v>88</v>
      </c>
      <c r="AW197" s="13" t="s">
        <v>27</v>
      </c>
      <c r="AX197" s="13" t="s">
        <v>72</v>
      </c>
      <c r="AY197" s="160" t="s">
        <v>157</v>
      </c>
    </row>
    <row r="198" spans="2:65" s="14" customFormat="1">
      <c r="B198" s="165"/>
      <c r="D198" s="154" t="s">
        <v>259</v>
      </c>
      <c r="E198" s="166" t="s">
        <v>1</v>
      </c>
      <c r="F198" s="167" t="s">
        <v>265</v>
      </c>
      <c r="H198" s="168">
        <v>2.48</v>
      </c>
      <c r="L198" s="165"/>
      <c r="M198" s="169"/>
      <c r="T198" s="170"/>
      <c r="AT198" s="166" t="s">
        <v>259</v>
      </c>
      <c r="AU198" s="166" t="s">
        <v>88</v>
      </c>
      <c r="AV198" s="14" t="s">
        <v>164</v>
      </c>
      <c r="AW198" s="14" t="s">
        <v>27</v>
      </c>
      <c r="AX198" s="14" t="s">
        <v>80</v>
      </c>
      <c r="AY198" s="166" t="s">
        <v>157</v>
      </c>
    </row>
    <row r="199" spans="2:65" s="1" customFormat="1" ht="21.75" customHeight="1">
      <c r="B199" s="28"/>
      <c r="C199" s="205" t="s">
        <v>177</v>
      </c>
      <c r="D199" s="205" t="s">
        <v>557</v>
      </c>
      <c r="E199" s="206" t="s">
        <v>3882</v>
      </c>
      <c r="F199" s="207" t="s">
        <v>3883</v>
      </c>
      <c r="G199" s="208" t="s">
        <v>256</v>
      </c>
      <c r="H199" s="209">
        <v>0.123</v>
      </c>
      <c r="I199" s="904"/>
      <c r="J199" s="210">
        <f>ROUND(I199*H199,2)</f>
        <v>0</v>
      </c>
      <c r="K199" s="207" t="s">
        <v>2720</v>
      </c>
      <c r="L199" s="185"/>
      <c r="M199" s="186" t="s">
        <v>1</v>
      </c>
      <c r="N199" s="187" t="s">
        <v>38</v>
      </c>
      <c r="O199" s="142">
        <v>0</v>
      </c>
      <c r="P199" s="142">
        <f>O199*H199</f>
        <v>0</v>
      </c>
      <c r="Q199" s="142">
        <v>0.55000000000000004</v>
      </c>
      <c r="R199" s="142">
        <f>Q199*H199</f>
        <v>6.7650000000000002E-2</v>
      </c>
      <c r="S199" s="142">
        <v>0</v>
      </c>
      <c r="T199" s="143">
        <f>S199*H199</f>
        <v>0</v>
      </c>
      <c r="AR199" s="144" t="s">
        <v>735</v>
      </c>
      <c r="AT199" s="144" t="s">
        <v>557</v>
      </c>
      <c r="AU199" s="144" t="s">
        <v>88</v>
      </c>
      <c r="AY199" s="16" t="s">
        <v>157</v>
      </c>
      <c r="BE199" s="145">
        <f>IF(N199="základní",J199,0)</f>
        <v>0</v>
      </c>
      <c r="BF199" s="145">
        <f>IF(N199="snížená",J199,0)</f>
        <v>0</v>
      </c>
      <c r="BG199" s="145">
        <f>IF(N199="zákl. přenesená",J199,0)</f>
        <v>0</v>
      </c>
      <c r="BH199" s="145">
        <f>IF(N199="sníž. přenesená",J199,0)</f>
        <v>0</v>
      </c>
      <c r="BI199" s="145">
        <f>IF(N199="nulová",J199,0)</f>
        <v>0</v>
      </c>
      <c r="BJ199" s="16" t="s">
        <v>88</v>
      </c>
      <c r="BK199" s="145">
        <f>ROUND(I199*H199,2)</f>
        <v>0</v>
      </c>
      <c r="BL199" s="16" t="s">
        <v>188</v>
      </c>
      <c r="BM199" s="144" t="s">
        <v>3884</v>
      </c>
    </row>
    <row r="200" spans="2:65" s="12" customFormat="1">
      <c r="B200" s="153"/>
      <c r="D200" s="154" t="s">
        <v>259</v>
      </c>
      <c r="E200" s="155" t="s">
        <v>1</v>
      </c>
      <c r="F200" s="156" t="s">
        <v>3233</v>
      </c>
      <c r="H200" s="155" t="s">
        <v>1</v>
      </c>
      <c r="L200" s="153"/>
      <c r="M200" s="157"/>
      <c r="T200" s="158"/>
      <c r="AT200" s="155" t="s">
        <v>259</v>
      </c>
      <c r="AU200" s="155" t="s">
        <v>88</v>
      </c>
      <c r="AV200" s="12" t="s">
        <v>80</v>
      </c>
      <c r="AW200" s="12" t="s">
        <v>27</v>
      </c>
      <c r="AX200" s="12" t="s">
        <v>72</v>
      </c>
      <c r="AY200" s="155" t="s">
        <v>157</v>
      </c>
    </row>
    <row r="201" spans="2:65" s="12" customFormat="1">
      <c r="B201" s="153"/>
      <c r="D201" s="154" t="s">
        <v>259</v>
      </c>
      <c r="E201" s="155" t="s">
        <v>1</v>
      </c>
      <c r="F201" s="156" t="s">
        <v>3234</v>
      </c>
      <c r="H201" s="155" t="s">
        <v>1</v>
      </c>
      <c r="L201" s="153"/>
      <c r="M201" s="157"/>
      <c r="T201" s="158"/>
      <c r="AT201" s="155" t="s">
        <v>259</v>
      </c>
      <c r="AU201" s="155" t="s">
        <v>88</v>
      </c>
      <c r="AV201" s="12" t="s">
        <v>80</v>
      </c>
      <c r="AW201" s="12" t="s">
        <v>27</v>
      </c>
      <c r="AX201" s="12" t="s">
        <v>72</v>
      </c>
      <c r="AY201" s="155" t="s">
        <v>157</v>
      </c>
    </row>
    <row r="202" spans="2:65" s="13" customFormat="1">
      <c r="B202" s="159"/>
      <c r="D202" s="154" t="s">
        <v>259</v>
      </c>
      <c r="E202" s="160" t="s">
        <v>1</v>
      </c>
      <c r="F202" s="161" t="s">
        <v>3885</v>
      </c>
      <c r="H202" s="162">
        <v>0.123</v>
      </c>
      <c r="L202" s="159"/>
      <c r="M202" s="163"/>
      <c r="T202" s="164"/>
      <c r="AT202" s="160" t="s">
        <v>259</v>
      </c>
      <c r="AU202" s="160" t="s">
        <v>88</v>
      </c>
      <c r="AV202" s="13" t="s">
        <v>88</v>
      </c>
      <c r="AW202" s="13" t="s">
        <v>27</v>
      </c>
      <c r="AX202" s="13" t="s">
        <v>72</v>
      </c>
      <c r="AY202" s="160" t="s">
        <v>157</v>
      </c>
    </row>
    <row r="203" spans="2:65" s="14" customFormat="1">
      <c r="B203" s="165"/>
      <c r="D203" s="154" t="s">
        <v>259</v>
      </c>
      <c r="E203" s="166" t="s">
        <v>1</v>
      </c>
      <c r="F203" s="167" t="s">
        <v>265</v>
      </c>
      <c r="H203" s="168">
        <v>0.123</v>
      </c>
      <c r="L203" s="165"/>
      <c r="M203" s="169"/>
      <c r="T203" s="170"/>
      <c r="AT203" s="166" t="s">
        <v>259</v>
      </c>
      <c r="AU203" s="166" t="s">
        <v>88</v>
      </c>
      <c r="AV203" s="14" t="s">
        <v>164</v>
      </c>
      <c r="AW203" s="14" t="s">
        <v>27</v>
      </c>
      <c r="AX203" s="14" t="s">
        <v>80</v>
      </c>
      <c r="AY203" s="166" t="s">
        <v>157</v>
      </c>
    </row>
    <row r="204" spans="2:65" s="1" customFormat="1" ht="21.75" customHeight="1">
      <c r="B204" s="28"/>
      <c r="C204" s="205" t="s">
        <v>199</v>
      </c>
      <c r="D204" s="205" t="s">
        <v>557</v>
      </c>
      <c r="E204" s="206" t="s">
        <v>3886</v>
      </c>
      <c r="F204" s="207" t="s">
        <v>3887</v>
      </c>
      <c r="G204" s="208" t="s">
        <v>256</v>
      </c>
      <c r="H204" s="209">
        <v>1.784</v>
      </c>
      <c r="I204" s="904"/>
      <c r="J204" s="210">
        <f>ROUND(I204*H204,2)</f>
        <v>0</v>
      </c>
      <c r="K204" s="207" t="s">
        <v>2720</v>
      </c>
      <c r="L204" s="185"/>
      <c r="M204" s="186" t="s">
        <v>1</v>
      </c>
      <c r="N204" s="187" t="s">
        <v>38</v>
      </c>
      <c r="O204" s="142">
        <v>0</v>
      </c>
      <c r="P204" s="142">
        <f>O204*H204</f>
        <v>0</v>
      </c>
      <c r="Q204" s="142">
        <v>0.55000000000000004</v>
      </c>
      <c r="R204" s="142">
        <f>Q204*H204</f>
        <v>0.98120000000000007</v>
      </c>
      <c r="S204" s="142">
        <v>0</v>
      </c>
      <c r="T204" s="143">
        <f>S204*H204</f>
        <v>0</v>
      </c>
      <c r="AR204" s="144" t="s">
        <v>735</v>
      </c>
      <c r="AT204" s="144" t="s">
        <v>557</v>
      </c>
      <c r="AU204" s="144" t="s">
        <v>88</v>
      </c>
      <c r="AY204" s="16" t="s">
        <v>157</v>
      </c>
      <c r="BE204" s="145">
        <f>IF(N204="základní",J204,0)</f>
        <v>0</v>
      </c>
      <c r="BF204" s="145">
        <f>IF(N204="snížená",J204,0)</f>
        <v>0</v>
      </c>
      <c r="BG204" s="145">
        <f>IF(N204="zákl. přenesená",J204,0)</f>
        <v>0</v>
      </c>
      <c r="BH204" s="145">
        <f>IF(N204="sníž. přenesená",J204,0)</f>
        <v>0</v>
      </c>
      <c r="BI204" s="145">
        <f>IF(N204="nulová",J204,0)</f>
        <v>0</v>
      </c>
      <c r="BJ204" s="16" t="s">
        <v>88</v>
      </c>
      <c r="BK204" s="145">
        <f>ROUND(I204*H204,2)</f>
        <v>0</v>
      </c>
      <c r="BL204" s="16" t="s">
        <v>188</v>
      </c>
      <c r="BM204" s="144" t="s">
        <v>3888</v>
      </c>
    </row>
    <row r="205" spans="2:65" s="12" customFormat="1">
      <c r="B205" s="153"/>
      <c r="D205" s="154" t="s">
        <v>259</v>
      </c>
      <c r="E205" s="155" t="s">
        <v>1</v>
      </c>
      <c r="F205" s="156" t="s">
        <v>3233</v>
      </c>
      <c r="H205" s="155" t="s">
        <v>1</v>
      </c>
      <c r="L205" s="153"/>
      <c r="M205" s="157"/>
      <c r="T205" s="158"/>
      <c r="AT205" s="155" t="s">
        <v>259</v>
      </c>
      <c r="AU205" s="155" t="s">
        <v>88</v>
      </c>
      <c r="AV205" s="12" t="s">
        <v>80</v>
      </c>
      <c r="AW205" s="12" t="s">
        <v>27</v>
      </c>
      <c r="AX205" s="12" t="s">
        <v>72</v>
      </c>
      <c r="AY205" s="155" t="s">
        <v>157</v>
      </c>
    </row>
    <row r="206" spans="2:65" s="12" customFormat="1">
      <c r="B206" s="153"/>
      <c r="D206" s="154" t="s">
        <v>259</v>
      </c>
      <c r="E206" s="155" t="s">
        <v>1</v>
      </c>
      <c r="F206" s="156" t="s">
        <v>3234</v>
      </c>
      <c r="H206" s="155" t="s">
        <v>1</v>
      </c>
      <c r="L206" s="153"/>
      <c r="M206" s="157"/>
      <c r="T206" s="158"/>
      <c r="AT206" s="155" t="s">
        <v>259</v>
      </c>
      <c r="AU206" s="155" t="s">
        <v>88</v>
      </c>
      <c r="AV206" s="12" t="s">
        <v>80</v>
      </c>
      <c r="AW206" s="12" t="s">
        <v>27</v>
      </c>
      <c r="AX206" s="12" t="s">
        <v>72</v>
      </c>
      <c r="AY206" s="155" t="s">
        <v>157</v>
      </c>
    </row>
    <row r="207" spans="2:65" s="13" customFormat="1">
      <c r="B207" s="159"/>
      <c r="D207" s="154" t="s">
        <v>259</v>
      </c>
      <c r="E207" s="160" t="s">
        <v>1</v>
      </c>
      <c r="F207" s="161" t="s">
        <v>3889</v>
      </c>
      <c r="H207" s="162">
        <v>0.52700000000000002</v>
      </c>
      <c r="L207" s="159"/>
      <c r="M207" s="163"/>
      <c r="T207" s="164"/>
      <c r="AT207" s="160" t="s">
        <v>259</v>
      </c>
      <c r="AU207" s="160" t="s">
        <v>88</v>
      </c>
      <c r="AV207" s="13" t="s">
        <v>88</v>
      </c>
      <c r="AW207" s="13" t="s">
        <v>27</v>
      </c>
      <c r="AX207" s="13" t="s">
        <v>72</v>
      </c>
      <c r="AY207" s="160" t="s">
        <v>157</v>
      </c>
    </row>
    <row r="208" spans="2:65" s="13" customFormat="1">
      <c r="B208" s="159"/>
      <c r="D208" s="154" t="s">
        <v>259</v>
      </c>
      <c r="E208" s="160" t="s">
        <v>1</v>
      </c>
      <c r="F208" s="161" t="s">
        <v>3890</v>
      </c>
      <c r="H208" s="162">
        <v>1.1779999999999999</v>
      </c>
      <c r="L208" s="159"/>
      <c r="M208" s="163"/>
      <c r="T208" s="164"/>
      <c r="AT208" s="160" t="s">
        <v>259</v>
      </c>
      <c r="AU208" s="160" t="s">
        <v>88</v>
      </c>
      <c r="AV208" s="13" t="s">
        <v>88</v>
      </c>
      <c r="AW208" s="13" t="s">
        <v>27</v>
      </c>
      <c r="AX208" s="13" t="s">
        <v>72</v>
      </c>
      <c r="AY208" s="160" t="s">
        <v>157</v>
      </c>
    </row>
    <row r="209" spans="2:65" s="13" customFormat="1">
      <c r="B209" s="159"/>
      <c r="D209" s="154" t="s">
        <v>259</v>
      </c>
      <c r="E209" s="160" t="s">
        <v>1</v>
      </c>
      <c r="F209" s="161" t="s">
        <v>3891</v>
      </c>
      <c r="H209" s="162">
        <v>7.9000000000000001E-2</v>
      </c>
      <c r="L209" s="159"/>
      <c r="M209" s="163"/>
      <c r="T209" s="164"/>
      <c r="AT209" s="160" t="s">
        <v>259</v>
      </c>
      <c r="AU209" s="160" t="s">
        <v>88</v>
      </c>
      <c r="AV209" s="13" t="s">
        <v>88</v>
      </c>
      <c r="AW209" s="13" t="s">
        <v>27</v>
      </c>
      <c r="AX209" s="13" t="s">
        <v>72</v>
      </c>
      <c r="AY209" s="160" t="s">
        <v>157</v>
      </c>
    </row>
    <row r="210" spans="2:65" s="14" customFormat="1">
      <c r="B210" s="165"/>
      <c r="D210" s="154" t="s">
        <v>259</v>
      </c>
      <c r="E210" s="166" t="s">
        <v>1</v>
      </c>
      <c r="F210" s="167" t="s">
        <v>265</v>
      </c>
      <c r="H210" s="168">
        <v>1.784</v>
      </c>
      <c r="L210" s="165"/>
      <c r="M210" s="169"/>
      <c r="T210" s="170"/>
      <c r="AT210" s="166" t="s">
        <v>259</v>
      </c>
      <c r="AU210" s="166" t="s">
        <v>88</v>
      </c>
      <c r="AV210" s="14" t="s">
        <v>164</v>
      </c>
      <c r="AW210" s="14" t="s">
        <v>27</v>
      </c>
      <c r="AX210" s="14" t="s">
        <v>80</v>
      </c>
      <c r="AY210" s="166" t="s">
        <v>157</v>
      </c>
    </row>
    <row r="211" spans="2:65" s="1" customFormat="1" ht="55.5" customHeight="1">
      <c r="B211" s="28"/>
      <c r="C211" s="198" t="s">
        <v>8</v>
      </c>
      <c r="D211" s="198" t="s">
        <v>160</v>
      </c>
      <c r="E211" s="199" t="s">
        <v>3892</v>
      </c>
      <c r="F211" s="200" t="s">
        <v>3893</v>
      </c>
      <c r="G211" s="201" t="s">
        <v>411</v>
      </c>
      <c r="H211" s="202">
        <v>69.8</v>
      </c>
      <c r="I211" s="903"/>
      <c r="J211" s="203">
        <f>ROUND(I211*H211,2)</f>
        <v>0</v>
      </c>
      <c r="K211" s="200" t="s">
        <v>2720</v>
      </c>
      <c r="L211" s="28"/>
      <c r="M211" s="140" t="s">
        <v>1</v>
      </c>
      <c r="N211" s="141" t="s">
        <v>38</v>
      </c>
      <c r="O211" s="142">
        <v>0.57499999999999996</v>
      </c>
      <c r="P211" s="142">
        <f>O211*H211</f>
        <v>40.134999999999998</v>
      </c>
      <c r="Q211" s="142">
        <v>0</v>
      </c>
      <c r="R211" s="142">
        <f>Q211*H211</f>
        <v>0</v>
      </c>
      <c r="S211" s="142">
        <v>0</v>
      </c>
      <c r="T211" s="143">
        <f>S211*H211</f>
        <v>0</v>
      </c>
      <c r="AR211" s="144" t="s">
        <v>188</v>
      </c>
      <c r="AT211" s="144" t="s">
        <v>160</v>
      </c>
      <c r="AU211" s="144" t="s">
        <v>88</v>
      </c>
      <c r="AY211" s="16" t="s">
        <v>157</v>
      </c>
      <c r="BE211" s="145">
        <f>IF(N211="základní",J211,0)</f>
        <v>0</v>
      </c>
      <c r="BF211" s="145">
        <f>IF(N211="snížená",J211,0)</f>
        <v>0</v>
      </c>
      <c r="BG211" s="145">
        <f>IF(N211="zákl. přenesená",J211,0)</f>
        <v>0</v>
      </c>
      <c r="BH211" s="145">
        <f>IF(N211="sníž. přenesená",J211,0)</f>
        <v>0</v>
      </c>
      <c r="BI211" s="145">
        <f>IF(N211="nulová",J211,0)</f>
        <v>0</v>
      </c>
      <c r="BJ211" s="16" t="s">
        <v>88</v>
      </c>
      <c r="BK211" s="145">
        <f>ROUND(I211*H211,2)</f>
        <v>0</v>
      </c>
      <c r="BL211" s="16" t="s">
        <v>188</v>
      </c>
      <c r="BM211" s="144" t="s">
        <v>3894</v>
      </c>
    </row>
    <row r="212" spans="2:65" s="1" customFormat="1">
      <c r="B212" s="28"/>
      <c r="D212" s="150" t="s">
        <v>214</v>
      </c>
      <c r="F212" s="870" t="s">
        <v>3895</v>
      </c>
      <c r="L212" s="28"/>
      <c r="M212" s="152"/>
      <c r="T212" s="52"/>
      <c r="AT212" s="16" t="s">
        <v>214</v>
      </c>
      <c r="AU212" s="16" t="s">
        <v>88</v>
      </c>
    </row>
    <row r="213" spans="2:65" s="12" customFormat="1">
      <c r="B213" s="153"/>
      <c r="D213" s="154" t="s">
        <v>259</v>
      </c>
      <c r="E213" s="155" t="s">
        <v>1</v>
      </c>
      <c r="F213" s="156" t="s">
        <v>3233</v>
      </c>
      <c r="H213" s="155" t="s">
        <v>1</v>
      </c>
      <c r="L213" s="153"/>
      <c r="M213" s="157"/>
      <c r="T213" s="158"/>
      <c r="AT213" s="155" t="s">
        <v>259</v>
      </c>
      <c r="AU213" s="155" t="s">
        <v>88</v>
      </c>
      <c r="AV213" s="12" t="s">
        <v>80</v>
      </c>
      <c r="AW213" s="12" t="s">
        <v>27</v>
      </c>
      <c r="AX213" s="12" t="s">
        <v>72</v>
      </c>
      <c r="AY213" s="155" t="s">
        <v>157</v>
      </c>
    </row>
    <row r="214" spans="2:65" s="12" customFormat="1">
      <c r="B214" s="153"/>
      <c r="D214" s="154" t="s">
        <v>259</v>
      </c>
      <c r="E214" s="155" t="s">
        <v>1</v>
      </c>
      <c r="F214" s="156" t="s">
        <v>3234</v>
      </c>
      <c r="H214" s="155" t="s">
        <v>1</v>
      </c>
      <c r="L214" s="153"/>
      <c r="M214" s="157"/>
      <c r="T214" s="158"/>
      <c r="AT214" s="155" t="s">
        <v>259</v>
      </c>
      <c r="AU214" s="155" t="s">
        <v>88</v>
      </c>
      <c r="AV214" s="12" t="s">
        <v>80</v>
      </c>
      <c r="AW214" s="12" t="s">
        <v>27</v>
      </c>
      <c r="AX214" s="12" t="s">
        <v>72</v>
      </c>
      <c r="AY214" s="155" t="s">
        <v>157</v>
      </c>
    </row>
    <row r="215" spans="2:65" s="13" customFormat="1">
      <c r="B215" s="159"/>
      <c r="D215" s="154" t="s">
        <v>259</v>
      </c>
      <c r="E215" s="160" t="s">
        <v>1</v>
      </c>
      <c r="F215" s="161" t="s">
        <v>3896</v>
      </c>
      <c r="H215" s="162">
        <v>35.6</v>
      </c>
      <c r="L215" s="159"/>
      <c r="M215" s="163"/>
      <c r="T215" s="164"/>
      <c r="AT215" s="160" t="s">
        <v>259</v>
      </c>
      <c r="AU215" s="160" t="s">
        <v>88</v>
      </c>
      <c r="AV215" s="13" t="s">
        <v>88</v>
      </c>
      <c r="AW215" s="13" t="s">
        <v>27</v>
      </c>
      <c r="AX215" s="13" t="s">
        <v>72</v>
      </c>
      <c r="AY215" s="160" t="s">
        <v>157</v>
      </c>
    </row>
    <row r="216" spans="2:65" s="13" customFormat="1">
      <c r="B216" s="159"/>
      <c r="D216" s="154" t="s">
        <v>259</v>
      </c>
      <c r="E216" s="160" t="s">
        <v>1</v>
      </c>
      <c r="F216" s="161" t="s">
        <v>3897</v>
      </c>
      <c r="H216" s="162">
        <v>34.200000000000003</v>
      </c>
      <c r="L216" s="159"/>
      <c r="M216" s="163"/>
      <c r="T216" s="164"/>
      <c r="AT216" s="160" t="s">
        <v>259</v>
      </c>
      <c r="AU216" s="160" t="s">
        <v>88</v>
      </c>
      <c r="AV216" s="13" t="s">
        <v>88</v>
      </c>
      <c r="AW216" s="13" t="s">
        <v>27</v>
      </c>
      <c r="AX216" s="13" t="s">
        <v>72</v>
      </c>
      <c r="AY216" s="160" t="s">
        <v>157</v>
      </c>
    </row>
    <row r="217" spans="2:65" s="14" customFormat="1">
      <c r="B217" s="165"/>
      <c r="D217" s="154" t="s">
        <v>259</v>
      </c>
      <c r="E217" s="166" t="s">
        <v>1</v>
      </c>
      <c r="F217" s="167" t="s">
        <v>265</v>
      </c>
      <c r="H217" s="168">
        <v>69.800000000000011</v>
      </c>
      <c r="L217" s="165"/>
      <c r="M217" s="169"/>
      <c r="T217" s="170"/>
      <c r="AT217" s="166" t="s">
        <v>259</v>
      </c>
      <c r="AU217" s="166" t="s">
        <v>88</v>
      </c>
      <c r="AV217" s="14" t="s">
        <v>164</v>
      </c>
      <c r="AW217" s="14" t="s">
        <v>27</v>
      </c>
      <c r="AX217" s="14" t="s">
        <v>80</v>
      </c>
      <c r="AY217" s="166" t="s">
        <v>157</v>
      </c>
    </row>
    <row r="218" spans="2:65" s="1" customFormat="1" ht="21.75" customHeight="1">
      <c r="B218" s="28"/>
      <c r="C218" s="205" t="s">
        <v>393</v>
      </c>
      <c r="D218" s="205" t="s">
        <v>557</v>
      </c>
      <c r="E218" s="206" t="s">
        <v>3898</v>
      </c>
      <c r="F218" s="207" t="s">
        <v>3899</v>
      </c>
      <c r="G218" s="208" t="s">
        <v>256</v>
      </c>
      <c r="H218" s="209">
        <v>2.0910000000000002</v>
      </c>
      <c r="I218" s="904"/>
      <c r="J218" s="210">
        <f>ROUND(I218*H218,2)</f>
        <v>0</v>
      </c>
      <c r="K218" s="207" t="s">
        <v>2720</v>
      </c>
      <c r="L218" s="185"/>
      <c r="M218" s="186" t="s">
        <v>1</v>
      </c>
      <c r="N218" s="187" t="s">
        <v>38</v>
      </c>
      <c r="O218" s="142">
        <v>0</v>
      </c>
      <c r="P218" s="142">
        <f>O218*H218</f>
        <v>0</v>
      </c>
      <c r="Q218" s="142">
        <v>0.55000000000000004</v>
      </c>
      <c r="R218" s="142">
        <f>Q218*H218</f>
        <v>1.1500500000000002</v>
      </c>
      <c r="S218" s="142">
        <v>0</v>
      </c>
      <c r="T218" s="143">
        <f>S218*H218</f>
        <v>0</v>
      </c>
      <c r="AR218" s="144" t="s">
        <v>735</v>
      </c>
      <c r="AT218" s="144" t="s">
        <v>557</v>
      </c>
      <c r="AU218" s="144" t="s">
        <v>88</v>
      </c>
      <c r="AY218" s="16" t="s">
        <v>157</v>
      </c>
      <c r="BE218" s="145">
        <f>IF(N218="základní",J218,0)</f>
        <v>0</v>
      </c>
      <c r="BF218" s="145">
        <f>IF(N218="snížená",J218,0)</f>
        <v>0</v>
      </c>
      <c r="BG218" s="145">
        <f>IF(N218="zákl. přenesená",J218,0)</f>
        <v>0</v>
      </c>
      <c r="BH218" s="145">
        <f>IF(N218="sníž. přenesená",J218,0)</f>
        <v>0</v>
      </c>
      <c r="BI218" s="145">
        <f>IF(N218="nulová",J218,0)</f>
        <v>0</v>
      </c>
      <c r="BJ218" s="16" t="s">
        <v>88</v>
      </c>
      <c r="BK218" s="145">
        <f>ROUND(I218*H218,2)</f>
        <v>0</v>
      </c>
      <c r="BL218" s="16" t="s">
        <v>188</v>
      </c>
      <c r="BM218" s="144" t="s">
        <v>3900</v>
      </c>
    </row>
    <row r="219" spans="2:65" s="12" customFormat="1">
      <c r="B219" s="153"/>
      <c r="D219" s="154" t="s">
        <v>259</v>
      </c>
      <c r="E219" s="155" t="s">
        <v>1</v>
      </c>
      <c r="F219" s="156" t="s">
        <v>3233</v>
      </c>
      <c r="H219" s="155" t="s">
        <v>1</v>
      </c>
      <c r="L219" s="153"/>
      <c r="M219" s="157"/>
      <c r="T219" s="158"/>
      <c r="AT219" s="155" t="s">
        <v>259</v>
      </c>
      <c r="AU219" s="155" t="s">
        <v>88</v>
      </c>
      <c r="AV219" s="12" t="s">
        <v>80</v>
      </c>
      <c r="AW219" s="12" t="s">
        <v>27</v>
      </c>
      <c r="AX219" s="12" t="s">
        <v>72</v>
      </c>
      <c r="AY219" s="155" t="s">
        <v>157</v>
      </c>
    </row>
    <row r="220" spans="2:65" s="12" customFormat="1">
      <c r="B220" s="153"/>
      <c r="D220" s="154" t="s">
        <v>259</v>
      </c>
      <c r="E220" s="155" t="s">
        <v>1</v>
      </c>
      <c r="F220" s="156" t="s">
        <v>3234</v>
      </c>
      <c r="H220" s="155" t="s">
        <v>1</v>
      </c>
      <c r="L220" s="153"/>
      <c r="M220" s="157"/>
      <c r="T220" s="158"/>
      <c r="AT220" s="155" t="s">
        <v>259</v>
      </c>
      <c r="AU220" s="155" t="s">
        <v>88</v>
      </c>
      <c r="AV220" s="12" t="s">
        <v>80</v>
      </c>
      <c r="AW220" s="12" t="s">
        <v>27</v>
      </c>
      <c r="AX220" s="12" t="s">
        <v>72</v>
      </c>
      <c r="AY220" s="155" t="s">
        <v>157</v>
      </c>
    </row>
    <row r="221" spans="2:65" s="13" customFormat="1">
      <c r="B221" s="159"/>
      <c r="D221" s="154" t="s">
        <v>259</v>
      </c>
      <c r="E221" s="160" t="s">
        <v>1</v>
      </c>
      <c r="F221" s="161" t="s">
        <v>3901</v>
      </c>
      <c r="H221" s="162">
        <v>1.1279999999999999</v>
      </c>
      <c r="L221" s="159"/>
      <c r="M221" s="163"/>
      <c r="T221" s="164"/>
      <c r="AT221" s="160" t="s">
        <v>259</v>
      </c>
      <c r="AU221" s="160" t="s">
        <v>88</v>
      </c>
      <c r="AV221" s="13" t="s">
        <v>88</v>
      </c>
      <c r="AW221" s="13" t="s">
        <v>27</v>
      </c>
      <c r="AX221" s="13" t="s">
        <v>72</v>
      </c>
      <c r="AY221" s="160" t="s">
        <v>157</v>
      </c>
    </row>
    <row r="222" spans="2:65" s="13" customFormat="1">
      <c r="B222" s="159"/>
      <c r="D222" s="154" t="s">
        <v>259</v>
      </c>
      <c r="E222" s="160" t="s">
        <v>1</v>
      </c>
      <c r="F222" s="161" t="s">
        <v>3902</v>
      </c>
      <c r="H222" s="162">
        <v>0.96299999999999997</v>
      </c>
      <c r="L222" s="159"/>
      <c r="M222" s="163"/>
      <c r="T222" s="164"/>
      <c r="AT222" s="160" t="s">
        <v>259</v>
      </c>
      <c r="AU222" s="160" t="s">
        <v>88</v>
      </c>
      <c r="AV222" s="13" t="s">
        <v>88</v>
      </c>
      <c r="AW222" s="13" t="s">
        <v>27</v>
      </c>
      <c r="AX222" s="13" t="s">
        <v>72</v>
      </c>
      <c r="AY222" s="160" t="s">
        <v>157</v>
      </c>
    </row>
    <row r="223" spans="2:65" s="14" customFormat="1">
      <c r="B223" s="165"/>
      <c r="D223" s="154" t="s">
        <v>259</v>
      </c>
      <c r="E223" s="166" t="s">
        <v>1</v>
      </c>
      <c r="F223" s="167" t="s">
        <v>265</v>
      </c>
      <c r="H223" s="168">
        <v>2.0909999999999997</v>
      </c>
      <c r="L223" s="165"/>
      <c r="M223" s="169"/>
      <c r="T223" s="170"/>
      <c r="AT223" s="166" t="s">
        <v>259</v>
      </c>
      <c r="AU223" s="166" t="s">
        <v>88</v>
      </c>
      <c r="AV223" s="14" t="s">
        <v>164</v>
      </c>
      <c r="AW223" s="14" t="s">
        <v>27</v>
      </c>
      <c r="AX223" s="14" t="s">
        <v>80</v>
      </c>
      <c r="AY223" s="166" t="s">
        <v>157</v>
      </c>
    </row>
    <row r="224" spans="2:65" s="1" customFormat="1" ht="37.9" customHeight="1">
      <c r="B224" s="28"/>
      <c r="C224" s="198" t="s">
        <v>185</v>
      </c>
      <c r="D224" s="198" t="s">
        <v>160</v>
      </c>
      <c r="E224" s="199" t="s">
        <v>3903</v>
      </c>
      <c r="F224" s="200" t="s">
        <v>3904</v>
      </c>
      <c r="G224" s="201" t="s">
        <v>411</v>
      </c>
      <c r="H224" s="202">
        <v>753.7</v>
      </c>
      <c r="I224" s="903"/>
      <c r="J224" s="203">
        <f>ROUND(I224*H224,2)</f>
        <v>0</v>
      </c>
      <c r="K224" s="200" t="s">
        <v>2720</v>
      </c>
      <c r="L224" s="28"/>
      <c r="M224" s="140" t="s">
        <v>1</v>
      </c>
      <c r="N224" s="141" t="s">
        <v>38</v>
      </c>
      <c r="O224" s="142">
        <v>0.59799999999999998</v>
      </c>
      <c r="P224" s="142">
        <f>O224*H224</f>
        <v>450.71260000000001</v>
      </c>
      <c r="Q224" s="142">
        <v>8.0000000000000007E-5</v>
      </c>
      <c r="R224" s="142">
        <f>Q224*H224</f>
        <v>6.0296000000000009E-2</v>
      </c>
      <c r="S224" s="142">
        <v>0</v>
      </c>
      <c r="T224" s="143">
        <f>S224*H224</f>
        <v>0</v>
      </c>
      <c r="AR224" s="144" t="s">
        <v>188</v>
      </c>
      <c r="AT224" s="144" t="s">
        <v>160</v>
      </c>
      <c r="AU224" s="144" t="s">
        <v>88</v>
      </c>
      <c r="AY224" s="16" t="s">
        <v>157</v>
      </c>
      <c r="BE224" s="145">
        <f>IF(N224="základní",J224,0)</f>
        <v>0</v>
      </c>
      <c r="BF224" s="145">
        <f>IF(N224="snížená",J224,0)</f>
        <v>0</v>
      </c>
      <c r="BG224" s="145">
        <f>IF(N224="zákl. přenesená",J224,0)</f>
        <v>0</v>
      </c>
      <c r="BH224" s="145">
        <f>IF(N224="sníž. přenesená",J224,0)</f>
        <v>0</v>
      </c>
      <c r="BI224" s="145">
        <f>IF(N224="nulová",J224,0)</f>
        <v>0</v>
      </c>
      <c r="BJ224" s="16" t="s">
        <v>88</v>
      </c>
      <c r="BK224" s="145">
        <f>ROUND(I224*H224,2)</f>
        <v>0</v>
      </c>
      <c r="BL224" s="16" t="s">
        <v>188</v>
      </c>
      <c r="BM224" s="144" t="s">
        <v>3905</v>
      </c>
    </row>
    <row r="225" spans="2:65" s="1" customFormat="1">
      <c r="B225" s="28"/>
      <c r="D225" s="150" t="s">
        <v>214</v>
      </c>
      <c r="F225" s="870" t="s">
        <v>3906</v>
      </c>
      <c r="L225" s="28"/>
      <c r="M225" s="152"/>
      <c r="T225" s="52"/>
      <c r="AT225" s="16" t="s">
        <v>214</v>
      </c>
      <c r="AU225" s="16" t="s">
        <v>88</v>
      </c>
    </row>
    <row r="226" spans="2:65" s="12" customFormat="1">
      <c r="B226" s="153"/>
      <c r="D226" s="154" t="s">
        <v>259</v>
      </c>
      <c r="E226" s="155" t="s">
        <v>1</v>
      </c>
      <c r="F226" s="156" t="s">
        <v>3233</v>
      </c>
      <c r="H226" s="155" t="s">
        <v>1</v>
      </c>
      <c r="L226" s="153"/>
      <c r="M226" s="157"/>
      <c r="T226" s="158"/>
      <c r="AT226" s="155" t="s">
        <v>259</v>
      </c>
      <c r="AU226" s="155" t="s">
        <v>88</v>
      </c>
      <c r="AV226" s="12" t="s">
        <v>80</v>
      </c>
      <c r="AW226" s="12" t="s">
        <v>27</v>
      </c>
      <c r="AX226" s="12" t="s">
        <v>72</v>
      </c>
      <c r="AY226" s="155" t="s">
        <v>157</v>
      </c>
    </row>
    <row r="227" spans="2:65" s="12" customFormat="1">
      <c r="B227" s="153"/>
      <c r="D227" s="154" t="s">
        <v>259</v>
      </c>
      <c r="E227" s="155" t="s">
        <v>1</v>
      </c>
      <c r="F227" s="156" t="s">
        <v>3234</v>
      </c>
      <c r="H227" s="155" t="s">
        <v>1</v>
      </c>
      <c r="L227" s="153"/>
      <c r="M227" s="157"/>
      <c r="T227" s="158"/>
      <c r="AT227" s="155" t="s">
        <v>259</v>
      </c>
      <c r="AU227" s="155" t="s">
        <v>88</v>
      </c>
      <c r="AV227" s="12" t="s">
        <v>80</v>
      </c>
      <c r="AW227" s="12" t="s">
        <v>27</v>
      </c>
      <c r="AX227" s="12" t="s">
        <v>72</v>
      </c>
      <c r="AY227" s="155" t="s">
        <v>157</v>
      </c>
    </row>
    <row r="228" spans="2:65" s="13" customFormat="1">
      <c r="B228" s="159"/>
      <c r="D228" s="154" t="s">
        <v>259</v>
      </c>
      <c r="E228" s="160" t="s">
        <v>1</v>
      </c>
      <c r="F228" s="161" t="s">
        <v>3252</v>
      </c>
      <c r="H228" s="162">
        <v>84.6</v>
      </c>
      <c r="L228" s="159"/>
      <c r="M228" s="163"/>
      <c r="T228" s="164"/>
      <c r="AT228" s="160" t="s">
        <v>259</v>
      </c>
      <c r="AU228" s="160" t="s">
        <v>88</v>
      </c>
      <c r="AV228" s="13" t="s">
        <v>88</v>
      </c>
      <c r="AW228" s="13" t="s">
        <v>27</v>
      </c>
      <c r="AX228" s="13" t="s">
        <v>72</v>
      </c>
      <c r="AY228" s="160" t="s">
        <v>157</v>
      </c>
    </row>
    <row r="229" spans="2:65" s="13" customFormat="1">
      <c r="B229" s="159"/>
      <c r="D229" s="154" t="s">
        <v>259</v>
      </c>
      <c r="E229" s="160" t="s">
        <v>1</v>
      </c>
      <c r="F229" s="161" t="s">
        <v>3253</v>
      </c>
      <c r="H229" s="162">
        <v>342.3</v>
      </c>
      <c r="L229" s="159"/>
      <c r="M229" s="163"/>
      <c r="T229" s="164"/>
      <c r="AT229" s="160" t="s">
        <v>259</v>
      </c>
      <c r="AU229" s="160" t="s">
        <v>88</v>
      </c>
      <c r="AV229" s="13" t="s">
        <v>88</v>
      </c>
      <c r="AW229" s="13" t="s">
        <v>27</v>
      </c>
      <c r="AX229" s="13" t="s">
        <v>72</v>
      </c>
      <c r="AY229" s="160" t="s">
        <v>157</v>
      </c>
    </row>
    <row r="230" spans="2:65" s="13" customFormat="1">
      <c r="B230" s="159"/>
      <c r="D230" s="154" t="s">
        <v>259</v>
      </c>
      <c r="E230" s="160" t="s">
        <v>1</v>
      </c>
      <c r="F230" s="161" t="s">
        <v>3254</v>
      </c>
      <c r="H230" s="162">
        <v>70</v>
      </c>
      <c r="L230" s="159"/>
      <c r="M230" s="163"/>
      <c r="T230" s="164"/>
      <c r="AT230" s="160" t="s">
        <v>259</v>
      </c>
      <c r="AU230" s="160" t="s">
        <v>88</v>
      </c>
      <c r="AV230" s="13" t="s">
        <v>88</v>
      </c>
      <c r="AW230" s="13" t="s">
        <v>27</v>
      </c>
      <c r="AX230" s="13" t="s">
        <v>72</v>
      </c>
      <c r="AY230" s="160" t="s">
        <v>157</v>
      </c>
    </row>
    <row r="231" spans="2:65" s="13" customFormat="1">
      <c r="B231" s="159"/>
      <c r="D231" s="154" t="s">
        <v>259</v>
      </c>
      <c r="E231" s="160" t="s">
        <v>1</v>
      </c>
      <c r="F231" s="161" t="s">
        <v>3247</v>
      </c>
      <c r="H231" s="162">
        <v>173</v>
      </c>
      <c r="L231" s="159"/>
      <c r="M231" s="163"/>
      <c r="T231" s="164"/>
      <c r="AT231" s="160" t="s">
        <v>259</v>
      </c>
      <c r="AU231" s="160" t="s">
        <v>88</v>
      </c>
      <c r="AV231" s="13" t="s">
        <v>88</v>
      </c>
      <c r="AW231" s="13" t="s">
        <v>27</v>
      </c>
      <c r="AX231" s="13" t="s">
        <v>72</v>
      </c>
      <c r="AY231" s="160" t="s">
        <v>157</v>
      </c>
    </row>
    <row r="232" spans="2:65" s="13" customFormat="1">
      <c r="B232" s="159"/>
      <c r="D232" s="154" t="s">
        <v>259</v>
      </c>
      <c r="E232" s="160" t="s">
        <v>1</v>
      </c>
      <c r="F232" s="161" t="s">
        <v>3240</v>
      </c>
      <c r="H232" s="162">
        <v>64.8</v>
      </c>
      <c r="L232" s="159"/>
      <c r="M232" s="163"/>
      <c r="T232" s="164"/>
      <c r="AT232" s="160" t="s">
        <v>259</v>
      </c>
      <c r="AU232" s="160" t="s">
        <v>88</v>
      </c>
      <c r="AV232" s="13" t="s">
        <v>88</v>
      </c>
      <c r="AW232" s="13" t="s">
        <v>27</v>
      </c>
      <c r="AX232" s="13" t="s">
        <v>72</v>
      </c>
      <c r="AY232" s="160" t="s">
        <v>157</v>
      </c>
    </row>
    <row r="233" spans="2:65" s="13" customFormat="1">
      <c r="B233" s="159"/>
      <c r="D233" s="154" t="s">
        <v>259</v>
      </c>
      <c r="E233" s="160" t="s">
        <v>1</v>
      </c>
      <c r="F233" s="161" t="s">
        <v>3241</v>
      </c>
      <c r="H233" s="162">
        <v>9</v>
      </c>
      <c r="L233" s="159"/>
      <c r="M233" s="163"/>
      <c r="T233" s="164"/>
      <c r="AT233" s="160" t="s">
        <v>259</v>
      </c>
      <c r="AU233" s="160" t="s">
        <v>88</v>
      </c>
      <c r="AV233" s="13" t="s">
        <v>88</v>
      </c>
      <c r="AW233" s="13" t="s">
        <v>27</v>
      </c>
      <c r="AX233" s="13" t="s">
        <v>72</v>
      </c>
      <c r="AY233" s="160" t="s">
        <v>157</v>
      </c>
    </row>
    <row r="234" spans="2:65" s="13" customFormat="1">
      <c r="B234" s="159"/>
      <c r="D234" s="154" t="s">
        <v>259</v>
      </c>
      <c r="E234" s="160" t="s">
        <v>1</v>
      </c>
      <c r="F234" s="161" t="s">
        <v>3242</v>
      </c>
      <c r="H234" s="162">
        <v>10</v>
      </c>
      <c r="L234" s="159"/>
      <c r="M234" s="163"/>
      <c r="T234" s="164"/>
      <c r="AT234" s="160" t="s">
        <v>259</v>
      </c>
      <c r="AU234" s="160" t="s">
        <v>88</v>
      </c>
      <c r="AV234" s="13" t="s">
        <v>88</v>
      </c>
      <c r="AW234" s="13" t="s">
        <v>27</v>
      </c>
      <c r="AX234" s="13" t="s">
        <v>72</v>
      </c>
      <c r="AY234" s="160" t="s">
        <v>157</v>
      </c>
    </row>
    <row r="235" spans="2:65" s="14" customFormat="1">
      <c r="B235" s="165"/>
      <c r="D235" s="154" t="s">
        <v>259</v>
      </c>
      <c r="E235" s="166" t="s">
        <v>1</v>
      </c>
      <c r="F235" s="167" t="s">
        <v>265</v>
      </c>
      <c r="H235" s="168">
        <v>753.69999999999993</v>
      </c>
      <c r="L235" s="165"/>
      <c r="M235" s="169"/>
      <c r="T235" s="170"/>
      <c r="AT235" s="166" t="s">
        <v>259</v>
      </c>
      <c r="AU235" s="166" t="s">
        <v>88</v>
      </c>
      <c r="AV235" s="14" t="s">
        <v>164</v>
      </c>
      <c r="AW235" s="14" t="s">
        <v>27</v>
      </c>
      <c r="AX235" s="14" t="s">
        <v>80</v>
      </c>
      <c r="AY235" s="166" t="s">
        <v>157</v>
      </c>
    </row>
    <row r="236" spans="2:65" s="1" customFormat="1" ht="37.9" customHeight="1">
      <c r="B236" s="28"/>
      <c r="C236" s="198" t="s">
        <v>408</v>
      </c>
      <c r="D236" s="198" t="s">
        <v>160</v>
      </c>
      <c r="E236" s="199" t="s">
        <v>3907</v>
      </c>
      <c r="F236" s="200" t="s">
        <v>3908</v>
      </c>
      <c r="G236" s="201" t="s">
        <v>411</v>
      </c>
      <c r="H236" s="202">
        <v>137.77000000000001</v>
      </c>
      <c r="I236" s="903"/>
      <c r="J236" s="203">
        <f>ROUND(I236*H236,2)</f>
        <v>0</v>
      </c>
      <c r="K236" s="200" t="s">
        <v>2720</v>
      </c>
      <c r="L236" s="28"/>
      <c r="M236" s="140" t="s">
        <v>1</v>
      </c>
      <c r="N236" s="141" t="s">
        <v>38</v>
      </c>
      <c r="O236" s="142">
        <v>0.80400000000000005</v>
      </c>
      <c r="P236" s="142">
        <f>O236*H236</f>
        <v>110.76708000000002</v>
      </c>
      <c r="Q236" s="142">
        <v>9.0000000000000006E-5</v>
      </c>
      <c r="R236" s="142">
        <f>Q236*H236</f>
        <v>1.2399300000000002E-2</v>
      </c>
      <c r="S236" s="142">
        <v>0</v>
      </c>
      <c r="T236" s="143">
        <f>S236*H236</f>
        <v>0</v>
      </c>
      <c r="AR236" s="144" t="s">
        <v>188</v>
      </c>
      <c r="AT236" s="144" t="s">
        <v>160</v>
      </c>
      <c r="AU236" s="144" t="s">
        <v>88</v>
      </c>
      <c r="AY236" s="16" t="s">
        <v>157</v>
      </c>
      <c r="BE236" s="145">
        <f>IF(N236="základní",J236,0)</f>
        <v>0</v>
      </c>
      <c r="BF236" s="145">
        <f>IF(N236="snížená",J236,0)</f>
        <v>0</v>
      </c>
      <c r="BG236" s="145">
        <f>IF(N236="zákl. přenesená",J236,0)</f>
        <v>0</v>
      </c>
      <c r="BH236" s="145">
        <f>IF(N236="sníž. přenesená",J236,0)</f>
        <v>0</v>
      </c>
      <c r="BI236" s="145">
        <f>IF(N236="nulová",J236,0)</f>
        <v>0</v>
      </c>
      <c r="BJ236" s="16" t="s">
        <v>88</v>
      </c>
      <c r="BK236" s="145">
        <f>ROUND(I236*H236,2)</f>
        <v>0</v>
      </c>
      <c r="BL236" s="16" t="s">
        <v>188</v>
      </c>
      <c r="BM236" s="144" t="s">
        <v>3909</v>
      </c>
    </row>
    <row r="237" spans="2:65" s="1" customFormat="1">
      <c r="B237" s="28"/>
      <c r="D237" s="150" t="s">
        <v>214</v>
      </c>
      <c r="F237" s="870" t="s">
        <v>3910</v>
      </c>
      <c r="L237" s="28"/>
      <c r="M237" s="152"/>
      <c r="T237" s="52"/>
      <c r="AT237" s="16" t="s">
        <v>214</v>
      </c>
      <c r="AU237" s="16" t="s">
        <v>88</v>
      </c>
    </row>
    <row r="238" spans="2:65" s="12" customFormat="1">
      <c r="B238" s="153"/>
      <c r="D238" s="154" t="s">
        <v>259</v>
      </c>
      <c r="E238" s="155" t="s">
        <v>1</v>
      </c>
      <c r="F238" s="156" t="s">
        <v>3233</v>
      </c>
      <c r="H238" s="155" t="s">
        <v>1</v>
      </c>
      <c r="L238" s="153"/>
      <c r="M238" s="157"/>
      <c r="T238" s="158"/>
      <c r="AT238" s="155" t="s">
        <v>259</v>
      </c>
      <c r="AU238" s="155" t="s">
        <v>88</v>
      </c>
      <c r="AV238" s="12" t="s">
        <v>80</v>
      </c>
      <c r="AW238" s="12" t="s">
        <v>27</v>
      </c>
      <c r="AX238" s="12" t="s">
        <v>72</v>
      </c>
      <c r="AY238" s="155" t="s">
        <v>157</v>
      </c>
    </row>
    <row r="239" spans="2:65" s="12" customFormat="1">
      <c r="B239" s="153"/>
      <c r="D239" s="154" t="s">
        <v>259</v>
      </c>
      <c r="E239" s="155" t="s">
        <v>1</v>
      </c>
      <c r="F239" s="156" t="s">
        <v>3234</v>
      </c>
      <c r="H239" s="155" t="s">
        <v>1</v>
      </c>
      <c r="L239" s="153"/>
      <c r="M239" s="157"/>
      <c r="T239" s="158"/>
      <c r="AT239" s="155" t="s">
        <v>259</v>
      </c>
      <c r="AU239" s="155" t="s">
        <v>88</v>
      </c>
      <c r="AV239" s="12" t="s">
        <v>80</v>
      </c>
      <c r="AW239" s="12" t="s">
        <v>27</v>
      </c>
      <c r="AX239" s="12" t="s">
        <v>72</v>
      </c>
      <c r="AY239" s="155" t="s">
        <v>157</v>
      </c>
    </row>
    <row r="240" spans="2:65" s="13" customFormat="1">
      <c r="B240" s="159"/>
      <c r="D240" s="154" t="s">
        <v>259</v>
      </c>
      <c r="E240" s="160" t="s">
        <v>1</v>
      </c>
      <c r="F240" s="161" t="s">
        <v>3911</v>
      </c>
      <c r="H240" s="162">
        <v>39.6</v>
      </c>
      <c r="L240" s="159"/>
      <c r="M240" s="163"/>
      <c r="T240" s="164"/>
      <c r="AT240" s="160" t="s">
        <v>259</v>
      </c>
      <c r="AU240" s="160" t="s">
        <v>88</v>
      </c>
      <c r="AV240" s="13" t="s">
        <v>88</v>
      </c>
      <c r="AW240" s="13" t="s">
        <v>27</v>
      </c>
      <c r="AX240" s="13" t="s">
        <v>72</v>
      </c>
      <c r="AY240" s="160" t="s">
        <v>157</v>
      </c>
    </row>
    <row r="241" spans="2:65" s="13" customFormat="1">
      <c r="B241" s="159"/>
      <c r="D241" s="154" t="s">
        <v>259</v>
      </c>
      <c r="E241" s="160" t="s">
        <v>1</v>
      </c>
      <c r="F241" s="161" t="s">
        <v>3266</v>
      </c>
      <c r="H241" s="162">
        <v>78.17</v>
      </c>
      <c r="L241" s="159"/>
      <c r="M241" s="163"/>
      <c r="T241" s="164"/>
      <c r="AT241" s="160" t="s">
        <v>259</v>
      </c>
      <c r="AU241" s="160" t="s">
        <v>88</v>
      </c>
      <c r="AV241" s="13" t="s">
        <v>88</v>
      </c>
      <c r="AW241" s="13" t="s">
        <v>27</v>
      </c>
      <c r="AX241" s="13" t="s">
        <v>72</v>
      </c>
      <c r="AY241" s="160" t="s">
        <v>157</v>
      </c>
    </row>
    <row r="242" spans="2:65" s="13" customFormat="1">
      <c r="B242" s="159"/>
      <c r="D242" s="154" t="s">
        <v>259</v>
      </c>
      <c r="E242" s="160" t="s">
        <v>1</v>
      </c>
      <c r="F242" s="161" t="s">
        <v>3912</v>
      </c>
      <c r="H242" s="162">
        <v>20</v>
      </c>
      <c r="L242" s="159"/>
      <c r="M242" s="163"/>
      <c r="T242" s="164"/>
      <c r="AT242" s="160" t="s">
        <v>259</v>
      </c>
      <c r="AU242" s="160" t="s">
        <v>88</v>
      </c>
      <c r="AV242" s="13" t="s">
        <v>88</v>
      </c>
      <c r="AW242" s="13" t="s">
        <v>27</v>
      </c>
      <c r="AX242" s="13" t="s">
        <v>72</v>
      </c>
      <c r="AY242" s="160" t="s">
        <v>157</v>
      </c>
    </row>
    <row r="243" spans="2:65" s="14" customFormat="1">
      <c r="B243" s="165"/>
      <c r="D243" s="154" t="s">
        <v>259</v>
      </c>
      <c r="E243" s="166" t="s">
        <v>1</v>
      </c>
      <c r="F243" s="167" t="s">
        <v>265</v>
      </c>
      <c r="H243" s="168">
        <v>137.77000000000001</v>
      </c>
      <c r="L243" s="165"/>
      <c r="M243" s="169"/>
      <c r="T243" s="170"/>
      <c r="AT243" s="166" t="s">
        <v>259</v>
      </c>
      <c r="AU243" s="166" t="s">
        <v>88</v>
      </c>
      <c r="AV243" s="14" t="s">
        <v>164</v>
      </c>
      <c r="AW243" s="14" t="s">
        <v>27</v>
      </c>
      <c r="AX243" s="14" t="s">
        <v>80</v>
      </c>
      <c r="AY243" s="166" t="s">
        <v>157</v>
      </c>
    </row>
    <row r="244" spans="2:65" s="1" customFormat="1" ht="37.9" customHeight="1">
      <c r="B244" s="28"/>
      <c r="C244" s="198" t="s">
        <v>188</v>
      </c>
      <c r="D244" s="198" t="s">
        <v>160</v>
      </c>
      <c r="E244" s="199" t="s">
        <v>3913</v>
      </c>
      <c r="F244" s="200" t="s">
        <v>3914</v>
      </c>
      <c r="G244" s="201" t="s">
        <v>411</v>
      </c>
      <c r="H244" s="202">
        <v>25.72</v>
      </c>
      <c r="I244" s="903"/>
      <c r="J244" s="203">
        <f>ROUND(I244*H244,2)</f>
        <v>0</v>
      </c>
      <c r="K244" s="200" t="s">
        <v>2720</v>
      </c>
      <c r="L244" s="28"/>
      <c r="M244" s="140" t="s">
        <v>1</v>
      </c>
      <c r="N244" s="141" t="s">
        <v>38</v>
      </c>
      <c r="O244" s="142">
        <v>1.454</v>
      </c>
      <c r="P244" s="142">
        <f>O244*H244</f>
        <v>37.396879999999996</v>
      </c>
      <c r="Q244" s="142">
        <v>1E-4</v>
      </c>
      <c r="R244" s="142">
        <f>Q244*H244</f>
        <v>2.5720000000000001E-3</v>
      </c>
      <c r="S244" s="142">
        <v>0</v>
      </c>
      <c r="T244" s="143">
        <f>S244*H244</f>
        <v>0</v>
      </c>
      <c r="AR244" s="144" t="s">
        <v>188</v>
      </c>
      <c r="AT244" s="144" t="s">
        <v>160</v>
      </c>
      <c r="AU244" s="144" t="s">
        <v>88</v>
      </c>
      <c r="AY244" s="16" t="s">
        <v>157</v>
      </c>
      <c r="BE244" s="145">
        <f>IF(N244="základní",J244,0)</f>
        <v>0</v>
      </c>
      <c r="BF244" s="145">
        <f>IF(N244="snížená",J244,0)</f>
        <v>0</v>
      </c>
      <c r="BG244" s="145">
        <f>IF(N244="zákl. přenesená",J244,0)</f>
        <v>0</v>
      </c>
      <c r="BH244" s="145">
        <f>IF(N244="sníž. přenesená",J244,0)</f>
        <v>0</v>
      </c>
      <c r="BI244" s="145">
        <f>IF(N244="nulová",J244,0)</f>
        <v>0</v>
      </c>
      <c r="BJ244" s="16" t="s">
        <v>88</v>
      </c>
      <c r="BK244" s="145">
        <f>ROUND(I244*H244,2)</f>
        <v>0</v>
      </c>
      <c r="BL244" s="16" t="s">
        <v>188</v>
      </c>
      <c r="BM244" s="144" t="s">
        <v>3915</v>
      </c>
    </row>
    <row r="245" spans="2:65" s="1" customFormat="1">
      <c r="B245" s="28"/>
      <c r="D245" s="150" t="s">
        <v>214</v>
      </c>
      <c r="F245" s="870" t="s">
        <v>3916</v>
      </c>
      <c r="L245" s="28"/>
      <c r="M245" s="152"/>
      <c r="T245" s="52"/>
      <c r="AT245" s="16" t="s">
        <v>214</v>
      </c>
      <c r="AU245" s="16" t="s">
        <v>88</v>
      </c>
    </row>
    <row r="246" spans="2:65" s="12" customFormat="1">
      <c r="B246" s="153"/>
      <c r="D246" s="154" t="s">
        <v>259</v>
      </c>
      <c r="E246" s="155" t="s">
        <v>1</v>
      </c>
      <c r="F246" s="156" t="s">
        <v>3233</v>
      </c>
      <c r="H246" s="155" t="s">
        <v>1</v>
      </c>
      <c r="L246" s="153"/>
      <c r="M246" s="157"/>
      <c r="T246" s="158"/>
      <c r="AT246" s="155" t="s">
        <v>259</v>
      </c>
      <c r="AU246" s="155" t="s">
        <v>88</v>
      </c>
      <c r="AV246" s="12" t="s">
        <v>80</v>
      </c>
      <c r="AW246" s="12" t="s">
        <v>27</v>
      </c>
      <c r="AX246" s="12" t="s">
        <v>72</v>
      </c>
      <c r="AY246" s="155" t="s">
        <v>157</v>
      </c>
    </row>
    <row r="247" spans="2:65" s="12" customFormat="1">
      <c r="B247" s="153"/>
      <c r="D247" s="154" t="s">
        <v>259</v>
      </c>
      <c r="E247" s="155" t="s">
        <v>1</v>
      </c>
      <c r="F247" s="156" t="s">
        <v>3234</v>
      </c>
      <c r="H247" s="155" t="s">
        <v>1</v>
      </c>
      <c r="L247" s="153"/>
      <c r="M247" s="157"/>
      <c r="T247" s="158"/>
      <c r="AT247" s="155" t="s">
        <v>259</v>
      </c>
      <c r="AU247" s="155" t="s">
        <v>88</v>
      </c>
      <c r="AV247" s="12" t="s">
        <v>80</v>
      </c>
      <c r="AW247" s="12" t="s">
        <v>27</v>
      </c>
      <c r="AX247" s="12" t="s">
        <v>72</v>
      </c>
      <c r="AY247" s="155" t="s">
        <v>157</v>
      </c>
    </row>
    <row r="248" spans="2:65" s="13" customFormat="1">
      <c r="B248" s="159"/>
      <c r="D248" s="154" t="s">
        <v>259</v>
      </c>
      <c r="E248" s="160" t="s">
        <v>1</v>
      </c>
      <c r="F248" s="161" t="s">
        <v>3917</v>
      </c>
      <c r="H248" s="162">
        <v>25.72</v>
      </c>
      <c r="L248" s="159"/>
      <c r="M248" s="163"/>
      <c r="T248" s="164"/>
      <c r="AT248" s="160" t="s">
        <v>259</v>
      </c>
      <c r="AU248" s="160" t="s">
        <v>88</v>
      </c>
      <c r="AV248" s="13" t="s">
        <v>88</v>
      </c>
      <c r="AW248" s="13" t="s">
        <v>27</v>
      </c>
      <c r="AX248" s="13" t="s">
        <v>72</v>
      </c>
      <c r="AY248" s="160" t="s">
        <v>157</v>
      </c>
    </row>
    <row r="249" spans="2:65" s="14" customFormat="1">
      <c r="B249" s="165"/>
      <c r="D249" s="154" t="s">
        <v>259</v>
      </c>
      <c r="E249" s="166" t="s">
        <v>1</v>
      </c>
      <c r="F249" s="167" t="s">
        <v>265</v>
      </c>
      <c r="H249" s="168">
        <v>25.72</v>
      </c>
      <c r="L249" s="165"/>
      <c r="M249" s="169"/>
      <c r="T249" s="170"/>
      <c r="AT249" s="166" t="s">
        <v>259</v>
      </c>
      <c r="AU249" s="166" t="s">
        <v>88</v>
      </c>
      <c r="AV249" s="14" t="s">
        <v>164</v>
      </c>
      <c r="AW249" s="14" t="s">
        <v>27</v>
      </c>
      <c r="AX249" s="14" t="s">
        <v>80</v>
      </c>
      <c r="AY249" s="166" t="s">
        <v>157</v>
      </c>
    </row>
    <row r="250" spans="2:65" s="1" customFormat="1" ht="24.25" customHeight="1">
      <c r="B250" s="28"/>
      <c r="C250" s="198" t="s">
        <v>419</v>
      </c>
      <c r="D250" s="198" t="s">
        <v>160</v>
      </c>
      <c r="E250" s="199" t="s">
        <v>3918</v>
      </c>
      <c r="F250" s="200" t="s">
        <v>3919</v>
      </c>
      <c r="G250" s="201" t="s">
        <v>306</v>
      </c>
      <c r="H250" s="202">
        <v>705.9</v>
      </c>
      <c r="I250" s="903"/>
      <c r="J250" s="203">
        <f>ROUND(I250*H250,2)</f>
        <v>0</v>
      </c>
      <c r="K250" s="200" t="s">
        <v>2720</v>
      </c>
      <c r="L250" s="28"/>
      <c r="M250" s="140" t="s">
        <v>1</v>
      </c>
      <c r="N250" s="141" t="s">
        <v>38</v>
      </c>
      <c r="O250" s="142">
        <v>0.22</v>
      </c>
      <c r="P250" s="142">
        <f>O250*H250</f>
        <v>155.298</v>
      </c>
      <c r="Q250" s="142">
        <v>0</v>
      </c>
      <c r="R250" s="142">
        <f>Q250*H250</f>
        <v>0</v>
      </c>
      <c r="S250" s="142">
        <v>0</v>
      </c>
      <c r="T250" s="143">
        <f>S250*H250</f>
        <v>0</v>
      </c>
      <c r="AR250" s="144" t="s">
        <v>188</v>
      </c>
      <c r="AT250" s="144" t="s">
        <v>160</v>
      </c>
      <c r="AU250" s="144" t="s">
        <v>88</v>
      </c>
      <c r="AY250" s="16" t="s">
        <v>157</v>
      </c>
      <c r="BE250" s="145">
        <f>IF(N250="základní",J250,0)</f>
        <v>0</v>
      </c>
      <c r="BF250" s="145">
        <f>IF(N250="snížená",J250,0)</f>
        <v>0</v>
      </c>
      <c r="BG250" s="145">
        <f>IF(N250="zákl. přenesená",J250,0)</f>
        <v>0</v>
      </c>
      <c r="BH250" s="145">
        <f>IF(N250="sníž. přenesená",J250,0)</f>
        <v>0</v>
      </c>
      <c r="BI250" s="145">
        <f>IF(N250="nulová",J250,0)</f>
        <v>0</v>
      </c>
      <c r="BJ250" s="16" t="s">
        <v>88</v>
      </c>
      <c r="BK250" s="145">
        <f>ROUND(I250*H250,2)</f>
        <v>0</v>
      </c>
      <c r="BL250" s="16" t="s">
        <v>188</v>
      </c>
      <c r="BM250" s="144" t="s">
        <v>3920</v>
      </c>
    </row>
    <row r="251" spans="2:65" s="1" customFormat="1">
      <c r="B251" s="28"/>
      <c r="D251" s="150" t="s">
        <v>214</v>
      </c>
      <c r="F251" s="870" t="s">
        <v>3921</v>
      </c>
      <c r="L251" s="28"/>
      <c r="M251" s="152"/>
      <c r="T251" s="52"/>
      <c r="AT251" s="16" t="s">
        <v>214</v>
      </c>
      <c r="AU251" s="16" t="s">
        <v>88</v>
      </c>
    </row>
    <row r="252" spans="2:65" s="12" customFormat="1">
      <c r="B252" s="153"/>
      <c r="D252" s="154" t="s">
        <v>259</v>
      </c>
      <c r="E252" s="155" t="s">
        <v>1</v>
      </c>
      <c r="F252" s="156" t="s">
        <v>3233</v>
      </c>
      <c r="H252" s="155" t="s">
        <v>1</v>
      </c>
      <c r="L252" s="153"/>
      <c r="M252" s="157"/>
      <c r="T252" s="158"/>
      <c r="AT252" s="155" t="s">
        <v>259</v>
      </c>
      <c r="AU252" s="155" t="s">
        <v>88</v>
      </c>
      <c r="AV252" s="12" t="s">
        <v>80</v>
      </c>
      <c r="AW252" s="12" t="s">
        <v>27</v>
      </c>
      <c r="AX252" s="12" t="s">
        <v>72</v>
      </c>
      <c r="AY252" s="155" t="s">
        <v>157</v>
      </c>
    </row>
    <row r="253" spans="2:65" s="12" customFormat="1">
      <c r="B253" s="153"/>
      <c r="D253" s="154" t="s">
        <v>259</v>
      </c>
      <c r="E253" s="155" t="s">
        <v>1</v>
      </c>
      <c r="F253" s="156" t="s">
        <v>2723</v>
      </c>
      <c r="H253" s="155" t="s">
        <v>1</v>
      </c>
      <c r="L253" s="153"/>
      <c r="M253" s="157"/>
      <c r="T253" s="158"/>
      <c r="AT253" s="155" t="s">
        <v>259</v>
      </c>
      <c r="AU253" s="155" t="s">
        <v>88</v>
      </c>
      <c r="AV253" s="12" t="s">
        <v>80</v>
      </c>
      <c r="AW253" s="12" t="s">
        <v>27</v>
      </c>
      <c r="AX253" s="12" t="s">
        <v>72</v>
      </c>
      <c r="AY253" s="155" t="s">
        <v>157</v>
      </c>
    </row>
    <row r="254" spans="2:65" s="12" customFormat="1">
      <c r="B254" s="153"/>
      <c r="D254" s="154" t="s">
        <v>259</v>
      </c>
      <c r="E254" s="155" t="s">
        <v>1</v>
      </c>
      <c r="F254" s="156" t="s">
        <v>3807</v>
      </c>
      <c r="H254" s="155" t="s">
        <v>1</v>
      </c>
      <c r="L254" s="153"/>
      <c r="M254" s="157"/>
      <c r="T254" s="158"/>
      <c r="AT254" s="155" t="s">
        <v>259</v>
      </c>
      <c r="AU254" s="155" t="s">
        <v>88</v>
      </c>
      <c r="AV254" s="12" t="s">
        <v>80</v>
      </c>
      <c r="AW254" s="12" t="s">
        <v>27</v>
      </c>
      <c r="AX254" s="12" t="s">
        <v>72</v>
      </c>
      <c r="AY254" s="155" t="s">
        <v>157</v>
      </c>
    </row>
    <row r="255" spans="2:65" s="13" customFormat="1">
      <c r="B255" s="159"/>
      <c r="D255" s="154" t="s">
        <v>259</v>
      </c>
      <c r="E255" s="160" t="s">
        <v>1</v>
      </c>
      <c r="F255" s="161" t="s">
        <v>3808</v>
      </c>
      <c r="H255" s="162">
        <v>122</v>
      </c>
      <c r="L255" s="159"/>
      <c r="M255" s="163"/>
      <c r="T255" s="164"/>
      <c r="AT255" s="160" t="s">
        <v>259</v>
      </c>
      <c r="AU255" s="160" t="s">
        <v>88</v>
      </c>
      <c r="AV255" s="13" t="s">
        <v>88</v>
      </c>
      <c r="AW255" s="13" t="s">
        <v>27</v>
      </c>
      <c r="AX255" s="13" t="s">
        <v>72</v>
      </c>
      <c r="AY255" s="160" t="s">
        <v>157</v>
      </c>
    </row>
    <row r="256" spans="2:65" s="13" customFormat="1">
      <c r="B256" s="159"/>
      <c r="D256" s="154" t="s">
        <v>259</v>
      </c>
      <c r="E256" s="160" t="s">
        <v>1</v>
      </c>
      <c r="F256" s="161" t="s">
        <v>3809</v>
      </c>
      <c r="H256" s="162">
        <v>56</v>
      </c>
      <c r="L256" s="159"/>
      <c r="M256" s="163"/>
      <c r="T256" s="164"/>
      <c r="AT256" s="160" t="s">
        <v>259</v>
      </c>
      <c r="AU256" s="160" t="s">
        <v>88</v>
      </c>
      <c r="AV256" s="13" t="s">
        <v>88</v>
      </c>
      <c r="AW256" s="13" t="s">
        <v>27</v>
      </c>
      <c r="AX256" s="13" t="s">
        <v>72</v>
      </c>
      <c r="AY256" s="160" t="s">
        <v>157</v>
      </c>
    </row>
    <row r="257" spans="2:65" s="13" customFormat="1">
      <c r="B257" s="159"/>
      <c r="D257" s="154" t="s">
        <v>259</v>
      </c>
      <c r="E257" s="160" t="s">
        <v>1</v>
      </c>
      <c r="F257" s="161" t="s">
        <v>3810</v>
      </c>
      <c r="H257" s="162">
        <v>470</v>
      </c>
      <c r="L257" s="159"/>
      <c r="M257" s="163"/>
      <c r="T257" s="164"/>
      <c r="AT257" s="160" t="s">
        <v>259</v>
      </c>
      <c r="AU257" s="160" t="s">
        <v>88</v>
      </c>
      <c r="AV257" s="13" t="s">
        <v>88</v>
      </c>
      <c r="AW257" s="13" t="s">
        <v>27</v>
      </c>
      <c r="AX257" s="13" t="s">
        <v>72</v>
      </c>
      <c r="AY257" s="160" t="s">
        <v>157</v>
      </c>
    </row>
    <row r="258" spans="2:65" s="13" customFormat="1">
      <c r="B258" s="159"/>
      <c r="D258" s="154" t="s">
        <v>259</v>
      </c>
      <c r="E258" s="160" t="s">
        <v>1</v>
      </c>
      <c r="F258" s="161" t="s">
        <v>3811</v>
      </c>
      <c r="H258" s="162">
        <v>26</v>
      </c>
      <c r="L258" s="159"/>
      <c r="M258" s="163"/>
      <c r="T258" s="164"/>
      <c r="AT258" s="160" t="s">
        <v>259</v>
      </c>
      <c r="AU258" s="160" t="s">
        <v>88</v>
      </c>
      <c r="AV258" s="13" t="s">
        <v>88</v>
      </c>
      <c r="AW258" s="13" t="s">
        <v>27</v>
      </c>
      <c r="AX258" s="13" t="s">
        <v>72</v>
      </c>
      <c r="AY258" s="160" t="s">
        <v>157</v>
      </c>
    </row>
    <row r="259" spans="2:65" s="13" customFormat="1">
      <c r="B259" s="159"/>
      <c r="D259" s="154" t="s">
        <v>259</v>
      </c>
      <c r="E259" s="160" t="s">
        <v>1</v>
      </c>
      <c r="F259" s="161" t="s">
        <v>3812</v>
      </c>
      <c r="H259" s="162">
        <v>31.9</v>
      </c>
      <c r="L259" s="159"/>
      <c r="M259" s="163"/>
      <c r="T259" s="164"/>
      <c r="AT259" s="160" t="s">
        <v>259</v>
      </c>
      <c r="AU259" s="160" t="s">
        <v>88</v>
      </c>
      <c r="AV259" s="13" t="s">
        <v>88</v>
      </c>
      <c r="AW259" s="13" t="s">
        <v>27</v>
      </c>
      <c r="AX259" s="13" t="s">
        <v>72</v>
      </c>
      <c r="AY259" s="160" t="s">
        <v>157</v>
      </c>
    </row>
    <row r="260" spans="2:65" s="14" customFormat="1">
      <c r="B260" s="165"/>
      <c r="D260" s="154" t="s">
        <v>259</v>
      </c>
      <c r="E260" s="166" t="s">
        <v>1</v>
      </c>
      <c r="F260" s="167" t="s">
        <v>265</v>
      </c>
      <c r="H260" s="168">
        <v>705.9</v>
      </c>
      <c r="L260" s="165"/>
      <c r="M260" s="169"/>
      <c r="T260" s="170"/>
      <c r="AT260" s="166" t="s">
        <v>259</v>
      </c>
      <c r="AU260" s="166" t="s">
        <v>88</v>
      </c>
      <c r="AV260" s="14" t="s">
        <v>164</v>
      </c>
      <c r="AW260" s="14" t="s">
        <v>27</v>
      </c>
      <c r="AX260" s="14" t="s">
        <v>80</v>
      </c>
      <c r="AY260" s="166" t="s">
        <v>157</v>
      </c>
    </row>
    <row r="261" spans="2:65" s="1" customFormat="1" ht="16.5" customHeight="1">
      <c r="B261" s="28"/>
      <c r="C261" s="205" t="s">
        <v>193</v>
      </c>
      <c r="D261" s="205" t="s">
        <v>557</v>
      </c>
      <c r="E261" s="206" t="s">
        <v>3922</v>
      </c>
      <c r="F261" s="207" t="s">
        <v>3923</v>
      </c>
      <c r="G261" s="208" t="s">
        <v>256</v>
      </c>
      <c r="H261" s="209">
        <v>32.470999999999997</v>
      </c>
      <c r="I261" s="904"/>
      <c r="J261" s="210">
        <f>ROUND(I261*H261,2)</f>
        <v>0</v>
      </c>
      <c r="K261" s="207" t="s">
        <v>2720</v>
      </c>
      <c r="L261" s="185"/>
      <c r="M261" s="186" t="s">
        <v>1</v>
      </c>
      <c r="N261" s="187" t="s">
        <v>38</v>
      </c>
      <c r="O261" s="142">
        <v>0</v>
      </c>
      <c r="P261" s="142">
        <f>O261*H261</f>
        <v>0</v>
      </c>
      <c r="Q261" s="142">
        <v>0.55000000000000004</v>
      </c>
      <c r="R261" s="142">
        <f>Q261*H261</f>
        <v>17.85905</v>
      </c>
      <c r="S261" s="142">
        <v>0</v>
      </c>
      <c r="T261" s="143">
        <f>S261*H261</f>
        <v>0</v>
      </c>
      <c r="AR261" s="144" t="s">
        <v>735</v>
      </c>
      <c r="AT261" s="144" t="s">
        <v>557</v>
      </c>
      <c r="AU261" s="144" t="s">
        <v>88</v>
      </c>
      <c r="AY261" s="16" t="s">
        <v>157</v>
      </c>
      <c r="BE261" s="145">
        <f>IF(N261="základní",J261,0)</f>
        <v>0</v>
      </c>
      <c r="BF261" s="145">
        <f>IF(N261="snížená",J261,0)</f>
        <v>0</v>
      </c>
      <c r="BG261" s="145">
        <f>IF(N261="zákl. přenesená",J261,0)</f>
        <v>0</v>
      </c>
      <c r="BH261" s="145">
        <f>IF(N261="sníž. přenesená",J261,0)</f>
        <v>0</v>
      </c>
      <c r="BI261" s="145">
        <f>IF(N261="nulová",J261,0)</f>
        <v>0</v>
      </c>
      <c r="BJ261" s="16" t="s">
        <v>88</v>
      </c>
      <c r="BK261" s="145">
        <f>ROUND(I261*H261,2)</f>
        <v>0</v>
      </c>
      <c r="BL261" s="16" t="s">
        <v>188</v>
      </c>
      <c r="BM261" s="144" t="s">
        <v>3924</v>
      </c>
    </row>
    <row r="262" spans="2:65" s="12" customFormat="1">
      <c r="B262" s="153"/>
      <c r="D262" s="154" t="s">
        <v>259</v>
      </c>
      <c r="E262" s="155" t="s">
        <v>1</v>
      </c>
      <c r="F262" s="156" t="s">
        <v>3233</v>
      </c>
      <c r="H262" s="155" t="s">
        <v>1</v>
      </c>
      <c r="L262" s="153"/>
      <c r="M262" s="157"/>
      <c r="T262" s="158"/>
      <c r="AT262" s="155" t="s">
        <v>259</v>
      </c>
      <c r="AU262" s="155" t="s">
        <v>88</v>
      </c>
      <c r="AV262" s="12" t="s">
        <v>80</v>
      </c>
      <c r="AW262" s="12" t="s">
        <v>27</v>
      </c>
      <c r="AX262" s="12" t="s">
        <v>72</v>
      </c>
      <c r="AY262" s="155" t="s">
        <v>157</v>
      </c>
    </row>
    <row r="263" spans="2:65" s="12" customFormat="1">
      <c r="B263" s="153"/>
      <c r="D263" s="154" t="s">
        <v>259</v>
      </c>
      <c r="E263" s="155" t="s">
        <v>1</v>
      </c>
      <c r="F263" s="156" t="s">
        <v>2723</v>
      </c>
      <c r="H263" s="155" t="s">
        <v>1</v>
      </c>
      <c r="L263" s="153"/>
      <c r="M263" s="157"/>
      <c r="T263" s="158"/>
      <c r="AT263" s="155" t="s">
        <v>259</v>
      </c>
      <c r="AU263" s="155" t="s">
        <v>88</v>
      </c>
      <c r="AV263" s="12" t="s">
        <v>80</v>
      </c>
      <c r="AW263" s="12" t="s">
        <v>27</v>
      </c>
      <c r="AX263" s="12" t="s">
        <v>72</v>
      </c>
      <c r="AY263" s="155" t="s">
        <v>157</v>
      </c>
    </row>
    <row r="264" spans="2:65" s="12" customFormat="1">
      <c r="B264" s="153"/>
      <c r="D264" s="154" t="s">
        <v>259</v>
      </c>
      <c r="E264" s="155" t="s">
        <v>1</v>
      </c>
      <c r="F264" s="156" t="s">
        <v>3807</v>
      </c>
      <c r="H264" s="155" t="s">
        <v>1</v>
      </c>
      <c r="L264" s="153"/>
      <c r="M264" s="157"/>
      <c r="T264" s="158"/>
      <c r="AT264" s="155" t="s">
        <v>259</v>
      </c>
      <c r="AU264" s="155" t="s">
        <v>88</v>
      </c>
      <c r="AV264" s="12" t="s">
        <v>80</v>
      </c>
      <c r="AW264" s="12" t="s">
        <v>27</v>
      </c>
      <c r="AX264" s="12" t="s">
        <v>72</v>
      </c>
      <c r="AY264" s="155" t="s">
        <v>157</v>
      </c>
    </row>
    <row r="265" spans="2:65" s="13" customFormat="1">
      <c r="B265" s="159"/>
      <c r="D265" s="154" t="s">
        <v>259</v>
      </c>
      <c r="E265" s="160" t="s">
        <v>1</v>
      </c>
      <c r="F265" s="161" t="s">
        <v>3808</v>
      </c>
      <c r="H265" s="162">
        <v>122</v>
      </c>
      <c r="L265" s="159"/>
      <c r="M265" s="163"/>
      <c r="T265" s="164"/>
      <c r="AT265" s="160" t="s">
        <v>259</v>
      </c>
      <c r="AU265" s="160" t="s">
        <v>88</v>
      </c>
      <c r="AV265" s="13" t="s">
        <v>88</v>
      </c>
      <c r="AW265" s="13" t="s">
        <v>27</v>
      </c>
      <c r="AX265" s="13" t="s">
        <v>72</v>
      </c>
      <c r="AY265" s="160" t="s">
        <v>157</v>
      </c>
    </row>
    <row r="266" spans="2:65" s="13" customFormat="1">
      <c r="B266" s="159"/>
      <c r="D266" s="154" t="s">
        <v>259</v>
      </c>
      <c r="E266" s="160" t="s">
        <v>1</v>
      </c>
      <c r="F266" s="161" t="s">
        <v>3809</v>
      </c>
      <c r="H266" s="162">
        <v>56</v>
      </c>
      <c r="L266" s="159"/>
      <c r="M266" s="163"/>
      <c r="T266" s="164"/>
      <c r="AT266" s="160" t="s">
        <v>259</v>
      </c>
      <c r="AU266" s="160" t="s">
        <v>88</v>
      </c>
      <c r="AV266" s="13" t="s">
        <v>88</v>
      </c>
      <c r="AW266" s="13" t="s">
        <v>27</v>
      </c>
      <c r="AX266" s="13" t="s">
        <v>72</v>
      </c>
      <c r="AY266" s="160" t="s">
        <v>157</v>
      </c>
    </row>
    <row r="267" spans="2:65" s="13" customFormat="1">
      <c r="B267" s="159"/>
      <c r="D267" s="154" t="s">
        <v>259</v>
      </c>
      <c r="E267" s="160" t="s">
        <v>1</v>
      </c>
      <c r="F267" s="161" t="s">
        <v>3810</v>
      </c>
      <c r="H267" s="162">
        <v>470</v>
      </c>
      <c r="L267" s="159"/>
      <c r="M267" s="163"/>
      <c r="T267" s="164"/>
      <c r="AT267" s="160" t="s">
        <v>259</v>
      </c>
      <c r="AU267" s="160" t="s">
        <v>88</v>
      </c>
      <c r="AV267" s="13" t="s">
        <v>88</v>
      </c>
      <c r="AW267" s="13" t="s">
        <v>27</v>
      </c>
      <c r="AX267" s="13" t="s">
        <v>72</v>
      </c>
      <c r="AY267" s="160" t="s">
        <v>157</v>
      </c>
    </row>
    <row r="268" spans="2:65" s="13" customFormat="1">
      <c r="B268" s="159"/>
      <c r="D268" s="154" t="s">
        <v>259</v>
      </c>
      <c r="E268" s="160" t="s">
        <v>1</v>
      </c>
      <c r="F268" s="161" t="s">
        <v>3811</v>
      </c>
      <c r="H268" s="162">
        <v>26</v>
      </c>
      <c r="L268" s="159"/>
      <c r="M268" s="163"/>
      <c r="T268" s="164"/>
      <c r="AT268" s="160" t="s">
        <v>259</v>
      </c>
      <c r="AU268" s="160" t="s">
        <v>88</v>
      </c>
      <c r="AV268" s="13" t="s">
        <v>88</v>
      </c>
      <c r="AW268" s="13" t="s">
        <v>27</v>
      </c>
      <c r="AX268" s="13" t="s">
        <v>72</v>
      </c>
      <c r="AY268" s="160" t="s">
        <v>157</v>
      </c>
    </row>
    <row r="269" spans="2:65" s="13" customFormat="1">
      <c r="B269" s="159"/>
      <c r="D269" s="154" t="s">
        <v>259</v>
      </c>
      <c r="E269" s="160" t="s">
        <v>1</v>
      </c>
      <c r="F269" s="161" t="s">
        <v>3812</v>
      </c>
      <c r="H269" s="162">
        <v>31.9</v>
      </c>
      <c r="L269" s="159"/>
      <c r="M269" s="163"/>
      <c r="T269" s="164"/>
      <c r="AT269" s="160" t="s">
        <v>259</v>
      </c>
      <c r="AU269" s="160" t="s">
        <v>88</v>
      </c>
      <c r="AV269" s="13" t="s">
        <v>88</v>
      </c>
      <c r="AW269" s="13" t="s">
        <v>27</v>
      </c>
      <c r="AX269" s="13" t="s">
        <v>72</v>
      </c>
      <c r="AY269" s="160" t="s">
        <v>157</v>
      </c>
    </row>
    <row r="270" spans="2:65" s="882" customFormat="1">
      <c r="B270" s="881"/>
      <c r="D270" s="154" t="s">
        <v>259</v>
      </c>
      <c r="E270" s="883" t="s">
        <v>1</v>
      </c>
      <c r="F270" s="884" t="s">
        <v>1266</v>
      </c>
      <c r="H270" s="885">
        <v>705.9</v>
      </c>
      <c r="L270" s="881"/>
      <c r="M270" s="886"/>
      <c r="T270" s="887"/>
      <c r="AT270" s="883" t="s">
        <v>259</v>
      </c>
      <c r="AU270" s="883" t="s">
        <v>88</v>
      </c>
      <c r="AV270" s="882" t="s">
        <v>95</v>
      </c>
      <c r="AW270" s="882" t="s">
        <v>27</v>
      </c>
      <c r="AX270" s="882" t="s">
        <v>72</v>
      </c>
      <c r="AY270" s="883" t="s">
        <v>157</v>
      </c>
    </row>
    <row r="271" spans="2:65" s="13" customFormat="1">
      <c r="B271" s="159"/>
      <c r="D271" s="154" t="s">
        <v>259</v>
      </c>
      <c r="E271" s="160" t="s">
        <v>1</v>
      </c>
      <c r="F271" s="161" t="s">
        <v>3925</v>
      </c>
      <c r="H271" s="162">
        <v>32.470999999999997</v>
      </c>
      <c r="L271" s="159"/>
      <c r="M271" s="163"/>
      <c r="T271" s="164"/>
      <c r="AT271" s="160" t="s">
        <v>259</v>
      </c>
      <c r="AU271" s="160" t="s">
        <v>88</v>
      </c>
      <c r="AV271" s="13" t="s">
        <v>88</v>
      </c>
      <c r="AW271" s="13" t="s">
        <v>27</v>
      </c>
      <c r="AX271" s="13" t="s">
        <v>80</v>
      </c>
      <c r="AY271" s="160" t="s">
        <v>157</v>
      </c>
    </row>
    <row r="272" spans="2:65" s="1" customFormat="1" ht="24.25" customHeight="1">
      <c r="B272" s="28"/>
      <c r="C272" s="198" t="s">
        <v>429</v>
      </c>
      <c r="D272" s="198" t="s">
        <v>160</v>
      </c>
      <c r="E272" s="199" t="s">
        <v>3926</v>
      </c>
      <c r="F272" s="200" t="s">
        <v>3927</v>
      </c>
      <c r="G272" s="201" t="s">
        <v>411</v>
      </c>
      <c r="H272" s="202">
        <v>705.9</v>
      </c>
      <c r="I272" s="903"/>
      <c r="J272" s="203">
        <f>ROUND(I272*H272,2)</f>
        <v>0</v>
      </c>
      <c r="K272" s="200" t="s">
        <v>2720</v>
      </c>
      <c r="L272" s="28"/>
      <c r="M272" s="140" t="s">
        <v>1</v>
      </c>
      <c r="N272" s="141" t="s">
        <v>38</v>
      </c>
      <c r="O272" s="142">
        <v>0.03</v>
      </c>
      <c r="P272" s="142">
        <f>O272*H272</f>
        <v>21.177</v>
      </c>
      <c r="Q272" s="142">
        <v>2.0000000000000002E-5</v>
      </c>
      <c r="R272" s="142">
        <f>Q272*H272</f>
        <v>1.4118E-2</v>
      </c>
      <c r="S272" s="142">
        <v>0</v>
      </c>
      <c r="T272" s="143">
        <f>S272*H272</f>
        <v>0</v>
      </c>
      <c r="AR272" s="144" t="s">
        <v>188</v>
      </c>
      <c r="AT272" s="144" t="s">
        <v>160</v>
      </c>
      <c r="AU272" s="144" t="s">
        <v>88</v>
      </c>
      <c r="AY272" s="16" t="s">
        <v>157</v>
      </c>
      <c r="BE272" s="145">
        <f>IF(N272="základní",J272,0)</f>
        <v>0</v>
      </c>
      <c r="BF272" s="145">
        <f>IF(N272="snížená",J272,0)</f>
        <v>0</v>
      </c>
      <c r="BG272" s="145">
        <f>IF(N272="zákl. přenesená",J272,0)</f>
        <v>0</v>
      </c>
      <c r="BH272" s="145">
        <f>IF(N272="sníž. přenesená",J272,0)</f>
        <v>0</v>
      </c>
      <c r="BI272" s="145">
        <f>IF(N272="nulová",J272,0)</f>
        <v>0</v>
      </c>
      <c r="BJ272" s="16" t="s">
        <v>88</v>
      </c>
      <c r="BK272" s="145">
        <f>ROUND(I272*H272,2)</f>
        <v>0</v>
      </c>
      <c r="BL272" s="16" t="s">
        <v>188</v>
      </c>
      <c r="BM272" s="144" t="s">
        <v>3928</v>
      </c>
    </row>
    <row r="273" spans="2:65" s="1" customFormat="1">
      <c r="B273" s="28"/>
      <c r="D273" s="150" t="s">
        <v>214</v>
      </c>
      <c r="F273" s="870" t="s">
        <v>3929</v>
      </c>
      <c r="L273" s="28"/>
      <c r="M273" s="152"/>
      <c r="T273" s="52"/>
      <c r="AT273" s="16" t="s">
        <v>214</v>
      </c>
      <c r="AU273" s="16" t="s">
        <v>88</v>
      </c>
    </row>
    <row r="274" spans="2:65" s="12" customFormat="1">
      <c r="B274" s="153"/>
      <c r="D274" s="154" t="s">
        <v>259</v>
      </c>
      <c r="E274" s="155" t="s">
        <v>1</v>
      </c>
      <c r="F274" s="156" t="s">
        <v>3233</v>
      </c>
      <c r="H274" s="155" t="s">
        <v>1</v>
      </c>
      <c r="L274" s="153"/>
      <c r="M274" s="157"/>
      <c r="T274" s="158"/>
      <c r="AT274" s="155" t="s">
        <v>259</v>
      </c>
      <c r="AU274" s="155" t="s">
        <v>88</v>
      </c>
      <c r="AV274" s="12" t="s">
        <v>80</v>
      </c>
      <c r="AW274" s="12" t="s">
        <v>27</v>
      </c>
      <c r="AX274" s="12" t="s">
        <v>72</v>
      </c>
      <c r="AY274" s="155" t="s">
        <v>157</v>
      </c>
    </row>
    <row r="275" spans="2:65" s="12" customFormat="1">
      <c r="B275" s="153"/>
      <c r="D275" s="154" t="s">
        <v>259</v>
      </c>
      <c r="E275" s="155" t="s">
        <v>1</v>
      </c>
      <c r="F275" s="156" t="s">
        <v>2723</v>
      </c>
      <c r="H275" s="155" t="s">
        <v>1</v>
      </c>
      <c r="L275" s="153"/>
      <c r="M275" s="157"/>
      <c r="T275" s="158"/>
      <c r="AT275" s="155" t="s">
        <v>259</v>
      </c>
      <c r="AU275" s="155" t="s">
        <v>88</v>
      </c>
      <c r="AV275" s="12" t="s">
        <v>80</v>
      </c>
      <c r="AW275" s="12" t="s">
        <v>27</v>
      </c>
      <c r="AX275" s="12" t="s">
        <v>72</v>
      </c>
      <c r="AY275" s="155" t="s">
        <v>157</v>
      </c>
    </row>
    <row r="276" spans="2:65" s="12" customFormat="1">
      <c r="B276" s="153"/>
      <c r="D276" s="154" t="s">
        <v>259</v>
      </c>
      <c r="E276" s="155" t="s">
        <v>1</v>
      </c>
      <c r="F276" s="156" t="s">
        <v>3807</v>
      </c>
      <c r="H276" s="155" t="s">
        <v>1</v>
      </c>
      <c r="L276" s="153"/>
      <c r="M276" s="157"/>
      <c r="T276" s="158"/>
      <c r="AT276" s="155" t="s">
        <v>259</v>
      </c>
      <c r="AU276" s="155" t="s">
        <v>88</v>
      </c>
      <c r="AV276" s="12" t="s">
        <v>80</v>
      </c>
      <c r="AW276" s="12" t="s">
        <v>27</v>
      </c>
      <c r="AX276" s="12" t="s">
        <v>72</v>
      </c>
      <c r="AY276" s="155" t="s">
        <v>157</v>
      </c>
    </row>
    <row r="277" spans="2:65" s="13" customFormat="1">
      <c r="B277" s="159"/>
      <c r="D277" s="154" t="s">
        <v>259</v>
      </c>
      <c r="E277" s="160" t="s">
        <v>1</v>
      </c>
      <c r="F277" s="161" t="s">
        <v>3808</v>
      </c>
      <c r="H277" s="162">
        <v>122</v>
      </c>
      <c r="L277" s="159"/>
      <c r="M277" s="163"/>
      <c r="T277" s="164"/>
      <c r="AT277" s="160" t="s">
        <v>259</v>
      </c>
      <c r="AU277" s="160" t="s">
        <v>88</v>
      </c>
      <c r="AV277" s="13" t="s">
        <v>88</v>
      </c>
      <c r="AW277" s="13" t="s">
        <v>27</v>
      </c>
      <c r="AX277" s="13" t="s">
        <v>72</v>
      </c>
      <c r="AY277" s="160" t="s">
        <v>157</v>
      </c>
    </row>
    <row r="278" spans="2:65" s="13" customFormat="1">
      <c r="B278" s="159"/>
      <c r="D278" s="154" t="s">
        <v>259</v>
      </c>
      <c r="E278" s="160" t="s">
        <v>1</v>
      </c>
      <c r="F278" s="161" t="s">
        <v>3809</v>
      </c>
      <c r="H278" s="162">
        <v>56</v>
      </c>
      <c r="L278" s="159"/>
      <c r="M278" s="163"/>
      <c r="T278" s="164"/>
      <c r="AT278" s="160" t="s">
        <v>259</v>
      </c>
      <c r="AU278" s="160" t="s">
        <v>88</v>
      </c>
      <c r="AV278" s="13" t="s">
        <v>88</v>
      </c>
      <c r="AW278" s="13" t="s">
        <v>27</v>
      </c>
      <c r="AX278" s="13" t="s">
        <v>72</v>
      </c>
      <c r="AY278" s="160" t="s">
        <v>157</v>
      </c>
    </row>
    <row r="279" spans="2:65" s="13" customFormat="1">
      <c r="B279" s="159"/>
      <c r="D279" s="154" t="s">
        <v>259</v>
      </c>
      <c r="E279" s="160" t="s">
        <v>1</v>
      </c>
      <c r="F279" s="161" t="s">
        <v>3810</v>
      </c>
      <c r="H279" s="162">
        <v>470</v>
      </c>
      <c r="L279" s="159"/>
      <c r="M279" s="163"/>
      <c r="T279" s="164"/>
      <c r="AT279" s="160" t="s">
        <v>259</v>
      </c>
      <c r="AU279" s="160" t="s">
        <v>88</v>
      </c>
      <c r="AV279" s="13" t="s">
        <v>88</v>
      </c>
      <c r="AW279" s="13" t="s">
        <v>27</v>
      </c>
      <c r="AX279" s="13" t="s">
        <v>72</v>
      </c>
      <c r="AY279" s="160" t="s">
        <v>157</v>
      </c>
    </row>
    <row r="280" spans="2:65" s="13" customFormat="1">
      <c r="B280" s="159"/>
      <c r="D280" s="154" t="s">
        <v>259</v>
      </c>
      <c r="E280" s="160" t="s">
        <v>1</v>
      </c>
      <c r="F280" s="161" t="s">
        <v>3811</v>
      </c>
      <c r="H280" s="162">
        <v>26</v>
      </c>
      <c r="L280" s="159"/>
      <c r="M280" s="163"/>
      <c r="T280" s="164"/>
      <c r="AT280" s="160" t="s">
        <v>259</v>
      </c>
      <c r="AU280" s="160" t="s">
        <v>88</v>
      </c>
      <c r="AV280" s="13" t="s">
        <v>88</v>
      </c>
      <c r="AW280" s="13" t="s">
        <v>27</v>
      </c>
      <c r="AX280" s="13" t="s">
        <v>72</v>
      </c>
      <c r="AY280" s="160" t="s">
        <v>157</v>
      </c>
    </row>
    <row r="281" spans="2:65" s="13" customFormat="1">
      <c r="B281" s="159"/>
      <c r="D281" s="154" t="s">
        <v>259</v>
      </c>
      <c r="E281" s="160" t="s">
        <v>1</v>
      </c>
      <c r="F281" s="161" t="s">
        <v>3812</v>
      </c>
      <c r="H281" s="162">
        <v>31.9</v>
      </c>
      <c r="L281" s="159"/>
      <c r="M281" s="163"/>
      <c r="T281" s="164"/>
      <c r="AT281" s="160" t="s">
        <v>259</v>
      </c>
      <c r="AU281" s="160" t="s">
        <v>88</v>
      </c>
      <c r="AV281" s="13" t="s">
        <v>88</v>
      </c>
      <c r="AW281" s="13" t="s">
        <v>27</v>
      </c>
      <c r="AX281" s="13" t="s">
        <v>72</v>
      </c>
      <c r="AY281" s="160" t="s">
        <v>157</v>
      </c>
    </row>
    <row r="282" spans="2:65" s="14" customFormat="1">
      <c r="B282" s="165"/>
      <c r="D282" s="154" t="s">
        <v>259</v>
      </c>
      <c r="E282" s="166" t="s">
        <v>1</v>
      </c>
      <c r="F282" s="167" t="s">
        <v>265</v>
      </c>
      <c r="H282" s="168">
        <v>705.9</v>
      </c>
      <c r="L282" s="165"/>
      <c r="M282" s="169"/>
      <c r="T282" s="170"/>
      <c r="AT282" s="166" t="s">
        <v>259</v>
      </c>
      <c r="AU282" s="166" t="s">
        <v>88</v>
      </c>
      <c r="AV282" s="14" t="s">
        <v>164</v>
      </c>
      <c r="AW282" s="14" t="s">
        <v>27</v>
      </c>
      <c r="AX282" s="14" t="s">
        <v>80</v>
      </c>
      <c r="AY282" s="166" t="s">
        <v>157</v>
      </c>
    </row>
    <row r="283" spans="2:65" s="1" customFormat="1" ht="24.25" customHeight="1">
      <c r="B283" s="28"/>
      <c r="C283" s="205" t="s">
        <v>196</v>
      </c>
      <c r="D283" s="205" t="s">
        <v>557</v>
      </c>
      <c r="E283" s="206" t="s">
        <v>3930</v>
      </c>
      <c r="F283" s="207" t="s">
        <v>3931</v>
      </c>
      <c r="G283" s="208" t="s">
        <v>256</v>
      </c>
      <c r="H283" s="209">
        <v>28.236000000000001</v>
      </c>
      <c r="I283" s="904"/>
      <c r="J283" s="210">
        <f>ROUND(I283*H283,2)</f>
        <v>0</v>
      </c>
      <c r="K283" s="207" t="s">
        <v>2720</v>
      </c>
      <c r="L283" s="185"/>
      <c r="M283" s="186" t="s">
        <v>1</v>
      </c>
      <c r="N283" s="187" t="s">
        <v>38</v>
      </c>
      <c r="O283" s="142">
        <v>0</v>
      </c>
      <c r="P283" s="142">
        <f>O283*H283</f>
        <v>0</v>
      </c>
      <c r="Q283" s="142">
        <v>0.55000000000000004</v>
      </c>
      <c r="R283" s="142">
        <f>Q283*H283</f>
        <v>15.529800000000002</v>
      </c>
      <c r="S283" s="142">
        <v>0</v>
      </c>
      <c r="T283" s="143">
        <f>S283*H283</f>
        <v>0</v>
      </c>
      <c r="AR283" s="144" t="s">
        <v>735</v>
      </c>
      <c r="AT283" s="144" t="s">
        <v>557</v>
      </c>
      <c r="AU283" s="144" t="s">
        <v>88</v>
      </c>
      <c r="AY283" s="16" t="s">
        <v>157</v>
      </c>
      <c r="BE283" s="145">
        <f>IF(N283="základní",J283,0)</f>
        <v>0</v>
      </c>
      <c r="BF283" s="145">
        <f>IF(N283="snížená",J283,0)</f>
        <v>0</v>
      </c>
      <c r="BG283" s="145">
        <f>IF(N283="zákl. přenesená",J283,0)</f>
        <v>0</v>
      </c>
      <c r="BH283" s="145">
        <f>IF(N283="sníž. přenesená",J283,0)</f>
        <v>0</v>
      </c>
      <c r="BI283" s="145">
        <f>IF(N283="nulová",J283,0)</f>
        <v>0</v>
      </c>
      <c r="BJ283" s="16" t="s">
        <v>88</v>
      </c>
      <c r="BK283" s="145">
        <f>ROUND(I283*H283,2)</f>
        <v>0</v>
      </c>
      <c r="BL283" s="16" t="s">
        <v>188</v>
      </c>
      <c r="BM283" s="144" t="s">
        <v>3932</v>
      </c>
    </row>
    <row r="284" spans="2:65" s="12" customFormat="1">
      <c r="B284" s="153"/>
      <c r="D284" s="154" t="s">
        <v>259</v>
      </c>
      <c r="E284" s="155" t="s">
        <v>1</v>
      </c>
      <c r="F284" s="156" t="s">
        <v>3233</v>
      </c>
      <c r="H284" s="155" t="s">
        <v>1</v>
      </c>
      <c r="L284" s="153"/>
      <c r="M284" s="157"/>
      <c r="T284" s="158"/>
      <c r="AT284" s="155" t="s">
        <v>259</v>
      </c>
      <c r="AU284" s="155" t="s">
        <v>88</v>
      </c>
      <c r="AV284" s="12" t="s">
        <v>80</v>
      </c>
      <c r="AW284" s="12" t="s">
        <v>27</v>
      </c>
      <c r="AX284" s="12" t="s">
        <v>72</v>
      </c>
      <c r="AY284" s="155" t="s">
        <v>157</v>
      </c>
    </row>
    <row r="285" spans="2:65" s="12" customFormat="1">
      <c r="B285" s="153"/>
      <c r="D285" s="154" t="s">
        <v>259</v>
      </c>
      <c r="E285" s="155" t="s">
        <v>1</v>
      </c>
      <c r="F285" s="156" t="s">
        <v>2723</v>
      </c>
      <c r="H285" s="155" t="s">
        <v>1</v>
      </c>
      <c r="L285" s="153"/>
      <c r="M285" s="157"/>
      <c r="T285" s="158"/>
      <c r="AT285" s="155" t="s">
        <v>259</v>
      </c>
      <c r="AU285" s="155" t="s">
        <v>88</v>
      </c>
      <c r="AV285" s="12" t="s">
        <v>80</v>
      </c>
      <c r="AW285" s="12" t="s">
        <v>27</v>
      </c>
      <c r="AX285" s="12" t="s">
        <v>72</v>
      </c>
      <c r="AY285" s="155" t="s">
        <v>157</v>
      </c>
    </row>
    <row r="286" spans="2:65" s="12" customFormat="1">
      <c r="B286" s="153"/>
      <c r="D286" s="154" t="s">
        <v>259</v>
      </c>
      <c r="E286" s="155" t="s">
        <v>1</v>
      </c>
      <c r="F286" s="156" t="s">
        <v>3807</v>
      </c>
      <c r="H286" s="155" t="s">
        <v>1</v>
      </c>
      <c r="L286" s="153"/>
      <c r="M286" s="157"/>
      <c r="T286" s="158"/>
      <c r="AT286" s="155" t="s">
        <v>259</v>
      </c>
      <c r="AU286" s="155" t="s">
        <v>88</v>
      </c>
      <c r="AV286" s="12" t="s">
        <v>80</v>
      </c>
      <c r="AW286" s="12" t="s">
        <v>27</v>
      </c>
      <c r="AX286" s="12" t="s">
        <v>72</v>
      </c>
      <c r="AY286" s="155" t="s">
        <v>157</v>
      </c>
    </row>
    <row r="287" spans="2:65" s="13" customFormat="1">
      <c r="B287" s="159"/>
      <c r="D287" s="154" t="s">
        <v>259</v>
      </c>
      <c r="E287" s="160" t="s">
        <v>1</v>
      </c>
      <c r="F287" s="161" t="s">
        <v>3808</v>
      </c>
      <c r="H287" s="162">
        <v>122</v>
      </c>
      <c r="L287" s="159"/>
      <c r="M287" s="163"/>
      <c r="T287" s="164"/>
      <c r="AT287" s="160" t="s">
        <v>259</v>
      </c>
      <c r="AU287" s="160" t="s">
        <v>88</v>
      </c>
      <c r="AV287" s="13" t="s">
        <v>88</v>
      </c>
      <c r="AW287" s="13" t="s">
        <v>27</v>
      </c>
      <c r="AX287" s="13" t="s">
        <v>72</v>
      </c>
      <c r="AY287" s="160" t="s">
        <v>157</v>
      </c>
    </row>
    <row r="288" spans="2:65" s="13" customFormat="1">
      <c r="B288" s="159"/>
      <c r="D288" s="154" t="s">
        <v>259</v>
      </c>
      <c r="E288" s="160" t="s">
        <v>1</v>
      </c>
      <c r="F288" s="161" t="s">
        <v>3809</v>
      </c>
      <c r="H288" s="162">
        <v>56</v>
      </c>
      <c r="L288" s="159"/>
      <c r="M288" s="163"/>
      <c r="T288" s="164"/>
      <c r="AT288" s="160" t="s">
        <v>259</v>
      </c>
      <c r="AU288" s="160" t="s">
        <v>88</v>
      </c>
      <c r="AV288" s="13" t="s">
        <v>88</v>
      </c>
      <c r="AW288" s="13" t="s">
        <v>27</v>
      </c>
      <c r="AX288" s="13" t="s">
        <v>72</v>
      </c>
      <c r="AY288" s="160" t="s">
        <v>157</v>
      </c>
    </row>
    <row r="289" spans="2:65" s="13" customFormat="1">
      <c r="B289" s="159"/>
      <c r="D289" s="154" t="s">
        <v>259</v>
      </c>
      <c r="E289" s="160" t="s">
        <v>1</v>
      </c>
      <c r="F289" s="161" t="s">
        <v>3810</v>
      </c>
      <c r="H289" s="162">
        <v>470</v>
      </c>
      <c r="L289" s="159"/>
      <c r="M289" s="163"/>
      <c r="T289" s="164"/>
      <c r="AT289" s="160" t="s">
        <v>259</v>
      </c>
      <c r="AU289" s="160" t="s">
        <v>88</v>
      </c>
      <c r="AV289" s="13" t="s">
        <v>88</v>
      </c>
      <c r="AW289" s="13" t="s">
        <v>27</v>
      </c>
      <c r="AX289" s="13" t="s">
        <v>72</v>
      </c>
      <c r="AY289" s="160" t="s">
        <v>157</v>
      </c>
    </row>
    <row r="290" spans="2:65" s="13" customFormat="1">
      <c r="B290" s="159"/>
      <c r="D290" s="154" t="s">
        <v>259</v>
      </c>
      <c r="E290" s="160" t="s">
        <v>1</v>
      </c>
      <c r="F290" s="161" t="s">
        <v>3811</v>
      </c>
      <c r="H290" s="162">
        <v>26</v>
      </c>
      <c r="L290" s="159"/>
      <c r="M290" s="163"/>
      <c r="T290" s="164"/>
      <c r="AT290" s="160" t="s">
        <v>259</v>
      </c>
      <c r="AU290" s="160" t="s">
        <v>88</v>
      </c>
      <c r="AV290" s="13" t="s">
        <v>88</v>
      </c>
      <c r="AW290" s="13" t="s">
        <v>27</v>
      </c>
      <c r="AX290" s="13" t="s">
        <v>72</v>
      </c>
      <c r="AY290" s="160" t="s">
        <v>157</v>
      </c>
    </row>
    <row r="291" spans="2:65" s="13" customFormat="1">
      <c r="B291" s="159"/>
      <c r="D291" s="154" t="s">
        <v>259</v>
      </c>
      <c r="E291" s="160" t="s">
        <v>1</v>
      </c>
      <c r="F291" s="161" t="s">
        <v>3812</v>
      </c>
      <c r="H291" s="162">
        <v>31.9</v>
      </c>
      <c r="L291" s="159"/>
      <c r="M291" s="163"/>
      <c r="T291" s="164"/>
      <c r="AT291" s="160" t="s">
        <v>259</v>
      </c>
      <c r="AU291" s="160" t="s">
        <v>88</v>
      </c>
      <c r="AV291" s="13" t="s">
        <v>88</v>
      </c>
      <c r="AW291" s="13" t="s">
        <v>27</v>
      </c>
      <c r="AX291" s="13" t="s">
        <v>72</v>
      </c>
      <c r="AY291" s="160" t="s">
        <v>157</v>
      </c>
    </row>
    <row r="292" spans="2:65" s="882" customFormat="1">
      <c r="B292" s="881"/>
      <c r="D292" s="154" t="s">
        <v>259</v>
      </c>
      <c r="E292" s="883" t="s">
        <v>1</v>
      </c>
      <c r="F292" s="884" t="s">
        <v>1266</v>
      </c>
      <c r="H292" s="885">
        <v>705.9</v>
      </c>
      <c r="L292" s="881"/>
      <c r="M292" s="886"/>
      <c r="T292" s="887"/>
      <c r="AT292" s="883" t="s">
        <v>259</v>
      </c>
      <c r="AU292" s="883" t="s">
        <v>88</v>
      </c>
      <c r="AV292" s="882" t="s">
        <v>95</v>
      </c>
      <c r="AW292" s="882" t="s">
        <v>27</v>
      </c>
      <c r="AX292" s="882" t="s">
        <v>72</v>
      </c>
      <c r="AY292" s="883" t="s">
        <v>157</v>
      </c>
    </row>
    <row r="293" spans="2:65" s="13" customFormat="1">
      <c r="B293" s="159"/>
      <c r="D293" s="154" t="s">
        <v>259</v>
      </c>
      <c r="E293" s="160" t="s">
        <v>1</v>
      </c>
      <c r="F293" s="161" t="s">
        <v>3933</v>
      </c>
      <c r="H293" s="162">
        <v>28.236000000000001</v>
      </c>
      <c r="L293" s="159"/>
      <c r="M293" s="163"/>
      <c r="T293" s="164"/>
      <c r="AT293" s="160" t="s">
        <v>259</v>
      </c>
      <c r="AU293" s="160" t="s">
        <v>88</v>
      </c>
      <c r="AV293" s="13" t="s">
        <v>88</v>
      </c>
      <c r="AW293" s="13" t="s">
        <v>27</v>
      </c>
      <c r="AX293" s="13" t="s">
        <v>80</v>
      </c>
      <c r="AY293" s="160" t="s">
        <v>157</v>
      </c>
    </row>
    <row r="294" spans="2:65" s="1" customFormat="1" ht="37.9" customHeight="1">
      <c r="B294" s="28"/>
      <c r="C294" s="198" t="s">
        <v>7</v>
      </c>
      <c r="D294" s="198" t="s">
        <v>160</v>
      </c>
      <c r="E294" s="199" t="s">
        <v>3934</v>
      </c>
      <c r="F294" s="200" t="s">
        <v>3935</v>
      </c>
      <c r="G294" s="201" t="s">
        <v>306</v>
      </c>
      <c r="H294" s="202">
        <v>178</v>
      </c>
      <c r="I294" s="903"/>
      <c r="J294" s="203">
        <f>ROUND(I294*H294,2)</f>
        <v>0</v>
      </c>
      <c r="K294" s="200" t="s">
        <v>2720</v>
      </c>
      <c r="L294" s="28"/>
      <c r="M294" s="140" t="s">
        <v>1</v>
      </c>
      <c r="N294" s="141" t="s">
        <v>38</v>
      </c>
      <c r="O294" s="142">
        <v>0.28199999999999997</v>
      </c>
      <c r="P294" s="142">
        <f>O294*H294</f>
        <v>50.195999999999998</v>
      </c>
      <c r="Q294" s="142">
        <v>1.423E-2</v>
      </c>
      <c r="R294" s="142">
        <f>Q294*H294</f>
        <v>2.53294</v>
      </c>
      <c r="S294" s="142">
        <v>0</v>
      </c>
      <c r="T294" s="143">
        <f>S294*H294</f>
        <v>0</v>
      </c>
      <c r="AR294" s="144" t="s">
        <v>188</v>
      </c>
      <c r="AT294" s="144" t="s">
        <v>160</v>
      </c>
      <c r="AU294" s="144" t="s">
        <v>88</v>
      </c>
      <c r="AY294" s="16" t="s">
        <v>157</v>
      </c>
      <c r="BE294" s="145">
        <f>IF(N294="základní",J294,0)</f>
        <v>0</v>
      </c>
      <c r="BF294" s="145">
        <f>IF(N294="snížená",J294,0)</f>
        <v>0</v>
      </c>
      <c r="BG294" s="145">
        <f>IF(N294="zákl. přenesená",J294,0)</f>
        <v>0</v>
      </c>
      <c r="BH294" s="145">
        <f>IF(N294="sníž. přenesená",J294,0)</f>
        <v>0</v>
      </c>
      <c r="BI294" s="145">
        <f>IF(N294="nulová",J294,0)</f>
        <v>0</v>
      </c>
      <c r="BJ294" s="16" t="s">
        <v>88</v>
      </c>
      <c r="BK294" s="145">
        <f>ROUND(I294*H294,2)</f>
        <v>0</v>
      </c>
      <c r="BL294" s="16" t="s">
        <v>188</v>
      </c>
      <c r="BM294" s="144" t="s">
        <v>3936</v>
      </c>
    </row>
    <row r="295" spans="2:65" s="1" customFormat="1">
      <c r="B295" s="28"/>
      <c r="D295" s="150" t="s">
        <v>214</v>
      </c>
      <c r="F295" s="870" t="s">
        <v>3937</v>
      </c>
      <c r="L295" s="28"/>
      <c r="M295" s="152"/>
      <c r="T295" s="52"/>
      <c r="AT295" s="16" t="s">
        <v>214</v>
      </c>
      <c r="AU295" s="16" t="s">
        <v>88</v>
      </c>
    </row>
    <row r="296" spans="2:65" s="12" customFormat="1">
      <c r="B296" s="153"/>
      <c r="D296" s="154" t="s">
        <v>259</v>
      </c>
      <c r="E296" s="155" t="s">
        <v>1</v>
      </c>
      <c r="F296" s="156" t="s">
        <v>3233</v>
      </c>
      <c r="H296" s="155" t="s">
        <v>1</v>
      </c>
      <c r="L296" s="153"/>
      <c r="M296" s="157"/>
      <c r="T296" s="158"/>
      <c r="AT296" s="155" t="s">
        <v>259</v>
      </c>
      <c r="AU296" s="155" t="s">
        <v>88</v>
      </c>
      <c r="AV296" s="12" t="s">
        <v>80</v>
      </c>
      <c r="AW296" s="12" t="s">
        <v>27</v>
      </c>
      <c r="AX296" s="12" t="s">
        <v>72</v>
      </c>
      <c r="AY296" s="155" t="s">
        <v>157</v>
      </c>
    </row>
    <row r="297" spans="2:65" s="12" customFormat="1">
      <c r="B297" s="153"/>
      <c r="D297" s="154" t="s">
        <v>259</v>
      </c>
      <c r="E297" s="155" t="s">
        <v>1</v>
      </c>
      <c r="F297" s="156" t="s">
        <v>2723</v>
      </c>
      <c r="H297" s="155" t="s">
        <v>1</v>
      </c>
      <c r="L297" s="153"/>
      <c r="M297" s="157"/>
      <c r="T297" s="158"/>
      <c r="AT297" s="155" t="s">
        <v>259</v>
      </c>
      <c r="AU297" s="155" t="s">
        <v>88</v>
      </c>
      <c r="AV297" s="12" t="s">
        <v>80</v>
      </c>
      <c r="AW297" s="12" t="s">
        <v>27</v>
      </c>
      <c r="AX297" s="12" t="s">
        <v>72</v>
      </c>
      <c r="AY297" s="155" t="s">
        <v>157</v>
      </c>
    </row>
    <row r="298" spans="2:65" s="12" customFormat="1">
      <c r="B298" s="153"/>
      <c r="D298" s="154" t="s">
        <v>259</v>
      </c>
      <c r="E298" s="155" t="s">
        <v>1</v>
      </c>
      <c r="F298" s="156" t="s">
        <v>3807</v>
      </c>
      <c r="H298" s="155" t="s">
        <v>1</v>
      </c>
      <c r="L298" s="153"/>
      <c r="M298" s="157"/>
      <c r="T298" s="158"/>
      <c r="AT298" s="155" t="s">
        <v>259</v>
      </c>
      <c r="AU298" s="155" t="s">
        <v>88</v>
      </c>
      <c r="AV298" s="12" t="s">
        <v>80</v>
      </c>
      <c r="AW298" s="12" t="s">
        <v>27</v>
      </c>
      <c r="AX298" s="12" t="s">
        <v>72</v>
      </c>
      <c r="AY298" s="155" t="s">
        <v>157</v>
      </c>
    </row>
    <row r="299" spans="2:65" s="13" customFormat="1">
      <c r="B299" s="159"/>
      <c r="D299" s="154" t="s">
        <v>259</v>
      </c>
      <c r="E299" s="160" t="s">
        <v>1</v>
      </c>
      <c r="F299" s="161" t="s">
        <v>3808</v>
      </c>
      <c r="H299" s="162">
        <v>122</v>
      </c>
      <c r="L299" s="159"/>
      <c r="M299" s="163"/>
      <c r="T299" s="164"/>
      <c r="AT299" s="160" t="s">
        <v>259</v>
      </c>
      <c r="AU299" s="160" t="s">
        <v>88</v>
      </c>
      <c r="AV299" s="13" t="s">
        <v>88</v>
      </c>
      <c r="AW299" s="13" t="s">
        <v>27</v>
      </c>
      <c r="AX299" s="13" t="s">
        <v>72</v>
      </c>
      <c r="AY299" s="160" t="s">
        <v>157</v>
      </c>
    </row>
    <row r="300" spans="2:65" s="13" customFormat="1">
      <c r="B300" s="159"/>
      <c r="D300" s="154" t="s">
        <v>259</v>
      </c>
      <c r="E300" s="160" t="s">
        <v>1</v>
      </c>
      <c r="F300" s="161" t="s">
        <v>3809</v>
      </c>
      <c r="H300" s="162">
        <v>56</v>
      </c>
      <c r="L300" s="159"/>
      <c r="M300" s="163"/>
      <c r="T300" s="164"/>
      <c r="AT300" s="160" t="s">
        <v>259</v>
      </c>
      <c r="AU300" s="160" t="s">
        <v>88</v>
      </c>
      <c r="AV300" s="13" t="s">
        <v>88</v>
      </c>
      <c r="AW300" s="13" t="s">
        <v>27</v>
      </c>
      <c r="AX300" s="13" t="s">
        <v>72</v>
      </c>
      <c r="AY300" s="160" t="s">
        <v>157</v>
      </c>
    </row>
    <row r="301" spans="2:65" s="14" customFormat="1">
      <c r="B301" s="165"/>
      <c r="D301" s="154" t="s">
        <v>259</v>
      </c>
      <c r="E301" s="166" t="s">
        <v>1</v>
      </c>
      <c r="F301" s="167" t="s">
        <v>265</v>
      </c>
      <c r="H301" s="168">
        <v>178</v>
      </c>
      <c r="L301" s="165"/>
      <c r="M301" s="169"/>
      <c r="T301" s="170"/>
      <c r="AT301" s="166" t="s">
        <v>259</v>
      </c>
      <c r="AU301" s="166" t="s">
        <v>88</v>
      </c>
      <c r="AV301" s="14" t="s">
        <v>164</v>
      </c>
      <c r="AW301" s="14" t="s">
        <v>27</v>
      </c>
      <c r="AX301" s="14" t="s">
        <v>80</v>
      </c>
      <c r="AY301" s="166" t="s">
        <v>157</v>
      </c>
    </row>
    <row r="302" spans="2:65" s="1" customFormat="1" ht="49.15" customHeight="1">
      <c r="B302" s="28"/>
      <c r="C302" s="198" t="s">
        <v>201</v>
      </c>
      <c r="D302" s="198" t="s">
        <v>160</v>
      </c>
      <c r="E302" s="199" t="s">
        <v>3938</v>
      </c>
      <c r="F302" s="200" t="s">
        <v>3939</v>
      </c>
      <c r="G302" s="201" t="s">
        <v>184</v>
      </c>
      <c r="H302" s="905"/>
      <c r="I302" s="903"/>
      <c r="J302" s="203">
        <f>ROUND(I302*H302,2)</f>
        <v>0</v>
      </c>
      <c r="K302" s="200" t="s">
        <v>2720</v>
      </c>
      <c r="L302" s="28"/>
      <c r="M302" s="140" t="s">
        <v>1</v>
      </c>
      <c r="N302" s="141" t="s">
        <v>38</v>
      </c>
      <c r="O302" s="142">
        <v>0</v>
      </c>
      <c r="P302" s="142">
        <f>O302*H302</f>
        <v>0</v>
      </c>
      <c r="Q302" s="142">
        <v>0</v>
      </c>
      <c r="R302" s="142">
        <f>Q302*H302</f>
        <v>0</v>
      </c>
      <c r="S302" s="142">
        <v>0</v>
      </c>
      <c r="T302" s="143">
        <f>S302*H302</f>
        <v>0</v>
      </c>
      <c r="AR302" s="144" t="s">
        <v>188</v>
      </c>
      <c r="AT302" s="144" t="s">
        <v>160</v>
      </c>
      <c r="AU302" s="144" t="s">
        <v>88</v>
      </c>
      <c r="AY302" s="16" t="s">
        <v>157</v>
      </c>
      <c r="BE302" s="145">
        <f>IF(N302="základní",J302,0)</f>
        <v>0</v>
      </c>
      <c r="BF302" s="145">
        <f>IF(N302="snížená",J302,0)</f>
        <v>0</v>
      </c>
      <c r="BG302" s="145">
        <f>IF(N302="zákl. přenesená",J302,0)</f>
        <v>0</v>
      </c>
      <c r="BH302" s="145">
        <f>IF(N302="sníž. přenesená",J302,0)</f>
        <v>0</v>
      </c>
      <c r="BI302" s="145">
        <f>IF(N302="nulová",J302,0)</f>
        <v>0</v>
      </c>
      <c r="BJ302" s="16" t="s">
        <v>88</v>
      </c>
      <c r="BK302" s="145">
        <f>ROUND(I302*H302,2)</f>
        <v>0</v>
      </c>
      <c r="BL302" s="16" t="s">
        <v>188</v>
      </c>
      <c r="BM302" s="144" t="s">
        <v>3940</v>
      </c>
    </row>
    <row r="303" spans="2:65" s="1" customFormat="1">
      <c r="B303" s="28"/>
      <c r="D303" s="150" t="s">
        <v>214</v>
      </c>
      <c r="F303" s="870" t="s">
        <v>3941</v>
      </c>
      <c r="L303" s="28"/>
      <c r="M303" s="152"/>
      <c r="T303" s="52"/>
      <c r="AT303" s="16" t="s">
        <v>214</v>
      </c>
      <c r="AU303" s="16" t="s">
        <v>88</v>
      </c>
    </row>
    <row r="304" spans="2:65" s="11" customFormat="1" ht="22.9" customHeight="1">
      <c r="B304" s="121"/>
      <c r="D304" s="122" t="s">
        <v>71</v>
      </c>
      <c r="E304" s="130" t="s">
        <v>1420</v>
      </c>
      <c r="F304" s="130" t="s">
        <v>1421</v>
      </c>
      <c r="J304" s="131">
        <f>BK304</f>
        <v>0</v>
      </c>
      <c r="L304" s="121"/>
      <c r="M304" s="125"/>
      <c r="P304" s="126">
        <f>SUM(P305:P315)</f>
        <v>718.60619999999994</v>
      </c>
      <c r="R304" s="126">
        <f>SUM(R305:R315)</f>
        <v>11.936769</v>
      </c>
      <c r="T304" s="127">
        <f>SUM(T305:T315)</f>
        <v>0</v>
      </c>
      <c r="AR304" s="122" t="s">
        <v>88</v>
      </c>
      <c r="AT304" s="128" t="s">
        <v>71</v>
      </c>
      <c r="AU304" s="128" t="s">
        <v>80</v>
      </c>
      <c r="AY304" s="122" t="s">
        <v>157</v>
      </c>
      <c r="BK304" s="129">
        <f>SUM(BK305:BK315)</f>
        <v>0</v>
      </c>
    </row>
    <row r="305" spans="2:65" s="1" customFormat="1" ht="55.5" customHeight="1">
      <c r="B305" s="28"/>
      <c r="C305" s="198" t="s">
        <v>456</v>
      </c>
      <c r="D305" s="198" t="s">
        <v>160</v>
      </c>
      <c r="E305" s="199" t="s">
        <v>3942</v>
      </c>
      <c r="F305" s="200" t="s">
        <v>3943</v>
      </c>
      <c r="G305" s="201" t="s">
        <v>306</v>
      </c>
      <c r="H305" s="202">
        <v>705.9</v>
      </c>
      <c r="I305" s="903"/>
      <c r="J305" s="203">
        <f>ROUND(I305*H305,2)</f>
        <v>0</v>
      </c>
      <c r="K305" s="200" t="s">
        <v>2720</v>
      </c>
      <c r="L305" s="28"/>
      <c r="M305" s="140" t="s">
        <v>1</v>
      </c>
      <c r="N305" s="141" t="s">
        <v>38</v>
      </c>
      <c r="O305" s="142">
        <v>1.018</v>
      </c>
      <c r="P305" s="142">
        <f>O305*H305</f>
        <v>718.60619999999994</v>
      </c>
      <c r="Q305" s="142">
        <v>1.6910000000000001E-2</v>
      </c>
      <c r="R305" s="142">
        <f>Q305*H305</f>
        <v>11.936769</v>
      </c>
      <c r="S305" s="142">
        <v>0</v>
      </c>
      <c r="T305" s="143">
        <f>S305*H305</f>
        <v>0</v>
      </c>
      <c r="AR305" s="144" t="s">
        <v>188</v>
      </c>
      <c r="AT305" s="144" t="s">
        <v>160</v>
      </c>
      <c r="AU305" s="144" t="s">
        <v>88</v>
      </c>
      <c r="AY305" s="16" t="s">
        <v>157</v>
      </c>
      <c r="BE305" s="145">
        <f>IF(N305="základní",J305,0)</f>
        <v>0</v>
      </c>
      <c r="BF305" s="145">
        <f>IF(N305="snížená",J305,0)</f>
        <v>0</v>
      </c>
      <c r="BG305" s="145">
        <f>IF(N305="zákl. přenesená",J305,0)</f>
        <v>0</v>
      </c>
      <c r="BH305" s="145">
        <f>IF(N305="sníž. přenesená",J305,0)</f>
        <v>0</v>
      </c>
      <c r="BI305" s="145">
        <f>IF(N305="nulová",J305,0)</f>
        <v>0</v>
      </c>
      <c r="BJ305" s="16" t="s">
        <v>88</v>
      </c>
      <c r="BK305" s="145">
        <f>ROUND(I305*H305,2)</f>
        <v>0</v>
      </c>
      <c r="BL305" s="16" t="s">
        <v>188</v>
      </c>
      <c r="BM305" s="144" t="s">
        <v>3944</v>
      </c>
    </row>
    <row r="306" spans="2:65" s="1" customFormat="1">
      <c r="B306" s="28"/>
      <c r="D306" s="150" t="s">
        <v>214</v>
      </c>
      <c r="F306" s="870" t="s">
        <v>3945</v>
      </c>
      <c r="L306" s="28"/>
      <c r="M306" s="152"/>
      <c r="T306" s="52"/>
      <c r="AT306" s="16" t="s">
        <v>214</v>
      </c>
      <c r="AU306" s="16" t="s">
        <v>88</v>
      </c>
    </row>
    <row r="307" spans="2:65" s="12" customFormat="1">
      <c r="B307" s="153"/>
      <c r="D307" s="154" t="s">
        <v>259</v>
      </c>
      <c r="E307" s="155" t="s">
        <v>1</v>
      </c>
      <c r="F307" s="156" t="s">
        <v>3233</v>
      </c>
      <c r="H307" s="155" t="s">
        <v>1</v>
      </c>
      <c r="L307" s="153"/>
      <c r="M307" s="157"/>
      <c r="T307" s="158"/>
      <c r="AT307" s="155" t="s">
        <v>259</v>
      </c>
      <c r="AU307" s="155" t="s">
        <v>88</v>
      </c>
      <c r="AV307" s="12" t="s">
        <v>80</v>
      </c>
      <c r="AW307" s="12" t="s">
        <v>27</v>
      </c>
      <c r="AX307" s="12" t="s">
        <v>72</v>
      </c>
      <c r="AY307" s="155" t="s">
        <v>157</v>
      </c>
    </row>
    <row r="308" spans="2:65" s="12" customFormat="1">
      <c r="B308" s="153"/>
      <c r="D308" s="154" t="s">
        <v>259</v>
      </c>
      <c r="E308" s="155" t="s">
        <v>1</v>
      </c>
      <c r="F308" s="156" t="s">
        <v>2723</v>
      </c>
      <c r="H308" s="155" t="s">
        <v>1</v>
      </c>
      <c r="L308" s="153"/>
      <c r="M308" s="157"/>
      <c r="T308" s="158"/>
      <c r="AT308" s="155" t="s">
        <v>259</v>
      </c>
      <c r="AU308" s="155" t="s">
        <v>88</v>
      </c>
      <c r="AV308" s="12" t="s">
        <v>80</v>
      </c>
      <c r="AW308" s="12" t="s">
        <v>27</v>
      </c>
      <c r="AX308" s="12" t="s">
        <v>72</v>
      </c>
      <c r="AY308" s="155" t="s">
        <v>157</v>
      </c>
    </row>
    <row r="309" spans="2:65" s="12" customFormat="1">
      <c r="B309" s="153"/>
      <c r="D309" s="154" t="s">
        <v>259</v>
      </c>
      <c r="E309" s="155" t="s">
        <v>1</v>
      </c>
      <c r="F309" s="156" t="s">
        <v>3807</v>
      </c>
      <c r="H309" s="155" t="s">
        <v>1</v>
      </c>
      <c r="L309" s="153"/>
      <c r="M309" s="157"/>
      <c r="T309" s="158"/>
      <c r="AT309" s="155" t="s">
        <v>259</v>
      </c>
      <c r="AU309" s="155" t="s">
        <v>88</v>
      </c>
      <c r="AV309" s="12" t="s">
        <v>80</v>
      </c>
      <c r="AW309" s="12" t="s">
        <v>27</v>
      </c>
      <c r="AX309" s="12" t="s">
        <v>72</v>
      </c>
      <c r="AY309" s="155" t="s">
        <v>157</v>
      </c>
    </row>
    <row r="310" spans="2:65" s="13" customFormat="1">
      <c r="B310" s="159"/>
      <c r="D310" s="154" t="s">
        <v>259</v>
      </c>
      <c r="E310" s="160" t="s">
        <v>1</v>
      </c>
      <c r="F310" s="161" t="s">
        <v>3808</v>
      </c>
      <c r="H310" s="162">
        <v>122</v>
      </c>
      <c r="L310" s="159"/>
      <c r="M310" s="163"/>
      <c r="T310" s="164"/>
      <c r="AT310" s="160" t="s">
        <v>259</v>
      </c>
      <c r="AU310" s="160" t="s">
        <v>88</v>
      </c>
      <c r="AV310" s="13" t="s">
        <v>88</v>
      </c>
      <c r="AW310" s="13" t="s">
        <v>27</v>
      </c>
      <c r="AX310" s="13" t="s">
        <v>72</v>
      </c>
      <c r="AY310" s="160" t="s">
        <v>157</v>
      </c>
    </row>
    <row r="311" spans="2:65" s="13" customFormat="1">
      <c r="B311" s="159"/>
      <c r="D311" s="154" t="s">
        <v>259</v>
      </c>
      <c r="E311" s="160" t="s">
        <v>1</v>
      </c>
      <c r="F311" s="161" t="s">
        <v>3809</v>
      </c>
      <c r="H311" s="162">
        <v>56</v>
      </c>
      <c r="L311" s="159"/>
      <c r="M311" s="163"/>
      <c r="T311" s="164"/>
      <c r="AT311" s="160" t="s">
        <v>259</v>
      </c>
      <c r="AU311" s="160" t="s">
        <v>88</v>
      </c>
      <c r="AV311" s="13" t="s">
        <v>88</v>
      </c>
      <c r="AW311" s="13" t="s">
        <v>27</v>
      </c>
      <c r="AX311" s="13" t="s">
        <v>72</v>
      </c>
      <c r="AY311" s="160" t="s">
        <v>157</v>
      </c>
    </row>
    <row r="312" spans="2:65" s="13" customFormat="1">
      <c r="B312" s="159"/>
      <c r="D312" s="154" t="s">
        <v>259</v>
      </c>
      <c r="E312" s="160" t="s">
        <v>1</v>
      </c>
      <c r="F312" s="161" t="s">
        <v>3946</v>
      </c>
      <c r="H312" s="162">
        <v>527.9</v>
      </c>
      <c r="L312" s="159"/>
      <c r="M312" s="163"/>
      <c r="T312" s="164"/>
      <c r="AT312" s="160" t="s">
        <v>259</v>
      </c>
      <c r="AU312" s="160" t="s">
        <v>88</v>
      </c>
      <c r="AV312" s="13" t="s">
        <v>88</v>
      </c>
      <c r="AW312" s="13" t="s">
        <v>27</v>
      </c>
      <c r="AX312" s="13" t="s">
        <v>72</v>
      </c>
      <c r="AY312" s="160" t="s">
        <v>157</v>
      </c>
    </row>
    <row r="313" spans="2:65" s="14" customFormat="1">
      <c r="B313" s="165"/>
      <c r="D313" s="154" t="s">
        <v>259</v>
      </c>
      <c r="E313" s="166" t="s">
        <v>1</v>
      </c>
      <c r="F313" s="167" t="s">
        <v>265</v>
      </c>
      <c r="H313" s="168">
        <v>705.9</v>
      </c>
      <c r="L313" s="165"/>
      <c r="M313" s="169"/>
      <c r="T313" s="170"/>
      <c r="AT313" s="166" t="s">
        <v>259</v>
      </c>
      <c r="AU313" s="166" t="s">
        <v>88</v>
      </c>
      <c r="AV313" s="14" t="s">
        <v>164</v>
      </c>
      <c r="AW313" s="14" t="s">
        <v>27</v>
      </c>
      <c r="AX313" s="14" t="s">
        <v>80</v>
      </c>
      <c r="AY313" s="166" t="s">
        <v>157</v>
      </c>
    </row>
    <row r="314" spans="2:65" s="1" customFormat="1" ht="66.75" customHeight="1">
      <c r="B314" s="28"/>
      <c r="C314" s="198" t="s">
        <v>465</v>
      </c>
      <c r="D314" s="198" t="s">
        <v>160</v>
      </c>
      <c r="E314" s="199" t="s">
        <v>3947</v>
      </c>
      <c r="F314" s="200" t="s">
        <v>3948</v>
      </c>
      <c r="G314" s="201" t="s">
        <v>184</v>
      </c>
      <c r="H314" s="905"/>
      <c r="I314" s="903"/>
      <c r="J314" s="203">
        <f>ROUND(I314*H314,2)</f>
        <v>0</v>
      </c>
      <c r="K314" s="200" t="s">
        <v>2720</v>
      </c>
      <c r="L314" s="28"/>
      <c r="M314" s="140" t="s">
        <v>1</v>
      </c>
      <c r="N314" s="141" t="s">
        <v>38</v>
      </c>
      <c r="O314" s="142">
        <v>0</v>
      </c>
      <c r="P314" s="142">
        <f>O314*H314</f>
        <v>0</v>
      </c>
      <c r="Q314" s="142">
        <v>0</v>
      </c>
      <c r="R314" s="142">
        <f>Q314*H314</f>
        <v>0</v>
      </c>
      <c r="S314" s="142">
        <v>0</v>
      </c>
      <c r="T314" s="143">
        <f>S314*H314</f>
        <v>0</v>
      </c>
      <c r="AR314" s="144" t="s">
        <v>188</v>
      </c>
      <c r="AT314" s="144" t="s">
        <v>160</v>
      </c>
      <c r="AU314" s="144" t="s">
        <v>88</v>
      </c>
      <c r="AY314" s="16" t="s">
        <v>157</v>
      </c>
      <c r="BE314" s="145">
        <f>IF(N314="základní",J314,0)</f>
        <v>0</v>
      </c>
      <c r="BF314" s="145">
        <f>IF(N314="snížená",J314,0)</f>
        <v>0</v>
      </c>
      <c r="BG314" s="145">
        <f>IF(N314="zákl. přenesená",J314,0)</f>
        <v>0</v>
      </c>
      <c r="BH314" s="145">
        <f>IF(N314="sníž. přenesená",J314,0)</f>
        <v>0</v>
      </c>
      <c r="BI314" s="145">
        <f>IF(N314="nulová",J314,0)</f>
        <v>0</v>
      </c>
      <c r="BJ314" s="16" t="s">
        <v>88</v>
      </c>
      <c r="BK314" s="145">
        <f>ROUND(I314*H314,2)</f>
        <v>0</v>
      </c>
      <c r="BL314" s="16" t="s">
        <v>188</v>
      </c>
      <c r="BM314" s="144" t="s">
        <v>3949</v>
      </c>
    </row>
    <row r="315" spans="2:65" s="1" customFormat="1">
      <c r="B315" s="28"/>
      <c r="D315" s="150" t="s">
        <v>214</v>
      </c>
      <c r="F315" s="870" t="s">
        <v>3950</v>
      </c>
      <c r="L315" s="28"/>
      <c r="M315" s="152"/>
      <c r="T315" s="52"/>
      <c r="AT315" s="16" t="s">
        <v>214</v>
      </c>
      <c r="AU315" s="16" t="s">
        <v>88</v>
      </c>
    </row>
    <row r="316" spans="2:65" s="11" customFormat="1" ht="22.9" customHeight="1">
      <c r="B316" s="121"/>
      <c r="D316" s="122" t="s">
        <v>71</v>
      </c>
      <c r="E316" s="130" t="s">
        <v>463</v>
      </c>
      <c r="F316" s="130" t="s">
        <v>464</v>
      </c>
      <c r="J316" s="131">
        <f>BK316</f>
        <v>0</v>
      </c>
      <c r="L316" s="121"/>
      <c r="M316" s="125"/>
      <c r="P316" s="126">
        <f>SUM(P317:P450)</f>
        <v>478.64357999999993</v>
      </c>
      <c r="R316" s="126">
        <f>SUM(R317:R450)</f>
        <v>4.1324217999999995</v>
      </c>
      <c r="T316" s="127">
        <f>SUM(T317:T450)</f>
        <v>0</v>
      </c>
      <c r="AR316" s="122" t="s">
        <v>88</v>
      </c>
      <c r="AT316" s="128" t="s">
        <v>71</v>
      </c>
      <c r="AU316" s="128" t="s">
        <v>80</v>
      </c>
      <c r="AY316" s="122" t="s">
        <v>157</v>
      </c>
      <c r="BK316" s="129">
        <f>SUM(BK317:BK450)</f>
        <v>0</v>
      </c>
    </row>
    <row r="317" spans="2:65" s="1" customFormat="1" ht="24.25" customHeight="1">
      <c r="B317" s="28"/>
      <c r="C317" s="198" t="s">
        <v>470</v>
      </c>
      <c r="D317" s="198" t="s">
        <v>160</v>
      </c>
      <c r="E317" s="199" t="s">
        <v>3951</v>
      </c>
      <c r="F317" s="200" t="s">
        <v>3952</v>
      </c>
      <c r="G317" s="201" t="s">
        <v>411</v>
      </c>
      <c r="H317" s="202">
        <v>78</v>
      </c>
      <c r="I317" s="903"/>
      <c r="J317" s="203">
        <f>ROUND(I317*H317,2)</f>
        <v>0</v>
      </c>
      <c r="K317" s="200" t="s">
        <v>2720</v>
      </c>
      <c r="L317" s="28"/>
      <c r="M317" s="140" t="s">
        <v>1</v>
      </c>
      <c r="N317" s="141" t="s">
        <v>38</v>
      </c>
      <c r="O317" s="142">
        <v>0.12</v>
      </c>
      <c r="P317" s="142">
        <f>O317*H317</f>
        <v>9.36</v>
      </c>
      <c r="Q317" s="142">
        <v>2.9399999999999999E-3</v>
      </c>
      <c r="R317" s="142">
        <f>Q317*H317</f>
        <v>0.22932</v>
      </c>
      <c r="S317" s="142">
        <v>0</v>
      </c>
      <c r="T317" s="143">
        <f>S317*H317</f>
        <v>0</v>
      </c>
      <c r="AR317" s="144" t="s">
        <v>188</v>
      </c>
      <c r="AT317" s="144" t="s">
        <v>160</v>
      </c>
      <c r="AU317" s="144" t="s">
        <v>88</v>
      </c>
      <c r="AY317" s="16" t="s">
        <v>157</v>
      </c>
      <c r="BE317" s="145">
        <f>IF(N317="základní",J317,0)</f>
        <v>0</v>
      </c>
      <c r="BF317" s="145">
        <f>IF(N317="snížená",J317,0)</f>
        <v>0</v>
      </c>
      <c r="BG317" s="145">
        <f>IF(N317="zákl. přenesená",J317,0)</f>
        <v>0</v>
      </c>
      <c r="BH317" s="145">
        <f>IF(N317="sníž. přenesená",J317,0)</f>
        <v>0</v>
      </c>
      <c r="BI317" s="145">
        <f>IF(N317="nulová",J317,0)</f>
        <v>0</v>
      </c>
      <c r="BJ317" s="16" t="s">
        <v>88</v>
      </c>
      <c r="BK317" s="145">
        <f>ROUND(I317*H317,2)</f>
        <v>0</v>
      </c>
      <c r="BL317" s="16" t="s">
        <v>188</v>
      </c>
      <c r="BM317" s="144" t="s">
        <v>3953</v>
      </c>
    </row>
    <row r="318" spans="2:65" s="1" customFormat="1">
      <c r="B318" s="28"/>
      <c r="D318" s="150" t="s">
        <v>214</v>
      </c>
      <c r="F318" s="870" t="s">
        <v>3954</v>
      </c>
      <c r="L318" s="28"/>
      <c r="M318" s="152"/>
      <c r="T318" s="52"/>
      <c r="AT318" s="16" t="s">
        <v>214</v>
      </c>
      <c r="AU318" s="16" t="s">
        <v>88</v>
      </c>
    </row>
    <row r="319" spans="2:65" s="12" customFormat="1">
      <c r="B319" s="153"/>
      <c r="D319" s="154" t="s">
        <v>259</v>
      </c>
      <c r="E319" s="155" t="s">
        <v>1</v>
      </c>
      <c r="F319" s="156" t="s">
        <v>3636</v>
      </c>
      <c r="H319" s="155" t="s">
        <v>1</v>
      </c>
      <c r="L319" s="153"/>
      <c r="M319" s="157"/>
      <c r="T319" s="158"/>
      <c r="AT319" s="155" t="s">
        <v>259</v>
      </c>
      <c r="AU319" s="155" t="s">
        <v>88</v>
      </c>
      <c r="AV319" s="12" t="s">
        <v>80</v>
      </c>
      <c r="AW319" s="12" t="s">
        <v>27</v>
      </c>
      <c r="AX319" s="12" t="s">
        <v>72</v>
      </c>
      <c r="AY319" s="155" t="s">
        <v>157</v>
      </c>
    </row>
    <row r="320" spans="2:65" s="12" customFormat="1">
      <c r="B320" s="153"/>
      <c r="D320" s="154" t="s">
        <v>259</v>
      </c>
      <c r="E320" s="155" t="s">
        <v>1</v>
      </c>
      <c r="F320" s="156" t="s">
        <v>3955</v>
      </c>
      <c r="H320" s="155" t="s">
        <v>1</v>
      </c>
      <c r="L320" s="153"/>
      <c r="M320" s="157"/>
      <c r="T320" s="158"/>
      <c r="AT320" s="155" t="s">
        <v>259</v>
      </c>
      <c r="AU320" s="155" t="s">
        <v>88</v>
      </c>
      <c r="AV320" s="12" t="s">
        <v>80</v>
      </c>
      <c r="AW320" s="12" t="s">
        <v>27</v>
      </c>
      <c r="AX320" s="12" t="s">
        <v>72</v>
      </c>
      <c r="AY320" s="155" t="s">
        <v>157</v>
      </c>
    </row>
    <row r="321" spans="2:65" s="13" customFormat="1">
      <c r="B321" s="159"/>
      <c r="D321" s="154" t="s">
        <v>259</v>
      </c>
      <c r="E321" s="160" t="s">
        <v>1</v>
      </c>
      <c r="F321" s="161" t="s">
        <v>3956</v>
      </c>
      <c r="H321" s="162">
        <v>78</v>
      </c>
      <c r="L321" s="159"/>
      <c r="M321" s="163"/>
      <c r="T321" s="164"/>
      <c r="AT321" s="160" t="s">
        <v>259</v>
      </c>
      <c r="AU321" s="160" t="s">
        <v>88</v>
      </c>
      <c r="AV321" s="13" t="s">
        <v>88</v>
      </c>
      <c r="AW321" s="13" t="s">
        <v>27</v>
      </c>
      <c r="AX321" s="13" t="s">
        <v>72</v>
      </c>
      <c r="AY321" s="160" t="s">
        <v>157</v>
      </c>
    </row>
    <row r="322" spans="2:65" s="14" customFormat="1">
      <c r="B322" s="165"/>
      <c r="D322" s="154" t="s">
        <v>259</v>
      </c>
      <c r="E322" s="166" t="s">
        <v>1</v>
      </c>
      <c r="F322" s="167" t="s">
        <v>265</v>
      </c>
      <c r="H322" s="168">
        <v>78</v>
      </c>
      <c r="L322" s="165"/>
      <c r="M322" s="169"/>
      <c r="T322" s="170"/>
      <c r="AT322" s="166" t="s">
        <v>259</v>
      </c>
      <c r="AU322" s="166" t="s">
        <v>88</v>
      </c>
      <c r="AV322" s="14" t="s">
        <v>164</v>
      </c>
      <c r="AW322" s="14" t="s">
        <v>27</v>
      </c>
      <c r="AX322" s="14" t="s">
        <v>80</v>
      </c>
      <c r="AY322" s="166" t="s">
        <v>157</v>
      </c>
    </row>
    <row r="323" spans="2:65" s="1" customFormat="1" ht="24.25" customHeight="1">
      <c r="B323" s="28"/>
      <c r="C323" s="198" t="s">
        <v>476</v>
      </c>
      <c r="D323" s="198" t="s">
        <v>160</v>
      </c>
      <c r="E323" s="199" t="s">
        <v>3957</v>
      </c>
      <c r="F323" s="200" t="s">
        <v>3958</v>
      </c>
      <c r="G323" s="201" t="s">
        <v>411</v>
      </c>
      <c r="H323" s="202">
        <v>20.399999999999999</v>
      </c>
      <c r="I323" s="903"/>
      <c r="J323" s="203">
        <f>ROUND(I323*H323,2)</f>
        <v>0</v>
      </c>
      <c r="K323" s="200" t="s">
        <v>2720</v>
      </c>
      <c r="L323" s="28"/>
      <c r="M323" s="140" t="s">
        <v>1</v>
      </c>
      <c r="N323" s="141" t="s">
        <v>38</v>
      </c>
      <c r="O323" s="142">
        <v>0.16700000000000001</v>
      </c>
      <c r="P323" s="142">
        <f>O323*H323</f>
        <v>3.4068000000000001</v>
      </c>
      <c r="Q323" s="142">
        <v>5.8700000000000002E-3</v>
      </c>
      <c r="R323" s="142">
        <f>Q323*H323</f>
        <v>0.11974799999999999</v>
      </c>
      <c r="S323" s="142">
        <v>0</v>
      </c>
      <c r="T323" s="143">
        <f>S323*H323</f>
        <v>0</v>
      </c>
      <c r="AR323" s="144" t="s">
        <v>188</v>
      </c>
      <c r="AT323" s="144" t="s">
        <v>160</v>
      </c>
      <c r="AU323" s="144" t="s">
        <v>88</v>
      </c>
      <c r="AY323" s="16" t="s">
        <v>157</v>
      </c>
      <c r="BE323" s="145">
        <f>IF(N323="základní",J323,0)</f>
        <v>0</v>
      </c>
      <c r="BF323" s="145">
        <f>IF(N323="snížená",J323,0)</f>
        <v>0</v>
      </c>
      <c r="BG323" s="145">
        <f>IF(N323="zákl. přenesená",J323,0)</f>
        <v>0</v>
      </c>
      <c r="BH323" s="145">
        <f>IF(N323="sníž. přenesená",J323,0)</f>
        <v>0</v>
      </c>
      <c r="BI323" s="145">
        <f>IF(N323="nulová",J323,0)</f>
        <v>0</v>
      </c>
      <c r="BJ323" s="16" t="s">
        <v>88</v>
      </c>
      <c r="BK323" s="145">
        <f>ROUND(I323*H323,2)</f>
        <v>0</v>
      </c>
      <c r="BL323" s="16" t="s">
        <v>188</v>
      </c>
      <c r="BM323" s="144" t="s">
        <v>3959</v>
      </c>
    </row>
    <row r="324" spans="2:65" s="1" customFormat="1">
      <c r="B324" s="28"/>
      <c r="D324" s="150" t="s">
        <v>214</v>
      </c>
      <c r="F324" s="870" t="s">
        <v>3960</v>
      </c>
      <c r="L324" s="28"/>
      <c r="M324" s="152"/>
      <c r="T324" s="52"/>
      <c r="AT324" s="16" t="s">
        <v>214</v>
      </c>
      <c r="AU324" s="16" t="s">
        <v>88</v>
      </c>
    </row>
    <row r="325" spans="2:65" s="12" customFormat="1">
      <c r="B325" s="153"/>
      <c r="D325" s="154" t="s">
        <v>259</v>
      </c>
      <c r="E325" s="155" t="s">
        <v>1</v>
      </c>
      <c r="F325" s="156" t="s">
        <v>3636</v>
      </c>
      <c r="H325" s="155" t="s">
        <v>1</v>
      </c>
      <c r="L325" s="153"/>
      <c r="M325" s="157"/>
      <c r="T325" s="158"/>
      <c r="AT325" s="155" t="s">
        <v>259</v>
      </c>
      <c r="AU325" s="155" t="s">
        <v>88</v>
      </c>
      <c r="AV325" s="12" t="s">
        <v>80</v>
      </c>
      <c r="AW325" s="12" t="s">
        <v>27</v>
      </c>
      <c r="AX325" s="12" t="s">
        <v>72</v>
      </c>
      <c r="AY325" s="155" t="s">
        <v>157</v>
      </c>
    </row>
    <row r="326" spans="2:65" s="12" customFormat="1">
      <c r="B326" s="153"/>
      <c r="D326" s="154" t="s">
        <v>259</v>
      </c>
      <c r="E326" s="155" t="s">
        <v>1</v>
      </c>
      <c r="F326" s="156" t="s">
        <v>3955</v>
      </c>
      <c r="H326" s="155" t="s">
        <v>1</v>
      </c>
      <c r="L326" s="153"/>
      <c r="M326" s="157"/>
      <c r="T326" s="158"/>
      <c r="AT326" s="155" t="s">
        <v>259</v>
      </c>
      <c r="AU326" s="155" t="s">
        <v>88</v>
      </c>
      <c r="AV326" s="12" t="s">
        <v>80</v>
      </c>
      <c r="AW326" s="12" t="s">
        <v>27</v>
      </c>
      <c r="AX326" s="12" t="s">
        <v>72</v>
      </c>
      <c r="AY326" s="155" t="s">
        <v>157</v>
      </c>
    </row>
    <row r="327" spans="2:65" s="13" customFormat="1">
      <c r="B327" s="159"/>
      <c r="D327" s="154" t="s">
        <v>259</v>
      </c>
      <c r="E327" s="160" t="s">
        <v>1</v>
      </c>
      <c r="F327" s="161" t="s">
        <v>3961</v>
      </c>
      <c r="H327" s="162">
        <v>20.399999999999999</v>
      </c>
      <c r="L327" s="159"/>
      <c r="M327" s="163"/>
      <c r="T327" s="164"/>
      <c r="AT327" s="160" t="s">
        <v>259</v>
      </c>
      <c r="AU327" s="160" t="s">
        <v>88</v>
      </c>
      <c r="AV327" s="13" t="s">
        <v>88</v>
      </c>
      <c r="AW327" s="13" t="s">
        <v>27</v>
      </c>
      <c r="AX327" s="13" t="s">
        <v>72</v>
      </c>
      <c r="AY327" s="160" t="s">
        <v>157</v>
      </c>
    </row>
    <row r="328" spans="2:65" s="14" customFormat="1">
      <c r="B328" s="165"/>
      <c r="D328" s="154" t="s">
        <v>259</v>
      </c>
      <c r="E328" s="166" t="s">
        <v>1</v>
      </c>
      <c r="F328" s="167" t="s">
        <v>265</v>
      </c>
      <c r="H328" s="168">
        <v>20.399999999999999</v>
      </c>
      <c r="L328" s="165"/>
      <c r="M328" s="169"/>
      <c r="T328" s="170"/>
      <c r="AT328" s="166" t="s">
        <v>259</v>
      </c>
      <c r="AU328" s="166" t="s">
        <v>88</v>
      </c>
      <c r="AV328" s="14" t="s">
        <v>164</v>
      </c>
      <c r="AW328" s="14" t="s">
        <v>27</v>
      </c>
      <c r="AX328" s="14" t="s">
        <v>80</v>
      </c>
      <c r="AY328" s="166" t="s">
        <v>157</v>
      </c>
    </row>
    <row r="329" spans="2:65" s="1" customFormat="1" ht="37.9" customHeight="1">
      <c r="B329" s="28"/>
      <c r="C329" s="198" t="s">
        <v>481</v>
      </c>
      <c r="D329" s="198" t="s">
        <v>160</v>
      </c>
      <c r="E329" s="199" t="s">
        <v>3962</v>
      </c>
      <c r="F329" s="200" t="s">
        <v>3963</v>
      </c>
      <c r="G329" s="201" t="s">
        <v>306</v>
      </c>
      <c r="H329" s="202">
        <v>705.9</v>
      </c>
      <c r="I329" s="903"/>
      <c r="J329" s="203">
        <f>ROUND(I329*H329,2)</f>
        <v>0</v>
      </c>
      <c r="K329" s="200" t="s">
        <v>2720</v>
      </c>
      <c r="L329" s="28"/>
      <c r="M329" s="140" t="s">
        <v>1</v>
      </c>
      <c r="N329" s="141" t="s">
        <v>38</v>
      </c>
      <c r="O329" s="142">
        <v>0.24</v>
      </c>
      <c r="P329" s="142">
        <f>O329*H329</f>
        <v>169.416</v>
      </c>
      <c r="Q329" s="142">
        <v>0</v>
      </c>
      <c r="R329" s="142">
        <f>Q329*H329</f>
        <v>0</v>
      </c>
      <c r="S329" s="142">
        <v>0</v>
      </c>
      <c r="T329" s="143">
        <f>S329*H329</f>
        <v>0</v>
      </c>
      <c r="AR329" s="144" t="s">
        <v>188</v>
      </c>
      <c r="AT329" s="144" t="s">
        <v>160</v>
      </c>
      <c r="AU329" s="144" t="s">
        <v>88</v>
      </c>
      <c r="AY329" s="16" t="s">
        <v>157</v>
      </c>
      <c r="BE329" s="145">
        <f>IF(N329="základní",J329,0)</f>
        <v>0</v>
      </c>
      <c r="BF329" s="145">
        <f>IF(N329="snížená",J329,0)</f>
        <v>0</v>
      </c>
      <c r="BG329" s="145">
        <f>IF(N329="zákl. přenesená",J329,0)</f>
        <v>0</v>
      </c>
      <c r="BH329" s="145">
        <f>IF(N329="sníž. přenesená",J329,0)</f>
        <v>0</v>
      </c>
      <c r="BI329" s="145">
        <f>IF(N329="nulová",J329,0)</f>
        <v>0</v>
      </c>
      <c r="BJ329" s="16" t="s">
        <v>88</v>
      </c>
      <c r="BK329" s="145">
        <f>ROUND(I329*H329,2)</f>
        <v>0</v>
      </c>
      <c r="BL329" s="16" t="s">
        <v>188</v>
      </c>
      <c r="BM329" s="144" t="s">
        <v>3964</v>
      </c>
    </row>
    <row r="330" spans="2:65" s="1" customFormat="1">
      <c r="B330" s="28"/>
      <c r="D330" s="150" t="s">
        <v>214</v>
      </c>
      <c r="F330" s="870" t="s">
        <v>3965</v>
      </c>
      <c r="L330" s="28"/>
      <c r="M330" s="152"/>
      <c r="T330" s="52"/>
      <c r="AT330" s="16" t="s">
        <v>214</v>
      </c>
      <c r="AU330" s="16" t="s">
        <v>88</v>
      </c>
    </row>
    <row r="331" spans="2:65" s="12" customFormat="1">
      <c r="B331" s="153"/>
      <c r="D331" s="154" t="s">
        <v>259</v>
      </c>
      <c r="E331" s="155" t="s">
        <v>1</v>
      </c>
      <c r="F331" s="156" t="s">
        <v>3233</v>
      </c>
      <c r="H331" s="155" t="s">
        <v>1</v>
      </c>
      <c r="L331" s="153"/>
      <c r="M331" s="157"/>
      <c r="T331" s="158"/>
      <c r="AT331" s="155" t="s">
        <v>259</v>
      </c>
      <c r="AU331" s="155" t="s">
        <v>88</v>
      </c>
      <c r="AV331" s="12" t="s">
        <v>80</v>
      </c>
      <c r="AW331" s="12" t="s">
        <v>27</v>
      </c>
      <c r="AX331" s="12" t="s">
        <v>72</v>
      </c>
      <c r="AY331" s="155" t="s">
        <v>157</v>
      </c>
    </row>
    <row r="332" spans="2:65" s="12" customFormat="1">
      <c r="B332" s="153"/>
      <c r="D332" s="154" t="s">
        <v>259</v>
      </c>
      <c r="E332" s="155" t="s">
        <v>1</v>
      </c>
      <c r="F332" s="156" t="s">
        <v>2723</v>
      </c>
      <c r="H332" s="155" t="s">
        <v>1</v>
      </c>
      <c r="L332" s="153"/>
      <c r="M332" s="157"/>
      <c r="T332" s="158"/>
      <c r="AT332" s="155" t="s">
        <v>259</v>
      </c>
      <c r="AU332" s="155" t="s">
        <v>88</v>
      </c>
      <c r="AV332" s="12" t="s">
        <v>80</v>
      </c>
      <c r="AW332" s="12" t="s">
        <v>27</v>
      </c>
      <c r="AX332" s="12" t="s">
        <v>72</v>
      </c>
      <c r="AY332" s="155" t="s">
        <v>157</v>
      </c>
    </row>
    <row r="333" spans="2:65" s="12" customFormat="1">
      <c r="B333" s="153"/>
      <c r="D333" s="154" t="s">
        <v>259</v>
      </c>
      <c r="E333" s="155" t="s">
        <v>1</v>
      </c>
      <c r="F333" s="156" t="s">
        <v>3807</v>
      </c>
      <c r="H333" s="155" t="s">
        <v>1</v>
      </c>
      <c r="L333" s="153"/>
      <c r="M333" s="157"/>
      <c r="T333" s="158"/>
      <c r="AT333" s="155" t="s">
        <v>259</v>
      </c>
      <c r="AU333" s="155" t="s">
        <v>88</v>
      </c>
      <c r="AV333" s="12" t="s">
        <v>80</v>
      </c>
      <c r="AW333" s="12" t="s">
        <v>27</v>
      </c>
      <c r="AX333" s="12" t="s">
        <v>72</v>
      </c>
      <c r="AY333" s="155" t="s">
        <v>157</v>
      </c>
    </row>
    <row r="334" spans="2:65" s="13" customFormat="1">
      <c r="B334" s="159"/>
      <c r="D334" s="154" t="s">
        <v>259</v>
      </c>
      <c r="E334" s="160" t="s">
        <v>1</v>
      </c>
      <c r="F334" s="161" t="s">
        <v>3808</v>
      </c>
      <c r="H334" s="162">
        <v>122</v>
      </c>
      <c r="L334" s="159"/>
      <c r="M334" s="163"/>
      <c r="T334" s="164"/>
      <c r="AT334" s="160" t="s">
        <v>259</v>
      </c>
      <c r="AU334" s="160" t="s">
        <v>88</v>
      </c>
      <c r="AV334" s="13" t="s">
        <v>88</v>
      </c>
      <c r="AW334" s="13" t="s">
        <v>27</v>
      </c>
      <c r="AX334" s="13" t="s">
        <v>72</v>
      </c>
      <c r="AY334" s="160" t="s">
        <v>157</v>
      </c>
    </row>
    <row r="335" spans="2:65" s="13" customFormat="1">
      <c r="B335" s="159"/>
      <c r="D335" s="154" t="s">
        <v>259</v>
      </c>
      <c r="E335" s="160" t="s">
        <v>1</v>
      </c>
      <c r="F335" s="161" t="s">
        <v>3809</v>
      </c>
      <c r="H335" s="162">
        <v>56</v>
      </c>
      <c r="L335" s="159"/>
      <c r="M335" s="163"/>
      <c r="T335" s="164"/>
      <c r="AT335" s="160" t="s">
        <v>259</v>
      </c>
      <c r="AU335" s="160" t="s">
        <v>88</v>
      </c>
      <c r="AV335" s="13" t="s">
        <v>88</v>
      </c>
      <c r="AW335" s="13" t="s">
        <v>27</v>
      </c>
      <c r="AX335" s="13" t="s">
        <v>72</v>
      </c>
      <c r="AY335" s="160" t="s">
        <v>157</v>
      </c>
    </row>
    <row r="336" spans="2:65" s="13" customFormat="1">
      <c r="B336" s="159"/>
      <c r="D336" s="154" t="s">
        <v>259</v>
      </c>
      <c r="E336" s="160" t="s">
        <v>1</v>
      </c>
      <c r="F336" s="161" t="s">
        <v>3810</v>
      </c>
      <c r="H336" s="162">
        <v>470</v>
      </c>
      <c r="L336" s="159"/>
      <c r="M336" s="163"/>
      <c r="T336" s="164"/>
      <c r="AT336" s="160" t="s">
        <v>259</v>
      </c>
      <c r="AU336" s="160" t="s">
        <v>88</v>
      </c>
      <c r="AV336" s="13" t="s">
        <v>88</v>
      </c>
      <c r="AW336" s="13" t="s">
        <v>27</v>
      </c>
      <c r="AX336" s="13" t="s">
        <v>72</v>
      </c>
      <c r="AY336" s="160" t="s">
        <v>157</v>
      </c>
    </row>
    <row r="337" spans="2:65" s="13" customFormat="1">
      <c r="B337" s="159"/>
      <c r="D337" s="154" t="s">
        <v>259</v>
      </c>
      <c r="E337" s="160" t="s">
        <v>1</v>
      </c>
      <c r="F337" s="161" t="s">
        <v>3811</v>
      </c>
      <c r="H337" s="162">
        <v>26</v>
      </c>
      <c r="L337" s="159"/>
      <c r="M337" s="163"/>
      <c r="T337" s="164"/>
      <c r="AT337" s="160" t="s">
        <v>259</v>
      </c>
      <c r="AU337" s="160" t="s">
        <v>88</v>
      </c>
      <c r="AV337" s="13" t="s">
        <v>88</v>
      </c>
      <c r="AW337" s="13" t="s">
        <v>27</v>
      </c>
      <c r="AX337" s="13" t="s">
        <v>72</v>
      </c>
      <c r="AY337" s="160" t="s">
        <v>157</v>
      </c>
    </row>
    <row r="338" spans="2:65" s="13" customFormat="1">
      <c r="B338" s="159"/>
      <c r="D338" s="154" t="s">
        <v>259</v>
      </c>
      <c r="E338" s="160" t="s">
        <v>1</v>
      </c>
      <c r="F338" s="161" t="s">
        <v>3812</v>
      </c>
      <c r="H338" s="162">
        <v>31.9</v>
      </c>
      <c r="L338" s="159"/>
      <c r="M338" s="163"/>
      <c r="T338" s="164"/>
      <c r="AT338" s="160" t="s">
        <v>259</v>
      </c>
      <c r="AU338" s="160" t="s">
        <v>88</v>
      </c>
      <c r="AV338" s="13" t="s">
        <v>88</v>
      </c>
      <c r="AW338" s="13" t="s">
        <v>27</v>
      </c>
      <c r="AX338" s="13" t="s">
        <v>72</v>
      </c>
      <c r="AY338" s="160" t="s">
        <v>157</v>
      </c>
    </row>
    <row r="339" spans="2:65" s="14" customFormat="1">
      <c r="B339" s="165"/>
      <c r="D339" s="154" t="s">
        <v>259</v>
      </c>
      <c r="E339" s="166" t="s">
        <v>1</v>
      </c>
      <c r="F339" s="167" t="s">
        <v>265</v>
      </c>
      <c r="H339" s="168">
        <v>705.9</v>
      </c>
      <c r="L339" s="165"/>
      <c r="M339" s="169"/>
      <c r="T339" s="170"/>
      <c r="AT339" s="166" t="s">
        <v>259</v>
      </c>
      <c r="AU339" s="166" t="s">
        <v>88</v>
      </c>
      <c r="AV339" s="14" t="s">
        <v>164</v>
      </c>
      <c r="AW339" s="14" t="s">
        <v>27</v>
      </c>
      <c r="AX339" s="14" t="s">
        <v>80</v>
      </c>
      <c r="AY339" s="166" t="s">
        <v>157</v>
      </c>
    </row>
    <row r="340" spans="2:65" s="1" customFormat="1" ht="24.25" customHeight="1">
      <c r="B340" s="28"/>
      <c r="C340" s="205" t="s">
        <v>486</v>
      </c>
      <c r="D340" s="205" t="s">
        <v>557</v>
      </c>
      <c r="E340" s="206" t="s">
        <v>3966</v>
      </c>
      <c r="F340" s="207" t="s">
        <v>3967</v>
      </c>
      <c r="G340" s="208" t="s">
        <v>306</v>
      </c>
      <c r="H340" s="209">
        <v>275.30099999999999</v>
      </c>
      <c r="I340" s="904"/>
      <c r="J340" s="210">
        <f>ROUND(I340*H340,2)</f>
        <v>0</v>
      </c>
      <c r="K340" s="207" t="s">
        <v>2720</v>
      </c>
      <c r="L340" s="185"/>
      <c r="M340" s="186" t="s">
        <v>1</v>
      </c>
      <c r="N340" s="187" t="s">
        <v>38</v>
      </c>
      <c r="O340" s="142">
        <v>0</v>
      </c>
      <c r="P340" s="142">
        <f>O340*H340</f>
        <v>0</v>
      </c>
      <c r="Q340" s="142">
        <v>5.0000000000000001E-3</v>
      </c>
      <c r="R340" s="142">
        <f>Q340*H340</f>
        <v>1.3765049999999999</v>
      </c>
      <c r="S340" s="142">
        <v>0</v>
      </c>
      <c r="T340" s="143">
        <f>S340*H340</f>
        <v>0</v>
      </c>
      <c r="AR340" s="144" t="s">
        <v>735</v>
      </c>
      <c r="AT340" s="144" t="s">
        <v>557</v>
      </c>
      <c r="AU340" s="144" t="s">
        <v>88</v>
      </c>
      <c r="AY340" s="16" t="s">
        <v>157</v>
      </c>
      <c r="BE340" s="145">
        <f>IF(N340="základní",J340,0)</f>
        <v>0</v>
      </c>
      <c r="BF340" s="145">
        <f>IF(N340="snížená",J340,0)</f>
        <v>0</v>
      </c>
      <c r="BG340" s="145">
        <f>IF(N340="zákl. přenesená",J340,0)</f>
        <v>0</v>
      </c>
      <c r="BH340" s="145">
        <f>IF(N340="sníž. přenesená",J340,0)</f>
        <v>0</v>
      </c>
      <c r="BI340" s="145">
        <f>IF(N340="nulová",J340,0)</f>
        <v>0</v>
      </c>
      <c r="BJ340" s="16" t="s">
        <v>88</v>
      </c>
      <c r="BK340" s="145">
        <f>ROUND(I340*H340,2)</f>
        <v>0</v>
      </c>
      <c r="BL340" s="16" t="s">
        <v>188</v>
      </c>
      <c r="BM340" s="144" t="s">
        <v>3968</v>
      </c>
    </row>
    <row r="341" spans="2:65" s="12" customFormat="1">
      <c r="B341" s="153"/>
      <c r="D341" s="154" t="s">
        <v>259</v>
      </c>
      <c r="E341" s="155" t="s">
        <v>1</v>
      </c>
      <c r="F341" s="156" t="s">
        <v>3233</v>
      </c>
      <c r="H341" s="155" t="s">
        <v>1</v>
      </c>
      <c r="L341" s="153"/>
      <c r="M341" s="157"/>
      <c r="T341" s="158"/>
      <c r="AT341" s="155" t="s">
        <v>259</v>
      </c>
      <c r="AU341" s="155" t="s">
        <v>88</v>
      </c>
      <c r="AV341" s="12" t="s">
        <v>80</v>
      </c>
      <c r="AW341" s="12" t="s">
        <v>27</v>
      </c>
      <c r="AX341" s="12" t="s">
        <v>72</v>
      </c>
      <c r="AY341" s="155" t="s">
        <v>157</v>
      </c>
    </row>
    <row r="342" spans="2:65" s="12" customFormat="1">
      <c r="B342" s="153"/>
      <c r="D342" s="154" t="s">
        <v>259</v>
      </c>
      <c r="E342" s="155" t="s">
        <v>1</v>
      </c>
      <c r="F342" s="156" t="s">
        <v>2723</v>
      </c>
      <c r="H342" s="155" t="s">
        <v>1</v>
      </c>
      <c r="L342" s="153"/>
      <c r="M342" s="157"/>
      <c r="T342" s="158"/>
      <c r="AT342" s="155" t="s">
        <v>259</v>
      </c>
      <c r="AU342" s="155" t="s">
        <v>88</v>
      </c>
      <c r="AV342" s="12" t="s">
        <v>80</v>
      </c>
      <c r="AW342" s="12" t="s">
        <v>27</v>
      </c>
      <c r="AX342" s="12" t="s">
        <v>72</v>
      </c>
      <c r="AY342" s="155" t="s">
        <v>157</v>
      </c>
    </row>
    <row r="343" spans="2:65" s="12" customFormat="1">
      <c r="B343" s="153"/>
      <c r="D343" s="154" t="s">
        <v>259</v>
      </c>
      <c r="E343" s="155" t="s">
        <v>1</v>
      </c>
      <c r="F343" s="156" t="s">
        <v>3807</v>
      </c>
      <c r="H343" s="155" t="s">
        <v>1</v>
      </c>
      <c r="L343" s="153"/>
      <c r="M343" s="157"/>
      <c r="T343" s="158"/>
      <c r="AT343" s="155" t="s">
        <v>259</v>
      </c>
      <c r="AU343" s="155" t="s">
        <v>88</v>
      </c>
      <c r="AV343" s="12" t="s">
        <v>80</v>
      </c>
      <c r="AW343" s="12" t="s">
        <v>27</v>
      </c>
      <c r="AX343" s="12" t="s">
        <v>72</v>
      </c>
      <c r="AY343" s="155" t="s">
        <v>157</v>
      </c>
    </row>
    <row r="344" spans="2:65" s="13" customFormat="1">
      <c r="B344" s="159"/>
      <c r="D344" s="154" t="s">
        <v>259</v>
      </c>
      <c r="E344" s="160" t="s">
        <v>1</v>
      </c>
      <c r="F344" s="161" t="s">
        <v>3808</v>
      </c>
      <c r="H344" s="162">
        <v>122</v>
      </c>
      <c r="L344" s="159"/>
      <c r="M344" s="163"/>
      <c r="T344" s="164"/>
      <c r="AT344" s="160" t="s">
        <v>259</v>
      </c>
      <c r="AU344" s="160" t="s">
        <v>88</v>
      </c>
      <c r="AV344" s="13" t="s">
        <v>88</v>
      </c>
      <c r="AW344" s="13" t="s">
        <v>27</v>
      </c>
      <c r="AX344" s="13" t="s">
        <v>72</v>
      </c>
      <c r="AY344" s="160" t="s">
        <v>157</v>
      </c>
    </row>
    <row r="345" spans="2:65" s="13" customFormat="1">
      <c r="B345" s="159"/>
      <c r="D345" s="154" t="s">
        <v>259</v>
      </c>
      <c r="E345" s="160" t="s">
        <v>1</v>
      </c>
      <c r="F345" s="161" t="s">
        <v>3809</v>
      </c>
      <c r="H345" s="162">
        <v>56</v>
      </c>
      <c r="L345" s="159"/>
      <c r="M345" s="163"/>
      <c r="T345" s="164"/>
      <c r="AT345" s="160" t="s">
        <v>259</v>
      </c>
      <c r="AU345" s="160" t="s">
        <v>88</v>
      </c>
      <c r="AV345" s="13" t="s">
        <v>88</v>
      </c>
      <c r="AW345" s="13" t="s">
        <v>27</v>
      </c>
      <c r="AX345" s="13" t="s">
        <v>72</v>
      </c>
      <c r="AY345" s="160" t="s">
        <v>157</v>
      </c>
    </row>
    <row r="346" spans="2:65" s="13" customFormat="1">
      <c r="B346" s="159"/>
      <c r="D346" s="154" t="s">
        <v>259</v>
      </c>
      <c r="E346" s="160" t="s">
        <v>1</v>
      </c>
      <c r="F346" s="161" t="s">
        <v>3810</v>
      </c>
      <c r="H346" s="162">
        <v>470</v>
      </c>
      <c r="L346" s="159"/>
      <c r="M346" s="163"/>
      <c r="T346" s="164"/>
      <c r="AT346" s="160" t="s">
        <v>259</v>
      </c>
      <c r="AU346" s="160" t="s">
        <v>88</v>
      </c>
      <c r="AV346" s="13" t="s">
        <v>88</v>
      </c>
      <c r="AW346" s="13" t="s">
        <v>27</v>
      </c>
      <c r="AX346" s="13" t="s">
        <v>72</v>
      </c>
      <c r="AY346" s="160" t="s">
        <v>157</v>
      </c>
    </row>
    <row r="347" spans="2:65" s="13" customFormat="1">
      <c r="B347" s="159"/>
      <c r="D347" s="154" t="s">
        <v>259</v>
      </c>
      <c r="E347" s="160" t="s">
        <v>1</v>
      </c>
      <c r="F347" s="161" t="s">
        <v>3811</v>
      </c>
      <c r="H347" s="162">
        <v>26</v>
      </c>
      <c r="L347" s="159"/>
      <c r="M347" s="163"/>
      <c r="T347" s="164"/>
      <c r="AT347" s="160" t="s">
        <v>259</v>
      </c>
      <c r="AU347" s="160" t="s">
        <v>88</v>
      </c>
      <c r="AV347" s="13" t="s">
        <v>88</v>
      </c>
      <c r="AW347" s="13" t="s">
        <v>27</v>
      </c>
      <c r="AX347" s="13" t="s">
        <v>72</v>
      </c>
      <c r="AY347" s="160" t="s">
        <v>157</v>
      </c>
    </row>
    <row r="348" spans="2:65" s="13" customFormat="1">
      <c r="B348" s="159"/>
      <c r="D348" s="154" t="s">
        <v>259</v>
      </c>
      <c r="E348" s="160" t="s">
        <v>1</v>
      </c>
      <c r="F348" s="161" t="s">
        <v>3812</v>
      </c>
      <c r="H348" s="162">
        <v>31.9</v>
      </c>
      <c r="L348" s="159"/>
      <c r="M348" s="163"/>
      <c r="T348" s="164"/>
      <c r="AT348" s="160" t="s">
        <v>259</v>
      </c>
      <c r="AU348" s="160" t="s">
        <v>88</v>
      </c>
      <c r="AV348" s="13" t="s">
        <v>88</v>
      </c>
      <c r="AW348" s="13" t="s">
        <v>27</v>
      </c>
      <c r="AX348" s="13" t="s">
        <v>72</v>
      </c>
      <c r="AY348" s="160" t="s">
        <v>157</v>
      </c>
    </row>
    <row r="349" spans="2:65" s="882" customFormat="1">
      <c r="B349" s="881"/>
      <c r="D349" s="154" t="s">
        <v>259</v>
      </c>
      <c r="E349" s="883" t="s">
        <v>1</v>
      </c>
      <c r="F349" s="884" t="s">
        <v>1266</v>
      </c>
      <c r="H349" s="885">
        <v>705.9</v>
      </c>
      <c r="L349" s="881"/>
      <c r="M349" s="886"/>
      <c r="T349" s="887"/>
      <c r="AT349" s="883" t="s">
        <v>259</v>
      </c>
      <c r="AU349" s="883" t="s">
        <v>88</v>
      </c>
      <c r="AV349" s="882" t="s">
        <v>95</v>
      </c>
      <c r="AW349" s="882" t="s">
        <v>27</v>
      </c>
      <c r="AX349" s="882" t="s">
        <v>72</v>
      </c>
      <c r="AY349" s="883" t="s">
        <v>157</v>
      </c>
    </row>
    <row r="350" spans="2:65" s="13" customFormat="1">
      <c r="B350" s="159"/>
      <c r="D350" s="154" t="s">
        <v>259</v>
      </c>
      <c r="E350" s="160" t="s">
        <v>1</v>
      </c>
      <c r="F350" s="161" t="s">
        <v>3969</v>
      </c>
      <c r="H350" s="162">
        <v>211.77</v>
      </c>
      <c r="L350" s="159"/>
      <c r="M350" s="163"/>
      <c r="T350" s="164"/>
      <c r="AT350" s="160" t="s">
        <v>259</v>
      </c>
      <c r="AU350" s="160" t="s">
        <v>88</v>
      </c>
      <c r="AV350" s="13" t="s">
        <v>88</v>
      </c>
      <c r="AW350" s="13" t="s">
        <v>27</v>
      </c>
      <c r="AX350" s="13" t="s">
        <v>80</v>
      </c>
      <c r="AY350" s="160" t="s">
        <v>157</v>
      </c>
    </row>
    <row r="351" spans="2:65" s="13" customFormat="1">
      <c r="B351" s="159"/>
      <c r="D351" s="154" t="s">
        <v>259</v>
      </c>
      <c r="F351" s="161" t="s">
        <v>3970</v>
      </c>
      <c r="H351" s="162">
        <v>275.30099999999999</v>
      </c>
      <c r="L351" s="159"/>
      <c r="M351" s="163"/>
      <c r="T351" s="164"/>
      <c r="AT351" s="160" t="s">
        <v>259</v>
      </c>
      <c r="AU351" s="160" t="s">
        <v>88</v>
      </c>
      <c r="AV351" s="13" t="s">
        <v>88</v>
      </c>
      <c r="AW351" s="13" t="s">
        <v>3</v>
      </c>
      <c r="AX351" s="13" t="s">
        <v>80</v>
      </c>
      <c r="AY351" s="160" t="s">
        <v>157</v>
      </c>
    </row>
    <row r="352" spans="2:65" s="1" customFormat="1" ht="55.5" customHeight="1">
      <c r="B352" s="28"/>
      <c r="C352" s="198" t="s">
        <v>492</v>
      </c>
      <c r="D352" s="198" t="s">
        <v>160</v>
      </c>
      <c r="E352" s="199" t="s">
        <v>3971</v>
      </c>
      <c r="F352" s="200" t="s">
        <v>3972</v>
      </c>
      <c r="G352" s="201" t="s">
        <v>306</v>
      </c>
      <c r="H352" s="202">
        <v>119.9</v>
      </c>
      <c r="I352" s="903"/>
      <c r="J352" s="203">
        <f>ROUND(I352*H352,2)</f>
        <v>0</v>
      </c>
      <c r="K352" s="200" t="s">
        <v>2720</v>
      </c>
      <c r="L352" s="28"/>
      <c r="M352" s="140" t="s">
        <v>1</v>
      </c>
      <c r="N352" s="141" t="s">
        <v>38</v>
      </c>
      <c r="O352" s="142">
        <v>0.79</v>
      </c>
      <c r="P352" s="142">
        <f>O352*H352</f>
        <v>94.721000000000004</v>
      </c>
      <c r="Q352" s="142">
        <v>5.3899999999999998E-3</v>
      </c>
      <c r="R352" s="142">
        <f>Q352*H352</f>
        <v>0.64626099999999997</v>
      </c>
      <c r="S352" s="142">
        <v>0</v>
      </c>
      <c r="T352" s="143">
        <f>S352*H352</f>
        <v>0</v>
      </c>
      <c r="AR352" s="144" t="s">
        <v>188</v>
      </c>
      <c r="AT352" s="144" t="s">
        <v>160</v>
      </c>
      <c r="AU352" s="144" t="s">
        <v>88</v>
      </c>
      <c r="AY352" s="16" t="s">
        <v>157</v>
      </c>
      <c r="BE352" s="145">
        <f>IF(N352="základní",J352,0)</f>
        <v>0</v>
      </c>
      <c r="BF352" s="145">
        <f>IF(N352="snížená",J352,0)</f>
        <v>0</v>
      </c>
      <c r="BG352" s="145">
        <f>IF(N352="zákl. přenesená",J352,0)</f>
        <v>0</v>
      </c>
      <c r="BH352" s="145">
        <f>IF(N352="sníž. přenesená",J352,0)</f>
        <v>0</v>
      </c>
      <c r="BI352" s="145">
        <f>IF(N352="nulová",J352,0)</f>
        <v>0</v>
      </c>
      <c r="BJ352" s="16" t="s">
        <v>88</v>
      </c>
      <c r="BK352" s="145">
        <f>ROUND(I352*H352,2)</f>
        <v>0</v>
      </c>
      <c r="BL352" s="16" t="s">
        <v>188</v>
      </c>
      <c r="BM352" s="144" t="s">
        <v>3973</v>
      </c>
    </row>
    <row r="353" spans="2:65" s="1" customFormat="1">
      <c r="B353" s="28"/>
      <c r="D353" s="150" t="s">
        <v>214</v>
      </c>
      <c r="F353" s="870" t="s">
        <v>3974</v>
      </c>
      <c r="L353" s="28"/>
      <c r="M353" s="152"/>
      <c r="T353" s="52"/>
      <c r="AT353" s="16" t="s">
        <v>214</v>
      </c>
      <c r="AU353" s="16" t="s">
        <v>88</v>
      </c>
    </row>
    <row r="354" spans="2:65" s="12" customFormat="1">
      <c r="B354" s="153"/>
      <c r="D354" s="154" t="s">
        <v>259</v>
      </c>
      <c r="E354" s="155" t="s">
        <v>1</v>
      </c>
      <c r="F354" s="156" t="s">
        <v>3233</v>
      </c>
      <c r="H354" s="155" t="s">
        <v>1</v>
      </c>
      <c r="L354" s="153"/>
      <c r="M354" s="157"/>
      <c r="T354" s="158"/>
      <c r="AT354" s="155" t="s">
        <v>259</v>
      </c>
      <c r="AU354" s="155" t="s">
        <v>88</v>
      </c>
      <c r="AV354" s="12" t="s">
        <v>80</v>
      </c>
      <c r="AW354" s="12" t="s">
        <v>27</v>
      </c>
      <c r="AX354" s="12" t="s">
        <v>72</v>
      </c>
      <c r="AY354" s="155" t="s">
        <v>157</v>
      </c>
    </row>
    <row r="355" spans="2:65" s="12" customFormat="1">
      <c r="B355" s="153"/>
      <c r="D355" s="154" t="s">
        <v>259</v>
      </c>
      <c r="E355" s="155" t="s">
        <v>1</v>
      </c>
      <c r="F355" s="156" t="s">
        <v>2723</v>
      </c>
      <c r="H355" s="155" t="s">
        <v>1</v>
      </c>
      <c r="L355" s="153"/>
      <c r="M355" s="157"/>
      <c r="T355" s="158"/>
      <c r="AT355" s="155" t="s">
        <v>259</v>
      </c>
      <c r="AU355" s="155" t="s">
        <v>88</v>
      </c>
      <c r="AV355" s="12" t="s">
        <v>80</v>
      </c>
      <c r="AW355" s="12" t="s">
        <v>27</v>
      </c>
      <c r="AX355" s="12" t="s">
        <v>72</v>
      </c>
      <c r="AY355" s="155" t="s">
        <v>157</v>
      </c>
    </row>
    <row r="356" spans="2:65" s="12" customFormat="1">
      <c r="B356" s="153"/>
      <c r="D356" s="154" t="s">
        <v>259</v>
      </c>
      <c r="E356" s="155" t="s">
        <v>1</v>
      </c>
      <c r="F356" s="156" t="s">
        <v>3807</v>
      </c>
      <c r="H356" s="155" t="s">
        <v>1</v>
      </c>
      <c r="L356" s="153"/>
      <c r="M356" s="157"/>
      <c r="T356" s="158"/>
      <c r="AT356" s="155" t="s">
        <v>259</v>
      </c>
      <c r="AU356" s="155" t="s">
        <v>88</v>
      </c>
      <c r="AV356" s="12" t="s">
        <v>80</v>
      </c>
      <c r="AW356" s="12" t="s">
        <v>27</v>
      </c>
      <c r="AX356" s="12" t="s">
        <v>72</v>
      </c>
      <c r="AY356" s="155" t="s">
        <v>157</v>
      </c>
    </row>
    <row r="357" spans="2:65" s="12" customFormat="1">
      <c r="B357" s="153"/>
      <c r="D357" s="154" t="s">
        <v>259</v>
      </c>
      <c r="E357" s="155" t="s">
        <v>1</v>
      </c>
      <c r="F357" s="156" t="s">
        <v>3975</v>
      </c>
      <c r="H357" s="155" t="s">
        <v>1</v>
      </c>
      <c r="L357" s="153"/>
      <c r="M357" s="157"/>
      <c r="T357" s="158"/>
      <c r="AT357" s="155" t="s">
        <v>259</v>
      </c>
      <c r="AU357" s="155" t="s">
        <v>88</v>
      </c>
      <c r="AV357" s="12" t="s">
        <v>80</v>
      </c>
      <c r="AW357" s="12" t="s">
        <v>27</v>
      </c>
      <c r="AX357" s="12" t="s">
        <v>72</v>
      </c>
      <c r="AY357" s="155" t="s">
        <v>157</v>
      </c>
    </row>
    <row r="358" spans="2:65" s="13" customFormat="1">
      <c r="B358" s="159"/>
      <c r="D358" s="154" t="s">
        <v>259</v>
      </c>
      <c r="E358" s="160" t="s">
        <v>1</v>
      </c>
      <c r="F358" s="161" t="s">
        <v>3976</v>
      </c>
      <c r="H358" s="162">
        <v>75.5</v>
      </c>
      <c r="L358" s="159"/>
      <c r="M358" s="163"/>
      <c r="T358" s="164"/>
      <c r="AT358" s="160" t="s">
        <v>259</v>
      </c>
      <c r="AU358" s="160" t="s">
        <v>88</v>
      </c>
      <c r="AV358" s="13" t="s">
        <v>88</v>
      </c>
      <c r="AW358" s="13" t="s">
        <v>27</v>
      </c>
      <c r="AX358" s="13" t="s">
        <v>72</v>
      </c>
      <c r="AY358" s="160" t="s">
        <v>157</v>
      </c>
    </row>
    <row r="359" spans="2:65" s="13" customFormat="1">
      <c r="B359" s="159"/>
      <c r="D359" s="154" t="s">
        <v>259</v>
      </c>
      <c r="E359" s="160" t="s">
        <v>1</v>
      </c>
      <c r="F359" s="161" t="s">
        <v>3977</v>
      </c>
      <c r="H359" s="162">
        <v>20.399999999999999</v>
      </c>
      <c r="L359" s="159"/>
      <c r="M359" s="163"/>
      <c r="T359" s="164"/>
      <c r="AT359" s="160" t="s">
        <v>259</v>
      </c>
      <c r="AU359" s="160" t="s">
        <v>88</v>
      </c>
      <c r="AV359" s="13" t="s">
        <v>88</v>
      </c>
      <c r="AW359" s="13" t="s">
        <v>27</v>
      </c>
      <c r="AX359" s="13" t="s">
        <v>72</v>
      </c>
      <c r="AY359" s="160" t="s">
        <v>157</v>
      </c>
    </row>
    <row r="360" spans="2:65" s="13" customFormat="1">
      <c r="B360" s="159"/>
      <c r="D360" s="154" t="s">
        <v>259</v>
      </c>
      <c r="E360" s="160" t="s">
        <v>1</v>
      </c>
      <c r="F360" s="161" t="s">
        <v>3978</v>
      </c>
      <c r="H360" s="162">
        <v>24</v>
      </c>
      <c r="L360" s="159"/>
      <c r="M360" s="163"/>
      <c r="T360" s="164"/>
      <c r="AT360" s="160" t="s">
        <v>259</v>
      </c>
      <c r="AU360" s="160" t="s">
        <v>88</v>
      </c>
      <c r="AV360" s="13" t="s">
        <v>88</v>
      </c>
      <c r="AW360" s="13" t="s">
        <v>27</v>
      </c>
      <c r="AX360" s="13" t="s">
        <v>72</v>
      </c>
      <c r="AY360" s="160" t="s">
        <v>157</v>
      </c>
    </row>
    <row r="361" spans="2:65" s="14" customFormat="1">
      <c r="B361" s="165"/>
      <c r="D361" s="154" t="s">
        <v>259</v>
      </c>
      <c r="E361" s="166" t="s">
        <v>1</v>
      </c>
      <c r="F361" s="167" t="s">
        <v>265</v>
      </c>
      <c r="H361" s="168">
        <v>119.9</v>
      </c>
      <c r="L361" s="165"/>
      <c r="M361" s="169"/>
      <c r="T361" s="170"/>
      <c r="AT361" s="166" t="s">
        <v>259</v>
      </c>
      <c r="AU361" s="166" t="s">
        <v>88</v>
      </c>
      <c r="AV361" s="14" t="s">
        <v>164</v>
      </c>
      <c r="AW361" s="14" t="s">
        <v>27</v>
      </c>
      <c r="AX361" s="14" t="s">
        <v>80</v>
      </c>
      <c r="AY361" s="166" t="s">
        <v>157</v>
      </c>
    </row>
    <row r="362" spans="2:65" s="1" customFormat="1" ht="55.5" customHeight="1">
      <c r="B362" s="28"/>
      <c r="C362" s="198" t="s">
        <v>500</v>
      </c>
      <c r="D362" s="198" t="s">
        <v>160</v>
      </c>
      <c r="E362" s="199" t="s">
        <v>3979</v>
      </c>
      <c r="F362" s="200" t="s">
        <v>3980</v>
      </c>
      <c r="G362" s="201" t="s">
        <v>306</v>
      </c>
      <c r="H362" s="202">
        <v>2.5</v>
      </c>
      <c r="I362" s="903"/>
      <c r="J362" s="203">
        <f>ROUND(I362*H362,2)</f>
        <v>0</v>
      </c>
      <c r="K362" s="200" t="s">
        <v>2720</v>
      </c>
      <c r="L362" s="28"/>
      <c r="M362" s="140" t="s">
        <v>1</v>
      </c>
      <c r="N362" s="141" t="s">
        <v>38</v>
      </c>
      <c r="O362" s="142">
        <v>1</v>
      </c>
      <c r="P362" s="142">
        <f>O362*H362</f>
        <v>2.5</v>
      </c>
      <c r="Q362" s="142">
        <v>4.9300000000000004E-3</v>
      </c>
      <c r="R362" s="142">
        <f>Q362*H362</f>
        <v>1.2325000000000001E-2</v>
      </c>
      <c r="S362" s="142">
        <v>0</v>
      </c>
      <c r="T362" s="143">
        <f>S362*H362</f>
        <v>0</v>
      </c>
      <c r="AR362" s="144" t="s">
        <v>188</v>
      </c>
      <c r="AT362" s="144" t="s">
        <v>160</v>
      </c>
      <c r="AU362" s="144" t="s">
        <v>88</v>
      </c>
      <c r="AY362" s="16" t="s">
        <v>157</v>
      </c>
      <c r="BE362" s="145">
        <f>IF(N362="základní",J362,0)</f>
        <v>0</v>
      </c>
      <c r="BF362" s="145">
        <f>IF(N362="snížená",J362,0)</f>
        <v>0</v>
      </c>
      <c r="BG362" s="145">
        <f>IF(N362="zákl. přenesená",J362,0)</f>
        <v>0</v>
      </c>
      <c r="BH362" s="145">
        <f>IF(N362="sníž. přenesená",J362,0)</f>
        <v>0</v>
      </c>
      <c r="BI362" s="145">
        <f>IF(N362="nulová",J362,0)</f>
        <v>0</v>
      </c>
      <c r="BJ362" s="16" t="s">
        <v>88</v>
      </c>
      <c r="BK362" s="145">
        <f>ROUND(I362*H362,2)</f>
        <v>0</v>
      </c>
      <c r="BL362" s="16" t="s">
        <v>188</v>
      </c>
      <c r="BM362" s="144" t="s">
        <v>3981</v>
      </c>
    </row>
    <row r="363" spans="2:65" s="1" customFormat="1">
      <c r="B363" s="28"/>
      <c r="D363" s="150" t="s">
        <v>214</v>
      </c>
      <c r="F363" s="870" t="s">
        <v>3982</v>
      </c>
      <c r="L363" s="28"/>
      <c r="M363" s="152"/>
      <c r="T363" s="52"/>
      <c r="AT363" s="16" t="s">
        <v>214</v>
      </c>
      <c r="AU363" s="16" t="s">
        <v>88</v>
      </c>
    </row>
    <row r="364" spans="2:65" s="12" customFormat="1">
      <c r="B364" s="153"/>
      <c r="D364" s="154" t="s">
        <v>259</v>
      </c>
      <c r="E364" s="155" t="s">
        <v>1</v>
      </c>
      <c r="F364" s="156" t="s">
        <v>3233</v>
      </c>
      <c r="H364" s="155" t="s">
        <v>1</v>
      </c>
      <c r="L364" s="153"/>
      <c r="M364" s="157"/>
      <c r="T364" s="158"/>
      <c r="AT364" s="155" t="s">
        <v>259</v>
      </c>
      <c r="AU364" s="155" t="s">
        <v>88</v>
      </c>
      <c r="AV364" s="12" t="s">
        <v>80</v>
      </c>
      <c r="AW364" s="12" t="s">
        <v>27</v>
      </c>
      <c r="AX364" s="12" t="s">
        <v>72</v>
      </c>
      <c r="AY364" s="155" t="s">
        <v>157</v>
      </c>
    </row>
    <row r="365" spans="2:65" s="12" customFormat="1">
      <c r="B365" s="153"/>
      <c r="D365" s="154" t="s">
        <v>259</v>
      </c>
      <c r="E365" s="155" t="s">
        <v>1</v>
      </c>
      <c r="F365" s="156" t="s">
        <v>2723</v>
      </c>
      <c r="H365" s="155" t="s">
        <v>1</v>
      </c>
      <c r="L365" s="153"/>
      <c r="M365" s="157"/>
      <c r="T365" s="158"/>
      <c r="AT365" s="155" t="s">
        <v>259</v>
      </c>
      <c r="AU365" s="155" t="s">
        <v>88</v>
      </c>
      <c r="AV365" s="12" t="s">
        <v>80</v>
      </c>
      <c r="AW365" s="12" t="s">
        <v>27</v>
      </c>
      <c r="AX365" s="12" t="s">
        <v>72</v>
      </c>
      <c r="AY365" s="155" t="s">
        <v>157</v>
      </c>
    </row>
    <row r="366" spans="2:65" s="12" customFormat="1">
      <c r="B366" s="153"/>
      <c r="D366" s="154" t="s">
        <v>259</v>
      </c>
      <c r="E366" s="155" t="s">
        <v>1</v>
      </c>
      <c r="F366" s="156" t="s">
        <v>3807</v>
      </c>
      <c r="H366" s="155" t="s">
        <v>1</v>
      </c>
      <c r="L366" s="153"/>
      <c r="M366" s="157"/>
      <c r="T366" s="158"/>
      <c r="AT366" s="155" t="s">
        <v>259</v>
      </c>
      <c r="AU366" s="155" t="s">
        <v>88</v>
      </c>
      <c r="AV366" s="12" t="s">
        <v>80</v>
      </c>
      <c r="AW366" s="12" t="s">
        <v>27</v>
      </c>
      <c r="AX366" s="12" t="s">
        <v>72</v>
      </c>
      <c r="AY366" s="155" t="s">
        <v>157</v>
      </c>
    </row>
    <row r="367" spans="2:65" s="12" customFormat="1">
      <c r="B367" s="153"/>
      <c r="D367" s="154" t="s">
        <v>259</v>
      </c>
      <c r="E367" s="155" t="s">
        <v>1</v>
      </c>
      <c r="F367" s="156" t="s">
        <v>3975</v>
      </c>
      <c r="H367" s="155" t="s">
        <v>1</v>
      </c>
      <c r="L367" s="153"/>
      <c r="M367" s="157"/>
      <c r="T367" s="158"/>
      <c r="AT367" s="155" t="s">
        <v>259</v>
      </c>
      <c r="AU367" s="155" t="s">
        <v>88</v>
      </c>
      <c r="AV367" s="12" t="s">
        <v>80</v>
      </c>
      <c r="AW367" s="12" t="s">
        <v>27</v>
      </c>
      <c r="AX367" s="12" t="s">
        <v>72</v>
      </c>
      <c r="AY367" s="155" t="s">
        <v>157</v>
      </c>
    </row>
    <row r="368" spans="2:65" s="13" customFormat="1">
      <c r="B368" s="159"/>
      <c r="D368" s="154" t="s">
        <v>259</v>
      </c>
      <c r="E368" s="160" t="s">
        <v>1</v>
      </c>
      <c r="F368" s="161" t="s">
        <v>3983</v>
      </c>
      <c r="H368" s="162">
        <v>2.5</v>
      </c>
      <c r="L368" s="159"/>
      <c r="M368" s="163"/>
      <c r="T368" s="164"/>
      <c r="AT368" s="160" t="s">
        <v>259</v>
      </c>
      <c r="AU368" s="160" t="s">
        <v>88</v>
      </c>
      <c r="AV368" s="13" t="s">
        <v>88</v>
      </c>
      <c r="AW368" s="13" t="s">
        <v>27</v>
      </c>
      <c r="AX368" s="13" t="s">
        <v>72</v>
      </c>
      <c r="AY368" s="160" t="s">
        <v>157</v>
      </c>
    </row>
    <row r="369" spans="2:65" s="14" customFormat="1">
      <c r="B369" s="165"/>
      <c r="D369" s="154" t="s">
        <v>259</v>
      </c>
      <c r="E369" s="166" t="s">
        <v>1</v>
      </c>
      <c r="F369" s="167" t="s">
        <v>265</v>
      </c>
      <c r="H369" s="168">
        <v>2.5</v>
      </c>
      <c r="L369" s="165"/>
      <c r="M369" s="169"/>
      <c r="T369" s="170"/>
      <c r="AT369" s="166" t="s">
        <v>259</v>
      </c>
      <c r="AU369" s="166" t="s">
        <v>88</v>
      </c>
      <c r="AV369" s="14" t="s">
        <v>164</v>
      </c>
      <c r="AW369" s="14" t="s">
        <v>27</v>
      </c>
      <c r="AX369" s="14" t="s">
        <v>80</v>
      </c>
      <c r="AY369" s="166" t="s">
        <v>157</v>
      </c>
    </row>
    <row r="370" spans="2:65" s="1" customFormat="1" ht="37.9" customHeight="1">
      <c r="B370" s="28"/>
      <c r="C370" s="198" t="s">
        <v>508</v>
      </c>
      <c r="D370" s="198" t="s">
        <v>160</v>
      </c>
      <c r="E370" s="199" t="s">
        <v>3984</v>
      </c>
      <c r="F370" s="200" t="s">
        <v>3985</v>
      </c>
      <c r="G370" s="201" t="s">
        <v>306</v>
      </c>
      <c r="H370" s="202">
        <v>15.9</v>
      </c>
      <c r="I370" s="903"/>
      <c r="J370" s="203">
        <f>ROUND(I370*H370,2)</f>
        <v>0</v>
      </c>
      <c r="K370" s="200" t="s">
        <v>2720</v>
      </c>
      <c r="L370" s="28"/>
      <c r="M370" s="140" t="s">
        <v>1</v>
      </c>
      <c r="N370" s="141" t="s">
        <v>38</v>
      </c>
      <c r="O370" s="142">
        <v>1</v>
      </c>
      <c r="P370" s="142">
        <f>O370*H370</f>
        <v>15.9</v>
      </c>
      <c r="Q370" s="142">
        <v>2.99E-3</v>
      </c>
      <c r="R370" s="142">
        <f>Q370*H370</f>
        <v>4.7541E-2</v>
      </c>
      <c r="S370" s="142">
        <v>0</v>
      </c>
      <c r="T370" s="143">
        <f>S370*H370</f>
        <v>0</v>
      </c>
      <c r="AR370" s="144" t="s">
        <v>188</v>
      </c>
      <c r="AT370" s="144" t="s">
        <v>160</v>
      </c>
      <c r="AU370" s="144" t="s">
        <v>88</v>
      </c>
      <c r="AY370" s="16" t="s">
        <v>157</v>
      </c>
      <c r="BE370" s="145">
        <f>IF(N370="základní",J370,0)</f>
        <v>0</v>
      </c>
      <c r="BF370" s="145">
        <f>IF(N370="snížená",J370,0)</f>
        <v>0</v>
      </c>
      <c r="BG370" s="145">
        <f>IF(N370="zákl. přenesená",J370,0)</f>
        <v>0</v>
      </c>
      <c r="BH370" s="145">
        <f>IF(N370="sníž. přenesená",J370,0)</f>
        <v>0</v>
      </c>
      <c r="BI370" s="145">
        <f>IF(N370="nulová",J370,0)</f>
        <v>0</v>
      </c>
      <c r="BJ370" s="16" t="s">
        <v>88</v>
      </c>
      <c r="BK370" s="145">
        <f>ROUND(I370*H370,2)</f>
        <v>0</v>
      </c>
      <c r="BL370" s="16" t="s">
        <v>188</v>
      </c>
      <c r="BM370" s="144" t="s">
        <v>3986</v>
      </c>
    </row>
    <row r="371" spans="2:65" s="1" customFormat="1">
      <c r="B371" s="28"/>
      <c r="D371" s="150" t="s">
        <v>214</v>
      </c>
      <c r="F371" s="870" t="s">
        <v>3987</v>
      </c>
      <c r="L371" s="28"/>
      <c r="M371" s="152"/>
      <c r="T371" s="52"/>
      <c r="AT371" s="16" t="s">
        <v>214</v>
      </c>
      <c r="AU371" s="16" t="s">
        <v>88</v>
      </c>
    </row>
    <row r="372" spans="2:65" s="1" customFormat="1" ht="27">
      <c r="B372" s="28"/>
      <c r="D372" s="154" t="s">
        <v>1574</v>
      </c>
      <c r="F372" s="188" t="s">
        <v>3988</v>
      </c>
      <c r="L372" s="28"/>
      <c r="M372" s="152"/>
      <c r="T372" s="52"/>
      <c r="AT372" s="16" t="s">
        <v>1574</v>
      </c>
      <c r="AU372" s="16" t="s">
        <v>88</v>
      </c>
    </row>
    <row r="373" spans="2:65" s="12" customFormat="1">
      <c r="B373" s="153"/>
      <c r="D373" s="154" t="s">
        <v>259</v>
      </c>
      <c r="E373" s="155" t="s">
        <v>1</v>
      </c>
      <c r="F373" s="156" t="s">
        <v>3233</v>
      </c>
      <c r="H373" s="155" t="s">
        <v>1</v>
      </c>
      <c r="L373" s="153"/>
      <c r="M373" s="157"/>
      <c r="T373" s="158"/>
      <c r="AT373" s="155" t="s">
        <v>259</v>
      </c>
      <c r="AU373" s="155" t="s">
        <v>88</v>
      </c>
      <c r="AV373" s="12" t="s">
        <v>80</v>
      </c>
      <c r="AW373" s="12" t="s">
        <v>27</v>
      </c>
      <c r="AX373" s="12" t="s">
        <v>72</v>
      </c>
      <c r="AY373" s="155" t="s">
        <v>157</v>
      </c>
    </row>
    <row r="374" spans="2:65" s="12" customFormat="1">
      <c r="B374" s="153"/>
      <c r="D374" s="154" t="s">
        <v>259</v>
      </c>
      <c r="E374" s="155" t="s">
        <v>1</v>
      </c>
      <c r="F374" s="156" t="s">
        <v>2723</v>
      </c>
      <c r="H374" s="155" t="s">
        <v>1</v>
      </c>
      <c r="L374" s="153"/>
      <c r="M374" s="157"/>
      <c r="T374" s="158"/>
      <c r="AT374" s="155" t="s">
        <v>259</v>
      </c>
      <c r="AU374" s="155" t="s">
        <v>88</v>
      </c>
      <c r="AV374" s="12" t="s">
        <v>80</v>
      </c>
      <c r="AW374" s="12" t="s">
        <v>27</v>
      </c>
      <c r="AX374" s="12" t="s">
        <v>72</v>
      </c>
      <c r="AY374" s="155" t="s">
        <v>157</v>
      </c>
    </row>
    <row r="375" spans="2:65" s="12" customFormat="1">
      <c r="B375" s="153"/>
      <c r="D375" s="154" t="s">
        <v>259</v>
      </c>
      <c r="E375" s="155" t="s">
        <v>1</v>
      </c>
      <c r="F375" s="156" t="s">
        <v>3807</v>
      </c>
      <c r="H375" s="155" t="s">
        <v>1</v>
      </c>
      <c r="L375" s="153"/>
      <c r="M375" s="157"/>
      <c r="T375" s="158"/>
      <c r="AT375" s="155" t="s">
        <v>259</v>
      </c>
      <c r="AU375" s="155" t="s">
        <v>88</v>
      </c>
      <c r="AV375" s="12" t="s">
        <v>80</v>
      </c>
      <c r="AW375" s="12" t="s">
        <v>27</v>
      </c>
      <c r="AX375" s="12" t="s">
        <v>72</v>
      </c>
      <c r="AY375" s="155" t="s">
        <v>157</v>
      </c>
    </row>
    <row r="376" spans="2:65" s="12" customFormat="1">
      <c r="B376" s="153"/>
      <c r="D376" s="154" t="s">
        <v>259</v>
      </c>
      <c r="E376" s="155" t="s">
        <v>1</v>
      </c>
      <c r="F376" s="156" t="s">
        <v>3975</v>
      </c>
      <c r="H376" s="155" t="s">
        <v>1</v>
      </c>
      <c r="L376" s="153"/>
      <c r="M376" s="157"/>
      <c r="T376" s="158"/>
      <c r="AT376" s="155" t="s">
        <v>259</v>
      </c>
      <c r="AU376" s="155" t="s">
        <v>88</v>
      </c>
      <c r="AV376" s="12" t="s">
        <v>80</v>
      </c>
      <c r="AW376" s="12" t="s">
        <v>27</v>
      </c>
      <c r="AX376" s="12" t="s">
        <v>72</v>
      </c>
      <c r="AY376" s="155" t="s">
        <v>157</v>
      </c>
    </row>
    <row r="377" spans="2:65" s="13" customFormat="1">
      <c r="B377" s="159"/>
      <c r="D377" s="154" t="s">
        <v>259</v>
      </c>
      <c r="E377" s="160" t="s">
        <v>1</v>
      </c>
      <c r="F377" s="161" t="s">
        <v>3989</v>
      </c>
      <c r="H377" s="162">
        <v>8.9</v>
      </c>
      <c r="L377" s="159"/>
      <c r="M377" s="163"/>
      <c r="T377" s="164"/>
      <c r="AT377" s="160" t="s">
        <v>259</v>
      </c>
      <c r="AU377" s="160" t="s">
        <v>88</v>
      </c>
      <c r="AV377" s="13" t="s">
        <v>88</v>
      </c>
      <c r="AW377" s="13" t="s">
        <v>27</v>
      </c>
      <c r="AX377" s="13" t="s">
        <v>72</v>
      </c>
      <c r="AY377" s="160" t="s">
        <v>157</v>
      </c>
    </row>
    <row r="378" spans="2:65" s="13" customFormat="1">
      <c r="B378" s="159"/>
      <c r="D378" s="154" t="s">
        <v>259</v>
      </c>
      <c r="E378" s="160" t="s">
        <v>1</v>
      </c>
      <c r="F378" s="161" t="s">
        <v>3990</v>
      </c>
      <c r="H378" s="162">
        <v>7</v>
      </c>
      <c r="L378" s="159"/>
      <c r="M378" s="163"/>
      <c r="T378" s="164"/>
      <c r="AT378" s="160" t="s">
        <v>259</v>
      </c>
      <c r="AU378" s="160" t="s">
        <v>88</v>
      </c>
      <c r="AV378" s="13" t="s">
        <v>88</v>
      </c>
      <c r="AW378" s="13" t="s">
        <v>27</v>
      </c>
      <c r="AX378" s="13" t="s">
        <v>72</v>
      </c>
      <c r="AY378" s="160" t="s">
        <v>157</v>
      </c>
    </row>
    <row r="379" spans="2:65" s="14" customFormat="1">
      <c r="B379" s="165"/>
      <c r="D379" s="154" t="s">
        <v>259</v>
      </c>
      <c r="E379" s="166" t="s">
        <v>1</v>
      </c>
      <c r="F379" s="167" t="s">
        <v>265</v>
      </c>
      <c r="H379" s="168">
        <v>15.9</v>
      </c>
      <c r="L379" s="165"/>
      <c r="M379" s="169"/>
      <c r="T379" s="170"/>
      <c r="AT379" s="166" t="s">
        <v>259</v>
      </c>
      <c r="AU379" s="166" t="s">
        <v>88</v>
      </c>
      <c r="AV379" s="14" t="s">
        <v>164</v>
      </c>
      <c r="AW379" s="14" t="s">
        <v>27</v>
      </c>
      <c r="AX379" s="14" t="s">
        <v>80</v>
      </c>
      <c r="AY379" s="166" t="s">
        <v>157</v>
      </c>
    </row>
    <row r="380" spans="2:65" s="1" customFormat="1" ht="44.25" customHeight="1">
      <c r="B380" s="28"/>
      <c r="C380" s="198" t="s">
        <v>735</v>
      </c>
      <c r="D380" s="198" t="s">
        <v>160</v>
      </c>
      <c r="E380" s="199" t="s">
        <v>3991</v>
      </c>
      <c r="F380" s="200" t="s">
        <v>3992</v>
      </c>
      <c r="G380" s="201" t="s">
        <v>411</v>
      </c>
      <c r="H380" s="202">
        <v>68</v>
      </c>
      <c r="I380" s="903"/>
      <c r="J380" s="203">
        <f>ROUND(I380*H380,2)</f>
        <v>0</v>
      </c>
      <c r="K380" s="200" t="s">
        <v>2720</v>
      </c>
      <c r="L380" s="28"/>
      <c r="M380" s="140" t="s">
        <v>1</v>
      </c>
      <c r="N380" s="141" t="s">
        <v>38</v>
      </c>
      <c r="O380" s="142">
        <v>0.22</v>
      </c>
      <c r="P380" s="142">
        <f>O380*H380</f>
        <v>14.96</v>
      </c>
      <c r="Q380" s="142">
        <v>2.2300000000000002E-3</v>
      </c>
      <c r="R380" s="142">
        <f>Q380*H380</f>
        <v>0.15164000000000002</v>
      </c>
      <c r="S380" s="142">
        <v>0</v>
      </c>
      <c r="T380" s="143">
        <f>S380*H380</f>
        <v>0</v>
      </c>
      <c r="AR380" s="144" t="s">
        <v>188</v>
      </c>
      <c r="AT380" s="144" t="s">
        <v>160</v>
      </c>
      <c r="AU380" s="144" t="s">
        <v>88</v>
      </c>
      <c r="AY380" s="16" t="s">
        <v>157</v>
      </c>
      <c r="BE380" s="145">
        <f>IF(N380="základní",J380,0)</f>
        <v>0</v>
      </c>
      <c r="BF380" s="145">
        <f>IF(N380="snížená",J380,0)</f>
        <v>0</v>
      </c>
      <c r="BG380" s="145">
        <f>IF(N380="zákl. přenesená",J380,0)</f>
        <v>0</v>
      </c>
      <c r="BH380" s="145">
        <f>IF(N380="sníž. přenesená",J380,0)</f>
        <v>0</v>
      </c>
      <c r="BI380" s="145">
        <f>IF(N380="nulová",J380,0)</f>
        <v>0</v>
      </c>
      <c r="BJ380" s="16" t="s">
        <v>88</v>
      </c>
      <c r="BK380" s="145">
        <f>ROUND(I380*H380,2)</f>
        <v>0</v>
      </c>
      <c r="BL380" s="16" t="s">
        <v>188</v>
      </c>
      <c r="BM380" s="144" t="s">
        <v>3993</v>
      </c>
    </row>
    <row r="381" spans="2:65" s="1" customFormat="1">
      <c r="B381" s="28"/>
      <c r="D381" s="150" t="s">
        <v>214</v>
      </c>
      <c r="F381" s="870" t="s">
        <v>3994</v>
      </c>
      <c r="L381" s="28"/>
      <c r="M381" s="152"/>
      <c r="T381" s="52"/>
      <c r="AT381" s="16" t="s">
        <v>214</v>
      </c>
      <c r="AU381" s="16" t="s">
        <v>88</v>
      </c>
    </row>
    <row r="382" spans="2:65" s="12" customFormat="1">
      <c r="B382" s="153"/>
      <c r="D382" s="154" t="s">
        <v>259</v>
      </c>
      <c r="E382" s="155" t="s">
        <v>1</v>
      </c>
      <c r="F382" s="156" t="s">
        <v>3233</v>
      </c>
      <c r="H382" s="155" t="s">
        <v>1</v>
      </c>
      <c r="L382" s="153"/>
      <c r="M382" s="157"/>
      <c r="T382" s="158"/>
      <c r="AT382" s="155" t="s">
        <v>259</v>
      </c>
      <c r="AU382" s="155" t="s">
        <v>88</v>
      </c>
      <c r="AV382" s="12" t="s">
        <v>80</v>
      </c>
      <c r="AW382" s="12" t="s">
        <v>27</v>
      </c>
      <c r="AX382" s="12" t="s">
        <v>72</v>
      </c>
      <c r="AY382" s="155" t="s">
        <v>157</v>
      </c>
    </row>
    <row r="383" spans="2:65" s="12" customFormat="1">
      <c r="B383" s="153"/>
      <c r="D383" s="154" t="s">
        <v>259</v>
      </c>
      <c r="E383" s="155" t="s">
        <v>1</v>
      </c>
      <c r="F383" s="156" t="s">
        <v>2723</v>
      </c>
      <c r="H383" s="155" t="s">
        <v>1</v>
      </c>
      <c r="L383" s="153"/>
      <c r="M383" s="157"/>
      <c r="T383" s="158"/>
      <c r="AT383" s="155" t="s">
        <v>259</v>
      </c>
      <c r="AU383" s="155" t="s">
        <v>88</v>
      </c>
      <c r="AV383" s="12" t="s">
        <v>80</v>
      </c>
      <c r="AW383" s="12" t="s">
        <v>27</v>
      </c>
      <c r="AX383" s="12" t="s">
        <v>72</v>
      </c>
      <c r="AY383" s="155" t="s">
        <v>157</v>
      </c>
    </row>
    <row r="384" spans="2:65" s="12" customFormat="1">
      <c r="B384" s="153"/>
      <c r="D384" s="154" t="s">
        <v>259</v>
      </c>
      <c r="E384" s="155" t="s">
        <v>1</v>
      </c>
      <c r="F384" s="156" t="s">
        <v>3807</v>
      </c>
      <c r="H384" s="155" t="s">
        <v>1</v>
      </c>
      <c r="L384" s="153"/>
      <c r="M384" s="157"/>
      <c r="T384" s="158"/>
      <c r="AT384" s="155" t="s">
        <v>259</v>
      </c>
      <c r="AU384" s="155" t="s">
        <v>88</v>
      </c>
      <c r="AV384" s="12" t="s">
        <v>80</v>
      </c>
      <c r="AW384" s="12" t="s">
        <v>27</v>
      </c>
      <c r="AX384" s="12" t="s">
        <v>72</v>
      </c>
      <c r="AY384" s="155" t="s">
        <v>157</v>
      </c>
    </row>
    <row r="385" spans="2:65" s="12" customFormat="1">
      <c r="B385" s="153"/>
      <c r="D385" s="154" t="s">
        <v>259</v>
      </c>
      <c r="E385" s="155" t="s">
        <v>1</v>
      </c>
      <c r="F385" s="156" t="s">
        <v>3975</v>
      </c>
      <c r="H385" s="155" t="s">
        <v>1</v>
      </c>
      <c r="L385" s="153"/>
      <c r="M385" s="157"/>
      <c r="T385" s="158"/>
      <c r="AT385" s="155" t="s">
        <v>259</v>
      </c>
      <c r="AU385" s="155" t="s">
        <v>88</v>
      </c>
      <c r="AV385" s="12" t="s">
        <v>80</v>
      </c>
      <c r="AW385" s="12" t="s">
        <v>27</v>
      </c>
      <c r="AX385" s="12" t="s">
        <v>72</v>
      </c>
      <c r="AY385" s="155" t="s">
        <v>157</v>
      </c>
    </row>
    <row r="386" spans="2:65" s="13" customFormat="1">
      <c r="B386" s="159"/>
      <c r="D386" s="154" t="s">
        <v>259</v>
      </c>
      <c r="E386" s="160" t="s">
        <v>1</v>
      </c>
      <c r="F386" s="161" t="s">
        <v>3995</v>
      </c>
      <c r="H386" s="162">
        <v>68</v>
      </c>
      <c r="L386" s="159"/>
      <c r="M386" s="163"/>
      <c r="T386" s="164"/>
      <c r="AT386" s="160" t="s">
        <v>259</v>
      </c>
      <c r="AU386" s="160" t="s">
        <v>88</v>
      </c>
      <c r="AV386" s="13" t="s">
        <v>88</v>
      </c>
      <c r="AW386" s="13" t="s">
        <v>27</v>
      </c>
      <c r="AX386" s="13" t="s">
        <v>72</v>
      </c>
      <c r="AY386" s="160" t="s">
        <v>157</v>
      </c>
    </row>
    <row r="387" spans="2:65" s="14" customFormat="1">
      <c r="B387" s="165"/>
      <c r="D387" s="154" t="s">
        <v>259</v>
      </c>
      <c r="E387" s="166" t="s">
        <v>1</v>
      </c>
      <c r="F387" s="167" t="s">
        <v>265</v>
      </c>
      <c r="H387" s="168">
        <v>68</v>
      </c>
      <c r="L387" s="165"/>
      <c r="M387" s="169"/>
      <c r="T387" s="170"/>
      <c r="AT387" s="166" t="s">
        <v>259</v>
      </c>
      <c r="AU387" s="166" t="s">
        <v>88</v>
      </c>
      <c r="AV387" s="14" t="s">
        <v>164</v>
      </c>
      <c r="AW387" s="14" t="s">
        <v>27</v>
      </c>
      <c r="AX387" s="14" t="s">
        <v>80</v>
      </c>
      <c r="AY387" s="166" t="s">
        <v>157</v>
      </c>
    </row>
    <row r="388" spans="2:65" s="1" customFormat="1" ht="49.15" customHeight="1">
      <c r="B388" s="28"/>
      <c r="C388" s="198" t="s">
        <v>740</v>
      </c>
      <c r="D388" s="198" t="s">
        <v>160</v>
      </c>
      <c r="E388" s="199" t="s">
        <v>3996</v>
      </c>
      <c r="F388" s="200" t="s">
        <v>3997</v>
      </c>
      <c r="G388" s="201" t="s">
        <v>411</v>
      </c>
      <c r="H388" s="202">
        <v>75.5</v>
      </c>
      <c r="I388" s="903"/>
      <c r="J388" s="203">
        <f>ROUND(I388*H388,2)</f>
        <v>0</v>
      </c>
      <c r="K388" s="200" t="s">
        <v>2720</v>
      </c>
      <c r="L388" s="28"/>
      <c r="M388" s="140" t="s">
        <v>1</v>
      </c>
      <c r="N388" s="141" t="s">
        <v>38</v>
      </c>
      <c r="O388" s="142">
        <v>0.54500000000000004</v>
      </c>
      <c r="P388" s="142">
        <f>O388*H388</f>
        <v>41.147500000000001</v>
      </c>
      <c r="Q388" s="142">
        <v>2.2300000000000002E-3</v>
      </c>
      <c r="R388" s="142">
        <f>Q388*H388</f>
        <v>0.16836500000000001</v>
      </c>
      <c r="S388" s="142">
        <v>0</v>
      </c>
      <c r="T388" s="143">
        <f>S388*H388</f>
        <v>0</v>
      </c>
      <c r="AR388" s="144" t="s">
        <v>188</v>
      </c>
      <c r="AT388" s="144" t="s">
        <v>160</v>
      </c>
      <c r="AU388" s="144" t="s">
        <v>88</v>
      </c>
      <c r="AY388" s="16" t="s">
        <v>157</v>
      </c>
      <c r="BE388" s="145">
        <f>IF(N388="základní",J388,0)</f>
        <v>0</v>
      </c>
      <c r="BF388" s="145">
        <f>IF(N388="snížená",J388,0)</f>
        <v>0</v>
      </c>
      <c r="BG388" s="145">
        <f>IF(N388="zákl. přenesená",J388,0)</f>
        <v>0</v>
      </c>
      <c r="BH388" s="145">
        <f>IF(N388="sníž. přenesená",J388,0)</f>
        <v>0</v>
      </c>
      <c r="BI388" s="145">
        <f>IF(N388="nulová",J388,0)</f>
        <v>0</v>
      </c>
      <c r="BJ388" s="16" t="s">
        <v>88</v>
      </c>
      <c r="BK388" s="145">
        <f>ROUND(I388*H388,2)</f>
        <v>0</v>
      </c>
      <c r="BL388" s="16" t="s">
        <v>188</v>
      </c>
      <c r="BM388" s="144" t="s">
        <v>3998</v>
      </c>
    </row>
    <row r="389" spans="2:65" s="1" customFormat="1">
      <c r="B389" s="28"/>
      <c r="D389" s="150" t="s">
        <v>214</v>
      </c>
      <c r="F389" s="870" t="s">
        <v>3999</v>
      </c>
      <c r="L389" s="28"/>
      <c r="M389" s="152"/>
      <c r="T389" s="52"/>
      <c r="AT389" s="16" t="s">
        <v>214</v>
      </c>
      <c r="AU389" s="16" t="s">
        <v>88</v>
      </c>
    </row>
    <row r="390" spans="2:65" s="12" customFormat="1">
      <c r="B390" s="153"/>
      <c r="D390" s="154" t="s">
        <v>259</v>
      </c>
      <c r="E390" s="155" t="s">
        <v>1</v>
      </c>
      <c r="F390" s="156" t="s">
        <v>3233</v>
      </c>
      <c r="H390" s="155" t="s">
        <v>1</v>
      </c>
      <c r="L390" s="153"/>
      <c r="M390" s="157"/>
      <c r="T390" s="158"/>
      <c r="AT390" s="155" t="s">
        <v>259</v>
      </c>
      <c r="AU390" s="155" t="s">
        <v>88</v>
      </c>
      <c r="AV390" s="12" t="s">
        <v>80</v>
      </c>
      <c r="AW390" s="12" t="s">
        <v>27</v>
      </c>
      <c r="AX390" s="12" t="s">
        <v>72</v>
      </c>
      <c r="AY390" s="155" t="s">
        <v>157</v>
      </c>
    </row>
    <row r="391" spans="2:65" s="12" customFormat="1">
      <c r="B391" s="153"/>
      <c r="D391" s="154" t="s">
        <v>259</v>
      </c>
      <c r="E391" s="155" t="s">
        <v>1</v>
      </c>
      <c r="F391" s="156" t="s">
        <v>2723</v>
      </c>
      <c r="H391" s="155" t="s">
        <v>1</v>
      </c>
      <c r="L391" s="153"/>
      <c r="M391" s="157"/>
      <c r="T391" s="158"/>
      <c r="AT391" s="155" t="s">
        <v>259</v>
      </c>
      <c r="AU391" s="155" t="s">
        <v>88</v>
      </c>
      <c r="AV391" s="12" t="s">
        <v>80</v>
      </c>
      <c r="AW391" s="12" t="s">
        <v>27</v>
      </c>
      <c r="AX391" s="12" t="s">
        <v>72</v>
      </c>
      <c r="AY391" s="155" t="s">
        <v>157</v>
      </c>
    </row>
    <row r="392" spans="2:65" s="12" customFormat="1">
      <c r="B392" s="153"/>
      <c r="D392" s="154" t="s">
        <v>259</v>
      </c>
      <c r="E392" s="155" t="s">
        <v>1</v>
      </c>
      <c r="F392" s="156" t="s">
        <v>3807</v>
      </c>
      <c r="H392" s="155" t="s">
        <v>1</v>
      </c>
      <c r="L392" s="153"/>
      <c r="M392" s="157"/>
      <c r="T392" s="158"/>
      <c r="AT392" s="155" t="s">
        <v>259</v>
      </c>
      <c r="AU392" s="155" t="s">
        <v>88</v>
      </c>
      <c r="AV392" s="12" t="s">
        <v>80</v>
      </c>
      <c r="AW392" s="12" t="s">
        <v>27</v>
      </c>
      <c r="AX392" s="12" t="s">
        <v>72</v>
      </c>
      <c r="AY392" s="155" t="s">
        <v>157</v>
      </c>
    </row>
    <row r="393" spans="2:65" s="12" customFormat="1">
      <c r="B393" s="153"/>
      <c r="D393" s="154" t="s">
        <v>259</v>
      </c>
      <c r="E393" s="155" t="s">
        <v>1</v>
      </c>
      <c r="F393" s="156" t="s">
        <v>3975</v>
      </c>
      <c r="H393" s="155" t="s">
        <v>1</v>
      </c>
      <c r="L393" s="153"/>
      <c r="M393" s="157"/>
      <c r="T393" s="158"/>
      <c r="AT393" s="155" t="s">
        <v>259</v>
      </c>
      <c r="AU393" s="155" t="s">
        <v>88</v>
      </c>
      <c r="AV393" s="12" t="s">
        <v>80</v>
      </c>
      <c r="AW393" s="12" t="s">
        <v>27</v>
      </c>
      <c r="AX393" s="12" t="s">
        <v>72</v>
      </c>
      <c r="AY393" s="155" t="s">
        <v>157</v>
      </c>
    </row>
    <row r="394" spans="2:65" s="13" customFormat="1">
      <c r="B394" s="159"/>
      <c r="D394" s="154" t="s">
        <v>259</v>
      </c>
      <c r="E394" s="160" t="s">
        <v>1</v>
      </c>
      <c r="F394" s="161" t="s">
        <v>4000</v>
      </c>
      <c r="H394" s="162">
        <v>75.5</v>
      </c>
      <c r="L394" s="159"/>
      <c r="M394" s="163"/>
      <c r="T394" s="164"/>
      <c r="AT394" s="160" t="s">
        <v>259</v>
      </c>
      <c r="AU394" s="160" t="s">
        <v>88</v>
      </c>
      <c r="AV394" s="13" t="s">
        <v>88</v>
      </c>
      <c r="AW394" s="13" t="s">
        <v>27</v>
      </c>
      <c r="AX394" s="13" t="s">
        <v>72</v>
      </c>
      <c r="AY394" s="160" t="s">
        <v>157</v>
      </c>
    </row>
    <row r="395" spans="2:65" s="14" customFormat="1">
      <c r="B395" s="165"/>
      <c r="D395" s="154" t="s">
        <v>259</v>
      </c>
      <c r="E395" s="166" t="s">
        <v>1</v>
      </c>
      <c r="F395" s="167" t="s">
        <v>265</v>
      </c>
      <c r="H395" s="168">
        <v>75.5</v>
      </c>
      <c r="L395" s="165"/>
      <c r="M395" s="169"/>
      <c r="T395" s="170"/>
      <c r="AT395" s="166" t="s">
        <v>259</v>
      </c>
      <c r="AU395" s="166" t="s">
        <v>88</v>
      </c>
      <c r="AV395" s="14" t="s">
        <v>164</v>
      </c>
      <c r="AW395" s="14" t="s">
        <v>27</v>
      </c>
      <c r="AX395" s="14" t="s">
        <v>80</v>
      </c>
      <c r="AY395" s="166" t="s">
        <v>157</v>
      </c>
    </row>
    <row r="396" spans="2:65" s="1" customFormat="1" ht="24.25" customHeight="1">
      <c r="B396" s="28"/>
      <c r="C396" s="198" t="s">
        <v>746</v>
      </c>
      <c r="D396" s="198" t="s">
        <v>160</v>
      </c>
      <c r="E396" s="199" t="s">
        <v>4001</v>
      </c>
      <c r="F396" s="200" t="s">
        <v>4002</v>
      </c>
      <c r="G396" s="201" t="s">
        <v>411</v>
      </c>
      <c r="H396" s="202">
        <v>65</v>
      </c>
      <c r="I396" s="903"/>
      <c r="J396" s="203">
        <f>ROUND(I396*H396,2)</f>
        <v>0</v>
      </c>
      <c r="K396" s="200" t="s">
        <v>2720</v>
      </c>
      <c r="L396" s="28"/>
      <c r="M396" s="140" t="s">
        <v>1</v>
      </c>
      <c r="N396" s="141" t="s">
        <v>38</v>
      </c>
      <c r="O396" s="142">
        <v>0.34699999999999998</v>
      </c>
      <c r="P396" s="142">
        <f>O396*H396</f>
        <v>22.555</v>
      </c>
      <c r="Q396" s="142">
        <v>5.8100000000000001E-3</v>
      </c>
      <c r="R396" s="142">
        <f>Q396*H396</f>
        <v>0.37764999999999999</v>
      </c>
      <c r="S396" s="142">
        <v>0</v>
      </c>
      <c r="T396" s="143">
        <f>S396*H396</f>
        <v>0</v>
      </c>
      <c r="AR396" s="144" t="s">
        <v>188</v>
      </c>
      <c r="AT396" s="144" t="s">
        <v>160</v>
      </c>
      <c r="AU396" s="144" t="s">
        <v>88</v>
      </c>
      <c r="AY396" s="16" t="s">
        <v>157</v>
      </c>
      <c r="BE396" s="145">
        <f>IF(N396="základní",J396,0)</f>
        <v>0</v>
      </c>
      <c r="BF396" s="145">
        <f>IF(N396="snížená",J396,0)</f>
        <v>0</v>
      </c>
      <c r="BG396" s="145">
        <f>IF(N396="zákl. přenesená",J396,0)</f>
        <v>0</v>
      </c>
      <c r="BH396" s="145">
        <f>IF(N396="sníž. přenesená",J396,0)</f>
        <v>0</v>
      </c>
      <c r="BI396" s="145">
        <f>IF(N396="nulová",J396,0)</f>
        <v>0</v>
      </c>
      <c r="BJ396" s="16" t="s">
        <v>88</v>
      </c>
      <c r="BK396" s="145">
        <f>ROUND(I396*H396,2)</f>
        <v>0</v>
      </c>
      <c r="BL396" s="16" t="s">
        <v>188</v>
      </c>
      <c r="BM396" s="144" t="s">
        <v>4003</v>
      </c>
    </row>
    <row r="397" spans="2:65" s="1" customFormat="1">
      <c r="B397" s="28"/>
      <c r="D397" s="150" t="s">
        <v>214</v>
      </c>
      <c r="F397" s="870" t="s">
        <v>4004</v>
      </c>
      <c r="L397" s="28"/>
      <c r="M397" s="152"/>
      <c r="T397" s="52"/>
      <c r="AT397" s="16" t="s">
        <v>214</v>
      </c>
      <c r="AU397" s="16" t="s">
        <v>88</v>
      </c>
    </row>
    <row r="398" spans="2:65" s="12" customFormat="1">
      <c r="B398" s="153"/>
      <c r="D398" s="154" t="s">
        <v>259</v>
      </c>
      <c r="E398" s="155" t="s">
        <v>1</v>
      </c>
      <c r="F398" s="156" t="s">
        <v>3636</v>
      </c>
      <c r="H398" s="155" t="s">
        <v>1</v>
      </c>
      <c r="L398" s="153"/>
      <c r="M398" s="157"/>
      <c r="T398" s="158"/>
      <c r="AT398" s="155" t="s">
        <v>259</v>
      </c>
      <c r="AU398" s="155" t="s">
        <v>88</v>
      </c>
      <c r="AV398" s="12" t="s">
        <v>80</v>
      </c>
      <c r="AW398" s="12" t="s">
        <v>27</v>
      </c>
      <c r="AX398" s="12" t="s">
        <v>72</v>
      </c>
      <c r="AY398" s="155" t="s">
        <v>157</v>
      </c>
    </row>
    <row r="399" spans="2:65" s="12" customFormat="1">
      <c r="B399" s="153"/>
      <c r="D399" s="154" t="s">
        <v>259</v>
      </c>
      <c r="E399" s="155" t="s">
        <v>1</v>
      </c>
      <c r="F399" s="156" t="s">
        <v>3955</v>
      </c>
      <c r="H399" s="155" t="s">
        <v>1</v>
      </c>
      <c r="L399" s="153"/>
      <c r="M399" s="157"/>
      <c r="T399" s="158"/>
      <c r="AT399" s="155" t="s">
        <v>259</v>
      </c>
      <c r="AU399" s="155" t="s">
        <v>88</v>
      </c>
      <c r="AV399" s="12" t="s">
        <v>80</v>
      </c>
      <c r="AW399" s="12" t="s">
        <v>27</v>
      </c>
      <c r="AX399" s="12" t="s">
        <v>72</v>
      </c>
      <c r="AY399" s="155" t="s">
        <v>157</v>
      </c>
    </row>
    <row r="400" spans="2:65" s="13" customFormat="1">
      <c r="B400" s="159"/>
      <c r="D400" s="154" t="s">
        <v>259</v>
      </c>
      <c r="E400" s="160" t="s">
        <v>1</v>
      </c>
      <c r="F400" s="161" t="s">
        <v>4005</v>
      </c>
      <c r="H400" s="162">
        <v>65</v>
      </c>
      <c r="L400" s="159"/>
      <c r="M400" s="163"/>
      <c r="T400" s="164"/>
      <c r="AT400" s="160" t="s">
        <v>259</v>
      </c>
      <c r="AU400" s="160" t="s">
        <v>88</v>
      </c>
      <c r="AV400" s="13" t="s">
        <v>88</v>
      </c>
      <c r="AW400" s="13" t="s">
        <v>27</v>
      </c>
      <c r="AX400" s="13" t="s">
        <v>72</v>
      </c>
      <c r="AY400" s="160" t="s">
        <v>157</v>
      </c>
    </row>
    <row r="401" spans="2:65" s="14" customFormat="1">
      <c r="B401" s="165"/>
      <c r="D401" s="154" t="s">
        <v>259</v>
      </c>
      <c r="E401" s="166" t="s">
        <v>1</v>
      </c>
      <c r="F401" s="167" t="s">
        <v>265</v>
      </c>
      <c r="H401" s="168">
        <v>65</v>
      </c>
      <c r="L401" s="165"/>
      <c r="M401" s="169"/>
      <c r="T401" s="170"/>
      <c r="AT401" s="166" t="s">
        <v>259</v>
      </c>
      <c r="AU401" s="166" t="s">
        <v>88</v>
      </c>
      <c r="AV401" s="14" t="s">
        <v>164</v>
      </c>
      <c r="AW401" s="14" t="s">
        <v>27</v>
      </c>
      <c r="AX401" s="14" t="s">
        <v>80</v>
      </c>
      <c r="AY401" s="166" t="s">
        <v>157</v>
      </c>
    </row>
    <row r="402" spans="2:65" s="1" customFormat="1" ht="37.9" customHeight="1">
      <c r="B402" s="28"/>
      <c r="C402" s="198" t="s">
        <v>751</v>
      </c>
      <c r="D402" s="198" t="s">
        <v>160</v>
      </c>
      <c r="E402" s="199" t="s">
        <v>4006</v>
      </c>
      <c r="F402" s="200" t="s">
        <v>4007</v>
      </c>
      <c r="G402" s="201" t="s">
        <v>411</v>
      </c>
      <c r="H402" s="202">
        <v>78</v>
      </c>
      <c r="I402" s="903"/>
      <c r="J402" s="203">
        <f>ROUND(I402*H402,2)</f>
        <v>0</v>
      </c>
      <c r="K402" s="200" t="s">
        <v>2720</v>
      </c>
      <c r="L402" s="28"/>
      <c r="M402" s="140" t="s">
        <v>1</v>
      </c>
      <c r="N402" s="141" t="s">
        <v>38</v>
      </c>
      <c r="O402" s="142">
        <v>0.187</v>
      </c>
      <c r="P402" s="142">
        <f>O402*H402</f>
        <v>14.586</v>
      </c>
      <c r="Q402" s="142">
        <v>1.5900000000000001E-3</v>
      </c>
      <c r="R402" s="142">
        <f>Q402*H402</f>
        <v>0.12402000000000001</v>
      </c>
      <c r="S402" s="142">
        <v>0</v>
      </c>
      <c r="T402" s="143">
        <f>S402*H402</f>
        <v>0</v>
      </c>
      <c r="AR402" s="144" t="s">
        <v>188</v>
      </c>
      <c r="AT402" s="144" t="s">
        <v>160</v>
      </c>
      <c r="AU402" s="144" t="s">
        <v>88</v>
      </c>
      <c r="AY402" s="16" t="s">
        <v>157</v>
      </c>
      <c r="BE402" s="145">
        <f>IF(N402="základní",J402,0)</f>
        <v>0</v>
      </c>
      <c r="BF402" s="145">
        <f>IF(N402="snížená",J402,0)</f>
        <v>0</v>
      </c>
      <c r="BG402" s="145">
        <f>IF(N402="zákl. přenesená",J402,0)</f>
        <v>0</v>
      </c>
      <c r="BH402" s="145">
        <f>IF(N402="sníž. přenesená",J402,0)</f>
        <v>0</v>
      </c>
      <c r="BI402" s="145">
        <f>IF(N402="nulová",J402,0)</f>
        <v>0</v>
      </c>
      <c r="BJ402" s="16" t="s">
        <v>88</v>
      </c>
      <c r="BK402" s="145">
        <f>ROUND(I402*H402,2)</f>
        <v>0</v>
      </c>
      <c r="BL402" s="16" t="s">
        <v>188</v>
      </c>
      <c r="BM402" s="144" t="s">
        <v>4008</v>
      </c>
    </row>
    <row r="403" spans="2:65" s="1" customFormat="1">
      <c r="B403" s="28"/>
      <c r="D403" s="150" t="s">
        <v>214</v>
      </c>
      <c r="F403" s="870" t="s">
        <v>4009</v>
      </c>
      <c r="L403" s="28"/>
      <c r="M403" s="152"/>
      <c r="T403" s="52"/>
      <c r="AT403" s="16" t="s">
        <v>214</v>
      </c>
      <c r="AU403" s="16" t="s">
        <v>88</v>
      </c>
    </row>
    <row r="404" spans="2:65" s="12" customFormat="1">
      <c r="B404" s="153"/>
      <c r="D404" s="154" t="s">
        <v>259</v>
      </c>
      <c r="E404" s="155" t="s">
        <v>1</v>
      </c>
      <c r="F404" s="156" t="s">
        <v>3636</v>
      </c>
      <c r="H404" s="155" t="s">
        <v>1</v>
      </c>
      <c r="L404" s="153"/>
      <c r="M404" s="157"/>
      <c r="T404" s="158"/>
      <c r="AT404" s="155" t="s">
        <v>259</v>
      </c>
      <c r="AU404" s="155" t="s">
        <v>88</v>
      </c>
      <c r="AV404" s="12" t="s">
        <v>80</v>
      </c>
      <c r="AW404" s="12" t="s">
        <v>27</v>
      </c>
      <c r="AX404" s="12" t="s">
        <v>72</v>
      </c>
      <c r="AY404" s="155" t="s">
        <v>157</v>
      </c>
    </row>
    <row r="405" spans="2:65" s="12" customFormat="1">
      <c r="B405" s="153"/>
      <c r="D405" s="154" t="s">
        <v>259</v>
      </c>
      <c r="E405" s="155" t="s">
        <v>1</v>
      </c>
      <c r="F405" s="156" t="s">
        <v>3955</v>
      </c>
      <c r="H405" s="155" t="s">
        <v>1</v>
      </c>
      <c r="L405" s="153"/>
      <c r="M405" s="157"/>
      <c r="T405" s="158"/>
      <c r="AT405" s="155" t="s">
        <v>259</v>
      </c>
      <c r="AU405" s="155" t="s">
        <v>88</v>
      </c>
      <c r="AV405" s="12" t="s">
        <v>80</v>
      </c>
      <c r="AW405" s="12" t="s">
        <v>27</v>
      </c>
      <c r="AX405" s="12" t="s">
        <v>72</v>
      </c>
      <c r="AY405" s="155" t="s">
        <v>157</v>
      </c>
    </row>
    <row r="406" spans="2:65" s="13" customFormat="1">
      <c r="B406" s="159"/>
      <c r="D406" s="154" t="s">
        <v>259</v>
      </c>
      <c r="E406" s="160" t="s">
        <v>1</v>
      </c>
      <c r="F406" s="161" t="s">
        <v>4010</v>
      </c>
      <c r="H406" s="162">
        <v>78</v>
      </c>
      <c r="L406" s="159"/>
      <c r="M406" s="163"/>
      <c r="T406" s="164"/>
      <c r="AT406" s="160" t="s">
        <v>259</v>
      </c>
      <c r="AU406" s="160" t="s">
        <v>88</v>
      </c>
      <c r="AV406" s="13" t="s">
        <v>88</v>
      </c>
      <c r="AW406" s="13" t="s">
        <v>27</v>
      </c>
      <c r="AX406" s="13" t="s">
        <v>72</v>
      </c>
      <c r="AY406" s="160" t="s">
        <v>157</v>
      </c>
    </row>
    <row r="407" spans="2:65" s="14" customFormat="1">
      <c r="B407" s="165"/>
      <c r="D407" s="154" t="s">
        <v>259</v>
      </c>
      <c r="E407" s="166" t="s">
        <v>1</v>
      </c>
      <c r="F407" s="167" t="s">
        <v>265</v>
      </c>
      <c r="H407" s="168">
        <v>78</v>
      </c>
      <c r="L407" s="165"/>
      <c r="M407" s="169"/>
      <c r="T407" s="170"/>
      <c r="AT407" s="166" t="s">
        <v>259</v>
      </c>
      <c r="AU407" s="166" t="s">
        <v>88</v>
      </c>
      <c r="AV407" s="14" t="s">
        <v>164</v>
      </c>
      <c r="AW407" s="14" t="s">
        <v>27</v>
      </c>
      <c r="AX407" s="14" t="s">
        <v>80</v>
      </c>
      <c r="AY407" s="166" t="s">
        <v>157</v>
      </c>
    </row>
    <row r="408" spans="2:65" s="1" customFormat="1" ht="37.9" customHeight="1">
      <c r="B408" s="28"/>
      <c r="C408" s="198" t="s">
        <v>756</v>
      </c>
      <c r="D408" s="198" t="s">
        <v>160</v>
      </c>
      <c r="E408" s="199" t="s">
        <v>4011</v>
      </c>
      <c r="F408" s="200" t="s">
        <v>4012</v>
      </c>
      <c r="G408" s="201" t="s">
        <v>411</v>
      </c>
      <c r="H408" s="202">
        <v>20</v>
      </c>
      <c r="I408" s="903"/>
      <c r="J408" s="203">
        <f>ROUND(I408*H408,2)</f>
        <v>0</v>
      </c>
      <c r="K408" s="200" t="s">
        <v>2720</v>
      </c>
      <c r="L408" s="28"/>
      <c r="M408" s="140" t="s">
        <v>1</v>
      </c>
      <c r="N408" s="141" t="s">
        <v>38</v>
      </c>
      <c r="O408" s="142">
        <v>0.61299999999999999</v>
      </c>
      <c r="P408" s="142">
        <f>O408*H408</f>
        <v>12.26</v>
      </c>
      <c r="Q408" s="142">
        <v>7.8300000000000002E-3</v>
      </c>
      <c r="R408" s="142">
        <f>Q408*H408</f>
        <v>0.15660000000000002</v>
      </c>
      <c r="S408" s="142">
        <v>0</v>
      </c>
      <c r="T408" s="143">
        <f>S408*H408</f>
        <v>0</v>
      </c>
      <c r="AR408" s="144" t="s">
        <v>188</v>
      </c>
      <c r="AT408" s="144" t="s">
        <v>160</v>
      </c>
      <c r="AU408" s="144" t="s">
        <v>88</v>
      </c>
      <c r="AY408" s="16" t="s">
        <v>157</v>
      </c>
      <c r="BE408" s="145">
        <f>IF(N408="základní",J408,0)</f>
        <v>0</v>
      </c>
      <c r="BF408" s="145">
        <f>IF(N408="snížená",J408,0)</f>
        <v>0</v>
      </c>
      <c r="BG408" s="145">
        <f>IF(N408="zákl. přenesená",J408,0)</f>
        <v>0</v>
      </c>
      <c r="BH408" s="145">
        <f>IF(N408="sníž. přenesená",J408,0)</f>
        <v>0</v>
      </c>
      <c r="BI408" s="145">
        <f>IF(N408="nulová",J408,0)</f>
        <v>0</v>
      </c>
      <c r="BJ408" s="16" t="s">
        <v>88</v>
      </c>
      <c r="BK408" s="145">
        <f>ROUND(I408*H408,2)</f>
        <v>0</v>
      </c>
      <c r="BL408" s="16" t="s">
        <v>188</v>
      </c>
      <c r="BM408" s="144" t="s">
        <v>4013</v>
      </c>
    </row>
    <row r="409" spans="2:65" s="1" customFormat="1">
      <c r="B409" s="28"/>
      <c r="D409" s="150" t="s">
        <v>214</v>
      </c>
      <c r="F409" s="870" t="s">
        <v>4014</v>
      </c>
      <c r="L409" s="28"/>
      <c r="M409" s="152"/>
      <c r="T409" s="52"/>
      <c r="AT409" s="16" t="s">
        <v>214</v>
      </c>
      <c r="AU409" s="16" t="s">
        <v>88</v>
      </c>
    </row>
    <row r="410" spans="2:65" s="12" customFormat="1">
      <c r="B410" s="153"/>
      <c r="D410" s="154" t="s">
        <v>259</v>
      </c>
      <c r="E410" s="155" t="s">
        <v>1</v>
      </c>
      <c r="F410" s="156" t="s">
        <v>3636</v>
      </c>
      <c r="H410" s="155" t="s">
        <v>1</v>
      </c>
      <c r="L410" s="153"/>
      <c r="M410" s="157"/>
      <c r="T410" s="158"/>
      <c r="AT410" s="155" t="s">
        <v>259</v>
      </c>
      <c r="AU410" s="155" t="s">
        <v>88</v>
      </c>
      <c r="AV410" s="12" t="s">
        <v>80</v>
      </c>
      <c r="AW410" s="12" t="s">
        <v>27</v>
      </c>
      <c r="AX410" s="12" t="s">
        <v>72</v>
      </c>
      <c r="AY410" s="155" t="s">
        <v>157</v>
      </c>
    </row>
    <row r="411" spans="2:65" s="12" customFormat="1">
      <c r="B411" s="153"/>
      <c r="D411" s="154" t="s">
        <v>259</v>
      </c>
      <c r="E411" s="155" t="s">
        <v>1</v>
      </c>
      <c r="F411" s="156" t="s">
        <v>3955</v>
      </c>
      <c r="H411" s="155" t="s">
        <v>1</v>
      </c>
      <c r="L411" s="153"/>
      <c r="M411" s="157"/>
      <c r="T411" s="158"/>
      <c r="AT411" s="155" t="s">
        <v>259</v>
      </c>
      <c r="AU411" s="155" t="s">
        <v>88</v>
      </c>
      <c r="AV411" s="12" t="s">
        <v>80</v>
      </c>
      <c r="AW411" s="12" t="s">
        <v>27</v>
      </c>
      <c r="AX411" s="12" t="s">
        <v>72</v>
      </c>
      <c r="AY411" s="155" t="s">
        <v>157</v>
      </c>
    </row>
    <row r="412" spans="2:65" s="13" customFormat="1">
      <c r="B412" s="159"/>
      <c r="D412" s="154" t="s">
        <v>259</v>
      </c>
      <c r="E412" s="160" t="s">
        <v>1</v>
      </c>
      <c r="F412" s="161" t="s">
        <v>4015</v>
      </c>
      <c r="H412" s="162">
        <v>20</v>
      </c>
      <c r="L412" s="159"/>
      <c r="M412" s="163"/>
      <c r="T412" s="164"/>
      <c r="AT412" s="160" t="s">
        <v>259</v>
      </c>
      <c r="AU412" s="160" t="s">
        <v>88</v>
      </c>
      <c r="AV412" s="13" t="s">
        <v>88</v>
      </c>
      <c r="AW412" s="13" t="s">
        <v>27</v>
      </c>
      <c r="AX412" s="13" t="s">
        <v>72</v>
      </c>
      <c r="AY412" s="160" t="s">
        <v>157</v>
      </c>
    </row>
    <row r="413" spans="2:65" s="14" customFormat="1">
      <c r="B413" s="165"/>
      <c r="D413" s="154" t="s">
        <v>259</v>
      </c>
      <c r="E413" s="166" t="s">
        <v>1</v>
      </c>
      <c r="F413" s="167" t="s">
        <v>265</v>
      </c>
      <c r="H413" s="168">
        <v>20</v>
      </c>
      <c r="L413" s="165"/>
      <c r="M413" s="169"/>
      <c r="T413" s="170"/>
      <c r="AT413" s="166" t="s">
        <v>259</v>
      </c>
      <c r="AU413" s="166" t="s">
        <v>88</v>
      </c>
      <c r="AV413" s="14" t="s">
        <v>164</v>
      </c>
      <c r="AW413" s="14" t="s">
        <v>27</v>
      </c>
      <c r="AX413" s="14" t="s">
        <v>80</v>
      </c>
      <c r="AY413" s="166" t="s">
        <v>157</v>
      </c>
    </row>
    <row r="414" spans="2:65" s="1" customFormat="1" ht="44.25" customHeight="1">
      <c r="B414" s="28"/>
      <c r="C414" s="198" t="s">
        <v>762</v>
      </c>
      <c r="D414" s="198" t="s">
        <v>160</v>
      </c>
      <c r="E414" s="199" t="s">
        <v>4016</v>
      </c>
      <c r="F414" s="200" t="s">
        <v>4017</v>
      </c>
      <c r="G414" s="201" t="s">
        <v>411</v>
      </c>
      <c r="H414" s="202">
        <v>82.1</v>
      </c>
      <c r="I414" s="903"/>
      <c r="J414" s="203">
        <f>ROUND(I414*H414,2)</f>
        <v>0</v>
      </c>
      <c r="K414" s="200" t="s">
        <v>2720</v>
      </c>
      <c r="L414" s="28"/>
      <c r="M414" s="140" t="s">
        <v>1</v>
      </c>
      <c r="N414" s="141" t="s">
        <v>38</v>
      </c>
      <c r="O414" s="142">
        <v>0.24199999999999999</v>
      </c>
      <c r="P414" s="142">
        <f>O414*H414</f>
        <v>19.868199999999998</v>
      </c>
      <c r="Q414" s="142">
        <v>2.8900000000000002E-3</v>
      </c>
      <c r="R414" s="142">
        <f>Q414*H414</f>
        <v>0.23726900000000001</v>
      </c>
      <c r="S414" s="142">
        <v>0</v>
      </c>
      <c r="T414" s="143">
        <f>S414*H414</f>
        <v>0</v>
      </c>
      <c r="AR414" s="144" t="s">
        <v>188</v>
      </c>
      <c r="AT414" s="144" t="s">
        <v>160</v>
      </c>
      <c r="AU414" s="144" t="s">
        <v>88</v>
      </c>
      <c r="AY414" s="16" t="s">
        <v>157</v>
      </c>
      <c r="BE414" s="145">
        <f>IF(N414="základní",J414,0)</f>
        <v>0</v>
      </c>
      <c r="BF414" s="145">
        <f>IF(N414="snížená",J414,0)</f>
        <v>0</v>
      </c>
      <c r="BG414" s="145">
        <f>IF(N414="zákl. přenesená",J414,0)</f>
        <v>0</v>
      </c>
      <c r="BH414" s="145">
        <f>IF(N414="sníž. přenesená",J414,0)</f>
        <v>0</v>
      </c>
      <c r="BI414" s="145">
        <f>IF(N414="nulová",J414,0)</f>
        <v>0</v>
      </c>
      <c r="BJ414" s="16" t="s">
        <v>88</v>
      </c>
      <c r="BK414" s="145">
        <f>ROUND(I414*H414,2)</f>
        <v>0</v>
      </c>
      <c r="BL414" s="16" t="s">
        <v>188</v>
      </c>
      <c r="BM414" s="144" t="s">
        <v>4018</v>
      </c>
    </row>
    <row r="415" spans="2:65" s="1" customFormat="1">
      <c r="B415" s="28"/>
      <c r="D415" s="150" t="s">
        <v>214</v>
      </c>
      <c r="F415" s="870" t="s">
        <v>4019</v>
      </c>
      <c r="L415" s="28"/>
      <c r="M415" s="152"/>
      <c r="T415" s="52"/>
      <c r="AT415" s="16" t="s">
        <v>214</v>
      </c>
      <c r="AU415" s="16" t="s">
        <v>88</v>
      </c>
    </row>
    <row r="416" spans="2:65" s="12" customFormat="1">
      <c r="B416" s="153"/>
      <c r="D416" s="154" t="s">
        <v>259</v>
      </c>
      <c r="E416" s="155" t="s">
        <v>1</v>
      </c>
      <c r="F416" s="156" t="s">
        <v>3636</v>
      </c>
      <c r="H416" s="155" t="s">
        <v>1</v>
      </c>
      <c r="L416" s="153"/>
      <c r="M416" s="157"/>
      <c r="T416" s="158"/>
      <c r="AT416" s="155" t="s">
        <v>259</v>
      </c>
      <c r="AU416" s="155" t="s">
        <v>88</v>
      </c>
      <c r="AV416" s="12" t="s">
        <v>80</v>
      </c>
      <c r="AW416" s="12" t="s">
        <v>27</v>
      </c>
      <c r="AX416" s="12" t="s">
        <v>72</v>
      </c>
      <c r="AY416" s="155" t="s">
        <v>157</v>
      </c>
    </row>
    <row r="417" spans="2:65" s="12" customFormat="1">
      <c r="B417" s="153"/>
      <c r="D417" s="154" t="s">
        <v>259</v>
      </c>
      <c r="E417" s="155" t="s">
        <v>1</v>
      </c>
      <c r="F417" s="156" t="s">
        <v>3955</v>
      </c>
      <c r="H417" s="155" t="s">
        <v>1</v>
      </c>
      <c r="L417" s="153"/>
      <c r="M417" s="157"/>
      <c r="T417" s="158"/>
      <c r="AT417" s="155" t="s">
        <v>259</v>
      </c>
      <c r="AU417" s="155" t="s">
        <v>88</v>
      </c>
      <c r="AV417" s="12" t="s">
        <v>80</v>
      </c>
      <c r="AW417" s="12" t="s">
        <v>27</v>
      </c>
      <c r="AX417" s="12" t="s">
        <v>72</v>
      </c>
      <c r="AY417" s="155" t="s">
        <v>157</v>
      </c>
    </row>
    <row r="418" spans="2:65" s="13" customFormat="1">
      <c r="B418" s="159"/>
      <c r="D418" s="154" t="s">
        <v>259</v>
      </c>
      <c r="E418" s="160" t="s">
        <v>1</v>
      </c>
      <c r="F418" s="161" t="s">
        <v>4020</v>
      </c>
      <c r="H418" s="162">
        <v>49.7</v>
      </c>
      <c r="L418" s="159"/>
      <c r="M418" s="163"/>
      <c r="T418" s="164"/>
      <c r="AT418" s="160" t="s">
        <v>259</v>
      </c>
      <c r="AU418" s="160" t="s">
        <v>88</v>
      </c>
      <c r="AV418" s="13" t="s">
        <v>88</v>
      </c>
      <c r="AW418" s="13" t="s">
        <v>27</v>
      </c>
      <c r="AX418" s="13" t="s">
        <v>72</v>
      </c>
      <c r="AY418" s="160" t="s">
        <v>157</v>
      </c>
    </row>
    <row r="419" spans="2:65" s="13" customFormat="1">
      <c r="B419" s="159"/>
      <c r="D419" s="154" t="s">
        <v>259</v>
      </c>
      <c r="E419" s="160" t="s">
        <v>1</v>
      </c>
      <c r="F419" s="161" t="s">
        <v>4021</v>
      </c>
      <c r="H419" s="162">
        <v>32.4</v>
      </c>
      <c r="L419" s="159"/>
      <c r="M419" s="163"/>
      <c r="T419" s="164"/>
      <c r="AT419" s="160" t="s">
        <v>259</v>
      </c>
      <c r="AU419" s="160" t="s">
        <v>88</v>
      </c>
      <c r="AV419" s="13" t="s">
        <v>88</v>
      </c>
      <c r="AW419" s="13" t="s">
        <v>27</v>
      </c>
      <c r="AX419" s="13" t="s">
        <v>72</v>
      </c>
      <c r="AY419" s="160" t="s">
        <v>157</v>
      </c>
    </row>
    <row r="420" spans="2:65" s="14" customFormat="1">
      <c r="B420" s="165"/>
      <c r="D420" s="154" t="s">
        <v>259</v>
      </c>
      <c r="E420" s="166" t="s">
        <v>1</v>
      </c>
      <c r="F420" s="167" t="s">
        <v>265</v>
      </c>
      <c r="H420" s="168">
        <v>82.1</v>
      </c>
      <c r="L420" s="165"/>
      <c r="M420" s="169"/>
      <c r="T420" s="170"/>
      <c r="AT420" s="166" t="s">
        <v>259</v>
      </c>
      <c r="AU420" s="166" t="s">
        <v>88</v>
      </c>
      <c r="AV420" s="14" t="s">
        <v>164</v>
      </c>
      <c r="AW420" s="14" t="s">
        <v>27</v>
      </c>
      <c r="AX420" s="14" t="s">
        <v>80</v>
      </c>
      <c r="AY420" s="166" t="s">
        <v>157</v>
      </c>
    </row>
    <row r="421" spans="2:65" s="1" customFormat="1" ht="55.5" customHeight="1">
      <c r="B421" s="28"/>
      <c r="C421" s="198" t="s">
        <v>768</v>
      </c>
      <c r="D421" s="198" t="s">
        <v>160</v>
      </c>
      <c r="E421" s="199" t="s">
        <v>4022</v>
      </c>
      <c r="F421" s="200" t="s">
        <v>4023</v>
      </c>
      <c r="G421" s="201" t="s">
        <v>228</v>
      </c>
      <c r="H421" s="202">
        <v>5</v>
      </c>
      <c r="I421" s="903"/>
      <c r="J421" s="203">
        <f>ROUND(I421*H421,2)</f>
        <v>0</v>
      </c>
      <c r="K421" s="200" t="s">
        <v>2720</v>
      </c>
      <c r="L421" s="28"/>
      <c r="M421" s="140" t="s">
        <v>1</v>
      </c>
      <c r="N421" s="141" t="s">
        <v>38</v>
      </c>
      <c r="O421" s="142">
        <v>0.64700000000000002</v>
      </c>
      <c r="P421" s="142">
        <f>O421*H421</f>
        <v>3.2350000000000003</v>
      </c>
      <c r="Q421" s="142">
        <v>2.8500000000000001E-3</v>
      </c>
      <c r="R421" s="142">
        <f>Q421*H421</f>
        <v>1.4250000000000001E-2</v>
      </c>
      <c r="S421" s="142">
        <v>0</v>
      </c>
      <c r="T421" s="143">
        <f>S421*H421</f>
        <v>0</v>
      </c>
      <c r="AR421" s="144" t="s">
        <v>188</v>
      </c>
      <c r="AT421" s="144" t="s">
        <v>160</v>
      </c>
      <c r="AU421" s="144" t="s">
        <v>88</v>
      </c>
      <c r="AY421" s="16" t="s">
        <v>157</v>
      </c>
      <c r="BE421" s="145">
        <f>IF(N421="základní",J421,0)</f>
        <v>0</v>
      </c>
      <c r="BF421" s="145">
        <f>IF(N421="snížená",J421,0)</f>
        <v>0</v>
      </c>
      <c r="BG421" s="145">
        <f>IF(N421="zákl. přenesená",J421,0)</f>
        <v>0</v>
      </c>
      <c r="BH421" s="145">
        <f>IF(N421="sníž. přenesená",J421,0)</f>
        <v>0</v>
      </c>
      <c r="BI421" s="145">
        <f>IF(N421="nulová",J421,0)</f>
        <v>0</v>
      </c>
      <c r="BJ421" s="16" t="s">
        <v>88</v>
      </c>
      <c r="BK421" s="145">
        <f>ROUND(I421*H421,2)</f>
        <v>0</v>
      </c>
      <c r="BL421" s="16" t="s">
        <v>188</v>
      </c>
      <c r="BM421" s="144" t="s">
        <v>4024</v>
      </c>
    </row>
    <row r="422" spans="2:65" s="1" customFormat="1">
      <c r="B422" s="28"/>
      <c r="D422" s="150" t="s">
        <v>214</v>
      </c>
      <c r="F422" s="870" t="s">
        <v>4025</v>
      </c>
      <c r="L422" s="28"/>
      <c r="M422" s="152"/>
      <c r="T422" s="52"/>
      <c r="AT422" s="16" t="s">
        <v>214</v>
      </c>
      <c r="AU422" s="16" t="s">
        <v>88</v>
      </c>
    </row>
    <row r="423" spans="2:65" s="12" customFormat="1">
      <c r="B423" s="153"/>
      <c r="D423" s="154" t="s">
        <v>259</v>
      </c>
      <c r="E423" s="155" t="s">
        <v>1</v>
      </c>
      <c r="F423" s="156" t="s">
        <v>3636</v>
      </c>
      <c r="H423" s="155" t="s">
        <v>1</v>
      </c>
      <c r="L423" s="153"/>
      <c r="M423" s="157"/>
      <c r="T423" s="158"/>
      <c r="AT423" s="155" t="s">
        <v>259</v>
      </c>
      <c r="AU423" s="155" t="s">
        <v>88</v>
      </c>
      <c r="AV423" s="12" t="s">
        <v>80</v>
      </c>
      <c r="AW423" s="12" t="s">
        <v>27</v>
      </c>
      <c r="AX423" s="12" t="s">
        <v>72</v>
      </c>
      <c r="AY423" s="155" t="s">
        <v>157</v>
      </c>
    </row>
    <row r="424" spans="2:65" s="12" customFormat="1">
      <c r="B424" s="153"/>
      <c r="D424" s="154" t="s">
        <v>259</v>
      </c>
      <c r="E424" s="155" t="s">
        <v>1</v>
      </c>
      <c r="F424" s="156" t="s">
        <v>3955</v>
      </c>
      <c r="H424" s="155" t="s">
        <v>1</v>
      </c>
      <c r="L424" s="153"/>
      <c r="M424" s="157"/>
      <c r="T424" s="158"/>
      <c r="AT424" s="155" t="s">
        <v>259</v>
      </c>
      <c r="AU424" s="155" t="s">
        <v>88</v>
      </c>
      <c r="AV424" s="12" t="s">
        <v>80</v>
      </c>
      <c r="AW424" s="12" t="s">
        <v>27</v>
      </c>
      <c r="AX424" s="12" t="s">
        <v>72</v>
      </c>
      <c r="AY424" s="155" t="s">
        <v>157</v>
      </c>
    </row>
    <row r="425" spans="2:65" s="13" customFormat="1">
      <c r="B425" s="159"/>
      <c r="D425" s="154" t="s">
        <v>259</v>
      </c>
      <c r="E425" s="160" t="s">
        <v>1</v>
      </c>
      <c r="F425" s="161" t="s">
        <v>4026</v>
      </c>
      <c r="H425" s="162">
        <v>5</v>
      </c>
      <c r="L425" s="159"/>
      <c r="M425" s="163"/>
      <c r="T425" s="164"/>
      <c r="AT425" s="160" t="s">
        <v>259</v>
      </c>
      <c r="AU425" s="160" t="s">
        <v>88</v>
      </c>
      <c r="AV425" s="13" t="s">
        <v>88</v>
      </c>
      <c r="AW425" s="13" t="s">
        <v>27</v>
      </c>
      <c r="AX425" s="13" t="s">
        <v>72</v>
      </c>
      <c r="AY425" s="160" t="s">
        <v>157</v>
      </c>
    </row>
    <row r="426" spans="2:65" s="14" customFormat="1">
      <c r="B426" s="165"/>
      <c r="D426" s="154" t="s">
        <v>259</v>
      </c>
      <c r="E426" s="166" t="s">
        <v>1</v>
      </c>
      <c r="F426" s="167" t="s">
        <v>265</v>
      </c>
      <c r="H426" s="168">
        <v>5</v>
      </c>
      <c r="L426" s="165"/>
      <c r="M426" s="169"/>
      <c r="T426" s="170"/>
      <c r="AT426" s="166" t="s">
        <v>259</v>
      </c>
      <c r="AU426" s="166" t="s">
        <v>88</v>
      </c>
      <c r="AV426" s="14" t="s">
        <v>164</v>
      </c>
      <c r="AW426" s="14" t="s">
        <v>27</v>
      </c>
      <c r="AX426" s="14" t="s">
        <v>80</v>
      </c>
      <c r="AY426" s="166" t="s">
        <v>157</v>
      </c>
    </row>
    <row r="427" spans="2:65" s="1" customFormat="1" ht="55.5" customHeight="1">
      <c r="B427" s="28"/>
      <c r="C427" s="198" t="s">
        <v>774</v>
      </c>
      <c r="D427" s="198" t="s">
        <v>160</v>
      </c>
      <c r="E427" s="199" t="s">
        <v>4027</v>
      </c>
      <c r="F427" s="200" t="s">
        <v>4028</v>
      </c>
      <c r="G427" s="201" t="s">
        <v>228</v>
      </c>
      <c r="H427" s="202">
        <v>4</v>
      </c>
      <c r="I427" s="903"/>
      <c r="J427" s="203">
        <f>ROUND(I427*H427,2)</f>
        <v>0</v>
      </c>
      <c r="K427" s="200" t="s">
        <v>2720</v>
      </c>
      <c r="L427" s="28"/>
      <c r="M427" s="140" t="s">
        <v>1</v>
      </c>
      <c r="N427" s="141" t="s">
        <v>38</v>
      </c>
      <c r="O427" s="142">
        <v>0.90700000000000003</v>
      </c>
      <c r="P427" s="142">
        <f>O427*H427</f>
        <v>3.6280000000000001</v>
      </c>
      <c r="Q427" s="142">
        <v>7.4999999999999997E-3</v>
      </c>
      <c r="R427" s="142">
        <f>Q427*H427</f>
        <v>0.03</v>
      </c>
      <c r="S427" s="142">
        <v>0</v>
      </c>
      <c r="T427" s="143">
        <f>S427*H427</f>
        <v>0</v>
      </c>
      <c r="AR427" s="144" t="s">
        <v>188</v>
      </c>
      <c r="AT427" s="144" t="s">
        <v>160</v>
      </c>
      <c r="AU427" s="144" t="s">
        <v>88</v>
      </c>
      <c r="AY427" s="16" t="s">
        <v>157</v>
      </c>
      <c r="BE427" s="145">
        <f>IF(N427="základní",J427,0)</f>
        <v>0</v>
      </c>
      <c r="BF427" s="145">
        <f>IF(N427="snížená",J427,0)</f>
        <v>0</v>
      </c>
      <c r="BG427" s="145">
        <f>IF(N427="zákl. přenesená",J427,0)</f>
        <v>0</v>
      </c>
      <c r="BH427" s="145">
        <f>IF(N427="sníž. přenesená",J427,0)</f>
        <v>0</v>
      </c>
      <c r="BI427" s="145">
        <f>IF(N427="nulová",J427,0)</f>
        <v>0</v>
      </c>
      <c r="BJ427" s="16" t="s">
        <v>88</v>
      </c>
      <c r="BK427" s="145">
        <f>ROUND(I427*H427,2)</f>
        <v>0</v>
      </c>
      <c r="BL427" s="16" t="s">
        <v>188</v>
      </c>
      <c r="BM427" s="144" t="s">
        <v>4029</v>
      </c>
    </row>
    <row r="428" spans="2:65" s="1" customFormat="1">
      <c r="B428" s="28"/>
      <c r="D428" s="150" t="s">
        <v>214</v>
      </c>
      <c r="F428" s="870" t="s">
        <v>4030</v>
      </c>
      <c r="L428" s="28"/>
      <c r="M428" s="152"/>
      <c r="T428" s="52"/>
      <c r="AT428" s="16" t="s">
        <v>214</v>
      </c>
      <c r="AU428" s="16" t="s">
        <v>88</v>
      </c>
    </row>
    <row r="429" spans="2:65" s="12" customFormat="1">
      <c r="B429" s="153"/>
      <c r="D429" s="154" t="s">
        <v>259</v>
      </c>
      <c r="E429" s="155" t="s">
        <v>1</v>
      </c>
      <c r="F429" s="156" t="s">
        <v>3636</v>
      </c>
      <c r="H429" s="155" t="s">
        <v>1</v>
      </c>
      <c r="L429" s="153"/>
      <c r="M429" s="157"/>
      <c r="T429" s="158"/>
      <c r="AT429" s="155" t="s">
        <v>259</v>
      </c>
      <c r="AU429" s="155" t="s">
        <v>88</v>
      </c>
      <c r="AV429" s="12" t="s">
        <v>80</v>
      </c>
      <c r="AW429" s="12" t="s">
        <v>27</v>
      </c>
      <c r="AX429" s="12" t="s">
        <v>72</v>
      </c>
      <c r="AY429" s="155" t="s">
        <v>157</v>
      </c>
    </row>
    <row r="430" spans="2:65" s="12" customFormat="1">
      <c r="B430" s="153"/>
      <c r="D430" s="154" t="s">
        <v>259</v>
      </c>
      <c r="E430" s="155" t="s">
        <v>1</v>
      </c>
      <c r="F430" s="156" t="s">
        <v>3955</v>
      </c>
      <c r="H430" s="155" t="s">
        <v>1</v>
      </c>
      <c r="L430" s="153"/>
      <c r="M430" s="157"/>
      <c r="T430" s="158"/>
      <c r="AT430" s="155" t="s">
        <v>259</v>
      </c>
      <c r="AU430" s="155" t="s">
        <v>88</v>
      </c>
      <c r="AV430" s="12" t="s">
        <v>80</v>
      </c>
      <c r="AW430" s="12" t="s">
        <v>27</v>
      </c>
      <c r="AX430" s="12" t="s">
        <v>72</v>
      </c>
      <c r="AY430" s="155" t="s">
        <v>157</v>
      </c>
    </row>
    <row r="431" spans="2:65" s="13" customFormat="1">
      <c r="B431" s="159"/>
      <c r="D431" s="154" t="s">
        <v>259</v>
      </c>
      <c r="E431" s="160" t="s">
        <v>1</v>
      </c>
      <c r="F431" s="161" t="s">
        <v>4031</v>
      </c>
      <c r="H431" s="162">
        <v>2</v>
      </c>
      <c r="L431" s="159"/>
      <c r="M431" s="163"/>
      <c r="T431" s="164"/>
      <c r="AT431" s="160" t="s">
        <v>259</v>
      </c>
      <c r="AU431" s="160" t="s">
        <v>88</v>
      </c>
      <c r="AV431" s="13" t="s">
        <v>88</v>
      </c>
      <c r="AW431" s="13" t="s">
        <v>27</v>
      </c>
      <c r="AX431" s="13" t="s">
        <v>72</v>
      </c>
      <c r="AY431" s="160" t="s">
        <v>157</v>
      </c>
    </row>
    <row r="432" spans="2:65" s="13" customFormat="1">
      <c r="B432" s="159"/>
      <c r="D432" s="154" t="s">
        <v>259</v>
      </c>
      <c r="E432" s="160" t="s">
        <v>1</v>
      </c>
      <c r="F432" s="161" t="s">
        <v>4032</v>
      </c>
      <c r="H432" s="162">
        <v>2</v>
      </c>
      <c r="L432" s="159"/>
      <c r="M432" s="163"/>
      <c r="T432" s="164"/>
      <c r="AT432" s="160" t="s">
        <v>259</v>
      </c>
      <c r="AU432" s="160" t="s">
        <v>88</v>
      </c>
      <c r="AV432" s="13" t="s">
        <v>88</v>
      </c>
      <c r="AW432" s="13" t="s">
        <v>27</v>
      </c>
      <c r="AX432" s="13" t="s">
        <v>72</v>
      </c>
      <c r="AY432" s="160" t="s">
        <v>157</v>
      </c>
    </row>
    <row r="433" spans="2:65" s="14" customFormat="1">
      <c r="B433" s="165"/>
      <c r="D433" s="154" t="s">
        <v>259</v>
      </c>
      <c r="E433" s="166" t="s">
        <v>1</v>
      </c>
      <c r="F433" s="167" t="s">
        <v>265</v>
      </c>
      <c r="H433" s="168">
        <v>4</v>
      </c>
      <c r="L433" s="165"/>
      <c r="M433" s="169"/>
      <c r="T433" s="170"/>
      <c r="AT433" s="166" t="s">
        <v>259</v>
      </c>
      <c r="AU433" s="166" t="s">
        <v>88</v>
      </c>
      <c r="AV433" s="14" t="s">
        <v>164</v>
      </c>
      <c r="AW433" s="14" t="s">
        <v>27</v>
      </c>
      <c r="AX433" s="14" t="s">
        <v>80</v>
      </c>
      <c r="AY433" s="166" t="s">
        <v>157</v>
      </c>
    </row>
    <row r="434" spans="2:65" s="1" customFormat="1" ht="33" customHeight="1">
      <c r="B434" s="28"/>
      <c r="C434" s="198" t="s">
        <v>779</v>
      </c>
      <c r="D434" s="198" t="s">
        <v>160</v>
      </c>
      <c r="E434" s="199" t="s">
        <v>1491</v>
      </c>
      <c r="F434" s="200" t="s">
        <v>4033</v>
      </c>
      <c r="G434" s="201" t="s">
        <v>411</v>
      </c>
      <c r="H434" s="202">
        <v>114.22</v>
      </c>
      <c r="I434" s="903"/>
      <c r="J434" s="203">
        <f>ROUND(I434*H434,2)</f>
        <v>0</v>
      </c>
      <c r="K434" s="200" t="s">
        <v>2720</v>
      </c>
      <c r="L434" s="28"/>
      <c r="M434" s="140" t="s">
        <v>1</v>
      </c>
      <c r="N434" s="141" t="s">
        <v>38</v>
      </c>
      <c r="O434" s="142">
        <v>0.20399999999999999</v>
      </c>
      <c r="P434" s="142">
        <f>O434*H434</f>
        <v>23.300879999999999</v>
      </c>
      <c r="Q434" s="142">
        <v>1.6900000000000001E-3</v>
      </c>
      <c r="R434" s="142">
        <f>Q434*H434</f>
        <v>0.1930318</v>
      </c>
      <c r="S434" s="142">
        <v>0</v>
      </c>
      <c r="T434" s="143">
        <f>S434*H434</f>
        <v>0</v>
      </c>
      <c r="AR434" s="144" t="s">
        <v>188</v>
      </c>
      <c r="AT434" s="144" t="s">
        <v>160</v>
      </c>
      <c r="AU434" s="144" t="s">
        <v>88</v>
      </c>
      <c r="AY434" s="16" t="s">
        <v>157</v>
      </c>
      <c r="BE434" s="145">
        <f>IF(N434="základní",J434,0)</f>
        <v>0</v>
      </c>
      <c r="BF434" s="145">
        <f>IF(N434="snížená",J434,0)</f>
        <v>0</v>
      </c>
      <c r="BG434" s="145">
        <f>IF(N434="zákl. přenesená",J434,0)</f>
        <v>0</v>
      </c>
      <c r="BH434" s="145">
        <f>IF(N434="sníž. přenesená",J434,0)</f>
        <v>0</v>
      </c>
      <c r="BI434" s="145">
        <f>IF(N434="nulová",J434,0)</f>
        <v>0</v>
      </c>
      <c r="BJ434" s="16" t="s">
        <v>88</v>
      </c>
      <c r="BK434" s="145">
        <f>ROUND(I434*H434,2)</f>
        <v>0</v>
      </c>
      <c r="BL434" s="16" t="s">
        <v>188</v>
      </c>
      <c r="BM434" s="144" t="s">
        <v>4034</v>
      </c>
    </row>
    <row r="435" spans="2:65" s="1" customFormat="1">
      <c r="B435" s="28"/>
      <c r="D435" s="150" t="s">
        <v>214</v>
      </c>
      <c r="F435" s="870" t="s">
        <v>1494</v>
      </c>
      <c r="L435" s="28"/>
      <c r="M435" s="152"/>
      <c r="T435" s="52"/>
      <c r="AT435" s="16" t="s">
        <v>214</v>
      </c>
      <c r="AU435" s="16" t="s">
        <v>88</v>
      </c>
    </row>
    <row r="436" spans="2:65" s="12" customFormat="1">
      <c r="B436" s="153"/>
      <c r="D436" s="154" t="s">
        <v>259</v>
      </c>
      <c r="E436" s="155" t="s">
        <v>1</v>
      </c>
      <c r="F436" s="156" t="s">
        <v>3636</v>
      </c>
      <c r="H436" s="155" t="s">
        <v>1</v>
      </c>
      <c r="L436" s="153"/>
      <c r="M436" s="157"/>
      <c r="T436" s="158"/>
      <c r="AT436" s="155" t="s">
        <v>259</v>
      </c>
      <c r="AU436" s="155" t="s">
        <v>88</v>
      </c>
      <c r="AV436" s="12" t="s">
        <v>80</v>
      </c>
      <c r="AW436" s="12" t="s">
        <v>27</v>
      </c>
      <c r="AX436" s="12" t="s">
        <v>72</v>
      </c>
      <c r="AY436" s="155" t="s">
        <v>157</v>
      </c>
    </row>
    <row r="437" spans="2:65" s="12" customFormat="1">
      <c r="B437" s="153"/>
      <c r="D437" s="154" t="s">
        <v>259</v>
      </c>
      <c r="E437" s="155" t="s">
        <v>1</v>
      </c>
      <c r="F437" s="156" t="s">
        <v>4035</v>
      </c>
      <c r="H437" s="155" t="s">
        <v>1</v>
      </c>
      <c r="L437" s="153"/>
      <c r="M437" s="157"/>
      <c r="T437" s="158"/>
      <c r="AT437" s="155" t="s">
        <v>259</v>
      </c>
      <c r="AU437" s="155" t="s">
        <v>88</v>
      </c>
      <c r="AV437" s="12" t="s">
        <v>80</v>
      </c>
      <c r="AW437" s="12" t="s">
        <v>27</v>
      </c>
      <c r="AX437" s="12" t="s">
        <v>72</v>
      </c>
      <c r="AY437" s="155" t="s">
        <v>157</v>
      </c>
    </row>
    <row r="438" spans="2:65" s="13" customFormat="1">
      <c r="B438" s="159"/>
      <c r="D438" s="154" t="s">
        <v>259</v>
      </c>
      <c r="E438" s="160" t="s">
        <v>1</v>
      </c>
      <c r="F438" s="161" t="s">
        <v>4036</v>
      </c>
      <c r="H438" s="162">
        <v>92.92</v>
      </c>
      <c r="L438" s="159"/>
      <c r="M438" s="163"/>
      <c r="T438" s="164"/>
      <c r="AT438" s="160" t="s">
        <v>259</v>
      </c>
      <c r="AU438" s="160" t="s">
        <v>88</v>
      </c>
      <c r="AV438" s="13" t="s">
        <v>88</v>
      </c>
      <c r="AW438" s="13" t="s">
        <v>27</v>
      </c>
      <c r="AX438" s="13" t="s">
        <v>72</v>
      </c>
      <c r="AY438" s="160" t="s">
        <v>157</v>
      </c>
    </row>
    <row r="439" spans="2:65" s="13" customFormat="1">
      <c r="B439" s="159"/>
      <c r="D439" s="154" t="s">
        <v>259</v>
      </c>
      <c r="E439" s="160" t="s">
        <v>1</v>
      </c>
      <c r="F439" s="161" t="s">
        <v>4037</v>
      </c>
      <c r="H439" s="162">
        <v>21.3</v>
      </c>
      <c r="L439" s="159"/>
      <c r="M439" s="163"/>
      <c r="T439" s="164"/>
      <c r="AT439" s="160" t="s">
        <v>259</v>
      </c>
      <c r="AU439" s="160" t="s">
        <v>88</v>
      </c>
      <c r="AV439" s="13" t="s">
        <v>88</v>
      </c>
      <c r="AW439" s="13" t="s">
        <v>27</v>
      </c>
      <c r="AX439" s="13" t="s">
        <v>72</v>
      </c>
      <c r="AY439" s="160" t="s">
        <v>157</v>
      </c>
    </row>
    <row r="440" spans="2:65" s="14" customFormat="1">
      <c r="B440" s="165"/>
      <c r="D440" s="154" t="s">
        <v>259</v>
      </c>
      <c r="E440" s="166" t="s">
        <v>1</v>
      </c>
      <c r="F440" s="167" t="s">
        <v>265</v>
      </c>
      <c r="H440" s="168">
        <v>114.22</v>
      </c>
      <c r="L440" s="165"/>
      <c r="M440" s="169"/>
      <c r="T440" s="170"/>
      <c r="AT440" s="166" t="s">
        <v>259</v>
      </c>
      <c r="AU440" s="166" t="s">
        <v>88</v>
      </c>
      <c r="AV440" s="14" t="s">
        <v>164</v>
      </c>
      <c r="AW440" s="14" t="s">
        <v>27</v>
      </c>
      <c r="AX440" s="14" t="s">
        <v>80</v>
      </c>
      <c r="AY440" s="166" t="s">
        <v>157</v>
      </c>
    </row>
    <row r="441" spans="2:65" s="1" customFormat="1" ht="24.25" customHeight="1">
      <c r="B441" s="28"/>
      <c r="C441" s="198" t="s">
        <v>785</v>
      </c>
      <c r="D441" s="198" t="s">
        <v>160</v>
      </c>
      <c r="E441" s="199" t="s">
        <v>4038</v>
      </c>
      <c r="F441" s="200" t="s">
        <v>4039</v>
      </c>
      <c r="G441" s="201" t="s">
        <v>411</v>
      </c>
      <c r="H441" s="202">
        <v>79.2</v>
      </c>
      <c r="I441" s="903"/>
      <c r="J441" s="203">
        <f>ROUND(I441*H441,2)</f>
        <v>0</v>
      </c>
      <c r="K441" s="200" t="s">
        <v>2720</v>
      </c>
      <c r="L441" s="28"/>
      <c r="M441" s="140" t="s">
        <v>1</v>
      </c>
      <c r="N441" s="141" t="s">
        <v>38</v>
      </c>
      <c r="O441" s="142">
        <v>0.35099999999999998</v>
      </c>
      <c r="P441" s="142">
        <f>O441*H441</f>
        <v>27.799199999999999</v>
      </c>
      <c r="Q441" s="142">
        <v>3.13E-3</v>
      </c>
      <c r="R441" s="142">
        <f>Q441*H441</f>
        <v>0.24789600000000001</v>
      </c>
      <c r="S441" s="142">
        <v>0</v>
      </c>
      <c r="T441" s="143">
        <f>S441*H441</f>
        <v>0</v>
      </c>
      <c r="AR441" s="144" t="s">
        <v>188</v>
      </c>
      <c r="AT441" s="144" t="s">
        <v>160</v>
      </c>
      <c r="AU441" s="144" t="s">
        <v>88</v>
      </c>
      <c r="AY441" s="16" t="s">
        <v>157</v>
      </c>
      <c r="BE441" s="145">
        <f>IF(N441="základní",J441,0)</f>
        <v>0</v>
      </c>
      <c r="BF441" s="145">
        <f>IF(N441="snížená",J441,0)</f>
        <v>0</v>
      </c>
      <c r="BG441" s="145">
        <f>IF(N441="zákl. přenesená",J441,0)</f>
        <v>0</v>
      </c>
      <c r="BH441" s="145">
        <f>IF(N441="sníž. přenesená",J441,0)</f>
        <v>0</v>
      </c>
      <c r="BI441" s="145">
        <f>IF(N441="nulová",J441,0)</f>
        <v>0</v>
      </c>
      <c r="BJ441" s="16" t="s">
        <v>88</v>
      </c>
      <c r="BK441" s="145">
        <f>ROUND(I441*H441,2)</f>
        <v>0</v>
      </c>
      <c r="BL441" s="16" t="s">
        <v>188</v>
      </c>
      <c r="BM441" s="144" t="s">
        <v>4040</v>
      </c>
    </row>
    <row r="442" spans="2:65" s="1" customFormat="1">
      <c r="B442" s="28"/>
      <c r="D442" s="150" t="s">
        <v>214</v>
      </c>
      <c r="F442" s="870" t="s">
        <v>4041</v>
      </c>
      <c r="L442" s="28"/>
      <c r="M442" s="152"/>
      <c r="T442" s="52"/>
      <c r="AT442" s="16" t="s">
        <v>214</v>
      </c>
      <c r="AU442" s="16" t="s">
        <v>88</v>
      </c>
    </row>
    <row r="443" spans="2:65" s="12" customFormat="1">
      <c r="B443" s="153"/>
      <c r="D443" s="154" t="s">
        <v>259</v>
      </c>
      <c r="E443" s="155" t="s">
        <v>1</v>
      </c>
      <c r="F443" s="156" t="s">
        <v>3636</v>
      </c>
      <c r="H443" s="155" t="s">
        <v>1</v>
      </c>
      <c r="L443" s="153"/>
      <c r="M443" s="157"/>
      <c r="T443" s="158"/>
      <c r="AT443" s="155" t="s">
        <v>259</v>
      </c>
      <c r="AU443" s="155" t="s">
        <v>88</v>
      </c>
      <c r="AV443" s="12" t="s">
        <v>80</v>
      </c>
      <c r="AW443" s="12" t="s">
        <v>27</v>
      </c>
      <c r="AX443" s="12" t="s">
        <v>72</v>
      </c>
      <c r="AY443" s="155" t="s">
        <v>157</v>
      </c>
    </row>
    <row r="444" spans="2:65" s="12" customFormat="1">
      <c r="B444" s="153"/>
      <c r="D444" s="154" t="s">
        <v>259</v>
      </c>
      <c r="E444" s="155" t="s">
        <v>1</v>
      </c>
      <c r="F444" s="156" t="s">
        <v>4035</v>
      </c>
      <c r="H444" s="155" t="s">
        <v>1</v>
      </c>
      <c r="L444" s="153"/>
      <c r="M444" s="157"/>
      <c r="T444" s="158"/>
      <c r="AT444" s="155" t="s">
        <v>259</v>
      </c>
      <c r="AU444" s="155" t="s">
        <v>88</v>
      </c>
      <c r="AV444" s="12" t="s">
        <v>80</v>
      </c>
      <c r="AW444" s="12" t="s">
        <v>27</v>
      </c>
      <c r="AX444" s="12" t="s">
        <v>72</v>
      </c>
      <c r="AY444" s="155" t="s">
        <v>157</v>
      </c>
    </row>
    <row r="445" spans="2:65" s="13" customFormat="1">
      <c r="B445" s="159"/>
      <c r="D445" s="154" t="s">
        <v>259</v>
      </c>
      <c r="E445" s="160" t="s">
        <v>1</v>
      </c>
      <c r="F445" s="161" t="s">
        <v>4042</v>
      </c>
      <c r="H445" s="162">
        <v>6.1950000000000003</v>
      </c>
      <c r="L445" s="159"/>
      <c r="M445" s="163"/>
      <c r="T445" s="164"/>
      <c r="AT445" s="160" t="s">
        <v>259</v>
      </c>
      <c r="AU445" s="160" t="s">
        <v>88</v>
      </c>
      <c r="AV445" s="13" t="s">
        <v>88</v>
      </c>
      <c r="AW445" s="13" t="s">
        <v>27</v>
      </c>
      <c r="AX445" s="13" t="s">
        <v>72</v>
      </c>
      <c r="AY445" s="160" t="s">
        <v>157</v>
      </c>
    </row>
    <row r="446" spans="2:65" s="13" customFormat="1">
      <c r="B446" s="159"/>
      <c r="D446" s="154" t="s">
        <v>259</v>
      </c>
      <c r="E446" s="160" t="s">
        <v>1</v>
      </c>
      <c r="F446" s="161" t="s">
        <v>4043</v>
      </c>
      <c r="H446" s="162">
        <v>1.42</v>
      </c>
      <c r="L446" s="159"/>
      <c r="M446" s="163"/>
      <c r="T446" s="164"/>
      <c r="AT446" s="160" t="s">
        <v>259</v>
      </c>
      <c r="AU446" s="160" t="s">
        <v>88</v>
      </c>
      <c r="AV446" s="13" t="s">
        <v>88</v>
      </c>
      <c r="AW446" s="13" t="s">
        <v>27</v>
      </c>
      <c r="AX446" s="13" t="s">
        <v>72</v>
      </c>
      <c r="AY446" s="160" t="s">
        <v>157</v>
      </c>
    </row>
    <row r="447" spans="2:65" s="882" customFormat="1">
      <c r="B447" s="881"/>
      <c r="D447" s="154" t="s">
        <v>259</v>
      </c>
      <c r="E447" s="883" t="s">
        <v>1</v>
      </c>
      <c r="F447" s="884" t="s">
        <v>1266</v>
      </c>
      <c r="H447" s="885">
        <v>7.6150000000000002</v>
      </c>
      <c r="L447" s="881"/>
      <c r="M447" s="886"/>
      <c r="T447" s="887"/>
      <c r="AT447" s="883" t="s">
        <v>259</v>
      </c>
      <c r="AU447" s="883" t="s">
        <v>88</v>
      </c>
      <c r="AV447" s="882" t="s">
        <v>95</v>
      </c>
      <c r="AW447" s="882" t="s">
        <v>27</v>
      </c>
      <c r="AX447" s="882" t="s">
        <v>72</v>
      </c>
      <c r="AY447" s="883" t="s">
        <v>157</v>
      </c>
    </row>
    <row r="448" spans="2:65" s="13" customFormat="1">
      <c r="B448" s="159"/>
      <c r="D448" s="154" t="s">
        <v>259</v>
      </c>
      <c r="E448" s="160" t="s">
        <v>1</v>
      </c>
      <c r="F448" s="161" t="s">
        <v>4044</v>
      </c>
      <c r="H448" s="162">
        <v>79.2</v>
      </c>
      <c r="L448" s="159"/>
      <c r="M448" s="163"/>
      <c r="T448" s="164"/>
      <c r="AT448" s="160" t="s">
        <v>259</v>
      </c>
      <c r="AU448" s="160" t="s">
        <v>88</v>
      </c>
      <c r="AV448" s="13" t="s">
        <v>88</v>
      </c>
      <c r="AW448" s="13" t="s">
        <v>27</v>
      </c>
      <c r="AX448" s="13" t="s">
        <v>80</v>
      </c>
      <c r="AY448" s="160" t="s">
        <v>157</v>
      </c>
    </row>
    <row r="449" spans="2:65" s="1" customFormat="1" ht="55.5" customHeight="1">
      <c r="B449" s="28"/>
      <c r="C449" s="198" t="s">
        <v>791</v>
      </c>
      <c r="D449" s="198" t="s">
        <v>160</v>
      </c>
      <c r="E449" s="199" t="s">
        <v>4045</v>
      </c>
      <c r="F449" s="200" t="s">
        <v>4046</v>
      </c>
      <c r="G449" s="201" t="s">
        <v>184</v>
      </c>
      <c r="H449" s="905"/>
      <c r="I449" s="903"/>
      <c r="J449" s="203">
        <f>ROUND(I449*H449,2)</f>
        <v>0</v>
      </c>
      <c r="K449" s="200" t="s">
        <v>2720</v>
      </c>
      <c r="L449" s="28"/>
      <c r="M449" s="140" t="s">
        <v>1</v>
      </c>
      <c r="N449" s="141" t="s">
        <v>38</v>
      </c>
      <c r="O449" s="142">
        <v>0</v>
      </c>
      <c r="P449" s="142">
        <f>O449*H449</f>
        <v>0</v>
      </c>
      <c r="Q449" s="142">
        <v>0</v>
      </c>
      <c r="R449" s="142">
        <f>Q449*H449</f>
        <v>0</v>
      </c>
      <c r="S449" s="142">
        <v>0</v>
      </c>
      <c r="T449" s="143">
        <f>S449*H449</f>
        <v>0</v>
      </c>
      <c r="AR449" s="144" t="s">
        <v>188</v>
      </c>
      <c r="AT449" s="144" t="s">
        <v>160</v>
      </c>
      <c r="AU449" s="144" t="s">
        <v>88</v>
      </c>
      <c r="AY449" s="16" t="s">
        <v>157</v>
      </c>
      <c r="BE449" s="145">
        <f>IF(N449="základní",J449,0)</f>
        <v>0</v>
      </c>
      <c r="BF449" s="145">
        <f>IF(N449="snížená",J449,0)</f>
        <v>0</v>
      </c>
      <c r="BG449" s="145">
        <f>IF(N449="zákl. přenesená",J449,0)</f>
        <v>0</v>
      </c>
      <c r="BH449" s="145">
        <f>IF(N449="sníž. přenesená",J449,0)</f>
        <v>0</v>
      </c>
      <c r="BI449" s="145">
        <f>IF(N449="nulová",J449,0)</f>
        <v>0</v>
      </c>
      <c r="BJ449" s="16" t="s">
        <v>88</v>
      </c>
      <c r="BK449" s="145">
        <f>ROUND(I449*H449,2)</f>
        <v>0</v>
      </c>
      <c r="BL449" s="16" t="s">
        <v>188</v>
      </c>
      <c r="BM449" s="144" t="s">
        <v>4047</v>
      </c>
    </row>
    <row r="450" spans="2:65" s="1" customFormat="1">
      <c r="B450" s="28"/>
      <c r="D450" s="150" t="s">
        <v>214</v>
      </c>
      <c r="F450" s="870" t="s">
        <v>4048</v>
      </c>
      <c r="L450" s="28"/>
      <c r="M450" s="152"/>
      <c r="T450" s="52"/>
      <c r="AT450" s="16" t="s">
        <v>214</v>
      </c>
      <c r="AU450" s="16" t="s">
        <v>88</v>
      </c>
    </row>
    <row r="451" spans="2:65" s="11" customFormat="1" ht="22.9" customHeight="1">
      <c r="B451" s="121"/>
      <c r="D451" s="122" t="s">
        <v>71</v>
      </c>
      <c r="E451" s="130" t="s">
        <v>4049</v>
      </c>
      <c r="F451" s="130" t="s">
        <v>4050</v>
      </c>
      <c r="J451" s="131">
        <f>BK451</f>
        <v>0</v>
      </c>
      <c r="L451" s="121"/>
      <c r="M451" s="125"/>
      <c r="P451" s="126">
        <f>SUM(P452:P521)</f>
        <v>150.51949999999999</v>
      </c>
      <c r="R451" s="126">
        <f>SUM(R452:R521)</f>
        <v>0.34442319999999993</v>
      </c>
      <c r="T451" s="127">
        <f>SUM(T452:T521)</f>
        <v>0</v>
      </c>
      <c r="AR451" s="122" t="s">
        <v>88</v>
      </c>
      <c r="AT451" s="128" t="s">
        <v>71</v>
      </c>
      <c r="AU451" s="128" t="s">
        <v>80</v>
      </c>
      <c r="AY451" s="122" t="s">
        <v>157</v>
      </c>
      <c r="BK451" s="129">
        <f>SUM(BK452:BK521)</f>
        <v>0</v>
      </c>
    </row>
    <row r="452" spans="2:65" s="1" customFormat="1" ht="24.25" customHeight="1">
      <c r="B452" s="28"/>
      <c r="C452" s="198" t="s">
        <v>796</v>
      </c>
      <c r="D452" s="198" t="s">
        <v>160</v>
      </c>
      <c r="E452" s="199" t="s">
        <v>4051</v>
      </c>
      <c r="F452" s="200" t="s">
        <v>4052</v>
      </c>
      <c r="G452" s="201" t="s">
        <v>228</v>
      </c>
      <c r="H452" s="202">
        <v>24</v>
      </c>
      <c r="I452" s="903"/>
      <c r="J452" s="203">
        <f>ROUND(I452*H452,2)</f>
        <v>0</v>
      </c>
      <c r="K452" s="200" t="s">
        <v>2720</v>
      </c>
      <c r="L452" s="28"/>
      <c r="M452" s="140" t="s">
        <v>1</v>
      </c>
      <c r="N452" s="141" t="s">
        <v>38</v>
      </c>
      <c r="O452" s="142">
        <v>0.64400000000000002</v>
      </c>
      <c r="P452" s="142">
        <f>O452*H452</f>
        <v>15.456</v>
      </c>
      <c r="Q452" s="142">
        <v>0</v>
      </c>
      <c r="R452" s="142">
        <f>Q452*H452</f>
        <v>0</v>
      </c>
      <c r="S452" s="142">
        <v>0</v>
      </c>
      <c r="T452" s="143">
        <f>S452*H452</f>
        <v>0</v>
      </c>
      <c r="AR452" s="144" t="s">
        <v>188</v>
      </c>
      <c r="AT452" s="144" t="s">
        <v>160</v>
      </c>
      <c r="AU452" s="144" t="s">
        <v>88</v>
      </c>
      <c r="AY452" s="16" t="s">
        <v>157</v>
      </c>
      <c r="BE452" s="145">
        <f>IF(N452="základní",J452,0)</f>
        <v>0</v>
      </c>
      <c r="BF452" s="145">
        <f>IF(N452="snížená",J452,0)</f>
        <v>0</v>
      </c>
      <c r="BG452" s="145">
        <f>IF(N452="zákl. přenesená",J452,0)</f>
        <v>0</v>
      </c>
      <c r="BH452" s="145">
        <f>IF(N452="sníž. přenesená",J452,0)</f>
        <v>0</v>
      </c>
      <c r="BI452" s="145">
        <f>IF(N452="nulová",J452,0)</f>
        <v>0</v>
      </c>
      <c r="BJ452" s="16" t="s">
        <v>88</v>
      </c>
      <c r="BK452" s="145">
        <f>ROUND(I452*H452,2)</f>
        <v>0</v>
      </c>
      <c r="BL452" s="16" t="s">
        <v>188</v>
      </c>
      <c r="BM452" s="144" t="s">
        <v>4053</v>
      </c>
    </row>
    <row r="453" spans="2:65" s="1" customFormat="1">
      <c r="B453" s="28"/>
      <c r="D453" s="150" t="s">
        <v>214</v>
      </c>
      <c r="F453" s="870" t="s">
        <v>4054</v>
      </c>
      <c r="L453" s="28"/>
      <c r="M453" s="152"/>
      <c r="T453" s="52"/>
      <c r="AT453" s="16" t="s">
        <v>214</v>
      </c>
      <c r="AU453" s="16" t="s">
        <v>88</v>
      </c>
    </row>
    <row r="454" spans="2:65" s="12" customFormat="1">
      <c r="B454" s="153"/>
      <c r="D454" s="154" t="s">
        <v>259</v>
      </c>
      <c r="E454" s="155" t="s">
        <v>1</v>
      </c>
      <c r="F454" s="156" t="s">
        <v>3636</v>
      </c>
      <c r="H454" s="155" t="s">
        <v>1</v>
      </c>
      <c r="L454" s="153"/>
      <c r="M454" s="157"/>
      <c r="T454" s="158"/>
      <c r="AT454" s="155" t="s">
        <v>259</v>
      </c>
      <c r="AU454" s="155" t="s">
        <v>88</v>
      </c>
      <c r="AV454" s="12" t="s">
        <v>80</v>
      </c>
      <c r="AW454" s="12" t="s">
        <v>27</v>
      </c>
      <c r="AX454" s="12" t="s">
        <v>72</v>
      </c>
      <c r="AY454" s="155" t="s">
        <v>157</v>
      </c>
    </row>
    <row r="455" spans="2:65" s="12" customFormat="1">
      <c r="B455" s="153"/>
      <c r="D455" s="154" t="s">
        <v>259</v>
      </c>
      <c r="E455" s="155" t="s">
        <v>1</v>
      </c>
      <c r="F455" s="156" t="s">
        <v>3955</v>
      </c>
      <c r="H455" s="155" t="s">
        <v>1</v>
      </c>
      <c r="L455" s="153"/>
      <c r="M455" s="157"/>
      <c r="T455" s="158"/>
      <c r="AT455" s="155" t="s">
        <v>259</v>
      </c>
      <c r="AU455" s="155" t="s">
        <v>88</v>
      </c>
      <c r="AV455" s="12" t="s">
        <v>80</v>
      </c>
      <c r="AW455" s="12" t="s">
        <v>27</v>
      </c>
      <c r="AX455" s="12" t="s">
        <v>72</v>
      </c>
      <c r="AY455" s="155" t="s">
        <v>157</v>
      </c>
    </row>
    <row r="456" spans="2:65" s="13" customFormat="1">
      <c r="B456" s="159"/>
      <c r="D456" s="154" t="s">
        <v>259</v>
      </c>
      <c r="E456" s="160" t="s">
        <v>1</v>
      </c>
      <c r="F456" s="161" t="s">
        <v>4055</v>
      </c>
      <c r="H456" s="162">
        <v>24</v>
      </c>
      <c r="L456" s="159"/>
      <c r="M456" s="163"/>
      <c r="T456" s="164"/>
      <c r="AT456" s="160" t="s">
        <v>259</v>
      </c>
      <c r="AU456" s="160" t="s">
        <v>88</v>
      </c>
      <c r="AV456" s="13" t="s">
        <v>88</v>
      </c>
      <c r="AW456" s="13" t="s">
        <v>27</v>
      </c>
      <c r="AX456" s="13" t="s">
        <v>72</v>
      </c>
      <c r="AY456" s="160" t="s">
        <v>157</v>
      </c>
    </row>
    <row r="457" spans="2:65" s="14" customFormat="1">
      <c r="B457" s="165"/>
      <c r="D457" s="154" t="s">
        <v>259</v>
      </c>
      <c r="E457" s="166" t="s">
        <v>1</v>
      </c>
      <c r="F457" s="167" t="s">
        <v>265</v>
      </c>
      <c r="H457" s="168">
        <v>24</v>
      </c>
      <c r="L457" s="165"/>
      <c r="M457" s="169"/>
      <c r="T457" s="170"/>
      <c r="AT457" s="166" t="s">
        <v>259</v>
      </c>
      <c r="AU457" s="166" t="s">
        <v>88</v>
      </c>
      <c r="AV457" s="14" t="s">
        <v>164</v>
      </c>
      <c r="AW457" s="14" t="s">
        <v>27</v>
      </c>
      <c r="AX457" s="14" t="s">
        <v>80</v>
      </c>
      <c r="AY457" s="166" t="s">
        <v>157</v>
      </c>
    </row>
    <row r="458" spans="2:65" s="1" customFormat="1" ht="16.5" customHeight="1">
      <c r="B458" s="28"/>
      <c r="C458" s="205" t="s">
        <v>802</v>
      </c>
      <c r="D458" s="205" t="s">
        <v>557</v>
      </c>
      <c r="E458" s="206" t="s">
        <v>4056</v>
      </c>
      <c r="F458" s="207" t="s">
        <v>4057</v>
      </c>
      <c r="G458" s="208" t="s">
        <v>228</v>
      </c>
      <c r="H458" s="209">
        <v>24</v>
      </c>
      <c r="I458" s="904"/>
      <c r="J458" s="210">
        <f>ROUND(I458*H458,2)</f>
        <v>0</v>
      </c>
      <c r="K458" s="207" t="s">
        <v>2720</v>
      </c>
      <c r="L458" s="185"/>
      <c r="M458" s="186" t="s">
        <v>1</v>
      </c>
      <c r="N458" s="187" t="s">
        <v>38</v>
      </c>
      <c r="O458" s="142">
        <v>0</v>
      </c>
      <c r="P458" s="142">
        <f>O458*H458</f>
        <v>0</v>
      </c>
      <c r="Q458" s="142">
        <v>4.0000000000000002E-4</v>
      </c>
      <c r="R458" s="142">
        <f>Q458*H458</f>
        <v>9.6000000000000009E-3</v>
      </c>
      <c r="S458" s="142">
        <v>0</v>
      </c>
      <c r="T458" s="143">
        <f>S458*H458</f>
        <v>0</v>
      </c>
      <c r="AR458" s="144" t="s">
        <v>735</v>
      </c>
      <c r="AT458" s="144" t="s">
        <v>557</v>
      </c>
      <c r="AU458" s="144" t="s">
        <v>88</v>
      </c>
      <c r="AY458" s="16" t="s">
        <v>157</v>
      </c>
      <c r="BE458" s="145">
        <f>IF(N458="základní",J458,0)</f>
        <v>0</v>
      </c>
      <c r="BF458" s="145">
        <f>IF(N458="snížená",J458,0)</f>
        <v>0</v>
      </c>
      <c r="BG458" s="145">
        <f>IF(N458="zákl. přenesená",J458,0)</f>
        <v>0</v>
      </c>
      <c r="BH458" s="145">
        <f>IF(N458="sníž. přenesená",J458,0)</f>
        <v>0</v>
      </c>
      <c r="BI458" s="145">
        <f>IF(N458="nulová",J458,0)</f>
        <v>0</v>
      </c>
      <c r="BJ458" s="16" t="s">
        <v>88</v>
      </c>
      <c r="BK458" s="145">
        <f>ROUND(I458*H458,2)</f>
        <v>0</v>
      </c>
      <c r="BL458" s="16" t="s">
        <v>188</v>
      </c>
      <c r="BM458" s="144" t="s">
        <v>4058</v>
      </c>
    </row>
    <row r="459" spans="2:65" s="12" customFormat="1">
      <c r="B459" s="153"/>
      <c r="D459" s="154" t="s">
        <v>259</v>
      </c>
      <c r="E459" s="155" t="s">
        <v>1</v>
      </c>
      <c r="F459" s="156" t="s">
        <v>3636</v>
      </c>
      <c r="H459" s="155" t="s">
        <v>1</v>
      </c>
      <c r="L459" s="153"/>
      <c r="M459" s="157"/>
      <c r="T459" s="158"/>
      <c r="AT459" s="155" t="s">
        <v>259</v>
      </c>
      <c r="AU459" s="155" t="s">
        <v>88</v>
      </c>
      <c r="AV459" s="12" t="s">
        <v>80</v>
      </c>
      <c r="AW459" s="12" t="s">
        <v>27</v>
      </c>
      <c r="AX459" s="12" t="s">
        <v>72</v>
      </c>
      <c r="AY459" s="155" t="s">
        <v>157</v>
      </c>
    </row>
    <row r="460" spans="2:65" s="12" customFormat="1">
      <c r="B460" s="153"/>
      <c r="D460" s="154" t="s">
        <v>259</v>
      </c>
      <c r="E460" s="155" t="s">
        <v>1</v>
      </c>
      <c r="F460" s="156" t="s">
        <v>3955</v>
      </c>
      <c r="H460" s="155" t="s">
        <v>1</v>
      </c>
      <c r="L460" s="153"/>
      <c r="M460" s="157"/>
      <c r="T460" s="158"/>
      <c r="AT460" s="155" t="s">
        <v>259</v>
      </c>
      <c r="AU460" s="155" t="s">
        <v>88</v>
      </c>
      <c r="AV460" s="12" t="s">
        <v>80</v>
      </c>
      <c r="AW460" s="12" t="s">
        <v>27</v>
      </c>
      <c r="AX460" s="12" t="s">
        <v>72</v>
      </c>
      <c r="AY460" s="155" t="s">
        <v>157</v>
      </c>
    </row>
    <row r="461" spans="2:65" s="13" customFormat="1">
      <c r="B461" s="159"/>
      <c r="D461" s="154" t="s">
        <v>259</v>
      </c>
      <c r="E461" s="160" t="s">
        <v>1</v>
      </c>
      <c r="F461" s="161" t="s">
        <v>4055</v>
      </c>
      <c r="H461" s="162">
        <v>24</v>
      </c>
      <c r="L461" s="159"/>
      <c r="M461" s="163"/>
      <c r="T461" s="164"/>
      <c r="AT461" s="160" t="s">
        <v>259</v>
      </c>
      <c r="AU461" s="160" t="s">
        <v>88</v>
      </c>
      <c r="AV461" s="13" t="s">
        <v>88</v>
      </c>
      <c r="AW461" s="13" t="s">
        <v>27</v>
      </c>
      <c r="AX461" s="13" t="s">
        <v>72</v>
      </c>
      <c r="AY461" s="160" t="s">
        <v>157</v>
      </c>
    </row>
    <row r="462" spans="2:65" s="14" customFormat="1">
      <c r="B462" s="165"/>
      <c r="D462" s="154" t="s">
        <v>259</v>
      </c>
      <c r="E462" s="166" t="s">
        <v>1</v>
      </c>
      <c r="F462" s="167" t="s">
        <v>265</v>
      </c>
      <c r="H462" s="168">
        <v>24</v>
      </c>
      <c r="L462" s="165"/>
      <c r="M462" s="169"/>
      <c r="T462" s="170"/>
      <c r="AT462" s="166" t="s">
        <v>259</v>
      </c>
      <c r="AU462" s="166" t="s">
        <v>88</v>
      </c>
      <c r="AV462" s="14" t="s">
        <v>164</v>
      </c>
      <c r="AW462" s="14" t="s">
        <v>27</v>
      </c>
      <c r="AX462" s="14" t="s">
        <v>80</v>
      </c>
      <c r="AY462" s="166" t="s">
        <v>157</v>
      </c>
    </row>
    <row r="463" spans="2:65" s="1" customFormat="1" ht="33" customHeight="1">
      <c r="B463" s="28"/>
      <c r="C463" s="198" t="s">
        <v>814</v>
      </c>
      <c r="D463" s="198" t="s">
        <v>160</v>
      </c>
      <c r="E463" s="199" t="s">
        <v>4059</v>
      </c>
      <c r="F463" s="200" t="s">
        <v>4060</v>
      </c>
      <c r="G463" s="201" t="s">
        <v>228</v>
      </c>
      <c r="H463" s="202">
        <v>5</v>
      </c>
      <c r="I463" s="903"/>
      <c r="J463" s="203">
        <f>ROUND(I463*H463,2)</f>
        <v>0</v>
      </c>
      <c r="K463" s="200" t="s">
        <v>2720</v>
      </c>
      <c r="L463" s="28"/>
      <c r="M463" s="140" t="s">
        <v>1</v>
      </c>
      <c r="N463" s="141" t="s">
        <v>38</v>
      </c>
      <c r="O463" s="142">
        <v>0.69299999999999995</v>
      </c>
      <c r="P463" s="142">
        <f>O463*H463</f>
        <v>3.4649999999999999</v>
      </c>
      <c r="Q463" s="142">
        <v>0</v>
      </c>
      <c r="R463" s="142">
        <f>Q463*H463</f>
        <v>0</v>
      </c>
      <c r="S463" s="142">
        <v>0</v>
      </c>
      <c r="T463" s="143">
        <f>S463*H463</f>
        <v>0</v>
      </c>
      <c r="AR463" s="144" t="s">
        <v>188</v>
      </c>
      <c r="AT463" s="144" t="s">
        <v>160</v>
      </c>
      <c r="AU463" s="144" t="s">
        <v>88</v>
      </c>
      <c r="AY463" s="16" t="s">
        <v>157</v>
      </c>
      <c r="BE463" s="145">
        <f>IF(N463="základní",J463,0)</f>
        <v>0</v>
      </c>
      <c r="BF463" s="145">
        <f>IF(N463="snížená",J463,0)</f>
        <v>0</v>
      </c>
      <c r="BG463" s="145">
        <f>IF(N463="zákl. přenesená",J463,0)</f>
        <v>0</v>
      </c>
      <c r="BH463" s="145">
        <f>IF(N463="sníž. přenesená",J463,0)</f>
        <v>0</v>
      </c>
      <c r="BI463" s="145">
        <f>IF(N463="nulová",J463,0)</f>
        <v>0</v>
      </c>
      <c r="BJ463" s="16" t="s">
        <v>88</v>
      </c>
      <c r="BK463" s="145">
        <f>ROUND(I463*H463,2)</f>
        <v>0</v>
      </c>
      <c r="BL463" s="16" t="s">
        <v>188</v>
      </c>
      <c r="BM463" s="144" t="s">
        <v>4061</v>
      </c>
    </row>
    <row r="464" spans="2:65" s="1" customFormat="1">
      <c r="B464" s="28"/>
      <c r="D464" s="150" t="s">
        <v>214</v>
      </c>
      <c r="F464" s="870" t="s">
        <v>4062</v>
      </c>
      <c r="L464" s="28"/>
      <c r="M464" s="152"/>
      <c r="T464" s="52"/>
      <c r="AT464" s="16" t="s">
        <v>214</v>
      </c>
      <c r="AU464" s="16" t="s">
        <v>88</v>
      </c>
    </row>
    <row r="465" spans="2:65" s="12" customFormat="1">
      <c r="B465" s="153"/>
      <c r="D465" s="154" t="s">
        <v>259</v>
      </c>
      <c r="E465" s="155" t="s">
        <v>1</v>
      </c>
      <c r="F465" s="156" t="s">
        <v>3636</v>
      </c>
      <c r="H465" s="155" t="s">
        <v>1</v>
      </c>
      <c r="L465" s="153"/>
      <c r="M465" s="157"/>
      <c r="T465" s="158"/>
      <c r="AT465" s="155" t="s">
        <v>259</v>
      </c>
      <c r="AU465" s="155" t="s">
        <v>88</v>
      </c>
      <c r="AV465" s="12" t="s">
        <v>80</v>
      </c>
      <c r="AW465" s="12" t="s">
        <v>27</v>
      </c>
      <c r="AX465" s="12" t="s">
        <v>72</v>
      </c>
      <c r="AY465" s="155" t="s">
        <v>157</v>
      </c>
    </row>
    <row r="466" spans="2:65" s="12" customFormat="1">
      <c r="B466" s="153"/>
      <c r="D466" s="154" t="s">
        <v>259</v>
      </c>
      <c r="E466" s="155" t="s">
        <v>1</v>
      </c>
      <c r="F466" s="156" t="s">
        <v>3955</v>
      </c>
      <c r="H466" s="155" t="s">
        <v>1</v>
      </c>
      <c r="L466" s="153"/>
      <c r="M466" s="157"/>
      <c r="T466" s="158"/>
      <c r="AT466" s="155" t="s">
        <v>259</v>
      </c>
      <c r="AU466" s="155" t="s">
        <v>88</v>
      </c>
      <c r="AV466" s="12" t="s">
        <v>80</v>
      </c>
      <c r="AW466" s="12" t="s">
        <v>27</v>
      </c>
      <c r="AX466" s="12" t="s">
        <v>72</v>
      </c>
      <c r="AY466" s="155" t="s">
        <v>157</v>
      </c>
    </row>
    <row r="467" spans="2:65" s="13" customFormat="1">
      <c r="B467" s="159"/>
      <c r="D467" s="154" t="s">
        <v>259</v>
      </c>
      <c r="E467" s="160" t="s">
        <v>1</v>
      </c>
      <c r="F467" s="161" t="s">
        <v>4063</v>
      </c>
      <c r="H467" s="162">
        <v>5</v>
      </c>
      <c r="L467" s="159"/>
      <c r="M467" s="163"/>
      <c r="T467" s="164"/>
      <c r="AT467" s="160" t="s">
        <v>259</v>
      </c>
      <c r="AU467" s="160" t="s">
        <v>88</v>
      </c>
      <c r="AV467" s="13" t="s">
        <v>88</v>
      </c>
      <c r="AW467" s="13" t="s">
        <v>27</v>
      </c>
      <c r="AX467" s="13" t="s">
        <v>72</v>
      </c>
      <c r="AY467" s="160" t="s">
        <v>157</v>
      </c>
    </row>
    <row r="468" spans="2:65" s="14" customFormat="1">
      <c r="B468" s="165"/>
      <c r="D468" s="154" t="s">
        <v>259</v>
      </c>
      <c r="E468" s="166" t="s">
        <v>1</v>
      </c>
      <c r="F468" s="167" t="s">
        <v>265</v>
      </c>
      <c r="H468" s="168">
        <v>5</v>
      </c>
      <c r="L468" s="165"/>
      <c r="M468" s="169"/>
      <c r="T468" s="170"/>
      <c r="AT468" s="166" t="s">
        <v>259</v>
      </c>
      <c r="AU468" s="166" t="s">
        <v>88</v>
      </c>
      <c r="AV468" s="14" t="s">
        <v>164</v>
      </c>
      <c r="AW468" s="14" t="s">
        <v>27</v>
      </c>
      <c r="AX468" s="14" t="s">
        <v>80</v>
      </c>
      <c r="AY468" s="166" t="s">
        <v>157</v>
      </c>
    </row>
    <row r="469" spans="2:65" s="1" customFormat="1" ht="16.5" customHeight="1">
      <c r="B469" s="28"/>
      <c r="C469" s="205" t="s">
        <v>825</v>
      </c>
      <c r="D469" s="205" t="s">
        <v>557</v>
      </c>
      <c r="E469" s="206" t="s">
        <v>4064</v>
      </c>
      <c r="F469" s="207" t="s">
        <v>4065</v>
      </c>
      <c r="G469" s="208" t="s">
        <v>228</v>
      </c>
      <c r="H469" s="209">
        <v>5</v>
      </c>
      <c r="I469" s="904"/>
      <c r="J469" s="210">
        <f>ROUND(I469*H469,2)</f>
        <v>0</v>
      </c>
      <c r="K469" s="207" t="s">
        <v>2720</v>
      </c>
      <c r="L469" s="185"/>
      <c r="M469" s="186" t="s">
        <v>1</v>
      </c>
      <c r="N469" s="187" t="s">
        <v>38</v>
      </c>
      <c r="O469" s="142">
        <v>0</v>
      </c>
      <c r="P469" s="142">
        <f>O469*H469</f>
        <v>0</v>
      </c>
      <c r="Q469" s="142">
        <v>8.6999999999999994E-3</v>
      </c>
      <c r="R469" s="142">
        <f>Q469*H469</f>
        <v>4.3499999999999997E-2</v>
      </c>
      <c r="S469" s="142">
        <v>0</v>
      </c>
      <c r="T469" s="143">
        <f>S469*H469</f>
        <v>0</v>
      </c>
      <c r="AR469" s="144" t="s">
        <v>735</v>
      </c>
      <c r="AT469" s="144" t="s">
        <v>557</v>
      </c>
      <c r="AU469" s="144" t="s">
        <v>88</v>
      </c>
      <c r="AY469" s="16" t="s">
        <v>157</v>
      </c>
      <c r="BE469" s="145">
        <f>IF(N469="základní",J469,0)</f>
        <v>0</v>
      </c>
      <c r="BF469" s="145">
        <f>IF(N469="snížená",J469,0)</f>
        <v>0</v>
      </c>
      <c r="BG469" s="145">
        <f>IF(N469="zákl. přenesená",J469,0)</f>
        <v>0</v>
      </c>
      <c r="BH469" s="145">
        <f>IF(N469="sníž. přenesená",J469,0)</f>
        <v>0</v>
      </c>
      <c r="BI469" s="145">
        <f>IF(N469="nulová",J469,0)</f>
        <v>0</v>
      </c>
      <c r="BJ469" s="16" t="s">
        <v>88</v>
      </c>
      <c r="BK469" s="145">
        <f>ROUND(I469*H469,2)</f>
        <v>0</v>
      </c>
      <c r="BL469" s="16" t="s">
        <v>188</v>
      </c>
      <c r="BM469" s="144" t="s">
        <v>4066</v>
      </c>
    </row>
    <row r="470" spans="2:65" s="12" customFormat="1">
      <c r="B470" s="153"/>
      <c r="D470" s="154" t="s">
        <v>259</v>
      </c>
      <c r="E470" s="155" t="s">
        <v>1</v>
      </c>
      <c r="F470" s="156" t="s">
        <v>3636</v>
      </c>
      <c r="H470" s="155" t="s">
        <v>1</v>
      </c>
      <c r="L470" s="153"/>
      <c r="M470" s="157"/>
      <c r="T470" s="158"/>
      <c r="AT470" s="155" t="s">
        <v>259</v>
      </c>
      <c r="AU470" s="155" t="s">
        <v>88</v>
      </c>
      <c r="AV470" s="12" t="s">
        <v>80</v>
      </c>
      <c r="AW470" s="12" t="s">
        <v>27</v>
      </c>
      <c r="AX470" s="12" t="s">
        <v>72</v>
      </c>
      <c r="AY470" s="155" t="s">
        <v>157</v>
      </c>
    </row>
    <row r="471" spans="2:65" s="12" customFormat="1">
      <c r="B471" s="153"/>
      <c r="D471" s="154" t="s">
        <v>259</v>
      </c>
      <c r="E471" s="155" t="s">
        <v>1</v>
      </c>
      <c r="F471" s="156" t="s">
        <v>3955</v>
      </c>
      <c r="H471" s="155" t="s">
        <v>1</v>
      </c>
      <c r="L471" s="153"/>
      <c r="M471" s="157"/>
      <c r="T471" s="158"/>
      <c r="AT471" s="155" t="s">
        <v>259</v>
      </c>
      <c r="AU471" s="155" t="s">
        <v>88</v>
      </c>
      <c r="AV471" s="12" t="s">
        <v>80</v>
      </c>
      <c r="AW471" s="12" t="s">
        <v>27</v>
      </c>
      <c r="AX471" s="12" t="s">
        <v>72</v>
      </c>
      <c r="AY471" s="155" t="s">
        <v>157</v>
      </c>
    </row>
    <row r="472" spans="2:65" s="13" customFormat="1">
      <c r="B472" s="159"/>
      <c r="D472" s="154" t="s">
        <v>259</v>
      </c>
      <c r="E472" s="160" t="s">
        <v>1</v>
      </c>
      <c r="F472" s="161" t="s">
        <v>4063</v>
      </c>
      <c r="H472" s="162">
        <v>5</v>
      </c>
      <c r="L472" s="159"/>
      <c r="M472" s="163"/>
      <c r="T472" s="164"/>
      <c r="AT472" s="160" t="s">
        <v>259</v>
      </c>
      <c r="AU472" s="160" t="s">
        <v>88</v>
      </c>
      <c r="AV472" s="13" t="s">
        <v>88</v>
      </c>
      <c r="AW472" s="13" t="s">
        <v>27</v>
      </c>
      <c r="AX472" s="13" t="s">
        <v>72</v>
      </c>
      <c r="AY472" s="160" t="s">
        <v>157</v>
      </c>
    </row>
    <row r="473" spans="2:65" s="14" customFormat="1">
      <c r="B473" s="165"/>
      <c r="D473" s="154" t="s">
        <v>259</v>
      </c>
      <c r="E473" s="166" t="s">
        <v>1</v>
      </c>
      <c r="F473" s="167" t="s">
        <v>265</v>
      </c>
      <c r="H473" s="168">
        <v>5</v>
      </c>
      <c r="L473" s="165"/>
      <c r="M473" s="169"/>
      <c r="T473" s="170"/>
      <c r="AT473" s="166" t="s">
        <v>259</v>
      </c>
      <c r="AU473" s="166" t="s">
        <v>88</v>
      </c>
      <c r="AV473" s="14" t="s">
        <v>164</v>
      </c>
      <c r="AW473" s="14" t="s">
        <v>27</v>
      </c>
      <c r="AX473" s="14" t="s">
        <v>80</v>
      </c>
      <c r="AY473" s="166" t="s">
        <v>157</v>
      </c>
    </row>
    <row r="474" spans="2:65" s="1" customFormat="1" ht="33" customHeight="1">
      <c r="B474" s="28"/>
      <c r="C474" s="198" t="s">
        <v>830</v>
      </c>
      <c r="D474" s="198" t="s">
        <v>160</v>
      </c>
      <c r="E474" s="199" t="s">
        <v>4067</v>
      </c>
      <c r="F474" s="200" t="s">
        <v>4068</v>
      </c>
      <c r="G474" s="201" t="s">
        <v>306</v>
      </c>
      <c r="H474" s="202">
        <v>705.9</v>
      </c>
      <c r="I474" s="903"/>
      <c r="J474" s="203">
        <f>ROUND(I474*H474,2)</f>
        <v>0</v>
      </c>
      <c r="K474" s="200" t="s">
        <v>2720</v>
      </c>
      <c r="L474" s="28"/>
      <c r="M474" s="140" t="s">
        <v>1</v>
      </c>
      <c r="N474" s="141" t="s">
        <v>38</v>
      </c>
      <c r="O474" s="142">
        <v>7.4999999999999997E-2</v>
      </c>
      <c r="P474" s="142">
        <f>O474*H474</f>
        <v>52.942499999999995</v>
      </c>
      <c r="Q474" s="142">
        <v>0</v>
      </c>
      <c r="R474" s="142">
        <f>Q474*H474</f>
        <v>0</v>
      </c>
      <c r="S474" s="142">
        <v>0</v>
      </c>
      <c r="T474" s="143">
        <f>S474*H474</f>
        <v>0</v>
      </c>
      <c r="AR474" s="144" t="s">
        <v>188</v>
      </c>
      <c r="AT474" s="144" t="s">
        <v>160</v>
      </c>
      <c r="AU474" s="144" t="s">
        <v>88</v>
      </c>
      <c r="AY474" s="16" t="s">
        <v>157</v>
      </c>
      <c r="BE474" s="145">
        <f>IF(N474="základní",J474,0)</f>
        <v>0</v>
      </c>
      <c r="BF474" s="145">
        <f>IF(N474="snížená",J474,0)</f>
        <v>0</v>
      </c>
      <c r="BG474" s="145">
        <f>IF(N474="zákl. přenesená",J474,0)</f>
        <v>0</v>
      </c>
      <c r="BH474" s="145">
        <f>IF(N474="sníž. přenesená",J474,0)</f>
        <v>0</v>
      </c>
      <c r="BI474" s="145">
        <f>IF(N474="nulová",J474,0)</f>
        <v>0</v>
      </c>
      <c r="BJ474" s="16" t="s">
        <v>88</v>
      </c>
      <c r="BK474" s="145">
        <f>ROUND(I474*H474,2)</f>
        <v>0</v>
      </c>
      <c r="BL474" s="16" t="s">
        <v>188</v>
      </c>
      <c r="BM474" s="144" t="s">
        <v>4069</v>
      </c>
    </row>
    <row r="475" spans="2:65" s="1" customFormat="1">
      <c r="B475" s="28"/>
      <c r="D475" s="150" t="s">
        <v>214</v>
      </c>
      <c r="F475" s="870" t="s">
        <v>4070</v>
      </c>
      <c r="L475" s="28"/>
      <c r="M475" s="152"/>
      <c r="T475" s="52"/>
      <c r="AT475" s="16" t="s">
        <v>214</v>
      </c>
      <c r="AU475" s="16" t="s">
        <v>88</v>
      </c>
    </row>
    <row r="476" spans="2:65" s="12" customFormat="1">
      <c r="B476" s="153"/>
      <c r="D476" s="154" t="s">
        <v>259</v>
      </c>
      <c r="E476" s="155" t="s">
        <v>1</v>
      </c>
      <c r="F476" s="156" t="s">
        <v>2723</v>
      </c>
      <c r="H476" s="155" t="s">
        <v>1</v>
      </c>
      <c r="L476" s="153"/>
      <c r="M476" s="157"/>
      <c r="T476" s="158"/>
      <c r="AT476" s="155" t="s">
        <v>259</v>
      </c>
      <c r="AU476" s="155" t="s">
        <v>88</v>
      </c>
      <c r="AV476" s="12" t="s">
        <v>80</v>
      </c>
      <c r="AW476" s="12" t="s">
        <v>27</v>
      </c>
      <c r="AX476" s="12" t="s">
        <v>72</v>
      </c>
      <c r="AY476" s="155" t="s">
        <v>157</v>
      </c>
    </row>
    <row r="477" spans="2:65" s="13" customFormat="1">
      <c r="B477" s="159"/>
      <c r="D477" s="154" t="s">
        <v>259</v>
      </c>
      <c r="E477" s="160" t="s">
        <v>1</v>
      </c>
      <c r="F477" s="161" t="s">
        <v>3339</v>
      </c>
      <c r="H477" s="162">
        <v>470</v>
      </c>
      <c r="L477" s="159"/>
      <c r="M477" s="163"/>
      <c r="T477" s="164"/>
      <c r="AT477" s="160" t="s">
        <v>259</v>
      </c>
      <c r="AU477" s="160" t="s">
        <v>88</v>
      </c>
      <c r="AV477" s="13" t="s">
        <v>88</v>
      </c>
      <c r="AW477" s="13" t="s">
        <v>27</v>
      </c>
      <c r="AX477" s="13" t="s">
        <v>72</v>
      </c>
      <c r="AY477" s="160" t="s">
        <v>157</v>
      </c>
    </row>
    <row r="478" spans="2:65" s="13" customFormat="1">
      <c r="B478" s="159"/>
      <c r="D478" s="154" t="s">
        <v>259</v>
      </c>
      <c r="E478" s="160" t="s">
        <v>1</v>
      </c>
      <c r="F478" s="161" t="s">
        <v>3808</v>
      </c>
      <c r="H478" s="162">
        <v>122</v>
      </c>
      <c r="L478" s="159"/>
      <c r="M478" s="163"/>
      <c r="T478" s="164"/>
      <c r="AT478" s="160" t="s">
        <v>259</v>
      </c>
      <c r="AU478" s="160" t="s">
        <v>88</v>
      </c>
      <c r="AV478" s="13" t="s">
        <v>88</v>
      </c>
      <c r="AW478" s="13" t="s">
        <v>27</v>
      </c>
      <c r="AX478" s="13" t="s">
        <v>72</v>
      </c>
      <c r="AY478" s="160" t="s">
        <v>157</v>
      </c>
    </row>
    <row r="479" spans="2:65" s="13" customFormat="1">
      <c r="B479" s="159"/>
      <c r="D479" s="154" t="s">
        <v>259</v>
      </c>
      <c r="E479" s="160" t="s">
        <v>1</v>
      </c>
      <c r="F479" s="161" t="s">
        <v>3809</v>
      </c>
      <c r="H479" s="162">
        <v>56</v>
      </c>
      <c r="L479" s="159"/>
      <c r="M479" s="163"/>
      <c r="T479" s="164"/>
      <c r="AT479" s="160" t="s">
        <v>259</v>
      </c>
      <c r="AU479" s="160" t="s">
        <v>88</v>
      </c>
      <c r="AV479" s="13" t="s">
        <v>88</v>
      </c>
      <c r="AW479" s="13" t="s">
        <v>27</v>
      </c>
      <c r="AX479" s="13" t="s">
        <v>72</v>
      </c>
      <c r="AY479" s="160" t="s">
        <v>157</v>
      </c>
    </row>
    <row r="480" spans="2:65" s="13" customFormat="1">
      <c r="B480" s="159"/>
      <c r="D480" s="154" t="s">
        <v>259</v>
      </c>
      <c r="E480" s="160" t="s">
        <v>1</v>
      </c>
      <c r="F480" s="161" t="s">
        <v>3811</v>
      </c>
      <c r="H480" s="162">
        <v>26</v>
      </c>
      <c r="L480" s="159"/>
      <c r="M480" s="163"/>
      <c r="T480" s="164"/>
      <c r="AT480" s="160" t="s">
        <v>259</v>
      </c>
      <c r="AU480" s="160" t="s">
        <v>88</v>
      </c>
      <c r="AV480" s="13" t="s">
        <v>88</v>
      </c>
      <c r="AW480" s="13" t="s">
        <v>27</v>
      </c>
      <c r="AX480" s="13" t="s">
        <v>72</v>
      </c>
      <c r="AY480" s="160" t="s">
        <v>157</v>
      </c>
    </row>
    <row r="481" spans="2:65" s="13" customFormat="1">
      <c r="B481" s="159"/>
      <c r="D481" s="154" t="s">
        <v>259</v>
      </c>
      <c r="E481" s="160" t="s">
        <v>1</v>
      </c>
      <c r="F481" s="161" t="s">
        <v>3812</v>
      </c>
      <c r="H481" s="162">
        <v>31.9</v>
      </c>
      <c r="L481" s="159"/>
      <c r="M481" s="163"/>
      <c r="T481" s="164"/>
      <c r="AT481" s="160" t="s">
        <v>259</v>
      </c>
      <c r="AU481" s="160" t="s">
        <v>88</v>
      </c>
      <c r="AV481" s="13" t="s">
        <v>88</v>
      </c>
      <c r="AW481" s="13" t="s">
        <v>27</v>
      </c>
      <c r="AX481" s="13" t="s">
        <v>72</v>
      </c>
      <c r="AY481" s="160" t="s">
        <v>157</v>
      </c>
    </row>
    <row r="482" spans="2:65" s="14" customFormat="1">
      <c r="B482" s="165"/>
      <c r="D482" s="154" t="s">
        <v>259</v>
      </c>
      <c r="E482" s="166" t="s">
        <v>1</v>
      </c>
      <c r="F482" s="167" t="s">
        <v>265</v>
      </c>
      <c r="H482" s="168">
        <v>705.9</v>
      </c>
      <c r="L482" s="165"/>
      <c r="M482" s="169"/>
      <c r="T482" s="170"/>
      <c r="AT482" s="166" t="s">
        <v>259</v>
      </c>
      <c r="AU482" s="166" t="s">
        <v>88</v>
      </c>
      <c r="AV482" s="14" t="s">
        <v>164</v>
      </c>
      <c r="AW482" s="14" t="s">
        <v>27</v>
      </c>
      <c r="AX482" s="14" t="s">
        <v>80</v>
      </c>
      <c r="AY482" s="166" t="s">
        <v>157</v>
      </c>
    </row>
    <row r="483" spans="2:65" s="1" customFormat="1" ht="24.25" customHeight="1">
      <c r="B483" s="28"/>
      <c r="C483" s="205" t="s">
        <v>837</v>
      </c>
      <c r="D483" s="205" t="s">
        <v>557</v>
      </c>
      <c r="E483" s="206" t="s">
        <v>4071</v>
      </c>
      <c r="F483" s="207" t="s">
        <v>4072</v>
      </c>
      <c r="G483" s="208" t="s">
        <v>306</v>
      </c>
      <c r="H483" s="209">
        <v>776.49</v>
      </c>
      <c r="I483" s="904"/>
      <c r="J483" s="210">
        <f>ROUND(I483*H483,2)</f>
        <v>0</v>
      </c>
      <c r="K483" s="207" t="s">
        <v>2720</v>
      </c>
      <c r="L483" s="185"/>
      <c r="M483" s="186" t="s">
        <v>1</v>
      </c>
      <c r="N483" s="187" t="s">
        <v>38</v>
      </c>
      <c r="O483" s="142">
        <v>0</v>
      </c>
      <c r="P483" s="142">
        <f>O483*H483</f>
        <v>0</v>
      </c>
      <c r="Q483" s="142">
        <v>1.3999999999999999E-4</v>
      </c>
      <c r="R483" s="142">
        <f>Q483*H483</f>
        <v>0.10870859999999999</v>
      </c>
      <c r="S483" s="142">
        <v>0</v>
      </c>
      <c r="T483" s="143">
        <f>S483*H483</f>
        <v>0</v>
      </c>
      <c r="AR483" s="144" t="s">
        <v>735</v>
      </c>
      <c r="AT483" s="144" t="s">
        <v>557</v>
      </c>
      <c r="AU483" s="144" t="s">
        <v>88</v>
      </c>
      <c r="AY483" s="16" t="s">
        <v>157</v>
      </c>
      <c r="BE483" s="145">
        <f>IF(N483="základní",J483,0)</f>
        <v>0</v>
      </c>
      <c r="BF483" s="145">
        <f>IF(N483="snížená",J483,0)</f>
        <v>0</v>
      </c>
      <c r="BG483" s="145">
        <f>IF(N483="zákl. přenesená",J483,0)</f>
        <v>0</v>
      </c>
      <c r="BH483" s="145">
        <f>IF(N483="sníž. přenesená",J483,0)</f>
        <v>0</v>
      </c>
      <c r="BI483" s="145">
        <f>IF(N483="nulová",J483,0)</f>
        <v>0</v>
      </c>
      <c r="BJ483" s="16" t="s">
        <v>88</v>
      </c>
      <c r="BK483" s="145">
        <f>ROUND(I483*H483,2)</f>
        <v>0</v>
      </c>
      <c r="BL483" s="16" t="s">
        <v>188</v>
      </c>
      <c r="BM483" s="144" t="s">
        <v>4073</v>
      </c>
    </row>
    <row r="484" spans="2:65" s="12" customFormat="1">
      <c r="B484" s="153"/>
      <c r="D484" s="154" t="s">
        <v>259</v>
      </c>
      <c r="E484" s="155" t="s">
        <v>1</v>
      </c>
      <c r="F484" s="156" t="s">
        <v>2723</v>
      </c>
      <c r="H484" s="155" t="s">
        <v>1</v>
      </c>
      <c r="L484" s="153"/>
      <c r="M484" s="157"/>
      <c r="T484" s="158"/>
      <c r="AT484" s="155" t="s">
        <v>259</v>
      </c>
      <c r="AU484" s="155" t="s">
        <v>88</v>
      </c>
      <c r="AV484" s="12" t="s">
        <v>80</v>
      </c>
      <c r="AW484" s="12" t="s">
        <v>27</v>
      </c>
      <c r="AX484" s="12" t="s">
        <v>72</v>
      </c>
      <c r="AY484" s="155" t="s">
        <v>157</v>
      </c>
    </row>
    <row r="485" spans="2:65" s="13" customFormat="1">
      <c r="B485" s="159"/>
      <c r="D485" s="154" t="s">
        <v>259</v>
      </c>
      <c r="E485" s="160" t="s">
        <v>1</v>
      </c>
      <c r="F485" s="161" t="s">
        <v>3339</v>
      </c>
      <c r="H485" s="162">
        <v>470</v>
      </c>
      <c r="L485" s="159"/>
      <c r="M485" s="163"/>
      <c r="T485" s="164"/>
      <c r="AT485" s="160" t="s">
        <v>259</v>
      </c>
      <c r="AU485" s="160" t="s">
        <v>88</v>
      </c>
      <c r="AV485" s="13" t="s">
        <v>88</v>
      </c>
      <c r="AW485" s="13" t="s">
        <v>27</v>
      </c>
      <c r="AX485" s="13" t="s">
        <v>72</v>
      </c>
      <c r="AY485" s="160" t="s">
        <v>157</v>
      </c>
    </row>
    <row r="486" spans="2:65" s="13" customFormat="1">
      <c r="B486" s="159"/>
      <c r="D486" s="154" t="s">
        <v>259</v>
      </c>
      <c r="E486" s="160" t="s">
        <v>1</v>
      </c>
      <c r="F486" s="161" t="s">
        <v>3808</v>
      </c>
      <c r="H486" s="162">
        <v>122</v>
      </c>
      <c r="L486" s="159"/>
      <c r="M486" s="163"/>
      <c r="T486" s="164"/>
      <c r="AT486" s="160" t="s">
        <v>259</v>
      </c>
      <c r="AU486" s="160" t="s">
        <v>88</v>
      </c>
      <c r="AV486" s="13" t="s">
        <v>88</v>
      </c>
      <c r="AW486" s="13" t="s">
        <v>27</v>
      </c>
      <c r="AX486" s="13" t="s">
        <v>72</v>
      </c>
      <c r="AY486" s="160" t="s">
        <v>157</v>
      </c>
    </row>
    <row r="487" spans="2:65" s="13" customFormat="1">
      <c r="B487" s="159"/>
      <c r="D487" s="154" t="s">
        <v>259</v>
      </c>
      <c r="E487" s="160" t="s">
        <v>1</v>
      </c>
      <c r="F487" s="161" t="s">
        <v>3809</v>
      </c>
      <c r="H487" s="162">
        <v>56</v>
      </c>
      <c r="L487" s="159"/>
      <c r="M487" s="163"/>
      <c r="T487" s="164"/>
      <c r="AT487" s="160" t="s">
        <v>259</v>
      </c>
      <c r="AU487" s="160" t="s">
        <v>88</v>
      </c>
      <c r="AV487" s="13" t="s">
        <v>88</v>
      </c>
      <c r="AW487" s="13" t="s">
        <v>27</v>
      </c>
      <c r="AX487" s="13" t="s">
        <v>72</v>
      </c>
      <c r="AY487" s="160" t="s">
        <v>157</v>
      </c>
    </row>
    <row r="488" spans="2:65" s="13" customFormat="1">
      <c r="B488" s="159"/>
      <c r="D488" s="154" t="s">
        <v>259</v>
      </c>
      <c r="E488" s="160" t="s">
        <v>1</v>
      </c>
      <c r="F488" s="161" t="s">
        <v>3811</v>
      </c>
      <c r="H488" s="162">
        <v>26</v>
      </c>
      <c r="L488" s="159"/>
      <c r="M488" s="163"/>
      <c r="T488" s="164"/>
      <c r="AT488" s="160" t="s">
        <v>259</v>
      </c>
      <c r="AU488" s="160" t="s">
        <v>88</v>
      </c>
      <c r="AV488" s="13" t="s">
        <v>88</v>
      </c>
      <c r="AW488" s="13" t="s">
        <v>27</v>
      </c>
      <c r="AX488" s="13" t="s">
        <v>72</v>
      </c>
      <c r="AY488" s="160" t="s">
        <v>157</v>
      </c>
    </row>
    <row r="489" spans="2:65" s="13" customFormat="1">
      <c r="B489" s="159"/>
      <c r="D489" s="154" t="s">
        <v>259</v>
      </c>
      <c r="E489" s="160" t="s">
        <v>1</v>
      </c>
      <c r="F489" s="161" t="s">
        <v>3812</v>
      </c>
      <c r="H489" s="162">
        <v>31.9</v>
      </c>
      <c r="L489" s="159"/>
      <c r="M489" s="163"/>
      <c r="T489" s="164"/>
      <c r="AT489" s="160" t="s">
        <v>259</v>
      </c>
      <c r="AU489" s="160" t="s">
        <v>88</v>
      </c>
      <c r="AV489" s="13" t="s">
        <v>88</v>
      </c>
      <c r="AW489" s="13" t="s">
        <v>27</v>
      </c>
      <c r="AX489" s="13" t="s">
        <v>72</v>
      </c>
      <c r="AY489" s="160" t="s">
        <v>157</v>
      </c>
    </row>
    <row r="490" spans="2:65" s="14" customFormat="1">
      <c r="B490" s="165"/>
      <c r="D490" s="154" t="s">
        <v>259</v>
      </c>
      <c r="E490" s="166" t="s">
        <v>1</v>
      </c>
      <c r="F490" s="167" t="s">
        <v>265</v>
      </c>
      <c r="H490" s="168">
        <v>705.9</v>
      </c>
      <c r="L490" s="165"/>
      <c r="M490" s="169"/>
      <c r="T490" s="170"/>
      <c r="AT490" s="166" t="s">
        <v>259</v>
      </c>
      <c r="AU490" s="166" t="s">
        <v>88</v>
      </c>
      <c r="AV490" s="14" t="s">
        <v>164</v>
      </c>
      <c r="AW490" s="14" t="s">
        <v>27</v>
      </c>
      <c r="AX490" s="14" t="s">
        <v>80</v>
      </c>
      <c r="AY490" s="166" t="s">
        <v>157</v>
      </c>
    </row>
    <row r="491" spans="2:65" s="13" customFormat="1">
      <c r="B491" s="159"/>
      <c r="D491" s="154" t="s">
        <v>259</v>
      </c>
      <c r="F491" s="161" t="s">
        <v>4074</v>
      </c>
      <c r="H491" s="162">
        <v>776.49</v>
      </c>
      <c r="L491" s="159"/>
      <c r="M491" s="163"/>
      <c r="T491" s="164"/>
      <c r="AT491" s="160" t="s">
        <v>259</v>
      </c>
      <c r="AU491" s="160" t="s">
        <v>88</v>
      </c>
      <c r="AV491" s="13" t="s">
        <v>88</v>
      </c>
      <c r="AW491" s="13" t="s">
        <v>3</v>
      </c>
      <c r="AX491" s="13" t="s">
        <v>80</v>
      </c>
      <c r="AY491" s="160" t="s">
        <v>157</v>
      </c>
    </row>
    <row r="492" spans="2:65" s="1" customFormat="1" ht="37.9" customHeight="1">
      <c r="B492" s="28"/>
      <c r="C492" s="198" t="s">
        <v>842</v>
      </c>
      <c r="D492" s="198" t="s">
        <v>160</v>
      </c>
      <c r="E492" s="199" t="s">
        <v>4075</v>
      </c>
      <c r="F492" s="200" t="s">
        <v>4076</v>
      </c>
      <c r="G492" s="201" t="s">
        <v>306</v>
      </c>
      <c r="H492" s="202">
        <v>705.9</v>
      </c>
      <c r="I492" s="903"/>
      <c r="J492" s="203">
        <f>ROUND(I492*H492,2)</f>
        <v>0</v>
      </c>
      <c r="K492" s="200" t="s">
        <v>2720</v>
      </c>
      <c r="L492" s="28"/>
      <c r="M492" s="140" t="s">
        <v>1</v>
      </c>
      <c r="N492" s="141" t="s">
        <v>38</v>
      </c>
      <c r="O492" s="142">
        <v>8.5999999999999993E-2</v>
      </c>
      <c r="P492" s="142">
        <f>O492*H492</f>
        <v>60.707399999999993</v>
      </c>
      <c r="Q492" s="142">
        <v>0</v>
      </c>
      <c r="R492" s="142">
        <f>Q492*H492</f>
        <v>0</v>
      </c>
      <c r="S492" s="142">
        <v>0</v>
      </c>
      <c r="T492" s="143">
        <f>S492*H492</f>
        <v>0</v>
      </c>
      <c r="AR492" s="144" t="s">
        <v>188</v>
      </c>
      <c r="AT492" s="144" t="s">
        <v>160</v>
      </c>
      <c r="AU492" s="144" t="s">
        <v>88</v>
      </c>
      <c r="AY492" s="16" t="s">
        <v>157</v>
      </c>
      <c r="BE492" s="145">
        <f>IF(N492="základní",J492,0)</f>
        <v>0</v>
      </c>
      <c r="BF492" s="145">
        <f>IF(N492="snížená",J492,0)</f>
        <v>0</v>
      </c>
      <c r="BG492" s="145">
        <f>IF(N492="zákl. přenesená",J492,0)</f>
        <v>0</v>
      </c>
      <c r="BH492" s="145">
        <f>IF(N492="sníž. přenesená",J492,0)</f>
        <v>0</v>
      </c>
      <c r="BI492" s="145">
        <f>IF(N492="nulová",J492,0)</f>
        <v>0</v>
      </c>
      <c r="BJ492" s="16" t="s">
        <v>88</v>
      </c>
      <c r="BK492" s="145">
        <f>ROUND(I492*H492,2)</f>
        <v>0</v>
      </c>
      <c r="BL492" s="16" t="s">
        <v>188</v>
      </c>
      <c r="BM492" s="144" t="s">
        <v>4077</v>
      </c>
    </row>
    <row r="493" spans="2:65" s="1" customFormat="1">
      <c r="B493" s="28"/>
      <c r="D493" s="150" t="s">
        <v>214</v>
      </c>
      <c r="F493" s="870" t="s">
        <v>4078</v>
      </c>
      <c r="L493" s="28"/>
      <c r="M493" s="152"/>
      <c r="T493" s="52"/>
      <c r="AT493" s="16" t="s">
        <v>214</v>
      </c>
      <c r="AU493" s="16" t="s">
        <v>88</v>
      </c>
    </row>
    <row r="494" spans="2:65" s="12" customFormat="1">
      <c r="B494" s="153"/>
      <c r="D494" s="154" t="s">
        <v>259</v>
      </c>
      <c r="E494" s="155" t="s">
        <v>1</v>
      </c>
      <c r="F494" s="156" t="s">
        <v>3233</v>
      </c>
      <c r="H494" s="155" t="s">
        <v>1</v>
      </c>
      <c r="L494" s="153"/>
      <c r="M494" s="157"/>
      <c r="T494" s="158"/>
      <c r="AT494" s="155" t="s">
        <v>259</v>
      </c>
      <c r="AU494" s="155" t="s">
        <v>88</v>
      </c>
      <c r="AV494" s="12" t="s">
        <v>80</v>
      </c>
      <c r="AW494" s="12" t="s">
        <v>27</v>
      </c>
      <c r="AX494" s="12" t="s">
        <v>72</v>
      </c>
      <c r="AY494" s="155" t="s">
        <v>157</v>
      </c>
    </row>
    <row r="495" spans="2:65" s="12" customFormat="1">
      <c r="B495" s="153"/>
      <c r="D495" s="154" t="s">
        <v>259</v>
      </c>
      <c r="E495" s="155" t="s">
        <v>1</v>
      </c>
      <c r="F495" s="156" t="s">
        <v>2723</v>
      </c>
      <c r="H495" s="155" t="s">
        <v>1</v>
      </c>
      <c r="L495" s="153"/>
      <c r="M495" s="157"/>
      <c r="T495" s="158"/>
      <c r="AT495" s="155" t="s">
        <v>259</v>
      </c>
      <c r="AU495" s="155" t="s">
        <v>88</v>
      </c>
      <c r="AV495" s="12" t="s">
        <v>80</v>
      </c>
      <c r="AW495" s="12" t="s">
        <v>27</v>
      </c>
      <c r="AX495" s="12" t="s">
        <v>72</v>
      </c>
      <c r="AY495" s="155" t="s">
        <v>157</v>
      </c>
    </row>
    <row r="496" spans="2:65" s="12" customFormat="1">
      <c r="B496" s="153"/>
      <c r="D496" s="154" t="s">
        <v>259</v>
      </c>
      <c r="E496" s="155" t="s">
        <v>1</v>
      </c>
      <c r="F496" s="156" t="s">
        <v>3807</v>
      </c>
      <c r="H496" s="155" t="s">
        <v>1</v>
      </c>
      <c r="L496" s="153"/>
      <c r="M496" s="157"/>
      <c r="T496" s="158"/>
      <c r="AT496" s="155" t="s">
        <v>259</v>
      </c>
      <c r="AU496" s="155" t="s">
        <v>88</v>
      </c>
      <c r="AV496" s="12" t="s">
        <v>80</v>
      </c>
      <c r="AW496" s="12" t="s">
        <v>27</v>
      </c>
      <c r="AX496" s="12" t="s">
        <v>72</v>
      </c>
      <c r="AY496" s="155" t="s">
        <v>157</v>
      </c>
    </row>
    <row r="497" spans="2:65" s="13" customFormat="1">
      <c r="B497" s="159"/>
      <c r="D497" s="154" t="s">
        <v>259</v>
      </c>
      <c r="E497" s="160" t="s">
        <v>1</v>
      </c>
      <c r="F497" s="161" t="s">
        <v>3808</v>
      </c>
      <c r="H497" s="162">
        <v>122</v>
      </c>
      <c r="L497" s="159"/>
      <c r="M497" s="163"/>
      <c r="T497" s="164"/>
      <c r="AT497" s="160" t="s">
        <v>259</v>
      </c>
      <c r="AU497" s="160" t="s">
        <v>88</v>
      </c>
      <c r="AV497" s="13" t="s">
        <v>88</v>
      </c>
      <c r="AW497" s="13" t="s">
        <v>27</v>
      </c>
      <c r="AX497" s="13" t="s">
        <v>72</v>
      </c>
      <c r="AY497" s="160" t="s">
        <v>157</v>
      </c>
    </row>
    <row r="498" spans="2:65" s="13" customFormat="1">
      <c r="B498" s="159"/>
      <c r="D498" s="154" t="s">
        <v>259</v>
      </c>
      <c r="E498" s="160" t="s">
        <v>1</v>
      </c>
      <c r="F498" s="161" t="s">
        <v>3809</v>
      </c>
      <c r="H498" s="162">
        <v>56</v>
      </c>
      <c r="L498" s="159"/>
      <c r="M498" s="163"/>
      <c r="T498" s="164"/>
      <c r="AT498" s="160" t="s">
        <v>259</v>
      </c>
      <c r="AU498" s="160" t="s">
        <v>88</v>
      </c>
      <c r="AV498" s="13" t="s">
        <v>88</v>
      </c>
      <c r="AW498" s="13" t="s">
        <v>27</v>
      </c>
      <c r="AX498" s="13" t="s">
        <v>72</v>
      </c>
      <c r="AY498" s="160" t="s">
        <v>157</v>
      </c>
    </row>
    <row r="499" spans="2:65" s="13" customFormat="1">
      <c r="B499" s="159"/>
      <c r="D499" s="154" t="s">
        <v>259</v>
      </c>
      <c r="E499" s="160" t="s">
        <v>1</v>
      </c>
      <c r="F499" s="161" t="s">
        <v>3810</v>
      </c>
      <c r="H499" s="162">
        <v>470</v>
      </c>
      <c r="L499" s="159"/>
      <c r="M499" s="163"/>
      <c r="T499" s="164"/>
      <c r="AT499" s="160" t="s">
        <v>259</v>
      </c>
      <c r="AU499" s="160" t="s">
        <v>88</v>
      </c>
      <c r="AV499" s="13" t="s">
        <v>88</v>
      </c>
      <c r="AW499" s="13" t="s">
        <v>27</v>
      </c>
      <c r="AX499" s="13" t="s">
        <v>72</v>
      </c>
      <c r="AY499" s="160" t="s">
        <v>157</v>
      </c>
    </row>
    <row r="500" spans="2:65" s="13" customFormat="1">
      <c r="B500" s="159"/>
      <c r="D500" s="154" t="s">
        <v>259</v>
      </c>
      <c r="E500" s="160" t="s">
        <v>1</v>
      </c>
      <c r="F500" s="161" t="s">
        <v>3811</v>
      </c>
      <c r="H500" s="162">
        <v>26</v>
      </c>
      <c r="L500" s="159"/>
      <c r="M500" s="163"/>
      <c r="T500" s="164"/>
      <c r="AT500" s="160" t="s">
        <v>259</v>
      </c>
      <c r="AU500" s="160" t="s">
        <v>88</v>
      </c>
      <c r="AV500" s="13" t="s">
        <v>88</v>
      </c>
      <c r="AW500" s="13" t="s">
        <v>27</v>
      </c>
      <c r="AX500" s="13" t="s">
        <v>72</v>
      </c>
      <c r="AY500" s="160" t="s">
        <v>157</v>
      </c>
    </row>
    <row r="501" spans="2:65" s="13" customFormat="1">
      <c r="B501" s="159"/>
      <c r="D501" s="154" t="s">
        <v>259</v>
      </c>
      <c r="E501" s="160" t="s">
        <v>1</v>
      </c>
      <c r="F501" s="161" t="s">
        <v>3812</v>
      </c>
      <c r="H501" s="162">
        <v>31.9</v>
      </c>
      <c r="L501" s="159"/>
      <c r="M501" s="163"/>
      <c r="T501" s="164"/>
      <c r="AT501" s="160" t="s">
        <v>259</v>
      </c>
      <c r="AU501" s="160" t="s">
        <v>88</v>
      </c>
      <c r="AV501" s="13" t="s">
        <v>88</v>
      </c>
      <c r="AW501" s="13" t="s">
        <v>27</v>
      </c>
      <c r="AX501" s="13" t="s">
        <v>72</v>
      </c>
      <c r="AY501" s="160" t="s">
        <v>157</v>
      </c>
    </row>
    <row r="502" spans="2:65" s="14" customFormat="1">
      <c r="B502" s="165"/>
      <c r="D502" s="154" t="s">
        <v>259</v>
      </c>
      <c r="E502" s="166" t="s">
        <v>1</v>
      </c>
      <c r="F502" s="167" t="s">
        <v>265</v>
      </c>
      <c r="H502" s="168">
        <v>705.9</v>
      </c>
      <c r="L502" s="165"/>
      <c r="M502" s="169"/>
      <c r="T502" s="170"/>
      <c r="AT502" s="166" t="s">
        <v>259</v>
      </c>
      <c r="AU502" s="166" t="s">
        <v>88</v>
      </c>
      <c r="AV502" s="14" t="s">
        <v>164</v>
      </c>
      <c r="AW502" s="14" t="s">
        <v>27</v>
      </c>
      <c r="AX502" s="14" t="s">
        <v>80</v>
      </c>
      <c r="AY502" s="166" t="s">
        <v>157</v>
      </c>
    </row>
    <row r="503" spans="2:65" s="1" customFormat="1" ht="37.9" customHeight="1">
      <c r="B503" s="28"/>
      <c r="C503" s="205" t="s">
        <v>848</v>
      </c>
      <c r="D503" s="205" t="s">
        <v>557</v>
      </c>
      <c r="E503" s="206" t="s">
        <v>4079</v>
      </c>
      <c r="F503" s="207" t="s">
        <v>4080</v>
      </c>
      <c r="G503" s="208" t="s">
        <v>306</v>
      </c>
      <c r="H503" s="209">
        <v>776.49</v>
      </c>
      <c r="I503" s="904"/>
      <c r="J503" s="210">
        <f>ROUND(I503*H503,2)</f>
        <v>0</v>
      </c>
      <c r="K503" s="207" t="s">
        <v>2720</v>
      </c>
      <c r="L503" s="185"/>
      <c r="M503" s="186" t="s">
        <v>1</v>
      </c>
      <c r="N503" s="187" t="s">
        <v>38</v>
      </c>
      <c r="O503" s="142">
        <v>0</v>
      </c>
      <c r="P503" s="142">
        <f>O503*H503</f>
        <v>0</v>
      </c>
      <c r="Q503" s="142">
        <v>1.3999999999999999E-4</v>
      </c>
      <c r="R503" s="142">
        <f>Q503*H503</f>
        <v>0.10870859999999999</v>
      </c>
      <c r="S503" s="142">
        <v>0</v>
      </c>
      <c r="T503" s="143">
        <f>S503*H503</f>
        <v>0</v>
      </c>
      <c r="AR503" s="144" t="s">
        <v>735</v>
      </c>
      <c r="AT503" s="144" t="s">
        <v>557</v>
      </c>
      <c r="AU503" s="144" t="s">
        <v>88</v>
      </c>
      <c r="AY503" s="16" t="s">
        <v>157</v>
      </c>
      <c r="BE503" s="145">
        <f>IF(N503="základní",J503,0)</f>
        <v>0</v>
      </c>
      <c r="BF503" s="145">
        <f>IF(N503="snížená",J503,0)</f>
        <v>0</v>
      </c>
      <c r="BG503" s="145">
        <f>IF(N503="zákl. přenesená",J503,0)</f>
        <v>0</v>
      </c>
      <c r="BH503" s="145">
        <f>IF(N503="sníž. přenesená",J503,0)</f>
        <v>0</v>
      </c>
      <c r="BI503" s="145">
        <f>IF(N503="nulová",J503,0)</f>
        <v>0</v>
      </c>
      <c r="BJ503" s="16" t="s">
        <v>88</v>
      </c>
      <c r="BK503" s="145">
        <f>ROUND(I503*H503,2)</f>
        <v>0</v>
      </c>
      <c r="BL503" s="16" t="s">
        <v>188</v>
      </c>
      <c r="BM503" s="144" t="s">
        <v>4081</v>
      </c>
    </row>
    <row r="504" spans="2:65" s="12" customFormat="1">
      <c r="B504" s="153"/>
      <c r="D504" s="154" t="s">
        <v>259</v>
      </c>
      <c r="E504" s="155" t="s">
        <v>1</v>
      </c>
      <c r="F504" s="156" t="s">
        <v>3233</v>
      </c>
      <c r="H504" s="155" t="s">
        <v>1</v>
      </c>
      <c r="L504" s="153"/>
      <c r="M504" s="157"/>
      <c r="T504" s="158"/>
      <c r="AT504" s="155" t="s">
        <v>259</v>
      </c>
      <c r="AU504" s="155" t="s">
        <v>88</v>
      </c>
      <c r="AV504" s="12" t="s">
        <v>80</v>
      </c>
      <c r="AW504" s="12" t="s">
        <v>27</v>
      </c>
      <c r="AX504" s="12" t="s">
        <v>72</v>
      </c>
      <c r="AY504" s="155" t="s">
        <v>157</v>
      </c>
    </row>
    <row r="505" spans="2:65" s="12" customFormat="1">
      <c r="B505" s="153"/>
      <c r="D505" s="154" t="s">
        <v>259</v>
      </c>
      <c r="E505" s="155" t="s">
        <v>1</v>
      </c>
      <c r="F505" s="156" t="s">
        <v>2723</v>
      </c>
      <c r="H505" s="155" t="s">
        <v>1</v>
      </c>
      <c r="L505" s="153"/>
      <c r="M505" s="157"/>
      <c r="T505" s="158"/>
      <c r="AT505" s="155" t="s">
        <v>259</v>
      </c>
      <c r="AU505" s="155" t="s">
        <v>88</v>
      </c>
      <c r="AV505" s="12" t="s">
        <v>80</v>
      </c>
      <c r="AW505" s="12" t="s">
        <v>27</v>
      </c>
      <c r="AX505" s="12" t="s">
        <v>72</v>
      </c>
      <c r="AY505" s="155" t="s">
        <v>157</v>
      </c>
    </row>
    <row r="506" spans="2:65" s="12" customFormat="1">
      <c r="B506" s="153"/>
      <c r="D506" s="154" t="s">
        <v>259</v>
      </c>
      <c r="E506" s="155" t="s">
        <v>1</v>
      </c>
      <c r="F506" s="156" t="s">
        <v>3807</v>
      </c>
      <c r="H506" s="155" t="s">
        <v>1</v>
      </c>
      <c r="L506" s="153"/>
      <c r="M506" s="157"/>
      <c r="T506" s="158"/>
      <c r="AT506" s="155" t="s">
        <v>259</v>
      </c>
      <c r="AU506" s="155" t="s">
        <v>88</v>
      </c>
      <c r="AV506" s="12" t="s">
        <v>80</v>
      </c>
      <c r="AW506" s="12" t="s">
        <v>27</v>
      </c>
      <c r="AX506" s="12" t="s">
        <v>72</v>
      </c>
      <c r="AY506" s="155" t="s">
        <v>157</v>
      </c>
    </row>
    <row r="507" spans="2:65" s="13" customFormat="1">
      <c r="B507" s="159"/>
      <c r="D507" s="154" t="s">
        <v>259</v>
      </c>
      <c r="E507" s="160" t="s">
        <v>1</v>
      </c>
      <c r="F507" s="161" t="s">
        <v>3808</v>
      </c>
      <c r="H507" s="162">
        <v>122</v>
      </c>
      <c r="L507" s="159"/>
      <c r="M507" s="163"/>
      <c r="T507" s="164"/>
      <c r="AT507" s="160" t="s">
        <v>259</v>
      </c>
      <c r="AU507" s="160" t="s">
        <v>88</v>
      </c>
      <c r="AV507" s="13" t="s">
        <v>88</v>
      </c>
      <c r="AW507" s="13" t="s">
        <v>27</v>
      </c>
      <c r="AX507" s="13" t="s">
        <v>72</v>
      </c>
      <c r="AY507" s="160" t="s">
        <v>157</v>
      </c>
    </row>
    <row r="508" spans="2:65" s="13" customFormat="1">
      <c r="B508" s="159"/>
      <c r="D508" s="154" t="s">
        <v>259</v>
      </c>
      <c r="E508" s="160" t="s">
        <v>1</v>
      </c>
      <c r="F508" s="161" t="s">
        <v>3809</v>
      </c>
      <c r="H508" s="162">
        <v>56</v>
      </c>
      <c r="L508" s="159"/>
      <c r="M508" s="163"/>
      <c r="T508" s="164"/>
      <c r="AT508" s="160" t="s">
        <v>259</v>
      </c>
      <c r="AU508" s="160" t="s">
        <v>88</v>
      </c>
      <c r="AV508" s="13" t="s">
        <v>88</v>
      </c>
      <c r="AW508" s="13" t="s">
        <v>27</v>
      </c>
      <c r="AX508" s="13" t="s">
        <v>72</v>
      </c>
      <c r="AY508" s="160" t="s">
        <v>157</v>
      </c>
    </row>
    <row r="509" spans="2:65" s="13" customFormat="1">
      <c r="B509" s="159"/>
      <c r="D509" s="154" t="s">
        <v>259</v>
      </c>
      <c r="E509" s="160" t="s">
        <v>1</v>
      </c>
      <c r="F509" s="161" t="s">
        <v>3810</v>
      </c>
      <c r="H509" s="162">
        <v>470</v>
      </c>
      <c r="L509" s="159"/>
      <c r="M509" s="163"/>
      <c r="T509" s="164"/>
      <c r="AT509" s="160" t="s">
        <v>259</v>
      </c>
      <c r="AU509" s="160" t="s">
        <v>88</v>
      </c>
      <c r="AV509" s="13" t="s">
        <v>88</v>
      </c>
      <c r="AW509" s="13" t="s">
        <v>27</v>
      </c>
      <c r="AX509" s="13" t="s">
        <v>72</v>
      </c>
      <c r="AY509" s="160" t="s">
        <v>157</v>
      </c>
    </row>
    <row r="510" spans="2:65" s="13" customFormat="1">
      <c r="B510" s="159"/>
      <c r="D510" s="154" t="s">
        <v>259</v>
      </c>
      <c r="E510" s="160" t="s">
        <v>1</v>
      </c>
      <c r="F510" s="161" t="s">
        <v>3811</v>
      </c>
      <c r="H510" s="162">
        <v>26</v>
      </c>
      <c r="L510" s="159"/>
      <c r="M510" s="163"/>
      <c r="T510" s="164"/>
      <c r="AT510" s="160" t="s">
        <v>259</v>
      </c>
      <c r="AU510" s="160" t="s">
        <v>88</v>
      </c>
      <c r="AV510" s="13" t="s">
        <v>88</v>
      </c>
      <c r="AW510" s="13" t="s">
        <v>27</v>
      </c>
      <c r="AX510" s="13" t="s">
        <v>72</v>
      </c>
      <c r="AY510" s="160" t="s">
        <v>157</v>
      </c>
    </row>
    <row r="511" spans="2:65" s="13" customFormat="1">
      <c r="B511" s="159"/>
      <c r="D511" s="154" t="s">
        <v>259</v>
      </c>
      <c r="E511" s="160" t="s">
        <v>1</v>
      </c>
      <c r="F511" s="161" t="s">
        <v>3812</v>
      </c>
      <c r="H511" s="162">
        <v>31.9</v>
      </c>
      <c r="L511" s="159"/>
      <c r="M511" s="163"/>
      <c r="T511" s="164"/>
      <c r="AT511" s="160" t="s">
        <v>259</v>
      </c>
      <c r="AU511" s="160" t="s">
        <v>88</v>
      </c>
      <c r="AV511" s="13" t="s">
        <v>88</v>
      </c>
      <c r="AW511" s="13" t="s">
        <v>27</v>
      </c>
      <c r="AX511" s="13" t="s">
        <v>72</v>
      </c>
      <c r="AY511" s="160" t="s">
        <v>157</v>
      </c>
    </row>
    <row r="512" spans="2:65" s="14" customFormat="1">
      <c r="B512" s="165"/>
      <c r="D512" s="154" t="s">
        <v>259</v>
      </c>
      <c r="E512" s="166" t="s">
        <v>1</v>
      </c>
      <c r="F512" s="167" t="s">
        <v>265</v>
      </c>
      <c r="H512" s="168">
        <v>705.9</v>
      </c>
      <c r="L512" s="165"/>
      <c r="M512" s="169"/>
      <c r="T512" s="170"/>
      <c r="AT512" s="166" t="s">
        <v>259</v>
      </c>
      <c r="AU512" s="166" t="s">
        <v>88</v>
      </c>
      <c r="AV512" s="14" t="s">
        <v>164</v>
      </c>
      <c r="AW512" s="14" t="s">
        <v>27</v>
      </c>
      <c r="AX512" s="14" t="s">
        <v>80</v>
      </c>
      <c r="AY512" s="166" t="s">
        <v>157</v>
      </c>
    </row>
    <row r="513" spans="2:65" s="13" customFormat="1">
      <c r="B513" s="159"/>
      <c r="D513" s="154" t="s">
        <v>259</v>
      </c>
      <c r="F513" s="161" t="s">
        <v>4074</v>
      </c>
      <c r="H513" s="162">
        <v>776.49</v>
      </c>
      <c r="L513" s="159"/>
      <c r="M513" s="163"/>
      <c r="T513" s="164"/>
      <c r="AT513" s="160" t="s">
        <v>259</v>
      </c>
      <c r="AU513" s="160" t="s">
        <v>88</v>
      </c>
      <c r="AV513" s="13" t="s">
        <v>88</v>
      </c>
      <c r="AW513" s="13" t="s">
        <v>3</v>
      </c>
      <c r="AX513" s="13" t="s">
        <v>80</v>
      </c>
      <c r="AY513" s="160" t="s">
        <v>157</v>
      </c>
    </row>
    <row r="514" spans="2:65" s="1" customFormat="1" ht="16.5" customHeight="1">
      <c r="B514" s="28"/>
      <c r="C514" s="198" t="s">
        <v>854</v>
      </c>
      <c r="D514" s="198" t="s">
        <v>160</v>
      </c>
      <c r="E514" s="199" t="s">
        <v>4082</v>
      </c>
      <c r="F514" s="200" t="s">
        <v>4083</v>
      </c>
      <c r="G514" s="201" t="s">
        <v>306</v>
      </c>
      <c r="H514" s="202">
        <v>527.9</v>
      </c>
      <c r="I514" s="903"/>
      <c r="J514" s="203">
        <f>ROUND(I514*H514,2)</f>
        <v>0</v>
      </c>
      <c r="K514" s="200" t="s">
        <v>2720</v>
      </c>
      <c r="L514" s="28"/>
      <c r="M514" s="140" t="s">
        <v>1</v>
      </c>
      <c r="N514" s="141" t="s">
        <v>38</v>
      </c>
      <c r="O514" s="142">
        <v>3.4000000000000002E-2</v>
      </c>
      <c r="P514" s="142">
        <f>O514*H514</f>
        <v>17.948599999999999</v>
      </c>
      <c r="Q514" s="142">
        <v>1.3999999999999999E-4</v>
      </c>
      <c r="R514" s="142">
        <f>Q514*H514</f>
        <v>7.3905999999999986E-2</v>
      </c>
      <c r="S514" s="142">
        <v>0</v>
      </c>
      <c r="T514" s="143">
        <f>S514*H514</f>
        <v>0</v>
      </c>
      <c r="AR514" s="144" t="s">
        <v>188</v>
      </c>
      <c r="AT514" s="144" t="s">
        <v>160</v>
      </c>
      <c r="AU514" s="144" t="s">
        <v>88</v>
      </c>
      <c r="AY514" s="16" t="s">
        <v>157</v>
      </c>
      <c r="BE514" s="145">
        <f>IF(N514="základní",J514,0)</f>
        <v>0</v>
      </c>
      <c r="BF514" s="145">
        <f>IF(N514="snížená",J514,0)</f>
        <v>0</v>
      </c>
      <c r="BG514" s="145">
        <f>IF(N514="zákl. přenesená",J514,0)</f>
        <v>0</v>
      </c>
      <c r="BH514" s="145">
        <f>IF(N514="sníž. přenesená",J514,0)</f>
        <v>0</v>
      </c>
      <c r="BI514" s="145">
        <f>IF(N514="nulová",J514,0)</f>
        <v>0</v>
      </c>
      <c r="BJ514" s="16" t="s">
        <v>88</v>
      </c>
      <c r="BK514" s="145">
        <f>ROUND(I514*H514,2)</f>
        <v>0</v>
      </c>
      <c r="BL514" s="16" t="s">
        <v>188</v>
      </c>
      <c r="BM514" s="144" t="s">
        <v>4084</v>
      </c>
    </row>
    <row r="515" spans="2:65" s="1" customFormat="1">
      <c r="B515" s="28"/>
      <c r="D515" s="150" t="s">
        <v>214</v>
      </c>
      <c r="F515" s="870" t="s">
        <v>4085</v>
      </c>
      <c r="L515" s="28"/>
      <c r="M515" s="152"/>
      <c r="T515" s="52"/>
      <c r="AT515" s="16" t="s">
        <v>214</v>
      </c>
      <c r="AU515" s="16" t="s">
        <v>88</v>
      </c>
    </row>
    <row r="516" spans="2:65" s="12" customFormat="1">
      <c r="B516" s="153"/>
      <c r="D516" s="154" t="s">
        <v>259</v>
      </c>
      <c r="E516" s="155" t="s">
        <v>1</v>
      </c>
      <c r="F516" s="156" t="s">
        <v>2723</v>
      </c>
      <c r="H516" s="155" t="s">
        <v>1</v>
      </c>
      <c r="L516" s="153"/>
      <c r="M516" s="157"/>
      <c r="T516" s="158"/>
      <c r="AT516" s="155" t="s">
        <v>259</v>
      </c>
      <c r="AU516" s="155" t="s">
        <v>88</v>
      </c>
      <c r="AV516" s="12" t="s">
        <v>80</v>
      </c>
      <c r="AW516" s="12" t="s">
        <v>27</v>
      </c>
      <c r="AX516" s="12" t="s">
        <v>72</v>
      </c>
      <c r="AY516" s="155" t="s">
        <v>157</v>
      </c>
    </row>
    <row r="517" spans="2:65" s="13" customFormat="1">
      <c r="B517" s="159"/>
      <c r="D517" s="154" t="s">
        <v>259</v>
      </c>
      <c r="E517" s="160" t="s">
        <v>1</v>
      </c>
      <c r="F517" s="161" t="s">
        <v>3334</v>
      </c>
      <c r="H517" s="162">
        <v>57.9</v>
      </c>
      <c r="L517" s="159"/>
      <c r="M517" s="163"/>
      <c r="T517" s="164"/>
      <c r="AT517" s="160" t="s">
        <v>259</v>
      </c>
      <c r="AU517" s="160" t="s">
        <v>88</v>
      </c>
      <c r="AV517" s="13" t="s">
        <v>88</v>
      </c>
      <c r="AW517" s="13" t="s">
        <v>27</v>
      </c>
      <c r="AX517" s="13" t="s">
        <v>72</v>
      </c>
      <c r="AY517" s="160" t="s">
        <v>157</v>
      </c>
    </row>
    <row r="518" spans="2:65" s="13" customFormat="1">
      <c r="B518" s="159"/>
      <c r="D518" s="154" t="s">
        <v>259</v>
      </c>
      <c r="E518" s="160" t="s">
        <v>1</v>
      </c>
      <c r="F518" s="161" t="s">
        <v>3339</v>
      </c>
      <c r="H518" s="162">
        <v>470</v>
      </c>
      <c r="L518" s="159"/>
      <c r="M518" s="163"/>
      <c r="T518" s="164"/>
      <c r="AT518" s="160" t="s">
        <v>259</v>
      </c>
      <c r="AU518" s="160" t="s">
        <v>88</v>
      </c>
      <c r="AV518" s="13" t="s">
        <v>88</v>
      </c>
      <c r="AW518" s="13" t="s">
        <v>27</v>
      </c>
      <c r="AX518" s="13" t="s">
        <v>72</v>
      </c>
      <c r="AY518" s="160" t="s">
        <v>157</v>
      </c>
    </row>
    <row r="519" spans="2:65" s="14" customFormat="1">
      <c r="B519" s="165"/>
      <c r="D519" s="154" t="s">
        <v>259</v>
      </c>
      <c r="E519" s="166" t="s">
        <v>1</v>
      </c>
      <c r="F519" s="167" t="s">
        <v>265</v>
      </c>
      <c r="H519" s="168">
        <v>527.9</v>
      </c>
      <c r="L519" s="165"/>
      <c r="M519" s="169"/>
      <c r="T519" s="170"/>
      <c r="AT519" s="166" t="s">
        <v>259</v>
      </c>
      <c r="AU519" s="166" t="s">
        <v>88</v>
      </c>
      <c r="AV519" s="14" t="s">
        <v>164</v>
      </c>
      <c r="AW519" s="14" t="s">
        <v>27</v>
      </c>
      <c r="AX519" s="14" t="s">
        <v>80</v>
      </c>
      <c r="AY519" s="166" t="s">
        <v>157</v>
      </c>
    </row>
    <row r="520" spans="2:65" s="1" customFormat="1" ht="44.25" customHeight="1">
      <c r="B520" s="28"/>
      <c r="C520" s="198" t="s">
        <v>860</v>
      </c>
      <c r="D520" s="198" t="s">
        <v>160</v>
      </c>
      <c r="E520" s="199" t="s">
        <v>4086</v>
      </c>
      <c r="F520" s="200" t="s">
        <v>4087</v>
      </c>
      <c r="G520" s="201" t="s">
        <v>184</v>
      </c>
      <c r="H520" s="905"/>
      <c r="I520" s="903"/>
      <c r="J520" s="203">
        <f>ROUND(I520*H520,2)</f>
        <v>0</v>
      </c>
      <c r="K520" s="200" t="s">
        <v>2720</v>
      </c>
      <c r="L520" s="28"/>
      <c r="M520" s="140" t="s">
        <v>1</v>
      </c>
      <c r="N520" s="141" t="s">
        <v>38</v>
      </c>
      <c r="O520" s="142">
        <v>0</v>
      </c>
      <c r="P520" s="142">
        <f>O520*H520</f>
        <v>0</v>
      </c>
      <c r="Q520" s="142">
        <v>0</v>
      </c>
      <c r="R520" s="142">
        <f>Q520*H520</f>
        <v>0</v>
      </c>
      <c r="S520" s="142">
        <v>0</v>
      </c>
      <c r="T520" s="143">
        <f>S520*H520</f>
        <v>0</v>
      </c>
      <c r="AR520" s="144" t="s">
        <v>188</v>
      </c>
      <c r="AT520" s="144" t="s">
        <v>160</v>
      </c>
      <c r="AU520" s="144" t="s">
        <v>88</v>
      </c>
      <c r="AY520" s="16" t="s">
        <v>157</v>
      </c>
      <c r="BE520" s="145">
        <f>IF(N520="základní",J520,0)</f>
        <v>0</v>
      </c>
      <c r="BF520" s="145">
        <f>IF(N520="snížená",J520,0)</f>
        <v>0</v>
      </c>
      <c r="BG520" s="145">
        <f>IF(N520="zákl. přenesená",J520,0)</f>
        <v>0</v>
      </c>
      <c r="BH520" s="145">
        <f>IF(N520="sníž. přenesená",J520,0)</f>
        <v>0</v>
      </c>
      <c r="BI520" s="145">
        <f>IF(N520="nulová",J520,0)</f>
        <v>0</v>
      </c>
      <c r="BJ520" s="16" t="s">
        <v>88</v>
      </c>
      <c r="BK520" s="145">
        <f>ROUND(I520*H520,2)</f>
        <v>0</v>
      </c>
      <c r="BL520" s="16" t="s">
        <v>188</v>
      </c>
      <c r="BM520" s="144" t="s">
        <v>4088</v>
      </c>
    </row>
    <row r="521" spans="2:65" s="1" customFormat="1">
      <c r="B521" s="28"/>
      <c r="D521" s="150" t="s">
        <v>214</v>
      </c>
      <c r="F521" s="870" t="s">
        <v>4089</v>
      </c>
      <c r="L521" s="28"/>
      <c r="M521" s="171"/>
      <c r="N521" s="172"/>
      <c r="O521" s="172"/>
      <c r="P521" s="172"/>
      <c r="Q521" s="172"/>
      <c r="R521" s="172"/>
      <c r="S521" s="172"/>
      <c r="T521" s="173"/>
      <c r="AT521" s="16" t="s">
        <v>214</v>
      </c>
      <c r="AU521" s="16" t="s">
        <v>88</v>
      </c>
    </row>
    <row r="522" spans="2:65" s="1" customFormat="1" ht="7" customHeight="1">
      <c r="B522" s="40"/>
      <c r="C522" s="41"/>
      <c r="D522" s="41"/>
      <c r="E522" s="41"/>
      <c r="F522" s="41"/>
      <c r="G522" s="41"/>
      <c r="H522" s="41"/>
      <c r="I522" s="41"/>
      <c r="J522" s="41"/>
      <c r="K522" s="41"/>
      <c r="L522" s="28"/>
    </row>
  </sheetData>
  <sheetProtection formatColumns="0" formatRows="0" autoFilter="0"/>
  <autoFilter ref="C84:K521" xr:uid="{49194149-94F0-423E-975C-916A33256831}"/>
  <mergeCells count="8">
    <mergeCell ref="E50:H50"/>
    <mergeCell ref="E75:H75"/>
    <mergeCell ref="E77:H77"/>
    <mergeCell ref="L2:V2"/>
    <mergeCell ref="E7:H7"/>
    <mergeCell ref="E9:H9"/>
    <mergeCell ref="E27:H27"/>
    <mergeCell ref="E48:H48"/>
  </mergeCells>
  <hyperlinks>
    <hyperlink ref="F89" r:id="rId1" xr:uid="{7DF82E75-22F7-4941-955E-14B749BD3925}"/>
    <hyperlink ref="F122" r:id="rId2" xr:uid="{29255DFB-B855-4819-920C-634611337165}"/>
    <hyperlink ref="F144" r:id="rId3" xr:uid="{4C57DE40-3662-4C45-9086-2383A3404A4F}"/>
    <hyperlink ref="F147" r:id="rId4" xr:uid="{3436F18F-D8B2-4F28-BAA6-FD12FCE1AF8D}"/>
    <hyperlink ref="F175" r:id="rId5" xr:uid="{C2D63F9F-6E7A-4B2C-8A9B-DC5983067698}"/>
    <hyperlink ref="F212" r:id="rId6" xr:uid="{E024D766-9281-4546-AD30-F4115D09786D}"/>
    <hyperlink ref="F225" r:id="rId7" xr:uid="{0A978224-262F-4722-AF04-197A85450793}"/>
    <hyperlink ref="F237" r:id="rId8" xr:uid="{A4F46ABE-D476-4B6A-B6A8-09DE04995227}"/>
    <hyperlink ref="F245" r:id="rId9" xr:uid="{AAD20DD1-BC13-4972-8ABC-628A8CBAAB28}"/>
    <hyperlink ref="F251" r:id="rId10" xr:uid="{532B8399-E642-4DF7-8D6E-DE503F108B84}"/>
    <hyperlink ref="F273" r:id="rId11" xr:uid="{1293FBC2-A031-49B7-BB83-5625344BFBF9}"/>
    <hyperlink ref="F295" r:id="rId12" xr:uid="{8210440D-6B6E-42A1-970B-02823EBAB877}"/>
    <hyperlink ref="F303" r:id="rId13" xr:uid="{960588F1-5A9F-4867-A386-6A3F0E0B26C7}"/>
    <hyperlink ref="F306" r:id="rId14" xr:uid="{FD432FB8-53FA-4493-B1E1-F0C86ABAB9A0}"/>
    <hyperlink ref="F315" r:id="rId15" xr:uid="{141BA7B5-90ED-4738-AEC2-35FEEDB4BA6D}"/>
    <hyperlink ref="F318" r:id="rId16" xr:uid="{E5500137-896E-4CE6-82B1-C5702847F23D}"/>
    <hyperlink ref="F324" r:id="rId17" xr:uid="{2DF3D4C0-FE8E-45E8-8263-E8A5F9BD26E9}"/>
    <hyperlink ref="F330" r:id="rId18" xr:uid="{855B4EA9-817C-460D-AAEA-B660B39321C5}"/>
    <hyperlink ref="F353" r:id="rId19" xr:uid="{98DF225F-8522-4B55-A296-D9AF9ED47E97}"/>
    <hyperlink ref="F363" r:id="rId20" xr:uid="{AF1130E6-D92B-4234-9A9E-3AE0D032E4D4}"/>
    <hyperlink ref="F371" r:id="rId21" xr:uid="{F4BC40BC-724F-4E77-8650-FDEE75160EFE}"/>
    <hyperlink ref="F381" r:id="rId22" xr:uid="{0DC86566-4560-446D-A49F-71F930757ACE}"/>
    <hyperlink ref="F389" r:id="rId23" xr:uid="{CBCB6F97-3A4F-47E3-A0F4-687B767016F6}"/>
    <hyperlink ref="F397" r:id="rId24" xr:uid="{39B7D98B-7F6C-4F68-B649-C63A00CE68C2}"/>
    <hyperlink ref="F403" r:id="rId25" xr:uid="{CC206ADA-27E8-49F5-963B-4CFFEED329A2}"/>
    <hyperlink ref="F409" r:id="rId26" xr:uid="{730EFEE5-6F5C-429A-918F-A34C916F55DA}"/>
    <hyperlink ref="F415" r:id="rId27" xr:uid="{818C5CB5-8A42-48AC-9335-6BB5F82BB7AF}"/>
    <hyperlink ref="F422" r:id="rId28" xr:uid="{EC0DE2E7-8F5D-477D-A3AE-91F868B21B16}"/>
    <hyperlink ref="F428" r:id="rId29" xr:uid="{B7B6DC71-7456-4BC7-8CAB-45692C3A4F23}"/>
    <hyperlink ref="F435" r:id="rId30" xr:uid="{86C0111A-4F34-4BB1-B51D-EE50DB778E2B}"/>
    <hyperlink ref="F442" r:id="rId31" xr:uid="{77BBE6E0-073D-4FC0-818A-17E4376DA78A}"/>
    <hyperlink ref="F450" r:id="rId32" xr:uid="{38A1987F-EE52-4C87-8D60-3D8BB8BCEE90}"/>
    <hyperlink ref="F453" r:id="rId33" xr:uid="{1C562539-2097-4C1E-BF22-5F673ECF2B54}"/>
    <hyperlink ref="F464" r:id="rId34" xr:uid="{92F67F70-E55F-4A8C-AFD1-50523EB01AF0}"/>
    <hyperlink ref="F475" r:id="rId35" xr:uid="{C1AF50BA-5F72-4F97-95AE-A7C36855954A}"/>
    <hyperlink ref="F493" r:id="rId36" xr:uid="{A51FE898-C8FF-4B0C-8BA9-AD5CE0F8E07F}"/>
    <hyperlink ref="F515" r:id="rId37" xr:uid="{8598F064-2776-4B4C-B23C-D36A53EA5E48}"/>
    <hyperlink ref="F521" r:id="rId38" xr:uid="{ED679719-43F7-4C3B-BE59-C7DF4DBDA022}"/>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75363-38B8-47D1-901D-CD3870504A35}">
  <sheetPr codeName="List18">
    <pageSetUpPr fitToPage="1"/>
  </sheetPr>
  <dimension ref="B2:BM4658"/>
  <sheetViews>
    <sheetView showGridLines="0" tabSelected="1" topLeftCell="A2945" zoomScale="115" zoomScaleNormal="115" workbookViewId="0">
      <selection activeCell="H2956" sqref="H2956"/>
    </sheetView>
  </sheetViews>
  <sheetFormatPr defaultRowHeight="10"/>
  <cols>
    <col min="1" max="1" width="8.33203125" customWidth="1"/>
    <col min="2" max="2" width="1.1093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1" width="22.33203125" customWidth="1"/>
    <col min="12" max="12" width="9.33203125" customWidth="1"/>
    <col min="13" max="13" width="10.77734375" hidden="1" customWidth="1"/>
    <col min="14" max="14" width="9.33203125" hidden="1" customWidth="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32" max="43" width="9.109375"/>
    <col min="44" max="65" width="9.33203125" hidden="1" customWidth="1"/>
    <col min="66" max="256" width="9.109375"/>
    <col min="257" max="257" width="8.33203125" customWidth="1"/>
    <col min="258" max="258" width="1.109375" customWidth="1"/>
    <col min="259" max="259" width="4.109375" customWidth="1"/>
    <col min="260" max="260" width="4.33203125" customWidth="1"/>
    <col min="261" max="261" width="17.109375" customWidth="1"/>
    <col min="262" max="262" width="50.77734375" customWidth="1"/>
    <col min="263" max="263" width="7.44140625" customWidth="1"/>
    <col min="264" max="264" width="14" customWidth="1"/>
    <col min="265" max="265" width="15.77734375" customWidth="1"/>
    <col min="266" max="267" width="22.33203125" customWidth="1"/>
    <col min="268" max="268" width="9.109375"/>
    <col min="269" max="277" width="0" hidden="1" customWidth="1"/>
    <col min="278" max="278" width="12.33203125" customWidth="1"/>
    <col min="279" max="279" width="16.33203125" customWidth="1"/>
    <col min="280" max="280" width="12.33203125" customWidth="1"/>
    <col min="281" max="281" width="15" customWidth="1"/>
    <col min="282" max="282" width="11" customWidth="1"/>
    <col min="283" max="283" width="15" customWidth="1"/>
    <col min="284" max="284" width="16.33203125" customWidth="1"/>
    <col min="285" max="285" width="11" customWidth="1"/>
    <col min="286" max="286" width="15" customWidth="1"/>
    <col min="287" max="287" width="16.33203125" customWidth="1"/>
    <col min="288" max="299" width="9.109375"/>
    <col min="300" max="321" width="0" hidden="1" customWidth="1"/>
    <col min="322" max="512" width="9.109375"/>
    <col min="513" max="513" width="8.33203125" customWidth="1"/>
    <col min="514" max="514" width="1.109375" customWidth="1"/>
    <col min="515" max="515" width="4.109375" customWidth="1"/>
    <col min="516" max="516" width="4.33203125" customWidth="1"/>
    <col min="517" max="517" width="17.109375" customWidth="1"/>
    <col min="518" max="518" width="50.77734375" customWidth="1"/>
    <col min="519" max="519" width="7.44140625" customWidth="1"/>
    <col min="520" max="520" width="14" customWidth="1"/>
    <col min="521" max="521" width="15.77734375" customWidth="1"/>
    <col min="522" max="523" width="22.33203125" customWidth="1"/>
    <col min="524" max="524" width="9.109375"/>
    <col min="525" max="533" width="0" hidden="1" customWidth="1"/>
    <col min="534" max="534" width="12.33203125" customWidth="1"/>
    <col min="535" max="535" width="16.33203125" customWidth="1"/>
    <col min="536" max="536" width="12.33203125" customWidth="1"/>
    <col min="537" max="537" width="15" customWidth="1"/>
    <col min="538" max="538" width="11" customWidth="1"/>
    <col min="539" max="539" width="15" customWidth="1"/>
    <col min="540" max="540" width="16.33203125" customWidth="1"/>
    <col min="541" max="541" width="11" customWidth="1"/>
    <col min="542" max="542" width="15" customWidth="1"/>
    <col min="543" max="543" width="16.33203125" customWidth="1"/>
    <col min="544" max="555" width="9.109375"/>
    <col min="556" max="577" width="0" hidden="1" customWidth="1"/>
    <col min="578" max="768" width="9.109375"/>
    <col min="769" max="769" width="8.33203125" customWidth="1"/>
    <col min="770" max="770" width="1.109375" customWidth="1"/>
    <col min="771" max="771" width="4.109375" customWidth="1"/>
    <col min="772" max="772" width="4.33203125" customWidth="1"/>
    <col min="773" max="773" width="17.109375" customWidth="1"/>
    <col min="774" max="774" width="50.77734375" customWidth="1"/>
    <col min="775" max="775" width="7.44140625" customWidth="1"/>
    <col min="776" max="776" width="14" customWidth="1"/>
    <col min="777" max="777" width="15.77734375" customWidth="1"/>
    <col min="778" max="779" width="22.33203125" customWidth="1"/>
    <col min="780" max="780" width="9.109375"/>
    <col min="781" max="789" width="0" hidden="1" customWidth="1"/>
    <col min="790" max="790" width="12.33203125" customWidth="1"/>
    <col min="791" max="791" width="16.33203125" customWidth="1"/>
    <col min="792" max="792" width="12.33203125" customWidth="1"/>
    <col min="793" max="793" width="15" customWidth="1"/>
    <col min="794" max="794" width="11" customWidth="1"/>
    <col min="795" max="795" width="15" customWidth="1"/>
    <col min="796" max="796" width="16.33203125" customWidth="1"/>
    <col min="797" max="797" width="11" customWidth="1"/>
    <col min="798" max="798" width="15" customWidth="1"/>
    <col min="799" max="799" width="16.33203125" customWidth="1"/>
    <col min="800" max="811" width="9.109375"/>
    <col min="812" max="833" width="0" hidden="1" customWidth="1"/>
    <col min="834" max="1024" width="9.109375"/>
    <col min="1025" max="1025" width="8.33203125" customWidth="1"/>
    <col min="1026" max="1026" width="1.109375" customWidth="1"/>
    <col min="1027" max="1027" width="4.109375" customWidth="1"/>
    <col min="1028" max="1028" width="4.33203125" customWidth="1"/>
    <col min="1029" max="1029" width="17.109375" customWidth="1"/>
    <col min="1030" max="1030" width="50.77734375" customWidth="1"/>
    <col min="1031" max="1031" width="7.44140625" customWidth="1"/>
    <col min="1032" max="1032" width="14" customWidth="1"/>
    <col min="1033" max="1033" width="15.77734375" customWidth="1"/>
    <col min="1034" max="1035" width="22.33203125" customWidth="1"/>
    <col min="1036" max="1036" width="9.109375"/>
    <col min="1037" max="1045" width="0" hidden="1" customWidth="1"/>
    <col min="1046" max="1046" width="12.33203125" customWidth="1"/>
    <col min="1047" max="1047" width="16.33203125" customWidth="1"/>
    <col min="1048" max="1048" width="12.33203125" customWidth="1"/>
    <col min="1049" max="1049" width="15" customWidth="1"/>
    <col min="1050" max="1050" width="11" customWidth="1"/>
    <col min="1051" max="1051" width="15" customWidth="1"/>
    <col min="1052" max="1052" width="16.33203125" customWidth="1"/>
    <col min="1053" max="1053" width="11" customWidth="1"/>
    <col min="1054" max="1054" width="15" customWidth="1"/>
    <col min="1055" max="1055" width="16.33203125" customWidth="1"/>
    <col min="1056" max="1067" width="9.109375"/>
    <col min="1068" max="1089" width="0" hidden="1" customWidth="1"/>
    <col min="1090" max="1280" width="9.109375"/>
    <col min="1281" max="1281" width="8.33203125" customWidth="1"/>
    <col min="1282" max="1282" width="1.109375" customWidth="1"/>
    <col min="1283" max="1283" width="4.109375" customWidth="1"/>
    <col min="1284" max="1284" width="4.33203125" customWidth="1"/>
    <col min="1285" max="1285" width="17.109375" customWidth="1"/>
    <col min="1286" max="1286" width="50.77734375" customWidth="1"/>
    <col min="1287" max="1287" width="7.44140625" customWidth="1"/>
    <col min="1288" max="1288" width="14" customWidth="1"/>
    <col min="1289" max="1289" width="15.77734375" customWidth="1"/>
    <col min="1290" max="1291" width="22.33203125" customWidth="1"/>
    <col min="1292" max="1292" width="9.109375"/>
    <col min="1293" max="1301" width="0" hidden="1" customWidth="1"/>
    <col min="1302" max="1302" width="12.33203125" customWidth="1"/>
    <col min="1303" max="1303" width="16.33203125" customWidth="1"/>
    <col min="1304" max="1304" width="12.33203125" customWidth="1"/>
    <col min="1305" max="1305" width="15" customWidth="1"/>
    <col min="1306" max="1306" width="11" customWidth="1"/>
    <col min="1307" max="1307" width="15" customWidth="1"/>
    <col min="1308" max="1308" width="16.33203125" customWidth="1"/>
    <col min="1309" max="1309" width="11" customWidth="1"/>
    <col min="1310" max="1310" width="15" customWidth="1"/>
    <col min="1311" max="1311" width="16.33203125" customWidth="1"/>
    <col min="1312" max="1323" width="9.109375"/>
    <col min="1324" max="1345" width="0" hidden="1" customWidth="1"/>
    <col min="1346" max="1536" width="9.109375"/>
    <col min="1537" max="1537" width="8.33203125" customWidth="1"/>
    <col min="1538" max="1538" width="1.109375" customWidth="1"/>
    <col min="1539" max="1539" width="4.109375" customWidth="1"/>
    <col min="1540" max="1540" width="4.33203125" customWidth="1"/>
    <col min="1541" max="1541" width="17.109375" customWidth="1"/>
    <col min="1542" max="1542" width="50.77734375" customWidth="1"/>
    <col min="1543" max="1543" width="7.44140625" customWidth="1"/>
    <col min="1544" max="1544" width="14" customWidth="1"/>
    <col min="1545" max="1545" width="15.77734375" customWidth="1"/>
    <col min="1546" max="1547" width="22.33203125" customWidth="1"/>
    <col min="1548" max="1548" width="9.109375"/>
    <col min="1549" max="1557" width="0" hidden="1" customWidth="1"/>
    <col min="1558" max="1558" width="12.33203125" customWidth="1"/>
    <col min="1559" max="1559" width="16.33203125" customWidth="1"/>
    <col min="1560" max="1560" width="12.33203125" customWidth="1"/>
    <col min="1561" max="1561" width="15" customWidth="1"/>
    <col min="1562" max="1562" width="11" customWidth="1"/>
    <col min="1563" max="1563" width="15" customWidth="1"/>
    <col min="1564" max="1564" width="16.33203125" customWidth="1"/>
    <col min="1565" max="1565" width="11" customWidth="1"/>
    <col min="1566" max="1566" width="15" customWidth="1"/>
    <col min="1567" max="1567" width="16.33203125" customWidth="1"/>
    <col min="1568" max="1579" width="9.109375"/>
    <col min="1580" max="1601" width="0" hidden="1" customWidth="1"/>
    <col min="1602" max="1792" width="9.109375"/>
    <col min="1793" max="1793" width="8.33203125" customWidth="1"/>
    <col min="1794" max="1794" width="1.109375" customWidth="1"/>
    <col min="1795" max="1795" width="4.109375" customWidth="1"/>
    <col min="1796" max="1796" width="4.33203125" customWidth="1"/>
    <col min="1797" max="1797" width="17.109375" customWidth="1"/>
    <col min="1798" max="1798" width="50.77734375" customWidth="1"/>
    <col min="1799" max="1799" width="7.44140625" customWidth="1"/>
    <col min="1800" max="1800" width="14" customWidth="1"/>
    <col min="1801" max="1801" width="15.77734375" customWidth="1"/>
    <col min="1802" max="1803" width="22.33203125" customWidth="1"/>
    <col min="1804" max="1804" width="9.109375"/>
    <col min="1805" max="1813" width="0" hidden="1" customWidth="1"/>
    <col min="1814" max="1814" width="12.33203125" customWidth="1"/>
    <col min="1815" max="1815" width="16.33203125" customWidth="1"/>
    <col min="1816" max="1816" width="12.33203125" customWidth="1"/>
    <col min="1817" max="1817" width="15" customWidth="1"/>
    <col min="1818" max="1818" width="11" customWidth="1"/>
    <col min="1819" max="1819" width="15" customWidth="1"/>
    <col min="1820" max="1820" width="16.33203125" customWidth="1"/>
    <col min="1821" max="1821" width="11" customWidth="1"/>
    <col min="1822" max="1822" width="15" customWidth="1"/>
    <col min="1823" max="1823" width="16.33203125" customWidth="1"/>
    <col min="1824" max="1835" width="9.109375"/>
    <col min="1836" max="1857" width="0" hidden="1" customWidth="1"/>
    <col min="1858" max="2048" width="9.109375"/>
    <col min="2049" max="2049" width="8.33203125" customWidth="1"/>
    <col min="2050" max="2050" width="1.109375" customWidth="1"/>
    <col min="2051" max="2051" width="4.109375" customWidth="1"/>
    <col min="2052" max="2052" width="4.33203125" customWidth="1"/>
    <col min="2053" max="2053" width="17.109375" customWidth="1"/>
    <col min="2054" max="2054" width="50.77734375" customWidth="1"/>
    <col min="2055" max="2055" width="7.44140625" customWidth="1"/>
    <col min="2056" max="2056" width="14" customWidth="1"/>
    <col min="2057" max="2057" width="15.77734375" customWidth="1"/>
    <col min="2058" max="2059" width="22.33203125" customWidth="1"/>
    <col min="2060" max="2060" width="9.109375"/>
    <col min="2061" max="2069" width="0" hidden="1" customWidth="1"/>
    <col min="2070" max="2070" width="12.33203125" customWidth="1"/>
    <col min="2071" max="2071" width="16.33203125" customWidth="1"/>
    <col min="2072" max="2072" width="12.33203125" customWidth="1"/>
    <col min="2073" max="2073" width="15" customWidth="1"/>
    <col min="2074" max="2074" width="11" customWidth="1"/>
    <col min="2075" max="2075" width="15" customWidth="1"/>
    <col min="2076" max="2076" width="16.33203125" customWidth="1"/>
    <col min="2077" max="2077" width="11" customWidth="1"/>
    <col min="2078" max="2078" width="15" customWidth="1"/>
    <col min="2079" max="2079" width="16.33203125" customWidth="1"/>
    <col min="2080" max="2091" width="9.109375"/>
    <col min="2092" max="2113" width="0" hidden="1" customWidth="1"/>
    <col min="2114" max="2304" width="9.109375"/>
    <col min="2305" max="2305" width="8.33203125" customWidth="1"/>
    <col min="2306" max="2306" width="1.109375" customWidth="1"/>
    <col min="2307" max="2307" width="4.109375" customWidth="1"/>
    <col min="2308" max="2308" width="4.33203125" customWidth="1"/>
    <col min="2309" max="2309" width="17.109375" customWidth="1"/>
    <col min="2310" max="2310" width="50.77734375" customWidth="1"/>
    <col min="2311" max="2311" width="7.44140625" customWidth="1"/>
    <col min="2312" max="2312" width="14" customWidth="1"/>
    <col min="2313" max="2313" width="15.77734375" customWidth="1"/>
    <col min="2314" max="2315" width="22.33203125" customWidth="1"/>
    <col min="2316" max="2316" width="9.109375"/>
    <col min="2317" max="2325" width="0" hidden="1" customWidth="1"/>
    <col min="2326" max="2326" width="12.33203125" customWidth="1"/>
    <col min="2327" max="2327" width="16.33203125" customWidth="1"/>
    <col min="2328" max="2328" width="12.33203125" customWidth="1"/>
    <col min="2329" max="2329" width="15" customWidth="1"/>
    <col min="2330" max="2330" width="11" customWidth="1"/>
    <col min="2331" max="2331" width="15" customWidth="1"/>
    <col min="2332" max="2332" width="16.33203125" customWidth="1"/>
    <col min="2333" max="2333" width="11" customWidth="1"/>
    <col min="2334" max="2334" width="15" customWidth="1"/>
    <col min="2335" max="2335" width="16.33203125" customWidth="1"/>
    <col min="2336" max="2347" width="9.109375"/>
    <col min="2348" max="2369" width="0" hidden="1" customWidth="1"/>
    <col min="2370" max="2560" width="9.109375"/>
    <col min="2561" max="2561" width="8.33203125" customWidth="1"/>
    <col min="2562" max="2562" width="1.109375" customWidth="1"/>
    <col min="2563" max="2563" width="4.109375" customWidth="1"/>
    <col min="2564" max="2564" width="4.33203125" customWidth="1"/>
    <col min="2565" max="2565" width="17.109375" customWidth="1"/>
    <col min="2566" max="2566" width="50.77734375" customWidth="1"/>
    <col min="2567" max="2567" width="7.44140625" customWidth="1"/>
    <col min="2568" max="2568" width="14" customWidth="1"/>
    <col min="2569" max="2569" width="15.77734375" customWidth="1"/>
    <col min="2570" max="2571" width="22.33203125" customWidth="1"/>
    <col min="2572" max="2572" width="9.109375"/>
    <col min="2573" max="2581" width="0" hidden="1" customWidth="1"/>
    <col min="2582" max="2582" width="12.33203125" customWidth="1"/>
    <col min="2583" max="2583" width="16.33203125" customWidth="1"/>
    <col min="2584" max="2584" width="12.33203125" customWidth="1"/>
    <col min="2585" max="2585" width="15" customWidth="1"/>
    <col min="2586" max="2586" width="11" customWidth="1"/>
    <col min="2587" max="2587" width="15" customWidth="1"/>
    <col min="2588" max="2588" width="16.33203125" customWidth="1"/>
    <col min="2589" max="2589" width="11" customWidth="1"/>
    <col min="2590" max="2590" width="15" customWidth="1"/>
    <col min="2591" max="2591" width="16.33203125" customWidth="1"/>
    <col min="2592" max="2603" width="9.109375"/>
    <col min="2604" max="2625" width="0" hidden="1" customWidth="1"/>
    <col min="2626" max="2816" width="9.109375"/>
    <col min="2817" max="2817" width="8.33203125" customWidth="1"/>
    <col min="2818" max="2818" width="1.109375" customWidth="1"/>
    <col min="2819" max="2819" width="4.109375" customWidth="1"/>
    <col min="2820" max="2820" width="4.33203125" customWidth="1"/>
    <col min="2821" max="2821" width="17.109375" customWidth="1"/>
    <col min="2822" max="2822" width="50.77734375" customWidth="1"/>
    <col min="2823" max="2823" width="7.44140625" customWidth="1"/>
    <col min="2824" max="2824" width="14" customWidth="1"/>
    <col min="2825" max="2825" width="15.77734375" customWidth="1"/>
    <col min="2826" max="2827" width="22.33203125" customWidth="1"/>
    <col min="2828" max="2828" width="9.109375"/>
    <col min="2829" max="2837" width="0" hidden="1" customWidth="1"/>
    <col min="2838" max="2838" width="12.33203125" customWidth="1"/>
    <col min="2839" max="2839" width="16.33203125" customWidth="1"/>
    <col min="2840" max="2840" width="12.33203125" customWidth="1"/>
    <col min="2841" max="2841" width="15" customWidth="1"/>
    <col min="2842" max="2842" width="11" customWidth="1"/>
    <col min="2843" max="2843" width="15" customWidth="1"/>
    <col min="2844" max="2844" width="16.33203125" customWidth="1"/>
    <col min="2845" max="2845" width="11" customWidth="1"/>
    <col min="2846" max="2846" width="15" customWidth="1"/>
    <col min="2847" max="2847" width="16.33203125" customWidth="1"/>
    <col min="2848" max="2859" width="9.109375"/>
    <col min="2860" max="2881" width="0" hidden="1" customWidth="1"/>
    <col min="2882" max="3072" width="9.109375"/>
    <col min="3073" max="3073" width="8.33203125" customWidth="1"/>
    <col min="3074" max="3074" width="1.109375" customWidth="1"/>
    <col min="3075" max="3075" width="4.109375" customWidth="1"/>
    <col min="3076" max="3076" width="4.33203125" customWidth="1"/>
    <col min="3077" max="3077" width="17.109375" customWidth="1"/>
    <col min="3078" max="3078" width="50.77734375" customWidth="1"/>
    <col min="3079" max="3079" width="7.44140625" customWidth="1"/>
    <col min="3080" max="3080" width="14" customWidth="1"/>
    <col min="3081" max="3081" width="15.77734375" customWidth="1"/>
    <col min="3082" max="3083" width="22.33203125" customWidth="1"/>
    <col min="3084" max="3084" width="9.109375"/>
    <col min="3085" max="3093" width="0" hidden="1" customWidth="1"/>
    <col min="3094" max="3094" width="12.33203125" customWidth="1"/>
    <col min="3095" max="3095" width="16.33203125" customWidth="1"/>
    <col min="3096" max="3096" width="12.33203125" customWidth="1"/>
    <col min="3097" max="3097" width="15" customWidth="1"/>
    <col min="3098" max="3098" width="11" customWidth="1"/>
    <col min="3099" max="3099" width="15" customWidth="1"/>
    <col min="3100" max="3100" width="16.33203125" customWidth="1"/>
    <col min="3101" max="3101" width="11" customWidth="1"/>
    <col min="3102" max="3102" width="15" customWidth="1"/>
    <col min="3103" max="3103" width="16.33203125" customWidth="1"/>
    <col min="3104" max="3115" width="9.109375"/>
    <col min="3116" max="3137" width="0" hidden="1" customWidth="1"/>
    <col min="3138" max="3328" width="9.109375"/>
    <col min="3329" max="3329" width="8.33203125" customWidth="1"/>
    <col min="3330" max="3330" width="1.109375" customWidth="1"/>
    <col min="3331" max="3331" width="4.109375" customWidth="1"/>
    <col min="3332" max="3332" width="4.33203125" customWidth="1"/>
    <col min="3333" max="3333" width="17.109375" customWidth="1"/>
    <col min="3334" max="3334" width="50.77734375" customWidth="1"/>
    <col min="3335" max="3335" width="7.44140625" customWidth="1"/>
    <col min="3336" max="3336" width="14" customWidth="1"/>
    <col min="3337" max="3337" width="15.77734375" customWidth="1"/>
    <col min="3338" max="3339" width="22.33203125" customWidth="1"/>
    <col min="3340" max="3340" width="9.109375"/>
    <col min="3341" max="3349" width="0" hidden="1" customWidth="1"/>
    <col min="3350" max="3350" width="12.33203125" customWidth="1"/>
    <col min="3351" max="3351" width="16.33203125" customWidth="1"/>
    <col min="3352" max="3352" width="12.33203125" customWidth="1"/>
    <col min="3353" max="3353" width="15" customWidth="1"/>
    <col min="3354" max="3354" width="11" customWidth="1"/>
    <col min="3355" max="3355" width="15" customWidth="1"/>
    <col min="3356" max="3356" width="16.33203125" customWidth="1"/>
    <col min="3357" max="3357" width="11" customWidth="1"/>
    <col min="3358" max="3358" width="15" customWidth="1"/>
    <col min="3359" max="3359" width="16.33203125" customWidth="1"/>
    <col min="3360" max="3371" width="9.109375"/>
    <col min="3372" max="3393" width="0" hidden="1" customWidth="1"/>
    <col min="3394" max="3584" width="9.109375"/>
    <col min="3585" max="3585" width="8.33203125" customWidth="1"/>
    <col min="3586" max="3586" width="1.109375" customWidth="1"/>
    <col min="3587" max="3587" width="4.109375" customWidth="1"/>
    <col min="3588" max="3588" width="4.33203125" customWidth="1"/>
    <col min="3589" max="3589" width="17.109375" customWidth="1"/>
    <col min="3590" max="3590" width="50.77734375" customWidth="1"/>
    <col min="3591" max="3591" width="7.44140625" customWidth="1"/>
    <col min="3592" max="3592" width="14" customWidth="1"/>
    <col min="3593" max="3593" width="15.77734375" customWidth="1"/>
    <col min="3594" max="3595" width="22.33203125" customWidth="1"/>
    <col min="3596" max="3596" width="9.109375"/>
    <col min="3597" max="3605" width="0" hidden="1" customWidth="1"/>
    <col min="3606" max="3606" width="12.33203125" customWidth="1"/>
    <col min="3607" max="3607" width="16.33203125" customWidth="1"/>
    <col min="3608" max="3608" width="12.33203125" customWidth="1"/>
    <col min="3609" max="3609" width="15" customWidth="1"/>
    <col min="3610" max="3610" width="11" customWidth="1"/>
    <col min="3611" max="3611" width="15" customWidth="1"/>
    <col min="3612" max="3612" width="16.33203125" customWidth="1"/>
    <col min="3613" max="3613" width="11" customWidth="1"/>
    <col min="3614" max="3614" width="15" customWidth="1"/>
    <col min="3615" max="3615" width="16.33203125" customWidth="1"/>
    <col min="3616" max="3627" width="9.109375"/>
    <col min="3628" max="3649" width="0" hidden="1" customWidth="1"/>
    <col min="3650" max="3840" width="9.109375"/>
    <col min="3841" max="3841" width="8.33203125" customWidth="1"/>
    <col min="3842" max="3842" width="1.109375" customWidth="1"/>
    <col min="3843" max="3843" width="4.109375" customWidth="1"/>
    <col min="3844" max="3844" width="4.33203125" customWidth="1"/>
    <col min="3845" max="3845" width="17.109375" customWidth="1"/>
    <col min="3846" max="3846" width="50.77734375" customWidth="1"/>
    <col min="3847" max="3847" width="7.44140625" customWidth="1"/>
    <col min="3848" max="3848" width="14" customWidth="1"/>
    <col min="3849" max="3849" width="15.77734375" customWidth="1"/>
    <col min="3850" max="3851" width="22.33203125" customWidth="1"/>
    <col min="3852" max="3852" width="9.109375"/>
    <col min="3853" max="3861" width="0" hidden="1" customWidth="1"/>
    <col min="3862" max="3862" width="12.33203125" customWidth="1"/>
    <col min="3863" max="3863" width="16.33203125" customWidth="1"/>
    <col min="3864" max="3864" width="12.33203125" customWidth="1"/>
    <col min="3865" max="3865" width="15" customWidth="1"/>
    <col min="3866" max="3866" width="11" customWidth="1"/>
    <col min="3867" max="3867" width="15" customWidth="1"/>
    <col min="3868" max="3868" width="16.33203125" customWidth="1"/>
    <col min="3869" max="3869" width="11" customWidth="1"/>
    <col min="3870" max="3870" width="15" customWidth="1"/>
    <col min="3871" max="3871" width="16.33203125" customWidth="1"/>
    <col min="3872" max="3883" width="9.109375"/>
    <col min="3884" max="3905" width="0" hidden="1" customWidth="1"/>
    <col min="3906" max="4096" width="9.109375"/>
    <col min="4097" max="4097" width="8.33203125" customWidth="1"/>
    <col min="4098" max="4098" width="1.109375" customWidth="1"/>
    <col min="4099" max="4099" width="4.109375" customWidth="1"/>
    <col min="4100" max="4100" width="4.33203125" customWidth="1"/>
    <col min="4101" max="4101" width="17.109375" customWidth="1"/>
    <col min="4102" max="4102" width="50.77734375" customWidth="1"/>
    <col min="4103" max="4103" width="7.44140625" customWidth="1"/>
    <col min="4104" max="4104" width="14" customWidth="1"/>
    <col min="4105" max="4105" width="15.77734375" customWidth="1"/>
    <col min="4106" max="4107" width="22.33203125" customWidth="1"/>
    <col min="4108" max="4108" width="9.109375"/>
    <col min="4109" max="4117" width="0" hidden="1" customWidth="1"/>
    <col min="4118" max="4118" width="12.33203125" customWidth="1"/>
    <col min="4119" max="4119" width="16.33203125" customWidth="1"/>
    <col min="4120" max="4120" width="12.33203125" customWidth="1"/>
    <col min="4121" max="4121" width="15" customWidth="1"/>
    <col min="4122" max="4122" width="11" customWidth="1"/>
    <col min="4123" max="4123" width="15" customWidth="1"/>
    <col min="4124" max="4124" width="16.33203125" customWidth="1"/>
    <col min="4125" max="4125" width="11" customWidth="1"/>
    <col min="4126" max="4126" width="15" customWidth="1"/>
    <col min="4127" max="4127" width="16.33203125" customWidth="1"/>
    <col min="4128" max="4139" width="9.109375"/>
    <col min="4140" max="4161" width="0" hidden="1" customWidth="1"/>
    <col min="4162" max="4352" width="9.109375"/>
    <col min="4353" max="4353" width="8.33203125" customWidth="1"/>
    <col min="4354" max="4354" width="1.109375" customWidth="1"/>
    <col min="4355" max="4355" width="4.109375" customWidth="1"/>
    <col min="4356" max="4356" width="4.33203125" customWidth="1"/>
    <col min="4357" max="4357" width="17.109375" customWidth="1"/>
    <col min="4358" max="4358" width="50.77734375" customWidth="1"/>
    <col min="4359" max="4359" width="7.44140625" customWidth="1"/>
    <col min="4360" max="4360" width="14" customWidth="1"/>
    <col min="4361" max="4361" width="15.77734375" customWidth="1"/>
    <col min="4362" max="4363" width="22.33203125" customWidth="1"/>
    <col min="4364" max="4364" width="9.109375"/>
    <col min="4365" max="4373" width="0" hidden="1" customWidth="1"/>
    <col min="4374" max="4374" width="12.33203125" customWidth="1"/>
    <col min="4375" max="4375" width="16.33203125" customWidth="1"/>
    <col min="4376" max="4376" width="12.33203125" customWidth="1"/>
    <col min="4377" max="4377" width="15" customWidth="1"/>
    <col min="4378" max="4378" width="11" customWidth="1"/>
    <col min="4379" max="4379" width="15" customWidth="1"/>
    <col min="4380" max="4380" width="16.33203125" customWidth="1"/>
    <col min="4381" max="4381" width="11" customWidth="1"/>
    <col min="4382" max="4382" width="15" customWidth="1"/>
    <col min="4383" max="4383" width="16.33203125" customWidth="1"/>
    <col min="4384" max="4395" width="9.109375"/>
    <col min="4396" max="4417" width="0" hidden="1" customWidth="1"/>
    <col min="4418" max="4608" width="9.109375"/>
    <col min="4609" max="4609" width="8.33203125" customWidth="1"/>
    <col min="4610" max="4610" width="1.109375" customWidth="1"/>
    <col min="4611" max="4611" width="4.109375" customWidth="1"/>
    <col min="4612" max="4612" width="4.33203125" customWidth="1"/>
    <col min="4613" max="4613" width="17.109375" customWidth="1"/>
    <col min="4614" max="4614" width="50.77734375" customWidth="1"/>
    <col min="4615" max="4615" width="7.44140625" customWidth="1"/>
    <col min="4616" max="4616" width="14" customWidth="1"/>
    <col min="4617" max="4617" width="15.77734375" customWidth="1"/>
    <col min="4618" max="4619" width="22.33203125" customWidth="1"/>
    <col min="4620" max="4620" width="9.109375"/>
    <col min="4621" max="4629" width="0" hidden="1" customWidth="1"/>
    <col min="4630" max="4630" width="12.33203125" customWidth="1"/>
    <col min="4631" max="4631" width="16.33203125" customWidth="1"/>
    <col min="4632" max="4632" width="12.33203125" customWidth="1"/>
    <col min="4633" max="4633" width="15" customWidth="1"/>
    <col min="4634" max="4634" width="11" customWidth="1"/>
    <col min="4635" max="4635" width="15" customWidth="1"/>
    <col min="4636" max="4636" width="16.33203125" customWidth="1"/>
    <col min="4637" max="4637" width="11" customWidth="1"/>
    <col min="4638" max="4638" width="15" customWidth="1"/>
    <col min="4639" max="4639" width="16.33203125" customWidth="1"/>
    <col min="4640" max="4651" width="9.109375"/>
    <col min="4652" max="4673" width="0" hidden="1" customWidth="1"/>
    <col min="4674" max="4864" width="9.109375"/>
    <col min="4865" max="4865" width="8.33203125" customWidth="1"/>
    <col min="4866" max="4866" width="1.109375" customWidth="1"/>
    <col min="4867" max="4867" width="4.109375" customWidth="1"/>
    <col min="4868" max="4868" width="4.33203125" customWidth="1"/>
    <col min="4869" max="4869" width="17.109375" customWidth="1"/>
    <col min="4870" max="4870" width="50.77734375" customWidth="1"/>
    <col min="4871" max="4871" width="7.44140625" customWidth="1"/>
    <col min="4872" max="4872" width="14" customWidth="1"/>
    <col min="4873" max="4873" width="15.77734375" customWidth="1"/>
    <col min="4874" max="4875" width="22.33203125" customWidth="1"/>
    <col min="4876" max="4876" width="9.109375"/>
    <col min="4877" max="4885" width="0" hidden="1" customWidth="1"/>
    <col min="4886" max="4886" width="12.33203125" customWidth="1"/>
    <col min="4887" max="4887" width="16.33203125" customWidth="1"/>
    <col min="4888" max="4888" width="12.33203125" customWidth="1"/>
    <col min="4889" max="4889" width="15" customWidth="1"/>
    <col min="4890" max="4890" width="11" customWidth="1"/>
    <col min="4891" max="4891" width="15" customWidth="1"/>
    <col min="4892" max="4892" width="16.33203125" customWidth="1"/>
    <col min="4893" max="4893" width="11" customWidth="1"/>
    <col min="4894" max="4894" width="15" customWidth="1"/>
    <col min="4895" max="4895" width="16.33203125" customWidth="1"/>
    <col min="4896" max="4907" width="9.109375"/>
    <col min="4908" max="4929" width="0" hidden="1" customWidth="1"/>
    <col min="4930" max="5120" width="9.109375"/>
    <col min="5121" max="5121" width="8.33203125" customWidth="1"/>
    <col min="5122" max="5122" width="1.109375" customWidth="1"/>
    <col min="5123" max="5123" width="4.109375" customWidth="1"/>
    <col min="5124" max="5124" width="4.33203125" customWidth="1"/>
    <col min="5125" max="5125" width="17.109375" customWidth="1"/>
    <col min="5126" max="5126" width="50.77734375" customWidth="1"/>
    <col min="5127" max="5127" width="7.44140625" customWidth="1"/>
    <col min="5128" max="5128" width="14" customWidth="1"/>
    <col min="5129" max="5129" width="15.77734375" customWidth="1"/>
    <col min="5130" max="5131" width="22.33203125" customWidth="1"/>
    <col min="5132" max="5132" width="9.109375"/>
    <col min="5133" max="5141" width="0" hidden="1" customWidth="1"/>
    <col min="5142" max="5142" width="12.33203125" customWidth="1"/>
    <col min="5143" max="5143" width="16.33203125" customWidth="1"/>
    <col min="5144" max="5144" width="12.33203125" customWidth="1"/>
    <col min="5145" max="5145" width="15" customWidth="1"/>
    <col min="5146" max="5146" width="11" customWidth="1"/>
    <col min="5147" max="5147" width="15" customWidth="1"/>
    <col min="5148" max="5148" width="16.33203125" customWidth="1"/>
    <col min="5149" max="5149" width="11" customWidth="1"/>
    <col min="5150" max="5150" width="15" customWidth="1"/>
    <col min="5151" max="5151" width="16.33203125" customWidth="1"/>
    <col min="5152" max="5163" width="9.109375"/>
    <col min="5164" max="5185" width="0" hidden="1" customWidth="1"/>
    <col min="5186" max="5376" width="9.109375"/>
    <col min="5377" max="5377" width="8.33203125" customWidth="1"/>
    <col min="5378" max="5378" width="1.109375" customWidth="1"/>
    <col min="5379" max="5379" width="4.109375" customWidth="1"/>
    <col min="5380" max="5380" width="4.33203125" customWidth="1"/>
    <col min="5381" max="5381" width="17.109375" customWidth="1"/>
    <col min="5382" max="5382" width="50.77734375" customWidth="1"/>
    <col min="5383" max="5383" width="7.44140625" customWidth="1"/>
    <col min="5384" max="5384" width="14" customWidth="1"/>
    <col min="5385" max="5385" width="15.77734375" customWidth="1"/>
    <col min="5386" max="5387" width="22.33203125" customWidth="1"/>
    <col min="5388" max="5388" width="9.109375"/>
    <col min="5389" max="5397" width="0" hidden="1" customWidth="1"/>
    <col min="5398" max="5398" width="12.33203125" customWidth="1"/>
    <col min="5399" max="5399" width="16.33203125" customWidth="1"/>
    <col min="5400" max="5400" width="12.33203125" customWidth="1"/>
    <col min="5401" max="5401" width="15" customWidth="1"/>
    <col min="5402" max="5402" width="11" customWidth="1"/>
    <col min="5403" max="5403" width="15" customWidth="1"/>
    <col min="5404" max="5404" width="16.33203125" customWidth="1"/>
    <col min="5405" max="5405" width="11" customWidth="1"/>
    <col min="5406" max="5406" width="15" customWidth="1"/>
    <col min="5407" max="5407" width="16.33203125" customWidth="1"/>
    <col min="5408" max="5419" width="9.109375"/>
    <col min="5420" max="5441" width="0" hidden="1" customWidth="1"/>
    <col min="5442" max="5632" width="9.109375"/>
    <col min="5633" max="5633" width="8.33203125" customWidth="1"/>
    <col min="5634" max="5634" width="1.109375" customWidth="1"/>
    <col min="5635" max="5635" width="4.109375" customWidth="1"/>
    <col min="5636" max="5636" width="4.33203125" customWidth="1"/>
    <col min="5637" max="5637" width="17.109375" customWidth="1"/>
    <col min="5638" max="5638" width="50.77734375" customWidth="1"/>
    <col min="5639" max="5639" width="7.44140625" customWidth="1"/>
    <col min="5640" max="5640" width="14" customWidth="1"/>
    <col min="5641" max="5641" width="15.77734375" customWidth="1"/>
    <col min="5642" max="5643" width="22.33203125" customWidth="1"/>
    <col min="5644" max="5644" width="9.109375"/>
    <col min="5645" max="5653" width="0" hidden="1" customWidth="1"/>
    <col min="5654" max="5654" width="12.33203125" customWidth="1"/>
    <col min="5655" max="5655" width="16.33203125" customWidth="1"/>
    <col min="5656" max="5656" width="12.33203125" customWidth="1"/>
    <col min="5657" max="5657" width="15" customWidth="1"/>
    <col min="5658" max="5658" width="11" customWidth="1"/>
    <col min="5659" max="5659" width="15" customWidth="1"/>
    <col min="5660" max="5660" width="16.33203125" customWidth="1"/>
    <col min="5661" max="5661" width="11" customWidth="1"/>
    <col min="5662" max="5662" width="15" customWidth="1"/>
    <col min="5663" max="5663" width="16.33203125" customWidth="1"/>
    <col min="5664" max="5675" width="9.109375"/>
    <col min="5676" max="5697" width="0" hidden="1" customWidth="1"/>
    <col min="5698" max="5888" width="9.109375"/>
    <col min="5889" max="5889" width="8.33203125" customWidth="1"/>
    <col min="5890" max="5890" width="1.109375" customWidth="1"/>
    <col min="5891" max="5891" width="4.109375" customWidth="1"/>
    <col min="5892" max="5892" width="4.33203125" customWidth="1"/>
    <col min="5893" max="5893" width="17.109375" customWidth="1"/>
    <col min="5894" max="5894" width="50.77734375" customWidth="1"/>
    <col min="5895" max="5895" width="7.44140625" customWidth="1"/>
    <col min="5896" max="5896" width="14" customWidth="1"/>
    <col min="5897" max="5897" width="15.77734375" customWidth="1"/>
    <col min="5898" max="5899" width="22.33203125" customWidth="1"/>
    <col min="5900" max="5900" width="9.109375"/>
    <col min="5901" max="5909" width="0" hidden="1" customWidth="1"/>
    <col min="5910" max="5910" width="12.33203125" customWidth="1"/>
    <col min="5911" max="5911" width="16.33203125" customWidth="1"/>
    <col min="5912" max="5912" width="12.33203125" customWidth="1"/>
    <col min="5913" max="5913" width="15" customWidth="1"/>
    <col min="5914" max="5914" width="11" customWidth="1"/>
    <col min="5915" max="5915" width="15" customWidth="1"/>
    <col min="5916" max="5916" width="16.33203125" customWidth="1"/>
    <col min="5917" max="5917" width="11" customWidth="1"/>
    <col min="5918" max="5918" width="15" customWidth="1"/>
    <col min="5919" max="5919" width="16.33203125" customWidth="1"/>
    <col min="5920" max="5931" width="9.109375"/>
    <col min="5932" max="5953" width="0" hidden="1" customWidth="1"/>
    <col min="5954" max="6144" width="9.109375"/>
    <col min="6145" max="6145" width="8.33203125" customWidth="1"/>
    <col min="6146" max="6146" width="1.109375" customWidth="1"/>
    <col min="6147" max="6147" width="4.109375" customWidth="1"/>
    <col min="6148" max="6148" width="4.33203125" customWidth="1"/>
    <col min="6149" max="6149" width="17.109375" customWidth="1"/>
    <col min="6150" max="6150" width="50.77734375" customWidth="1"/>
    <col min="6151" max="6151" width="7.44140625" customWidth="1"/>
    <col min="6152" max="6152" width="14" customWidth="1"/>
    <col min="6153" max="6153" width="15.77734375" customWidth="1"/>
    <col min="6154" max="6155" width="22.33203125" customWidth="1"/>
    <col min="6156" max="6156" width="9.109375"/>
    <col min="6157" max="6165" width="0" hidden="1" customWidth="1"/>
    <col min="6166" max="6166" width="12.33203125" customWidth="1"/>
    <col min="6167" max="6167" width="16.33203125" customWidth="1"/>
    <col min="6168" max="6168" width="12.33203125" customWidth="1"/>
    <col min="6169" max="6169" width="15" customWidth="1"/>
    <col min="6170" max="6170" width="11" customWidth="1"/>
    <col min="6171" max="6171" width="15" customWidth="1"/>
    <col min="6172" max="6172" width="16.33203125" customWidth="1"/>
    <col min="6173" max="6173" width="11" customWidth="1"/>
    <col min="6174" max="6174" width="15" customWidth="1"/>
    <col min="6175" max="6175" width="16.33203125" customWidth="1"/>
    <col min="6176" max="6187" width="9.109375"/>
    <col min="6188" max="6209" width="0" hidden="1" customWidth="1"/>
    <col min="6210" max="6400" width="9.109375"/>
    <col min="6401" max="6401" width="8.33203125" customWidth="1"/>
    <col min="6402" max="6402" width="1.109375" customWidth="1"/>
    <col min="6403" max="6403" width="4.109375" customWidth="1"/>
    <col min="6404" max="6404" width="4.33203125" customWidth="1"/>
    <col min="6405" max="6405" width="17.109375" customWidth="1"/>
    <col min="6406" max="6406" width="50.77734375" customWidth="1"/>
    <col min="6407" max="6407" width="7.44140625" customWidth="1"/>
    <col min="6408" max="6408" width="14" customWidth="1"/>
    <col min="6409" max="6409" width="15.77734375" customWidth="1"/>
    <col min="6410" max="6411" width="22.33203125" customWidth="1"/>
    <col min="6412" max="6412" width="9.109375"/>
    <col min="6413" max="6421" width="0" hidden="1" customWidth="1"/>
    <col min="6422" max="6422" width="12.33203125" customWidth="1"/>
    <col min="6423" max="6423" width="16.33203125" customWidth="1"/>
    <col min="6424" max="6424" width="12.33203125" customWidth="1"/>
    <col min="6425" max="6425" width="15" customWidth="1"/>
    <col min="6426" max="6426" width="11" customWidth="1"/>
    <col min="6427" max="6427" width="15" customWidth="1"/>
    <col min="6428" max="6428" width="16.33203125" customWidth="1"/>
    <col min="6429" max="6429" width="11" customWidth="1"/>
    <col min="6430" max="6430" width="15" customWidth="1"/>
    <col min="6431" max="6431" width="16.33203125" customWidth="1"/>
    <col min="6432" max="6443" width="9.109375"/>
    <col min="6444" max="6465" width="0" hidden="1" customWidth="1"/>
    <col min="6466" max="6656" width="9.109375"/>
    <col min="6657" max="6657" width="8.33203125" customWidth="1"/>
    <col min="6658" max="6658" width="1.109375" customWidth="1"/>
    <col min="6659" max="6659" width="4.109375" customWidth="1"/>
    <col min="6660" max="6660" width="4.33203125" customWidth="1"/>
    <col min="6661" max="6661" width="17.109375" customWidth="1"/>
    <col min="6662" max="6662" width="50.77734375" customWidth="1"/>
    <col min="6663" max="6663" width="7.44140625" customWidth="1"/>
    <col min="6664" max="6664" width="14" customWidth="1"/>
    <col min="6665" max="6665" width="15.77734375" customWidth="1"/>
    <col min="6666" max="6667" width="22.33203125" customWidth="1"/>
    <col min="6668" max="6668" width="9.109375"/>
    <col min="6669" max="6677" width="0" hidden="1" customWidth="1"/>
    <col min="6678" max="6678" width="12.33203125" customWidth="1"/>
    <col min="6679" max="6679" width="16.33203125" customWidth="1"/>
    <col min="6680" max="6680" width="12.33203125" customWidth="1"/>
    <col min="6681" max="6681" width="15" customWidth="1"/>
    <col min="6682" max="6682" width="11" customWidth="1"/>
    <col min="6683" max="6683" width="15" customWidth="1"/>
    <col min="6684" max="6684" width="16.33203125" customWidth="1"/>
    <col min="6685" max="6685" width="11" customWidth="1"/>
    <col min="6686" max="6686" width="15" customWidth="1"/>
    <col min="6687" max="6687" width="16.33203125" customWidth="1"/>
    <col min="6688" max="6699" width="9.109375"/>
    <col min="6700" max="6721" width="0" hidden="1" customWidth="1"/>
    <col min="6722" max="6912" width="9.109375"/>
    <col min="6913" max="6913" width="8.33203125" customWidth="1"/>
    <col min="6914" max="6914" width="1.109375" customWidth="1"/>
    <col min="6915" max="6915" width="4.109375" customWidth="1"/>
    <col min="6916" max="6916" width="4.33203125" customWidth="1"/>
    <col min="6917" max="6917" width="17.109375" customWidth="1"/>
    <col min="6918" max="6918" width="50.77734375" customWidth="1"/>
    <col min="6919" max="6919" width="7.44140625" customWidth="1"/>
    <col min="6920" max="6920" width="14" customWidth="1"/>
    <col min="6921" max="6921" width="15.77734375" customWidth="1"/>
    <col min="6922" max="6923" width="22.33203125" customWidth="1"/>
    <col min="6924" max="6924" width="9.109375"/>
    <col min="6925" max="6933" width="0" hidden="1" customWidth="1"/>
    <col min="6934" max="6934" width="12.33203125" customWidth="1"/>
    <col min="6935" max="6935" width="16.33203125" customWidth="1"/>
    <col min="6936" max="6936" width="12.33203125" customWidth="1"/>
    <col min="6937" max="6937" width="15" customWidth="1"/>
    <col min="6938" max="6938" width="11" customWidth="1"/>
    <col min="6939" max="6939" width="15" customWidth="1"/>
    <col min="6940" max="6940" width="16.33203125" customWidth="1"/>
    <col min="6941" max="6941" width="11" customWidth="1"/>
    <col min="6942" max="6942" width="15" customWidth="1"/>
    <col min="6943" max="6943" width="16.33203125" customWidth="1"/>
    <col min="6944" max="6955" width="9.109375"/>
    <col min="6956" max="6977" width="0" hidden="1" customWidth="1"/>
    <col min="6978" max="7168" width="9.109375"/>
    <col min="7169" max="7169" width="8.33203125" customWidth="1"/>
    <col min="7170" max="7170" width="1.109375" customWidth="1"/>
    <col min="7171" max="7171" width="4.109375" customWidth="1"/>
    <col min="7172" max="7172" width="4.33203125" customWidth="1"/>
    <col min="7173" max="7173" width="17.109375" customWidth="1"/>
    <col min="7174" max="7174" width="50.77734375" customWidth="1"/>
    <col min="7175" max="7175" width="7.44140625" customWidth="1"/>
    <col min="7176" max="7176" width="14" customWidth="1"/>
    <col min="7177" max="7177" width="15.77734375" customWidth="1"/>
    <col min="7178" max="7179" width="22.33203125" customWidth="1"/>
    <col min="7180" max="7180" width="9.109375"/>
    <col min="7181" max="7189" width="0" hidden="1" customWidth="1"/>
    <col min="7190" max="7190" width="12.33203125" customWidth="1"/>
    <col min="7191" max="7191" width="16.33203125" customWidth="1"/>
    <col min="7192" max="7192" width="12.33203125" customWidth="1"/>
    <col min="7193" max="7193" width="15" customWidth="1"/>
    <col min="7194" max="7194" width="11" customWidth="1"/>
    <col min="7195" max="7195" width="15" customWidth="1"/>
    <col min="7196" max="7196" width="16.33203125" customWidth="1"/>
    <col min="7197" max="7197" width="11" customWidth="1"/>
    <col min="7198" max="7198" width="15" customWidth="1"/>
    <col min="7199" max="7199" width="16.33203125" customWidth="1"/>
    <col min="7200" max="7211" width="9.109375"/>
    <col min="7212" max="7233" width="0" hidden="1" customWidth="1"/>
    <col min="7234" max="7424" width="9.109375"/>
    <col min="7425" max="7425" width="8.33203125" customWidth="1"/>
    <col min="7426" max="7426" width="1.109375" customWidth="1"/>
    <col min="7427" max="7427" width="4.109375" customWidth="1"/>
    <col min="7428" max="7428" width="4.33203125" customWidth="1"/>
    <col min="7429" max="7429" width="17.109375" customWidth="1"/>
    <col min="7430" max="7430" width="50.77734375" customWidth="1"/>
    <col min="7431" max="7431" width="7.44140625" customWidth="1"/>
    <col min="7432" max="7432" width="14" customWidth="1"/>
    <col min="7433" max="7433" width="15.77734375" customWidth="1"/>
    <col min="7434" max="7435" width="22.33203125" customWidth="1"/>
    <col min="7436" max="7436" width="9.109375"/>
    <col min="7437" max="7445" width="0" hidden="1" customWidth="1"/>
    <col min="7446" max="7446" width="12.33203125" customWidth="1"/>
    <col min="7447" max="7447" width="16.33203125" customWidth="1"/>
    <col min="7448" max="7448" width="12.33203125" customWidth="1"/>
    <col min="7449" max="7449" width="15" customWidth="1"/>
    <col min="7450" max="7450" width="11" customWidth="1"/>
    <col min="7451" max="7451" width="15" customWidth="1"/>
    <col min="7452" max="7452" width="16.33203125" customWidth="1"/>
    <col min="7453" max="7453" width="11" customWidth="1"/>
    <col min="7454" max="7454" width="15" customWidth="1"/>
    <col min="7455" max="7455" width="16.33203125" customWidth="1"/>
    <col min="7456" max="7467" width="9.109375"/>
    <col min="7468" max="7489" width="0" hidden="1" customWidth="1"/>
    <col min="7490" max="7680" width="9.109375"/>
    <col min="7681" max="7681" width="8.33203125" customWidth="1"/>
    <col min="7682" max="7682" width="1.109375" customWidth="1"/>
    <col min="7683" max="7683" width="4.109375" customWidth="1"/>
    <col min="7684" max="7684" width="4.33203125" customWidth="1"/>
    <col min="7685" max="7685" width="17.109375" customWidth="1"/>
    <col min="7686" max="7686" width="50.77734375" customWidth="1"/>
    <col min="7687" max="7687" width="7.44140625" customWidth="1"/>
    <col min="7688" max="7688" width="14" customWidth="1"/>
    <col min="7689" max="7689" width="15.77734375" customWidth="1"/>
    <col min="7690" max="7691" width="22.33203125" customWidth="1"/>
    <col min="7692" max="7692" width="9.109375"/>
    <col min="7693" max="7701" width="0" hidden="1" customWidth="1"/>
    <col min="7702" max="7702" width="12.33203125" customWidth="1"/>
    <col min="7703" max="7703" width="16.33203125" customWidth="1"/>
    <col min="7704" max="7704" width="12.33203125" customWidth="1"/>
    <col min="7705" max="7705" width="15" customWidth="1"/>
    <col min="7706" max="7706" width="11" customWidth="1"/>
    <col min="7707" max="7707" width="15" customWidth="1"/>
    <col min="7708" max="7708" width="16.33203125" customWidth="1"/>
    <col min="7709" max="7709" width="11" customWidth="1"/>
    <col min="7710" max="7710" width="15" customWidth="1"/>
    <col min="7711" max="7711" width="16.33203125" customWidth="1"/>
    <col min="7712" max="7723" width="9.109375"/>
    <col min="7724" max="7745" width="0" hidden="1" customWidth="1"/>
    <col min="7746" max="7936" width="9.109375"/>
    <col min="7937" max="7937" width="8.33203125" customWidth="1"/>
    <col min="7938" max="7938" width="1.109375" customWidth="1"/>
    <col min="7939" max="7939" width="4.109375" customWidth="1"/>
    <col min="7940" max="7940" width="4.33203125" customWidth="1"/>
    <col min="7941" max="7941" width="17.109375" customWidth="1"/>
    <col min="7942" max="7942" width="50.77734375" customWidth="1"/>
    <col min="7943" max="7943" width="7.44140625" customWidth="1"/>
    <col min="7944" max="7944" width="14" customWidth="1"/>
    <col min="7945" max="7945" width="15.77734375" customWidth="1"/>
    <col min="7946" max="7947" width="22.33203125" customWidth="1"/>
    <col min="7948" max="7948" width="9.109375"/>
    <col min="7949" max="7957" width="0" hidden="1" customWidth="1"/>
    <col min="7958" max="7958" width="12.33203125" customWidth="1"/>
    <col min="7959" max="7959" width="16.33203125" customWidth="1"/>
    <col min="7960" max="7960" width="12.33203125" customWidth="1"/>
    <col min="7961" max="7961" width="15" customWidth="1"/>
    <col min="7962" max="7962" width="11" customWidth="1"/>
    <col min="7963" max="7963" width="15" customWidth="1"/>
    <col min="7964" max="7964" width="16.33203125" customWidth="1"/>
    <col min="7965" max="7965" width="11" customWidth="1"/>
    <col min="7966" max="7966" width="15" customWidth="1"/>
    <col min="7967" max="7967" width="16.33203125" customWidth="1"/>
    <col min="7968" max="7979" width="9.109375"/>
    <col min="7980" max="8001" width="0" hidden="1" customWidth="1"/>
    <col min="8002" max="8192" width="9.109375"/>
    <col min="8193" max="8193" width="8.33203125" customWidth="1"/>
    <col min="8194" max="8194" width="1.109375" customWidth="1"/>
    <col min="8195" max="8195" width="4.109375" customWidth="1"/>
    <col min="8196" max="8196" width="4.33203125" customWidth="1"/>
    <col min="8197" max="8197" width="17.109375" customWidth="1"/>
    <col min="8198" max="8198" width="50.77734375" customWidth="1"/>
    <col min="8199" max="8199" width="7.44140625" customWidth="1"/>
    <col min="8200" max="8200" width="14" customWidth="1"/>
    <col min="8201" max="8201" width="15.77734375" customWidth="1"/>
    <col min="8202" max="8203" width="22.33203125" customWidth="1"/>
    <col min="8204" max="8204" width="9.109375"/>
    <col min="8205" max="8213" width="0" hidden="1" customWidth="1"/>
    <col min="8214" max="8214" width="12.33203125" customWidth="1"/>
    <col min="8215" max="8215" width="16.33203125" customWidth="1"/>
    <col min="8216" max="8216" width="12.33203125" customWidth="1"/>
    <col min="8217" max="8217" width="15" customWidth="1"/>
    <col min="8218" max="8218" width="11" customWidth="1"/>
    <col min="8219" max="8219" width="15" customWidth="1"/>
    <col min="8220" max="8220" width="16.33203125" customWidth="1"/>
    <col min="8221" max="8221" width="11" customWidth="1"/>
    <col min="8222" max="8222" width="15" customWidth="1"/>
    <col min="8223" max="8223" width="16.33203125" customWidth="1"/>
    <col min="8224" max="8235" width="9.109375"/>
    <col min="8236" max="8257" width="0" hidden="1" customWidth="1"/>
    <col min="8258" max="8448" width="9.109375"/>
    <col min="8449" max="8449" width="8.33203125" customWidth="1"/>
    <col min="8450" max="8450" width="1.109375" customWidth="1"/>
    <col min="8451" max="8451" width="4.109375" customWidth="1"/>
    <col min="8452" max="8452" width="4.33203125" customWidth="1"/>
    <col min="8453" max="8453" width="17.109375" customWidth="1"/>
    <col min="8454" max="8454" width="50.77734375" customWidth="1"/>
    <col min="8455" max="8455" width="7.44140625" customWidth="1"/>
    <col min="8456" max="8456" width="14" customWidth="1"/>
    <col min="8457" max="8457" width="15.77734375" customWidth="1"/>
    <col min="8458" max="8459" width="22.33203125" customWidth="1"/>
    <col min="8460" max="8460" width="9.109375"/>
    <col min="8461" max="8469" width="0" hidden="1" customWidth="1"/>
    <col min="8470" max="8470" width="12.33203125" customWidth="1"/>
    <col min="8471" max="8471" width="16.33203125" customWidth="1"/>
    <col min="8472" max="8472" width="12.33203125" customWidth="1"/>
    <col min="8473" max="8473" width="15" customWidth="1"/>
    <col min="8474" max="8474" width="11" customWidth="1"/>
    <col min="8475" max="8475" width="15" customWidth="1"/>
    <col min="8476" max="8476" width="16.33203125" customWidth="1"/>
    <col min="8477" max="8477" width="11" customWidth="1"/>
    <col min="8478" max="8478" width="15" customWidth="1"/>
    <col min="8479" max="8479" width="16.33203125" customWidth="1"/>
    <col min="8480" max="8491" width="9.109375"/>
    <col min="8492" max="8513" width="0" hidden="1" customWidth="1"/>
    <col min="8514" max="8704" width="9.109375"/>
    <col min="8705" max="8705" width="8.33203125" customWidth="1"/>
    <col min="8706" max="8706" width="1.109375" customWidth="1"/>
    <col min="8707" max="8707" width="4.109375" customWidth="1"/>
    <col min="8708" max="8708" width="4.33203125" customWidth="1"/>
    <col min="8709" max="8709" width="17.109375" customWidth="1"/>
    <col min="8710" max="8710" width="50.77734375" customWidth="1"/>
    <col min="8711" max="8711" width="7.44140625" customWidth="1"/>
    <col min="8712" max="8712" width="14" customWidth="1"/>
    <col min="8713" max="8713" width="15.77734375" customWidth="1"/>
    <col min="8714" max="8715" width="22.33203125" customWidth="1"/>
    <col min="8716" max="8716" width="9.109375"/>
    <col min="8717" max="8725" width="0" hidden="1" customWidth="1"/>
    <col min="8726" max="8726" width="12.33203125" customWidth="1"/>
    <col min="8727" max="8727" width="16.33203125" customWidth="1"/>
    <col min="8728" max="8728" width="12.33203125" customWidth="1"/>
    <col min="8729" max="8729" width="15" customWidth="1"/>
    <col min="8730" max="8730" width="11" customWidth="1"/>
    <col min="8731" max="8731" width="15" customWidth="1"/>
    <col min="8732" max="8732" width="16.33203125" customWidth="1"/>
    <col min="8733" max="8733" width="11" customWidth="1"/>
    <col min="8734" max="8734" width="15" customWidth="1"/>
    <col min="8735" max="8735" width="16.33203125" customWidth="1"/>
    <col min="8736" max="8747" width="9.109375"/>
    <col min="8748" max="8769" width="0" hidden="1" customWidth="1"/>
    <col min="8770" max="8960" width="9.109375"/>
    <col min="8961" max="8961" width="8.33203125" customWidth="1"/>
    <col min="8962" max="8962" width="1.109375" customWidth="1"/>
    <col min="8963" max="8963" width="4.109375" customWidth="1"/>
    <col min="8964" max="8964" width="4.33203125" customWidth="1"/>
    <col min="8965" max="8965" width="17.109375" customWidth="1"/>
    <col min="8966" max="8966" width="50.77734375" customWidth="1"/>
    <col min="8967" max="8967" width="7.44140625" customWidth="1"/>
    <col min="8968" max="8968" width="14" customWidth="1"/>
    <col min="8969" max="8969" width="15.77734375" customWidth="1"/>
    <col min="8970" max="8971" width="22.33203125" customWidth="1"/>
    <col min="8972" max="8972" width="9.109375"/>
    <col min="8973" max="8981" width="0" hidden="1" customWidth="1"/>
    <col min="8982" max="8982" width="12.33203125" customWidth="1"/>
    <col min="8983" max="8983" width="16.33203125" customWidth="1"/>
    <col min="8984" max="8984" width="12.33203125" customWidth="1"/>
    <col min="8985" max="8985" width="15" customWidth="1"/>
    <col min="8986" max="8986" width="11" customWidth="1"/>
    <col min="8987" max="8987" width="15" customWidth="1"/>
    <col min="8988" max="8988" width="16.33203125" customWidth="1"/>
    <col min="8989" max="8989" width="11" customWidth="1"/>
    <col min="8990" max="8990" width="15" customWidth="1"/>
    <col min="8991" max="8991" width="16.33203125" customWidth="1"/>
    <col min="8992" max="9003" width="9.109375"/>
    <col min="9004" max="9025" width="0" hidden="1" customWidth="1"/>
    <col min="9026" max="9216" width="9.109375"/>
    <col min="9217" max="9217" width="8.33203125" customWidth="1"/>
    <col min="9218" max="9218" width="1.109375" customWidth="1"/>
    <col min="9219" max="9219" width="4.109375" customWidth="1"/>
    <col min="9220" max="9220" width="4.33203125" customWidth="1"/>
    <col min="9221" max="9221" width="17.109375" customWidth="1"/>
    <col min="9222" max="9222" width="50.77734375" customWidth="1"/>
    <col min="9223" max="9223" width="7.44140625" customWidth="1"/>
    <col min="9224" max="9224" width="14" customWidth="1"/>
    <col min="9225" max="9225" width="15.77734375" customWidth="1"/>
    <col min="9226" max="9227" width="22.33203125" customWidth="1"/>
    <col min="9228" max="9228" width="9.109375"/>
    <col min="9229" max="9237" width="0" hidden="1" customWidth="1"/>
    <col min="9238" max="9238" width="12.33203125" customWidth="1"/>
    <col min="9239" max="9239" width="16.33203125" customWidth="1"/>
    <col min="9240" max="9240" width="12.33203125" customWidth="1"/>
    <col min="9241" max="9241" width="15" customWidth="1"/>
    <col min="9242" max="9242" width="11" customWidth="1"/>
    <col min="9243" max="9243" width="15" customWidth="1"/>
    <col min="9244" max="9244" width="16.33203125" customWidth="1"/>
    <col min="9245" max="9245" width="11" customWidth="1"/>
    <col min="9246" max="9246" width="15" customWidth="1"/>
    <col min="9247" max="9247" width="16.33203125" customWidth="1"/>
    <col min="9248" max="9259" width="9.109375"/>
    <col min="9260" max="9281" width="0" hidden="1" customWidth="1"/>
    <col min="9282" max="9472" width="9.109375"/>
    <col min="9473" max="9473" width="8.33203125" customWidth="1"/>
    <col min="9474" max="9474" width="1.109375" customWidth="1"/>
    <col min="9475" max="9475" width="4.109375" customWidth="1"/>
    <col min="9476" max="9476" width="4.33203125" customWidth="1"/>
    <col min="9477" max="9477" width="17.109375" customWidth="1"/>
    <col min="9478" max="9478" width="50.77734375" customWidth="1"/>
    <col min="9479" max="9479" width="7.44140625" customWidth="1"/>
    <col min="9480" max="9480" width="14" customWidth="1"/>
    <col min="9481" max="9481" width="15.77734375" customWidth="1"/>
    <col min="9482" max="9483" width="22.33203125" customWidth="1"/>
    <col min="9484" max="9484" width="9.109375"/>
    <col min="9485" max="9493" width="0" hidden="1" customWidth="1"/>
    <col min="9494" max="9494" width="12.33203125" customWidth="1"/>
    <col min="9495" max="9495" width="16.33203125" customWidth="1"/>
    <col min="9496" max="9496" width="12.33203125" customWidth="1"/>
    <col min="9497" max="9497" width="15" customWidth="1"/>
    <col min="9498" max="9498" width="11" customWidth="1"/>
    <col min="9499" max="9499" width="15" customWidth="1"/>
    <col min="9500" max="9500" width="16.33203125" customWidth="1"/>
    <col min="9501" max="9501" width="11" customWidth="1"/>
    <col min="9502" max="9502" width="15" customWidth="1"/>
    <col min="9503" max="9503" width="16.33203125" customWidth="1"/>
    <col min="9504" max="9515" width="9.109375"/>
    <col min="9516" max="9537" width="0" hidden="1" customWidth="1"/>
    <col min="9538" max="9728" width="9.109375"/>
    <col min="9729" max="9729" width="8.33203125" customWidth="1"/>
    <col min="9730" max="9730" width="1.109375" customWidth="1"/>
    <col min="9731" max="9731" width="4.109375" customWidth="1"/>
    <col min="9732" max="9732" width="4.33203125" customWidth="1"/>
    <col min="9733" max="9733" width="17.109375" customWidth="1"/>
    <col min="9734" max="9734" width="50.77734375" customWidth="1"/>
    <col min="9735" max="9735" width="7.44140625" customWidth="1"/>
    <col min="9736" max="9736" width="14" customWidth="1"/>
    <col min="9737" max="9737" width="15.77734375" customWidth="1"/>
    <col min="9738" max="9739" width="22.33203125" customWidth="1"/>
    <col min="9740" max="9740" width="9.109375"/>
    <col min="9741" max="9749" width="0" hidden="1" customWidth="1"/>
    <col min="9750" max="9750" width="12.33203125" customWidth="1"/>
    <col min="9751" max="9751" width="16.33203125" customWidth="1"/>
    <col min="9752" max="9752" width="12.33203125" customWidth="1"/>
    <col min="9753" max="9753" width="15" customWidth="1"/>
    <col min="9754" max="9754" width="11" customWidth="1"/>
    <col min="9755" max="9755" width="15" customWidth="1"/>
    <col min="9756" max="9756" width="16.33203125" customWidth="1"/>
    <col min="9757" max="9757" width="11" customWidth="1"/>
    <col min="9758" max="9758" width="15" customWidth="1"/>
    <col min="9759" max="9759" width="16.33203125" customWidth="1"/>
    <col min="9760" max="9771" width="9.109375"/>
    <col min="9772" max="9793" width="0" hidden="1" customWidth="1"/>
    <col min="9794" max="9984" width="9.109375"/>
    <col min="9985" max="9985" width="8.33203125" customWidth="1"/>
    <col min="9986" max="9986" width="1.109375" customWidth="1"/>
    <col min="9987" max="9987" width="4.109375" customWidth="1"/>
    <col min="9988" max="9988" width="4.33203125" customWidth="1"/>
    <col min="9989" max="9989" width="17.109375" customWidth="1"/>
    <col min="9990" max="9990" width="50.77734375" customWidth="1"/>
    <col min="9991" max="9991" width="7.44140625" customWidth="1"/>
    <col min="9992" max="9992" width="14" customWidth="1"/>
    <col min="9993" max="9993" width="15.77734375" customWidth="1"/>
    <col min="9994" max="9995" width="22.33203125" customWidth="1"/>
    <col min="9996" max="9996" width="9.109375"/>
    <col min="9997" max="10005" width="0" hidden="1" customWidth="1"/>
    <col min="10006" max="10006" width="12.33203125" customWidth="1"/>
    <col min="10007" max="10007" width="16.33203125" customWidth="1"/>
    <col min="10008" max="10008" width="12.33203125" customWidth="1"/>
    <col min="10009" max="10009" width="15" customWidth="1"/>
    <col min="10010" max="10010" width="11" customWidth="1"/>
    <col min="10011" max="10011" width="15" customWidth="1"/>
    <col min="10012" max="10012" width="16.33203125" customWidth="1"/>
    <col min="10013" max="10013" width="11" customWidth="1"/>
    <col min="10014" max="10014" width="15" customWidth="1"/>
    <col min="10015" max="10015" width="16.33203125" customWidth="1"/>
    <col min="10016" max="10027" width="9.109375"/>
    <col min="10028" max="10049" width="0" hidden="1" customWidth="1"/>
    <col min="10050" max="10240" width="9.109375"/>
    <col min="10241" max="10241" width="8.33203125" customWidth="1"/>
    <col min="10242" max="10242" width="1.109375" customWidth="1"/>
    <col min="10243" max="10243" width="4.109375" customWidth="1"/>
    <col min="10244" max="10244" width="4.33203125" customWidth="1"/>
    <col min="10245" max="10245" width="17.109375" customWidth="1"/>
    <col min="10246" max="10246" width="50.77734375" customWidth="1"/>
    <col min="10247" max="10247" width="7.44140625" customWidth="1"/>
    <col min="10248" max="10248" width="14" customWidth="1"/>
    <col min="10249" max="10249" width="15.77734375" customWidth="1"/>
    <col min="10250" max="10251" width="22.33203125" customWidth="1"/>
    <col min="10252" max="10252" width="9.109375"/>
    <col min="10253" max="10261" width="0" hidden="1" customWidth="1"/>
    <col min="10262" max="10262" width="12.33203125" customWidth="1"/>
    <col min="10263" max="10263" width="16.33203125" customWidth="1"/>
    <col min="10264" max="10264" width="12.33203125" customWidth="1"/>
    <col min="10265" max="10265" width="15" customWidth="1"/>
    <col min="10266" max="10266" width="11" customWidth="1"/>
    <col min="10267" max="10267" width="15" customWidth="1"/>
    <col min="10268" max="10268" width="16.33203125" customWidth="1"/>
    <col min="10269" max="10269" width="11" customWidth="1"/>
    <col min="10270" max="10270" width="15" customWidth="1"/>
    <col min="10271" max="10271" width="16.33203125" customWidth="1"/>
    <col min="10272" max="10283" width="9.109375"/>
    <col min="10284" max="10305" width="0" hidden="1" customWidth="1"/>
    <col min="10306" max="10496" width="9.109375"/>
    <col min="10497" max="10497" width="8.33203125" customWidth="1"/>
    <col min="10498" max="10498" width="1.109375" customWidth="1"/>
    <col min="10499" max="10499" width="4.109375" customWidth="1"/>
    <col min="10500" max="10500" width="4.33203125" customWidth="1"/>
    <col min="10501" max="10501" width="17.109375" customWidth="1"/>
    <col min="10502" max="10502" width="50.77734375" customWidth="1"/>
    <col min="10503" max="10503" width="7.44140625" customWidth="1"/>
    <col min="10504" max="10504" width="14" customWidth="1"/>
    <col min="10505" max="10505" width="15.77734375" customWidth="1"/>
    <col min="10506" max="10507" width="22.33203125" customWidth="1"/>
    <col min="10508" max="10508" width="9.109375"/>
    <col min="10509" max="10517" width="0" hidden="1" customWidth="1"/>
    <col min="10518" max="10518" width="12.33203125" customWidth="1"/>
    <col min="10519" max="10519" width="16.33203125" customWidth="1"/>
    <col min="10520" max="10520" width="12.33203125" customWidth="1"/>
    <col min="10521" max="10521" width="15" customWidth="1"/>
    <col min="10522" max="10522" width="11" customWidth="1"/>
    <col min="10523" max="10523" width="15" customWidth="1"/>
    <col min="10524" max="10524" width="16.33203125" customWidth="1"/>
    <col min="10525" max="10525" width="11" customWidth="1"/>
    <col min="10526" max="10526" width="15" customWidth="1"/>
    <col min="10527" max="10527" width="16.33203125" customWidth="1"/>
    <col min="10528" max="10539" width="9.109375"/>
    <col min="10540" max="10561" width="0" hidden="1" customWidth="1"/>
    <col min="10562" max="10752" width="9.109375"/>
    <col min="10753" max="10753" width="8.33203125" customWidth="1"/>
    <col min="10754" max="10754" width="1.109375" customWidth="1"/>
    <col min="10755" max="10755" width="4.109375" customWidth="1"/>
    <col min="10756" max="10756" width="4.33203125" customWidth="1"/>
    <col min="10757" max="10757" width="17.109375" customWidth="1"/>
    <col min="10758" max="10758" width="50.77734375" customWidth="1"/>
    <col min="10759" max="10759" width="7.44140625" customWidth="1"/>
    <col min="10760" max="10760" width="14" customWidth="1"/>
    <col min="10761" max="10761" width="15.77734375" customWidth="1"/>
    <col min="10762" max="10763" width="22.33203125" customWidth="1"/>
    <col min="10764" max="10764" width="9.109375"/>
    <col min="10765" max="10773" width="0" hidden="1" customWidth="1"/>
    <col min="10774" max="10774" width="12.33203125" customWidth="1"/>
    <col min="10775" max="10775" width="16.33203125" customWidth="1"/>
    <col min="10776" max="10776" width="12.33203125" customWidth="1"/>
    <col min="10777" max="10777" width="15" customWidth="1"/>
    <col min="10778" max="10778" width="11" customWidth="1"/>
    <col min="10779" max="10779" width="15" customWidth="1"/>
    <col min="10780" max="10780" width="16.33203125" customWidth="1"/>
    <col min="10781" max="10781" width="11" customWidth="1"/>
    <col min="10782" max="10782" width="15" customWidth="1"/>
    <col min="10783" max="10783" width="16.33203125" customWidth="1"/>
    <col min="10784" max="10795" width="9.109375"/>
    <col min="10796" max="10817" width="0" hidden="1" customWidth="1"/>
    <col min="10818" max="11008" width="9.109375"/>
    <col min="11009" max="11009" width="8.33203125" customWidth="1"/>
    <col min="11010" max="11010" width="1.109375" customWidth="1"/>
    <col min="11011" max="11011" width="4.109375" customWidth="1"/>
    <col min="11012" max="11012" width="4.33203125" customWidth="1"/>
    <col min="11013" max="11013" width="17.109375" customWidth="1"/>
    <col min="11014" max="11014" width="50.77734375" customWidth="1"/>
    <col min="11015" max="11015" width="7.44140625" customWidth="1"/>
    <col min="11016" max="11016" width="14" customWidth="1"/>
    <col min="11017" max="11017" width="15.77734375" customWidth="1"/>
    <col min="11018" max="11019" width="22.33203125" customWidth="1"/>
    <col min="11020" max="11020" width="9.109375"/>
    <col min="11021" max="11029" width="0" hidden="1" customWidth="1"/>
    <col min="11030" max="11030" width="12.33203125" customWidth="1"/>
    <col min="11031" max="11031" width="16.33203125" customWidth="1"/>
    <col min="11032" max="11032" width="12.33203125" customWidth="1"/>
    <col min="11033" max="11033" width="15" customWidth="1"/>
    <col min="11034" max="11034" width="11" customWidth="1"/>
    <col min="11035" max="11035" width="15" customWidth="1"/>
    <col min="11036" max="11036" width="16.33203125" customWidth="1"/>
    <col min="11037" max="11037" width="11" customWidth="1"/>
    <col min="11038" max="11038" width="15" customWidth="1"/>
    <col min="11039" max="11039" width="16.33203125" customWidth="1"/>
    <col min="11040" max="11051" width="9.109375"/>
    <col min="11052" max="11073" width="0" hidden="1" customWidth="1"/>
    <col min="11074" max="11264" width="9.109375"/>
    <col min="11265" max="11265" width="8.33203125" customWidth="1"/>
    <col min="11266" max="11266" width="1.109375" customWidth="1"/>
    <col min="11267" max="11267" width="4.109375" customWidth="1"/>
    <col min="11268" max="11268" width="4.33203125" customWidth="1"/>
    <col min="11269" max="11269" width="17.109375" customWidth="1"/>
    <col min="11270" max="11270" width="50.77734375" customWidth="1"/>
    <col min="11271" max="11271" width="7.44140625" customWidth="1"/>
    <col min="11272" max="11272" width="14" customWidth="1"/>
    <col min="11273" max="11273" width="15.77734375" customWidth="1"/>
    <col min="11274" max="11275" width="22.33203125" customWidth="1"/>
    <col min="11276" max="11276" width="9.109375"/>
    <col min="11277" max="11285" width="0" hidden="1" customWidth="1"/>
    <col min="11286" max="11286" width="12.33203125" customWidth="1"/>
    <col min="11287" max="11287" width="16.33203125" customWidth="1"/>
    <col min="11288" max="11288" width="12.33203125" customWidth="1"/>
    <col min="11289" max="11289" width="15" customWidth="1"/>
    <col min="11290" max="11290" width="11" customWidth="1"/>
    <col min="11291" max="11291" width="15" customWidth="1"/>
    <col min="11292" max="11292" width="16.33203125" customWidth="1"/>
    <col min="11293" max="11293" width="11" customWidth="1"/>
    <col min="11294" max="11294" width="15" customWidth="1"/>
    <col min="11295" max="11295" width="16.33203125" customWidth="1"/>
    <col min="11296" max="11307" width="9.109375"/>
    <col min="11308" max="11329" width="0" hidden="1" customWidth="1"/>
    <col min="11330" max="11520" width="9.109375"/>
    <col min="11521" max="11521" width="8.33203125" customWidth="1"/>
    <col min="11522" max="11522" width="1.109375" customWidth="1"/>
    <col min="11523" max="11523" width="4.109375" customWidth="1"/>
    <col min="11524" max="11524" width="4.33203125" customWidth="1"/>
    <col min="11525" max="11525" width="17.109375" customWidth="1"/>
    <col min="11526" max="11526" width="50.77734375" customWidth="1"/>
    <col min="11527" max="11527" width="7.44140625" customWidth="1"/>
    <col min="11528" max="11528" width="14" customWidth="1"/>
    <col min="11529" max="11529" width="15.77734375" customWidth="1"/>
    <col min="11530" max="11531" width="22.33203125" customWidth="1"/>
    <col min="11532" max="11532" width="9.109375"/>
    <col min="11533" max="11541" width="0" hidden="1" customWidth="1"/>
    <col min="11542" max="11542" width="12.33203125" customWidth="1"/>
    <col min="11543" max="11543" width="16.33203125" customWidth="1"/>
    <col min="11544" max="11544" width="12.33203125" customWidth="1"/>
    <col min="11545" max="11545" width="15" customWidth="1"/>
    <col min="11546" max="11546" width="11" customWidth="1"/>
    <col min="11547" max="11547" width="15" customWidth="1"/>
    <col min="11548" max="11548" width="16.33203125" customWidth="1"/>
    <col min="11549" max="11549" width="11" customWidth="1"/>
    <col min="11550" max="11550" width="15" customWidth="1"/>
    <col min="11551" max="11551" width="16.33203125" customWidth="1"/>
    <col min="11552" max="11563" width="9.109375"/>
    <col min="11564" max="11585" width="0" hidden="1" customWidth="1"/>
    <col min="11586" max="11776" width="9.109375"/>
    <col min="11777" max="11777" width="8.33203125" customWidth="1"/>
    <col min="11778" max="11778" width="1.109375" customWidth="1"/>
    <col min="11779" max="11779" width="4.109375" customWidth="1"/>
    <col min="11780" max="11780" width="4.33203125" customWidth="1"/>
    <col min="11781" max="11781" width="17.109375" customWidth="1"/>
    <col min="11782" max="11782" width="50.77734375" customWidth="1"/>
    <col min="11783" max="11783" width="7.44140625" customWidth="1"/>
    <col min="11784" max="11784" width="14" customWidth="1"/>
    <col min="11785" max="11785" width="15.77734375" customWidth="1"/>
    <col min="11786" max="11787" width="22.33203125" customWidth="1"/>
    <col min="11788" max="11788" width="9.109375"/>
    <col min="11789" max="11797" width="0" hidden="1" customWidth="1"/>
    <col min="11798" max="11798" width="12.33203125" customWidth="1"/>
    <col min="11799" max="11799" width="16.33203125" customWidth="1"/>
    <col min="11800" max="11800" width="12.33203125" customWidth="1"/>
    <col min="11801" max="11801" width="15" customWidth="1"/>
    <col min="11802" max="11802" width="11" customWidth="1"/>
    <col min="11803" max="11803" width="15" customWidth="1"/>
    <col min="11804" max="11804" width="16.33203125" customWidth="1"/>
    <col min="11805" max="11805" width="11" customWidth="1"/>
    <col min="11806" max="11806" width="15" customWidth="1"/>
    <col min="11807" max="11807" width="16.33203125" customWidth="1"/>
    <col min="11808" max="11819" width="9.109375"/>
    <col min="11820" max="11841" width="0" hidden="1" customWidth="1"/>
    <col min="11842" max="12032" width="9.109375"/>
    <col min="12033" max="12033" width="8.33203125" customWidth="1"/>
    <col min="12034" max="12034" width="1.109375" customWidth="1"/>
    <col min="12035" max="12035" width="4.109375" customWidth="1"/>
    <col min="12036" max="12036" width="4.33203125" customWidth="1"/>
    <col min="12037" max="12037" width="17.109375" customWidth="1"/>
    <col min="12038" max="12038" width="50.77734375" customWidth="1"/>
    <col min="12039" max="12039" width="7.44140625" customWidth="1"/>
    <col min="12040" max="12040" width="14" customWidth="1"/>
    <col min="12041" max="12041" width="15.77734375" customWidth="1"/>
    <col min="12042" max="12043" width="22.33203125" customWidth="1"/>
    <col min="12044" max="12044" width="9.109375"/>
    <col min="12045" max="12053" width="0" hidden="1" customWidth="1"/>
    <col min="12054" max="12054" width="12.33203125" customWidth="1"/>
    <col min="12055" max="12055" width="16.33203125" customWidth="1"/>
    <col min="12056" max="12056" width="12.33203125" customWidth="1"/>
    <col min="12057" max="12057" width="15" customWidth="1"/>
    <col min="12058" max="12058" width="11" customWidth="1"/>
    <col min="12059" max="12059" width="15" customWidth="1"/>
    <col min="12060" max="12060" width="16.33203125" customWidth="1"/>
    <col min="12061" max="12061" width="11" customWidth="1"/>
    <col min="12062" max="12062" width="15" customWidth="1"/>
    <col min="12063" max="12063" width="16.33203125" customWidth="1"/>
    <col min="12064" max="12075" width="9.109375"/>
    <col min="12076" max="12097" width="0" hidden="1" customWidth="1"/>
    <col min="12098" max="12288" width="9.109375"/>
    <col min="12289" max="12289" width="8.33203125" customWidth="1"/>
    <col min="12290" max="12290" width="1.109375" customWidth="1"/>
    <col min="12291" max="12291" width="4.109375" customWidth="1"/>
    <col min="12292" max="12292" width="4.33203125" customWidth="1"/>
    <col min="12293" max="12293" width="17.109375" customWidth="1"/>
    <col min="12294" max="12294" width="50.77734375" customWidth="1"/>
    <col min="12295" max="12295" width="7.44140625" customWidth="1"/>
    <col min="12296" max="12296" width="14" customWidth="1"/>
    <col min="12297" max="12297" width="15.77734375" customWidth="1"/>
    <col min="12298" max="12299" width="22.33203125" customWidth="1"/>
    <col min="12300" max="12300" width="9.109375"/>
    <col min="12301" max="12309" width="0" hidden="1" customWidth="1"/>
    <col min="12310" max="12310" width="12.33203125" customWidth="1"/>
    <col min="12311" max="12311" width="16.33203125" customWidth="1"/>
    <col min="12312" max="12312" width="12.33203125" customWidth="1"/>
    <col min="12313" max="12313" width="15" customWidth="1"/>
    <col min="12314" max="12314" width="11" customWidth="1"/>
    <col min="12315" max="12315" width="15" customWidth="1"/>
    <col min="12316" max="12316" width="16.33203125" customWidth="1"/>
    <col min="12317" max="12317" width="11" customWidth="1"/>
    <col min="12318" max="12318" width="15" customWidth="1"/>
    <col min="12319" max="12319" width="16.33203125" customWidth="1"/>
    <col min="12320" max="12331" width="9.109375"/>
    <col min="12332" max="12353" width="0" hidden="1" customWidth="1"/>
    <col min="12354" max="12544" width="9.109375"/>
    <col min="12545" max="12545" width="8.33203125" customWidth="1"/>
    <col min="12546" max="12546" width="1.109375" customWidth="1"/>
    <col min="12547" max="12547" width="4.109375" customWidth="1"/>
    <col min="12548" max="12548" width="4.33203125" customWidth="1"/>
    <col min="12549" max="12549" width="17.109375" customWidth="1"/>
    <col min="12550" max="12550" width="50.77734375" customWidth="1"/>
    <col min="12551" max="12551" width="7.44140625" customWidth="1"/>
    <col min="12552" max="12552" width="14" customWidth="1"/>
    <col min="12553" max="12553" width="15.77734375" customWidth="1"/>
    <col min="12554" max="12555" width="22.33203125" customWidth="1"/>
    <col min="12556" max="12556" width="9.109375"/>
    <col min="12557" max="12565" width="0" hidden="1" customWidth="1"/>
    <col min="12566" max="12566" width="12.33203125" customWidth="1"/>
    <col min="12567" max="12567" width="16.33203125" customWidth="1"/>
    <col min="12568" max="12568" width="12.33203125" customWidth="1"/>
    <col min="12569" max="12569" width="15" customWidth="1"/>
    <col min="12570" max="12570" width="11" customWidth="1"/>
    <col min="12571" max="12571" width="15" customWidth="1"/>
    <col min="12572" max="12572" width="16.33203125" customWidth="1"/>
    <col min="12573" max="12573" width="11" customWidth="1"/>
    <col min="12574" max="12574" width="15" customWidth="1"/>
    <col min="12575" max="12575" width="16.33203125" customWidth="1"/>
    <col min="12576" max="12587" width="9.109375"/>
    <col min="12588" max="12609" width="0" hidden="1" customWidth="1"/>
    <col min="12610" max="12800" width="9.109375"/>
    <col min="12801" max="12801" width="8.33203125" customWidth="1"/>
    <col min="12802" max="12802" width="1.109375" customWidth="1"/>
    <col min="12803" max="12803" width="4.109375" customWidth="1"/>
    <col min="12804" max="12804" width="4.33203125" customWidth="1"/>
    <col min="12805" max="12805" width="17.109375" customWidth="1"/>
    <col min="12806" max="12806" width="50.77734375" customWidth="1"/>
    <col min="12807" max="12807" width="7.44140625" customWidth="1"/>
    <col min="12808" max="12808" width="14" customWidth="1"/>
    <col min="12809" max="12809" width="15.77734375" customWidth="1"/>
    <col min="12810" max="12811" width="22.33203125" customWidth="1"/>
    <col min="12812" max="12812" width="9.109375"/>
    <col min="12813" max="12821" width="0" hidden="1" customWidth="1"/>
    <col min="12822" max="12822" width="12.33203125" customWidth="1"/>
    <col min="12823" max="12823" width="16.33203125" customWidth="1"/>
    <col min="12824" max="12824" width="12.33203125" customWidth="1"/>
    <col min="12825" max="12825" width="15" customWidth="1"/>
    <col min="12826" max="12826" width="11" customWidth="1"/>
    <col min="12827" max="12827" width="15" customWidth="1"/>
    <col min="12828" max="12828" width="16.33203125" customWidth="1"/>
    <col min="12829" max="12829" width="11" customWidth="1"/>
    <col min="12830" max="12830" width="15" customWidth="1"/>
    <col min="12831" max="12831" width="16.33203125" customWidth="1"/>
    <col min="12832" max="12843" width="9.109375"/>
    <col min="12844" max="12865" width="0" hidden="1" customWidth="1"/>
    <col min="12866" max="13056" width="9.109375"/>
    <col min="13057" max="13057" width="8.33203125" customWidth="1"/>
    <col min="13058" max="13058" width="1.109375" customWidth="1"/>
    <col min="13059" max="13059" width="4.109375" customWidth="1"/>
    <col min="13060" max="13060" width="4.33203125" customWidth="1"/>
    <col min="13061" max="13061" width="17.109375" customWidth="1"/>
    <col min="13062" max="13062" width="50.77734375" customWidth="1"/>
    <col min="13063" max="13063" width="7.44140625" customWidth="1"/>
    <col min="13064" max="13064" width="14" customWidth="1"/>
    <col min="13065" max="13065" width="15.77734375" customWidth="1"/>
    <col min="13066" max="13067" width="22.33203125" customWidth="1"/>
    <col min="13068" max="13068" width="9.109375"/>
    <col min="13069" max="13077" width="0" hidden="1" customWidth="1"/>
    <col min="13078" max="13078" width="12.33203125" customWidth="1"/>
    <col min="13079" max="13079" width="16.33203125" customWidth="1"/>
    <col min="13080" max="13080" width="12.33203125" customWidth="1"/>
    <col min="13081" max="13081" width="15" customWidth="1"/>
    <col min="13082" max="13082" width="11" customWidth="1"/>
    <col min="13083" max="13083" width="15" customWidth="1"/>
    <col min="13084" max="13084" width="16.33203125" customWidth="1"/>
    <col min="13085" max="13085" width="11" customWidth="1"/>
    <col min="13086" max="13086" width="15" customWidth="1"/>
    <col min="13087" max="13087" width="16.33203125" customWidth="1"/>
    <col min="13088" max="13099" width="9.109375"/>
    <col min="13100" max="13121" width="0" hidden="1" customWidth="1"/>
    <col min="13122" max="13312" width="9.109375"/>
    <col min="13313" max="13313" width="8.33203125" customWidth="1"/>
    <col min="13314" max="13314" width="1.109375" customWidth="1"/>
    <col min="13315" max="13315" width="4.109375" customWidth="1"/>
    <col min="13316" max="13316" width="4.33203125" customWidth="1"/>
    <col min="13317" max="13317" width="17.109375" customWidth="1"/>
    <col min="13318" max="13318" width="50.77734375" customWidth="1"/>
    <col min="13319" max="13319" width="7.44140625" customWidth="1"/>
    <col min="13320" max="13320" width="14" customWidth="1"/>
    <col min="13321" max="13321" width="15.77734375" customWidth="1"/>
    <col min="13322" max="13323" width="22.33203125" customWidth="1"/>
    <col min="13324" max="13324" width="9.109375"/>
    <col min="13325" max="13333" width="0" hidden="1" customWidth="1"/>
    <col min="13334" max="13334" width="12.33203125" customWidth="1"/>
    <col min="13335" max="13335" width="16.33203125" customWidth="1"/>
    <col min="13336" max="13336" width="12.33203125" customWidth="1"/>
    <col min="13337" max="13337" width="15" customWidth="1"/>
    <col min="13338" max="13338" width="11" customWidth="1"/>
    <col min="13339" max="13339" width="15" customWidth="1"/>
    <col min="13340" max="13340" width="16.33203125" customWidth="1"/>
    <col min="13341" max="13341" width="11" customWidth="1"/>
    <col min="13342" max="13342" width="15" customWidth="1"/>
    <col min="13343" max="13343" width="16.33203125" customWidth="1"/>
    <col min="13344" max="13355" width="9.109375"/>
    <col min="13356" max="13377" width="0" hidden="1" customWidth="1"/>
    <col min="13378" max="13568" width="9.109375"/>
    <col min="13569" max="13569" width="8.33203125" customWidth="1"/>
    <col min="13570" max="13570" width="1.109375" customWidth="1"/>
    <col min="13571" max="13571" width="4.109375" customWidth="1"/>
    <col min="13572" max="13572" width="4.33203125" customWidth="1"/>
    <col min="13573" max="13573" width="17.109375" customWidth="1"/>
    <col min="13574" max="13574" width="50.77734375" customWidth="1"/>
    <col min="13575" max="13575" width="7.44140625" customWidth="1"/>
    <col min="13576" max="13576" width="14" customWidth="1"/>
    <col min="13577" max="13577" width="15.77734375" customWidth="1"/>
    <col min="13578" max="13579" width="22.33203125" customWidth="1"/>
    <col min="13580" max="13580" width="9.109375"/>
    <col min="13581" max="13589" width="0" hidden="1" customWidth="1"/>
    <col min="13590" max="13590" width="12.33203125" customWidth="1"/>
    <col min="13591" max="13591" width="16.33203125" customWidth="1"/>
    <col min="13592" max="13592" width="12.33203125" customWidth="1"/>
    <col min="13593" max="13593" width="15" customWidth="1"/>
    <col min="13594" max="13594" width="11" customWidth="1"/>
    <col min="13595" max="13595" width="15" customWidth="1"/>
    <col min="13596" max="13596" width="16.33203125" customWidth="1"/>
    <col min="13597" max="13597" width="11" customWidth="1"/>
    <col min="13598" max="13598" width="15" customWidth="1"/>
    <col min="13599" max="13599" width="16.33203125" customWidth="1"/>
    <col min="13600" max="13611" width="9.109375"/>
    <col min="13612" max="13633" width="0" hidden="1" customWidth="1"/>
    <col min="13634" max="13824" width="9.109375"/>
    <col min="13825" max="13825" width="8.33203125" customWidth="1"/>
    <col min="13826" max="13826" width="1.109375" customWidth="1"/>
    <col min="13827" max="13827" width="4.109375" customWidth="1"/>
    <col min="13828" max="13828" width="4.33203125" customWidth="1"/>
    <col min="13829" max="13829" width="17.109375" customWidth="1"/>
    <col min="13830" max="13830" width="50.77734375" customWidth="1"/>
    <col min="13831" max="13831" width="7.44140625" customWidth="1"/>
    <col min="13832" max="13832" width="14" customWidth="1"/>
    <col min="13833" max="13833" width="15.77734375" customWidth="1"/>
    <col min="13834" max="13835" width="22.33203125" customWidth="1"/>
    <col min="13836" max="13836" width="9.109375"/>
    <col min="13837" max="13845" width="0" hidden="1" customWidth="1"/>
    <col min="13846" max="13846" width="12.33203125" customWidth="1"/>
    <col min="13847" max="13847" width="16.33203125" customWidth="1"/>
    <col min="13848" max="13848" width="12.33203125" customWidth="1"/>
    <col min="13849" max="13849" width="15" customWidth="1"/>
    <col min="13850" max="13850" width="11" customWidth="1"/>
    <col min="13851" max="13851" width="15" customWidth="1"/>
    <col min="13852" max="13852" width="16.33203125" customWidth="1"/>
    <col min="13853" max="13853" width="11" customWidth="1"/>
    <col min="13854" max="13854" width="15" customWidth="1"/>
    <col min="13855" max="13855" width="16.33203125" customWidth="1"/>
    <col min="13856" max="13867" width="9.109375"/>
    <col min="13868" max="13889" width="0" hidden="1" customWidth="1"/>
    <col min="13890" max="14080" width="9.109375"/>
    <col min="14081" max="14081" width="8.33203125" customWidth="1"/>
    <col min="14082" max="14082" width="1.109375" customWidth="1"/>
    <col min="14083" max="14083" width="4.109375" customWidth="1"/>
    <col min="14084" max="14084" width="4.33203125" customWidth="1"/>
    <col min="14085" max="14085" width="17.109375" customWidth="1"/>
    <col min="14086" max="14086" width="50.77734375" customWidth="1"/>
    <col min="14087" max="14087" width="7.44140625" customWidth="1"/>
    <col min="14088" max="14088" width="14" customWidth="1"/>
    <col min="14089" max="14089" width="15.77734375" customWidth="1"/>
    <col min="14090" max="14091" width="22.33203125" customWidth="1"/>
    <col min="14092" max="14092" width="9.109375"/>
    <col min="14093" max="14101" width="0" hidden="1" customWidth="1"/>
    <col min="14102" max="14102" width="12.33203125" customWidth="1"/>
    <col min="14103" max="14103" width="16.33203125" customWidth="1"/>
    <col min="14104" max="14104" width="12.33203125" customWidth="1"/>
    <col min="14105" max="14105" width="15" customWidth="1"/>
    <col min="14106" max="14106" width="11" customWidth="1"/>
    <col min="14107" max="14107" width="15" customWidth="1"/>
    <col min="14108" max="14108" width="16.33203125" customWidth="1"/>
    <col min="14109" max="14109" width="11" customWidth="1"/>
    <col min="14110" max="14110" width="15" customWidth="1"/>
    <col min="14111" max="14111" width="16.33203125" customWidth="1"/>
    <col min="14112" max="14123" width="9.109375"/>
    <col min="14124" max="14145" width="0" hidden="1" customWidth="1"/>
    <col min="14146" max="14336" width="9.109375"/>
    <col min="14337" max="14337" width="8.33203125" customWidth="1"/>
    <col min="14338" max="14338" width="1.109375" customWidth="1"/>
    <col min="14339" max="14339" width="4.109375" customWidth="1"/>
    <col min="14340" max="14340" width="4.33203125" customWidth="1"/>
    <col min="14341" max="14341" width="17.109375" customWidth="1"/>
    <col min="14342" max="14342" width="50.77734375" customWidth="1"/>
    <col min="14343" max="14343" width="7.44140625" customWidth="1"/>
    <col min="14344" max="14344" width="14" customWidth="1"/>
    <col min="14345" max="14345" width="15.77734375" customWidth="1"/>
    <col min="14346" max="14347" width="22.33203125" customWidth="1"/>
    <col min="14348" max="14348" width="9.109375"/>
    <col min="14349" max="14357" width="0" hidden="1" customWidth="1"/>
    <col min="14358" max="14358" width="12.33203125" customWidth="1"/>
    <col min="14359" max="14359" width="16.33203125" customWidth="1"/>
    <col min="14360" max="14360" width="12.33203125" customWidth="1"/>
    <col min="14361" max="14361" width="15" customWidth="1"/>
    <col min="14362" max="14362" width="11" customWidth="1"/>
    <col min="14363" max="14363" width="15" customWidth="1"/>
    <col min="14364" max="14364" width="16.33203125" customWidth="1"/>
    <col min="14365" max="14365" width="11" customWidth="1"/>
    <col min="14366" max="14366" width="15" customWidth="1"/>
    <col min="14367" max="14367" width="16.33203125" customWidth="1"/>
    <col min="14368" max="14379" width="9.109375"/>
    <col min="14380" max="14401" width="0" hidden="1" customWidth="1"/>
    <col min="14402" max="14592" width="9.109375"/>
    <col min="14593" max="14593" width="8.33203125" customWidth="1"/>
    <col min="14594" max="14594" width="1.109375" customWidth="1"/>
    <col min="14595" max="14595" width="4.109375" customWidth="1"/>
    <col min="14596" max="14596" width="4.33203125" customWidth="1"/>
    <col min="14597" max="14597" width="17.109375" customWidth="1"/>
    <col min="14598" max="14598" width="50.77734375" customWidth="1"/>
    <col min="14599" max="14599" width="7.44140625" customWidth="1"/>
    <col min="14600" max="14600" width="14" customWidth="1"/>
    <col min="14601" max="14601" width="15.77734375" customWidth="1"/>
    <col min="14602" max="14603" width="22.33203125" customWidth="1"/>
    <col min="14604" max="14604" width="9.109375"/>
    <col min="14605" max="14613" width="0" hidden="1" customWidth="1"/>
    <col min="14614" max="14614" width="12.33203125" customWidth="1"/>
    <col min="14615" max="14615" width="16.33203125" customWidth="1"/>
    <col min="14616" max="14616" width="12.33203125" customWidth="1"/>
    <col min="14617" max="14617" width="15" customWidth="1"/>
    <col min="14618" max="14618" width="11" customWidth="1"/>
    <col min="14619" max="14619" width="15" customWidth="1"/>
    <col min="14620" max="14620" width="16.33203125" customWidth="1"/>
    <col min="14621" max="14621" width="11" customWidth="1"/>
    <col min="14622" max="14622" width="15" customWidth="1"/>
    <col min="14623" max="14623" width="16.33203125" customWidth="1"/>
    <col min="14624" max="14635" width="9.109375"/>
    <col min="14636" max="14657" width="0" hidden="1" customWidth="1"/>
    <col min="14658" max="14848" width="9.109375"/>
    <col min="14849" max="14849" width="8.33203125" customWidth="1"/>
    <col min="14850" max="14850" width="1.109375" customWidth="1"/>
    <col min="14851" max="14851" width="4.109375" customWidth="1"/>
    <col min="14852" max="14852" width="4.33203125" customWidth="1"/>
    <col min="14853" max="14853" width="17.109375" customWidth="1"/>
    <col min="14854" max="14854" width="50.77734375" customWidth="1"/>
    <col min="14855" max="14855" width="7.44140625" customWidth="1"/>
    <col min="14856" max="14856" width="14" customWidth="1"/>
    <col min="14857" max="14857" width="15.77734375" customWidth="1"/>
    <col min="14858" max="14859" width="22.33203125" customWidth="1"/>
    <col min="14860" max="14860" width="9.109375"/>
    <col min="14861" max="14869" width="0" hidden="1" customWidth="1"/>
    <col min="14870" max="14870" width="12.33203125" customWidth="1"/>
    <col min="14871" max="14871" width="16.33203125" customWidth="1"/>
    <col min="14872" max="14872" width="12.33203125" customWidth="1"/>
    <col min="14873" max="14873" width="15" customWidth="1"/>
    <col min="14874" max="14874" width="11" customWidth="1"/>
    <col min="14875" max="14875" width="15" customWidth="1"/>
    <col min="14876" max="14876" width="16.33203125" customWidth="1"/>
    <col min="14877" max="14877" width="11" customWidth="1"/>
    <col min="14878" max="14878" width="15" customWidth="1"/>
    <col min="14879" max="14879" width="16.33203125" customWidth="1"/>
    <col min="14880" max="14891" width="9.109375"/>
    <col min="14892" max="14913" width="0" hidden="1" customWidth="1"/>
    <col min="14914" max="15104" width="9.109375"/>
    <col min="15105" max="15105" width="8.33203125" customWidth="1"/>
    <col min="15106" max="15106" width="1.109375" customWidth="1"/>
    <col min="15107" max="15107" width="4.109375" customWidth="1"/>
    <col min="15108" max="15108" width="4.33203125" customWidth="1"/>
    <col min="15109" max="15109" width="17.109375" customWidth="1"/>
    <col min="15110" max="15110" width="50.77734375" customWidth="1"/>
    <col min="15111" max="15111" width="7.44140625" customWidth="1"/>
    <col min="15112" max="15112" width="14" customWidth="1"/>
    <col min="15113" max="15113" width="15.77734375" customWidth="1"/>
    <col min="15114" max="15115" width="22.33203125" customWidth="1"/>
    <col min="15116" max="15116" width="9.109375"/>
    <col min="15117" max="15125" width="0" hidden="1" customWidth="1"/>
    <col min="15126" max="15126" width="12.33203125" customWidth="1"/>
    <col min="15127" max="15127" width="16.33203125" customWidth="1"/>
    <col min="15128" max="15128" width="12.33203125" customWidth="1"/>
    <col min="15129" max="15129" width="15" customWidth="1"/>
    <col min="15130" max="15130" width="11" customWidth="1"/>
    <col min="15131" max="15131" width="15" customWidth="1"/>
    <col min="15132" max="15132" width="16.33203125" customWidth="1"/>
    <col min="15133" max="15133" width="11" customWidth="1"/>
    <col min="15134" max="15134" width="15" customWidth="1"/>
    <col min="15135" max="15135" width="16.33203125" customWidth="1"/>
    <col min="15136" max="15147" width="9.109375"/>
    <col min="15148" max="15169" width="0" hidden="1" customWidth="1"/>
    <col min="15170" max="15360" width="9.109375"/>
    <col min="15361" max="15361" width="8.33203125" customWidth="1"/>
    <col min="15362" max="15362" width="1.109375" customWidth="1"/>
    <col min="15363" max="15363" width="4.109375" customWidth="1"/>
    <col min="15364" max="15364" width="4.33203125" customWidth="1"/>
    <col min="15365" max="15365" width="17.109375" customWidth="1"/>
    <col min="15366" max="15366" width="50.77734375" customWidth="1"/>
    <col min="15367" max="15367" width="7.44140625" customWidth="1"/>
    <col min="15368" max="15368" width="14" customWidth="1"/>
    <col min="15369" max="15369" width="15.77734375" customWidth="1"/>
    <col min="15370" max="15371" width="22.33203125" customWidth="1"/>
    <col min="15372" max="15372" width="9.109375"/>
    <col min="15373" max="15381" width="0" hidden="1" customWidth="1"/>
    <col min="15382" max="15382" width="12.33203125" customWidth="1"/>
    <col min="15383" max="15383" width="16.33203125" customWidth="1"/>
    <col min="15384" max="15384" width="12.33203125" customWidth="1"/>
    <col min="15385" max="15385" width="15" customWidth="1"/>
    <col min="15386" max="15386" width="11" customWidth="1"/>
    <col min="15387" max="15387" width="15" customWidth="1"/>
    <col min="15388" max="15388" width="16.33203125" customWidth="1"/>
    <col min="15389" max="15389" width="11" customWidth="1"/>
    <col min="15390" max="15390" width="15" customWidth="1"/>
    <col min="15391" max="15391" width="16.33203125" customWidth="1"/>
    <col min="15392" max="15403" width="9.109375"/>
    <col min="15404" max="15425" width="0" hidden="1" customWidth="1"/>
    <col min="15426" max="15616" width="9.109375"/>
    <col min="15617" max="15617" width="8.33203125" customWidth="1"/>
    <col min="15618" max="15618" width="1.109375" customWidth="1"/>
    <col min="15619" max="15619" width="4.109375" customWidth="1"/>
    <col min="15620" max="15620" width="4.33203125" customWidth="1"/>
    <col min="15621" max="15621" width="17.109375" customWidth="1"/>
    <col min="15622" max="15622" width="50.77734375" customWidth="1"/>
    <col min="15623" max="15623" width="7.44140625" customWidth="1"/>
    <col min="15624" max="15624" width="14" customWidth="1"/>
    <col min="15625" max="15625" width="15.77734375" customWidth="1"/>
    <col min="15626" max="15627" width="22.33203125" customWidth="1"/>
    <col min="15628" max="15628" width="9.109375"/>
    <col min="15629" max="15637" width="0" hidden="1" customWidth="1"/>
    <col min="15638" max="15638" width="12.33203125" customWidth="1"/>
    <col min="15639" max="15639" width="16.33203125" customWidth="1"/>
    <col min="15640" max="15640" width="12.33203125" customWidth="1"/>
    <col min="15641" max="15641" width="15" customWidth="1"/>
    <col min="15642" max="15642" width="11" customWidth="1"/>
    <col min="15643" max="15643" width="15" customWidth="1"/>
    <col min="15644" max="15644" width="16.33203125" customWidth="1"/>
    <col min="15645" max="15645" width="11" customWidth="1"/>
    <col min="15646" max="15646" width="15" customWidth="1"/>
    <col min="15647" max="15647" width="16.33203125" customWidth="1"/>
    <col min="15648" max="15659" width="9.109375"/>
    <col min="15660" max="15681" width="0" hidden="1" customWidth="1"/>
    <col min="15682" max="15872" width="9.109375"/>
    <col min="15873" max="15873" width="8.33203125" customWidth="1"/>
    <col min="15874" max="15874" width="1.109375" customWidth="1"/>
    <col min="15875" max="15875" width="4.109375" customWidth="1"/>
    <col min="15876" max="15876" width="4.33203125" customWidth="1"/>
    <col min="15877" max="15877" width="17.109375" customWidth="1"/>
    <col min="15878" max="15878" width="50.77734375" customWidth="1"/>
    <col min="15879" max="15879" width="7.44140625" customWidth="1"/>
    <col min="15880" max="15880" width="14" customWidth="1"/>
    <col min="15881" max="15881" width="15.77734375" customWidth="1"/>
    <col min="15882" max="15883" width="22.33203125" customWidth="1"/>
    <col min="15884" max="15884" width="9.109375"/>
    <col min="15885" max="15893" width="0" hidden="1" customWidth="1"/>
    <col min="15894" max="15894" width="12.33203125" customWidth="1"/>
    <col min="15895" max="15895" width="16.33203125" customWidth="1"/>
    <col min="15896" max="15896" width="12.33203125" customWidth="1"/>
    <col min="15897" max="15897" width="15" customWidth="1"/>
    <col min="15898" max="15898" width="11" customWidth="1"/>
    <col min="15899" max="15899" width="15" customWidth="1"/>
    <col min="15900" max="15900" width="16.33203125" customWidth="1"/>
    <col min="15901" max="15901" width="11" customWidth="1"/>
    <col min="15902" max="15902" width="15" customWidth="1"/>
    <col min="15903" max="15903" width="16.33203125" customWidth="1"/>
    <col min="15904" max="15915" width="9.109375"/>
    <col min="15916" max="15937" width="0" hidden="1" customWidth="1"/>
    <col min="15938" max="16128" width="9.109375"/>
    <col min="16129" max="16129" width="8.33203125" customWidth="1"/>
    <col min="16130" max="16130" width="1.109375" customWidth="1"/>
    <col min="16131" max="16131" width="4.109375" customWidth="1"/>
    <col min="16132" max="16132" width="4.33203125" customWidth="1"/>
    <col min="16133" max="16133" width="17.109375" customWidth="1"/>
    <col min="16134" max="16134" width="50.77734375" customWidth="1"/>
    <col min="16135" max="16135" width="7.44140625" customWidth="1"/>
    <col min="16136" max="16136" width="14" customWidth="1"/>
    <col min="16137" max="16137" width="15.77734375" customWidth="1"/>
    <col min="16138" max="16139" width="22.33203125" customWidth="1"/>
    <col min="16140" max="16140" width="9.109375"/>
    <col min="16141" max="16149" width="0" hidden="1" customWidth="1"/>
    <col min="16150" max="16150" width="12.33203125" customWidth="1"/>
    <col min="16151" max="16151" width="16.33203125" customWidth="1"/>
    <col min="16152" max="16152" width="12.33203125" customWidth="1"/>
    <col min="16153" max="16153" width="15" customWidth="1"/>
    <col min="16154" max="16154" width="11" customWidth="1"/>
    <col min="16155" max="16155" width="15" customWidth="1"/>
    <col min="16156" max="16156" width="16.33203125" customWidth="1"/>
    <col min="16157" max="16157" width="11" customWidth="1"/>
    <col min="16158" max="16158" width="15" customWidth="1"/>
    <col min="16159" max="16159" width="16.33203125" customWidth="1"/>
    <col min="16160" max="16171" width="9.109375"/>
    <col min="16172" max="16193" width="0" hidden="1" customWidth="1"/>
    <col min="16194" max="16384" width="9.109375"/>
  </cols>
  <sheetData>
    <row r="2" spans="2:46" ht="37" customHeight="1">
      <c r="L2" s="981"/>
      <c r="M2" s="981"/>
      <c r="N2" s="981"/>
      <c r="O2" s="981"/>
      <c r="P2" s="981"/>
      <c r="Q2" s="981"/>
      <c r="R2" s="981"/>
      <c r="S2" s="981"/>
      <c r="T2" s="981"/>
      <c r="U2" s="981"/>
      <c r="V2" s="981"/>
      <c r="AT2" s="16" t="s">
        <v>4090</v>
      </c>
    </row>
    <row r="3" spans="2:46" ht="7" customHeight="1">
      <c r="B3" s="17"/>
      <c r="C3" s="18"/>
      <c r="D3" s="18"/>
      <c r="E3" s="18"/>
      <c r="F3" s="18"/>
      <c r="G3" s="18"/>
      <c r="H3" s="18"/>
      <c r="I3" s="18"/>
      <c r="J3" s="18"/>
      <c r="K3" s="18"/>
      <c r="L3" s="19"/>
      <c r="AT3" s="16" t="s">
        <v>80</v>
      </c>
    </row>
    <row r="4" spans="2:46" ht="25" customHeight="1">
      <c r="B4" s="19"/>
      <c r="D4" s="20" t="s">
        <v>127</v>
      </c>
      <c r="L4" s="19"/>
      <c r="M4" s="89" t="s">
        <v>10</v>
      </c>
      <c r="AT4" s="16" t="s">
        <v>3</v>
      </c>
    </row>
    <row r="5" spans="2:46" ht="7" customHeight="1">
      <c r="B5" s="19"/>
      <c r="L5" s="19"/>
    </row>
    <row r="6" spans="2:46" ht="12" customHeight="1">
      <c r="B6" s="19"/>
      <c r="D6" s="25" t="s">
        <v>14</v>
      </c>
      <c r="L6" s="19"/>
    </row>
    <row r="7" spans="2:46" ht="16.5" customHeight="1">
      <c r="B7" s="19"/>
      <c r="E7" s="1007" t="str">
        <f>'[4]Rekapitulace stavby'!K6</f>
        <v>Domov seniorů Borohrádek-Přístavba a stavební úpravy</v>
      </c>
      <c r="F7" s="1008"/>
      <c r="G7" s="1008"/>
      <c r="H7" s="1008"/>
      <c r="L7" s="19"/>
    </row>
    <row r="8" spans="2:46" s="1" customFormat="1" ht="12" customHeight="1">
      <c r="B8" s="28"/>
      <c r="D8" s="25" t="s">
        <v>128</v>
      </c>
      <c r="L8" s="28"/>
    </row>
    <row r="9" spans="2:46" s="1" customFormat="1" ht="16.5" customHeight="1">
      <c r="B9" s="28"/>
      <c r="E9" s="1010" t="s">
        <v>8415</v>
      </c>
      <c r="F9" s="1009"/>
      <c r="G9" s="1009"/>
      <c r="H9" s="1009"/>
      <c r="L9" s="28"/>
    </row>
    <row r="10" spans="2:46" s="1" customFormat="1">
      <c r="B10" s="28"/>
      <c r="L10" s="28"/>
    </row>
    <row r="11" spans="2:46" s="1" customFormat="1" ht="12" customHeight="1">
      <c r="B11" s="28"/>
      <c r="D11" s="25" t="s">
        <v>16</v>
      </c>
      <c r="F11" s="23" t="s">
        <v>1</v>
      </c>
      <c r="I11" s="25" t="s">
        <v>17</v>
      </c>
      <c r="J11" s="23" t="s">
        <v>1</v>
      </c>
      <c r="L11" s="28"/>
    </row>
    <row r="12" spans="2:46" s="1" customFormat="1" ht="12" customHeight="1">
      <c r="B12" s="28"/>
      <c r="D12" s="25" t="s">
        <v>18</v>
      </c>
      <c r="F12" s="23" t="str">
        <f>'Rekapitulace stavby'!K8</f>
        <v>DpS Borohrádek, st.p.č.243,722,p.p.č.187</v>
      </c>
      <c r="I12" s="25" t="s">
        <v>19</v>
      </c>
      <c r="J12" s="48" t="str">
        <f>'Rekapitulace stavby'!AN8</f>
        <v>10. 6. 2024</v>
      </c>
      <c r="L12" s="28"/>
    </row>
    <row r="13" spans="2:46" s="1" customFormat="1" ht="10.9" customHeight="1">
      <c r="B13" s="28"/>
      <c r="L13" s="28"/>
    </row>
    <row r="14" spans="2:46" s="1" customFormat="1" ht="12" customHeight="1">
      <c r="B14" s="28"/>
      <c r="D14" s="25" t="s">
        <v>21</v>
      </c>
      <c r="I14" s="25" t="s">
        <v>22</v>
      </c>
      <c r="J14" s="23" t="s">
        <v>1</v>
      </c>
      <c r="L14" s="28"/>
    </row>
    <row r="15" spans="2:46" s="1" customFormat="1" ht="18" customHeight="1">
      <c r="B15" s="28"/>
      <c r="E15" s="23" t="str">
        <f>'Rekapitulace stavby'!E11</f>
        <v>Královehradecký kraj,Pivovarské nám.1245 H.Králové</v>
      </c>
      <c r="I15" s="25" t="s">
        <v>23</v>
      </c>
      <c r="J15" s="23" t="s">
        <v>1</v>
      </c>
      <c r="L15" s="28"/>
    </row>
    <row r="16" spans="2:46" s="1" customFormat="1" ht="7" customHeight="1">
      <c r="B16" s="28"/>
      <c r="L16" s="28"/>
    </row>
    <row r="17" spans="2:12" s="1" customFormat="1" ht="12" customHeight="1">
      <c r="B17" s="28"/>
      <c r="D17" s="25" t="s">
        <v>24</v>
      </c>
      <c r="I17" s="25" t="s">
        <v>22</v>
      </c>
      <c r="J17" s="23" t="s">
        <v>1</v>
      </c>
      <c r="L17" s="28"/>
    </row>
    <row r="18" spans="2:12" s="1" customFormat="1" ht="18" customHeight="1">
      <c r="B18" s="28"/>
      <c r="E18" s="23" t="str">
        <f>'Rekapitulace stavby'!E14</f>
        <v>VZ</v>
      </c>
      <c r="I18" s="25" t="s">
        <v>23</v>
      </c>
      <c r="J18" s="23" t="s">
        <v>1</v>
      </c>
      <c r="L18" s="28"/>
    </row>
    <row r="19" spans="2:12" s="1" customFormat="1" ht="7" customHeight="1">
      <c r="B19" s="28"/>
      <c r="L19" s="28"/>
    </row>
    <row r="20" spans="2:12" s="1" customFormat="1" ht="12" customHeight="1">
      <c r="B20" s="28"/>
      <c r="D20" s="25" t="s">
        <v>26</v>
      </c>
      <c r="I20" s="25" t="s">
        <v>22</v>
      </c>
      <c r="J20" s="23" t="s">
        <v>1</v>
      </c>
      <c r="L20" s="28"/>
    </row>
    <row r="21" spans="2:12" s="1" customFormat="1" ht="18" customHeight="1">
      <c r="B21" s="28"/>
      <c r="E21" s="23" t="str">
        <f>'Rekapitulace stavby'!E17</f>
        <v>Proxion, Hurdálková 206 547 01 Náchod</v>
      </c>
      <c r="I21" s="25" t="s">
        <v>23</v>
      </c>
      <c r="J21" s="23" t="s">
        <v>1</v>
      </c>
      <c r="L21" s="28"/>
    </row>
    <row r="22" spans="2:12" s="1" customFormat="1" ht="7" customHeight="1">
      <c r="B22" s="28"/>
      <c r="L22" s="28"/>
    </row>
    <row r="23" spans="2:12" s="1" customFormat="1" ht="12" customHeight="1">
      <c r="B23" s="28"/>
      <c r="D23" s="25" t="s">
        <v>28</v>
      </c>
      <c r="I23" s="25" t="s">
        <v>22</v>
      </c>
      <c r="J23" s="23" t="s">
        <v>1</v>
      </c>
      <c r="L23" s="28"/>
    </row>
    <row r="24" spans="2:12" s="1" customFormat="1" ht="18" customHeight="1">
      <c r="B24" s="28"/>
      <c r="E24" s="23" t="s">
        <v>2715</v>
      </c>
      <c r="I24" s="25" t="s">
        <v>23</v>
      </c>
      <c r="J24" s="23" t="s">
        <v>1</v>
      </c>
      <c r="L24" s="28"/>
    </row>
    <row r="25" spans="2:12" s="1" customFormat="1" ht="7" customHeight="1">
      <c r="B25" s="28"/>
      <c r="L25" s="28"/>
    </row>
    <row r="26" spans="2:12" s="1" customFormat="1" ht="12" customHeight="1">
      <c r="B26" s="28"/>
      <c r="D26" s="25" t="s">
        <v>31</v>
      </c>
      <c r="L26" s="28"/>
    </row>
    <row r="27" spans="2:12" s="7" customFormat="1" ht="16.5" customHeight="1">
      <c r="B27" s="90"/>
      <c r="E27" s="995" t="s">
        <v>1</v>
      </c>
      <c r="F27" s="995"/>
      <c r="G27" s="995"/>
      <c r="H27" s="995"/>
      <c r="L27" s="90"/>
    </row>
    <row r="28" spans="2:12" s="1" customFormat="1" ht="7" customHeight="1">
      <c r="B28" s="28"/>
      <c r="L28" s="28"/>
    </row>
    <row r="29" spans="2:12" s="1" customFormat="1" ht="7" customHeight="1">
      <c r="B29" s="28"/>
      <c r="D29" s="49"/>
      <c r="E29" s="49"/>
      <c r="F29" s="49"/>
      <c r="G29" s="49"/>
      <c r="H29" s="49"/>
      <c r="I29" s="49"/>
      <c r="J29" s="49"/>
      <c r="K29" s="49"/>
      <c r="L29" s="28"/>
    </row>
    <row r="30" spans="2:12" s="1" customFormat="1" ht="25.4" customHeight="1">
      <c r="B30" s="28"/>
      <c r="D30" s="91" t="s">
        <v>32</v>
      </c>
      <c r="J30" s="62">
        <f>ROUND(J105, 2)</f>
        <v>0</v>
      </c>
      <c r="L30" s="28"/>
    </row>
    <row r="31" spans="2:12" s="1" customFormat="1" ht="7" customHeight="1">
      <c r="B31" s="28"/>
      <c r="D31" s="49"/>
      <c r="E31" s="49"/>
      <c r="F31" s="49"/>
      <c r="G31" s="49"/>
      <c r="H31" s="49"/>
      <c r="I31" s="49"/>
      <c r="J31" s="49"/>
      <c r="K31" s="49"/>
      <c r="L31" s="28"/>
    </row>
    <row r="32" spans="2:12" s="1" customFormat="1" ht="14.5" customHeight="1">
      <c r="B32" s="28"/>
      <c r="F32" s="31" t="s">
        <v>34</v>
      </c>
      <c r="I32" s="31" t="s">
        <v>33</v>
      </c>
      <c r="J32" s="31" t="s">
        <v>35</v>
      </c>
      <c r="L32" s="28"/>
    </row>
    <row r="33" spans="2:12" s="1" customFormat="1" ht="14.5" customHeight="1">
      <c r="B33" s="28"/>
      <c r="D33" s="51" t="s">
        <v>36</v>
      </c>
      <c r="E33" s="25" t="s">
        <v>37</v>
      </c>
      <c r="F33" s="82">
        <f>ROUND((SUM(BE105:BE4657)),  2)</f>
        <v>0</v>
      </c>
      <c r="I33" s="92">
        <v>0.21</v>
      </c>
      <c r="J33" s="82">
        <f>ROUND(((SUM(BE105:BE4657))*I33),  2)</f>
        <v>0</v>
      </c>
      <c r="L33" s="28"/>
    </row>
    <row r="34" spans="2:12" s="1" customFormat="1" ht="14.5" customHeight="1">
      <c r="B34" s="28"/>
      <c r="E34" s="25" t="s">
        <v>38</v>
      </c>
      <c r="F34" s="82">
        <f>ROUND((SUM(BF105:BF4657)),  2)</f>
        <v>0</v>
      </c>
      <c r="I34" s="92">
        <v>0.12</v>
      </c>
      <c r="J34" s="82">
        <f>ROUND(((SUM(BF105:BF4657))*I34),  2)</f>
        <v>0</v>
      </c>
      <c r="L34" s="28"/>
    </row>
    <row r="35" spans="2:12" s="1" customFormat="1" ht="14.5" hidden="1" customHeight="1">
      <c r="B35" s="28"/>
      <c r="E35" s="25" t="s">
        <v>39</v>
      </c>
      <c r="F35" s="82">
        <f>ROUND((SUM(BG105:BG4657)),  2)</f>
        <v>0</v>
      </c>
      <c r="I35" s="92">
        <v>0.21</v>
      </c>
      <c r="J35" s="82">
        <f>0</f>
        <v>0</v>
      </c>
      <c r="L35" s="28"/>
    </row>
    <row r="36" spans="2:12" s="1" customFormat="1" ht="14.5" hidden="1" customHeight="1">
      <c r="B36" s="28"/>
      <c r="E36" s="25" t="s">
        <v>40</v>
      </c>
      <c r="F36" s="82">
        <f>ROUND((SUM(BH105:BH4657)),  2)</f>
        <v>0</v>
      </c>
      <c r="I36" s="92">
        <v>0.12</v>
      </c>
      <c r="J36" s="82">
        <f>0</f>
        <v>0</v>
      </c>
      <c r="L36" s="28"/>
    </row>
    <row r="37" spans="2:12" s="1" customFormat="1" ht="14.5" hidden="1" customHeight="1">
      <c r="B37" s="28"/>
      <c r="E37" s="25" t="s">
        <v>41</v>
      </c>
      <c r="F37" s="82">
        <f>ROUND((SUM(BI105:BI4657)),  2)</f>
        <v>0</v>
      </c>
      <c r="I37" s="92">
        <v>0</v>
      </c>
      <c r="J37" s="82">
        <f>0</f>
        <v>0</v>
      </c>
      <c r="L37" s="28"/>
    </row>
    <row r="38" spans="2:12" s="1" customFormat="1" ht="7" customHeight="1">
      <c r="B38" s="28"/>
      <c r="L38" s="28"/>
    </row>
    <row r="39" spans="2:12" s="1" customFormat="1" ht="25.4" customHeight="1">
      <c r="B39" s="28"/>
      <c r="D39" s="871" t="s">
        <v>42</v>
      </c>
      <c r="E39" s="872"/>
      <c r="F39" s="872"/>
      <c r="G39" s="873" t="s">
        <v>43</v>
      </c>
      <c r="H39" s="874" t="s">
        <v>44</v>
      </c>
      <c r="I39" s="872"/>
      <c r="J39" s="875">
        <f>SUM(J30:J37)</f>
        <v>0</v>
      </c>
      <c r="K39" s="876"/>
      <c r="L39" s="28"/>
    </row>
    <row r="40" spans="2:12" s="1" customFormat="1" ht="14.5" customHeight="1">
      <c r="B40" s="40"/>
      <c r="C40" s="41"/>
      <c r="D40" s="41"/>
      <c r="E40" s="41"/>
      <c r="F40" s="41"/>
      <c r="G40" s="41"/>
      <c r="H40" s="41"/>
      <c r="I40" s="41"/>
      <c r="J40" s="41"/>
      <c r="K40" s="41"/>
      <c r="L40" s="28"/>
    </row>
    <row r="44" spans="2:12" s="1" customFormat="1" ht="7" customHeight="1">
      <c r="B44" s="42"/>
      <c r="C44" s="43"/>
      <c r="D44" s="43"/>
      <c r="E44" s="43"/>
      <c r="F44" s="43"/>
      <c r="G44" s="43"/>
      <c r="H44" s="43"/>
      <c r="I44" s="43"/>
      <c r="J44" s="43"/>
      <c r="K44" s="43"/>
      <c r="L44" s="28"/>
    </row>
    <row r="45" spans="2:12" s="1" customFormat="1" ht="25" customHeight="1">
      <c r="B45" s="28"/>
      <c r="C45" s="20" t="s">
        <v>130</v>
      </c>
      <c r="L45" s="28"/>
    </row>
    <row r="46" spans="2:12" s="1" customFormat="1" ht="7" customHeight="1">
      <c r="B46" s="28"/>
      <c r="L46" s="28"/>
    </row>
    <row r="47" spans="2:12" s="1" customFormat="1" ht="12" customHeight="1">
      <c r="B47" s="28"/>
      <c r="C47" s="25" t="s">
        <v>14</v>
      </c>
      <c r="L47" s="28"/>
    </row>
    <row r="48" spans="2:12" s="1" customFormat="1" ht="16.5" customHeight="1">
      <c r="B48" s="28"/>
      <c r="E48" s="1007" t="str">
        <f>E7</f>
        <v>Domov seniorů Borohrádek-Přístavba a stavební úpravy</v>
      </c>
      <c r="F48" s="1008"/>
      <c r="G48" s="1008"/>
      <c r="H48" s="1008"/>
      <c r="L48" s="28"/>
    </row>
    <row r="49" spans="2:47" s="1" customFormat="1" ht="12" customHeight="1">
      <c r="B49" s="28"/>
      <c r="C49" s="25" t="s">
        <v>128</v>
      </c>
      <c r="L49" s="28"/>
    </row>
    <row r="50" spans="2:47" s="1" customFormat="1" ht="16.5" customHeight="1">
      <c r="B50" s="28"/>
      <c r="E50" s="1003" t="str">
        <f>E9</f>
        <v>SO 01.4 - Rekonstrukce</v>
      </c>
      <c r="F50" s="1009"/>
      <c r="G50" s="1009"/>
      <c r="H50" s="1009"/>
      <c r="L50" s="28"/>
    </row>
    <row r="51" spans="2:47" s="1" customFormat="1" ht="7" customHeight="1">
      <c r="B51" s="28"/>
      <c r="L51" s="28"/>
    </row>
    <row r="52" spans="2:47" s="1" customFormat="1" ht="12" customHeight="1">
      <c r="B52" s="28"/>
      <c r="C52" s="25" t="s">
        <v>18</v>
      </c>
      <c r="F52" s="23" t="str">
        <f>F12</f>
        <v>DpS Borohrádek, st.p.č.243,722,p.p.č.187</v>
      </c>
      <c r="I52" s="25" t="s">
        <v>19</v>
      </c>
      <c r="J52" s="48" t="str">
        <f>IF(J12="","",J12)</f>
        <v>10. 6. 2024</v>
      </c>
      <c r="L52" s="28"/>
    </row>
    <row r="53" spans="2:47" s="1" customFormat="1" ht="7" customHeight="1">
      <c r="B53" s="28"/>
      <c r="L53" s="28"/>
    </row>
    <row r="54" spans="2:47" s="1" customFormat="1" ht="25.75" customHeight="1">
      <c r="B54" s="28"/>
      <c r="C54" s="25" t="s">
        <v>21</v>
      </c>
      <c r="F54" s="23" t="str">
        <f>E15</f>
        <v>Královehradecký kraj,Pivovarské nám.1245 H.Králové</v>
      </c>
      <c r="I54" s="25" t="s">
        <v>26</v>
      </c>
      <c r="J54" s="26" t="str">
        <f>E21</f>
        <v>Proxion, Hurdálková 206 547 01 Náchod</v>
      </c>
      <c r="L54" s="28"/>
    </row>
    <row r="55" spans="2:47" s="1" customFormat="1" ht="15.25" customHeight="1">
      <c r="B55" s="28"/>
      <c r="C55" s="25" t="s">
        <v>24</v>
      </c>
      <c r="F55" s="23" t="str">
        <f>IF(E18="","",E18)</f>
        <v>VZ</v>
      </c>
      <c r="I55" s="25" t="s">
        <v>28</v>
      </c>
      <c r="J55" s="26" t="str">
        <f>E24</f>
        <v>František Mrázek</v>
      </c>
      <c r="L55" s="28"/>
    </row>
    <row r="56" spans="2:47" s="1" customFormat="1" ht="10.4" customHeight="1">
      <c r="B56" s="28"/>
      <c r="L56" s="28"/>
    </row>
    <row r="57" spans="2:47" s="1" customFormat="1" ht="29.25" customHeight="1">
      <c r="B57" s="28"/>
      <c r="C57" s="144" t="s">
        <v>131</v>
      </c>
      <c r="J57" s="877" t="s">
        <v>132</v>
      </c>
      <c r="L57" s="28"/>
    </row>
    <row r="58" spans="2:47" s="1" customFormat="1" ht="10.4" customHeight="1">
      <c r="B58" s="28"/>
      <c r="L58" s="28"/>
    </row>
    <row r="59" spans="2:47" s="1" customFormat="1" ht="22.9" customHeight="1">
      <c r="B59" s="28"/>
      <c r="C59" s="103" t="s">
        <v>2716</v>
      </c>
      <c r="J59" s="62">
        <f>J105</f>
        <v>0</v>
      </c>
      <c r="L59" s="28"/>
      <c r="AU59" s="16" t="s">
        <v>134</v>
      </c>
    </row>
    <row r="60" spans="2:47" s="8" customFormat="1" ht="25" customHeight="1">
      <c r="B60" s="104"/>
      <c r="D60" s="105" t="s">
        <v>248</v>
      </c>
      <c r="E60" s="106"/>
      <c r="F60" s="106"/>
      <c r="G60" s="106"/>
      <c r="H60" s="106"/>
      <c r="I60" s="106"/>
      <c r="J60" s="107">
        <f>J106</f>
        <v>0</v>
      </c>
      <c r="L60" s="104"/>
    </row>
    <row r="61" spans="2:47" s="9" customFormat="1" ht="19.899999999999999" customHeight="1">
      <c r="B61" s="108"/>
      <c r="D61" s="109" t="s">
        <v>565</v>
      </c>
      <c r="E61" s="110"/>
      <c r="F61" s="110"/>
      <c r="G61" s="110"/>
      <c r="H61" s="110"/>
      <c r="I61" s="110"/>
      <c r="J61" s="111">
        <f>J107</f>
        <v>0</v>
      </c>
      <c r="L61" s="108"/>
    </row>
    <row r="62" spans="2:47" s="9" customFormat="1" ht="19.899999999999999" customHeight="1">
      <c r="B62" s="108"/>
      <c r="D62" s="109" t="s">
        <v>566</v>
      </c>
      <c r="E62" s="110"/>
      <c r="F62" s="110"/>
      <c r="G62" s="110"/>
      <c r="H62" s="110"/>
      <c r="I62" s="110"/>
      <c r="J62" s="111">
        <f>J155</f>
        <v>0</v>
      </c>
      <c r="L62" s="108"/>
    </row>
    <row r="63" spans="2:47" s="9" customFormat="1" ht="19.899999999999999" customHeight="1">
      <c r="B63" s="108"/>
      <c r="D63" s="109" t="s">
        <v>293</v>
      </c>
      <c r="E63" s="110"/>
      <c r="F63" s="110"/>
      <c r="G63" s="110"/>
      <c r="H63" s="110"/>
      <c r="I63" s="110"/>
      <c r="J63" s="111">
        <f>J196</f>
        <v>0</v>
      </c>
      <c r="L63" s="108"/>
    </row>
    <row r="64" spans="2:47" s="9" customFormat="1" ht="19.899999999999999" customHeight="1">
      <c r="B64" s="108"/>
      <c r="D64" s="109" t="s">
        <v>567</v>
      </c>
      <c r="E64" s="110"/>
      <c r="F64" s="110"/>
      <c r="G64" s="110"/>
      <c r="H64" s="110"/>
      <c r="I64" s="110"/>
      <c r="J64" s="111">
        <f>J525</f>
        <v>0</v>
      </c>
      <c r="L64" s="108"/>
    </row>
    <row r="65" spans="2:12" s="9" customFormat="1" ht="19.899999999999999" customHeight="1">
      <c r="B65" s="108"/>
      <c r="D65" s="109" t="s">
        <v>294</v>
      </c>
      <c r="E65" s="110"/>
      <c r="F65" s="110"/>
      <c r="G65" s="110"/>
      <c r="H65" s="110"/>
      <c r="I65" s="110"/>
      <c r="J65" s="111">
        <f>J692</f>
        <v>0</v>
      </c>
      <c r="L65" s="108"/>
    </row>
    <row r="66" spans="2:12" s="9" customFormat="1" ht="19.899999999999999" customHeight="1">
      <c r="B66" s="108"/>
      <c r="D66" s="109" t="s">
        <v>4091</v>
      </c>
      <c r="E66" s="110"/>
      <c r="F66" s="110"/>
      <c r="G66" s="110"/>
      <c r="H66" s="110"/>
      <c r="I66" s="110"/>
      <c r="J66" s="111">
        <f>J1407</f>
        <v>0</v>
      </c>
      <c r="L66" s="108"/>
    </row>
    <row r="67" spans="2:12" s="9" customFormat="1" ht="19.899999999999999" customHeight="1">
      <c r="B67" s="108"/>
      <c r="D67" s="109" t="s">
        <v>249</v>
      </c>
      <c r="E67" s="110"/>
      <c r="F67" s="110"/>
      <c r="G67" s="110"/>
      <c r="H67" s="110"/>
      <c r="I67" s="110"/>
      <c r="J67" s="111">
        <f>J1427</f>
        <v>0</v>
      </c>
      <c r="L67" s="108"/>
    </row>
    <row r="68" spans="2:12" s="9" customFormat="1" ht="19.899999999999999" customHeight="1">
      <c r="B68" s="108"/>
      <c r="D68" s="109" t="s">
        <v>295</v>
      </c>
      <c r="E68" s="110"/>
      <c r="F68" s="110"/>
      <c r="G68" s="110"/>
      <c r="H68" s="110"/>
      <c r="I68" s="110"/>
      <c r="J68" s="111">
        <f>J1611</f>
        <v>0</v>
      </c>
      <c r="L68" s="108"/>
    </row>
    <row r="69" spans="2:12" s="8" customFormat="1" ht="25" customHeight="1">
      <c r="B69" s="104"/>
      <c r="D69" s="105" t="s">
        <v>296</v>
      </c>
      <c r="E69" s="106"/>
      <c r="F69" s="106"/>
      <c r="G69" s="106"/>
      <c r="H69" s="106"/>
      <c r="I69" s="106"/>
      <c r="J69" s="107">
        <f>J1614</f>
        <v>0</v>
      </c>
      <c r="L69" s="104"/>
    </row>
    <row r="70" spans="2:12" s="9" customFormat="1" ht="19.899999999999999" customHeight="1">
      <c r="B70" s="108"/>
      <c r="D70" s="109" t="s">
        <v>299</v>
      </c>
      <c r="E70" s="110"/>
      <c r="F70" s="110"/>
      <c r="G70" s="110"/>
      <c r="H70" s="110"/>
      <c r="I70" s="110"/>
      <c r="J70" s="111">
        <f>J1615</f>
        <v>0</v>
      </c>
      <c r="L70" s="108"/>
    </row>
    <row r="71" spans="2:12" s="9" customFormat="1" ht="19.899999999999999" customHeight="1">
      <c r="B71" s="108"/>
      <c r="D71" s="109" t="s">
        <v>4092</v>
      </c>
      <c r="E71" s="110"/>
      <c r="F71" s="110"/>
      <c r="G71" s="110"/>
      <c r="H71" s="110"/>
      <c r="I71" s="110"/>
      <c r="J71" s="111">
        <f>J1956</f>
        <v>0</v>
      </c>
      <c r="L71" s="108"/>
    </row>
    <row r="72" spans="2:12" s="9" customFormat="1" ht="19.899999999999999" customHeight="1">
      <c r="B72" s="108"/>
      <c r="D72" s="109" t="s">
        <v>569</v>
      </c>
      <c r="E72" s="110"/>
      <c r="F72" s="110"/>
      <c r="G72" s="110"/>
      <c r="H72" s="110"/>
      <c r="I72" s="110"/>
      <c r="J72" s="111">
        <f>J2004</f>
        <v>0</v>
      </c>
      <c r="L72" s="108"/>
    </row>
    <row r="73" spans="2:12" s="9" customFormat="1" ht="19.899999999999999" customHeight="1">
      <c r="B73" s="108"/>
      <c r="D73" s="109" t="s">
        <v>570</v>
      </c>
      <c r="E73" s="110"/>
      <c r="F73" s="110"/>
      <c r="G73" s="110"/>
      <c r="H73" s="110"/>
      <c r="I73" s="110"/>
      <c r="J73" s="111">
        <f>J2195</f>
        <v>0</v>
      </c>
      <c r="L73" s="108"/>
    </row>
    <row r="74" spans="2:12" s="9" customFormat="1" ht="19.899999999999999" customHeight="1">
      <c r="B74" s="108"/>
      <c r="D74" s="109" t="s">
        <v>301</v>
      </c>
      <c r="E74" s="110"/>
      <c r="F74" s="110"/>
      <c r="G74" s="110"/>
      <c r="H74" s="110"/>
      <c r="I74" s="110"/>
      <c r="J74" s="111">
        <f>J2921</f>
        <v>0</v>
      </c>
      <c r="L74" s="108"/>
    </row>
    <row r="75" spans="2:12" s="9" customFormat="1" ht="19.899999999999999" customHeight="1">
      <c r="B75" s="108"/>
      <c r="D75" s="109" t="s">
        <v>302</v>
      </c>
      <c r="E75" s="110"/>
      <c r="F75" s="110"/>
      <c r="G75" s="110"/>
      <c r="H75" s="110"/>
      <c r="I75" s="110"/>
      <c r="J75" s="111">
        <f>J3237</f>
        <v>0</v>
      </c>
      <c r="L75" s="108"/>
    </row>
    <row r="76" spans="2:12" s="9" customFormat="1" ht="19.899999999999999" customHeight="1">
      <c r="B76" s="108"/>
      <c r="D76" s="109" t="s">
        <v>571</v>
      </c>
      <c r="E76" s="110"/>
      <c r="F76" s="110"/>
      <c r="G76" s="110"/>
      <c r="H76" s="110"/>
      <c r="I76" s="110"/>
      <c r="J76" s="111">
        <f>J3670</f>
        <v>0</v>
      </c>
      <c r="L76" s="108"/>
    </row>
    <row r="77" spans="2:12" s="9" customFormat="1" ht="19.899999999999999" customHeight="1">
      <c r="B77" s="108"/>
      <c r="D77" s="109" t="s">
        <v>1889</v>
      </c>
      <c r="E77" s="110"/>
      <c r="F77" s="110"/>
      <c r="G77" s="110"/>
      <c r="H77" s="110"/>
      <c r="I77" s="110"/>
      <c r="J77" s="111">
        <f>J3963</f>
        <v>0</v>
      </c>
      <c r="L77" s="108"/>
    </row>
    <row r="78" spans="2:12" s="9" customFormat="1" ht="19.899999999999999" customHeight="1">
      <c r="B78" s="108"/>
      <c r="D78" s="109" t="s">
        <v>2525</v>
      </c>
      <c r="E78" s="110"/>
      <c r="F78" s="110"/>
      <c r="G78" s="110"/>
      <c r="H78" s="110"/>
      <c r="I78" s="110"/>
      <c r="J78" s="111">
        <f>J4175</f>
        <v>0</v>
      </c>
      <c r="L78" s="108"/>
    </row>
    <row r="79" spans="2:12" s="9" customFormat="1" ht="19.899999999999999" customHeight="1">
      <c r="B79" s="108"/>
      <c r="D79" s="109" t="s">
        <v>573</v>
      </c>
      <c r="E79" s="110"/>
      <c r="F79" s="110"/>
      <c r="G79" s="110"/>
      <c r="H79" s="110"/>
      <c r="I79" s="110"/>
      <c r="J79" s="111">
        <f>J4182</f>
        <v>0</v>
      </c>
      <c r="L79" s="108"/>
    </row>
    <row r="80" spans="2:12" s="9" customFormat="1" ht="19.899999999999999" customHeight="1">
      <c r="B80" s="108"/>
      <c r="D80" s="109" t="s">
        <v>574</v>
      </c>
      <c r="E80" s="110"/>
      <c r="F80" s="110"/>
      <c r="G80" s="110"/>
      <c r="H80" s="110"/>
      <c r="I80" s="110"/>
      <c r="J80" s="111">
        <f>J4331</f>
        <v>0</v>
      </c>
      <c r="L80" s="108"/>
    </row>
    <row r="81" spans="2:12" s="9" customFormat="1" ht="19.899999999999999" customHeight="1">
      <c r="B81" s="108"/>
      <c r="D81" s="109" t="s">
        <v>4093</v>
      </c>
      <c r="E81" s="110"/>
      <c r="F81" s="110"/>
      <c r="G81" s="110"/>
      <c r="H81" s="110"/>
      <c r="I81" s="110"/>
      <c r="J81" s="111">
        <f>J4608</f>
        <v>0</v>
      </c>
      <c r="L81" s="108"/>
    </row>
    <row r="82" spans="2:12" s="8" customFormat="1" ht="25" customHeight="1">
      <c r="B82" s="104"/>
      <c r="D82" s="105" t="s">
        <v>575</v>
      </c>
      <c r="E82" s="106"/>
      <c r="F82" s="106"/>
      <c r="G82" s="106"/>
      <c r="H82" s="106"/>
      <c r="I82" s="106"/>
      <c r="J82" s="107">
        <f>J4636</f>
        <v>0</v>
      </c>
      <c r="L82" s="104"/>
    </row>
    <row r="83" spans="2:12" s="9" customFormat="1" ht="19.899999999999999" customHeight="1">
      <c r="B83" s="108"/>
      <c r="D83" s="109" t="s">
        <v>4094</v>
      </c>
      <c r="E83" s="110"/>
      <c r="F83" s="110"/>
      <c r="G83" s="110"/>
      <c r="H83" s="110"/>
      <c r="I83" s="110"/>
      <c r="J83" s="111">
        <f>J4637</f>
        <v>0</v>
      </c>
      <c r="L83" s="108"/>
    </row>
    <row r="84" spans="2:12" s="8" customFormat="1" ht="25" customHeight="1">
      <c r="B84" s="104"/>
      <c r="D84" s="105" t="s">
        <v>205</v>
      </c>
      <c r="E84" s="106"/>
      <c r="F84" s="106"/>
      <c r="G84" s="106"/>
      <c r="H84" s="106"/>
      <c r="I84" s="106"/>
      <c r="J84" s="107">
        <f>J4643</f>
        <v>0</v>
      </c>
      <c r="L84" s="104"/>
    </row>
    <row r="85" spans="2:12" s="8" customFormat="1" ht="25" customHeight="1">
      <c r="B85" s="104"/>
      <c r="D85" s="105" t="s">
        <v>206</v>
      </c>
      <c r="E85" s="106"/>
      <c r="F85" s="106"/>
      <c r="G85" s="106"/>
      <c r="H85" s="106"/>
      <c r="I85" s="106"/>
      <c r="J85" s="107">
        <f>J4652</f>
        <v>0</v>
      </c>
      <c r="L85" s="104"/>
    </row>
    <row r="86" spans="2:12" s="1" customFormat="1" ht="21.75" customHeight="1">
      <c r="B86" s="28"/>
      <c r="L86" s="28"/>
    </row>
    <row r="87" spans="2:12" s="1" customFormat="1" ht="7" customHeight="1">
      <c r="B87" s="40"/>
      <c r="C87" s="41"/>
      <c r="D87" s="41"/>
      <c r="E87" s="41"/>
      <c r="F87" s="41"/>
      <c r="G87" s="41"/>
      <c r="H87" s="41"/>
      <c r="I87" s="41"/>
      <c r="J87" s="41"/>
      <c r="K87" s="41"/>
      <c r="L87" s="28"/>
    </row>
    <row r="91" spans="2:12" s="1" customFormat="1" ht="7" customHeight="1">
      <c r="B91" s="42"/>
      <c r="C91" s="43"/>
      <c r="D91" s="43"/>
      <c r="E91" s="43"/>
      <c r="F91" s="43"/>
      <c r="G91" s="43"/>
      <c r="H91" s="43"/>
      <c r="I91" s="43"/>
      <c r="J91" s="43"/>
      <c r="K91" s="43"/>
      <c r="L91" s="28"/>
    </row>
    <row r="92" spans="2:12" s="1" customFormat="1" ht="25" customHeight="1">
      <c r="B92" s="28"/>
      <c r="C92" s="20" t="s">
        <v>141</v>
      </c>
      <c r="L92" s="28"/>
    </row>
    <row r="93" spans="2:12" s="1" customFormat="1" ht="7" customHeight="1">
      <c r="B93" s="28"/>
      <c r="L93" s="28"/>
    </row>
    <row r="94" spans="2:12" s="1" customFormat="1" ht="12" customHeight="1">
      <c r="B94" s="28"/>
      <c r="C94" s="25" t="s">
        <v>14</v>
      </c>
      <c r="L94" s="28"/>
    </row>
    <row r="95" spans="2:12" s="1" customFormat="1" ht="16.5" customHeight="1">
      <c r="B95" s="28"/>
      <c r="E95" s="1007" t="str">
        <f>E7</f>
        <v>Domov seniorů Borohrádek-Přístavba a stavební úpravy</v>
      </c>
      <c r="F95" s="1008"/>
      <c r="G95" s="1008"/>
      <c r="H95" s="1008"/>
      <c r="L95" s="28"/>
    </row>
    <row r="96" spans="2:12" s="1" customFormat="1" ht="12" customHeight="1">
      <c r="B96" s="28"/>
      <c r="C96" s="25" t="s">
        <v>128</v>
      </c>
      <c r="L96" s="28"/>
    </row>
    <row r="97" spans="2:65" s="1" customFormat="1" ht="16.5" customHeight="1">
      <c r="B97" s="28"/>
      <c r="E97" s="1003" t="str">
        <f>E9</f>
        <v>SO 01.4 - Rekonstrukce</v>
      </c>
      <c r="F97" s="1009"/>
      <c r="G97" s="1009"/>
      <c r="H97" s="1009"/>
      <c r="L97" s="28"/>
    </row>
    <row r="98" spans="2:65" s="1" customFormat="1" ht="7" customHeight="1">
      <c r="B98" s="28"/>
      <c r="L98" s="28"/>
    </row>
    <row r="99" spans="2:65" s="1" customFormat="1" ht="12" customHeight="1">
      <c r="B99" s="28"/>
      <c r="C99" s="25" t="s">
        <v>18</v>
      </c>
      <c r="F99" s="23" t="str">
        <f>F12</f>
        <v>DpS Borohrádek, st.p.č.243,722,p.p.č.187</v>
      </c>
      <c r="I99" s="25" t="s">
        <v>19</v>
      </c>
      <c r="J99" s="48" t="str">
        <f>IF(J12="","",J12)</f>
        <v>10. 6. 2024</v>
      </c>
      <c r="L99" s="28"/>
    </row>
    <row r="100" spans="2:65" s="1" customFormat="1" ht="7" customHeight="1">
      <c r="B100" s="28"/>
      <c r="L100" s="28"/>
    </row>
    <row r="101" spans="2:65" s="1" customFormat="1" ht="25.75" customHeight="1">
      <c r="B101" s="28"/>
      <c r="C101" s="25" t="s">
        <v>21</v>
      </c>
      <c r="F101" s="23" t="str">
        <f>E15</f>
        <v>Královehradecký kraj,Pivovarské nám.1245 H.Králové</v>
      </c>
      <c r="I101" s="25" t="s">
        <v>26</v>
      </c>
      <c r="J101" s="26" t="str">
        <f>E21</f>
        <v>Proxion, Hurdálková 206 547 01 Náchod</v>
      </c>
      <c r="L101" s="28"/>
    </row>
    <row r="102" spans="2:65" s="1" customFormat="1" ht="15.25" customHeight="1">
      <c r="B102" s="28"/>
      <c r="C102" s="25" t="s">
        <v>24</v>
      </c>
      <c r="F102" s="23" t="str">
        <f>IF(E18="","",E18)</f>
        <v>VZ</v>
      </c>
      <c r="I102" s="25" t="s">
        <v>28</v>
      </c>
      <c r="J102" s="26" t="str">
        <f>E24</f>
        <v>František Mrázek</v>
      </c>
      <c r="L102" s="28"/>
    </row>
    <row r="103" spans="2:65" s="1" customFormat="1" ht="10.4" customHeight="1">
      <c r="B103" s="28"/>
      <c r="L103" s="28"/>
    </row>
    <row r="104" spans="2:65" s="10" customFormat="1" ht="29.25" customHeight="1">
      <c r="B104" s="112"/>
      <c r="C104" s="878" t="s">
        <v>142</v>
      </c>
      <c r="D104" s="879" t="s">
        <v>57</v>
      </c>
      <c r="E104" s="879" t="s">
        <v>53</v>
      </c>
      <c r="F104" s="879" t="s">
        <v>54</v>
      </c>
      <c r="G104" s="879" t="s">
        <v>143</v>
      </c>
      <c r="H104" s="879" t="s">
        <v>144</v>
      </c>
      <c r="I104" s="879" t="s">
        <v>145</v>
      </c>
      <c r="J104" s="879" t="s">
        <v>132</v>
      </c>
      <c r="K104" s="880" t="s">
        <v>146</v>
      </c>
      <c r="L104" s="112"/>
      <c r="M104" s="55" t="s">
        <v>1</v>
      </c>
      <c r="N104" s="56" t="s">
        <v>36</v>
      </c>
      <c r="O104" s="56" t="s">
        <v>147</v>
      </c>
      <c r="P104" s="56" t="s">
        <v>148</v>
      </c>
      <c r="Q104" s="56" t="s">
        <v>149</v>
      </c>
      <c r="R104" s="56" t="s">
        <v>150</v>
      </c>
      <c r="S104" s="56" t="s">
        <v>151</v>
      </c>
      <c r="T104" s="57" t="s">
        <v>152</v>
      </c>
    </row>
    <row r="105" spans="2:65" s="1" customFormat="1" ht="22.9" customHeight="1">
      <c r="B105" s="28"/>
      <c r="C105" s="60" t="s">
        <v>153</v>
      </c>
      <c r="J105" s="117">
        <f>BK105</f>
        <v>0</v>
      </c>
      <c r="L105" s="28"/>
      <c r="M105" s="58"/>
      <c r="N105" s="49"/>
      <c r="O105" s="49"/>
      <c r="P105" s="118">
        <f>P106+P1614+P4636+P4643+P4652</f>
        <v>10425.254743000001</v>
      </c>
      <c r="Q105" s="49"/>
      <c r="R105" s="118">
        <f>R106+R1614+R4636+R4643+R4652</f>
        <v>505.55290260999999</v>
      </c>
      <c r="S105" s="49"/>
      <c r="T105" s="119">
        <f>T106+T1614+T4636+T4643+T4652</f>
        <v>3.2123785799999998</v>
      </c>
      <c r="AT105" s="16" t="s">
        <v>71</v>
      </c>
      <c r="AU105" s="16" t="s">
        <v>134</v>
      </c>
      <c r="BK105" s="120">
        <f>BK106+BK1614+BK4636+BK4643+BK4652</f>
        <v>0</v>
      </c>
    </row>
    <row r="106" spans="2:65" s="11" customFormat="1" ht="25.9" customHeight="1">
      <c r="B106" s="121"/>
      <c r="D106" s="122" t="s">
        <v>71</v>
      </c>
      <c r="E106" s="123" t="s">
        <v>251</v>
      </c>
      <c r="F106" s="123" t="s">
        <v>252</v>
      </c>
      <c r="J106" s="124">
        <f>BK106</f>
        <v>0</v>
      </c>
      <c r="L106" s="121"/>
      <c r="M106" s="125"/>
      <c r="P106" s="126">
        <f>P107+P155+P196+P525+P692+P1407+P1427+P1611</f>
        <v>4636.9610510000002</v>
      </c>
      <c r="R106" s="126">
        <f>R107+R155+R196+R525+R692+R1407+R1427+R1611</f>
        <v>418.30553329999998</v>
      </c>
      <c r="T106" s="127">
        <f>T107+T155+T196+T525+T692+T1407+T1427+T1611</f>
        <v>2.0579999999999998</v>
      </c>
      <c r="AR106" s="122" t="s">
        <v>80</v>
      </c>
      <c r="AT106" s="128" t="s">
        <v>71</v>
      </c>
      <c r="AU106" s="128" t="s">
        <v>72</v>
      </c>
      <c r="AY106" s="122" t="s">
        <v>157</v>
      </c>
      <c r="BK106" s="129">
        <f>BK107+BK155+BK196+BK525+BK692+BK1407+BK1427+BK1611</f>
        <v>0</v>
      </c>
    </row>
    <row r="107" spans="2:65" s="11" customFormat="1" ht="22.9" customHeight="1">
      <c r="B107" s="121"/>
      <c r="D107" s="122" t="s">
        <v>71</v>
      </c>
      <c r="E107" s="130" t="s">
        <v>80</v>
      </c>
      <c r="F107" s="130" t="s">
        <v>577</v>
      </c>
      <c r="J107" s="131">
        <f>BK107</f>
        <v>0</v>
      </c>
      <c r="L107" s="121"/>
      <c r="M107" s="125"/>
      <c r="P107" s="126">
        <f>SUM(P108:P154)</f>
        <v>71.727240000000009</v>
      </c>
      <c r="R107" s="126">
        <f>SUM(R108:R154)</f>
        <v>0</v>
      </c>
      <c r="T107" s="127">
        <f>SUM(T108:T154)</f>
        <v>0</v>
      </c>
      <c r="AR107" s="122" t="s">
        <v>80</v>
      </c>
      <c r="AT107" s="128" t="s">
        <v>71</v>
      </c>
      <c r="AU107" s="128" t="s">
        <v>80</v>
      </c>
      <c r="AY107" s="122" t="s">
        <v>157</v>
      </c>
      <c r="BK107" s="129">
        <f>SUM(BK108:BK154)</f>
        <v>0</v>
      </c>
    </row>
    <row r="108" spans="2:65" s="1" customFormat="1" ht="37.9" customHeight="1">
      <c r="B108" s="28"/>
      <c r="C108" s="198" t="s">
        <v>80</v>
      </c>
      <c r="D108" s="198" t="s">
        <v>160</v>
      </c>
      <c r="E108" s="199" t="s">
        <v>4095</v>
      </c>
      <c r="F108" s="200" t="s">
        <v>4096</v>
      </c>
      <c r="G108" s="201" t="s">
        <v>256</v>
      </c>
      <c r="H108" s="202">
        <v>1.04</v>
      </c>
      <c r="I108" s="903"/>
      <c r="J108" s="203">
        <f>ROUND(I108*H108,2)</f>
        <v>0</v>
      </c>
      <c r="K108" s="200" t="s">
        <v>2720</v>
      </c>
      <c r="L108" s="28"/>
      <c r="M108" s="140" t="s">
        <v>1</v>
      </c>
      <c r="N108" s="141" t="s">
        <v>38</v>
      </c>
      <c r="O108" s="142">
        <v>4.9329999999999998</v>
      </c>
      <c r="P108" s="142">
        <f>O108*H108</f>
        <v>5.1303200000000002</v>
      </c>
      <c r="Q108" s="142">
        <v>0</v>
      </c>
      <c r="R108" s="142">
        <f>Q108*H108</f>
        <v>0</v>
      </c>
      <c r="S108" s="142">
        <v>0</v>
      </c>
      <c r="T108" s="143">
        <f>S108*H108</f>
        <v>0</v>
      </c>
      <c r="AR108" s="144" t="s">
        <v>164</v>
      </c>
      <c r="AT108" s="144" t="s">
        <v>160</v>
      </c>
      <c r="AU108" s="144" t="s">
        <v>88</v>
      </c>
      <c r="AY108" s="16" t="s">
        <v>157</v>
      </c>
      <c r="BE108" s="145">
        <f>IF(N108="základní",J108,0)</f>
        <v>0</v>
      </c>
      <c r="BF108" s="145">
        <f>IF(N108="snížená",J108,0)</f>
        <v>0</v>
      </c>
      <c r="BG108" s="145">
        <f>IF(N108="zákl. přenesená",J108,0)</f>
        <v>0</v>
      </c>
      <c r="BH108" s="145">
        <f>IF(N108="sníž. přenesená",J108,0)</f>
        <v>0</v>
      </c>
      <c r="BI108" s="145">
        <f>IF(N108="nulová",J108,0)</f>
        <v>0</v>
      </c>
      <c r="BJ108" s="16" t="s">
        <v>88</v>
      </c>
      <c r="BK108" s="145">
        <f>ROUND(I108*H108,2)</f>
        <v>0</v>
      </c>
      <c r="BL108" s="16" t="s">
        <v>164</v>
      </c>
      <c r="BM108" s="144" t="s">
        <v>4097</v>
      </c>
    </row>
    <row r="109" spans="2:65" s="1" customFormat="1">
      <c r="B109" s="28"/>
      <c r="D109" s="150" t="s">
        <v>214</v>
      </c>
      <c r="F109" s="870" t="s">
        <v>4098</v>
      </c>
      <c r="L109" s="28"/>
      <c r="M109" s="152"/>
      <c r="T109" s="52"/>
      <c r="AT109" s="16" t="s">
        <v>214</v>
      </c>
      <c r="AU109" s="16" t="s">
        <v>88</v>
      </c>
    </row>
    <row r="110" spans="2:65" s="12" customFormat="1">
      <c r="B110" s="153"/>
      <c r="D110" s="154" t="s">
        <v>259</v>
      </c>
      <c r="E110" s="155" t="s">
        <v>1</v>
      </c>
      <c r="F110" s="156" t="s">
        <v>2723</v>
      </c>
      <c r="H110" s="155" t="s">
        <v>1</v>
      </c>
      <c r="L110" s="153"/>
      <c r="M110" s="157"/>
      <c r="T110" s="158"/>
      <c r="AT110" s="155" t="s">
        <v>259</v>
      </c>
      <c r="AU110" s="155" t="s">
        <v>88</v>
      </c>
      <c r="AV110" s="12" t="s">
        <v>80</v>
      </c>
      <c r="AW110" s="12" t="s">
        <v>27</v>
      </c>
      <c r="AX110" s="12" t="s">
        <v>72</v>
      </c>
      <c r="AY110" s="155" t="s">
        <v>157</v>
      </c>
    </row>
    <row r="111" spans="2:65" s="12" customFormat="1">
      <c r="B111" s="153"/>
      <c r="D111" s="154" t="s">
        <v>259</v>
      </c>
      <c r="E111" s="155" t="s">
        <v>1</v>
      </c>
      <c r="F111" s="156" t="s">
        <v>2758</v>
      </c>
      <c r="H111" s="155" t="s">
        <v>1</v>
      </c>
      <c r="L111" s="153"/>
      <c r="M111" s="157"/>
      <c r="T111" s="158"/>
      <c r="AT111" s="155" t="s">
        <v>259</v>
      </c>
      <c r="AU111" s="155" t="s">
        <v>88</v>
      </c>
      <c r="AV111" s="12" t="s">
        <v>80</v>
      </c>
      <c r="AW111" s="12" t="s">
        <v>27</v>
      </c>
      <c r="AX111" s="12" t="s">
        <v>72</v>
      </c>
      <c r="AY111" s="155" t="s">
        <v>157</v>
      </c>
    </row>
    <row r="112" spans="2:65" s="13" customFormat="1">
      <c r="B112" s="159"/>
      <c r="D112" s="154" t="s">
        <v>259</v>
      </c>
      <c r="E112" s="160" t="s">
        <v>1</v>
      </c>
      <c r="F112" s="161" t="s">
        <v>4099</v>
      </c>
      <c r="H112" s="162">
        <v>1.04</v>
      </c>
      <c r="L112" s="159"/>
      <c r="M112" s="163"/>
      <c r="T112" s="164"/>
      <c r="AT112" s="160" t="s">
        <v>259</v>
      </c>
      <c r="AU112" s="160" t="s">
        <v>88</v>
      </c>
      <c r="AV112" s="13" t="s">
        <v>88</v>
      </c>
      <c r="AW112" s="13" t="s">
        <v>27</v>
      </c>
      <c r="AX112" s="13" t="s">
        <v>72</v>
      </c>
      <c r="AY112" s="160" t="s">
        <v>157</v>
      </c>
    </row>
    <row r="113" spans="2:65" s="14" customFormat="1">
      <c r="B113" s="165"/>
      <c r="D113" s="154" t="s">
        <v>259</v>
      </c>
      <c r="E113" s="166" t="s">
        <v>1</v>
      </c>
      <c r="F113" s="167" t="s">
        <v>265</v>
      </c>
      <c r="H113" s="168">
        <v>1.04</v>
      </c>
      <c r="L113" s="165"/>
      <c r="M113" s="169"/>
      <c r="T113" s="170"/>
      <c r="AT113" s="166" t="s">
        <v>259</v>
      </c>
      <c r="AU113" s="166" t="s">
        <v>88</v>
      </c>
      <c r="AV113" s="14" t="s">
        <v>164</v>
      </c>
      <c r="AW113" s="14" t="s">
        <v>27</v>
      </c>
      <c r="AX113" s="14" t="s">
        <v>80</v>
      </c>
      <c r="AY113" s="166" t="s">
        <v>157</v>
      </c>
    </row>
    <row r="114" spans="2:65" s="1" customFormat="1" ht="66.75" customHeight="1">
      <c r="B114" s="28"/>
      <c r="C114" s="198" t="s">
        <v>88</v>
      </c>
      <c r="D114" s="198" t="s">
        <v>160</v>
      </c>
      <c r="E114" s="199" t="s">
        <v>4100</v>
      </c>
      <c r="F114" s="200" t="s">
        <v>4101</v>
      </c>
      <c r="G114" s="201" t="s">
        <v>411</v>
      </c>
      <c r="H114" s="202">
        <v>117</v>
      </c>
      <c r="I114" s="903"/>
      <c r="J114" s="203">
        <f>ROUND(I114*H114,2)</f>
        <v>0</v>
      </c>
      <c r="K114" s="200" t="s">
        <v>2720</v>
      </c>
      <c r="L114" s="28"/>
      <c r="M114" s="140" t="s">
        <v>1</v>
      </c>
      <c r="N114" s="141" t="s">
        <v>38</v>
      </c>
      <c r="O114" s="142">
        <v>7.0000000000000007E-2</v>
      </c>
      <c r="P114" s="142">
        <f>O114*H114</f>
        <v>8.1900000000000013</v>
      </c>
      <c r="Q114" s="142">
        <v>0</v>
      </c>
      <c r="R114" s="142">
        <f>Q114*H114</f>
        <v>0</v>
      </c>
      <c r="S114" s="142">
        <v>0</v>
      </c>
      <c r="T114" s="143">
        <f>S114*H114</f>
        <v>0</v>
      </c>
      <c r="AR114" s="144" t="s">
        <v>164</v>
      </c>
      <c r="AT114" s="144" t="s">
        <v>160</v>
      </c>
      <c r="AU114" s="144" t="s">
        <v>88</v>
      </c>
      <c r="AY114" s="16" t="s">
        <v>157</v>
      </c>
      <c r="BE114" s="145">
        <f>IF(N114="základní",J114,0)</f>
        <v>0</v>
      </c>
      <c r="BF114" s="145">
        <f>IF(N114="snížená",J114,0)</f>
        <v>0</v>
      </c>
      <c r="BG114" s="145">
        <f>IF(N114="zákl. přenesená",J114,0)</f>
        <v>0</v>
      </c>
      <c r="BH114" s="145">
        <f>IF(N114="sníž. přenesená",J114,0)</f>
        <v>0</v>
      </c>
      <c r="BI114" s="145">
        <f>IF(N114="nulová",J114,0)</f>
        <v>0</v>
      </c>
      <c r="BJ114" s="16" t="s">
        <v>88</v>
      </c>
      <c r="BK114" s="145">
        <f>ROUND(I114*H114,2)</f>
        <v>0</v>
      </c>
      <c r="BL114" s="16" t="s">
        <v>164</v>
      </c>
      <c r="BM114" s="144" t="s">
        <v>4102</v>
      </c>
    </row>
    <row r="115" spans="2:65" s="1" customFormat="1">
      <c r="B115" s="28"/>
      <c r="D115" s="150" t="s">
        <v>214</v>
      </c>
      <c r="F115" s="870" t="s">
        <v>4103</v>
      </c>
      <c r="L115" s="28"/>
      <c r="M115" s="152"/>
      <c r="T115" s="52"/>
      <c r="AT115" s="16" t="s">
        <v>214</v>
      </c>
      <c r="AU115" s="16" t="s">
        <v>88</v>
      </c>
    </row>
    <row r="116" spans="2:65" s="12" customFormat="1">
      <c r="B116" s="153"/>
      <c r="D116" s="154" t="s">
        <v>259</v>
      </c>
      <c r="E116" s="155" t="s">
        <v>1</v>
      </c>
      <c r="F116" s="156" t="s">
        <v>2723</v>
      </c>
      <c r="H116" s="155" t="s">
        <v>1</v>
      </c>
      <c r="L116" s="153"/>
      <c r="M116" s="157"/>
      <c r="T116" s="158"/>
      <c r="AT116" s="155" t="s">
        <v>259</v>
      </c>
      <c r="AU116" s="155" t="s">
        <v>88</v>
      </c>
      <c r="AV116" s="12" t="s">
        <v>80</v>
      </c>
      <c r="AW116" s="12" t="s">
        <v>27</v>
      </c>
      <c r="AX116" s="12" t="s">
        <v>72</v>
      </c>
      <c r="AY116" s="155" t="s">
        <v>157</v>
      </c>
    </row>
    <row r="117" spans="2:65" s="12" customFormat="1">
      <c r="B117" s="153"/>
      <c r="D117" s="154" t="s">
        <v>259</v>
      </c>
      <c r="E117" s="155" t="s">
        <v>1</v>
      </c>
      <c r="F117" s="156" t="s">
        <v>2758</v>
      </c>
      <c r="H117" s="155" t="s">
        <v>1</v>
      </c>
      <c r="L117" s="153"/>
      <c r="M117" s="157"/>
      <c r="T117" s="158"/>
      <c r="AT117" s="155" t="s">
        <v>259</v>
      </c>
      <c r="AU117" s="155" t="s">
        <v>88</v>
      </c>
      <c r="AV117" s="12" t="s">
        <v>80</v>
      </c>
      <c r="AW117" s="12" t="s">
        <v>27</v>
      </c>
      <c r="AX117" s="12" t="s">
        <v>72</v>
      </c>
      <c r="AY117" s="155" t="s">
        <v>157</v>
      </c>
    </row>
    <row r="118" spans="2:65" s="13" customFormat="1">
      <c r="B118" s="159"/>
      <c r="D118" s="154" t="s">
        <v>259</v>
      </c>
      <c r="E118" s="160" t="s">
        <v>1</v>
      </c>
      <c r="F118" s="161" t="s">
        <v>4104</v>
      </c>
      <c r="H118" s="162">
        <v>117</v>
      </c>
      <c r="L118" s="159"/>
      <c r="M118" s="163"/>
      <c r="T118" s="164"/>
      <c r="AT118" s="160" t="s">
        <v>259</v>
      </c>
      <c r="AU118" s="160" t="s">
        <v>88</v>
      </c>
      <c r="AV118" s="13" t="s">
        <v>88</v>
      </c>
      <c r="AW118" s="13" t="s">
        <v>27</v>
      </c>
      <c r="AX118" s="13" t="s">
        <v>72</v>
      </c>
      <c r="AY118" s="160" t="s">
        <v>157</v>
      </c>
    </row>
    <row r="119" spans="2:65" s="14" customFormat="1">
      <c r="B119" s="165"/>
      <c r="D119" s="154" t="s">
        <v>259</v>
      </c>
      <c r="E119" s="166" t="s">
        <v>1</v>
      </c>
      <c r="F119" s="167" t="s">
        <v>265</v>
      </c>
      <c r="H119" s="168">
        <v>117</v>
      </c>
      <c r="L119" s="165"/>
      <c r="M119" s="169"/>
      <c r="T119" s="170"/>
      <c r="AT119" s="166" t="s">
        <v>259</v>
      </c>
      <c r="AU119" s="166" t="s">
        <v>88</v>
      </c>
      <c r="AV119" s="14" t="s">
        <v>164</v>
      </c>
      <c r="AW119" s="14" t="s">
        <v>27</v>
      </c>
      <c r="AX119" s="14" t="s">
        <v>80</v>
      </c>
      <c r="AY119" s="166" t="s">
        <v>157</v>
      </c>
    </row>
    <row r="120" spans="2:65" s="1" customFormat="1" ht="55.5" customHeight="1">
      <c r="B120" s="28"/>
      <c r="C120" s="198" t="s">
        <v>95</v>
      </c>
      <c r="D120" s="198" t="s">
        <v>160</v>
      </c>
      <c r="E120" s="199" t="s">
        <v>2744</v>
      </c>
      <c r="F120" s="200" t="s">
        <v>2745</v>
      </c>
      <c r="G120" s="201" t="s">
        <v>256</v>
      </c>
      <c r="H120" s="202">
        <v>15.08</v>
      </c>
      <c r="I120" s="903"/>
      <c r="J120" s="203">
        <f>ROUND(I120*H120,2)</f>
        <v>0</v>
      </c>
      <c r="K120" s="200" t="s">
        <v>2720</v>
      </c>
      <c r="L120" s="28"/>
      <c r="M120" s="140" t="s">
        <v>1</v>
      </c>
      <c r="N120" s="141" t="s">
        <v>38</v>
      </c>
      <c r="O120" s="142">
        <v>1.123</v>
      </c>
      <c r="P120" s="142">
        <f>O120*H120</f>
        <v>16.934840000000001</v>
      </c>
      <c r="Q120" s="142">
        <v>0</v>
      </c>
      <c r="R120" s="142">
        <f>Q120*H120</f>
        <v>0</v>
      </c>
      <c r="S120" s="142">
        <v>0</v>
      </c>
      <c r="T120" s="143">
        <f>S120*H120</f>
        <v>0</v>
      </c>
      <c r="AR120" s="144" t="s">
        <v>164</v>
      </c>
      <c r="AT120" s="144" t="s">
        <v>160</v>
      </c>
      <c r="AU120" s="144" t="s">
        <v>88</v>
      </c>
      <c r="AY120" s="16" t="s">
        <v>157</v>
      </c>
      <c r="BE120" s="145">
        <f>IF(N120="základní",J120,0)</f>
        <v>0</v>
      </c>
      <c r="BF120" s="145">
        <f>IF(N120="snížená",J120,0)</f>
        <v>0</v>
      </c>
      <c r="BG120" s="145">
        <f>IF(N120="zákl. přenesená",J120,0)</f>
        <v>0</v>
      </c>
      <c r="BH120" s="145">
        <f>IF(N120="sníž. přenesená",J120,0)</f>
        <v>0</v>
      </c>
      <c r="BI120" s="145">
        <f>IF(N120="nulová",J120,0)</f>
        <v>0</v>
      </c>
      <c r="BJ120" s="16" t="s">
        <v>88</v>
      </c>
      <c r="BK120" s="145">
        <f>ROUND(I120*H120,2)</f>
        <v>0</v>
      </c>
      <c r="BL120" s="16" t="s">
        <v>164</v>
      </c>
      <c r="BM120" s="144" t="s">
        <v>4105</v>
      </c>
    </row>
    <row r="121" spans="2:65" s="1" customFormat="1">
      <c r="B121" s="28"/>
      <c r="D121" s="150" t="s">
        <v>214</v>
      </c>
      <c r="F121" s="870" t="s">
        <v>2747</v>
      </c>
      <c r="L121" s="28"/>
      <c r="M121" s="152"/>
      <c r="T121" s="52"/>
      <c r="AT121" s="16" t="s">
        <v>214</v>
      </c>
      <c r="AU121" s="16" t="s">
        <v>88</v>
      </c>
    </row>
    <row r="122" spans="2:65" s="12" customFormat="1">
      <c r="B122" s="153"/>
      <c r="D122" s="154" t="s">
        <v>259</v>
      </c>
      <c r="E122" s="155" t="s">
        <v>1</v>
      </c>
      <c r="F122" s="156" t="s">
        <v>2723</v>
      </c>
      <c r="H122" s="155" t="s">
        <v>1</v>
      </c>
      <c r="L122" s="153"/>
      <c r="M122" s="157"/>
      <c r="T122" s="158"/>
      <c r="AT122" s="155" t="s">
        <v>259</v>
      </c>
      <c r="AU122" s="155" t="s">
        <v>88</v>
      </c>
      <c r="AV122" s="12" t="s">
        <v>80</v>
      </c>
      <c r="AW122" s="12" t="s">
        <v>27</v>
      </c>
      <c r="AX122" s="12" t="s">
        <v>72</v>
      </c>
      <c r="AY122" s="155" t="s">
        <v>157</v>
      </c>
    </row>
    <row r="123" spans="2:65" s="13" customFormat="1">
      <c r="B123" s="159"/>
      <c r="D123" s="154" t="s">
        <v>259</v>
      </c>
      <c r="E123" s="160" t="s">
        <v>1</v>
      </c>
      <c r="F123" s="161" t="s">
        <v>4106</v>
      </c>
      <c r="H123" s="162">
        <v>14.04</v>
      </c>
      <c r="L123" s="159"/>
      <c r="M123" s="163"/>
      <c r="T123" s="164"/>
      <c r="AT123" s="160" t="s">
        <v>259</v>
      </c>
      <c r="AU123" s="160" t="s">
        <v>88</v>
      </c>
      <c r="AV123" s="13" t="s">
        <v>88</v>
      </c>
      <c r="AW123" s="13" t="s">
        <v>27</v>
      </c>
      <c r="AX123" s="13" t="s">
        <v>72</v>
      </c>
      <c r="AY123" s="160" t="s">
        <v>157</v>
      </c>
    </row>
    <row r="124" spans="2:65" s="13" customFormat="1">
      <c r="B124" s="159"/>
      <c r="D124" s="154" t="s">
        <v>259</v>
      </c>
      <c r="E124" s="160" t="s">
        <v>1</v>
      </c>
      <c r="F124" s="161" t="s">
        <v>4099</v>
      </c>
      <c r="H124" s="162">
        <v>1.04</v>
      </c>
      <c r="L124" s="159"/>
      <c r="M124" s="163"/>
      <c r="T124" s="164"/>
      <c r="AT124" s="160" t="s">
        <v>259</v>
      </c>
      <c r="AU124" s="160" t="s">
        <v>88</v>
      </c>
      <c r="AV124" s="13" t="s">
        <v>88</v>
      </c>
      <c r="AW124" s="13" t="s">
        <v>27</v>
      </c>
      <c r="AX124" s="13" t="s">
        <v>72</v>
      </c>
      <c r="AY124" s="160" t="s">
        <v>157</v>
      </c>
    </row>
    <row r="125" spans="2:65" s="14" customFormat="1">
      <c r="B125" s="165"/>
      <c r="D125" s="154" t="s">
        <v>259</v>
      </c>
      <c r="E125" s="166" t="s">
        <v>1</v>
      </c>
      <c r="F125" s="167" t="s">
        <v>265</v>
      </c>
      <c r="H125" s="168">
        <v>15.08</v>
      </c>
      <c r="L125" s="165"/>
      <c r="M125" s="169"/>
      <c r="T125" s="170"/>
      <c r="AT125" s="166" t="s">
        <v>259</v>
      </c>
      <c r="AU125" s="166" t="s">
        <v>88</v>
      </c>
      <c r="AV125" s="14" t="s">
        <v>164</v>
      </c>
      <c r="AW125" s="14" t="s">
        <v>27</v>
      </c>
      <c r="AX125" s="14" t="s">
        <v>80</v>
      </c>
      <c r="AY125" s="166" t="s">
        <v>157</v>
      </c>
    </row>
    <row r="126" spans="2:65" s="1" customFormat="1" ht="55.5" customHeight="1">
      <c r="B126" s="28"/>
      <c r="C126" s="198" t="s">
        <v>164</v>
      </c>
      <c r="D126" s="198" t="s">
        <v>160</v>
      </c>
      <c r="E126" s="199" t="s">
        <v>2749</v>
      </c>
      <c r="F126" s="200" t="s">
        <v>2750</v>
      </c>
      <c r="G126" s="201" t="s">
        <v>256</v>
      </c>
      <c r="H126" s="202">
        <v>15.08</v>
      </c>
      <c r="I126" s="903"/>
      <c r="J126" s="203">
        <f>ROUND(I126*H126,2)</f>
        <v>0</v>
      </c>
      <c r="K126" s="200" t="s">
        <v>2720</v>
      </c>
      <c r="L126" s="28"/>
      <c r="M126" s="140" t="s">
        <v>1</v>
      </c>
      <c r="N126" s="141" t="s">
        <v>38</v>
      </c>
      <c r="O126" s="142">
        <v>1.036</v>
      </c>
      <c r="P126" s="142">
        <f>O126*H126</f>
        <v>15.62288</v>
      </c>
      <c r="Q126" s="142">
        <v>0</v>
      </c>
      <c r="R126" s="142">
        <f>Q126*H126</f>
        <v>0</v>
      </c>
      <c r="S126" s="142">
        <v>0</v>
      </c>
      <c r="T126" s="143">
        <f>S126*H126</f>
        <v>0</v>
      </c>
      <c r="AR126" s="144" t="s">
        <v>164</v>
      </c>
      <c r="AT126" s="144" t="s">
        <v>160</v>
      </c>
      <c r="AU126" s="144" t="s">
        <v>88</v>
      </c>
      <c r="AY126" s="16" t="s">
        <v>157</v>
      </c>
      <c r="BE126" s="145">
        <f>IF(N126="základní",J126,0)</f>
        <v>0</v>
      </c>
      <c r="BF126" s="145">
        <f>IF(N126="snížená",J126,0)</f>
        <v>0</v>
      </c>
      <c r="BG126" s="145">
        <f>IF(N126="zákl. přenesená",J126,0)</f>
        <v>0</v>
      </c>
      <c r="BH126" s="145">
        <f>IF(N126="sníž. přenesená",J126,0)</f>
        <v>0</v>
      </c>
      <c r="BI126" s="145">
        <f>IF(N126="nulová",J126,0)</f>
        <v>0</v>
      </c>
      <c r="BJ126" s="16" t="s">
        <v>88</v>
      </c>
      <c r="BK126" s="145">
        <f>ROUND(I126*H126,2)</f>
        <v>0</v>
      </c>
      <c r="BL126" s="16" t="s">
        <v>164</v>
      </c>
      <c r="BM126" s="144" t="s">
        <v>4107</v>
      </c>
    </row>
    <row r="127" spans="2:65" s="1" customFormat="1">
      <c r="B127" s="28"/>
      <c r="D127" s="150" t="s">
        <v>214</v>
      </c>
      <c r="F127" s="870" t="s">
        <v>2752</v>
      </c>
      <c r="L127" s="28"/>
      <c r="M127" s="152"/>
      <c r="T127" s="52"/>
      <c r="AT127" s="16" t="s">
        <v>214</v>
      </c>
      <c r="AU127" s="16" t="s">
        <v>88</v>
      </c>
    </row>
    <row r="128" spans="2:65" s="12" customFormat="1">
      <c r="B128" s="153"/>
      <c r="D128" s="154" t="s">
        <v>259</v>
      </c>
      <c r="E128" s="155" t="s">
        <v>1</v>
      </c>
      <c r="F128" s="156" t="s">
        <v>2723</v>
      </c>
      <c r="H128" s="155" t="s">
        <v>1</v>
      </c>
      <c r="L128" s="153"/>
      <c r="M128" s="157"/>
      <c r="T128" s="158"/>
      <c r="AT128" s="155" t="s">
        <v>259</v>
      </c>
      <c r="AU128" s="155" t="s">
        <v>88</v>
      </c>
      <c r="AV128" s="12" t="s">
        <v>80</v>
      </c>
      <c r="AW128" s="12" t="s">
        <v>27</v>
      </c>
      <c r="AX128" s="12" t="s">
        <v>72</v>
      </c>
      <c r="AY128" s="155" t="s">
        <v>157</v>
      </c>
    </row>
    <row r="129" spans="2:65" s="13" customFormat="1">
      <c r="B129" s="159"/>
      <c r="D129" s="154" t="s">
        <v>259</v>
      </c>
      <c r="E129" s="160" t="s">
        <v>1</v>
      </c>
      <c r="F129" s="161" t="s">
        <v>4106</v>
      </c>
      <c r="H129" s="162">
        <v>14.04</v>
      </c>
      <c r="L129" s="159"/>
      <c r="M129" s="163"/>
      <c r="T129" s="164"/>
      <c r="AT129" s="160" t="s">
        <v>259</v>
      </c>
      <c r="AU129" s="160" t="s">
        <v>88</v>
      </c>
      <c r="AV129" s="13" t="s">
        <v>88</v>
      </c>
      <c r="AW129" s="13" t="s">
        <v>27</v>
      </c>
      <c r="AX129" s="13" t="s">
        <v>72</v>
      </c>
      <c r="AY129" s="160" t="s">
        <v>157</v>
      </c>
    </row>
    <row r="130" spans="2:65" s="13" customFormat="1">
      <c r="B130" s="159"/>
      <c r="D130" s="154" t="s">
        <v>259</v>
      </c>
      <c r="E130" s="160" t="s">
        <v>1</v>
      </c>
      <c r="F130" s="161" t="s">
        <v>4099</v>
      </c>
      <c r="H130" s="162">
        <v>1.04</v>
      </c>
      <c r="L130" s="159"/>
      <c r="M130" s="163"/>
      <c r="T130" s="164"/>
      <c r="AT130" s="160" t="s">
        <v>259</v>
      </c>
      <c r="AU130" s="160" t="s">
        <v>88</v>
      </c>
      <c r="AV130" s="13" t="s">
        <v>88</v>
      </c>
      <c r="AW130" s="13" t="s">
        <v>27</v>
      </c>
      <c r="AX130" s="13" t="s">
        <v>72</v>
      </c>
      <c r="AY130" s="160" t="s">
        <v>157</v>
      </c>
    </row>
    <row r="131" spans="2:65" s="14" customFormat="1">
      <c r="B131" s="165"/>
      <c r="D131" s="154" t="s">
        <v>259</v>
      </c>
      <c r="E131" s="166" t="s">
        <v>1</v>
      </c>
      <c r="F131" s="167" t="s">
        <v>265</v>
      </c>
      <c r="H131" s="168">
        <v>15.08</v>
      </c>
      <c r="L131" s="165"/>
      <c r="M131" s="169"/>
      <c r="T131" s="170"/>
      <c r="AT131" s="166" t="s">
        <v>259</v>
      </c>
      <c r="AU131" s="166" t="s">
        <v>88</v>
      </c>
      <c r="AV131" s="14" t="s">
        <v>164</v>
      </c>
      <c r="AW131" s="14" t="s">
        <v>27</v>
      </c>
      <c r="AX131" s="14" t="s">
        <v>80</v>
      </c>
      <c r="AY131" s="166" t="s">
        <v>157</v>
      </c>
    </row>
    <row r="132" spans="2:65" s="1" customFormat="1" ht="62.65" customHeight="1">
      <c r="B132" s="28"/>
      <c r="C132" s="198" t="s">
        <v>156</v>
      </c>
      <c r="D132" s="198" t="s">
        <v>160</v>
      </c>
      <c r="E132" s="199" t="s">
        <v>660</v>
      </c>
      <c r="F132" s="200" t="s">
        <v>2748</v>
      </c>
      <c r="G132" s="201" t="s">
        <v>256</v>
      </c>
      <c r="H132" s="202">
        <v>15.08</v>
      </c>
      <c r="I132" s="903"/>
      <c r="J132" s="203">
        <f>ROUND(I132*H132,2)</f>
        <v>0</v>
      </c>
      <c r="K132" s="200" t="s">
        <v>2720</v>
      </c>
      <c r="L132" s="28"/>
      <c r="M132" s="140" t="s">
        <v>1</v>
      </c>
      <c r="N132" s="141" t="s">
        <v>38</v>
      </c>
      <c r="O132" s="142">
        <v>8.6999999999999994E-2</v>
      </c>
      <c r="P132" s="142">
        <f>O132*H132</f>
        <v>1.31196</v>
      </c>
      <c r="Q132" s="142">
        <v>0</v>
      </c>
      <c r="R132" s="142">
        <f>Q132*H132</f>
        <v>0</v>
      </c>
      <c r="S132" s="142">
        <v>0</v>
      </c>
      <c r="T132" s="143">
        <f>S132*H132</f>
        <v>0</v>
      </c>
      <c r="AR132" s="144" t="s">
        <v>164</v>
      </c>
      <c r="AT132" s="144" t="s">
        <v>160</v>
      </c>
      <c r="AU132" s="144" t="s">
        <v>88</v>
      </c>
      <c r="AY132" s="16" t="s">
        <v>157</v>
      </c>
      <c r="BE132" s="145">
        <f>IF(N132="základní",J132,0)</f>
        <v>0</v>
      </c>
      <c r="BF132" s="145">
        <f>IF(N132="snížená",J132,0)</f>
        <v>0</v>
      </c>
      <c r="BG132" s="145">
        <f>IF(N132="zákl. přenesená",J132,0)</f>
        <v>0</v>
      </c>
      <c r="BH132" s="145">
        <f>IF(N132="sníž. přenesená",J132,0)</f>
        <v>0</v>
      </c>
      <c r="BI132" s="145">
        <f>IF(N132="nulová",J132,0)</f>
        <v>0</v>
      </c>
      <c r="BJ132" s="16" t="s">
        <v>88</v>
      </c>
      <c r="BK132" s="145">
        <f>ROUND(I132*H132,2)</f>
        <v>0</v>
      </c>
      <c r="BL132" s="16" t="s">
        <v>164</v>
      </c>
      <c r="BM132" s="144" t="s">
        <v>4108</v>
      </c>
    </row>
    <row r="133" spans="2:65" s="1" customFormat="1">
      <c r="B133" s="28"/>
      <c r="D133" s="150" t="s">
        <v>214</v>
      </c>
      <c r="F133" s="870" t="s">
        <v>663</v>
      </c>
      <c r="L133" s="28"/>
      <c r="M133" s="152"/>
      <c r="T133" s="52"/>
      <c r="AT133" s="16" t="s">
        <v>214</v>
      </c>
      <c r="AU133" s="16" t="s">
        <v>88</v>
      </c>
    </row>
    <row r="134" spans="2:65" s="12" customFormat="1">
      <c r="B134" s="153"/>
      <c r="D134" s="154" t="s">
        <v>259</v>
      </c>
      <c r="E134" s="155" t="s">
        <v>1</v>
      </c>
      <c r="F134" s="156" t="s">
        <v>2723</v>
      </c>
      <c r="H134" s="155" t="s">
        <v>1</v>
      </c>
      <c r="L134" s="153"/>
      <c r="M134" s="157"/>
      <c r="T134" s="158"/>
      <c r="AT134" s="155" t="s">
        <v>259</v>
      </c>
      <c r="AU134" s="155" t="s">
        <v>88</v>
      </c>
      <c r="AV134" s="12" t="s">
        <v>80</v>
      </c>
      <c r="AW134" s="12" t="s">
        <v>27</v>
      </c>
      <c r="AX134" s="12" t="s">
        <v>72</v>
      </c>
      <c r="AY134" s="155" t="s">
        <v>157</v>
      </c>
    </row>
    <row r="135" spans="2:65" s="13" customFormat="1">
      <c r="B135" s="159"/>
      <c r="D135" s="154" t="s">
        <v>259</v>
      </c>
      <c r="E135" s="160" t="s">
        <v>1</v>
      </c>
      <c r="F135" s="161" t="s">
        <v>4106</v>
      </c>
      <c r="H135" s="162">
        <v>14.04</v>
      </c>
      <c r="L135" s="159"/>
      <c r="M135" s="163"/>
      <c r="T135" s="164"/>
      <c r="AT135" s="160" t="s">
        <v>259</v>
      </c>
      <c r="AU135" s="160" t="s">
        <v>88</v>
      </c>
      <c r="AV135" s="13" t="s">
        <v>88</v>
      </c>
      <c r="AW135" s="13" t="s">
        <v>27</v>
      </c>
      <c r="AX135" s="13" t="s">
        <v>72</v>
      </c>
      <c r="AY135" s="160" t="s">
        <v>157</v>
      </c>
    </row>
    <row r="136" spans="2:65" s="13" customFormat="1">
      <c r="B136" s="159"/>
      <c r="D136" s="154" t="s">
        <v>259</v>
      </c>
      <c r="E136" s="160" t="s">
        <v>1</v>
      </c>
      <c r="F136" s="161" t="s">
        <v>4099</v>
      </c>
      <c r="H136" s="162">
        <v>1.04</v>
      </c>
      <c r="L136" s="159"/>
      <c r="M136" s="163"/>
      <c r="T136" s="164"/>
      <c r="AT136" s="160" t="s">
        <v>259</v>
      </c>
      <c r="AU136" s="160" t="s">
        <v>88</v>
      </c>
      <c r="AV136" s="13" t="s">
        <v>88</v>
      </c>
      <c r="AW136" s="13" t="s">
        <v>27</v>
      </c>
      <c r="AX136" s="13" t="s">
        <v>72</v>
      </c>
      <c r="AY136" s="160" t="s">
        <v>157</v>
      </c>
    </row>
    <row r="137" spans="2:65" s="14" customFormat="1">
      <c r="B137" s="165"/>
      <c r="D137" s="154" t="s">
        <v>259</v>
      </c>
      <c r="E137" s="166" t="s">
        <v>1</v>
      </c>
      <c r="F137" s="167" t="s">
        <v>265</v>
      </c>
      <c r="H137" s="168">
        <v>15.08</v>
      </c>
      <c r="L137" s="165"/>
      <c r="M137" s="169"/>
      <c r="T137" s="170"/>
      <c r="AT137" s="166" t="s">
        <v>259</v>
      </c>
      <c r="AU137" s="166" t="s">
        <v>88</v>
      </c>
      <c r="AV137" s="14" t="s">
        <v>164</v>
      </c>
      <c r="AW137" s="14" t="s">
        <v>27</v>
      </c>
      <c r="AX137" s="14" t="s">
        <v>80</v>
      </c>
      <c r="AY137" s="166" t="s">
        <v>157</v>
      </c>
    </row>
    <row r="138" spans="2:65" s="1" customFormat="1" ht="44.25" customHeight="1">
      <c r="B138" s="28"/>
      <c r="C138" s="198" t="s">
        <v>169</v>
      </c>
      <c r="D138" s="198" t="s">
        <v>160</v>
      </c>
      <c r="E138" s="199" t="s">
        <v>670</v>
      </c>
      <c r="F138" s="200" t="s">
        <v>2753</v>
      </c>
      <c r="G138" s="201" t="s">
        <v>276</v>
      </c>
      <c r="H138" s="202">
        <v>27.143999999999998</v>
      </c>
      <c r="I138" s="903"/>
      <c r="J138" s="203">
        <f>ROUND(I138*H138,2)</f>
        <v>0</v>
      </c>
      <c r="K138" s="200" t="s">
        <v>2720</v>
      </c>
      <c r="L138" s="28"/>
      <c r="M138" s="140" t="s">
        <v>1</v>
      </c>
      <c r="N138" s="141" t="s">
        <v>38</v>
      </c>
      <c r="O138" s="142">
        <v>0</v>
      </c>
      <c r="P138" s="142">
        <f>O138*H138</f>
        <v>0</v>
      </c>
      <c r="Q138" s="142">
        <v>0</v>
      </c>
      <c r="R138" s="142">
        <f>Q138*H138</f>
        <v>0</v>
      </c>
      <c r="S138" s="142">
        <v>0</v>
      </c>
      <c r="T138" s="143">
        <f>S138*H138</f>
        <v>0</v>
      </c>
      <c r="AR138" s="144" t="s">
        <v>164</v>
      </c>
      <c r="AT138" s="144" t="s">
        <v>160</v>
      </c>
      <c r="AU138" s="144" t="s">
        <v>88</v>
      </c>
      <c r="AY138" s="16" t="s">
        <v>157</v>
      </c>
      <c r="BE138" s="145">
        <f>IF(N138="základní",J138,0)</f>
        <v>0</v>
      </c>
      <c r="BF138" s="145">
        <f>IF(N138="snížená",J138,0)</f>
        <v>0</v>
      </c>
      <c r="BG138" s="145">
        <f>IF(N138="zákl. přenesená",J138,0)</f>
        <v>0</v>
      </c>
      <c r="BH138" s="145">
        <f>IF(N138="sníž. přenesená",J138,0)</f>
        <v>0</v>
      </c>
      <c r="BI138" s="145">
        <f>IF(N138="nulová",J138,0)</f>
        <v>0</v>
      </c>
      <c r="BJ138" s="16" t="s">
        <v>88</v>
      </c>
      <c r="BK138" s="145">
        <f>ROUND(I138*H138,2)</f>
        <v>0</v>
      </c>
      <c r="BL138" s="16" t="s">
        <v>164</v>
      </c>
      <c r="BM138" s="144" t="s">
        <v>4109</v>
      </c>
    </row>
    <row r="139" spans="2:65" s="1" customFormat="1">
      <c r="B139" s="28"/>
      <c r="D139" s="150" t="s">
        <v>214</v>
      </c>
      <c r="F139" s="870" t="s">
        <v>673</v>
      </c>
      <c r="L139" s="28"/>
      <c r="M139" s="152"/>
      <c r="T139" s="52"/>
      <c r="AT139" s="16" t="s">
        <v>214</v>
      </c>
      <c r="AU139" s="16" t="s">
        <v>88</v>
      </c>
    </row>
    <row r="140" spans="2:65" s="12" customFormat="1">
      <c r="B140" s="153"/>
      <c r="D140" s="154" t="s">
        <v>259</v>
      </c>
      <c r="E140" s="155" t="s">
        <v>1</v>
      </c>
      <c r="F140" s="156" t="s">
        <v>2723</v>
      </c>
      <c r="H140" s="155" t="s">
        <v>1</v>
      </c>
      <c r="L140" s="153"/>
      <c r="M140" s="157"/>
      <c r="T140" s="158"/>
      <c r="AT140" s="155" t="s">
        <v>259</v>
      </c>
      <c r="AU140" s="155" t="s">
        <v>88</v>
      </c>
      <c r="AV140" s="12" t="s">
        <v>80</v>
      </c>
      <c r="AW140" s="12" t="s">
        <v>27</v>
      </c>
      <c r="AX140" s="12" t="s">
        <v>72</v>
      </c>
      <c r="AY140" s="155" t="s">
        <v>157</v>
      </c>
    </row>
    <row r="141" spans="2:65" s="13" customFormat="1">
      <c r="B141" s="159"/>
      <c r="D141" s="154" t="s">
        <v>259</v>
      </c>
      <c r="E141" s="160" t="s">
        <v>1</v>
      </c>
      <c r="F141" s="161" t="s">
        <v>4110</v>
      </c>
      <c r="H141" s="162">
        <v>27.143999999999998</v>
      </c>
      <c r="L141" s="159"/>
      <c r="M141" s="163"/>
      <c r="T141" s="164"/>
      <c r="AT141" s="160" t="s">
        <v>259</v>
      </c>
      <c r="AU141" s="160" t="s">
        <v>88</v>
      </c>
      <c r="AV141" s="13" t="s">
        <v>88</v>
      </c>
      <c r="AW141" s="13" t="s">
        <v>27</v>
      </c>
      <c r="AX141" s="13" t="s">
        <v>72</v>
      </c>
      <c r="AY141" s="160" t="s">
        <v>157</v>
      </c>
    </row>
    <row r="142" spans="2:65" s="14" customFormat="1">
      <c r="B142" s="165"/>
      <c r="D142" s="154" t="s">
        <v>259</v>
      </c>
      <c r="E142" s="166" t="s">
        <v>1</v>
      </c>
      <c r="F142" s="167" t="s">
        <v>265</v>
      </c>
      <c r="H142" s="168">
        <v>27.143999999999998</v>
      </c>
      <c r="L142" s="165"/>
      <c r="M142" s="169"/>
      <c r="T142" s="170"/>
      <c r="AT142" s="166" t="s">
        <v>259</v>
      </c>
      <c r="AU142" s="166" t="s">
        <v>88</v>
      </c>
      <c r="AV142" s="14" t="s">
        <v>164</v>
      </c>
      <c r="AW142" s="14" t="s">
        <v>27</v>
      </c>
      <c r="AX142" s="14" t="s">
        <v>80</v>
      </c>
      <c r="AY142" s="166" t="s">
        <v>157</v>
      </c>
    </row>
    <row r="143" spans="2:65" s="1" customFormat="1" ht="37.9" customHeight="1">
      <c r="B143" s="28"/>
      <c r="C143" s="198" t="s">
        <v>182</v>
      </c>
      <c r="D143" s="198" t="s">
        <v>160</v>
      </c>
      <c r="E143" s="199" t="s">
        <v>675</v>
      </c>
      <c r="F143" s="200" t="s">
        <v>2756</v>
      </c>
      <c r="G143" s="201" t="s">
        <v>256</v>
      </c>
      <c r="H143" s="202">
        <v>15.08</v>
      </c>
      <c r="I143" s="903"/>
      <c r="J143" s="203">
        <f>ROUND(I143*H143,2)</f>
        <v>0</v>
      </c>
      <c r="K143" s="200" t="s">
        <v>2720</v>
      </c>
      <c r="L143" s="28"/>
      <c r="M143" s="140" t="s">
        <v>1</v>
      </c>
      <c r="N143" s="141" t="s">
        <v>38</v>
      </c>
      <c r="O143" s="142">
        <v>8.9999999999999993E-3</v>
      </c>
      <c r="P143" s="142">
        <f>O143*H143</f>
        <v>0.13571999999999998</v>
      </c>
      <c r="Q143" s="142">
        <v>0</v>
      </c>
      <c r="R143" s="142">
        <f>Q143*H143</f>
        <v>0</v>
      </c>
      <c r="S143" s="142">
        <v>0</v>
      </c>
      <c r="T143" s="143">
        <f>S143*H143</f>
        <v>0</v>
      </c>
      <c r="AR143" s="144" t="s">
        <v>164</v>
      </c>
      <c r="AT143" s="144" t="s">
        <v>160</v>
      </c>
      <c r="AU143" s="144" t="s">
        <v>88</v>
      </c>
      <c r="AY143" s="16" t="s">
        <v>157</v>
      </c>
      <c r="BE143" s="145">
        <f>IF(N143="základní",J143,0)</f>
        <v>0</v>
      </c>
      <c r="BF143" s="145">
        <f>IF(N143="snížená",J143,0)</f>
        <v>0</v>
      </c>
      <c r="BG143" s="145">
        <f>IF(N143="zákl. přenesená",J143,0)</f>
        <v>0</v>
      </c>
      <c r="BH143" s="145">
        <f>IF(N143="sníž. přenesená",J143,0)</f>
        <v>0</v>
      </c>
      <c r="BI143" s="145">
        <f>IF(N143="nulová",J143,0)</f>
        <v>0</v>
      </c>
      <c r="BJ143" s="16" t="s">
        <v>88</v>
      </c>
      <c r="BK143" s="145">
        <f>ROUND(I143*H143,2)</f>
        <v>0</v>
      </c>
      <c r="BL143" s="16" t="s">
        <v>164</v>
      </c>
      <c r="BM143" s="144" t="s">
        <v>4111</v>
      </c>
    </row>
    <row r="144" spans="2:65" s="1" customFormat="1">
      <c r="B144" s="28"/>
      <c r="D144" s="150" t="s">
        <v>214</v>
      </c>
      <c r="F144" s="870" t="s">
        <v>678</v>
      </c>
      <c r="L144" s="28"/>
      <c r="M144" s="152"/>
      <c r="T144" s="52"/>
      <c r="AT144" s="16" t="s">
        <v>214</v>
      </c>
      <c r="AU144" s="16" t="s">
        <v>88</v>
      </c>
    </row>
    <row r="145" spans="2:65" s="12" customFormat="1">
      <c r="B145" s="153"/>
      <c r="D145" s="154" t="s">
        <v>259</v>
      </c>
      <c r="E145" s="155" t="s">
        <v>1</v>
      </c>
      <c r="F145" s="156" t="s">
        <v>2723</v>
      </c>
      <c r="H145" s="155" t="s">
        <v>1</v>
      </c>
      <c r="L145" s="153"/>
      <c r="M145" s="157"/>
      <c r="T145" s="158"/>
      <c r="AT145" s="155" t="s">
        <v>259</v>
      </c>
      <c r="AU145" s="155" t="s">
        <v>88</v>
      </c>
      <c r="AV145" s="12" t="s">
        <v>80</v>
      </c>
      <c r="AW145" s="12" t="s">
        <v>27</v>
      </c>
      <c r="AX145" s="12" t="s">
        <v>72</v>
      </c>
      <c r="AY145" s="155" t="s">
        <v>157</v>
      </c>
    </row>
    <row r="146" spans="2:65" s="13" customFormat="1">
      <c r="B146" s="159"/>
      <c r="D146" s="154" t="s">
        <v>259</v>
      </c>
      <c r="E146" s="160" t="s">
        <v>1</v>
      </c>
      <c r="F146" s="161" t="s">
        <v>4106</v>
      </c>
      <c r="H146" s="162">
        <v>14.04</v>
      </c>
      <c r="L146" s="159"/>
      <c r="M146" s="163"/>
      <c r="T146" s="164"/>
      <c r="AT146" s="160" t="s">
        <v>259</v>
      </c>
      <c r="AU146" s="160" t="s">
        <v>88</v>
      </c>
      <c r="AV146" s="13" t="s">
        <v>88</v>
      </c>
      <c r="AW146" s="13" t="s">
        <v>27</v>
      </c>
      <c r="AX146" s="13" t="s">
        <v>72</v>
      </c>
      <c r="AY146" s="160" t="s">
        <v>157</v>
      </c>
    </row>
    <row r="147" spans="2:65" s="13" customFormat="1">
      <c r="B147" s="159"/>
      <c r="D147" s="154" t="s">
        <v>259</v>
      </c>
      <c r="E147" s="160" t="s">
        <v>1</v>
      </c>
      <c r="F147" s="161" t="s">
        <v>4099</v>
      </c>
      <c r="H147" s="162">
        <v>1.04</v>
      </c>
      <c r="L147" s="159"/>
      <c r="M147" s="163"/>
      <c r="T147" s="164"/>
      <c r="AT147" s="160" t="s">
        <v>259</v>
      </c>
      <c r="AU147" s="160" t="s">
        <v>88</v>
      </c>
      <c r="AV147" s="13" t="s">
        <v>88</v>
      </c>
      <c r="AW147" s="13" t="s">
        <v>27</v>
      </c>
      <c r="AX147" s="13" t="s">
        <v>72</v>
      </c>
      <c r="AY147" s="160" t="s">
        <v>157</v>
      </c>
    </row>
    <row r="148" spans="2:65" s="14" customFormat="1">
      <c r="B148" s="165"/>
      <c r="D148" s="154" t="s">
        <v>259</v>
      </c>
      <c r="E148" s="166" t="s">
        <v>1</v>
      </c>
      <c r="F148" s="167" t="s">
        <v>265</v>
      </c>
      <c r="H148" s="168">
        <v>15.08</v>
      </c>
      <c r="L148" s="165"/>
      <c r="M148" s="169"/>
      <c r="T148" s="170"/>
      <c r="AT148" s="166" t="s">
        <v>259</v>
      </c>
      <c r="AU148" s="166" t="s">
        <v>88</v>
      </c>
      <c r="AV148" s="14" t="s">
        <v>164</v>
      </c>
      <c r="AW148" s="14" t="s">
        <v>27</v>
      </c>
      <c r="AX148" s="14" t="s">
        <v>80</v>
      </c>
      <c r="AY148" s="166" t="s">
        <v>157</v>
      </c>
    </row>
    <row r="149" spans="2:65" s="1" customFormat="1" ht="44.25" customHeight="1">
      <c r="B149" s="28"/>
      <c r="C149" s="198" t="s">
        <v>172</v>
      </c>
      <c r="D149" s="198" t="s">
        <v>160</v>
      </c>
      <c r="E149" s="199" t="s">
        <v>3648</v>
      </c>
      <c r="F149" s="200" t="s">
        <v>3649</v>
      </c>
      <c r="G149" s="201" t="s">
        <v>256</v>
      </c>
      <c r="H149" s="202">
        <v>38.61</v>
      </c>
      <c r="I149" s="903"/>
      <c r="J149" s="203">
        <f>ROUND(I149*H149,2)</f>
        <v>0</v>
      </c>
      <c r="K149" s="200" t="s">
        <v>2720</v>
      </c>
      <c r="L149" s="28"/>
      <c r="M149" s="140" t="s">
        <v>1</v>
      </c>
      <c r="N149" s="141" t="s">
        <v>38</v>
      </c>
      <c r="O149" s="142">
        <v>0.63200000000000001</v>
      </c>
      <c r="P149" s="142">
        <f>O149*H149</f>
        <v>24.401520000000001</v>
      </c>
      <c r="Q149" s="142">
        <v>0</v>
      </c>
      <c r="R149" s="142">
        <f>Q149*H149</f>
        <v>0</v>
      </c>
      <c r="S149" s="142">
        <v>0</v>
      </c>
      <c r="T149" s="143">
        <f>S149*H149</f>
        <v>0</v>
      </c>
      <c r="AR149" s="144" t="s">
        <v>164</v>
      </c>
      <c r="AT149" s="144" t="s">
        <v>160</v>
      </c>
      <c r="AU149" s="144" t="s">
        <v>88</v>
      </c>
      <c r="AY149" s="16" t="s">
        <v>157</v>
      </c>
      <c r="BE149" s="145">
        <f>IF(N149="základní",J149,0)</f>
        <v>0</v>
      </c>
      <c r="BF149" s="145">
        <f>IF(N149="snížená",J149,0)</f>
        <v>0</v>
      </c>
      <c r="BG149" s="145">
        <f>IF(N149="zákl. přenesená",J149,0)</f>
        <v>0</v>
      </c>
      <c r="BH149" s="145">
        <f>IF(N149="sníž. přenesená",J149,0)</f>
        <v>0</v>
      </c>
      <c r="BI149" s="145">
        <f>IF(N149="nulová",J149,0)</f>
        <v>0</v>
      </c>
      <c r="BJ149" s="16" t="s">
        <v>88</v>
      </c>
      <c r="BK149" s="145">
        <f>ROUND(I149*H149,2)</f>
        <v>0</v>
      </c>
      <c r="BL149" s="16" t="s">
        <v>164</v>
      </c>
      <c r="BM149" s="144" t="s">
        <v>4112</v>
      </c>
    </row>
    <row r="150" spans="2:65" s="1" customFormat="1">
      <c r="B150" s="28"/>
      <c r="D150" s="150" t="s">
        <v>214</v>
      </c>
      <c r="F150" s="870" t="s">
        <v>3651</v>
      </c>
      <c r="L150" s="28"/>
      <c r="M150" s="152"/>
      <c r="T150" s="52"/>
      <c r="AT150" s="16" t="s">
        <v>214</v>
      </c>
      <c r="AU150" s="16" t="s">
        <v>88</v>
      </c>
    </row>
    <row r="151" spans="2:65" s="12" customFormat="1">
      <c r="B151" s="153"/>
      <c r="D151" s="154" t="s">
        <v>259</v>
      </c>
      <c r="E151" s="155" t="s">
        <v>1</v>
      </c>
      <c r="F151" s="156" t="s">
        <v>2723</v>
      </c>
      <c r="H151" s="155" t="s">
        <v>1</v>
      </c>
      <c r="L151" s="153"/>
      <c r="M151" s="157"/>
      <c r="T151" s="158"/>
      <c r="AT151" s="155" t="s">
        <v>259</v>
      </c>
      <c r="AU151" s="155" t="s">
        <v>88</v>
      </c>
      <c r="AV151" s="12" t="s">
        <v>80</v>
      </c>
      <c r="AW151" s="12" t="s">
        <v>27</v>
      </c>
      <c r="AX151" s="12" t="s">
        <v>72</v>
      </c>
      <c r="AY151" s="155" t="s">
        <v>157</v>
      </c>
    </row>
    <row r="152" spans="2:65" s="12" customFormat="1">
      <c r="B152" s="153"/>
      <c r="D152" s="154" t="s">
        <v>259</v>
      </c>
      <c r="E152" s="155" t="s">
        <v>1</v>
      </c>
      <c r="F152" s="156" t="s">
        <v>2758</v>
      </c>
      <c r="H152" s="155" t="s">
        <v>1</v>
      </c>
      <c r="L152" s="153"/>
      <c r="M152" s="157"/>
      <c r="T152" s="158"/>
      <c r="AT152" s="155" t="s">
        <v>259</v>
      </c>
      <c r="AU152" s="155" t="s">
        <v>88</v>
      </c>
      <c r="AV152" s="12" t="s">
        <v>80</v>
      </c>
      <c r="AW152" s="12" t="s">
        <v>27</v>
      </c>
      <c r="AX152" s="12" t="s">
        <v>72</v>
      </c>
      <c r="AY152" s="155" t="s">
        <v>157</v>
      </c>
    </row>
    <row r="153" spans="2:65" s="13" customFormat="1">
      <c r="B153" s="159"/>
      <c r="D153" s="154" t="s">
        <v>259</v>
      </c>
      <c r="E153" s="160" t="s">
        <v>1</v>
      </c>
      <c r="F153" s="161" t="s">
        <v>4113</v>
      </c>
      <c r="H153" s="162">
        <v>38.61</v>
      </c>
      <c r="L153" s="159"/>
      <c r="M153" s="163"/>
      <c r="T153" s="164"/>
      <c r="AT153" s="160" t="s">
        <v>259</v>
      </c>
      <c r="AU153" s="160" t="s">
        <v>88</v>
      </c>
      <c r="AV153" s="13" t="s">
        <v>88</v>
      </c>
      <c r="AW153" s="13" t="s">
        <v>27</v>
      </c>
      <c r="AX153" s="13" t="s">
        <v>72</v>
      </c>
      <c r="AY153" s="160" t="s">
        <v>157</v>
      </c>
    </row>
    <row r="154" spans="2:65" s="14" customFormat="1">
      <c r="B154" s="165"/>
      <c r="D154" s="154" t="s">
        <v>259</v>
      </c>
      <c r="E154" s="166" t="s">
        <v>1</v>
      </c>
      <c r="F154" s="167" t="s">
        <v>265</v>
      </c>
      <c r="H154" s="168">
        <v>38.61</v>
      </c>
      <c r="L154" s="165"/>
      <c r="M154" s="169"/>
      <c r="T154" s="170"/>
      <c r="AT154" s="166" t="s">
        <v>259</v>
      </c>
      <c r="AU154" s="166" t="s">
        <v>88</v>
      </c>
      <c r="AV154" s="14" t="s">
        <v>164</v>
      </c>
      <c r="AW154" s="14" t="s">
        <v>27</v>
      </c>
      <c r="AX154" s="14" t="s">
        <v>80</v>
      </c>
      <c r="AY154" s="166" t="s">
        <v>157</v>
      </c>
    </row>
    <row r="155" spans="2:65" s="11" customFormat="1" ht="22.9" customHeight="1">
      <c r="B155" s="121"/>
      <c r="D155" s="122" t="s">
        <v>71</v>
      </c>
      <c r="E155" s="130" t="s">
        <v>88</v>
      </c>
      <c r="F155" s="130" t="s">
        <v>688</v>
      </c>
      <c r="J155" s="131">
        <f>BK155</f>
        <v>0</v>
      </c>
      <c r="L155" s="121"/>
      <c r="M155" s="125"/>
      <c r="P155" s="126">
        <f>SUM(P156:P195)</f>
        <v>19.110099999999999</v>
      </c>
      <c r="R155" s="126">
        <f>SUM(R156:R195)</f>
        <v>0.88262699999999994</v>
      </c>
      <c r="T155" s="127">
        <f>SUM(T156:T195)</f>
        <v>0</v>
      </c>
      <c r="AR155" s="122" t="s">
        <v>80</v>
      </c>
      <c r="AT155" s="128" t="s">
        <v>71</v>
      </c>
      <c r="AU155" s="128" t="s">
        <v>80</v>
      </c>
      <c r="AY155" s="122" t="s">
        <v>157</v>
      </c>
      <c r="BK155" s="129">
        <f>SUM(BK156:BK195)</f>
        <v>0</v>
      </c>
    </row>
    <row r="156" spans="2:65" s="1" customFormat="1" ht="44.25" customHeight="1">
      <c r="B156" s="28"/>
      <c r="C156" s="198" t="s">
        <v>191</v>
      </c>
      <c r="D156" s="198" t="s">
        <v>160</v>
      </c>
      <c r="E156" s="199" t="s">
        <v>4114</v>
      </c>
      <c r="F156" s="200" t="s">
        <v>4115</v>
      </c>
      <c r="G156" s="201" t="s">
        <v>256</v>
      </c>
      <c r="H156" s="202">
        <v>14.04</v>
      </c>
      <c r="I156" s="903"/>
      <c r="J156" s="203">
        <f>ROUND(I156*H156,2)</f>
        <v>0</v>
      </c>
      <c r="K156" s="200" t="s">
        <v>2720</v>
      </c>
      <c r="L156" s="28"/>
      <c r="M156" s="140" t="s">
        <v>1</v>
      </c>
      <c r="N156" s="141" t="s">
        <v>38</v>
      </c>
      <c r="O156" s="142">
        <v>0.92</v>
      </c>
      <c r="P156" s="142">
        <f>O156*H156</f>
        <v>12.9168</v>
      </c>
      <c r="Q156" s="142">
        <v>0</v>
      </c>
      <c r="R156" s="142">
        <f>Q156*H156</f>
        <v>0</v>
      </c>
      <c r="S156" s="142">
        <v>0</v>
      </c>
      <c r="T156" s="143">
        <f>S156*H156</f>
        <v>0</v>
      </c>
      <c r="AR156" s="144" t="s">
        <v>164</v>
      </c>
      <c r="AT156" s="144" t="s">
        <v>160</v>
      </c>
      <c r="AU156" s="144" t="s">
        <v>88</v>
      </c>
      <c r="AY156" s="16" t="s">
        <v>157</v>
      </c>
      <c r="BE156" s="145">
        <f>IF(N156="základní",J156,0)</f>
        <v>0</v>
      </c>
      <c r="BF156" s="145">
        <f>IF(N156="snížená",J156,0)</f>
        <v>0</v>
      </c>
      <c r="BG156" s="145">
        <f>IF(N156="zákl. přenesená",J156,0)</f>
        <v>0</v>
      </c>
      <c r="BH156" s="145">
        <f>IF(N156="sníž. přenesená",J156,0)</f>
        <v>0</v>
      </c>
      <c r="BI156" s="145">
        <f>IF(N156="nulová",J156,0)</f>
        <v>0</v>
      </c>
      <c r="BJ156" s="16" t="s">
        <v>88</v>
      </c>
      <c r="BK156" s="145">
        <f>ROUND(I156*H156,2)</f>
        <v>0</v>
      </c>
      <c r="BL156" s="16" t="s">
        <v>164</v>
      </c>
      <c r="BM156" s="144" t="s">
        <v>4116</v>
      </c>
    </row>
    <row r="157" spans="2:65" s="1" customFormat="1">
      <c r="B157" s="28"/>
      <c r="D157" s="150" t="s">
        <v>214</v>
      </c>
      <c r="F157" s="870" t="s">
        <v>4117</v>
      </c>
      <c r="L157" s="28"/>
      <c r="M157" s="152"/>
      <c r="T157" s="52"/>
      <c r="AT157" s="16" t="s">
        <v>214</v>
      </c>
      <c r="AU157" s="16" t="s">
        <v>88</v>
      </c>
    </row>
    <row r="158" spans="2:65" s="12" customFormat="1">
      <c r="B158" s="153"/>
      <c r="D158" s="154" t="s">
        <v>259</v>
      </c>
      <c r="E158" s="155" t="s">
        <v>1</v>
      </c>
      <c r="F158" s="156" t="s">
        <v>2723</v>
      </c>
      <c r="H158" s="155" t="s">
        <v>1</v>
      </c>
      <c r="L158" s="153"/>
      <c r="M158" s="157"/>
      <c r="T158" s="158"/>
      <c r="AT158" s="155" t="s">
        <v>259</v>
      </c>
      <c r="AU158" s="155" t="s">
        <v>88</v>
      </c>
      <c r="AV158" s="12" t="s">
        <v>80</v>
      </c>
      <c r="AW158" s="12" t="s">
        <v>27</v>
      </c>
      <c r="AX158" s="12" t="s">
        <v>72</v>
      </c>
      <c r="AY158" s="155" t="s">
        <v>157</v>
      </c>
    </row>
    <row r="159" spans="2:65" s="12" customFormat="1">
      <c r="B159" s="153"/>
      <c r="D159" s="154" t="s">
        <v>259</v>
      </c>
      <c r="E159" s="155" t="s">
        <v>1</v>
      </c>
      <c r="F159" s="156" t="s">
        <v>2758</v>
      </c>
      <c r="H159" s="155" t="s">
        <v>1</v>
      </c>
      <c r="L159" s="153"/>
      <c r="M159" s="157"/>
      <c r="T159" s="158"/>
      <c r="AT159" s="155" t="s">
        <v>259</v>
      </c>
      <c r="AU159" s="155" t="s">
        <v>88</v>
      </c>
      <c r="AV159" s="12" t="s">
        <v>80</v>
      </c>
      <c r="AW159" s="12" t="s">
        <v>27</v>
      </c>
      <c r="AX159" s="12" t="s">
        <v>72</v>
      </c>
      <c r="AY159" s="155" t="s">
        <v>157</v>
      </c>
    </row>
    <row r="160" spans="2:65" s="13" customFormat="1">
      <c r="B160" s="159"/>
      <c r="D160" s="154" t="s">
        <v>259</v>
      </c>
      <c r="E160" s="160" t="s">
        <v>1</v>
      </c>
      <c r="F160" s="161" t="s">
        <v>4106</v>
      </c>
      <c r="H160" s="162">
        <v>14.04</v>
      </c>
      <c r="L160" s="159"/>
      <c r="M160" s="163"/>
      <c r="T160" s="164"/>
      <c r="AT160" s="160" t="s">
        <v>259</v>
      </c>
      <c r="AU160" s="160" t="s">
        <v>88</v>
      </c>
      <c r="AV160" s="13" t="s">
        <v>88</v>
      </c>
      <c r="AW160" s="13" t="s">
        <v>27</v>
      </c>
      <c r="AX160" s="13" t="s">
        <v>72</v>
      </c>
      <c r="AY160" s="160" t="s">
        <v>157</v>
      </c>
    </row>
    <row r="161" spans="2:65" s="14" customFormat="1">
      <c r="B161" s="165"/>
      <c r="D161" s="154" t="s">
        <v>259</v>
      </c>
      <c r="E161" s="166" t="s">
        <v>1</v>
      </c>
      <c r="F161" s="167" t="s">
        <v>265</v>
      </c>
      <c r="H161" s="168">
        <v>14.04</v>
      </c>
      <c r="L161" s="165"/>
      <c r="M161" s="169"/>
      <c r="T161" s="170"/>
      <c r="AT161" s="166" t="s">
        <v>259</v>
      </c>
      <c r="AU161" s="166" t="s">
        <v>88</v>
      </c>
      <c r="AV161" s="14" t="s">
        <v>164</v>
      </c>
      <c r="AW161" s="14" t="s">
        <v>27</v>
      </c>
      <c r="AX161" s="14" t="s">
        <v>80</v>
      </c>
      <c r="AY161" s="166" t="s">
        <v>157</v>
      </c>
    </row>
    <row r="162" spans="2:65" s="1" customFormat="1" ht="24.25" customHeight="1">
      <c r="B162" s="28"/>
      <c r="C162" s="198" t="s">
        <v>177</v>
      </c>
      <c r="D162" s="198" t="s">
        <v>160</v>
      </c>
      <c r="E162" s="199" t="s">
        <v>4118</v>
      </c>
      <c r="F162" s="200" t="s">
        <v>4119</v>
      </c>
      <c r="G162" s="201" t="s">
        <v>411</v>
      </c>
      <c r="H162" s="202">
        <v>117</v>
      </c>
      <c r="I162" s="903"/>
      <c r="J162" s="203">
        <f>ROUND(I162*H162,2)</f>
        <v>0</v>
      </c>
      <c r="K162" s="200" t="s">
        <v>2720</v>
      </c>
      <c r="L162" s="28"/>
      <c r="M162" s="140" t="s">
        <v>1</v>
      </c>
      <c r="N162" s="141" t="s">
        <v>38</v>
      </c>
      <c r="O162" s="142">
        <v>4.4999999999999998E-2</v>
      </c>
      <c r="P162" s="142">
        <f>O162*H162</f>
        <v>5.2649999999999997</v>
      </c>
      <c r="Q162" s="142">
        <v>4.8999999999999998E-4</v>
      </c>
      <c r="R162" s="142">
        <f>Q162*H162</f>
        <v>5.7329999999999999E-2</v>
      </c>
      <c r="S162" s="142">
        <v>0</v>
      </c>
      <c r="T162" s="143">
        <f>S162*H162</f>
        <v>0</v>
      </c>
      <c r="AR162" s="144" t="s">
        <v>164</v>
      </c>
      <c r="AT162" s="144" t="s">
        <v>160</v>
      </c>
      <c r="AU162" s="144" t="s">
        <v>88</v>
      </c>
      <c r="AY162" s="16" t="s">
        <v>157</v>
      </c>
      <c r="BE162" s="145">
        <f>IF(N162="základní",J162,0)</f>
        <v>0</v>
      </c>
      <c r="BF162" s="145">
        <f>IF(N162="snížená",J162,0)</f>
        <v>0</v>
      </c>
      <c r="BG162" s="145">
        <f>IF(N162="zákl. přenesená",J162,0)</f>
        <v>0</v>
      </c>
      <c r="BH162" s="145">
        <f>IF(N162="sníž. přenesená",J162,0)</f>
        <v>0</v>
      </c>
      <c r="BI162" s="145">
        <f>IF(N162="nulová",J162,0)</f>
        <v>0</v>
      </c>
      <c r="BJ162" s="16" t="s">
        <v>88</v>
      </c>
      <c r="BK162" s="145">
        <f>ROUND(I162*H162,2)</f>
        <v>0</v>
      </c>
      <c r="BL162" s="16" t="s">
        <v>164</v>
      </c>
      <c r="BM162" s="144" t="s">
        <v>4120</v>
      </c>
    </row>
    <row r="163" spans="2:65" s="1" customFormat="1">
      <c r="B163" s="28"/>
      <c r="D163" s="150" t="s">
        <v>214</v>
      </c>
      <c r="F163" s="870" t="s">
        <v>4121</v>
      </c>
      <c r="L163" s="28"/>
      <c r="M163" s="152"/>
      <c r="T163" s="52"/>
      <c r="AT163" s="16" t="s">
        <v>214</v>
      </c>
      <c r="AU163" s="16" t="s">
        <v>88</v>
      </c>
    </row>
    <row r="164" spans="2:65" s="12" customFormat="1">
      <c r="B164" s="153"/>
      <c r="D164" s="154" t="s">
        <v>259</v>
      </c>
      <c r="E164" s="155" t="s">
        <v>1</v>
      </c>
      <c r="F164" s="156" t="s">
        <v>2723</v>
      </c>
      <c r="H164" s="155" t="s">
        <v>1</v>
      </c>
      <c r="L164" s="153"/>
      <c r="M164" s="157"/>
      <c r="T164" s="158"/>
      <c r="AT164" s="155" t="s">
        <v>259</v>
      </c>
      <c r="AU164" s="155" t="s">
        <v>88</v>
      </c>
      <c r="AV164" s="12" t="s">
        <v>80</v>
      </c>
      <c r="AW164" s="12" t="s">
        <v>27</v>
      </c>
      <c r="AX164" s="12" t="s">
        <v>72</v>
      </c>
      <c r="AY164" s="155" t="s">
        <v>157</v>
      </c>
    </row>
    <row r="165" spans="2:65" s="12" customFormat="1">
      <c r="B165" s="153"/>
      <c r="D165" s="154" t="s">
        <v>259</v>
      </c>
      <c r="E165" s="155" t="s">
        <v>1</v>
      </c>
      <c r="F165" s="156" t="s">
        <v>2758</v>
      </c>
      <c r="H165" s="155" t="s">
        <v>1</v>
      </c>
      <c r="L165" s="153"/>
      <c r="M165" s="157"/>
      <c r="T165" s="158"/>
      <c r="AT165" s="155" t="s">
        <v>259</v>
      </c>
      <c r="AU165" s="155" t="s">
        <v>88</v>
      </c>
      <c r="AV165" s="12" t="s">
        <v>80</v>
      </c>
      <c r="AW165" s="12" t="s">
        <v>27</v>
      </c>
      <c r="AX165" s="12" t="s">
        <v>72</v>
      </c>
      <c r="AY165" s="155" t="s">
        <v>157</v>
      </c>
    </row>
    <row r="166" spans="2:65" s="13" customFormat="1">
      <c r="B166" s="159"/>
      <c r="D166" s="154" t="s">
        <v>259</v>
      </c>
      <c r="E166" s="160" t="s">
        <v>1</v>
      </c>
      <c r="F166" s="161" t="s">
        <v>4122</v>
      </c>
      <c r="H166" s="162">
        <v>117</v>
      </c>
      <c r="L166" s="159"/>
      <c r="M166" s="163"/>
      <c r="T166" s="164"/>
      <c r="AT166" s="160" t="s">
        <v>259</v>
      </c>
      <c r="AU166" s="160" t="s">
        <v>88</v>
      </c>
      <c r="AV166" s="13" t="s">
        <v>88</v>
      </c>
      <c r="AW166" s="13" t="s">
        <v>27</v>
      </c>
      <c r="AX166" s="13" t="s">
        <v>72</v>
      </c>
      <c r="AY166" s="160" t="s">
        <v>157</v>
      </c>
    </row>
    <row r="167" spans="2:65" s="14" customFormat="1">
      <c r="B167" s="165"/>
      <c r="D167" s="154" t="s">
        <v>259</v>
      </c>
      <c r="E167" s="166" t="s">
        <v>1</v>
      </c>
      <c r="F167" s="167" t="s">
        <v>265</v>
      </c>
      <c r="H167" s="168">
        <v>117</v>
      </c>
      <c r="L167" s="165"/>
      <c r="M167" s="169"/>
      <c r="T167" s="170"/>
      <c r="AT167" s="166" t="s">
        <v>259</v>
      </c>
      <c r="AU167" s="166" t="s">
        <v>88</v>
      </c>
      <c r="AV167" s="14" t="s">
        <v>164</v>
      </c>
      <c r="AW167" s="14" t="s">
        <v>27</v>
      </c>
      <c r="AX167" s="14" t="s">
        <v>80</v>
      </c>
      <c r="AY167" s="166" t="s">
        <v>157</v>
      </c>
    </row>
    <row r="168" spans="2:65" s="1" customFormat="1" ht="33" customHeight="1">
      <c r="B168" s="28"/>
      <c r="C168" s="198" t="s">
        <v>199</v>
      </c>
      <c r="D168" s="198" t="s">
        <v>160</v>
      </c>
      <c r="E168" s="199" t="s">
        <v>717</v>
      </c>
      <c r="F168" s="200" t="s">
        <v>4123</v>
      </c>
      <c r="G168" s="201" t="s">
        <v>256</v>
      </c>
      <c r="H168" s="202">
        <v>0.32</v>
      </c>
      <c r="I168" s="903"/>
      <c r="J168" s="203">
        <f>ROUND(I168*H168,2)</f>
        <v>0</v>
      </c>
      <c r="K168" s="200" t="s">
        <v>2720</v>
      </c>
      <c r="L168" s="28"/>
      <c r="M168" s="140" t="s">
        <v>1</v>
      </c>
      <c r="N168" s="141" t="s">
        <v>38</v>
      </c>
      <c r="O168" s="142">
        <v>0.629</v>
      </c>
      <c r="P168" s="142">
        <f>O168*H168</f>
        <v>0.20128000000000001</v>
      </c>
      <c r="Q168" s="142">
        <v>2.5018699999999998</v>
      </c>
      <c r="R168" s="142">
        <f>Q168*H168</f>
        <v>0.80059839999999993</v>
      </c>
      <c r="S168" s="142">
        <v>0</v>
      </c>
      <c r="T168" s="143">
        <f>S168*H168</f>
        <v>0</v>
      </c>
      <c r="AR168" s="144" t="s">
        <v>164</v>
      </c>
      <c r="AT168" s="144" t="s">
        <v>160</v>
      </c>
      <c r="AU168" s="144" t="s">
        <v>88</v>
      </c>
      <c r="AY168" s="16" t="s">
        <v>157</v>
      </c>
      <c r="BE168" s="145">
        <f>IF(N168="základní",J168,0)</f>
        <v>0</v>
      </c>
      <c r="BF168" s="145">
        <f>IF(N168="snížená",J168,0)</f>
        <v>0</v>
      </c>
      <c r="BG168" s="145">
        <f>IF(N168="zákl. přenesená",J168,0)</f>
        <v>0</v>
      </c>
      <c r="BH168" s="145">
        <f>IF(N168="sníž. přenesená",J168,0)</f>
        <v>0</v>
      </c>
      <c r="BI168" s="145">
        <f>IF(N168="nulová",J168,0)</f>
        <v>0</v>
      </c>
      <c r="BJ168" s="16" t="s">
        <v>88</v>
      </c>
      <c r="BK168" s="145">
        <f>ROUND(I168*H168,2)</f>
        <v>0</v>
      </c>
      <c r="BL168" s="16" t="s">
        <v>164</v>
      </c>
      <c r="BM168" s="144" t="s">
        <v>4124</v>
      </c>
    </row>
    <row r="169" spans="2:65" s="1" customFormat="1">
      <c r="B169" s="28"/>
      <c r="D169" s="150" t="s">
        <v>214</v>
      </c>
      <c r="F169" s="870" t="s">
        <v>720</v>
      </c>
      <c r="L169" s="28"/>
      <c r="M169" s="152"/>
      <c r="T169" s="52"/>
      <c r="AT169" s="16" t="s">
        <v>214</v>
      </c>
      <c r="AU169" s="16" t="s">
        <v>88</v>
      </c>
    </row>
    <row r="170" spans="2:65" s="12" customFormat="1">
      <c r="B170" s="153"/>
      <c r="D170" s="154" t="s">
        <v>259</v>
      </c>
      <c r="E170" s="155" t="s">
        <v>1</v>
      </c>
      <c r="F170" s="156" t="s">
        <v>2723</v>
      </c>
      <c r="H170" s="155" t="s">
        <v>1</v>
      </c>
      <c r="L170" s="153"/>
      <c r="M170" s="157"/>
      <c r="T170" s="158"/>
      <c r="AT170" s="155" t="s">
        <v>259</v>
      </c>
      <c r="AU170" s="155" t="s">
        <v>88</v>
      </c>
      <c r="AV170" s="12" t="s">
        <v>80</v>
      </c>
      <c r="AW170" s="12" t="s">
        <v>27</v>
      </c>
      <c r="AX170" s="12" t="s">
        <v>72</v>
      </c>
      <c r="AY170" s="155" t="s">
        <v>157</v>
      </c>
    </row>
    <row r="171" spans="2:65" s="12" customFormat="1">
      <c r="B171" s="153"/>
      <c r="D171" s="154" t="s">
        <v>259</v>
      </c>
      <c r="E171" s="155" t="s">
        <v>1</v>
      </c>
      <c r="F171" s="156" t="s">
        <v>2758</v>
      </c>
      <c r="H171" s="155" t="s">
        <v>1</v>
      </c>
      <c r="L171" s="153"/>
      <c r="M171" s="157"/>
      <c r="T171" s="158"/>
      <c r="AT171" s="155" t="s">
        <v>259</v>
      </c>
      <c r="AU171" s="155" t="s">
        <v>88</v>
      </c>
      <c r="AV171" s="12" t="s">
        <v>80</v>
      </c>
      <c r="AW171" s="12" t="s">
        <v>27</v>
      </c>
      <c r="AX171" s="12" t="s">
        <v>72</v>
      </c>
      <c r="AY171" s="155" t="s">
        <v>157</v>
      </c>
    </row>
    <row r="172" spans="2:65" s="12" customFormat="1">
      <c r="B172" s="153"/>
      <c r="D172" s="154" t="s">
        <v>259</v>
      </c>
      <c r="E172" s="155" t="s">
        <v>1</v>
      </c>
      <c r="F172" s="156" t="s">
        <v>2724</v>
      </c>
      <c r="H172" s="155" t="s">
        <v>1</v>
      </c>
      <c r="L172" s="153"/>
      <c r="M172" s="157"/>
      <c r="T172" s="158"/>
      <c r="AT172" s="155" t="s">
        <v>259</v>
      </c>
      <c r="AU172" s="155" t="s">
        <v>88</v>
      </c>
      <c r="AV172" s="12" t="s">
        <v>80</v>
      </c>
      <c r="AW172" s="12" t="s">
        <v>27</v>
      </c>
      <c r="AX172" s="12" t="s">
        <v>72</v>
      </c>
      <c r="AY172" s="155" t="s">
        <v>157</v>
      </c>
    </row>
    <row r="173" spans="2:65" s="13" customFormat="1">
      <c r="B173" s="159"/>
      <c r="D173" s="154" t="s">
        <v>259</v>
      </c>
      <c r="E173" s="160" t="s">
        <v>1</v>
      </c>
      <c r="F173" s="161" t="s">
        <v>4125</v>
      </c>
      <c r="H173" s="162">
        <v>0.32</v>
      </c>
      <c r="L173" s="159"/>
      <c r="M173" s="163"/>
      <c r="T173" s="164"/>
      <c r="AT173" s="160" t="s">
        <v>259</v>
      </c>
      <c r="AU173" s="160" t="s">
        <v>88</v>
      </c>
      <c r="AV173" s="13" t="s">
        <v>88</v>
      </c>
      <c r="AW173" s="13" t="s">
        <v>27</v>
      </c>
      <c r="AX173" s="13" t="s">
        <v>72</v>
      </c>
      <c r="AY173" s="160" t="s">
        <v>157</v>
      </c>
    </row>
    <row r="174" spans="2:65" s="14" customFormat="1">
      <c r="B174" s="165"/>
      <c r="D174" s="154" t="s">
        <v>259</v>
      </c>
      <c r="E174" s="166" t="s">
        <v>1</v>
      </c>
      <c r="F174" s="167" t="s">
        <v>265</v>
      </c>
      <c r="H174" s="168">
        <v>0.32</v>
      </c>
      <c r="L174" s="165"/>
      <c r="M174" s="169"/>
      <c r="T174" s="170"/>
      <c r="AT174" s="166" t="s">
        <v>259</v>
      </c>
      <c r="AU174" s="166" t="s">
        <v>88</v>
      </c>
      <c r="AV174" s="14" t="s">
        <v>164</v>
      </c>
      <c r="AW174" s="14" t="s">
        <v>27</v>
      </c>
      <c r="AX174" s="14" t="s">
        <v>80</v>
      </c>
      <c r="AY174" s="166" t="s">
        <v>157</v>
      </c>
    </row>
    <row r="175" spans="2:65" s="1" customFormat="1" ht="16.5" customHeight="1">
      <c r="B175" s="28"/>
      <c r="C175" s="198" t="s">
        <v>8</v>
      </c>
      <c r="D175" s="198" t="s">
        <v>160</v>
      </c>
      <c r="E175" s="199" t="s">
        <v>2555</v>
      </c>
      <c r="F175" s="200" t="s">
        <v>4126</v>
      </c>
      <c r="G175" s="201" t="s">
        <v>306</v>
      </c>
      <c r="H175" s="202">
        <v>1.28</v>
      </c>
      <c r="I175" s="903"/>
      <c r="J175" s="203">
        <f>ROUND(I175*H175,2)</f>
        <v>0</v>
      </c>
      <c r="K175" s="200" t="s">
        <v>2720</v>
      </c>
      <c r="L175" s="28"/>
      <c r="M175" s="140" t="s">
        <v>1</v>
      </c>
      <c r="N175" s="141" t="s">
        <v>38</v>
      </c>
      <c r="O175" s="142">
        <v>0.247</v>
      </c>
      <c r="P175" s="142">
        <f>O175*H175</f>
        <v>0.31616</v>
      </c>
      <c r="Q175" s="142">
        <v>2.6900000000000001E-3</v>
      </c>
      <c r="R175" s="142">
        <f>Q175*H175</f>
        <v>3.4432000000000004E-3</v>
      </c>
      <c r="S175" s="142">
        <v>0</v>
      </c>
      <c r="T175" s="143">
        <f>S175*H175</f>
        <v>0</v>
      </c>
      <c r="AR175" s="144" t="s">
        <v>164</v>
      </c>
      <c r="AT175" s="144" t="s">
        <v>160</v>
      </c>
      <c r="AU175" s="144" t="s">
        <v>88</v>
      </c>
      <c r="AY175" s="16" t="s">
        <v>157</v>
      </c>
      <c r="BE175" s="145">
        <f>IF(N175="základní",J175,0)</f>
        <v>0</v>
      </c>
      <c r="BF175" s="145">
        <f>IF(N175="snížená",J175,0)</f>
        <v>0</v>
      </c>
      <c r="BG175" s="145">
        <f>IF(N175="zákl. přenesená",J175,0)</f>
        <v>0</v>
      </c>
      <c r="BH175" s="145">
        <f>IF(N175="sníž. přenesená",J175,0)</f>
        <v>0</v>
      </c>
      <c r="BI175" s="145">
        <f>IF(N175="nulová",J175,0)</f>
        <v>0</v>
      </c>
      <c r="BJ175" s="16" t="s">
        <v>88</v>
      </c>
      <c r="BK175" s="145">
        <f>ROUND(I175*H175,2)</f>
        <v>0</v>
      </c>
      <c r="BL175" s="16" t="s">
        <v>164</v>
      </c>
      <c r="BM175" s="144" t="s">
        <v>4127</v>
      </c>
    </row>
    <row r="176" spans="2:65" s="1" customFormat="1">
      <c r="B176" s="28"/>
      <c r="D176" s="150" t="s">
        <v>214</v>
      </c>
      <c r="F176" s="870" t="s">
        <v>2558</v>
      </c>
      <c r="L176" s="28"/>
      <c r="M176" s="152"/>
      <c r="T176" s="52"/>
      <c r="AT176" s="16" t="s">
        <v>214</v>
      </c>
      <c r="AU176" s="16" t="s">
        <v>88</v>
      </c>
    </row>
    <row r="177" spans="2:65" s="12" customFormat="1">
      <c r="B177" s="153"/>
      <c r="D177" s="154" t="s">
        <v>259</v>
      </c>
      <c r="E177" s="155" t="s">
        <v>1</v>
      </c>
      <c r="F177" s="156" t="s">
        <v>2723</v>
      </c>
      <c r="H177" s="155" t="s">
        <v>1</v>
      </c>
      <c r="L177" s="153"/>
      <c r="M177" s="157"/>
      <c r="T177" s="158"/>
      <c r="AT177" s="155" t="s">
        <v>259</v>
      </c>
      <c r="AU177" s="155" t="s">
        <v>88</v>
      </c>
      <c r="AV177" s="12" t="s">
        <v>80</v>
      </c>
      <c r="AW177" s="12" t="s">
        <v>27</v>
      </c>
      <c r="AX177" s="12" t="s">
        <v>72</v>
      </c>
      <c r="AY177" s="155" t="s">
        <v>157</v>
      </c>
    </row>
    <row r="178" spans="2:65" s="12" customFormat="1">
      <c r="B178" s="153"/>
      <c r="D178" s="154" t="s">
        <v>259</v>
      </c>
      <c r="E178" s="155" t="s">
        <v>1</v>
      </c>
      <c r="F178" s="156" t="s">
        <v>2758</v>
      </c>
      <c r="H178" s="155" t="s">
        <v>1</v>
      </c>
      <c r="L178" s="153"/>
      <c r="M178" s="157"/>
      <c r="T178" s="158"/>
      <c r="AT178" s="155" t="s">
        <v>259</v>
      </c>
      <c r="AU178" s="155" t="s">
        <v>88</v>
      </c>
      <c r="AV178" s="12" t="s">
        <v>80</v>
      </c>
      <c r="AW178" s="12" t="s">
        <v>27</v>
      </c>
      <c r="AX178" s="12" t="s">
        <v>72</v>
      </c>
      <c r="AY178" s="155" t="s">
        <v>157</v>
      </c>
    </row>
    <row r="179" spans="2:65" s="12" customFormat="1">
      <c r="B179" s="153"/>
      <c r="D179" s="154" t="s">
        <v>259</v>
      </c>
      <c r="E179" s="155" t="s">
        <v>1</v>
      </c>
      <c r="F179" s="156" t="s">
        <v>2724</v>
      </c>
      <c r="H179" s="155" t="s">
        <v>1</v>
      </c>
      <c r="L179" s="153"/>
      <c r="M179" s="157"/>
      <c r="T179" s="158"/>
      <c r="AT179" s="155" t="s">
        <v>259</v>
      </c>
      <c r="AU179" s="155" t="s">
        <v>88</v>
      </c>
      <c r="AV179" s="12" t="s">
        <v>80</v>
      </c>
      <c r="AW179" s="12" t="s">
        <v>27</v>
      </c>
      <c r="AX179" s="12" t="s">
        <v>72</v>
      </c>
      <c r="AY179" s="155" t="s">
        <v>157</v>
      </c>
    </row>
    <row r="180" spans="2:65" s="13" customFormat="1">
      <c r="B180" s="159"/>
      <c r="D180" s="154" t="s">
        <v>259</v>
      </c>
      <c r="E180" s="160" t="s">
        <v>1</v>
      </c>
      <c r="F180" s="161" t="s">
        <v>4128</v>
      </c>
      <c r="H180" s="162">
        <v>1.28</v>
      </c>
      <c r="L180" s="159"/>
      <c r="M180" s="163"/>
      <c r="T180" s="164"/>
      <c r="AT180" s="160" t="s">
        <v>259</v>
      </c>
      <c r="AU180" s="160" t="s">
        <v>88</v>
      </c>
      <c r="AV180" s="13" t="s">
        <v>88</v>
      </c>
      <c r="AW180" s="13" t="s">
        <v>27</v>
      </c>
      <c r="AX180" s="13" t="s">
        <v>72</v>
      </c>
      <c r="AY180" s="160" t="s">
        <v>157</v>
      </c>
    </row>
    <row r="181" spans="2:65" s="14" customFormat="1">
      <c r="B181" s="165"/>
      <c r="D181" s="154" t="s">
        <v>259</v>
      </c>
      <c r="E181" s="166" t="s">
        <v>1</v>
      </c>
      <c r="F181" s="167" t="s">
        <v>265</v>
      </c>
      <c r="H181" s="168">
        <v>1.28</v>
      </c>
      <c r="L181" s="165"/>
      <c r="M181" s="169"/>
      <c r="T181" s="170"/>
      <c r="AT181" s="166" t="s">
        <v>259</v>
      </c>
      <c r="AU181" s="166" t="s">
        <v>88</v>
      </c>
      <c r="AV181" s="14" t="s">
        <v>164</v>
      </c>
      <c r="AW181" s="14" t="s">
        <v>27</v>
      </c>
      <c r="AX181" s="14" t="s">
        <v>80</v>
      </c>
      <c r="AY181" s="166" t="s">
        <v>157</v>
      </c>
    </row>
    <row r="182" spans="2:65" s="1" customFormat="1" ht="16.5" customHeight="1">
      <c r="B182" s="28"/>
      <c r="C182" s="198" t="s">
        <v>393</v>
      </c>
      <c r="D182" s="198" t="s">
        <v>160</v>
      </c>
      <c r="E182" s="199" t="s">
        <v>2560</v>
      </c>
      <c r="F182" s="200" t="s">
        <v>4129</v>
      </c>
      <c r="G182" s="201" t="s">
        <v>306</v>
      </c>
      <c r="H182" s="202">
        <v>1.28</v>
      </c>
      <c r="I182" s="903"/>
      <c r="J182" s="203">
        <f>ROUND(I182*H182,2)</f>
        <v>0</v>
      </c>
      <c r="K182" s="200" t="s">
        <v>2720</v>
      </c>
      <c r="L182" s="28"/>
      <c r="M182" s="140" t="s">
        <v>1</v>
      </c>
      <c r="N182" s="141" t="s">
        <v>38</v>
      </c>
      <c r="O182" s="142">
        <v>8.3000000000000004E-2</v>
      </c>
      <c r="P182" s="142">
        <f>O182*H182</f>
        <v>0.10624</v>
      </c>
      <c r="Q182" s="142">
        <v>0</v>
      </c>
      <c r="R182" s="142">
        <f>Q182*H182</f>
        <v>0</v>
      </c>
      <c r="S182" s="142">
        <v>0</v>
      </c>
      <c r="T182" s="143">
        <f>S182*H182</f>
        <v>0</v>
      </c>
      <c r="AR182" s="144" t="s">
        <v>164</v>
      </c>
      <c r="AT182" s="144" t="s">
        <v>160</v>
      </c>
      <c r="AU182" s="144" t="s">
        <v>88</v>
      </c>
      <c r="AY182" s="16" t="s">
        <v>157</v>
      </c>
      <c r="BE182" s="145">
        <f>IF(N182="základní",J182,0)</f>
        <v>0</v>
      </c>
      <c r="BF182" s="145">
        <f>IF(N182="snížená",J182,0)</f>
        <v>0</v>
      </c>
      <c r="BG182" s="145">
        <f>IF(N182="zákl. přenesená",J182,0)</f>
        <v>0</v>
      </c>
      <c r="BH182" s="145">
        <f>IF(N182="sníž. přenesená",J182,0)</f>
        <v>0</v>
      </c>
      <c r="BI182" s="145">
        <f>IF(N182="nulová",J182,0)</f>
        <v>0</v>
      </c>
      <c r="BJ182" s="16" t="s">
        <v>88</v>
      </c>
      <c r="BK182" s="145">
        <f>ROUND(I182*H182,2)</f>
        <v>0</v>
      </c>
      <c r="BL182" s="16" t="s">
        <v>164</v>
      </c>
      <c r="BM182" s="144" t="s">
        <v>4130</v>
      </c>
    </row>
    <row r="183" spans="2:65" s="1" customFormat="1">
      <c r="B183" s="28"/>
      <c r="D183" s="150" t="s">
        <v>214</v>
      </c>
      <c r="F183" s="870" t="s">
        <v>2563</v>
      </c>
      <c r="L183" s="28"/>
      <c r="M183" s="152"/>
      <c r="T183" s="52"/>
      <c r="AT183" s="16" t="s">
        <v>214</v>
      </c>
      <c r="AU183" s="16" t="s">
        <v>88</v>
      </c>
    </row>
    <row r="184" spans="2:65" s="12" customFormat="1">
      <c r="B184" s="153"/>
      <c r="D184" s="154" t="s">
        <v>259</v>
      </c>
      <c r="E184" s="155" t="s">
        <v>1</v>
      </c>
      <c r="F184" s="156" t="s">
        <v>2723</v>
      </c>
      <c r="H184" s="155" t="s">
        <v>1</v>
      </c>
      <c r="L184" s="153"/>
      <c r="M184" s="157"/>
      <c r="T184" s="158"/>
      <c r="AT184" s="155" t="s">
        <v>259</v>
      </c>
      <c r="AU184" s="155" t="s">
        <v>88</v>
      </c>
      <c r="AV184" s="12" t="s">
        <v>80</v>
      </c>
      <c r="AW184" s="12" t="s">
        <v>27</v>
      </c>
      <c r="AX184" s="12" t="s">
        <v>72</v>
      </c>
      <c r="AY184" s="155" t="s">
        <v>157</v>
      </c>
    </row>
    <row r="185" spans="2:65" s="12" customFormat="1">
      <c r="B185" s="153"/>
      <c r="D185" s="154" t="s">
        <v>259</v>
      </c>
      <c r="E185" s="155" t="s">
        <v>1</v>
      </c>
      <c r="F185" s="156" t="s">
        <v>2758</v>
      </c>
      <c r="H185" s="155" t="s">
        <v>1</v>
      </c>
      <c r="L185" s="153"/>
      <c r="M185" s="157"/>
      <c r="T185" s="158"/>
      <c r="AT185" s="155" t="s">
        <v>259</v>
      </c>
      <c r="AU185" s="155" t="s">
        <v>88</v>
      </c>
      <c r="AV185" s="12" t="s">
        <v>80</v>
      </c>
      <c r="AW185" s="12" t="s">
        <v>27</v>
      </c>
      <c r="AX185" s="12" t="s">
        <v>72</v>
      </c>
      <c r="AY185" s="155" t="s">
        <v>157</v>
      </c>
    </row>
    <row r="186" spans="2:65" s="12" customFormat="1">
      <c r="B186" s="153"/>
      <c r="D186" s="154" t="s">
        <v>259</v>
      </c>
      <c r="E186" s="155" t="s">
        <v>1</v>
      </c>
      <c r="F186" s="156" t="s">
        <v>2724</v>
      </c>
      <c r="H186" s="155" t="s">
        <v>1</v>
      </c>
      <c r="L186" s="153"/>
      <c r="M186" s="157"/>
      <c r="T186" s="158"/>
      <c r="AT186" s="155" t="s">
        <v>259</v>
      </c>
      <c r="AU186" s="155" t="s">
        <v>88</v>
      </c>
      <c r="AV186" s="12" t="s">
        <v>80</v>
      </c>
      <c r="AW186" s="12" t="s">
        <v>27</v>
      </c>
      <c r="AX186" s="12" t="s">
        <v>72</v>
      </c>
      <c r="AY186" s="155" t="s">
        <v>157</v>
      </c>
    </row>
    <row r="187" spans="2:65" s="13" customFormat="1">
      <c r="B187" s="159"/>
      <c r="D187" s="154" t="s">
        <v>259</v>
      </c>
      <c r="E187" s="160" t="s">
        <v>1</v>
      </c>
      <c r="F187" s="161" t="s">
        <v>4128</v>
      </c>
      <c r="H187" s="162">
        <v>1.28</v>
      </c>
      <c r="L187" s="159"/>
      <c r="M187" s="163"/>
      <c r="T187" s="164"/>
      <c r="AT187" s="160" t="s">
        <v>259</v>
      </c>
      <c r="AU187" s="160" t="s">
        <v>88</v>
      </c>
      <c r="AV187" s="13" t="s">
        <v>88</v>
      </c>
      <c r="AW187" s="13" t="s">
        <v>27</v>
      </c>
      <c r="AX187" s="13" t="s">
        <v>72</v>
      </c>
      <c r="AY187" s="160" t="s">
        <v>157</v>
      </c>
    </row>
    <row r="188" spans="2:65" s="14" customFormat="1">
      <c r="B188" s="165"/>
      <c r="D188" s="154" t="s">
        <v>259</v>
      </c>
      <c r="E188" s="166" t="s">
        <v>1</v>
      </c>
      <c r="F188" s="167" t="s">
        <v>265</v>
      </c>
      <c r="H188" s="168">
        <v>1.28</v>
      </c>
      <c r="L188" s="165"/>
      <c r="M188" s="169"/>
      <c r="T188" s="170"/>
      <c r="AT188" s="166" t="s">
        <v>259</v>
      </c>
      <c r="AU188" s="166" t="s">
        <v>88</v>
      </c>
      <c r="AV188" s="14" t="s">
        <v>164</v>
      </c>
      <c r="AW188" s="14" t="s">
        <v>27</v>
      </c>
      <c r="AX188" s="14" t="s">
        <v>80</v>
      </c>
      <c r="AY188" s="166" t="s">
        <v>157</v>
      </c>
    </row>
    <row r="189" spans="2:65" s="1" customFormat="1" ht="24.25" customHeight="1">
      <c r="B189" s="28"/>
      <c r="C189" s="198" t="s">
        <v>185</v>
      </c>
      <c r="D189" s="198" t="s">
        <v>160</v>
      </c>
      <c r="E189" s="199" t="s">
        <v>2564</v>
      </c>
      <c r="F189" s="200" t="s">
        <v>4131</v>
      </c>
      <c r="G189" s="201" t="s">
        <v>276</v>
      </c>
      <c r="H189" s="202">
        <v>0.02</v>
      </c>
      <c r="I189" s="903"/>
      <c r="J189" s="203">
        <f>ROUND(I189*H189,2)</f>
        <v>0</v>
      </c>
      <c r="K189" s="200" t="s">
        <v>2720</v>
      </c>
      <c r="L189" s="28"/>
      <c r="M189" s="140" t="s">
        <v>1</v>
      </c>
      <c r="N189" s="141" t="s">
        <v>38</v>
      </c>
      <c r="O189" s="142">
        <v>15.231</v>
      </c>
      <c r="P189" s="142">
        <f>O189*H189</f>
        <v>0.30462</v>
      </c>
      <c r="Q189" s="142">
        <v>1.06277</v>
      </c>
      <c r="R189" s="142">
        <f>Q189*H189</f>
        <v>2.1255400000000001E-2</v>
      </c>
      <c r="S189" s="142">
        <v>0</v>
      </c>
      <c r="T189" s="143">
        <f>S189*H189</f>
        <v>0</v>
      </c>
      <c r="AR189" s="144" t="s">
        <v>164</v>
      </c>
      <c r="AT189" s="144" t="s">
        <v>160</v>
      </c>
      <c r="AU189" s="144" t="s">
        <v>88</v>
      </c>
      <c r="AY189" s="16" t="s">
        <v>157</v>
      </c>
      <c r="BE189" s="145">
        <f>IF(N189="základní",J189,0)</f>
        <v>0</v>
      </c>
      <c r="BF189" s="145">
        <f>IF(N189="snížená",J189,0)</f>
        <v>0</v>
      </c>
      <c r="BG189" s="145">
        <f>IF(N189="zákl. přenesená",J189,0)</f>
        <v>0</v>
      </c>
      <c r="BH189" s="145">
        <f>IF(N189="sníž. přenesená",J189,0)</f>
        <v>0</v>
      </c>
      <c r="BI189" s="145">
        <f>IF(N189="nulová",J189,0)</f>
        <v>0</v>
      </c>
      <c r="BJ189" s="16" t="s">
        <v>88</v>
      </c>
      <c r="BK189" s="145">
        <f>ROUND(I189*H189,2)</f>
        <v>0</v>
      </c>
      <c r="BL189" s="16" t="s">
        <v>164</v>
      </c>
      <c r="BM189" s="144" t="s">
        <v>4132</v>
      </c>
    </row>
    <row r="190" spans="2:65" s="1" customFormat="1">
      <c r="B190" s="28"/>
      <c r="D190" s="150" t="s">
        <v>214</v>
      </c>
      <c r="F190" s="870" t="s">
        <v>2567</v>
      </c>
      <c r="L190" s="28"/>
      <c r="M190" s="152"/>
      <c r="T190" s="52"/>
      <c r="AT190" s="16" t="s">
        <v>214</v>
      </c>
      <c r="AU190" s="16" t="s">
        <v>88</v>
      </c>
    </row>
    <row r="191" spans="2:65" s="12" customFormat="1">
      <c r="B191" s="153"/>
      <c r="D191" s="154" t="s">
        <v>259</v>
      </c>
      <c r="E191" s="155" t="s">
        <v>1</v>
      </c>
      <c r="F191" s="156" t="s">
        <v>2723</v>
      </c>
      <c r="H191" s="155" t="s">
        <v>1</v>
      </c>
      <c r="L191" s="153"/>
      <c r="M191" s="157"/>
      <c r="T191" s="158"/>
      <c r="AT191" s="155" t="s">
        <v>259</v>
      </c>
      <c r="AU191" s="155" t="s">
        <v>88</v>
      </c>
      <c r="AV191" s="12" t="s">
        <v>80</v>
      </c>
      <c r="AW191" s="12" t="s">
        <v>27</v>
      </c>
      <c r="AX191" s="12" t="s">
        <v>72</v>
      </c>
      <c r="AY191" s="155" t="s">
        <v>157</v>
      </c>
    </row>
    <row r="192" spans="2:65" s="12" customFormat="1">
      <c r="B192" s="153"/>
      <c r="D192" s="154" t="s">
        <v>259</v>
      </c>
      <c r="E192" s="155" t="s">
        <v>1</v>
      </c>
      <c r="F192" s="156" t="s">
        <v>2758</v>
      </c>
      <c r="H192" s="155" t="s">
        <v>1</v>
      </c>
      <c r="L192" s="153"/>
      <c r="M192" s="157"/>
      <c r="T192" s="158"/>
      <c r="AT192" s="155" t="s">
        <v>259</v>
      </c>
      <c r="AU192" s="155" t="s">
        <v>88</v>
      </c>
      <c r="AV192" s="12" t="s">
        <v>80</v>
      </c>
      <c r="AW192" s="12" t="s">
        <v>27</v>
      </c>
      <c r="AX192" s="12" t="s">
        <v>72</v>
      </c>
      <c r="AY192" s="155" t="s">
        <v>157</v>
      </c>
    </row>
    <row r="193" spans="2:65" s="12" customFormat="1">
      <c r="B193" s="153"/>
      <c r="D193" s="154" t="s">
        <v>259</v>
      </c>
      <c r="E193" s="155" t="s">
        <v>1</v>
      </c>
      <c r="F193" s="156" t="s">
        <v>2724</v>
      </c>
      <c r="H193" s="155" t="s">
        <v>1</v>
      </c>
      <c r="L193" s="153"/>
      <c r="M193" s="157"/>
      <c r="T193" s="158"/>
      <c r="AT193" s="155" t="s">
        <v>259</v>
      </c>
      <c r="AU193" s="155" t="s">
        <v>88</v>
      </c>
      <c r="AV193" s="12" t="s">
        <v>80</v>
      </c>
      <c r="AW193" s="12" t="s">
        <v>27</v>
      </c>
      <c r="AX193" s="12" t="s">
        <v>72</v>
      </c>
      <c r="AY193" s="155" t="s">
        <v>157</v>
      </c>
    </row>
    <row r="194" spans="2:65" s="13" customFormat="1">
      <c r="B194" s="159"/>
      <c r="D194" s="154" t="s">
        <v>259</v>
      </c>
      <c r="E194" s="160" t="s">
        <v>1</v>
      </c>
      <c r="F194" s="161" t="s">
        <v>4133</v>
      </c>
      <c r="H194" s="162">
        <v>0.02</v>
      </c>
      <c r="L194" s="159"/>
      <c r="M194" s="163"/>
      <c r="T194" s="164"/>
      <c r="AT194" s="160" t="s">
        <v>259</v>
      </c>
      <c r="AU194" s="160" t="s">
        <v>88</v>
      </c>
      <c r="AV194" s="13" t="s">
        <v>88</v>
      </c>
      <c r="AW194" s="13" t="s">
        <v>27</v>
      </c>
      <c r="AX194" s="13" t="s">
        <v>72</v>
      </c>
      <c r="AY194" s="160" t="s">
        <v>157</v>
      </c>
    </row>
    <row r="195" spans="2:65" s="14" customFormat="1">
      <c r="B195" s="165"/>
      <c r="D195" s="154" t="s">
        <v>259</v>
      </c>
      <c r="E195" s="166" t="s">
        <v>1</v>
      </c>
      <c r="F195" s="167" t="s">
        <v>265</v>
      </c>
      <c r="H195" s="168">
        <v>0.02</v>
      </c>
      <c r="L195" s="165"/>
      <c r="M195" s="169"/>
      <c r="T195" s="170"/>
      <c r="AT195" s="166" t="s">
        <v>259</v>
      </c>
      <c r="AU195" s="166" t="s">
        <v>88</v>
      </c>
      <c r="AV195" s="14" t="s">
        <v>164</v>
      </c>
      <c r="AW195" s="14" t="s">
        <v>27</v>
      </c>
      <c r="AX195" s="14" t="s">
        <v>80</v>
      </c>
      <c r="AY195" s="166" t="s">
        <v>157</v>
      </c>
    </row>
    <row r="196" spans="2:65" s="11" customFormat="1" ht="22.9" customHeight="1">
      <c r="B196" s="121"/>
      <c r="D196" s="122" t="s">
        <v>71</v>
      </c>
      <c r="E196" s="130" t="s">
        <v>95</v>
      </c>
      <c r="F196" s="130" t="s">
        <v>303</v>
      </c>
      <c r="J196" s="131">
        <f>BK196</f>
        <v>0</v>
      </c>
      <c r="L196" s="121"/>
      <c r="M196" s="125"/>
      <c r="P196" s="126">
        <f>SUM(P197:P524)</f>
        <v>563.1407989999999</v>
      </c>
      <c r="R196" s="126">
        <f>SUM(R197:R524)</f>
        <v>111.94717541999998</v>
      </c>
      <c r="T196" s="127">
        <f>SUM(T197:T524)</f>
        <v>0</v>
      </c>
      <c r="AR196" s="122" t="s">
        <v>80</v>
      </c>
      <c r="AT196" s="128" t="s">
        <v>71</v>
      </c>
      <c r="AU196" s="128" t="s">
        <v>80</v>
      </c>
      <c r="AY196" s="122" t="s">
        <v>157</v>
      </c>
      <c r="BK196" s="129">
        <f>SUM(BK197:BK524)</f>
        <v>0</v>
      </c>
    </row>
    <row r="197" spans="2:65" s="1" customFormat="1" ht="37.9" customHeight="1">
      <c r="B197" s="28"/>
      <c r="C197" s="198" t="s">
        <v>408</v>
      </c>
      <c r="D197" s="198" t="s">
        <v>160</v>
      </c>
      <c r="E197" s="199" t="s">
        <v>4134</v>
      </c>
      <c r="F197" s="200" t="s">
        <v>4135</v>
      </c>
      <c r="G197" s="201" t="s">
        <v>306</v>
      </c>
      <c r="H197" s="202">
        <v>2.016</v>
      </c>
      <c r="I197" s="903"/>
      <c r="J197" s="203">
        <f>ROUND(I197*H197,2)</f>
        <v>0</v>
      </c>
      <c r="K197" s="200" t="s">
        <v>2720</v>
      </c>
      <c r="L197" s="28"/>
      <c r="M197" s="140" t="s">
        <v>1</v>
      </c>
      <c r="N197" s="141" t="s">
        <v>38</v>
      </c>
      <c r="O197" s="142">
        <v>0.98199999999999998</v>
      </c>
      <c r="P197" s="142">
        <f>O197*H197</f>
        <v>1.9797119999999999</v>
      </c>
      <c r="Q197" s="142">
        <v>0.17462</v>
      </c>
      <c r="R197" s="142">
        <f>Q197*H197</f>
        <v>0.35203392</v>
      </c>
      <c r="S197" s="142">
        <v>0</v>
      </c>
      <c r="T197" s="143">
        <f>S197*H197</f>
        <v>0</v>
      </c>
      <c r="AR197" s="144" t="s">
        <v>164</v>
      </c>
      <c r="AT197" s="144" t="s">
        <v>160</v>
      </c>
      <c r="AU197" s="144" t="s">
        <v>88</v>
      </c>
      <c r="AY197" s="16" t="s">
        <v>157</v>
      </c>
      <c r="BE197" s="145">
        <f>IF(N197="základní",J197,0)</f>
        <v>0</v>
      </c>
      <c r="BF197" s="145">
        <f>IF(N197="snížená",J197,0)</f>
        <v>0</v>
      </c>
      <c r="BG197" s="145">
        <f>IF(N197="zákl. přenesená",J197,0)</f>
        <v>0</v>
      </c>
      <c r="BH197" s="145">
        <f>IF(N197="sníž. přenesená",J197,0)</f>
        <v>0</v>
      </c>
      <c r="BI197" s="145">
        <f>IF(N197="nulová",J197,0)</f>
        <v>0</v>
      </c>
      <c r="BJ197" s="16" t="s">
        <v>88</v>
      </c>
      <c r="BK197" s="145">
        <f>ROUND(I197*H197,2)</f>
        <v>0</v>
      </c>
      <c r="BL197" s="16" t="s">
        <v>164</v>
      </c>
      <c r="BM197" s="144" t="s">
        <v>4136</v>
      </c>
    </row>
    <row r="198" spans="2:65" s="1" customFormat="1">
      <c r="B198" s="28"/>
      <c r="D198" s="150" t="s">
        <v>214</v>
      </c>
      <c r="F198" s="870" t="s">
        <v>4137</v>
      </c>
      <c r="L198" s="28"/>
      <c r="M198" s="152"/>
      <c r="T198" s="52"/>
      <c r="AT198" s="16" t="s">
        <v>214</v>
      </c>
      <c r="AU198" s="16" t="s">
        <v>88</v>
      </c>
    </row>
    <row r="199" spans="2:65" s="12" customFormat="1">
      <c r="B199" s="153"/>
      <c r="D199" s="154" t="s">
        <v>259</v>
      </c>
      <c r="E199" s="155" t="s">
        <v>1</v>
      </c>
      <c r="F199" s="156" t="s">
        <v>2723</v>
      </c>
      <c r="H199" s="155" t="s">
        <v>1</v>
      </c>
      <c r="L199" s="153"/>
      <c r="M199" s="157"/>
      <c r="T199" s="158"/>
      <c r="AT199" s="155" t="s">
        <v>259</v>
      </c>
      <c r="AU199" s="155" t="s">
        <v>88</v>
      </c>
      <c r="AV199" s="12" t="s">
        <v>80</v>
      </c>
      <c r="AW199" s="12" t="s">
        <v>27</v>
      </c>
      <c r="AX199" s="12" t="s">
        <v>72</v>
      </c>
      <c r="AY199" s="155" t="s">
        <v>157</v>
      </c>
    </row>
    <row r="200" spans="2:65" s="12" customFormat="1">
      <c r="B200" s="153"/>
      <c r="D200" s="154" t="s">
        <v>259</v>
      </c>
      <c r="E200" s="155" t="s">
        <v>1</v>
      </c>
      <c r="F200" s="156" t="s">
        <v>2759</v>
      </c>
      <c r="H200" s="155" t="s">
        <v>1</v>
      </c>
      <c r="L200" s="153"/>
      <c r="M200" s="157"/>
      <c r="T200" s="158"/>
      <c r="AT200" s="155" t="s">
        <v>259</v>
      </c>
      <c r="AU200" s="155" t="s">
        <v>88</v>
      </c>
      <c r="AV200" s="12" t="s">
        <v>80</v>
      </c>
      <c r="AW200" s="12" t="s">
        <v>27</v>
      </c>
      <c r="AX200" s="12" t="s">
        <v>72</v>
      </c>
      <c r="AY200" s="155" t="s">
        <v>157</v>
      </c>
    </row>
    <row r="201" spans="2:65" s="13" customFormat="1">
      <c r="B201" s="159"/>
      <c r="D201" s="154" t="s">
        <v>259</v>
      </c>
      <c r="E201" s="160" t="s">
        <v>1</v>
      </c>
      <c r="F201" s="161" t="s">
        <v>4138</v>
      </c>
      <c r="H201" s="162">
        <v>2.016</v>
      </c>
      <c r="L201" s="159"/>
      <c r="M201" s="163"/>
      <c r="T201" s="164"/>
      <c r="AT201" s="160" t="s">
        <v>259</v>
      </c>
      <c r="AU201" s="160" t="s">
        <v>88</v>
      </c>
      <c r="AV201" s="13" t="s">
        <v>88</v>
      </c>
      <c r="AW201" s="13" t="s">
        <v>27</v>
      </c>
      <c r="AX201" s="13" t="s">
        <v>72</v>
      </c>
      <c r="AY201" s="160" t="s">
        <v>157</v>
      </c>
    </row>
    <row r="202" spans="2:65" s="14" customFormat="1">
      <c r="B202" s="165"/>
      <c r="D202" s="154" t="s">
        <v>259</v>
      </c>
      <c r="E202" s="166" t="s">
        <v>1</v>
      </c>
      <c r="F202" s="167" t="s">
        <v>265</v>
      </c>
      <c r="H202" s="168">
        <v>2.016</v>
      </c>
      <c r="L202" s="165"/>
      <c r="M202" s="169"/>
      <c r="T202" s="170"/>
      <c r="AT202" s="166" t="s">
        <v>259</v>
      </c>
      <c r="AU202" s="166" t="s">
        <v>88</v>
      </c>
      <c r="AV202" s="14" t="s">
        <v>164</v>
      </c>
      <c r="AW202" s="14" t="s">
        <v>27</v>
      </c>
      <c r="AX202" s="14" t="s">
        <v>80</v>
      </c>
      <c r="AY202" s="166" t="s">
        <v>157</v>
      </c>
    </row>
    <row r="203" spans="2:65" s="1" customFormat="1" ht="33" customHeight="1">
      <c r="B203" s="28"/>
      <c r="C203" s="198" t="s">
        <v>188</v>
      </c>
      <c r="D203" s="198" t="s">
        <v>160</v>
      </c>
      <c r="E203" s="199" t="s">
        <v>4139</v>
      </c>
      <c r="F203" s="200" t="s">
        <v>4140</v>
      </c>
      <c r="G203" s="201" t="s">
        <v>306</v>
      </c>
      <c r="H203" s="202">
        <v>11.507</v>
      </c>
      <c r="I203" s="903"/>
      <c r="J203" s="203">
        <f>ROUND(I203*H203,2)</f>
        <v>0</v>
      </c>
      <c r="K203" s="200" t="s">
        <v>2720</v>
      </c>
      <c r="L203" s="28"/>
      <c r="M203" s="140" t="s">
        <v>1</v>
      </c>
      <c r="N203" s="141" t="s">
        <v>38</v>
      </c>
      <c r="O203" s="142">
        <v>1.284</v>
      </c>
      <c r="P203" s="142">
        <f>O203*H203</f>
        <v>14.774988</v>
      </c>
      <c r="Q203" s="142">
        <v>0.27416000000000001</v>
      </c>
      <c r="R203" s="142">
        <f>Q203*H203</f>
        <v>3.15475912</v>
      </c>
      <c r="S203" s="142">
        <v>0</v>
      </c>
      <c r="T203" s="143">
        <f>S203*H203</f>
        <v>0</v>
      </c>
      <c r="AR203" s="144" t="s">
        <v>164</v>
      </c>
      <c r="AT203" s="144" t="s">
        <v>160</v>
      </c>
      <c r="AU203" s="144" t="s">
        <v>88</v>
      </c>
      <c r="AY203" s="16" t="s">
        <v>157</v>
      </c>
      <c r="BE203" s="145">
        <f>IF(N203="základní",J203,0)</f>
        <v>0</v>
      </c>
      <c r="BF203" s="145">
        <f>IF(N203="snížená",J203,0)</f>
        <v>0</v>
      </c>
      <c r="BG203" s="145">
        <f>IF(N203="zákl. přenesená",J203,0)</f>
        <v>0</v>
      </c>
      <c r="BH203" s="145">
        <f>IF(N203="sníž. přenesená",J203,0)</f>
        <v>0</v>
      </c>
      <c r="BI203" s="145">
        <f>IF(N203="nulová",J203,0)</f>
        <v>0</v>
      </c>
      <c r="BJ203" s="16" t="s">
        <v>88</v>
      </c>
      <c r="BK203" s="145">
        <f>ROUND(I203*H203,2)</f>
        <v>0</v>
      </c>
      <c r="BL203" s="16" t="s">
        <v>164</v>
      </c>
      <c r="BM203" s="144" t="s">
        <v>4141</v>
      </c>
    </row>
    <row r="204" spans="2:65" s="1" customFormat="1">
      <c r="B204" s="28"/>
      <c r="D204" s="150" t="s">
        <v>214</v>
      </c>
      <c r="F204" s="870" t="s">
        <v>4142</v>
      </c>
      <c r="L204" s="28"/>
      <c r="M204" s="152"/>
      <c r="T204" s="52"/>
      <c r="AT204" s="16" t="s">
        <v>214</v>
      </c>
      <c r="AU204" s="16" t="s">
        <v>88</v>
      </c>
    </row>
    <row r="205" spans="2:65" s="12" customFormat="1">
      <c r="B205" s="153"/>
      <c r="D205" s="154" t="s">
        <v>259</v>
      </c>
      <c r="E205" s="155" t="s">
        <v>1</v>
      </c>
      <c r="F205" s="156" t="s">
        <v>2723</v>
      </c>
      <c r="H205" s="155" t="s">
        <v>1</v>
      </c>
      <c r="L205" s="153"/>
      <c r="M205" s="157"/>
      <c r="T205" s="158"/>
      <c r="AT205" s="155" t="s">
        <v>259</v>
      </c>
      <c r="AU205" s="155" t="s">
        <v>88</v>
      </c>
      <c r="AV205" s="12" t="s">
        <v>80</v>
      </c>
      <c r="AW205" s="12" t="s">
        <v>27</v>
      </c>
      <c r="AX205" s="12" t="s">
        <v>72</v>
      </c>
      <c r="AY205" s="155" t="s">
        <v>157</v>
      </c>
    </row>
    <row r="206" spans="2:65" s="12" customFormat="1">
      <c r="B206" s="153"/>
      <c r="D206" s="154" t="s">
        <v>259</v>
      </c>
      <c r="E206" s="155" t="s">
        <v>1</v>
      </c>
      <c r="F206" s="156" t="s">
        <v>2758</v>
      </c>
      <c r="H206" s="155" t="s">
        <v>1</v>
      </c>
      <c r="L206" s="153"/>
      <c r="M206" s="157"/>
      <c r="T206" s="158"/>
      <c r="AT206" s="155" t="s">
        <v>259</v>
      </c>
      <c r="AU206" s="155" t="s">
        <v>88</v>
      </c>
      <c r="AV206" s="12" t="s">
        <v>80</v>
      </c>
      <c r="AW206" s="12" t="s">
        <v>27</v>
      </c>
      <c r="AX206" s="12" t="s">
        <v>72</v>
      </c>
      <c r="AY206" s="155" t="s">
        <v>157</v>
      </c>
    </row>
    <row r="207" spans="2:65" s="13" customFormat="1">
      <c r="B207" s="159"/>
      <c r="D207" s="154" t="s">
        <v>259</v>
      </c>
      <c r="E207" s="160" t="s">
        <v>1</v>
      </c>
      <c r="F207" s="161" t="s">
        <v>4143</v>
      </c>
      <c r="H207" s="162">
        <v>0.32800000000000001</v>
      </c>
      <c r="L207" s="159"/>
      <c r="M207" s="163"/>
      <c r="T207" s="164"/>
      <c r="AT207" s="160" t="s">
        <v>259</v>
      </c>
      <c r="AU207" s="160" t="s">
        <v>88</v>
      </c>
      <c r="AV207" s="13" t="s">
        <v>88</v>
      </c>
      <c r="AW207" s="13" t="s">
        <v>27</v>
      </c>
      <c r="AX207" s="13" t="s">
        <v>72</v>
      </c>
      <c r="AY207" s="160" t="s">
        <v>157</v>
      </c>
    </row>
    <row r="208" spans="2:65" s="12" customFormat="1">
      <c r="B208" s="153"/>
      <c r="D208" s="154" t="s">
        <v>259</v>
      </c>
      <c r="E208" s="155" t="s">
        <v>1</v>
      </c>
      <c r="F208" s="156" t="s">
        <v>2759</v>
      </c>
      <c r="H208" s="155" t="s">
        <v>1</v>
      </c>
      <c r="L208" s="153"/>
      <c r="M208" s="157"/>
      <c r="T208" s="158"/>
      <c r="AT208" s="155" t="s">
        <v>259</v>
      </c>
      <c r="AU208" s="155" t="s">
        <v>88</v>
      </c>
      <c r="AV208" s="12" t="s">
        <v>80</v>
      </c>
      <c r="AW208" s="12" t="s">
        <v>27</v>
      </c>
      <c r="AX208" s="12" t="s">
        <v>72</v>
      </c>
      <c r="AY208" s="155" t="s">
        <v>157</v>
      </c>
    </row>
    <row r="209" spans="2:65" s="13" customFormat="1">
      <c r="B209" s="159"/>
      <c r="D209" s="154" t="s">
        <v>259</v>
      </c>
      <c r="E209" s="160" t="s">
        <v>1</v>
      </c>
      <c r="F209" s="161" t="s">
        <v>4144</v>
      </c>
      <c r="H209" s="162">
        <v>11.105</v>
      </c>
      <c r="L209" s="159"/>
      <c r="M209" s="163"/>
      <c r="T209" s="164"/>
      <c r="AT209" s="160" t="s">
        <v>259</v>
      </c>
      <c r="AU209" s="160" t="s">
        <v>88</v>
      </c>
      <c r="AV209" s="13" t="s">
        <v>88</v>
      </c>
      <c r="AW209" s="13" t="s">
        <v>27</v>
      </c>
      <c r="AX209" s="13" t="s">
        <v>72</v>
      </c>
      <c r="AY209" s="160" t="s">
        <v>157</v>
      </c>
    </row>
    <row r="210" spans="2:65" s="13" customFormat="1">
      <c r="B210" s="159"/>
      <c r="D210" s="154" t="s">
        <v>259</v>
      </c>
      <c r="E210" s="160" t="s">
        <v>1</v>
      </c>
      <c r="F210" s="161" t="s">
        <v>4145</v>
      </c>
      <c r="H210" s="162">
        <v>7.3999999999999996E-2</v>
      </c>
      <c r="L210" s="159"/>
      <c r="M210" s="163"/>
      <c r="T210" s="164"/>
      <c r="AT210" s="160" t="s">
        <v>259</v>
      </c>
      <c r="AU210" s="160" t="s">
        <v>88</v>
      </c>
      <c r="AV210" s="13" t="s">
        <v>88</v>
      </c>
      <c r="AW210" s="13" t="s">
        <v>27</v>
      </c>
      <c r="AX210" s="13" t="s">
        <v>72</v>
      </c>
      <c r="AY210" s="160" t="s">
        <v>157</v>
      </c>
    </row>
    <row r="211" spans="2:65" s="14" customFormat="1">
      <c r="B211" s="165"/>
      <c r="D211" s="154" t="s">
        <v>259</v>
      </c>
      <c r="E211" s="166" t="s">
        <v>1</v>
      </c>
      <c r="F211" s="167" t="s">
        <v>265</v>
      </c>
      <c r="H211" s="168">
        <v>11.507</v>
      </c>
      <c r="L211" s="165"/>
      <c r="M211" s="169"/>
      <c r="T211" s="170"/>
      <c r="AT211" s="166" t="s">
        <v>259</v>
      </c>
      <c r="AU211" s="166" t="s">
        <v>88</v>
      </c>
      <c r="AV211" s="14" t="s">
        <v>164</v>
      </c>
      <c r="AW211" s="14" t="s">
        <v>27</v>
      </c>
      <c r="AX211" s="14" t="s">
        <v>80</v>
      </c>
      <c r="AY211" s="166" t="s">
        <v>157</v>
      </c>
    </row>
    <row r="212" spans="2:65" s="1" customFormat="1" ht="33" customHeight="1">
      <c r="B212" s="28"/>
      <c r="C212" s="198" t="s">
        <v>419</v>
      </c>
      <c r="D212" s="198" t="s">
        <v>160</v>
      </c>
      <c r="E212" s="199" t="s">
        <v>4146</v>
      </c>
      <c r="F212" s="200" t="s">
        <v>4147</v>
      </c>
      <c r="G212" s="201" t="s">
        <v>306</v>
      </c>
      <c r="H212" s="202">
        <v>89.903999999999996</v>
      </c>
      <c r="I212" s="903"/>
      <c r="J212" s="203">
        <f>ROUND(I212*H212,2)</f>
        <v>0</v>
      </c>
      <c r="K212" s="200" t="s">
        <v>2720</v>
      </c>
      <c r="L212" s="28"/>
      <c r="M212" s="140" t="s">
        <v>1</v>
      </c>
      <c r="N212" s="141" t="s">
        <v>38</v>
      </c>
      <c r="O212" s="142">
        <v>1.1539999999999999</v>
      </c>
      <c r="P212" s="142">
        <f>O212*H212</f>
        <v>103.74921599999999</v>
      </c>
      <c r="Q212" s="142">
        <v>0.27010000000000001</v>
      </c>
      <c r="R212" s="142">
        <f>Q212*H212</f>
        <v>24.2830704</v>
      </c>
      <c r="S212" s="142">
        <v>0</v>
      </c>
      <c r="T212" s="143">
        <f>S212*H212</f>
        <v>0</v>
      </c>
      <c r="AR212" s="144" t="s">
        <v>164</v>
      </c>
      <c r="AT212" s="144" t="s">
        <v>160</v>
      </c>
      <c r="AU212" s="144" t="s">
        <v>88</v>
      </c>
      <c r="AY212" s="16" t="s">
        <v>157</v>
      </c>
      <c r="BE212" s="145">
        <f>IF(N212="základní",J212,0)</f>
        <v>0</v>
      </c>
      <c r="BF212" s="145">
        <f>IF(N212="snížená",J212,0)</f>
        <v>0</v>
      </c>
      <c r="BG212" s="145">
        <f>IF(N212="zákl. přenesená",J212,0)</f>
        <v>0</v>
      </c>
      <c r="BH212" s="145">
        <f>IF(N212="sníž. přenesená",J212,0)</f>
        <v>0</v>
      </c>
      <c r="BI212" s="145">
        <f>IF(N212="nulová",J212,0)</f>
        <v>0</v>
      </c>
      <c r="BJ212" s="16" t="s">
        <v>88</v>
      </c>
      <c r="BK212" s="145">
        <f>ROUND(I212*H212,2)</f>
        <v>0</v>
      </c>
      <c r="BL212" s="16" t="s">
        <v>164</v>
      </c>
      <c r="BM212" s="144" t="s">
        <v>4148</v>
      </c>
    </row>
    <row r="213" spans="2:65" s="1" customFormat="1">
      <c r="B213" s="28"/>
      <c r="D213" s="150" t="s">
        <v>214</v>
      </c>
      <c r="F213" s="870" t="s">
        <v>4149</v>
      </c>
      <c r="L213" s="28"/>
      <c r="M213" s="152"/>
      <c r="T213" s="52"/>
      <c r="AT213" s="16" t="s">
        <v>214</v>
      </c>
      <c r="AU213" s="16" t="s">
        <v>88</v>
      </c>
    </row>
    <row r="214" spans="2:65" s="12" customFormat="1">
      <c r="B214" s="153"/>
      <c r="D214" s="154" t="s">
        <v>259</v>
      </c>
      <c r="E214" s="155" t="s">
        <v>1</v>
      </c>
      <c r="F214" s="156" t="s">
        <v>2723</v>
      </c>
      <c r="H214" s="155" t="s">
        <v>1</v>
      </c>
      <c r="L214" s="153"/>
      <c r="M214" s="157"/>
      <c r="T214" s="158"/>
      <c r="AT214" s="155" t="s">
        <v>259</v>
      </c>
      <c r="AU214" s="155" t="s">
        <v>88</v>
      </c>
      <c r="AV214" s="12" t="s">
        <v>80</v>
      </c>
      <c r="AW214" s="12" t="s">
        <v>27</v>
      </c>
      <c r="AX214" s="12" t="s">
        <v>72</v>
      </c>
      <c r="AY214" s="155" t="s">
        <v>157</v>
      </c>
    </row>
    <row r="215" spans="2:65" s="12" customFormat="1">
      <c r="B215" s="153"/>
      <c r="D215" s="154" t="s">
        <v>259</v>
      </c>
      <c r="E215" s="155" t="s">
        <v>1</v>
      </c>
      <c r="F215" s="156" t="s">
        <v>2758</v>
      </c>
      <c r="H215" s="155" t="s">
        <v>1</v>
      </c>
      <c r="L215" s="153"/>
      <c r="M215" s="157"/>
      <c r="T215" s="158"/>
      <c r="AT215" s="155" t="s">
        <v>259</v>
      </c>
      <c r="AU215" s="155" t="s">
        <v>88</v>
      </c>
      <c r="AV215" s="12" t="s">
        <v>80</v>
      </c>
      <c r="AW215" s="12" t="s">
        <v>27</v>
      </c>
      <c r="AX215" s="12" t="s">
        <v>72</v>
      </c>
      <c r="AY215" s="155" t="s">
        <v>157</v>
      </c>
    </row>
    <row r="216" spans="2:65" s="13" customFormat="1">
      <c r="B216" s="159"/>
      <c r="D216" s="154" t="s">
        <v>259</v>
      </c>
      <c r="E216" s="160" t="s">
        <v>1</v>
      </c>
      <c r="F216" s="161" t="s">
        <v>4150</v>
      </c>
      <c r="H216" s="162">
        <v>3.6110000000000002</v>
      </c>
      <c r="L216" s="159"/>
      <c r="M216" s="163"/>
      <c r="T216" s="164"/>
      <c r="AT216" s="160" t="s">
        <v>259</v>
      </c>
      <c r="AU216" s="160" t="s">
        <v>88</v>
      </c>
      <c r="AV216" s="13" t="s">
        <v>88</v>
      </c>
      <c r="AW216" s="13" t="s">
        <v>27</v>
      </c>
      <c r="AX216" s="13" t="s">
        <v>72</v>
      </c>
      <c r="AY216" s="160" t="s">
        <v>157</v>
      </c>
    </row>
    <row r="217" spans="2:65" s="13" customFormat="1">
      <c r="B217" s="159"/>
      <c r="D217" s="154" t="s">
        <v>259</v>
      </c>
      <c r="E217" s="160" t="s">
        <v>1</v>
      </c>
      <c r="F217" s="161" t="s">
        <v>4151</v>
      </c>
      <c r="H217" s="162">
        <v>3.5390000000000001</v>
      </c>
      <c r="L217" s="159"/>
      <c r="M217" s="163"/>
      <c r="T217" s="164"/>
      <c r="AT217" s="160" t="s">
        <v>259</v>
      </c>
      <c r="AU217" s="160" t="s">
        <v>88</v>
      </c>
      <c r="AV217" s="13" t="s">
        <v>88</v>
      </c>
      <c r="AW217" s="13" t="s">
        <v>27</v>
      </c>
      <c r="AX217" s="13" t="s">
        <v>72</v>
      </c>
      <c r="AY217" s="160" t="s">
        <v>157</v>
      </c>
    </row>
    <row r="218" spans="2:65" s="12" customFormat="1">
      <c r="B218" s="153"/>
      <c r="D218" s="154" t="s">
        <v>259</v>
      </c>
      <c r="E218" s="155" t="s">
        <v>1</v>
      </c>
      <c r="F218" s="156" t="s">
        <v>4152</v>
      </c>
      <c r="H218" s="155" t="s">
        <v>1</v>
      </c>
      <c r="L218" s="153"/>
      <c r="M218" s="157"/>
      <c r="T218" s="158"/>
      <c r="AT218" s="155" t="s">
        <v>259</v>
      </c>
      <c r="AU218" s="155" t="s">
        <v>88</v>
      </c>
      <c r="AV218" s="12" t="s">
        <v>80</v>
      </c>
      <c r="AW218" s="12" t="s">
        <v>27</v>
      </c>
      <c r="AX218" s="12" t="s">
        <v>72</v>
      </c>
      <c r="AY218" s="155" t="s">
        <v>157</v>
      </c>
    </row>
    <row r="219" spans="2:65" s="13" customFormat="1">
      <c r="B219" s="159"/>
      <c r="D219" s="154" t="s">
        <v>259</v>
      </c>
      <c r="E219" s="160" t="s">
        <v>1</v>
      </c>
      <c r="F219" s="161" t="s">
        <v>4153</v>
      </c>
      <c r="H219" s="162">
        <v>18.603000000000002</v>
      </c>
      <c r="L219" s="159"/>
      <c r="M219" s="163"/>
      <c r="T219" s="164"/>
      <c r="AT219" s="160" t="s">
        <v>259</v>
      </c>
      <c r="AU219" s="160" t="s">
        <v>88</v>
      </c>
      <c r="AV219" s="13" t="s">
        <v>88</v>
      </c>
      <c r="AW219" s="13" t="s">
        <v>27</v>
      </c>
      <c r="AX219" s="13" t="s">
        <v>72</v>
      </c>
      <c r="AY219" s="160" t="s">
        <v>157</v>
      </c>
    </row>
    <row r="220" spans="2:65" s="13" customFormat="1">
      <c r="B220" s="159"/>
      <c r="D220" s="154" t="s">
        <v>259</v>
      </c>
      <c r="E220" s="160" t="s">
        <v>1</v>
      </c>
      <c r="F220" s="161" t="s">
        <v>4154</v>
      </c>
      <c r="H220" s="162">
        <v>9.1999999999999993</v>
      </c>
      <c r="L220" s="159"/>
      <c r="M220" s="163"/>
      <c r="T220" s="164"/>
      <c r="AT220" s="160" t="s">
        <v>259</v>
      </c>
      <c r="AU220" s="160" t="s">
        <v>88</v>
      </c>
      <c r="AV220" s="13" t="s">
        <v>88</v>
      </c>
      <c r="AW220" s="13" t="s">
        <v>27</v>
      </c>
      <c r="AX220" s="13" t="s">
        <v>72</v>
      </c>
      <c r="AY220" s="160" t="s">
        <v>157</v>
      </c>
    </row>
    <row r="221" spans="2:65" s="12" customFormat="1">
      <c r="B221" s="153"/>
      <c r="D221" s="154" t="s">
        <v>259</v>
      </c>
      <c r="E221" s="155" t="s">
        <v>1</v>
      </c>
      <c r="F221" s="156" t="s">
        <v>4155</v>
      </c>
      <c r="H221" s="155" t="s">
        <v>1</v>
      </c>
      <c r="L221" s="153"/>
      <c r="M221" s="157"/>
      <c r="T221" s="158"/>
      <c r="AT221" s="155" t="s">
        <v>259</v>
      </c>
      <c r="AU221" s="155" t="s">
        <v>88</v>
      </c>
      <c r="AV221" s="12" t="s">
        <v>80</v>
      </c>
      <c r="AW221" s="12" t="s">
        <v>27</v>
      </c>
      <c r="AX221" s="12" t="s">
        <v>72</v>
      </c>
      <c r="AY221" s="155" t="s">
        <v>157</v>
      </c>
    </row>
    <row r="222" spans="2:65" s="13" customFormat="1">
      <c r="B222" s="159"/>
      <c r="D222" s="154" t="s">
        <v>259</v>
      </c>
      <c r="E222" s="160" t="s">
        <v>1</v>
      </c>
      <c r="F222" s="161" t="s">
        <v>4156</v>
      </c>
      <c r="H222" s="162">
        <v>18.591999999999999</v>
      </c>
      <c r="L222" s="159"/>
      <c r="M222" s="163"/>
      <c r="T222" s="164"/>
      <c r="AT222" s="160" t="s">
        <v>259</v>
      </c>
      <c r="AU222" s="160" t="s">
        <v>88</v>
      </c>
      <c r="AV222" s="13" t="s">
        <v>88</v>
      </c>
      <c r="AW222" s="13" t="s">
        <v>27</v>
      </c>
      <c r="AX222" s="13" t="s">
        <v>72</v>
      </c>
      <c r="AY222" s="160" t="s">
        <v>157</v>
      </c>
    </row>
    <row r="223" spans="2:65" s="13" customFormat="1">
      <c r="B223" s="159"/>
      <c r="D223" s="154" t="s">
        <v>259</v>
      </c>
      <c r="E223" s="160" t="s">
        <v>1</v>
      </c>
      <c r="F223" s="161" t="s">
        <v>4157</v>
      </c>
      <c r="H223" s="162">
        <v>3.12</v>
      </c>
      <c r="L223" s="159"/>
      <c r="M223" s="163"/>
      <c r="T223" s="164"/>
      <c r="AT223" s="160" t="s">
        <v>259</v>
      </c>
      <c r="AU223" s="160" t="s">
        <v>88</v>
      </c>
      <c r="AV223" s="13" t="s">
        <v>88</v>
      </c>
      <c r="AW223" s="13" t="s">
        <v>27</v>
      </c>
      <c r="AX223" s="13" t="s">
        <v>72</v>
      </c>
      <c r="AY223" s="160" t="s">
        <v>157</v>
      </c>
    </row>
    <row r="224" spans="2:65" s="12" customFormat="1">
      <c r="B224" s="153"/>
      <c r="D224" s="154" t="s">
        <v>259</v>
      </c>
      <c r="E224" s="155" t="s">
        <v>1</v>
      </c>
      <c r="F224" s="156" t="s">
        <v>2759</v>
      </c>
      <c r="H224" s="155" t="s">
        <v>1</v>
      </c>
      <c r="L224" s="153"/>
      <c r="M224" s="157"/>
      <c r="T224" s="158"/>
      <c r="AT224" s="155" t="s">
        <v>259</v>
      </c>
      <c r="AU224" s="155" t="s">
        <v>88</v>
      </c>
      <c r="AV224" s="12" t="s">
        <v>80</v>
      </c>
      <c r="AW224" s="12" t="s">
        <v>27</v>
      </c>
      <c r="AX224" s="12" t="s">
        <v>72</v>
      </c>
      <c r="AY224" s="155" t="s">
        <v>157</v>
      </c>
    </row>
    <row r="225" spans="2:65" s="13" customFormat="1">
      <c r="B225" s="159"/>
      <c r="D225" s="154" t="s">
        <v>259</v>
      </c>
      <c r="E225" s="160" t="s">
        <v>1</v>
      </c>
      <c r="F225" s="161" t="s">
        <v>4158</v>
      </c>
      <c r="H225" s="162">
        <v>14.85</v>
      </c>
      <c r="L225" s="159"/>
      <c r="M225" s="163"/>
      <c r="T225" s="164"/>
      <c r="AT225" s="160" t="s">
        <v>259</v>
      </c>
      <c r="AU225" s="160" t="s">
        <v>88</v>
      </c>
      <c r="AV225" s="13" t="s">
        <v>88</v>
      </c>
      <c r="AW225" s="13" t="s">
        <v>27</v>
      </c>
      <c r="AX225" s="13" t="s">
        <v>72</v>
      </c>
      <c r="AY225" s="160" t="s">
        <v>157</v>
      </c>
    </row>
    <row r="226" spans="2:65" s="13" customFormat="1">
      <c r="B226" s="159"/>
      <c r="D226" s="154" t="s">
        <v>259</v>
      </c>
      <c r="E226" s="160" t="s">
        <v>1</v>
      </c>
      <c r="F226" s="161" t="s">
        <v>4159</v>
      </c>
      <c r="H226" s="162">
        <v>18.388999999999999</v>
      </c>
      <c r="L226" s="159"/>
      <c r="M226" s="163"/>
      <c r="T226" s="164"/>
      <c r="AT226" s="160" t="s">
        <v>259</v>
      </c>
      <c r="AU226" s="160" t="s">
        <v>88</v>
      </c>
      <c r="AV226" s="13" t="s">
        <v>88</v>
      </c>
      <c r="AW226" s="13" t="s">
        <v>27</v>
      </c>
      <c r="AX226" s="13" t="s">
        <v>72</v>
      </c>
      <c r="AY226" s="160" t="s">
        <v>157</v>
      </c>
    </row>
    <row r="227" spans="2:65" s="14" customFormat="1">
      <c r="B227" s="165"/>
      <c r="D227" s="154" t="s">
        <v>259</v>
      </c>
      <c r="E227" s="166" t="s">
        <v>1</v>
      </c>
      <c r="F227" s="167" t="s">
        <v>265</v>
      </c>
      <c r="H227" s="168">
        <v>89.903999999999996</v>
      </c>
      <c r="L227" s="165"/>
      <c r="M227" s="169"/>
      <c r="T227" s="170"/>
      <c r="AT227" s="166" t="s">
        <v>259</v>
      </c>
      <c r="AU227" s="166" t="s">
        <v>88</v>
      </c>
      <c r="AV227" s="14" t="s">
        <v>164</v>
      </c>
      <c r="AW227" s="14" t="s">
        <v>27</v>
      </c>
      <c r="AX227" s="14" t="s">
        <v>80</v>
      </c>
      <c r="AY227" s="166" t="s">
        <v>157</v>
      </c>
    </row>
    <row r="228" spans="2:65" s="1" customFormat="1" ht="37.9" customHeight="1">
      <c r="B228" s="28"/>
      <c r="C228" s="198" t="s">
        <v>193</v>
      </c>
      <c r="D228" s="198" t="s">
        <v>160</v>
      </c>
      <c r="E228" s="199" t="s">
        <v>4160</v>
      </c>
      <c r="F228" s="200" t="s">
        <v>4161</v>
      </c>
      <c r="G228" s="201" t="s">
        <v>306</v>
      </c>
      <c r="H228" s="202">
        <v>57.31</v>
      </c>
      <c r="I228" s="903"/>
      <c r="J228" s="203">
        <f>ROUND(I228*H228,2)</f>
        <v>0</v>
      </c>
      <c r="K228" s="200" t="s">
        <v>2720</v>
      </c>
      <c r="L228" s="28"/>
      <c r="M228" s="140" t="s">
        <v>1</v>
      </c>
      <c r="N228" s="141" t="s">
        <v>38</v>
      </c>
      <c r="O228" s="142">
        <v>1.3340000000000001</v>
      </c>
      <c r="P228" s="142">
        <f>O228*H228</f>
        <v>76.451540000000008</v>
      </c>
      <c r="Q228" s="142">
        <v>0.34839999999999999</v>
      </c>
      <c r="R228" s="142">
        <f>Q228*H228</f>
        <v>19.966804</v>
      </c>
      <c r="S228" s="142">
        <v>0</v>
      </c>
      <c r="T228" s="143">
        <f>S228*H228</f>
        <v>0</v>
      </c>
      <c r="AR228" s="144" t="s">
        <v>164</v>
      </c>
      <c r="AT228" s="144" t="s">
        <v>160</v>
      </c>
      <c r="AU228" s="144" t="s">
        <v>88</v>
      </c>
      <c r="AY228" s="16" t="s">
        <v>157</v>
      </c>
      <c r="BE228" s="145">
        <f>IF(N228="základní",J228,0)</f>
        <v>0</v>
      </c>
      <c r="BF228" s="145">
        <f>IF(N228="snížená",J228,0)</f>
        <v>0</v>
      </c>
      <c r="BG228" s="145">
        <f>IF(N228="zákl. přenesená",J228,0)</f>
        <v>0</v>
      </c>
      <c r="BH228" s="145">
        <f>IF(N228="sníž. přenesená",J228,0)</f>
        <v>0</v>
      </c>
      <c r="BI228" s="145">
        <f>IF(N228="nulová",J228,0)</f>
        <v>0</v>
      </c>
      <c r="BJ228" s="16" t="s">
        <v>88</v>
      </c>
      <c r="BK228" s="145">
        <f>ROUND(I228*H228,2)</f>
        <v>0</v>
      </c>
      <c r="BL228" s="16" t="s">
        <v>164</v>
      </c>
      <c r="BM228" s="144" t="s">
        <v>4162</v>
      </c>
    </row>
    <row r="229" spans="2:65" s="1" customFormat="1">
      <c r="B229" s="28"/>
      <c r="D229" s="150" t="s">
        <v>214</v>
      </c>
      <c r="F229" s="870" t="s">
        <v>4163</v>
      </c>
      <c r="L229" s="28"/>
      <c r="M229" s="152"/>
      <c r="T229" s="52"/>
      <c r="AT229" s="16" t="s">
        <v>214</v>
      </c>
      <c r="AU229" s="16" t="s">
        <v>88</v>
      </c>
    </row>
    <row r="230" spans="2:65" s="12" customFormat="1">
      <c r="B230" s="153"/>
      <c r="D230" s="154" t="s">
        <v>259</v>
      </c>
      <c r="E230" s="155" t="s">
        <v>1</v>
      </c>
      <c r="F230" s="156" t="s">
        <v>2723</v>
      </c>
      <c r="H230" s="155" t="s">
        <v>1</v>
      </c>
      <c r="L230" s="153"/>
      <c r="M230" s="157"/>
      <c r="T230" s="158"/>
      <c r="AT230" s="155" t="s">
        <v>259</v>
      </c>
      <c r="AU230" s="155" t="s">
        <v>88</v>
      </c>
      <c r="AV230" s="12" t="s">
        <v>80</v>
      </c>
      <c r="AW230" s="12" t="s">
        <v>27</v>
      </c>
      <c r="AX230" s="12" t="s">
        <v>72</v>
      </c>
      <c r="AY230" s="155" t="s">
        <v>157</v>
      </c>
    </row>
    <row r="231" spans="2:65" s="12" customFormat="1">
      <c r="B231" s="153"/>
      <c r="D231" s="154" t="s">
        <v>259</v>
      </c>
      <c r="E231" s="155" t="s">
        <v>1</v>
      </c>
      <c r="F231" s="156" t="s">
        <v>2758</v>
      </c>
      <c r="H231" s="155" t="s">
        <v>1</v>
      </c>
      <c r="L231" s="153"/>
      <c r="M231" s="157"/>
      <c r="T231" s="158"/>
      <c r="AT231" s="155" t="s">
        <v>259</v>
      </c>
      <c r="AU231" s="155" t="s">
        <v>88</v>
      </c>
      <c r="AV231" s="12" t="s">
        <v>80</v>
      </c>
      <c r="AW231" s="12" t="s">
        <v>27</v>
      </c>
      <c r="AX231" s="12" t="s">
        <v>72</v>
      </c>
      <c r="AY231" s="155" t="s">
        <v>157</v>
      </c>
    </row>
    <row r="232" spans="2:65" s="12" customFormat="1">
      <c r="B232" s="153"/>
      <c r="D232" s="154" t="s">
        <v>259</v>
      </c>
      <c r="E232" s="155" t="s">
        <v>1</v>
      </c>
      <c r="F232" s="156" t="s">
        <v>2724</v>
      </c>
      <c r="H232" s="155" t="s">
        <v>1</v>
      </c>
      <c r="L232" s="153"/>
      <c r="M232" s="157"/>
      <c r="T232" s="158"/>
      <c r="AT232" s="155" t="s">
        <v>259</v>
      </c>
      <c r="AU232" s="155" t="s">
        <v>88</v>
      </c>
      <c r="AV232" s="12" t="s">
        <v>80</v>
      </c>
      <c r="AW232" s="12" t="s">
        <v>27</v>
      </c>
      <c r="AX232" s="12" t="s">
        <v>72</v>
      </c>
      <c r="AY232" s="155" t="s">
        <v>157</v>
      </c>
    </row>
    <row r="233" spans="2:65" s="13" customFormat="1">
      <c r="B233" s="159"/>
      <c r="D233" s="154" t="s">
        <v>259</v>
      </c>
      <c r="E233" s="160" t="s">
        <v>1</v>
      </c>
      <c r="F233" s="161" t="s">
        <v>4164</v>
      </c>
      <c r="H233" s="162">
        <v>2.8140000000000001</v>
      </c>
      <c r="L233" s="159"/>
      <c r="M233" s="163"/>
      <c r="T233" s="164"/>
      <c r="AT233" s="160" t="s">
        <v>259</v>
      </c>
      <c r="AU233" s="160" t="s">
        <v>88</v>
      </c>
      <c r="AV233" s="13" t="s">
        <v>88</v>
      </c>
      <c r="AW233" s="13" t="s">
        <v>27</v>
      </c>
      <c r="AX233" s="13" t="s">
        <v>72</v>
      </c>
      <c r="AY233" s="160" t="s">
        <v>157</v>
      </c>
    </row>
    <row r="234" spans="2:65" s="12" customFormat="1">
      <c r="B234" s="153"/>
      <c r="D234" s="154" t="s">
        <v>259</v>
      </c>
      <c r="E234" s="155" t="s">
        <v>1</v>
      </c>
      <c r="F234" s="156" t="s">
        <v>4152</v>
      </c>
      <c r="H234" s="155" t="s">
        <v>1</v>
      </c>
      <c r="L234" s="153"/>
      <c r="M234" s="157"/>
      <c r="T234" s="158"/>
      <c r="AT234" s="155" t="s">
        <v>259</v>
      </c>
      <c r="AU234" s="155" t="s">
        <v>88</v>
      </c>
      <c r="AV234" s="12" t="s">
        <v>80</v>
      </c>
      <c r="AW234" s="12" t="s">
        <v>27</v>
      </c>
      <c r="AX234" s="12" t="s">
        <v>72</v>
      </c>
      <c r="AY234" s="155" t="s">
        <v>157</v>
      </c>
    </row>
    <row r="235" spans="2:65" s="13" customFormat="1">
      <c r="B235" s="159"/>
      <c r="D235" s="154" t="s">
        <v>259</v>
      </c>
      <c r="E235" s="160" t="s">
        <v>1</v>
      </c>
      <c r="F235" s="161" t="s">
        <v>4165</v>
      </c>
      <c r="H235" s="162">
        <v>4.2249999999999996</v>
      </c>
      <c r="L235" s="159"/>
      <c r="M235" s="163"/>
      <c r="T235" s="164"/>
      <c r="AT235" s="160" t="s">
        <v>259</v>
      </c>
      <c r="AU235" s="160" t="s">
        <v>88</v>
      </c>
      <c r="AV235" s="13" t="s">
        <v>88</v>
      </c>
      <c r="AW235" s="13" t="s">
        <v>27</v>
      </c>
      <c r="AX235" s="13" t="s">
        <v>72</v>
      </c>
      <c r="AY235" s="160" t="s">
        <v>157</v>
      </c>
    </row>
    <row r="236" spans="2:65" s="13" customFormat="1">
      <c r="B236" s="159"/>
      <c r="D236" s="154" t="s">
        <v>259</v>
      </c>
      <c r="E236" s="160" t="s">
        <v>1</v>
      </c>
      <c r="F236" s="161" t="s">
        <v>4166</v>
      </c>
      <c r="H236" s="162">
        <v>11.4</v>
      </c>
      <c r="L236" s="159"/>
      <c r="M236" s="163"/>
      <c r="T236" s="164"/>
      <c r="AT236" s="160" t="s">
        <v>259</v>
      </c>
      <c r="AU236" s="160" t="s">
        <v>88</v>
      </c>
      <c r="AV236" s="13" t="s">
        <v>88</v>
      </c>
      <c r="AW236" s="13" t="s">
        <v>27</v>
      </c>
      <c r="AX236" s="13" t="s">
        <v>72</v>
      </c>
      <c r="AY236" s="160" t="s">
        <v>157</v>
      </c>
    </row>
    <row r="237" spans="2:65" s="12" customFormat="1">
      <c r="B237" s="153"/>
      <c r="D237" s="154" t="s">
        <v>259</v>
      </c>
      <c r="E237" s="155" t="s">
        <v>1</v>
      </c>
      <c r="F237" s="156" t="s">
        <v>4155</v>
      </c>
      <c r="H237" s="155" t="s">
        <v>1</v>
      </c>
      <c r="L237" s="153"/>
      <c r="M237" s="157"/>
      <c r="T237" s="158"/>
      <c r="AT237" s="155" t="s">
        <v>259</v>
      </c>
      <c r="AU237" s="155" t="s">
        <v>88</v>
      </c>
      <c r="AV237" s="12" t="s">
        <v>80</v>
      </c>
      <c r="AW237" s="12" t="s">
        <v>27</v>
      </c>
      <c r="AX237" s="12" t="s">
        <v>72</v>
      </c>
      <c r="AY237" s="155" t="s">
        <v>157</v>
      </c>
    </row>
    <row r="238" spans="2:65" s="13" customFormat="1">
      <c r="B238" s="159"/>
      <c r="D238" s="154" t="s">
        <v>259</v>
      </c>
      <c r="E238" s="160" t="s">
        <v>1</v>
      </c>
      <c r="F238" s="161" t="s">
        <v>4167</v>
      </c>
      <c r="H238" s="162">
        <v>12.66</v>
      </c>
      <c r="L238" s="159"/>
      <c r="M238" s="163"/>
      <c r="T238" s="164"/>
      <c r="AT238" s="160" t="s">
        <v>259</v>
      </c>
      <c r="AU238" s="160" t="s">
        <v>88</v>
      </c>
      <c r="AV238" s="13" t="s">
        <v>88</v>
      </c>
      <c r="AW238" s="13" t="s">
        <v>27</v>
      </c>
      <c r="AX238" s="13" t="s">
        <v>72</v>
      </c>
      <c r="AY238" s="160" t="s">
        <v>157</v>
      </c>
    </row>
    <row r="239" spans="2:65" s="13" customFormat="1">
      <c r="B239" s="159"/>
      <c r="D239" s="154" t="s">
        <v>259</v>
      </c>
      <c r="E239" s="160" t="s">
        <v>1</v>
      </c>
      <c r="F239" s="161" t="s">
        <v>4168</v>
      </c>
      <c r="H239" s="162">
        <v>8.3249999999999993</v>
      </c>
      <c r="L239" s="159"/>
      <c r="M239" s="163"/>
      <c r="T239" s="164"/>
      <c r="AT239" s="160" t="s">
        <v>259</v>
      </c>
      <c r="AU239" s="160" t="s">
        <v>88</v>
      </c>
      <c r="AV239" s="13" t="s">
        <v>88</v>
      </c>
      <c r="AW239" s="13" t="s">
        <v>27</v>
      </c>
      <c r="AX239" s="13" t="s">
        <v>72</v>
      </c>
      <c r="AY239" s="160" t="s">
        <v>157</v>
      </c>
    </row>
    <row r="240" spans="2:65" s="13" customFormat="1">
      <c r="B240" s="159"/>
      <c r="D240" s="154" t="s">
        <v>259</v>
      </c>
      <c r="E240" s="160" t="s">
        <v>1</v>
      </c>
      <c r="F240" s="161" t="s">
        <v>4169</v>
      </c>
      <c r="H240" s="162">
        <v>1.4690000000000001</v>
      </c>
      <c r="L240" s="159"/>
      <c r="M240" s="163"/>
      <c r="T240" s="164"/>
      <c r="AT240" s="160" t="s">
        <v>259</v>
      </c>
      <c r="AU240" s="160" t="s">
        <v>88</v>
      </c>
      <c r="AV240" s="13" t="s">
        <v>88</v>
      </c>
      <c r="AW240" s="13" t="s">
        <v>27</v>
      </c>
      <c r="AX240" s="13" t="s">
        <v>72</v>
      </c>
      <c r="AY240" s="160" t="s">
        <v>157</v>
      </c>
    </row>
    <row r="241" spans="2:65" s="13" customFormat="1">
      <c r="B241" s="159"/>
      <c r="D241" s="154" t="s">
        <v>259</v>
      </c>
      <c r="E241" s="160" t="s">
        <v>1</v>
      </c>
      <c r="F241" s="161" t="s">
        <v>4170</v>
      </c>
      <c r="H241" s="162">
        <v>11.907999999999999</v>
      </c>
      <c r="L241" s="159"/>
      <c r="M241" s="163"/>
      <c r="T241" s="164"/>
      <c r="AT241" s="160" t="s">
        <v>259</v>
      </c>
      <c r="AU241" s="160" t="s">
        <v>88</v>
      </c>
      <c r="AV241" s="13" t="s">
        <v>88</v>
      </c>
      <c r="AW241" s="13" t="s">
        <v>27</v>
      </c>
      <c r="AX241" s="13" t="s">
        <v>72</v>
      </c>
      <c r="AY241" s="160" t="s">
        <v>157</v>
      </c>
    </row>
    <row r="242" spans="2:65" s="13" customFormat="1">
      <c r="B242" s="159"/>
      <c r="D242" s="154" t="s">
        <v>259</v>
      </c>
      <c r="E242" s="160" t="s">
        <v>1</v>
      </c>
      <c r="F242" s="161" t="s">
        <v>4169</v>
      </c>
      <c r="H242" s="162">
        <v>1.4690000000000001</v>
      </c>
      <c r="L242" s="159"/>
      <c r="M242" s="163"/>
      <c r="T242" s="164"/>
      <c r="AT242" s="160" t="s">
        <v>259</v>
      </c>
      <c r="AU242" s="160" t="s">
        <v>88</v>
      </c>
      <c r="AV242" s="13" t="s">
        <v>88</v>
      </c>
      <c r="AW242" s="13" t="s">
        <v>27</v>
      </c>
      <c r="AX242" s="13" t="s">
        <v>72</v>
      </c>
      <c r="AY242" s="160" t="s">
        <v>157</v>
      </c>
    </row>
    <row r="243" spans="2:65" s="12" customFormat="1">
      <c r="B243" s="153"/>
      <c r="D243" s="154" t="s">
        <v>259</v>
      </c>
      <c r="E243" s="155" t="s">
        <v>1</v>
      </c>
      <c r="F243" s="156" t="s">
        <v>4171</v>
      </c>
      <c r="H243" s="155" t="s">
        <v>1</v>
      </c>
      <c r="L243" s="153"/>
      <c r="M243" s="157"/>
      <c r="T243" s="158"/>
      <c r="AT243" s="155" t="s">
        <v>259</v>
      </c>
      <c r="AU243" s="155" t="s">
        <v>88</v>
      </c>
      <c r="AV243" s="12" t="s">
        <v>80</v>
      </c>
      <c r="AW243" s="12" t="s">
        <v>27</v>
      </c>
      <c r="AX243" s="12" t="s">
        <v>72</v>
      </c>
      <c r="AY243" s="155" t="s">
        <v>157</v>
      </c>
    </row>
    <row r="244" spans="2:65" s="13" customFormat="1">
      <c r="B244" s="159"/>
      <c r="D244" s="154" t="s">
        <v>259</v>
      </c>
      <c r="E244" s="160" t="s">
        <v>1</v>
      </c>
      <c r="F244" s="161" t="s">
        <v>4172</v>
      </c>
      <c r="H244" s="162">
        <v>3.04</v>
      </c>
      <c r="L244" s="159"/>
      <c r="M244" s="163"/>
      <c r="T244" s="164"/>
      <c r="AT244" s="160" t="s">
        <v>259</v>
      </c>
      <c r="AU244" s="160" t="s">
        <v>88</v>
      </c>
      <c r="AV244" s="13" t="s">
        <v>88</v>
      </c>
      <c r="AW244" s="13" t="s">
        <v>27</v>
      </c>
      <c r="AX244" s="13" t="s">
        <v>72</v>
      </c>
      <c r="AY244" s="160" t="s">
        <v>157</v>
      </c>
    </row>
    <row r="245" spans="2:65" s="14" customFormat="1">
      <c r="B245" s="165"/>
      <c r="D245" s="154" t="s">
        <v>259</v>
      </c>
      <c r="E245" s="166" t="s">
        <v>1</v>
      </c>
      <c r="F245" s="167" t="s">
        <v>265</v>
      </c>
      <c r="H245" s="168">
        <v>57.31</v>
      </c>
      <c r="L245" s="165"/>
      <c r="M245" s="169"/>
      <c r="T245" s="170"/>
      <c r="AT245" s="166" t="s">
        <v>259</v>
      </c>
      <c r="AU245" s="166" t="s">
        <v>88</v>
      </c>
      <c r="AV245" s="14" t="s">
        <v>164</v>
      </c>
      <c r="AW245" s="14" t="s">
        <v>27</v>
      </c>
      <c r="AX245" s="14" t="s">
        <v>80</v>
      </c>
      <c r="AY245" s="166" t="s">
        <v>157</v>
      </c>
    </row>
    <row r="246" spans="2:65" s="1" customFormat="1" ht="44.25" customHeight="1">
      <c r="B246" s="28"/>
      <c r="C246" s="198" t="s">
        <v>429</v>
      </c>
      <c r="D246" s="198" t="s">
        <v>160</v>
      </c>
      <c r="E246" s="199" t="s">
        <v>757</v>
      </c>
      <c r="F246" s="200" t="s">
        <v>4173</v>
      </c>
      <c r="G246" s="201" t="s">
        <v>306</v>
      </c>
      <c r="H246" s="202">
        <v>7.1050000000000004</v>
      </c>
      <c r="I246" s="903"/>
      <c r="J246" s="203">
        <f>ROUND(I246*H246,2)</f>
        <v>0</v>
      </c>
      <c r="K246" s="200" t="s">
        <v>2720</v>
      </c>
      <c r="L246" s="28"/>
      <c r="M246" s="140" t="s">
        <v>1</v>
      </c>
      <c r="N246" s="141" t="s">
        <v>38</v>
      </c>
      <c r="O246" s="142">
        <v>1.3440000000000001</v>
      </c>
      <c r="P246" s="142">
        <f>O246*H246</f>
        <v>9.5491200000000021</v>
      </c>
      <c r="Q246" s="142">
        <v>0.27104</v>
      </c>
      <c r="R246" s="142">
        <f>Q246*H246</f>
        <v>1.9257392000000002</v>
      </c>
      <c r="S246" s="142">
        <v>0</v>
      </c>
      <c r="T246" s="143">
        <f>S246*H246</f>
        <v>0</v>
      </c>
      <c r="AR246" s="144" t="s">
        <v>164</v>
      </c>
      <c r="AT246" s="144" t="s">
        <v>160</v>
      </c>
      <c r="AU246" s="144" t="s">
        <v>88</v>
      </c>
      <c r="AY246" s="16" t="s">
        <v>157</v>
      </c>
      <c r="BE246" s="145">
        <f>IF(N246="základní",J246,0)</f>
        <v>0</v>
      </c>
      <c r="BF246" s="145">
        <f>IF(N246="snížená",J246,0)</f>
        <v>0</v>
      </c>
      <c r="BG246" s="145">
        <f>IF(N246="zákl. přenesená",J246,0)</f>
        <v>0</v>
      </c>
      <c r="BH246" s="145">
        <f>IF(N246="sníž. přenesená",J246,0)</f>
        <v>0</v>
      </c>
      <c r="BI246" s="145">
        <f>IF(N246="nulová",J246,0)</f>
        <v>0</v>
      </c>
      <c r="BJ246" s="16" t="s">
        <v>88</v>
      </c>
      <c r="BK246" s="145">
        <f>ROUND(I246*H246,2)</f>
        <v>0</v>
      </c>
      <c r="BL246" s="16" t="s">
        <v>164</v>
      </c>
      <c r="BM246" s="144" t="s">
        <v>4174</v>
      </c>
    </row>
    <row r="247" spans="2:65" s="1" customFormat="1">
      <c r="B247" s="28"/>
      <c r="D247" s="150" t="s">
        <v>214</v>
      </c>
      <c r="F247" s="870" t="s">
        <v>760</v>
      </c>
      <c r="L247" s="28"/>
      <c r="M247" s="152"/>
      <c r="T247" s="52"/>
      <c r="AT247" s="16" t="s">
        <v>214</v>
      </c>
      <c r="AU247" s="16" t="s">
        <v>88</v>
      </c>
    </row>
    <row r="248" spans="2:65" s="12" customFormat="1">
      <c r="B248" s="153"/>
      <c r="D248" s="154" t="s">
        <v>259</v>
      </c>
      <c r="E248" s="155" t="s">
        <v>1</v>
      </c>
      <c r="F248" s="156" t="s">
        <v>2723</v>
      </c>
      <c r="H248" s="155" t="s">
        <v>1</v>
      </c>
      <c r="L248" s="153"/>
      <c r="M248" s="157"/>
      <c r="T248" s="158"/>
      <c r="AT248" s="155" t="s">
        <v>259</v>
      </c>
      <c r="AU248" s="155" t="s">
        <v>88</v>
      </c>
      <c r="AV248" s="12" t="s">
        <v>80</v>
      </c>
      <c r="AW248" s="12" t="s">
        <v>27</v>
      </c>
      <c r="AX248" s="12" t="s">
        <v>72</v>
      </c>
      <c r="AY248" s="155" t="s">
        <v>157</v>
      </c>
    </row>
    <row r="249" spans="2:65" s="12" customFormat="1">
      <c r="B249" s="153"/>
      <c r="D249" s="154" t="s">
        <v>259</v>
      </c>
      <c r="E249" s="155" t="s">
        <v>1</v>
      </c>
      <c r="F249" s="156" t="s">
        <v>2758</v>
      </c>
      <c r="H249" s="155" t="s">
        <v>1</v>
      </c>
      <c r="L249" s="153"/>
      <c r="M249" s="157"/>
      <c r="T249" s="158"/>
      <c r="AT249" s="155" t="s">
        <v>259</v>
      </c>
      <c r="AU249" s="155" t="s">
        <v>88</v>
      </c>
      <c r="AV249" s="12" t="s">
        <v>80</v>
      </c>
      <c r="AW249" s="12" t="s">
        <v>27</v>
      </c>
      <c r="AX249" s="12" t="s">
        <v>72</v>
      </c>
      <c r="AY249" s="155" t="s">
        <v>157</v>
      </c>
    </row>
    <row r="250" spans="2:65" s="13" customFormat="1">
      <c r="B250" s="159"/>
      <c r="D250" s="154" t="s">
        <v>259</v>
      </c>
      <c r="E250" s="160" t="s">
        <v>1</v>
      </c>
      <c r="F250" s="161" t="s">
        <v>4175</v>
      </c>
      <c r="H250" s="162">
        <v>4.3680000000000003</v>
      </c>
      <c r="L250" s="159"/>
      <c r="M250" s="163"/>
      <c r="T250" s="164"/>
      <c r="AT250" s="160" t="s">
        <v>259</v>
      </c>
      <c r="AU250" s="160" t="s">
        <v>88</v>
      </c>
      <c r="AV250" s="13" t="s">
        <v>88</v>
      </c>
      <c r="AW250" s="13" t="s">
        <v>27</v>
      </c>
      <c r="AX250" s="13" t="s">
        <v>72</v>
      </c>
      <c r="AY250" s="160" t="s">
        <v>157</v>
      </c>
    </row>
    <row r="251" spans="2:65" s="13" customFormat="1">
      <c r="B251" s="159"/>
      <c r="D251" s="154" t="s">
        <v>259</v>
      </c>
      <c r="E251" s="160" t="s">
        <v>1</v>
      </c>
      <c r="F251" s="161" t="s">
        <v>4176</v>
      </c>
      <c r="H251" s="162">
        <v>9.02</v>
      </c>
      <c r="L251" s="159"/>
      <c r="M251" s="163"/>
      <c r="T251" s="164"/>
      <c r="AT251" s="160" t="s">
        <v>259</v>
      </c>
      <c r="AU251" s="160" t="s">
        <v>88</v>
      </c>
      <c r="AV251" s="13" t="s">
        <v>88</v>
      </c>
      <c r="AW251" s="13" t="s">
        <v>27</v>
      </c>
      <c r="AX251" s="13" t="s">
        <v>72</v>
      </c>
      <c r="AY251" s="160" t="s">
        <v>157</v>
      </c>
    </row>
    <row r="252" spans="2:65" s="13" customFormat="1">
      <c r="B252" s="159"/>
      <c r="D252" s="154" t="s">
        <v>259</v>
      </c>
      <c r="E252" s="160" t="s">
        <v>1</v>
      </c>
      <c r="F252" s="161" t="s">
        <v>4177</v>
      </c>
      <c r="H252" s="162">
        <v>5.4569999999999999</v>
      </c>
      <c r="L252" s="159"/>
      <c r="M252" s="163"/>
      <c r="T252" s="164"/>
      <c r="AT252" s="160" t="s">
        <v>259</v>
      </c>
      <c r="AU252" s="160" t="s">
        <v>88</v>
      </c>
      <c r="AV252" s="13" t="s">
        <v>88</v>
      </c>
      <c r="AW252" s="13" t="s">
        <v>27</v>
      </c>
      <c r="AX252" s="13" t="s">
        <v>72</v>
      </c>
      <c r="AY252" s="160" t="s">
        <v>157</v>
      </c>
    </row>
    <row r="253" spans="2:65" s="12" customFormat="1">
      <c r="B253" s="153"/>
      <c r="D253" s="154" t="s">
        <v>259</v>
      </c>
      <c r="E253" s="155" t="s">
        <v>1</v>
      </c>
      <c r="F253" s="156" t="s">
        <v>2759</v>
      </c>
      <c r="H253" s="155" t="s">
        <v>1</v>
      </c>
      <c r="L253" s="153"/>
      <c r="M253" s="157"/>
      <c r="T253" s="158"/>
      <c r="AT253" s="155" t="s">
        <v>259</v>
      </c>
      <c r="AU253" s="155" t="s">
        <v>88</v>
      </c>
      <c r="AV253" s="12" t="s">
        <v>80</v>
      </c>
      <c r="AW253" s="12" t="s">
        <v>27</v>
      </c>
      <c r="AX253" s="12" t="s">
        <v>72</v>
      </c>
      <c r="AY253" s="155" t="s">
        <v>157</v>
      </c>
    </row>
    <row r="254" spans="2:65" s="13" customFormat="1">
      <c r="B254" s="159"/>
      <c r="D254" s="154" t="s">
        <v>259</v>
      </c>
      <c r="E254" s="160" t="s">
        <v>1</v>
      </c>
      <c r="F254" s="161" t="s">
        <v>4178</v>
      </c>
      <c r="H254" s="162">
        <v>4.5999999999999996</v>
      </c>
      <c r="L254" s="159"/>
      <c r="M254" s="163"/>
      <c r="T254" s="164"/>
      <c r="AT254" s="160" t="s">
        <v>259</v>
      </c>
      <c r="AU254" s="160" t="s">
        <v>88</v>
      </c>
      <c r="AV254" s="13" t="s">
        <v>88</v>
      </c>
      <c r="AW254" s="13" t="s">
        <v>27</v>
      </c>
      <c r="AX254" s="13" t="s">
        <v>72</v>
      </c>
      <c r="AY254" s="160" t="s">
        <v>157</v>
      </c>
    </row>
    <row r="255" spans="2:65" s="13" customFormat="1">
      <c r="B255" s="159"/>
      <c r="D255" s="154" t="s">
        <v>259</v>
      </c>
      <c r="E255" s="160" t="s">
        <v>1</v>
      </c>
      <c r="F255" s="161" t="s">
        <v>4179</v>
      </c>
      <c r="H255" s="162">
        <v>7.6</v>
      </c>
      <c r="L255" s="159"/>
      <c r="M255" s="163"/>
      <c r="T255" s="164"/>
      <c r="AT255" s="160" t="s">
        <v>259</v>
      </c>
      <c r="AU255" s="160" t="s">
        <v>88</v>
      </c>
      <c r="AV255" s="13" t="s">
        <v>88</v>
      </c>
      <c r="AW255" s="13" t="s">
        <v>27</v>
      </c>
      <c r="AX255" s="13" t="s">
        <v>72</v>
      </c>
      <c r="AY255" s="160" t="s">
        <v>157</v>
      </c>
    </row>
    <row r="256" spans="2:65" s="13" customFormat="1">
      <c r="B256" s="159"/>
      <c r="D256" s="154" t="s">
        <v>259</v>
      </c>
      <c r="E256" s="160" t="s">
        <v>1</v>
      </c>
      <c r="F256" s="161" t="s">
        <v>4180</v>
      </c>
      <c r="H256" s="162">
        <v>4</v>
      </c>
      <c r="L256" s="159"/>
      <c r="M256" s="163"/>
      <c r="T256" s="164"/>
      <c r="AT256" s="160" t="s">
        <v>259</v>
      </c>
      <c r="AU256" s="160" t="s">
        <v>88</v>
      </c>
      <c r="AV256" s="13" t="s">
        <v>88</v>
      </c>
      <c r="AW256" s="13" t="s">
        <v>27</v>
      </c>
      <c r="AX256" s="13" t="s">
        <v>72</v>
      </c>
      <c r="AY256" s="160" t="s">
        <v>157</v>
      </c>
    </row>
    <row r="257" spans="2:65" s="12" customFormat="1">
      <c r="B257" s="153"/>
      <c r="D257" s="154" t="s">
        <v>259</v>
      </c>
      <c r="E257" s="155" t="s">
        <v>1</v>
      </c>
      <c r="F257" s="156" t="s">
        <v>2760</v>
      </c>
      <c r="H257" s="155" t="s">
        <v>1</v>
      </c>
      <c r="L257" s="153"/>
      <c r="M257" s="157"/>
      <c r="T257" s="158"/>
      <c r="AT257" s="155" t="s">
        <v>259</v>
      </c>
      <c r="AU257" s="155" t="s">
        <v>88</v>
      </c>
      <c r="AV257" s="12" t="s">
        <v>80</v>
      </c>
      <c r="AW257" s="12" t="s">
        <v>27</v>
      </c>
      <c r="AX257" s="12" t="s">
        <v>72</v>
      </c>
      <c r="AY257" s="155" t="s">
        <v>157</v>
      </c>
    </row>
    <row r="258" spans="2:65" s="13" customFormat="1">
      <c r="B258" s="159"/>
      <c r="D258" s="154" t="s">
        <v>259</v>
      </c>
      <c r="E258" s="160" t="s">
        <v>1</v>
      </c>
      <c r="F258" s="161" t="s">
        <v>4181</v>
      </c>
      <c r="H258" s="162">
        <v>7.1050000000000004</v>
      </c>
      <c r="L258" s="159"/>
      <c r="M258" s="163"/>
      <c r="T258" s="164"/>
      <c r="AT258" s="160" t="s">
        <v>259</v>
      </c>
      <c r="AU258" s="160" t="s">
        <v>88</v>
      </c>
      <c r="AV258" s="13" t="s">
        <v>88</v>
      </c>
      <c r="AW258" s="13" t="s">
        <v>27</v>
      </c>
      <c r="AX258" s="13" t="s">
        <v>80</v>
      </c>
      <c r="AY258" s="160" t="s">
        <v>157</v>
      </c>
    </row>
    <row r="259" spans="2:65" s="1" customFormat="1" ht="44.25" customHeight="1">
      <c r="B259" s="28"/>
      <c r="C259" s="198" t="s">
        <v>196</v>
      </c>
      <c r="D259" s="198" t="s">
        <v>160</v>
      </c>
      <c r="E259" s="199" t="s">
        <v>4182</v>
      </c>
      <c r="F259" s="200" t="s">
        <v>4183</v>
      </c>
      <c r="G259" s="201" t="s">
        <v>306</v>
      </c>
      <c r="H259" s="202">
        <v>18.844999999999999</v>
      </c>
      <c r="I259" s="903"/>
      <c r="J259" s="203">
        <f>ROUND(I259*H259,2)</f>
        <v>0</v>
      </c>
      <c r="K259" s="200" t="s">
        <v>2720</v>
      </c>
      <c r="L259" s="28"/>
      <c r="M259" s="140" t="s">
        <v>1</v>
      </c>
      <c r="N259" s="141" t="s">
        <v>38</v>
      </c>
      <c r="O259" s="142">
        <v>1.6779999999999999</v>
      </c>
      <c r="P259" s="142">
        <f>O259*H259</f>
        <v>31.621909999999996</v>
      </c>
      <c r="Q259" s="142">
        <v>0.35376000000000002</v>
      </c>
      <c r="R259" s="142">
        <f>Q259*H259</f>
        <v>6.6666071999999996</v>
      </c>
      <c r="S259" s="142">
        <v>0</v>
      </c>
      <c r="T259" s="143">
        <f>S259*H259</f>
        <v>0</v>
      </c>
      <c r="AR259" s="144" t="s">
        <v>164</v>
      </c>
      <c r="AT259" s="144" t="s">
        <v>160</v>
      </c>
      <c r="AU259" s="144" t="s">
        <v>88</v>
      </c>
      <c r="AY259" s="16" t="s">
        <v>157</v>
      </c>
      <c r="BE259" s="145">
        <f>IF(N259="základní",J259,0)</f>
        <v>0</v>
      </c>
      <c r="BF259" s="145">
        <f>IF(N259="snížená",J259,0)</f>
        <v>0</v>
      </c>
      <c r="BG259" s="145">
        <f>IF(N259="zákl. přenesená",J259,0)</f>
        <v>0</v>
      </c>
      <c r="BH259" s="145">
        <f>IF(N259="sníž. přenesená",J259,0)</f>
        <v>0</v>
      </c>
      <c r="BI259" s="145">
        <f>IF(N259="nulová",J259,0)</f>
        <v>0</v>
      </c>
      <c r="BJ259" s="16" t="s">
        <v>88</v>
      </c>
      <c r="BK259" s="145">
        <f>ROUND(I259*H259,2)</f>
        <v>0</v>
      </c>
      <c r="BL259" s="16" t="s">
        <v>164</v>
      </c>
      <c r="BM259" s="144" t="s">
        <v>4184</v>
      </c>
    </row>
    <row r="260" spans="2:65" s="1" customFormat="1">
      <c r="B260" s="28"/>
      <c r="D260" s="150" t="s">
        <v>214</v>
      </c>
      <c r="F260" s="870" t="s">
        <v>4185</v>
      </c>
      <c r="L260" s="28"/>
      <c r="M260" s="152"/>
      <c r="T260" s="52"/>
      <c r="AT260" s="16" t="s">
        <v>214</v>
      </c>
      <c r="AU260" s="16" t="s">
        <v>88</v>
      </c>
    </row>
    <row r="261" spans="2:65" s="12" customFormat="1">
      <c r="B261" s="153"/>
      <c r="D261" s="154" t="s">
        <v>259</v>
      </c>
      <c r="E261" s="155" t="s">
        <v>1</v>
      </c>
      <c r="F261" s="156" t="s">
        <v>2723</v>
      </c>
      <c r="H261" s="155" t="s">
        <v>1</v>
      </c>
      <c r="L261" s="153"/>
      <c r="M261" s="157"/>
      <c r="T261" s="158"/>
      <c r="AT261" s="155" t="s">
        <v>259</v>
      </c>
      <c r="AU261" s="155" t="s">
        <v>88</v>
      </c>
      <c r="AV261" s="12" t="s">
        <v>80</v>
      </c>
      <c r="AW261" s="12" t="s">
        <v>27</v>
      </c>
      <c r="AX261" s="12" t="s">
        <v>72</v>
      </c>
      <c r="AY261" s="155" t="s">
        <v>157</v>
      </c>
    </row>
    <row r="262" spans="2:65" s="12" customFormat="1">
      <c r="B262" s="153"/>
      <c r="D262" s="154" t="s">
        <v>259</v>
      </c>
      <c r="E262" s="155" t="s">
        <v>1</v>
      </c>
      <c r="F262" s="156" t="s">
        <v>2762</v>
      </c>
      <c r="H262" s="155" t="s">
        <v>1</v>
      </c>
      <c r="L262" s="153"/>
      <c r="M262" s="157"/>
      <c r="T262" s="158"/>
      <c r="AT262" s="155" t="s">
        <v>259</v>
      </c>
      <c r="AU262" s="155" t="s">
        <v>88</v>
      </c>
      <c r="AV262" s="12" t="s">
        <v>80</v>
      </c>
      <c r="AW262" s="12" t="s">
        <v>27</v>
      </c>
      <c r="AX262" s="12" t="s">
        <v>72</v>
      </c>
      <c r="AY262" s="155" t="s">
        <v>157</v>
      </c>
    </row>
    <row r="263" spans="2:65" s="12" customFormat="1">
      <c r="B263" s="153"/>
      <c r="D263" s="154" t="s">
        <v>259</v>
      </c>
      <c r="E263" s="155" t="s">
        <v>1</v>
      </c>
      <c r="F263" s="156" t="s">
        <v>2763</v>
      </c>
      <c r="H263" s="155" t="s">
        <v>1</v>
      </c>
      <c r="L263" s="153"/>
      <c r="M263" s="157"/>
      <c r="T263" s="158"/>
      <c r="AT263" s="155" t="s">
        <v>259</v>
      </c>
      <c r="AU263" s="155" t="s">
        <v>88</v>
      </c>
      <c r="AV263" s="12" t="s">
        <v>80</v>
      </c>
      <c r="AW263" s="12" t="s">
        <v>27</v>
      </c>
      <c r="AX263" s="12" t="s">
        <v>72</v>
      </c>
      <c r="AY263" s="155" t="s">
        <v>157</v>
      </c>
    </row>
    <row r="264" spans="2:65" s="12" customFormat="1">
      <c r="B264" s="153"/>
      <c r="D264" s="154" t="s">
        <v>259</v>
      </c>
      <c r="E264" s="155" t="s">
        <v>1</v>
      </c>
      <c r="F264" s="156" t="s">
        <v>2758</v>
      </c>
      <c r="H264" s="155" t="s">
        <v>1</v>
      </c>
      <c r="L264" s="153"/>
      <c r="M264" s="157"/>
      <c r="T264" s="158"/>
      <c r="AT264" s="155" t="s">
        <v>259</v>
      </c>
      <c r="AU264" s="155" t="s">
        <v>88</v>
      </c>
      <c r="AV264" s="12" t="s">
        <v>80</v>
      </c>
      <c r="AW264" s="12" t="s">
        <v>27</v>
      </c>
      <c r="AX264" s="12" t="s">
        <v>72</v>
      </c>
      <c r="AY264" s="155" t="s">
        <v>157</v>
      </c>
    </row>
    <row r="265" spans="2:65" s="13" customFormat="1">
      <c r="B265" s="159"/>
      <c r="D265" s="154" t="s">
        <v>259</v>
      </c>
      <c r="E265" s="160" t="s">
        <v>1</v>
      </c>
      <c r="F265" s="161" t="s">
        <v>4177</v>
      </c>
      <c r="H265" s="162">
        <v>5.4569999999999999</v>
      </c>
      <c r="L265" s="159"/>
      <c r="M265" s="163"/>
      <c r="T265" s="164"/>
      <c r="AT265" s="160" t="s">
        <v>259</v>
      </c>
      <c r="AU265" s="160" t="s">
        <v>88</v>
      </c>
      <c r="AV265" s="13" t="s">
        <v>88</v>
      </c>
      <c r="AW265" s="13" t="s">
        <v>27</v>
      </c>
      <c r="AX265" s="13" t="s">
        <v>72</v>
      </c>
      <c r="AY265" s="160" t="s">
        <v>157</v>
      </c>
    </row>
    <row r="266" spans="2:65" s="13" customFormat="1">
      <c r="B266" s="159"/>
      <c r="D266" s="154" t="s">
        <v>259</v>
      </c>
      <c r="E266" s="160" t="s">
        <v>1</v>
      </c>
      <c r="F266" s="161" t="s">
        <v>4186</v>
      </c>
      <c r="H266" s="162">
        <v>4.3680000000000003</v>
      </c>
      <c r="L266" s="159"/>
      <c r="M266" s="163"/>
      <c r="T266" s="164"/>
      <c r="AT266" s="160" t="s">
        <v>259</v>
      </c>
      <c r="AU266" s="160" t="s">
        <v>88</v>
      </c>
      <c r="AV266" s="13" t="s">
        <v>88</v>
      </c>
      <c r="AW266" s="13" t="s">
        <v>27</v>
      </c>
      <c r="AX266" s="13" t="s">
        <v>72</v>
      </c>
      <c r="AY266" s="160" t="s">
        <v>157</v>
      </c>
    </row>
    <row r="267" spans="2:65" s="13" customFormat="1">
      <c r="B267" s="159"/>
      <c r="D267" s="154" t="s">
        <v>259</v>
      </c>
      <c r="E267" s="160" t="s">
        <v>1</v>
      </c>
      <c r="F267" s="161" t="s">
        <v>4176</v>
      </c>
      <c r="H267" s="162">
        <v>9.02</v>
      </c>
      <c r="L267" s="159"/>
      <c r="M267" s="163"/>
      <c r="T267" s="164"/>
      <c r="AT267" s="160" t="s">
        <v>259</v>
      </c>
      <c r="AU267" s="160" t="s">
        <v>88</v>
      </c>
      <c r="AV267" s="13" t="s">
        <v>88</v>
      </c>
      <c r="AW267" s="13" t="s">
        <v>27</v>
      </c>
      <c r="AX267" s="13" t="s">
        <v>72</v>
      </c>
      <c r="AY267" s="160" t="s">
        <v>157</v>
      </c>
    </row>
    <row r="268" spans="2:65" s="14" customFormat="1">
      <c r="B268" s="165"/>
      <c r="D268" s="154" t="s">
        <v>259</v>
      </c>
      <c r="E268" s="166" t="s">
        <v>1</v>
      </c>
      <c r="F268" s="167" t="s">
        <v>265</v>
      </c>
      <c r="H268" s="168">
        <v>18.844999999999999</v>
      </c>
      <c r="L268" s="165"/>
      <c r="M268" s="169"/>
      <c r="T268" s="170"/>
      <c r="AT268" s="166" t="s">
        <v>259</v>
      </c>
      <c r="AU268" s="166" t="s">
        <v>88</v>
      </c>
      <c r="AV268" s="14" t="s">
        <v>164</v>
      </c>
      <c r="AW268" s="14" t="s">
        <v>27</v>
      </c>
      <c r="AX268" s="14" t="s">
        <v>80</v>
      </c>
      <c r="AY268" s="166" t="s">
        <v>157</v>
      </c>
    </row>
    <row r="269" spans="2:65" s="1" customFormat="1" ht="37.9" customHeight="1">
      <c r="B269" s="28"/>
      <c r="C269" s="198" t="s">
        <v>7</v>
      </c>
      <c r="D269" s="198" t="s">
        <v>160</v>
      </c>
      <c r="E269" s="199" t="s">
        <v>4187</v>
      </c>
      <c r="F269" s="200" t="s">
        <v>4188</v>
      </c>
      <c r="G269" s="201" t="s">
        <v>228</v>
      </c>
      <c r="H269" s="202">
        <v>2</v>
      </c>
      <c r="I269" s="903"/>
      <c r="J269" s="203">
        <f>ROUND(I269*H269,2)</f>
        <v>0</v>
      </c>
      <c r="K269" s="200" t="s">
        <v>2720</v>
      </c>
      <c r="L269" s="28"/>
      <c r="M269" s="140" t="s">
        <v>1</v>
      </c>
      <c r="N269" s="141" t="s">
        <v>38</v>
      </c>
      <c r="O269" s="142">
        <v>0.316</v>
      </c>
      <c r="P269" s="142">
        <f>O269*H269</f>
        <v>0.63200000000000001</v>
      </c>
      <c r="Q269" s="142">
        <v>1.8929999999999999E-2</v>
      </c>
      <c r="R269" s="142">
        <f>Q269*H269</f>
        <v>3.7859999999999998E-2</v>
      </c>
      <c r="S269" s="142">
        <v>0</v>
      </c>
      <c r="T269" s="143">
        <f>S269*H269</f>
        <v>0</v>
      </c>
      <c r="AR269" s="144" t="s">
        <v>164</v>
      </c>
      <c r="AT269" s="144" t="s">
        <v>160</v>
      </c>
      <c r="AU269" s="144" t="s">
        <v>88</v>
      </c>
      <c r="AY269" s="16" t="s">
        <v>157</v>
      </c>
      <c r="BE269" s="145">
        <f>IF(N269="základní",J269,0)</f>
        <v>0</v>
      </c>
      <c r="BF269" s="145">
        <f>IF(N269="snížená",J269,0)</f>
        <v>0</v>
      </c>
      <c r="BG269" s="145">
        <f>IF(N269="zákl. přenesená",J269,0)</f>
        <v>0</v>
      </c>
      <c r="BH269" s="145">
        <f>IF(N269="sníž. přenesená",J269,0)</f>
        <v>0</v>
      </c>
      <c r="BI269" s="145">
        <f>IF(N269="nulová",J269,0)</f>
        <v>0</v>
      </c>
      <c r="BJ269" s="16" t="s">
        <v>88</v>
      </c>
      <c r="BK269" s="145">
        <f>ROUND(I269*H269,2)</f>
        <v>0</v>
      </c>
      <c r="BL269" s="16" t="s">
        <v>164</v>
      </c>
      <c r="BM269" s="144" t="s">
        <v>4189</v>
      </c>
    </row>
    <row r="270" spans="2:65" s="1" customFormat="1">
      <c r="B270" s="28"/>
      <c r="D270" s="150" t="s">
        <v>214</v>
      </c>
      <c r="F270" s="870" t="s">
        <v>4190</v>
      </c>
      <c r="L270" s="28"/>
      <c r="M270" s="152"/>
      <c r="T270" s="52"/>
      <c r="AT270" s="16" t="s">
        <v>214</v>
      </c>
      <c r="AU270" s="16" t="s">
        <v>88</v>
      </c>
    </row>
    <row r="271" spans="2:65" s="12" customFormat="1">
      <c r="B271" s="153"/>
      <c r="D271" s="154" t="s">
        <v>259</v>
      </c>
      <c r="E271" s="155" t="s">
        <v>1</v>
      </c>
      <c r="F271" s="156" t="s">
        <v>2723</v>
      </c>
      <c r="H271" s="155" t="s">
        <v>1</v>
      </c>
      <c r="L271" s="153"/>
      <c r="M271" s="157"/>
      <c r="T271" s="158"/>
      <c r="AT271" s="155" t="s">
        <v>259</v>
      </c>
      <c r="AU271" s="155" t="s">
        <v>88</v>
      </c>
      <c r="AV271" s="12" t="s">
        <v>80</v>
      </c>
      <c r="AW271" s="12" t="s">
        <v>27</v>
      </c>
      <c r="AX271" s="12" t="s">
        <v>72</v>
      </c>
      <c r="AY271" s="155" t="s">
        <v>157</v>
      </c>
    </row>
    <row r="272" spans="2:65" s="12" customFormat="1">
      <c r="B272" s="153"/>
      <c r="D272" s="154" t="s">
        <v>259</v>
      </c>
      <c r="E272" s="155" t="s">
        <v>1</v>
      </c>
      <c r="F272" s="156" t="s">
        <v>2758</v>
      </c>
      <c r="H272" s="155" t="s">
        <v>1</v>
      </c>
      <c r="L272" s="153"/>
      <c r="M272" s="157"/>
      <c r="T272" s="158"/>
      <c r="AT272" s="155" t="s">
        <v>259</v>
      </c>
      <c r="AU272" s="155" t="s">
        <v>88</v>
      </c>
      <c r="AV272" s="12" t="s">
        <v>80</v>
      </c>
      <c r="AW272" s="12" t="s">
        <v>27</v>
      </c>
      <c r="AX272" s="12" t="s">
        <v>72</v>
      </c>
      <c r="AY272" s="155" t="s">
        <v>157</v>
      </c>
    </row>
    <row r="273" spans="2:65" s="12" customFormat="1">
      <c r="B273" s="153"/>
      <c r="D273" s="154" t="s">
        <v>259</v>
      </c>
      <c r="E273" s="155" t="s">
        <v>1</v>
      </c>
      <c r="F273" s="156" t="s">
        <v>2724</v>
      </c>
      <c r="H273" s="155" t="s">
        <v>1</v>
      </c>
      <c r="L273" s="153"/>
      <c r="M273" s="157"/>
      <c r="T273" s="158"/>
      <c r="AT273" s="155" t="s">
        <v>259</v>
      </c>
      <c r="AU273" s="155" t="s">
        <v>88</v>
      </c>
      <c r="AV273" s="12" t="s">
        <v>80</v>
      </c>
      <c r="AW273" s="12" t="s">
        <v>27</v>
      </c>
      <c r="AX273" s="12" t="s">
        <v>72</v>
      </c>
      <c r="AY273" s="155" t="s">
        <v>157</v>
      </c>
    </row>
    <row r="274" spans="2:65" s="13" customFormat="1">
      <c r="B274" s="159"/>
      <c r="D274" s="154" t="s">
        <v>259</v>
      </c>
      <c r="E274" s="160" t="s">
        <v>1</v>
      </c>
      <c r="F274" s="161" t="s">
        <v>4191</v>
      </c>
      <c r="H274" s="162">
        <v>1</v>
      </c>
      <c r="L274" s="159"/>
      <c r="M274" s="163"/>
      <c r="T274" s="164"/>
      <c r="AT274" s="160" t="s">
        <v>259</v>
      </c>
      <c r="AU274" s="160" t="s">
        <v>88</v>
      </c>
      <c r="AV274" s="13" t="s">
        <v>88</v>
      </c>
      <c r="AW274" s="13" t="s">
        <v>27</v>
      </c>
      <c r="AX274" s="13" t="s">
        <v>72</v>
      </c>
      <c r="AY274" s="160" t="s">
        <v>157</v>
      </c>
    </row>
    <row r="275" spans="2:65" s="13" customFormat="1">
      <c r="B275" s="159"/>
      <c r="D275" s="154" t="s">
        <v>259</v>
      </c>
      <c r="E275" s="160" t="s">
        <v>1</v>
      </c>
      <c r="F275" s="161" t="s">
        <v>4192</v>
      </c>
      <c r="H275" s="162">
        <v>1</v>
      </c>
      <c r="L275" s="159"/>
      <c r="M275" s="163"/>
      <c r="T275" s="164"/>
      <c r="AT275" s="160" t="s">
        <v>259</v>
      </c>
      <c r="AU275" s="160" t="s">
        <v>88</v>
      </c>
      <c r="AV275" s="13" t="s">
        <v>88</v>
      </c>
      <c r="AW275" s="13" t="s">
        <v>27</v>
      </c>
      <c r="AX275" s="13" t="s">
        <v>72</v>
      </c>
      <c r="AY275" s="160" t="s">
        <v>157</v>
      </c>
    </row>
    <row r="276" spans="2:65" s="14" customFormat="1">
      <c r="B276" s="165"/>
      <c r="D276" s="154" t="s">
        <v>259</v>
      </c>
      <c r="E276" s="166" t="s">
        <v>1</v>
      </c>
      <c r="F276" s="167" t="s">
        <v>265</v>
      </c>
      <c r="H276" s="168">
        <v>2</v>
      </c>
      <c r="L276" s="165"/>
      <c r="M276" s="169"/>
      <c r="T276" s="170"/>
      <c r="AT276" s="166" t="s">
        <v>259</v>
      </c>
      <c r="AU276" s="166" t="s">
        <v>88</v>
      </c>
      <c r="AV276" s="14" t="s">
        <v>164</v>
      </c>
      <c r="AW276" s="14" t="s">
        <v>27</v>
      </c>
      <c r="AX276" s="14" t="s">
        <v>80</v>
      </c>
      <c r="AY276" s="166" t="s">
        <v>157</v>
      </c>
    </row>
    <row r="277" spans="2:65" s="1" customFormat="1" ht="37.9" customHeight="1">
      <c r="B277" s="28"/>
      <c r="C277" s="198" t="s">
        <v>201</v>
      </c>
      <c r="D277" s="198" t="s">
        <v>160</v>
      </c>
      <c r="E277" s="199" t="s">
        <v>4193</v>
      </c>
      <c r="F277" s="200" t="s">
        <v>4194</v>
      </c>
      <c r="G277" s="201" t="s">
        <v>256</v>
      </c>
      <c r="H277" s="202">
        <v>4.5629999999999997</v>
      </c>
      <c r="I277" s="903"/>
      <c r="J277" s="203">
        <f>ROUND(I277*H277,2)</f>
        <v>0</v>
      </c>
      <c r="K277" s="200" t="s">
        <v>2720</v>
      </c>
      <c r="L277" s="28"/>
      <c r="M277" s="140" t="s">
        <v>1</v>
      </c>
      <c r="N277" s="141" t="s">
        <v>38</v>
      </c>
      <c r="O277" s="142">
        <v>3.8420000000000001</v>
      </c>
      <c r="P277" s="142">
        <f>O277*H277</f>
        <v>17.531046</v>
      </c>
      <c r="Q277" s="142">
        <v>1.8774999999999999</v>
      </c>
      <c r="R277" s="142">
        <f>Q277*H277</f>
        <v>8.5670324999999998</v>
      </c>
      <c r="S277" s="142">
        <v>0</v>
      </c>
      <c r="T277" s="143">
        <f>S277*H277</f>
        <v>0</v>
      </c>
      <c r="AR277" s="144" t="s">
        <v>164</v>
      </c>
      <c r="AT277" s="144" t="s">
        <v>160</v>
      </c>
      <c r="AU277" s="144" t="s">
        <v>88</v>
      </c>
      <c r="AY277" s="16" t="s">
        <v>157</v>
      </c>
      <c r="BE277" s="145">
        <f>IF(N277="základní",J277,0)</f>
        <v>0</v>
      </c>
      <c r="BF277" s="145">
        <f>IF(N277="snížená",J277,0)</f>
        <v>0</v>
      </c>
      <c r="BG277" s="145">
        <f>IF(N277="zákl. přenesená",J277,0)</f>
        <v>0</v>
      </c>
      <c r="BH277" s="145">
        <f>IF(N277="sníž. přenesená",J277,0)</f>
        <v>0</v>
      </c>
      <c r="BI277" s="145">
        <f>IF(N277="nulová",J277,0)</f>
        <v>0</v>
      </c>
      <c r="BJ277" s="16" t="s">
        <v>88</v>
      </c>
      <c r="BK277" s="145">
        <f>ROUND(I277*H277,2)</f>
        <v>0</v>
      </c>
      <c r="BL277" s="16" t="s">
        <v>164</v>
      </c>
      <c r="BM277" s="144" t="s">
        <v>4195</v>
      </c>
    </row>
    <row r="278" spans="2:65" s="1" customFormat="1">
      <c r="B278" s="28"/>
      <c r="D278" s="150" t="s">
        <v>214</v>
      </c>
      <c r="F278" s="870" t="s">
        <v>4196</v>
      </c>
      <c r="L278" s="28"/>
      <c r="M278" s="152"/>
      <c r="T278" s="52"/>
      <c r="AT278" s="16" t="s">
        <v>214</v>
      </c>
      <c r="AU278" s="16" t="s">
        <v>88</v>
      </c>
    </row>
    <row r="279" spans="2:65" s="12" customFormat="1">
      <c r="B279" s="153"/>
      <c r="D279" s="154" t="s">
        <v>259</v>
      </c>
      <c r="E279" s="155" t="s">
        <v>1</v>
      </c>
      <c r="F279" s="156" t="s">
        <v>2723</v>
      </c>
      <c r="H279" s="155" t="s">
        <v>1</v>
      </c>
      <c r="L279" s="153"/>
      <c r="M279" s="157"/>
      <c r="T279" s="158"/>
      <c r="AT279" s="155" t="s">
        <v>259</v>
      </c>
      <c r="AU279" s="155" t="s">
        <v>88</v>
      </c>
      <c r="AV279" s="12" t="s">
        <v>80</v>
      </c>
      <c r="AW279" s="12" t="s">
        <v>27</v>
      </c>
      <c r="AX279" s="12" t="s">
        <v>72</v>
      </c>
      <c r="AY279" s="155" t="s">
        <v>157</v>
      </c>
    </row>
    <row r="280" spans="2:65" s="12" customFormat="1">
      <c r="B280" s="153"/>
      <c r="D280" s="154" t="s">
        <v>259</v>
      </c>
      <c r="E280" s="155" t="s">
        <v>1</v>
      </c>
      <c r="F280" s="156" t="s">
        <v>4197</v>
      </c>
      <c r="H280" s="155" t="s">
        <v>1</v>
      </c>
      <c r="L280" s="153"/>
      <c r="M280" s="157"/>
      <c r="T280" s="158"/>
      <c r="AT280" s="155" t="s">
        <v>259</v>
      </c>
      <c r="AU280" s="155" t="s">
        <v>88</v>
      </c>
      <c r="AV280" s="12" t="s">
        <v>80</v>
      </c>
      <c r="AW280" s="12" t="s">
        <v>27</v>
      </c>
      <c r="AX280" s="12" t="s">
        <v>72</v>
      </c>
      <c r="AY280" s="155" t="s">
        <v>157</v>
      </c>
    </row>
    <row r="281" spans="2:65" s="13" customFormat="1">
      <c r="B281" s="159"/>
      <c r="D281" s="154" t="s">
        <v>259</v>
      </c>
      <c r="E281" s="160" t="s">
        <v>1</v>
      </c>
      <c r="F281" s="161" t="s">
        <v>4198</v>
      </c>
      <c r="H281" s="162">
        <v>0.16900000000000001</v>
      </c>
      <c r="L281" s="159"/>
      <c r="M281" s="163"/>
      <c r="T281" s="164"/>
      <c r="AT281" s="160" t="s">
        <v>259</v>
      </c>
      <c r="AU281" s="160" t="s">
        <v>88</v>
      </c>
      <c r="AV281" s="13" t="s">
        <v>88</v>
      </c>
      <c r="AW281" s="13" t="s">
        <v>27</v>
      </c>
      <c r="AX281" s="13" t="s">
        <v>72</v>
      </c>
      <c r="AY281" s="160" t="s">
        <v>157</v>
      </c>
    </row>
    <row r="282" spans="2:65" s="13" customFormat="1">
      <c r="B282" s="159"/>
      <c r="D282" s="154" t="s">
        <v>259</v>
      </c>
      <c r="E282" s="160" t="s">
        <v>1</v>
      </c>
      <c r="F282" s="161" t="s">
        <v>4199</v>
      </c>
      <c r="H282" s="162">
        <v>0.33100000000000002</v>
      </c>
      <c r="L282" s="159"/>
      <c r="M282" s="163"/>
      <c r="T282" s="164"/>
      <c r="AT282" s="160" t="s">
        <v>259</v>
      </c>
      <c r="AU282" s="160" t="s">
        <v>88</v>
      </c>
      <c r="AV282" s="13" t="s">
        <v>88</v>
      </c>
      <c r="AW282" s="13" t="s">
        <v>27</v>
      </c>
      <c r="AX282" s="13" t="s">
        <v>72</v>
      </c>
      <c r="AY282" s="160" t="s">
        <v>157</v>
      </c>
    </row>
    <row r="283" spans="2:65" s="13" customFormat="1">
      <c r="B283" s="159"/>
      <c r="D283" s="154" t="s">
        <v>259</v>
      </c>
      <c r="E283" s="160" t="s">
        <v>1</v>
      </c>
      <c r="F283" s="161" t="s">
        <v>4200</v>
      </c>
      <c r="H283" s="162">
        <v>0.23</v>
      </c>
      <c r="L283" s="159"/>
      <c r="M283" s="163"/>
      <c r="T283" s="164"/>
      <c r="AT283" s="160" t="s">
        <v>259</v>
      </c>
      <c r="AU283" s="160" t="s">
        <v>88</v>
      </c>
      <c r="AV283" s="13" t="s">
        <v>88</v>
      </c>
      <c r="AW283" s="13" t="s">
        <v>27</v>
      </c>
      <c r="AX283" s="13" t="s">
        <v>72</v>
      </c>
      <c r="AY283" s="160" t="s">
        <v>157</v>
      </c>
    </row>
    <row r="284" spans="2:65" s="13" customFormat="1">
      <c r="B284" s="159"/>
      <c r="D284" s="154" t="s">
        <v>259</v>
      </c>
      <c r="E284" s="160" t="s">
        <v>1</v>
      </c>
      <c r="F284" s="161" t="s">
        <v>4201</v>
      </c>
      <c r="H284" s="162">
        <v>0.21099999999999999</v>
      </c>
      <c r="L284" s="159"/>
      <c r="M284" s="163"/>
      <c r="T284" s="164"/>
      <c r="AT284" s="160" t="s">
        <v>259</v>
      </c>
      <c r="AU284" s="160" t="s">
        <v>88</v>
      </c>
      <c r="AV284" s="13" t="s">
        <v>88</v>
      </c>
      <c r="AW284" s="13" t="s">
        <v>27</v>
      </c>
      <c r="AX284" s="13" t="s">
        <v>72</v>
      </c>
      <c r="AY284" s="160" t="s">
        <v>157</v>
      </c>
    </row>
    <row r="285" spans="2:65" s="13" customFormat="1">
      <c r="B285" s="159"/>
      <c r="D285" s="154" t="s">
        <v>259</v>
      </c>
      <c r="E285" s="160" t="s">
        <v>1</v>
      </c>
      <c r="F285" s="161" t="s">
        <v>4202</v>
      </c>
      <c r="H285" s="162">
        <v>0.159</v>
      </c>
      <c r="L285" s="159"/>
      <c r="M285" s="163"/>
      <c r="T285" s="164"/>
      <c r="AT285" s="160" t="s">
        <v>259</v>
      </c>
      <c r="AU285" s="160" t="s">
        <v>88</v>
      </c>
      <c r="AV285" s="13" t="s">
        <v>88</v>
      </c>
      <c r="AW285" s="13" t="s">
        <v>27</v>
      </c>
      <c r="AX285" s="13" t="s">
        <v>72</v>
      </c>
      <c r="AY285" s="160" t="s">
        <v>157</v>
      </c>
    </row>
    <row r="286" spans="2:65" s="13" customFormat="1">
      <c r="B286" s="159"/>
      <c r="D286" s="154" t="s">
        <v>259</v>
      </c>
      <c r="E286" s="160" t="s">
        <v>1</v>
      </c>
      <c r="F286" s="161" t="s">
        <v>4203</v>
      </c>
      <c r="H286" s="162">
        <v>0.158</v>
      </c>
      <c r="L286" s="159"/>
      <c r="M286" s="163"/>
      <c r="T286" s="164"/>
      <c r="AT286" s="160" t="s">
        <v>259</v>
      </c>
      <c r="AU286" s="160" t="s">
        <v>88</v>
      </c>
      <c r="AV286" s="13" t="s">
        <v>88</v>
      </c>
      <c r="AW286" s="13" t="s">
        <v>27</v>
      </c>
      <c r="AX286" s="13" t="s">
        <v>72</v>
      </c>
      <c r="AY286" s="160" t="s">
        <v>157</v>
      </c>
    </row>
    <row r="287" spans="2:65" s="12" customFormat="1">
      <c r="B287" s="153"/>
      <c r="D287" s="154" t="s">
        <v>259</v>
      </c>
      <c r="E287" s="155" t="s">
        <v>1</v>
      </c>
      <c r="F287" s="156" t="s">
        <v>2759</v>
      </c>
      <c r="H287" s="155" t="s">
        <v>1</v>
      </c>
      <c r="L287" s="153"/>
      <c r="M287" s="157"/>
      <c r="T287" s="158"/>
      <c r="AT287" s="155" t="s">
        <v>259</v>
      </c>
      <c r="AU287" s="155" t="s">
        <v>88</v>
      </c>
      <c r="AV287" s="12" t="s">
        <v>80</v>
      </c>
      <c r="AW287" s="12" t="s">
        <v>27</v>
      </c>
      <c r="AX287" s="12" t="s">
        <v>72</v>
      </c>
      <c r="AY287" s="155" t="s">
        <v>157</v>
      </c>
    </row>
    <row r="288" spans="2:65" s="13" customFormat="1">
      <c r="B288" s="159"/>
      <c r="D288" s="154" t="s">
        <v>259</v>
      </c>
      <c r="E288" s="160" t="s">
        <v>1</v>
      </c>
      <c r="F288" s="161" t="s">
        <v>4204</v>
      </c>
      <c r="H288" s="162">
        <v>0.26300000000000001</v>
      </c>
      <c r="L288" s="159"/>
      <c r="M288" s="163"/>
      <c r="T288" s="164"/>
      <c r="AT288" s="160" t="s">
        <v>259</v>
      </c>
      <c r="AU288" s="160" t="s">
        <v>88</v>
      </c>
      <c r="AV288" s="13" t="s">
        <v>88</v>
      </c>
      <c r="AW288" s="13" t="s">
        <v>27</v>
      </c>
      <c r="AX288" s="13" t="s">
        <v>72</v>
      </c>
      <c r="AY288" s="160" t="s">
        <v>157</v>
      </c>
    </row>
    <row r="289" spans="2:51" s="13" customFormat="1">
      <c r="B289" s="159"/>
      <c r="D289" s="154" t="s">
        <v>259</v>
      </c>
      <c r="E289" s="160" t="s">
        <v>1</v>
      </c>
      <c r="F289" s="161" t="s">
        <v>4205</v>
      </c>
      <c r="H289" s="162">
        <v>0.315</v>
      </c>
      <c r="L289" s="159"/>
      <c r="M289" s="163"/>
      <c r="T289" s="164"/>
      <c r="AT289" s="160" t="s">
        <v>259</v>
      </c>
      <c r="AU289" s="160" t="s">
        <v>88</v>
      </c>
      <c r="AV289" s="13" t="s">
        <v>88</v>
      </c>
      <c r="AW289" s="13" t="s">
        <v>27</v>
      </c>
      <c r="AX289" s="13" t="s">
        <v>72</v>
      </c>
      <c r="AY289" s="160" t="s">
        <v>157</v>
      </c>
    </row>
    <row r="290" spans="2:51" s="13" customFormat="1">
      <c r="B290" s="159"/>
      <c r="D290" s="154" t="s">
        <v>259</v>
      </c>
      <c r="E290" s="160" t="s">
        <v>1</v>
      </c>
      <c r="F290" s="161" t="s">
        <v>4206</v>
      </c>
      <c r="H290" s="162">
        <v>0.26400000000000001</v>
      </c>
      <c r="L290" s="159"/>
      <c r="M290" s="163"/>
      <c r="T290" s="164"/>
      <c r="AT290" s="160" t="s">
        <v>259</v>
      </c>
      <c r="AU290" s="160" t="s">
        <v>88</v>
      </c>
      <c r="AV290" s="13" t="s">
        <v>88</v>
      </c>
      <c r="AW290" s="13" t="s">
        <v>27</v>
      </c>
      <c r="AX290" s="13" t="s">
        <v>72</v>
      </c>
      <c r="AY290" s="160" t="s">
        <v>157</v>
      </c>
    </row>
    <row r="291" spans="2:51" s="13" customFormat="1">
      <c r="B291" s="159"/>
      <c r="D291" s="154" t="s">
        <v>259</v>
      </c>
      <c r="E291" s="160" t="s">
        <v>1</v>
      </c>
      <c r="F291" s="161" t="s">
        <v>4207</v>
      </c>
      <c r="H291" s="162">
        <v>0.184</v>
      </c>
      <c r="L291" s="159"/>
      <c r="M291" s="163"/>
      <c r="T291" s="164"/>
      <c r="AT291" s="160" t="s">
        <v>259</v>
      </c>
      <c r="AU291" s="160" t="s">
        <v>88</v>
      </c>
      <c r="AV291" s="13" t="s">
        <v>88</v>
      </c>
      <c r="AW291" s="13" t="s">
        <v>27</v>
      </c>
      <c r="AX291" s="13" t="s">
        <v>72</v>
      </c>
      <c r="AY291" s="160" t="s">
        <v>157</v>
      </c>
    </row>
    <row r="292" spans="2:51" s="13" customFormat="1">
      <c r="B292" s="159"/>
      <c r="D292" s="154" t="s">
        <v>259</v>
      </c>
      <c r="E292" s="160" t="s">
        <v>1</v>
      </c>
      <c r="F292" s="161" t="s">
        <v>4208</v>
      </c>
      <c r="H292" s="162">
        <v>0.106</v>
      </c>
      <c r="L292" s="159"/>
      <c r="M292" s="163"/>
      <c r="T292" s="164"/>
      <c r="AT292" s="160" t="s">
        <v>259</v>
      </c>
      <c r="AU292" s="160" t="s">
        <v>88</v>
      </c>
      <c r="AV292" s="13" t="s">
        <v>88</v>
      </c>
      <c r="AW292" s="13" t="s">
        <v>27</v>
      </c>
      <c r="AX292" s="13" t="s">
        <v>72</v>
      </c>
      <c r="AY292" s="160" t="s">
        <v>157</v>
      </c>
    </row>
    <row r="293" spans="2:51" s="13" customFormat="1">
      <c r="B293" s="159"/>
      <c r="D293" s="154" t="s">
        <v>259</v>
      </c>
      <c r="E293" s="160" t="s">
        <v>1</v>
      </c>
      <c r="F293" s="161" t="s">
        <v>4209</v>
      </c>
      <c r="H293" s="162">
        <v>0.30199999999999999</v>
      </c>
      <c r="L293" s="159"/>
      <c r="M293" s="163"/>
      <c r="T293" s="164"/>
      <c r="AT293" s="160" t="s">
        <v>259</v>
      </c>
      <c r="AU293" s="160" t="s">
        <v>88</v>
      </c>
      <c r="AV293" s="13" t="s">
        <v>88</v>
      </c>
      <c r="AW293" s="13" t="s">
        <v>27</v>
      </c>
      <c r="AX293" s="13" t="s">
        <v>72</v>
      </c>
      <c r="AY293" s="160" t="s">
        <v>157</v>
      </c>
    </row>
    <row r="294" spans="2:51" s="12" customFormat="1">
      <c r="B294" s="153"/>
      <c r="D294" s="154" t="s">
        <v>259</v>
      </c>
      <c r="E294" s="155" t="s">
        <v>1</v>
      </c>
      <c r="F294" s="156" t="s">
        <v>2760</v>
      </c>
      <c r="H294" s="155" t="s">
        <v>1</v>
      </c>
      <c r="L294" s="153"/>
      <c r="M294" s="157"/>
      <c r="T294" s="158"/>
      <c r="AT294" s="155" t="s">
        <v>259</v>
      </c>
      <c r="AU294" s="155" t="s">
        <v>88</v>
      </c>
      <c r="AV294" s="12" t="s">
        <v>80</v>
      </c>
      <c r="AW294" s="12" t="s">
        <v>27</v>
      </c>
      <c r="AX294" s="12" t="s">
        <v>72</v>
      </c>
      <c r="AY294" s="155" t="s">
        <v>157</v>
      </c>
    </row>
    <row r="295" spans="2:51" s="13" customFormat="1">
      <c r="B295" s="159"/>
      <c r="D295" s="154" t="s">
        <v>259</v>
      </c>
      <c r="E295" s="160" t="s">
        <v>1</v>
      </c>
      <c r="F295" s="161" t="s">
        <v>4210</v>
      </c>
      <c r="H295" s="162">
        <v>0.39700000000000002</v>
      </c>
      <c r="L295" s="159"/>
      <c r="M295" s="163"/>
      <c r="T295" s="164"/>
      <c r="AT295" s="160" t="s">
        <v>259</v>
      </c>
      <c r="AU295" s="160" t="s">
        <v>88</v>
      </c>
      <c r="AV295" s="13" t="s">
        <v>88</v>
      </c>
      <c r="AW295" s="13" t="s">
        <v>27</v>
      </c>
      <c r="AX295" s="13" t="s">
        <v>72</v>
      </c>
      <c r="AY295" s="160" t="s">
        <v>157</v>
      </c>
    </row>
    <row r="296" spans="2:51" s="13" customFormat="1">
      <c r="B296" s="159"/>
      <c r="D296" s="154" t="s">
        <v>259</v>
      </c>
      <c r="E296" s="160" t="s">
        <v>1</v>
      </c>
      <c r="F296" s="161" t="s">
        <v>4211</v>
      </c>
      <c r="H296" s="162">
        <v>0.28299999999999997</v>
      </c>
      <c r="L296" s="159"/>
      <c r="M296" s="163"/>
      <c r="T296" s="164"/>
      <c r="AT296" s="160" t="s">
        <v>259</v>
      </c>
      <c r="AU296" s="160" t="s">
        <v>88</v>
      </c>
      <c r="AV296" s="13" t="s">
        <v>88</v>
      </c>
      <c r="AW296" s="13" t="s">
        <v>27</v>
      </c>
      <c r="AX296" s="13" t="s">
        <v>72</v>
      </c>
      <c r="AY296" s="160" t="s">
        <v>157</v>
      </c>
    </row>
    <row r="297" spans="2:51" s="13" customFormat="1">
      <c r="B297" s="159"/>
      <c r="D297" s="154" t="s">
        <v>259</v>
      </c>
      <c r="E297" s="160" t="s">
        <v>1</v>
      </c>
      <c r="F297" s="161" t="s">
        <v>4212</v>
      </c>
      <c r="H297" s="162">
        <v>0.189</v>
      </c>
      <c r="L297" s="159"/>
      <c r="M297" s="163"/>
      <c r="T297" s="164"/>
      <c r="AT297" s="160" t="s">
        <v>259</v>
      </c>
      <c r="AU297" s="160" t="s">
        <v>88</v>
      </c>
      <c r="AV297" s="13" t="s">
        <v>88</v>
      </c>
      <c r="AW297" s="13" t="s">
        <v>27</v>
      </c>
      <c r="AX297" s="13" t="s">
        <v>72</v>
      </c>
      <c r="AY297" s="160" t="s">
        <v>157</v>
      </c>
    </row>
    <row r="298" spans="2:51" s="13" customFormat="1">
      <c r="B298" s="159"/>
      <c r="D298" s="154" t="s">
        <v>259</v>
      </c>
      <c r="E298" s="160" t="s">
        <v>1</v>
      </c>
      <c r="F298" s="161" t="s">
        <v>4213</v>
      </c>
      <c r="H298" s="162">
        <v>0.161</v>
      </c>
      <c r="L298" s="159"/>
      <c r="M298" s="163"/>
      <c r="T298" s="164"/>
      <c r="AT298" s="160" t="s">
        <v>259</v>
      </c>
      <c r="AU298" s="160" t="s">
        <v>88</v>
      </c>
      <c r="AV298" s="13" t="s">
        <v>88</v>
      </c>
      <c r="AW298" s="13" t="s">
        <v>27</v>
      </c>
      <c r="AX298" s="13" t="s">
        <v>72</v>
      </c>
      <c r="AY298" s="160" t="s">
        <v>157</v>
      </c>
    </row>
    <row r="299" spans="2:51" s="13" customFormat="1">
      <c r="B299" s="159"/>
      <c r="D299" s="154" t="s">
        <v>259</v>
      </c>
      <c r="E299" s="160" t="s">
        <v>1</v>
      </c>
      <c r="F299" s="161" t="s">
        <v>4214</v>
      </c>
      <c r="H299" s="162">
        <v>0.16700000000000001</v>
      </c>
      <c r="L299" s="159"/>
      <c r="M299" s="163"/>
      <c r="T299" s="164"/>
      <c r="AT299" s="160" t="s">
        <v>259</v>
      </c>
      <c r="AU299" s="160" t="s">
        <v>88</v>
      </c>
      <c r="AV299" s="13" t="s">
        <v>88</v>
      </c>
      <c r="AW299" s="13" t="s">
        <v>27</v>
      </c>
      <c r="AX299" s="13" t="s">
        <v>72</v>
      </c>
      <c r="AY299" s="160" t="s">
        <v>157</v>
      </c>
    </row>
    <row r="300" spans="2:51" s="13" customFormat="1">
      <c r="B300" s="159"/>
      <c r="D300" s="154" t="s">
        <v>259</v>
      </c>
      <c r="E300" s="160" t="s">
        <v>1</v>
      </c>
      <c r="F300" s="161" t="s">
        <v>4215</v>
      </c>
      <c r="H300" s="162">
        <v>0.16700000000000001</v>
      </c>
      <c r="L300" s="159"/>
      <c r="M300" s="163"/>
      <c r="T300" s="164"/>
      <c r="AT300" s="160" t="s">
        <v>259</v>
      </c>
      <c r="AU300" s="160" t="s">
        <v>88</v>
      </c>
      <c r="AV300" s="13" t="s">
        <v>88</v>
      </c>
      <c r="AW300" s="13" t="s">
        <v>27</v>
      </c>
      <c r="AX300" s="13" t="s">
        <v>72</v>
      </c>
      <c r="AY300" s="160" t="s">
        <v>157</v>
      </c>
    </row>
    <row r="301" spans="2:51" s="13" customFormat="1">
      <c r="B301" s="159"/>
      <c r="D301" s="154" t="s">
        <v>259</v>
      </c>
      <c r="E301" s="160" t="s">
        <v>1</v>
      </c>
      <c r="F301" s="161" t="s">
        <v>4216</v>
      </c>
      <c r="H301" s="162">
        <v>8.3000000000000004E-2</v>
      </c>
      <c r="L301" s="159"/>
      <c r="M301" s="163"/>
      <c r="T301" s="164"/>
      <c r="AT301" s="160" t="s">
        <v>259</v>
      </c>
      <c r="AU301" s="160" t="s">
        <v>88</v>
      </c>
      <c r="AV301" s="13" t="s">
        <v>88</v>
      </c>
      <c r="AW301" s="13" t="s">
        <v>27</v>
      </c>
      <c r="AX301" s="13" t="s">
        <v>72</v>
      </c>
      <c r="AY301" s="160" t="s">
        <v>157</v>
      </c>
    </row>
    <row r="302" spans="2:51" s="13" customFormat="1">
      <c r="B302" s="159"/>
      <c r="D302" s="154" t="s">
        <v>259</v>
      </c>
      <c r="E302" s="160" t="s">
        <v>1</v>
      </c>
      <c r="F302" s="161" t="s">
        <v>4213</v>
      </c>
      <c r="H302" s="162">
        <v>0.161</v>
      </c>
      <c r="L302" s="159"/>
      <c r="M302" s="163"/>
      <c r="T302" s="164"/>
      <c r="AT302" s="160" t="s">
        <v>259</v>
      </c>
      <c r="AU302" s="160" t="s">
        <v>88</v>
      </c>
      <c r="AV302" s="13" t="s">
        <v>88</v>
      </c>
      <c r="AW302" s="13" t="s">
        <v>27</v>
      </c>
      <c r="AX302" s="13" t="s">
        <v>72</v>
      </c>
      <c r="AY302" s="160" t="s">
        <v>157</v>
      </c>
    </row>
    <row r="303" spans="2:51" s="12" customFormat="1">
      <c r="B303" s="153"/>
      <c r="D303" s="154" t="s">
        <v>259</v>
      </c>
      <c r="E303" s="155" t="s">
        <v>1</v>
      </c>
      <c r="F303" s="156" t="s">
        <v>2761</v>
      </c>
      <c r="H303" s="155" t="s">
        <v>1</v>
      </c>
      <c r="L303" s="153"/>
      <c r="M303" s="157"/>
      <c r="T303" s="158"/>
      <c r="AT303" s="155" t="s">
        <v>259</v>
      </c>
      <c r="AU303" s="155" t="s">
        <v>88</v>
      </c>
      <c r="AV303" s="12" t="s">
        <v>80</v>
      </c>
      <c r="AW303" s="12" t="s">
        <v>27</v>
      </c>
      <c r="AX303" s="12" t="s">
        <v>72</v>
      </c>
      <c r="AY303" s="155" t="s">
        <v>157</v>
      </c>
    </row>
    <row r="304" spans="2:51" s="13" customFormat="1">
      <c r="B304" s="159"/>
      <c r="D304" s="154" t="s">
        <v>259</v>
      </c>
      <c r="E304" s="160" t="s">
        <v>1</v>
      </c>
      <c r="F304" s="161" t="s">
        <v>4217</v>
      </c>
      <c r="H304" s="162">
        <v>0.26300000000000001</v>
      </c>
      <c r="L304" s="159"/>
      <c r="M304" s="163"/>
      <c r="T304" s="164"/>
      <c r="AT304" s="160" t="s">
        <v>259</v>
      </c>
      <c r="AU304" s="160" t="s">
        <v>88</v>
      </c>
      <c r="AV304" s="13" t="s">
        <v>88</v>
      </c>
      <c r="AW304" s="13" t="s">
        <v>27</v>
      </c>
      <c r="AX304" s="13" t="s">
        <v>72</v>
      </c>
      <c r="AY304" s="160" t="s">
        <v>157</v>
      </c>
    </row>
    <row r="305" spans="2:65" s="14" customFormat="1">
      <c r="B305" s="165"/>
      <c r="D305" s="154" t="s">
        <v>259</v>
      </c>
      <c r="E305" s="166" t="s">
        <v>1</v>
      </c>
      <c r="F305" s="167" t="s">
        <v>265</v>
      </c>
      <c r="H305" s="168">
        <v>4.5629999999999997</v>
      </c>
      <c r="L305" s="165"/>
      <c r="M305" s="169"/>
      <c r="T305" s="170"/>
      <c r="AT305" s="166" t="s">
        <v>259</v>
      </c>
      <c r="AU305" s="166" t="s">
        <v>88</v>
      </c>
      <c r="AV305" s="14" t="s">
        <v>164</v>
      </c>
      <c r="AW305" s="14" t="s">
        <v>27</v>
      </c>
      <c r="AX305" s="14" t="s">
        <v>80</v>
      </c>
      <c r="AY305" s="166" t="s">
        <v>157</v>
      </c>
    </row>
    <row r="306" spans="2:65" s="1" customFormat="1" ht="24.25" customHeight="1">
      <c r="B306" s="28"/>
      <c r="C306" s="198" t="s">
        <v>456</v>
      </c>
      <c r="D306" s="198" t="s">
        <v>160</v>
      </c>
      <c r="E306" s="199" t="s">
        <v>4218</v>
      </c>
      <c r="F306" s="200" t="s">
        <v>4219</v>
      </c>
      <c r="G306" s="201" t="s">
        <v>256</v>
      </c>
      <c r="H306" s="202">
        <v>7.8330000000000002</v>
      </c>
      <c r="I306" s="903"/>
      <c r="J306" s="203">
        <f>ROUND(I306*H306,2)</f>
        <v>0</v>
      </c>
      <c r="K306" s="200" t="s">
        <v>2720</v>
      </c>
      <c r="L306" s="28"/>
      <c r="M306" s="140" t="s">
        <v>1</v>
      </c>
      <c r="N306" s="141" t="s">
        <v>38</v>
      </c>
      <c r="O306" s="142">
        <v>3.7650000000000001</v>
      </c>
      <c r="P306" s="142">
        <f>O306*H306</f>
        <v>29.491245000000003</v>
      </c>
      <c r="Q306" s="142">
        <v>1.80972</v>
      </c>
      <c r="R306" s="142">
        <f>Q306*H306</f>
        <v>14.17553676</v>
      </c>
      <c r="S306" s="142">
        <v>0</v>
      </c>
      <c r="T306" s="143">
        <f>S306*H306</f>
        <v>0</v>
      </c>
      <c r="AR306" s="144" t="s">
        <v>164</v>
      </c>
      <c r="AT306" s="144" t="s">
        <v>160</v>
      </c>
      <c r="AU306" s="144" t="s">
        <v>88</v>
      </c>
      <c r="AY306" s="16" t="s">
        <v>157</v>
      </c>
      <c r="BE306" s="145">
        <f>IF(N306="základní",J306,0)</f>
        <v>0</v>
      </c>
      <c r="BF306" s="145">
        <f>IF(N306="snížená",J306,0)</f>
        <v>0</v>
      </c>
      <c r="BG306" s="145">
        <f>IF(N306="zákl. přenesená",J306,0)</f>
        <v>0</v>
      </c>
      <c r="BH306" s="145">
        <f>IF(N306="sníž. přenesená",J306,0)</f>
        <v>0</v>
      </c>
      <c r="BI306" s="145">
        <f>IF(N306="nulová",J306,0)</f>
        <v>0</v>
      </c>
      <c r="BJ306" s="16" t="s">
        <v>88</v>
      </c>
      <c r="BK306" s="145">
        <f>ROUND(I306*H306,2)</f>
        <v>0</v>
      </c>
      <c r="BL306" s="16" t="s">
        <v>164</v>
      </c>
      <c r="BM306" s="144" t="s">
        <v>4220</v>
      </c>
    </row>
    <row r="307" spans="2:65" s="1" customFormat="1">
      <c r="B307" s="28"/>
      <c r="D307" s="150" t="s">
        <v>214</v>
      </c>
      <c r="F307" s="870" t="s">
        <v>4221</v>
      </c>
      <c r="L307" s="28"/>
      <c r="M307" s="152"/>
      <c r="T307" s="52"/>
      <c r="AT307" s="16" t="s">
        <v>214</v>
      </c>
      <c r="AU307" s="16" t="s">
        <v>88</v>
      </c>
    </row>
    <row r="308" spans="2:65" s="12" customFormat="1">
      <c r="B308" s="153"/>
      <c r="D308" s="154" t="s">
        <v>259</v>
      </c>
      <c r="E308" s="155" t="s">
        <v>1</v>
      </c>
      <c r="F308" s="156" t="s">
        <v>2723</v>
      </c>
      <c r="H308" s="155" t="s">
        <v>1</v>
      </c>
      <c r="L308" s="153"/>
      <c r="M308" s="157"/>
      <c r="T308" s="158"/>
      <c r="AT308" s="155" t="s">
        <v>259</v>
      </c>
      <c r="AU308" s="155" t="s">
        <v>88</v>
      </c>
      <c r="AV308" s="12" t="s">
        <v>80</v>
      </c>
      <c r="AW308" s="12" t="s">
        <v>27</v>
      </c>
      <c r="AX308" s="12" t="s">
        <v>72</v>
      </c>
      <c r="AY308" s="155" t="s">
        <v>157</v>
      </c>
    </row>
    <row r="309" spans="2:65" s="12" customFormat="1">
      <c r="B309" s="153"/>
      <c r="D309" s="154" t="s">
        <v>259</v>
      </c>
      <c r="E309" s="155" t="s">
        <v>1</v>
      </c>
      <c r="F309" s="156" t="s">
        <v>4197</v>
      </c>
      <c r="H309" s="155" t="s">
        <v>1</v>
      </c>
      <c r="L309" s="153"/>
      <c r="M309" s="157"/>
      <c r="T309" s="158"/>
      <c r="AT309" s="155" t="s">
        <v>259</v>
      </c>
      <c r="AU309" s="155" t="s">
        <v>88</v>
      </c>
      <c r="AV309" s="12" t="s">
        <v>80</v>
      </c>
      <c r="AW309" s="12" t="s">
        <v>27</v>
      </c>
      <c r="AX309" s="12" t="s">
        <v>72</v>
      </c>
      <c r="AY309" s="155" t="s">
        <v>157</v>
      </c>
    </row>
    <row r="310" spans="2:65" s="13" customFormat="1">
      <c r="B310" s="159"/>
      <c r="D310" s="154" t="s">
        <v>259</v>
      </c>
      <c r="E310" s="160" t="s">
        <v>1</v>
      </c>
      <c r="F310" s="161" t="s">
        <v>4222</v>
      </c>
      <c r="H310" s="162">
        <v>3.8889999999999998</v>
      </c>
      <c r="L310" s="159"/>
      <c r="M310" s="163"/>
      <c r="T310" s="164"/>
      <c r="AT310" s="160" t="s">
        <v>259</v>
      </c>
      <c r="AU310" s="160" t="s">
        <v>88</v>
      </c>
      <c r="AV310" s="13" t="s">
        <v>88</v>
      </c>
      <c r="AW310" s="13" t="s">
        <v>27</v>
      </c>
      <c r="AX310" s="13" t="s">
        <v>72</v>
      </c>
      <c r="AY310" s="160" t="s">
        <v>157</v>
      </c>
    </row>
    <row r="311" spans="2:65" s="13" customFormat="1">
      <c r="B311" s="159"/>
      <c r="D311" s="154" t="s">
        <v>259</v>
      </c>
      <c r="E311" s="160" t="s">
        <v>1</v>
      </c>
      <c r="F311" s="161" t="s">
        <v>4198</v>
      </c>
      <c r="H311" s="162">
        <v>0.16900000000000001</v>
      </c>
      <c r="L311" s="159"/>
      <c r="M311" s="163"/>
      <c r="T311" s="164"/>
      <c r="AT311" s="160" t="s">
        <v>259</v>
      </c>
      <c r="AU311" s="160" t="s">
        <v>88</v>
      </c>
      <c r="AV311" s="13" t="s">
        <v>88</v>
      </c>
      <c r="AW311" s="13" t="s">
        <v>27</v>
      </c>
      <c r="AX311" s="13" t="s">
        <v>72</v>
      </c>
      <c r="AY311" s="160" t="s">
        <v>157</v>
      </c>
    </row>
    <row r="312" spans="2:65" s="13" customFormat="1">
      <c r="B312" s="159"/>
      <c r="D312" s="154" t="s">
        <v>259</v>
      </c>
      <c r="E312" s="160" t="s">
        <v>1</v>
      </c>
      <c r="F312" s="161" t="s">
        <v>4199</v>
      </c>
      <c r="H312" s="162">
        <v>0.33100000000000002</v>
      </c>
      <c r="L312" s="159"/>
      <c r="M312" s="163"/>
      <c r="T312" s="164"/>
      <c r="AT312" s="160" t="s">
        <v>259</v>
      </c>
      <c r="AU312" s="160" t="s">
        <v>88</v>
      </c>
      <c r="AV312" s="13" t="s">
        <v>88</v>
      </c>
      <c r="AW312" s="13" t="s">
        <v>27</v>
      </c>
      <c r="AX312" s="13" t="s">
        <v>72</v>
      </c>
      <c r="AY312" s="160" t="s">
        <v>157</v>
      </c>
    </row>
    <row r="313" spans="2:65" s="13" customFormat="1">
      <c r="B313" s="159"/>
      <c r="D313" s="154" t="s">
        <v>259</v>
      </c>
      <c r="E313" s="160" t="s">
        <v>1</v>
      </c>
      <c r="F313" s="161" t="s">
        <v>4200</v>
      </c>
      <c r="H313" s="162">
        <v>0.23</v>
      </c>
      <c r="L313" s="159"/>
      <c r="M313" s="163"/>
      <c r="T313" s="164"/>
      <c r="AT313" s="160" t="s">
        <v>259</v>
      </c>
      <c r="AU313" s="160" t="s">
        <v>88</v>
      </c>
      <c r="AV313" s="13" t="s">
        <v>88</v>
      </c>
      <c r="AW313" s="13" t="s">
        <v>27</v>
      </c>
      <c r="AX313" s="13" t="s">
        <v>72</v>
      </c>
      <c r="AY313" s="160" t="s">
        <v>157</v>
      </c>
    </row>
    <row r="314" spans="2:65" s="13" customFormat="1">
      <c r="B314" s="159"/>
      <c r="D314" s="154" t="s">
        <v>259</v>
      </c>
      <c r="E314" s="160" t="s">
        <v>1</v>
      </c>
      <c r="F314" s="161" t="s">
        <v>4201</v>
      </c>
      <c r="H314" s="162">
        <v>0.21099999999999999</v>
      </c>
      <c r="L314" s="159"/>
      <c r="M314" s="163"/>
      <c r="T314" s="164"/>
      <c r="AT314" s="160" t="s">
        <v>259</v>
      </c>
      <c r="AU314" s="160" t="s">
        <v>88</v>
      </c>
      <c r="AV314" s="13" t="s">
        <v>88</v>
      </c>
      <c r="AW314" s="13" t="s">
        <v>27</v>
      </c>
      <c r="AX314" s="13" t="s">
        <v>72</v>
      </c>
      <c r="AY314" s="160" t="s">
        <v>157</v>
      </c>
    </row>
    <row r="315" spans="2:65" s="12" customFormat="1">
      <c r="B315" s="153"/>
      <c r="D315" s="154" t="s">
        <v>259</v>
      </c>
      <c r="E315" s="155" t="s">
        <v>1</v>
      </c>
      <c r="F315" s="156" t="s">
        <v>2759</v>
      </c>
      <c r="H315" s="155" t="s">
        <v>1</v>
      </c>
      <c r="L315" s="153"/>
      <c r="M315" s="157"/>
      <c r="T315" s="158"/>
      <c r="AT315" s="155" t="s">
        <v>259</v>
      </c>
      <c r="AU315" s="155" t="s">
        <v>88</v>
      </c>
      <c r="AV315" s="12" t="s">
        <v>80</v>
      </c>
      <c r="AW315" s="12" t="s">
        <v>27</v>
      </c>
      <c r="AX315" s="12" t="s">
        <v>72</v>
      </c>
      <c r="AY315" s="155" t="s">
        <v>157</v>
      </c>
    </row>
    <row r="316" spans="2:65" s="13" customFormat="1">
      <c r="B316" s="159"/>
      <c r="D316" s="154" t="s">
        <v>259</v>
      </c>
      <c r="E316" s="160" t="s">
        <v>1</v>
      </c>
      <c r="F316" s="161" t="s">
        <v>4204</v>
      </c>
      <c r="H316" s="162">
        <v>0.26300000000000001</v>
      </c>
      <c r="L316" s="159"/>
      <c r="M316" s="163"/>
      <c r="T316" s="164"/>
      <c r="AT316" s="160" t="s">
        <v>259</v>
      </c>
      <c r="AU316" s="160" t="s">
        <v>88</v>
      </c>
      <c r="AV316" s="13" t="s">
        <v>88</v>
      </c>
      <c r="AW316" s="13" t="s">
        <v>27</v>
      </c>
      <c r="AX316" s="13" t="s">
        <v>72</v>
      </c>
      <c r="AY316" s="160" t="s">
        <v>157</v>
      </c>
    </row>
    <row r="317" spans="2:65" s="13" customFormat="1">
      <c r="B317" s="159"/>
      <c r="D317" s="154" t="s">
        <v>259</v>
      </c>
      <c r="E317" s="160" t="s">
        <v>1</v>
      </c>
      <c r="F317" s="161" t="s">
        <v>4205</v>
      </c>
      <c r="H317" s="162">
        <v>0.315</v>
      </c>
      <c r="L317" s="159"/>
      <c r="M317" s="163"/>
      <c r="T317" s="164"/>
      <c r="AT317" s="160" t="s">
        <v>259</v>
      </c>
      <c r="AU317" s="160" t="s">
        <v>88</v>
      </c>
      <c r="AV317" s="13" t="s">
        <v>88</v>
      </c>
      <c r="AW317" s="13" t="s">
        <v>27</v>
      </c>
      <c r="AX317" s="13" t="s">
        <v>72</v>
      </c>
      <c r="AY317" s="160" t="s">
        <v>157</v>
      </c>
    </row>
    <row r="318" spans="2:65" s="13" customFormat="1">
      <c r="B318" s="159"/>
      <c r="D318" s="154" t="s">
        <v>259</v>
      </c>
      <c r="E318" s="160" t="s">
        <v>1</v>
      </c>
      <c r="F318" s="161" t="s">
        <v>4206</v>
      </c>
      <c r="H318" s="162">
        <v>0.26400000000000001</v>
      </c>
      <c r="L318" s="159"/>
      <c r="M318" s="163"/>
      <c r="T318" s="164"/>
      <c r="AT318" s="160" t="s">
        <v>259</v>
      </c>
      <c r="AU318" s="160" t="s">
        <v>88</v>
      </c>
      <c r="AV318" s="13" t="s">
        <v>88</v>
      </c>
      <c r="AW318" s="13" t="s">
        <v>27</v>
      </c>
      <c r="AX318" s="13" t="s">
        <v>72</v>
      </c>
      <c r="AY318" s="160" t="s">
        <v>157</v>
      </c>
    </row>
    <row r="319" spans="2:65" s="13" customFormat="1">
      <c r="B319" s="159"/>
      <c r="D319" s="154" t="s">
        <v>259</v>
      </c>
      <c r="E319" s="160" t="s">
        <v>1</v>
      </c>
      <c r="F319" s="161" t="s">
        <v>4207</v>
      </c>
      <c r="H319" s="162">
        <v>0.184</v>
      </c>
      <c r="L319" s="159"/>
      <c r="M319" s="163"/>
      <c r="T319" s="164"/>
      <c r="AT319" s="160" t="s">
        <v>259</v>
      </c>
      <c r="AU319" s="160" t="s">
        <v>88</v>
      </c>
      <c r="AV319" s="13" t="s">
        <v>88</v>
      </c>
      <c r="AW319" s="13" t="s">
        <v>27</v>
      </c>
      <c r="AX319" s="13" t="s">
        <v>72</v>
      </c>
      <c r="AY319" s="160" t="s">
        <v>157</v>
      </c>
    </row>
    <row r="320" spans="2:65" s="13" customFormat="1">
      <c r="B320" s="159"/>
      <c r="D320" s="154" t="s">
        <v>259</v>
      </c>
      <c r="E320" s="160" t="s">
        <v>1</v>
      </c>
      <c r="F320" s="161" t="s">
        <v>4208</v>
      </c>
      <c r="H320" s="162">
        <v>0.106</v>
      </c>
      <c r="L320" s="159"/>
      <c r="M320" s="163"/>
      <c r="T320" s="164"/>
      <c r="AT320" s="160" t="s">
        <v>259</v>
      </c>
      <c r="AU320" s="160" t="s">
        <v>88</v>
      </c>
      <c r="AV320" s="13" t="s">
        <v>88</v>
      </c>
      <c r="AW320" s="13" t="s">
        <v>27</v>
      </c>
      <c r="AX320" s="13" t="s">
        <v>72</v>
      </c>
      <c r="AY320" s="160" t="s">
        <v>157</v>
      </c>
    </row>
    <row r="321" spans="2:65" s="12" customFormat="1">
      <c r="B321" s="153"/>
      <c r="D321" s="154" t="s">
        <v>259</v>
      </c>
      <c r="E321" s="155" t="s">
        <v>1</v>
      </c>
      <c r="F321" s="156" t="s">
        <v>2760</v>
      </c>
      <c r="H321" s="155" t="s">
        <v>1</v>
      </c>
      <c r="L321" s="153"/>
      <c r="M321" s="157"/>
      <c r="T321" s="158"/>
      <c r="AT321" s="155" t="s">
        <v>259</v>
      </c>
      <c r="AU321" s="155" t="s">
        <v>88</v>
      </c>
      <c r="AV321" s="12" t="s">
        <v>80</v>
      </c>
      <c r="AW321" s="12" t="s">
        <v>27</v>
      </c>
      <c r="AX321" s="12" t="s">
        <v>72</v>
      </c>
      <c r="AY321" s="155" t="s">
        <v>157</v>
      </c>
    </row>
    <row r="322" spans="2:65" s="13" customFormat="1">
      <c r="B322" s="159"/>
      <c r="D322" s="154" t="s">
        <v>259</v>
      </c>
      <c r="E322" s="160" t="s">
        <v>1</v>
      </c>
      <c r="F322" s="161" t="s">
        <v>4210</v>
      </c>
      <c r="H322" s="162">
        <v>0.39700000000000002</v>
      </c>
      <c r="L322" s="159"/>
      <c r="M322" s="163"/>
      <c r="T322" s="164"/>
      <c r="AT322" s="160" t="s">
        <v>259</v>
      </c>
      <c r="AU322" s="160" t="s">
        <v>88</v>
      </c>
      <c r="AV322" s="13" t="s">
        <v>88</v>
      </c>
      <c r="AW322" s="13" t="s">
        <v>27</v>
      </c>
      <c r="AX322" s="13" t="s">
        <v>72</v>
      </c>
      <c r="AY322" s="160" t="s">
        <v>157</v>
      </c>
    </row>
    <row r="323" spans="2:65" s="13" customFormat="1">
      <c r="B323" s="159"/>
      <c r="D323" s="154" t="s">
        <v>259</v>
      </c>
      <c r="E323" s="160" t="s">
        <v>1</v>
      </c>
      <c r="F323" s="161" t="s">
        <v>4211</v>
      </c>
      <c r="H323" s="162">
        <v>0.28299999999999997</v>
      </c>
      <c r="L323" s="159"/>
      <c r="M323" s="163"/>
      <c r="T323" s="164"/>
      <c r="AT323" s="160" t="s">
        <v>259</v>
      </c>
      <c r="AU323" s="160" t="s">
        <v>88</v>
      </c>
      <c r="AV323" s="13" t="s">
        <v>88</v>
      </c>
      <c r="AW323" s="13" t="s">
        <v>27</v>
      </c>
      <c r="AX323" s="13" t="s">
        <v>72</v>
      </c>
      <c r="AY323" s="160" t="s">
        <v>157</v>
      </c>
    </row>
    <row r="324" spans="2:65" s="13" customFormat="1">
      <c r="B324" s="159"/>
      <c r="D324" s="154" t="s">
        <v>259</v>
      </c>
      <c r="E324" s="160" t="s">
        <v>1</v>
      </c>
      <c r="F324" s="161" t="s">
        <v>4212</v>
      </c>
      <c r="H324" s="162">
        <v>0.189</v>
      </c>
      <c r="L324" s="159"/>
      <c r="M324" s="163"/>
      <c r="T324" s="164"/>
      <c r="AT324" s="160" t="s">
        <v>259</v>
      </c>
      <c r="AU324" s="160" t="s">
        <v>88</v>
      </c>
      <c r="AV324" s="13" t="s">
        <v>88</v>
      </c>
      <c r="AW324" s="13" t="s">
        <v>27</v>
      </c>
      <c r="AX324" s="13" t="s">
        <v>72</v>
      </c>
      <c r="AY324" s="160" t="s">
        <v>157</v>
      </c>
    </row>
    <row r="325" spans="2:65" s="13" customFormat="1">
      <c r="B325" s="159"/>
      <c r="D325" s="154" t="s">
        <v>259</v>
      </c>
      <c r="E325" s="160" t="s">
        <v>1</v>
      </c>
      <c r="F325" s="161" t="s">
        <v>4213</v>
      </c>
      <c r="H325" s="162">
        <v>0.161</v>
      </c>
      <c r="L325" s="159"/>
      <c r="M325" s="163"/>
      <c r="T325" s="164"/>
      <c r="AT325" s="160" t="s">
        <v>259</v>
      </c>
      <c r="AU325" s="160" t="s">
        <v>88</v>
      </c>
      <c r="AV325" s="13" t="s">
        <v>88</v>
      </c>
      <c r="AW325" s="13" t="s">
        <v>27</v>
      </c>
      <c r="AX325" s="13" t="s">
        <v>72</v>
      </c>
      <c r="AY325" s="160" t="s">
        <v>157</v>
      </c>
    </row>
    <row r="326" spans="2:65" s="13" customFormat="1">
      <c r="B326" s="159"/>
      <c r="D326" s="154" t="s">
        <v>259</v>
      </c>
      <c r="E326" s="160" t="s">
        <v>1</v>
      </c>
      <c r="F326" s="161" t="s">
        <v>4214</v>
      </c>
      <c r="H326" s="162">
        <v>0.16700000000000001</v>
      </c>
      <c r="L326" s="159"/>
      <c r="M326" s="163"/>
      <c r="T326" s="164"/>
      <c r="AT326" s="160" t="s">
        <v>259</v>
      </c>
      <c r="AU326" s="160" t="s">
        <v>88</v>
      </c>
      <c r="AV326" s="13" t="s">
        <v>88</v>
      </c>
      <c r="AW326" s="13" t="s">
        <v>27</v>
      </c>
      <c r="AX326" s="13" t="s">
        <v>72</v>
      </c>
      <c r="AY326" s="160" t="s">
        <v>157</v>
      </c>
    </row>
    <row r="327" spans="2:65" s="13" customFormat="1">
      <c r="B327" s="159"/>
      <c r="D327" s="154" t="s">
        <v>259</v>
      </c>
      <c r="E327" s="160" t="s">
        <v>1</v>
      </c>
      <c r="F327" s="161" t="s">
        <v>4215</v>
      </c>
      <c r="H327" s="162">
        <v>0.16700000000000001</v>
      </c>
      <c r="L327" s="159"/>
      <c r="M327" s="163"/>
      <c r="T327" s="164"/>
      <c r="AT327" s="160" t="s">
        <v>259</v>
      </c>
      <c r="AU327" s="160" t="s">
        <v>88</v>
      </c>
      <c r="AV327" s="13" t="s">
        <v>88</v>
      </c>
      <c r="AW327" s="13" t="s">
        <v>27</v>
      </c>
      <c r="AX327" s="13" t="s">
        <v>72</v>
      </c>
      <c r="AY327" s="160" t="s">
        <v>157</v>
      </c>
    </row>
    <row r="328" spans="2:65" s="13" customFormat="1">
      <c r="B328" s="159"/>
      <c r="D328" s="154" t="s">
        <v>259</v>
      </c>
      <c r="E328" s="160" t="s">
        <v>1</v>
      </c>
      <c r="F328" s="161" t="s">
        <v>4216</v>
      </c>
      <c r="H328" s="162">
        <v>8.3000000000000004E-2</v>
      </c>
      <c r="L328" s="159"/>
      <c r="M328" s="163"/>
      <c r="T328" s="164"/>
      <c r="AT328" s="160" t="s">
        <v>259</v>
      </c>
      <c r="AU328" s="160" t="s">
        <v>88</v>
      </c>
      <c r="AV328" s="13" t="s">
        <v>88</v>
      </c>
      <c r="AW328" s="13" t="s">
        <v>27</v>
      </c>
      <c r="AX328" s="13" t="s">
        <v>72</v>
      </c>
      <c r="AY328" s="160" t="s">
        <v>157</v>
      </c>
    </row>
    <row r="329" spans="2:65" s="13" customFormat="1">
      <c r="B329" s="159"/>
      <c r="D329" s="154" t="s">
        <v>259</v>
      </c>
      <c r="E329" s="160" t="s">
        <v>1</v>
      </c>
      <c r="F329" s="161" t="s">
        <v>4213</v>
      </c>
      <c r="H329" s="162">
        <v>0.161</v>
      </c>
      <c r="L329" s="159"/>
      <c r="M329" s="163"/>
      <c r="T329" s="164"/>
      <c r="AT329" s="160" t="s">
        <v>259</v>
      </c>
      <c r="AU329" s="160" t="s">
        <v>88</v>
      </c>
      <c r="AV329" s="13" t="s">
        <v>88</v>
      </c>
      <c r="AW329" s="13" t="s">
        <v>27</v>
      </c>
      <c r="AX329" s="13" t="s">
        <v>72</v>
      </c>
      <c r="AY329" s="160" t="s">
        <v>157</v>
      </c>
    </row>
    <row r="330" spans="2:65" s="12" customFormat="1">
      <c r="B330" s="153"/>
      <c r="D330" s="154" t="s">
        <v>259</v>
      </c>
      <c r="E330" s="155" t="s">
        <v>1</v>
      </c>
      <c r="F330" s="156" t="s">
        <v>2761</v>
      </c>
      <c r="H330" s="155" t="s">
        <v>1</v>
      </c>
      <c r="L330" s="153"/>
      <c r="M330" s="157"/>
      <c r="T330" s="158"/>
      <c r="AT330" s="155" t="s">
        <v>259</v>
      </c>
      <c r="AU330" s="155" t="s">
        <v>88</v>
      </c>
      <c r="AV330" s="12" t="s">
        <v>80</v>
      </c>
      <c r="AW330" s="12" t="s">
        <v>27</v>
      </c>
      <c r="AX330" s="12" t="s">
        <v>72</v>
      </c>
      <c r="AY330" s="155" t="s">
        <v>157</v>
      </c>
    </row>
    <row r="331" spans="2:65" s="13" customFormat="1">
      <c r="B331" s="159"/>
      <c r="D331" s="154" t="s">
        <v>259</v>
      </c>
      <c r="E331" s="160" t="s">
        <v>1</v>
      </c>
      <c r="F331" s="161" t="s">
        <v>4217</v>
      </c>
      <c r="H331" s="162">
        <v>0.26300000000000001</v>
      </c>
      <c r="L331" s="159"/>
      <c r="M331" s="163"/>
      <c r="T331" s="164"/>
      <c r="AT331" s="160" t="s">
        <v>259</v>
      </c>
      <c r="AU331" s="160" t="s">
        <v>88</v>
      </c>
      <c r="AV331" s="13" t="s">
        <v>88</v>
      </c>
      <c r="AW331" s="13" t="s">
        <v>27</v>
      </c>
      <c r="AX331" s="13" t="s">
        <v>72</v>
      </c>
      <c r="AY331" s="160" t="s">
        <v>157</v>
      </c>
    </row>
    <row r="332" spans="2:65" s="14" customFormat="1">
      <c r="B332" s="165"/>
      <c r="D332" s="154" t="s">
        <v>259</v>
      </c>
      <c r="E332" s="166" t="s">
        <v>1</v>
      </c>
      <c r="F332" s="167" t="s">
        <v>265</v>
      </c>
      <c r="H332" s="168">
        <v>7.8330000000000002</v>
      </c>
      <c r="L332" s="165"/>
      <c r="M332" s="169"/>
      <c r="T332" s="170"/>
      <c r="AT332" s="166" t="s">
        <v>259</v>
      </c>
      <c r="AU332" s="166" t="s">
        <v>88</v>
      </c>
      <c r="AV332" s="14" t="s">
        <v>164</v>
      </c>
      <c r="AW332" s="14" t="s">
        <v>27</v>
      </c>
      <c r="AX332" s="14" t="s">
        <v>80</v>
      </c>
      <c r="AY332" s="166" t="s">
        <v>157</v>
      </c>
    </row>
    <row r="333" spans="2:65" s="1" customFormat="1" ht="44.25" customHeight="1">
      <c r="B333" s="28"/>
      <c r="C333" s="198" t="s">
        <v>465</v>
      </c>
      <c r="D333" s="198" t="s">
        <v>160</v>
      </c>
      <c r="E333" s="199" t="s">
        <v>4223</v>
      </c>
      <c r="F333" s="200" t="s">
        <v>4224</v>
      </c>
      <c r="G333" s="201" t="s">
        <v>306</v>
      </c>
      <c r="H333" s="202">
        <v>6.9660000000000002</v>
      </c>
      <c r="I333" s="903"/>
      <c r="J333" s="203">
        <f>ROUND(I333*H333,2)</f>
        <v>0</v>
      </c>
      <c r="K333" s="200" t="s">
        <v>2720</v>
      </c>
      <c r="L333" s="28"/>
      <c r="M333" s="140" t="s">
        <v>1</v>
      </c>
      <c r="N333" s="141" t="s">
        <v>38</v>
      </c>
      <c r="O333" s="142">
        <v>0.69899999999999995</v>
      </c>
      <c r="P333" s="142">
        <f>O333*H333</f>
        <v>4.8692339999999996</v>
      </c>
      <c r="Q333" s="142">
        <v>0.24174000000000001</v>
      </c>
      <c r="R333" s="142">
        <f>Q333*H333</f>
        <v>1.6839608400000001</v>
      </c>
      <c r="S333" s="142">
        <v>0</v>
      </c>
      <c r="T333" s="143">
        <f>S333*H333</f>
        <v>0</v>
      </c>
      <c r="AR333" s="144" t="s">
        <v>164</v>
      </c>
      <c r="AT333" s="144" t="s">
        <v>160</v>
      </c>
      <c r="AU333" s="144" t="s">
        <v>88</v>
      </c>
      <c r="AY333" s="16" t="s">
        <v>157</v>
      </c>
      <c r="BE333" s="145">
        <f>IF(N333="základní",J333,0)</f>
        <v>0</v>
      </c>
      <c r="BF333" s="145">
        <f>IF(N333="snížená",J333,0)</f>
        <v>0</v>
      </c>
      <c r="BG333" s="145">
        <f>IF(N333="zákl. přenesená",J333,0)</f>
        <v>0</v>
      </c>
      <c r="BH333" s="145">
        <f>IF(N333="sníž. přenesená",J333,0)</f>
        <v>0</v>
      </c>
      <c r="BI333" s="145">
        <f>IF(N333="nulová",J333,0)</f>
        <v>0</v>
      </c>
      <c r="BJ333" s="16" t="s">
        <v>88</v>
      </c>
      <c r="BK333" s="145">
        <f>ROUND(I333*H333,2)</f>
        <v>0</v>
      </c>
      <c r="BL333" s="16" t="s">
        <v>164</v>
      </c>
      <c r="BM333" s="144" t="s">
        <v>4225</v>
      </c>
    </row>
    <row r="334" spans="2:65" s="1" customFormat="1">
      <c r="B334" s="28"/>
      <c r="D334" s="150" t="s">
        <v>214</v>
      </c>
      <c r="F334" s="870" t="s">
        <v>4226</v>
      </c>
      <c r="L334" s="28"/>
      <c r="M334" s="152"/>
      <c r="T334" s="52"/>
      <c r="AT334" s="16" t="s">
        <v>214</v>
      </c>
      <c r="AU334" s="16" t="s">
        <v>88</v>
      </c>
    </row>
    <row r="335" spans="2:65" s="12" customFormat="1">
      <c r="B335" s="153"/>
      <c r="D335" s="154" t="s">
        <v>259</v>
      </c>
      <c r="E335" s="155" t="s">
        <v>1</v>
      </c>
      <c r="F335" s="156" t="s">
        <v>2723</v>
      </c>
      <c r="H335" s="155" t="s">
        <v>1</v>
      </c>
      <c r="L335" s="153"/>
      <c r="M335" s="157"/>
      <c r="T335" s="158"/>
      <c r="AT335" s="155" t="s">
        <v>259</v>
      </c>
      <c r="AU335" s="155" t="s">
        <v>88</v>
      </c>
      <c r="AV335" s="12" t="s">
        <v>80</v>
      </c>
      <c r="AW335" s="12" t="s">
        <v>27</v>
      </c>
      <c r="AX335" s="12" t="s">
        <v>72</v>
      </c>
      <c r="AY335" s="155" t="s">
        <v>157</v>
      </c>
    </row>
    <row r="336" spans="2:65" s="12" customFormat="1">
      <c r="B336" s="153"/>
      <c r="D336" s="154" t="s">
        <v>259</v>
      </c>
      <c r="E336" s="155" t="s">
        <v>1</v>
      </c>
      <c r="F336" s="156" t="s">
        <v>2760</v>
      </c>
      <c r="H336" s="155" t="s">
        <v>1</v>
      </c>
      <c r="L336" s="153"/>
      <c r="M336" s="157"/>
      <c r="T336" s="158"/>
      <c r="AT336" s="155" t="s">
        <v>259</v>
      </c>
      <c r="AU336" s="155" t="s">
        <v>88</v>
      </c>
      <c r="AV336" s="12" t="s">
        <v>80</v>
      </c>
      <c r="AW336" s="12" t="s">
        <v>27</v>
      </c>
      <c r="AX336" s="12" t="s">
        <v>72</v>
      </c>
      <c r="AY336" s="155" t="s">
        <v>157</v>
      </c>
    </row>
    <row r="337" spans="2:65" s="12" customFormat="1">
      <c r="B337" s="153"/>
      <c r="D337" s="154" t="s">
        <v>259</v>
      </c>
      <c r="E337" s="155" t="s">
        <v>1</v>
      </c>
      <c r="F337" s="156" t="s">
        <v>4227</v>
      </c>
      <c r="H337" s="155" t="s">
        <v>1</v>
      </c>
      <c r="L337" s="153"/>
      <c r="M337" s="157"/>
      <c r="T337" s="158"/>
      <c r="AT337" s="155" t="s">
        <v>259</v>
      </c>
      <c r="AU337" s="155" t="s">
        <v>88</v>
      </c>
      <c r="AV337" s="12" t="s">
        <v>80</v>
      </c>
      <c r="AW337" s="12" t="s">
        <v>27</v>
      </c>
      <c r="AX337" s="12" t="s">
        <v>72</v>
      </c>
      <c r="AY337" s="155" t="s">
        <v>157</v>
      </c>
    </row>
    <row r="338" spans="2:65" s="13" customFormat="1">
      <c r="B338" s="159"/>
      <c r="D338" s="154" t="s">
        <v>259</v>
      </c>
      <c r="E338" s="160" t="s">
        <v>1</v>
      </c>
      <c r="F338" s="161" t="s">
        <v>4228</v>
      </c>
      <c r="H338" s="162">
        <v>1.0249999999999999</v>
      </c>
      <c r="L338" s="159"/>
      <c r="M338" s="163"/>
      <c r="T338" s="164"/>
      <c r="AT338" s="160" t="s">
        <v>259</v>
      </c>
      <c r="AU338" s="160" t="s">
        <v>88</v>
      </c>
      <c r="AV338" s="13" t="s">
        <v>88</v>
      </c>
      <c r="AW338" s="13" t="s">
        <v>27</v>
      </c>
      <c r="AX338" s="13" t="s">
        <v>72</v>
      </c>
      <c r="AY338" s="160" t="s">
        <v>157</v>
      </c>
    </row>
    <row r="339" spans="2:65" s="13" customFormat="1">
      <c r="B339" s="159"/>
      <c r="D339" s="154" t="s">
        <v>259</v>
      </c>
      <c r="E339" s="160" t="s">
        <v>1</v>
      </c>
      <c r="F339" s="161" t="s">
        <v>4229</v>
      </c>
      <c r="H339" s="162">
        <v>2.0489999999999999</v>
      </c>
      <c r="L339" s="159"/>
      <c r="M339" s="163"/>
      <c r="T339" s="164"/>
      <c r="AT339" s="160" t="s">
        <v>259</v>
      </c>
      <c r="AU339" s="160" t="s">
        <v>88</v>
      </c>
      <c r="AV339" s="13" t="s">
        <v>88</v>
      </c>
      <c r="AW339" s="13" t="s">
        <v>27</v>
      </c>
      <c r="AX339" s="13" t="s">
        <v>72</v>
      </c>
      <c r="AY339" s="160" t="s">
        <v>157</v>
      </c>
    </row>
    <row r="340" spans="2:65" s="13" customFormat="1">
      <c r="B340" s="159"/>
      <c r="D340" s="154" t="s">
        <v>259</v>
      </c>
      <c r="E340" s="160" t="s">
        <v>1</v>
      </c>
      <c r="F340" s="161" t="s">
        <v>4230</v>
      </c>
      <c r="H340" s="162">
        <v>1.0249999999999999</v>
      </c>
      <c r="L340" s="159"/>
      <c r="M340" s="163"/>
      <c r="T340" s="164"/>
      <c r="AT340" s="160" t="s">
        <v>259</v>
      </c>
      <c r="AU340" s="160" t="s">
        <v>88</v>
      </c>
      <c r="AV340" s="13" t="s">
        <v>88</v>
      </c>
      <c r="AW340" s="13" t="s">
        <v>27</v>
      </c>
      <c r="AX340" s="13" t="s">
        <v>72</v>
      </c>
      <c r="AY340" s="160" t="s">
        <v>157</v>
      </c>
    </row>
    <row r="341" spans="2:65" s="13" customFormat="1">
      <c r="B341" s="159"/>
      <c r="D341" s="154" t="s">
        <v>259</v>
      </c>
      <c r="E341" s="160" t="s">
        <v>1</v>
      </c>
      <c r="F341" s="161" t="s">
        <v>4231</v>
      </c>
      <c r="H341" s="162">
        <v>1.8420000000000001</v>
      </c>
      <c r="L341" s="159"/>
      <c r="M341" s="163"/>
      <c r="T341" s="164"/>
      <c r="AT341" s="160" t="s">
        <v>259</v>
      </c>
      <c r="AU341" s="160" t="s">
        <v>88</v>
      </c>
      <c r="AV341" s="13" t="s">
        <v>88</v>
      </c>
      <c r="AW341" s="13" t="s">
        <v>27</v>
      </c>
      <c r="AX341" s="13" t="s">
        <v>72</v>
      </c>
      <c r="AY341" s="160" t="s">
        <v>157</v>
      </c>
    </row>
    <row r="342" spans="2:65" s="13" customFormat="1">
      <c r="B342" s="159"/>
      <c r="D342" s="154" t="s">
        <v>259</v>
      </c>
      <c r="E342" s="160" t="s">
        <v>1</v>
      </c>
      <c r="F342" s="161" t="s">
        <v>4232</v>
      </c>
      <c r="H342" s="162">
        <v>1.0249999999999999</v>
      </c>
      <c r="L342" s="159"/>
      <c r="M342" s="163"/>
      <c r="T342" s="164"/>
      <c r="AT342" s="160" t="s">
        <v>259</v>
      </c>
      <c r="AU342" s="160" t="s">
        <v>88</v>
      </c>
      <c r="AV342" s="13" t="s">
        <v>88</v>
      </c>
      <c r="AW342" s="13" t="s">
        <v>27</v>
      </c>
      <c r="AX342" s="13" t="s">
        <v>72</v>
      </c>
      <c r="AY342" s="160" t="s">
        <v>157</v>
      </c>
    </row>
    <row r="343" spans="2:65" s="14" customFormat="1">
      <c r="B343" s="165"/>
      <c r="D343" s="154" t="s">
        <v>259</v>
      </c>
      <c r="E343" s="166" t="s">
        <v>1</v>
      </c>
      <c r="F343" s="167" t="s">
        <v>265</v>
      </c>
      <c r="H343" s="168">
        <v>6.9660000000000002</v>
      </c>
      <c r="L343" s="165"/>
      <c r="M343" s="169"/>
      <c r="T343" s="170"/>
      <c r="AT343" s="166" t="s">
        <v>259</v>
      </c>
      <c r="AU343" s="166" t="s">
        <v>88</v>
      </c>
      <c r="AV343" s="14" t="s">
        <v>164</v>
      </c>
      <c r="AW343" s="14" t="s">
        <v>27</v>
      </c>
      <c r="AX343" s="14" t="s">
        <v>80</v>
      </c>
      <c r="AY343" s="166" t="s">
        <v>157</v>
      </c>
    </row>
    <row r="344" spans="2:65" s="1" customFormat="1" ht="37.9" customHeight="1">
      <c r="B344" s="28"/>
      <c r="C344" s="198" t="s">
        <v>470</v>
      </c>
      <c r="D344" s="198" t="s">
        <v>160</v>
      </c>
      <c r="E344" s="199" t="s">
        <v>4233</v>
      </c>
      <c r="F344" s="200" t="s">
        <v>4234</v>
      </c>
      <c r="G344" s="201" t="s">
        <v>276</v>
      </c>
      <c r="H344" s="202">
        <v>1.671</v>
      </c>
      <c r="I344" s="903"/>
      <c r="J344" s="203">
        <f>ROUND(I344*H344,2)</f>
        <v>0</v>
      </c>
      <c r="K344" s="200" t="s">
        <v>2720</v>
      </c>
      <c r="L344" s="28"/>
      <c r="M344" s="140" t="s">
        <v>1</v>
      </c>
      <c r="N344" s="141" t="s">
        <v>38</v>
      </c>
      <c r="O344" s="142">
        <v>18.175000000000001</v>
      </c>
      <c r="P344" s="142">
        <f>O344*H344</f>
        <v>30.370425000000001</v>
      </c>
      <c r="Q344" s="142">
        <v>1.9539999999999998E-2</v>
      </c>
      <c r="R344" s="142">
        <f>Q344*H344</f>
        <v>3.2651340000000001E-2</v>
      </c>
      <c r="S344" s="142">
        <v>0</v>
      </c>
      <c r="T344" s="143">
        <f>S344*H344</f>
        <v>0</v>
      </c>
      <c r="AR344" s="144" t="s">
        <v>164</v>
      </c>
      <c r="AT344" s="144" t="s">
        <v>160</v>
      </c>
      <c r="AU344" s="144" t="s">
        <v>88</v>
      </c>
      <c r="AY344" s="16" t="s">
        <v>157</v>
      </c>
      <c r="BE344" s="145">
        <f>IF(N344="základní",J344,0)</f>
        <v>0</v>
      </c>
      <c r="BF344" s="145">
        <f>IF(N344="snížená",J344,0)</f>
        <v>0</v>
      </c>
      <c r="BG344" s="145">
        <f>IF(N344="zákl. přenesená",J344,0)</f>
        <v>0</v>
      </c>
      <c r="BH344" s="145">
        <f>IF(N344="sníž. přenesená",J344,0)</f>
        <v>0</v>
      </c>
      <c r="BI344" s="145">
        <f>IF(N344="nulová",J344,0)</f>
        <v>0</v>
      </c>
      <c r="BJ344" s="16" t="s">
        <v>88</v>
      </c>
      <c r="BK344" s="145">
        <f>ROUND(I344*H344,2)</f>
        <v>0</v>
      </c>
      <c r="BL344" s="16" t="s">
        <v>164</v>
      </c>
      <c r="BM344" s="144" t="s">
        <v>4235</v>
      </c>
    </row>
    <row r="345" spans="2:65" s="1" customFormat="1">
      <c r="B345" s="28"/>
      <c r="D345" s="150" t="s">
        <v>214</v>
      </c>
      <c r="F345" s="870" t="s">
        <v>4236</v>
      </c>
      <c r="L345" s="28"/>
      <c r="M345" s="152"/>
      <c r="T345" s="52"/>
      <c r="AT345" s="16" t="s">
        <v>214</v>
      </c>
      <c r="AU345" s="16" t="s">
        <v>88</v>
      </c>
    </row>
    <row r="346" spans="2:65" s="12" customFormat="1">
      <c r="B346" s="153"/>
      <c r="D346" s="154" t="s">
        <v>259</v>
      </c>
      <c r="E346" s="155" t="s">
        <v>1</v>
      </c>
      <c r="F346" s="156" t="s">
        <v>2723</v>
      </c>
      <c r="H346" s="155" t="s">
        <v>1</v>
      </c>
      <c r="L346" s="153"/>
      <c r="M346" s="157"/>
      <c r="T346" s="158"/>
      <c r="AT346" s="155" t="s">
        <v>259</v>
      </c>
      <c r="AU346" s="155" t="s">
        <v>88</v>
      </c>
      <c r="AV346" s="12" t="s">
        <v>80</v>
      </c>
      <c r="AW346" s="12" t="s">
        <v>27</v>
      </c>
      <c r="AX346" s="12" t="s">
        <v>72</v>
      </c>
      <c r="AY346" s="155" t="s">
        <v>157</v>
      </c>
    </row>
    <row r="347" spans="2:65" s="12" customFormat="1">
      <c r="B347" s="153"/>
      <c r="D347" s="154" t="s">
        <v>259</v>
      </c>
      <c r="E347" s="155" t="s">
        <v>1</v>
      </c>
      <c r="F347" s="156" t="s">
        <v>2758</v>
      </c>
      <c r="H347" s="155" t="s">
        <v>1</v>
      </c>
      <c r="L347" s="153"/>
      <c r="M347" s="157"/>
      <c r="T347" s="158"/>
      <c r="AT347" s="155" t="s">
        <v>259</v>
      </c>
      <c r="AU347" s="155" t="s">
        <v>88</v>
      </c>
      <c r="AV347" s="12" t="s">
        <v>80</v>
      </c>
      <c r="AW347" s="12" t="s">
        <v>27</v>
      </c>
      <c r="AX347" s="12" t="s">
        <v>72</v>
      </c>
      <c r="AY347" s="155" t="s">
        <v>157</v>
      </c>
    </row>
    <row r="348" spans="2:65" s="13" customFormat="1">
      <c r="B348" s="159"/>
      <c r="D348" s="154" t="s">
        <v>259</v>
      </c>
      <c r="E348" s="160" t="s">
        <v>1</v>
      </c>
      <c r="F348" s="161" t="s">
        <v>4237</v>
      </c>
      <c r="H348" s="162">
        <v>8.7999999999999995E-2</v>
      </c>
      <c r="L348" s="159"/>
      <c r="M348" s="163"/>
      <c r="T348" s="164"/>
      <c r="AT348" s="160" t="s">
        <v>259</v>
      </c>
      <c r="AU348" s="160" t="s">
        <v>88</v>
      </c>
      <c r="AV348" s="13" t="s">
        <v>88</v>
      </c>
      <c r="AW348" s="13" t="s">
        <v>27</v>
      </c>
      <c r="AX348" s="13" t="s">
        <v>72</v>
      </c>
      <c r="AY348" s="160" t="s">
        <v>157</v>
      </c>
    </row>
    <row r="349" spans="2:65" s="13" customFormat="1">
      <c r="B349" s="159"/>
      <c r="D349" s="154" t="s">
        <v>259</v>
      </c>
      <c r="E349" s="160" t="s">
        <v>1</v>
      </c>
      <c r="F349" s="161" t="s">
        <v>4238</v>
      </c>
      <c r="H349" s="162">
        <v>7.8E-2</v>
      </c>
      <c r="L349" s="159"/>
      <c r="M349" s="163"/>
      <c r="T349" s="164"/>
      <c r="AT349" s="160" t="s">
        <v>259</v>
      </c>
      <c r="AU349" s="160" t="s">
        <v>88</v>
      </c>
      <c r="AV349" s="13" t="s">
        <v>88</v>
      </c>
      <c r="AW349" s="13" t="s">
        <v>27</v>
      </c>
      <c r="AX349" s="13" t="s">
        <v>72</v>
      </c>
      <c r="AY349" s="160" t="s">
        <v>157</v>
      </c>
    </row>
    <row r="350" spans="2:65" s="13" customFormat="1">
      <c r="B350" s="159"/>
      <c r="D350" s="154" t="s">
        <v>259</v>
      </c>
      <c r="E350" s="160" t="s">
        <v>1</v>
      </c>
      <c r="F350" s="161" t="s">
        <v>4239</v>
      </c>
      <c r="H350" s="162">
        <v>5.8000000000000003E-2</v>
      </c>
      <c r="L350" s="159"/>
      <c r="M350" s="163"/>
      <c r="T350" s="164"/>
      <c r="AT350" s="160" t="s">
        <v>259</v>
      </c>
      <c r="AU350" s="160" t="s">
        <v>88</v>
      </c>
      <c r="AV350" s="13" t="s">
        <v>88</v>
      </c>
      <c r="AW350" s="13" t="s">
        <v>27</v>
      </c>
      <c r="AX350" s="13" t="s">
        <v>72</v>
      </c>
      <c r="AY350" s="160" t="s">
        <v>157</v>
      </c>
    </row>
    <row r="351" spans="2:65" s="13" customFormat="1">
      <c r="B351" s="159"/>
      <c r="D351" s="154" t="s">
        <v>259</v>
      </c>
      <c r="E351" s="160" t="s">
        <v>1</v>
      </c>
      <c r="F351" s="161" t="s">
        <v>4240</v>
      </c>
      <c r="H351" s="162">
        <v>5.8000000000000003E-2</v>
      </c>
      <c r="L351" s="159"/>
      <c r="M351" s="163"/>
      <c r="T351" s="164"/>
      <c r="AT351" s="160" t="s">
        <v>259</v>
      </c>
      <c r="AU351" s="160" t="s">
        <v>88</v>
      </c>
      <c r="AV351" s="13" t="s">
        <v>88</v>
      </c>
      <c r="AW351" s="13" t="s">
        <v>27</v>
      </c>
      <c r="AX351" s="13" t="s">
        <v>72</v>
      </c>
      <c r="AY351" s="160" t="s">
        <v>157</v>
      </c>
    </row>
    <row r="352" spans="2:65" s="13" customFormat="1">
      <c r="B352" s="159"/>
      <c r="D352" s="154" t="s">
        <v>259</v>
      </c>
      <c r="E352" s="160" t="s">
        <v>1</v>
      </c>
      <c r="F352" s="161" t="s">
        <v>4241</v>
      </c>
      <c r="H352" s="162">
        <v>1.2999999999999999E-2</v>
      </c>
      <c r="L352" s="159"/>
      <c r="M352" s="163"/>
      <c r="T352" s="164"/>
      <c r="AT352" s="160" t="s">
        <v>259</v>
      </c>
      <c r="AU352" s="160" t="s">
        <v>88</v>
      </c>
      <c r="AV352" s="13" t="s">
        <v>88</v>
      </c>
      <c r="AW352" s="13" t="s">
        <v>27</v>
      </c>
      <c r="AX352" s="13" t="s">
        <v>72</v>
      </c>
      <c r="AY352" s="160" t="s">
        <v>157</v>
      </c>
    </row>
    <row r="353" spans="2:51" s="13" customFormat="1">
      <c r="B353" s="159"/>
      <c r="D353" s="154" t="s">
        <v>259</v>
      </c>
      <c r="E353" s="160" t="s">
        <v>1</v>
      </c>
      <c r="F353" s="161" t="s">
        <v>4242</v>
      </c>
      <c r="H353" s="162">
        <v>1.2999999999999999E-2</v>
      </c>
      <c r="L353" s="159"/>
      <c r="M353" s="163"/>
      <c r="T353" s="164"/>
      <c r="AT353" s="160" t="s">
        <v>259</v>
      </c>
      <c r="AU353" s="160" t="s">
        <v>88</v>
      </c>
      <c r="AV353" s="13" t="s">
        <v>88</v>
      </c>
      <c r="AW353" s="13" t="s">
        <v>27</v>
      </c>
      <c r="AX353" s="13" t="s">
        <v>72</v>
      </c>
      <c r="AY353" s="160" t="s">
        <v>157</v>
      </c>
    </row>
    <row r="354" spans="2:51" s="13" customFormat="1">
      <c r="B354" s="159"/>
      <c r="D354" s="154" t="s">
        <v>259</v>
      </c>
      <c r="E354" s="160" t="s">
        <v>1</v>
      </c>
      <c r="F354" s="161" t="s">
        <v>4243</v>
      </c>
      <c r="H354" s="162">
        <v>1.2999999999999999E-2</v>
      </c>
      <c r="L354" s="159"/>
      <c r="M354" s="163"/>
      <c r="T354" s="164"/>
      <c r="AT354" s="160" t="s">
        <v>259</v>
      </c>
      <c r="AU354" s="160" t="s">
        <v>88</v>
      </c>
      <c r="AV354" s="13" t="s">
        <v>88</v>
      </c>
      <c r="AW354" s="13" t="s">
        <v>27</v>
      </c>
      <c r="AX354" s="13" t="s">
        <v>72</v>
      </c>
      <c r="AY354" s="160" t="s">
        <v>157</v>
      </c>
    </row>
    <row r="355" spans="2:51" s="12" customFormat="1">
      <c r="B355" s="153"/>
      <c r="D355" s="154" t="s">
        <v>259</v>
      </c>
      <c r="E355" s="155" t="s">
        <v>1</v>
      </c>
      <c r="F355" s="156" t="s">
        <v>2759</v>
      </c>
      <c r="H355" s="155" t="s">
        <v>1</v>
      </c>
      <c r="L355" s="153"/>
      <c r="M355" s="157"/>
      <c r="T355" s="158"/>
      <c r="AT355" s="155" t="s">
        <v>259</v>
      </c>
      <c r="AU355" s="155" t="s">
        <v>88</v>
      </c>
      <c r="AV355" s="12" t="s">
        <v>80</v>
      </c>
      <c r="AW355" s="12" t="s">
        <v>27</v>
      </c>
      <c r="AX355" s="12" t="s">
        <v>72</v>
      </c>
      <c r="AY355" s="155" t="s">
        <v>157</v>
      </c>
    </row>
    <row r="356" spans="2:51" s="13" customFormat="1">
      <c r="B356" s="159"/>
      <c r="D356" s="154" t="s">
        <v>259</v>
      </c>
      <c r="E356" s="160" t="s">
        <v>1</v>
      </c>
      <c r="F356" s="161" t="s">
        <v>4244</v>
      </c>
      <c r="H356" s="162">
        <v>1.6E-2</v>
      </c>
      <c r="L356" s="159"/>
      <c r="M356" s="163"/>
      <c r="T356" s="164"/>
      <c r="AT356" s="160" t="s">
        <v>259</v>
      </c>
      <c r="AU356" s="160" t="s">
        <v>88</v>
      </c>
      <c r="AV356" s="13" t="s">
        <v>88</v>
      </c>
      <c r="AW356" s="13" t="s">
        <v>27</v>
      </c>
      <c r="AX356" s="13" t="s">
        <v>72</v>
      </c>
      <c r="AY356" s="160" t="s">
        <v>157</v>
      </c>
    </row>
    <row r="357" spans="2:51" s="13" customFormat="1">
      <c r="B357" s="159"/>
      <c r="D357" s="154" t="s">
        <v>259</v>
      </c>
      <c r="E357" s="160" t="s">
        <v>1</v>
      </c>
      <c r="F357" s="161" t="s">
        <v>4245</v>
      </c>
      <c r="H357" s="162">
        <v>1.4E-2</v>
      </c>
      <c r="L357" s="159"/>
      <c r="M357" s="163"/>
      <c r="T357" s="164"/>
      <c r="AT357" s="160" t="s">
        <v>259</v>
      </c>
      <c r="AU357" s="160" t="s">
        <v>88</v>
      </c>
      <c r="AV357" s="13" t="s">
        <v>88</v>
      </c>
      <c r="AW357" s="13" t="s">
        <v>27</v>
      </c>
      <c r="AX357" s="13" t="s">
        <v>72</v>
      </c>
      <c r="AY357" s="160" t="s">
        <v>157</v>
      </c>
    </row>
    <row r="358" spans="2:51" s="13" customFormat="1">
      <c r="B358" s="159"/>
      <c r="D358" s="154" t="s">
        <v>259</v>
      </c>
      <c r="E358" s="160" t="s">
        <v>1</v>
      </c>
      <c r="F358" s="161" t="s">
        <v>4246</v>
      </c>
      <c r="H358" s="162">
        <v>6.7000000000000004E-2</v>
      </c>
      <c r="L358" s="159"/>
      <c r="M358" s="163"/>
      <c r="T358" s="164"/>
      <c r="AT358" s="160" t="s">
        <v>259</v>
      </c>
      <c r="AU358" s="160" t="s">
        <v>88</v>
      </c>
      <c r="AV358" s="13" t="s">
        <v>88</v>
      </c>
      <c r="AW358" s="13" t="s">
        <v>27</v>
      </c>
      <c r="AX358" s="13" t="s">
        <v>72</v>
      </c>
      <c r="AY358" s="160" t="s">
        <v>157</v>
      </c>
    </row>
    <row r="359" spans="2:51" s="13" customFormat="1">
      <c r="B359" s="159"/>
      <c r="D359" s="154" t="s">
        <v>259</v>
      </c>
      <c r="E359" s="160" t="s">
        <v>1</v>
      </c>
      <c r="F359" s="161" t="s">
        <v>4247</v>
      </c>
      <c r="H359" s="162">
        <v>3.0000000000000001E-3</v>
      </c>
      <c r="L359" s="159"/>
      <c r="M359" s="163"/>
      <c r="T359" s="164"/>
      <c r="AT359" s="160" t="s">
        <v>259</v>
      </c>
      <c r="AU359" s="160" t="s">
        <v>88</v>
      </c>
      <c r="AV359" s="13" t="s">
        <v>88</v>
      </c>
      <c r="AW359" s="13" t="s">
        <v>27</v>
      </c>
      <c r="AX359" s="13" t="s">
        <v>72</v>
      </c>
      <c r="AY359" s="160" t="s">
        <v>157</v>
      </c>
    </row>
    <row r="360" spans="2:51" s="13" customFormat="1">
      <c r="B360" s="159"/>
      <c r="D360" s="154" t="s">
        <v>259</v>
      </c>
      <c r="E360" s="160" t="s">
        <v>1</v>
      </c>
      <c r="F360" s="161" t="s">
        <v>4248</v>
      </c>
      <c r="H360" s="162">
        <v>4.2999999999999997E-2</v>
      </c>
      <c r="L360" s="159"/>
      <c r="M360" s="163"/>
      <c r="T360" s="164"/>
      <c r="AT360" s="160" t="s">
        <v>259</v>
      </c>
      <c r="AU360" s="160" t="s">
        <v>88</v>
      </c>
      <c r="AV360" s="13" t="s">
        <v>88</v>
      </c>
      <c r="AW360" s="13" t="s">
        <v>27</v>
      </c>
      <c r="AX360" s="13" t="s">
        <v>72</v>
      </c>
      <c r="AY360" s="160" t="s">
        <v>157</v>
      </c>
    </row>
    <row r="361" spans="2:51" s="13" customFormat="1">
      <c r="B361" s="159"/>
      <c r="D361" s="154" t="s">
        <v>259</v>
      </c>
      <c r="E361" s="160" t="s">
        <v>1</v>
      </c>
      <c r="F361" s="161" t="s">
        <v>4249</v>
      </c>
      <c r="H361" s="162">
        <v>0.04</v>
      </c>
      <c r="L361" s="159"/>
      <c r="M361" s="163"/>
      <c r="T361" s="164"/>
      <c r="AT361" s="160" t="s">
        <v>259</v>
      </c>
      <c r="AU361" s="160" t="s">
        <v>88</v>
      </c>
      <c r="AV361" s="13" t="s">
        <v>88</v>
      </c>
      <c r="AW361" s="13" t="s">
        <v>27</v>
      </c>
      <c r="AX361" s="13" t="s">
        <v>72</v>
      </c>
      <c r="AY361" s="160" t="s">
        <v>157</v>
      </c>
    </row>
    <row r="362" spans="2:51" s="13" customFormat="1" ht="20">
      <c r="B362" s="159"/>
      <c r="D362" s="154" t="s">
        <v>259</v>
      </c>
      <c r="E362" s="160" t="s">
        <v>1</v>
      </c>
      <c r="F362" s="161" t="s">
        <v>4250</v>
      </c>
      <c r="H362" s="162">
        <v>0.16800000000000001</v>
      </c>
      <c r="L362" s="159"/>
      <c r="M362" s="163"/>
      <c r="T362" s="164"/>
      <c r="AT362" s="160" t="s">
        <v>259</v>
      </c>
      <c r="AU362" s="160" t="s">
        <v>88</v>
      </c>
      <c r="AV362" s="13" t="s">
        <v>88</v>
      </c>
      <c r="AW362" s="13" t="s">
        <v>27</v>
      </c>
      <c r="AX362" s="13" t="s">
        <v>72</v>
      </c>
      <c r="AY362" s="160" t="s">
        <v>157</v>
      </c>
    </row>
    <row r="363" spans="2:51" s="12" customFormat="1">
      <c r="B363" s="153"/>
      <c r="D363" s="154" t="s">
        <v>259</v>
      </c>
      <c r="E363" s="155" t="s">
        <v>1</v>
      </c>
      <c r="F363" s="156" t="s">
        <v>2760</v>
      </c>
      <c r="H363" s="155" t="s">
        <v>1</v>
      </c>
      <c r="L363" s="153"/>
      <c r="M363" s="157"/>
      <c r="T363" s="158"/>
      <c r="AT363" s="155" t="s">
        <v>259</v>
      </c>
      <c r="AU363" s="155" t="s">
        <v>88</v>
      </c>
      <c r="AV363" s="12" t="s">
        <v>80</v>
      </c>
      <c r="AW363" s="12" t="s">
        <v>27</v>
      </c>
      <c r="AX363" s="12" t="s">
        <v>72</v>
      </c>
      <c r="AY363" s="155" t="s">
        <v>157</v>
      </c>
    </row>
    <row r="364" spans="2:51" s="13" customFormat="1" ht="20">
      <c r="B364" s="159"/>
      <c r="D364" s="154" t="s">
        <v>259</v>
      </c>
      <c r="E364" s="160" t="s">
        <v>1</v>
      </c>
      <c r="F364" s="161" t="s">
        <v>4251</v>
      </c>
      <c r="H364" s="162">
        <v>0.28399999999999997</v>
      </c>
      <c r="L364" s="159"/>
      <c r="M364" s="163"/>
      <c r="T364" s="164"/>
      <c r="AT364" s="160" t="s">
        <v>259</v>
      </c>
      <c r="AU364" s="160" t="s">
        <v>88</v>
      </c>
      <c r="AV364" s="13" t="s">
        <v>88</v>
      </c>
      <c r="AW364" s="13" t="s">
        <v>27</v>
      </c>
      <c r="AX364" s="13" t="s">
        <v>72</v>
      </c>
      <c r="AY364" s="160" t="s">
        <v>157</v>
      </c>
    </row>
    <row r="365" spans="2:51" s="13" customFormat="1">
      <c r="B365" s="159"/>
      <c r="D365" s="154" t="s">
        <v>259</v>
      </c>
      <c r="E365" s="160" t="s">
        <v>1</v>
      </c>
      <c r="F365" s="161" t="s">
        <v>4252</v>
      </c>
      <c r="H365" s="162">
        <v>0.04</v>
      </c>
      <c r="L365" s="159"/>
      <c r="M365" s="163"/>
      <c r="T365" s="164"/>
      <c r="AT365" s="160" t="s">
        <v>259</v>
      </c>
      <c r="AU365" s="160" t="s">
        <v>88</v>
      </c>
      <c r="AV365" s="13" t="s">
        <v>88</v>
      </c>
      <c r="AW365" s="13" t="s">
        <v>27</v>
      </c>
      <c r="AX365" s="13" t="s">
        <v>72</v>
      </c>
      <c r="AY365" s="160" t="s">
        <v>157</v>
      </c>
    </row>
    <row r="366" spans="2:51" s="13" customFormat="1">
      <c r="B366" s="159"/>
      <c r="D366" s="154" t="s">
        <v>259</v>
      </c>
      <c r="E366" s="160" t="s">
        <v>1</v>
      </c>
      <c r="F366" s="161" t="s">
        <v>4253</v>
      </c>
      <c r="H366" s="162">
        <v>0.09</v>
      </c>
      <c r="L366" s="159"/>
      <c r="M366" s="163"/>
      <c r="T366" s="164"/>
      <c r="AT366" s="160" t="s">
        <v>259</v>
      </c>
      <c r="AU366" s="160" t="s">
        <v>88</v>
      </c>
      <c r="AV366" s="13" t="s">
        <v>88</v>
      </c>
      <c r="AW366" s="13" t="s">
        <v>27</v>
      </c>
      <c r="AX366" s="13" t="s">
        <v>72</v>
      </c>
      <c r="AY366" s="160" t="s">
        <v>157</v>
      </c>
    </row>
    <row r="367" spans="2:51" s="13" customFormat="1">
      <c r="B367" s="159"/>
      <c r="D367" s="154" t="s">
        <v>259</v>
      </c>
      <c r="E367" s="160" t="s">
        <v>1</v>
      </c>
      <c r="F367" s="161" t="s">
        <v>4254</v>
      </c>
      <c r="H367" s="162">
        <v>2.1999999999999999E-2</v>
      </c>
      <c r="L367" s="159"/>
      <c r="M367" s="163"/>
      <c r="T367" s="164"/>
      <c r="AT367" s="160" t="s">
        <v>259</v>
      </c>
      <c r="AU367" s="160" t="s">
        <v>88</v>
      </c>
      <c r="AV367" s="13" t="s">
        <v>88</v>
      </c>
      <c r="AW367" s="13" t="s">
        <v>27</v>
      </c>
      <c r="AX367" s="13" t="s">
        <v>72</v>
      </c>
      <c r="AY367" s="160" t="s">
        <v>157</v>
      </c>
    </row>
    <row r="368" spans="2:51" s="13" customFormat="1">
      <c r="B368" s="159"/>
      <c r="D368" s="154" t="s">
        <v>259</v>
      </c>
      <c r="E368" s="160" t="s">
        <v>1</v>
      </c>
      <c r="F368" s="161" t="s">
        <v>4255</v>
      </c>
      <c r="H368" s="162">
        <v>6.7000000000000004E-2</v>
      </c>
      <c r="L368" s="159"/>
      <c r="M368" s="163"/>
      <c r="T368" s="164"/>
      <c r="AT368" s="160" t="s">
        <v>259</v>
      </c>
      <c r="AU368" s="160" t="s">
        <v>88</v>
      </c>
      <c r="AV368" s="13" t="s">
        <v>88</v>
      </c>
      <c r="AW368" s="13" t="s">
        <v>27</v>
      </c>
      <c r="AX368" s="13" t="s">
        <v>72</v>
      </c>
      <c r="AY368" s="160" t="s">
        <v>157</v>
      </c>
    </row>
    <row r="369" spans="2:65" s="13" customFormat="1">
      <c r="B369" s="159"/>
      <c r="D369" s="154" t="s">
        <v>259</v>
      </c>
      <c r="E369" s="160" t="s">
        <v>1</v>
      </c>
      <c r="F369" s="161" t="s">
        <v>4256</v>
      </c>
      <c r="H369" s="162">
        <v>6.7000000000000004E-2</v>
      </c>
      <c r="L369" s="159"/>
      <c r="M369" s="163"/>
      <c r="T369" s="164"/>
      <c r="AT369" s="160" t="s">
        <v>259</v>
      </c>
      <c r="AU369" s="160" t="s">
        <v>88</v>
      </c>
      <c r="AV369" s="13" t="s">
        <v>88</v>
      </c>
      <c r="AW369" s="13" t="s">
        <v>27</v>
      </c>
      <c r="AX369" s="13" t="s">
        <v>72</v>
      </c>
      <c r="AY369" s="160" t="s">
        <v>157</v>
      </c>
    </row>
    <row r="370" spans="2:65" s="13" customFormat="1">
      <c r="B370" s="159"/>
      <c r="D370" s="154" t="s">
        <v>259</v>
      </c>
      <c r="E370" s="160" t="s">
        <v>1</v>
      </c>
      <c r="F370" s="161" t="s">
        <v>4257</v>
      </c>
      <c r="H370" s="162">
        <v>6.7000000000000004E-2</v>
      </c>
      <c r="L370" s="159"/>
      <c r="M370" s="163"/>
      <c r="T370" s="164"/>
      <c r="AT370" s="160" t="s">
        <v>259</v>
      </c>
      <c r="AU370" s="160" t="s">
        <v>88</v>
      </c>
      <c r="AV370" s="13" t="s">
        <v>88</v>
      </c>
      <c r="AW370" s="13" t="s">
        <v>27</v>
      </c>
      <c r="AX370" s="13" t="s">
        <v>72</v>
      </c>
      <c r="AY370" s="160" t="s">
        <v>157</v>
      </c>
    </row>
    <row r="371" spans="2:65" s="13" customFormat="1">
      <c r="B371" s="159"/>
      <c r="D371" s="154" t="s">
        <v>259</v>
      </c>
      <c r="E371" s="160" t="s">
        <v>1</v>
      </c>
      <c r="F371" s="161" t="s">
        <v>4258</v>
      </c>
      <c r="H371" s="162">
        <v>6.7000000000000004E-2</v>
      </c>
      <c r="L371" s="159"/>
      <c r="M371" s="163"/>
      <c r="T371" s="164"/>
      <c r="AT371" s="160" t="s">
        <v>259</v>
      </c>
      <c r="AU371" s="160" t="s">
        <v>88</v>
      </c>
      <c r="AV371" s="13" t="s">
        <v>88</v>
      </c>
      <c r="AW371" s="13" t="s">
        <v>27</v>
      </c>
      <c r="AX371" s="13" t="s">
        <v>72</v>
      </c>
      <c r="AY371" s="160" t="s">
        <v>157</v>
      </c>
    </row>
    <row r="372" spans="2:65" s="12" customFormat="1">
      <c r="B372" s="153"/>
      <c r="D372" s="154" t="s">
        <v>259</v>
      </c>
      <c r="E372" s="155" t="s">
        <v>1</v>
      </c>
      <c r="F372" s="156" t="s">
        <v>2761</v>
      </c>
      <c r="H372" s="155" t="s">
        <v>1</v>
      </c>
      <c r="L372" s="153"/>
      <c r="M372" s="157"/>
      <c r="T372" s="158"/>
      <c r="AT372" s="155" t="s">
        <v>259</v>
      </c>
      <c r="AU372" s="155" t="s">
        <v>88</v>
      </c>
      <c r="AV372" s="12" t="s">
        <v>80</v>
      </c>
      <c r="AW372" s="12" t="s">
        <v>27</v>
      </c>
      <c r="AX372" s="12" t="s">
        <v>72</v>
      </c>
      <c r="AY372" s="155" t="s">
        <v>157</v>
      </c>
    </row>
    <row r="373" spans="2:65" s="13" customFormat="1">
      <c r="B373" s="159"/>
      <c r="D373" s="154" t="s">
        <v>259</v>
      </c>
      <c r="E373" s="160" t="s">
        <v>1</v>
      </c>
      <c r="F373" s="161" t="s">
        <v>4259</v>
      </c>
      <c r="H373" s="162">
        <v>3.1E-2</v>
      </c>
      <c r="L373" s="159"/>
      <c r="M373" s="163"/>
      <c r="T373" s="164"/>
      <c r="AT373" s="160" t="s">
        <v>259</v>
      </c>
      <c r="AU373" s="160" t="s">
        <v>88</v>
      </c>
      <c r="AV373" s="13" t="s">
        <v>88</v>
      </c>
      <c r="AW373" s="13" t="s">
        <v>27</v>
      </c>
      <c r="AX373" s="13" t="s">
        <v>72</v>
      </c>
      <c r="AY373" s="160" t="s">
        <v>157</v>
      </c>
    </row>
    <row r="374" spans="2:65" s="13" customFormat="1" ht="20">
      <c r="B374" s="159"/>
      <c r="D374" s="154" t="s">
        <v>259</v>
      </c>
      <c r="E374" s="160" t="s">
        <v>1</v>
      </c>
      <c r="F374" s="161" t="s">
        <v>4260</v>
      </c>
      <c r="H374" s="162">
        <v>0.21099999999999999</v>
      </c>
      <c r="L374" s="159"/>
      <c r="M374" s="163"/>
      <c r="T374" s="164"/>
      <c r="AT374" s="160" t="s">
        <v>259</v>
      </c>
      <c r="AU374" s="160" t="s">
        <v>88</v>
      </c>
      <c r="AV374" s="13" t="s">
        <v>88</v>
      </c>
      <c r="AW374" s="13" t="s">
        <v>27</v>
      </c>
      <c r="AX374" s="13" t="s">
        <v>72</v>
      </c>
      <c r="AY374" s="160" t="s">
        <v>157</v>
      </c>
    </row>
    <row r="375" spans="2:65" s="13" customFormat="1">
      <c r="B375" s="159"/>
      <c r="D375" s="154" t="s">
        <v>259</v>
      </c>
      <c r="E375" s="160" t="s">
        <v>1</v>
      </c>
      <c r="F375" s="161" t="s">
        <v>4261</v>
      </c>
      <c r="H375" s="162">
        <v>5.2999999999999999E-2</v>
      </c>
      <c r="L375" s="159"/>
      <c r="M375" s="163"/>
      <c r="T375" s="164"/>
      <c r="AT375" s="160" t="s">
        <v>259</v>
      </c>
      <c r="AU375" s="160" t="s">
        <v>88</v>
      </c>
      <c r="AV375" s="13" t="s">
        <v>88</v>
      </c>
      <c r="AW375" s="13" t="s">
        <v>27</v>
      </c>
      <c r="AX375" s="13" t="s">
        <v>72</v>
      </c>
      <c r="AY375" s="160" t="s">
        <v>157</v>
      </c>
    </row>
    <row r="376" spans="2:65" s="14" customFormat="1">
      <c r="B376" s="165"/>
      <c r="D376" s="154" t="s">
        <v>259</v>
      </c>
      <c r="E376" s="166" t="s">
        <v>1</v>
      </c>
      <c r="F376" s="167" t="s">
        <v>265</v>
      </c>
      <c r="H376" s="168">
        <v>1.671</v>
      </c>
      <c r="L376" s="165"/>
      <c r="M376" s="169"/>
      <c r="T376" s="170"/>
      <c r="AT376" s="166" t="s">
        <v>259</v>
      </c>
      <c r="AU376" s="166" t="s">
        <v>88</v>
      </c>
      <c r="AV376" s="14" t="s">
        <v>164</v>
      </c>
      <c r="AW376" s="14" t="s">
        <v>27</v>
      </c>
      <c r="AX376" s="14" t="s">
        <v>80</v>
      </c>
      <c r="AY376" s="166" t="s">
        <v>157</v>
      </c>
    </row>
    <row r="377" spans="2:65" s="1" customFormat="1" ht="24.25" customHeight="1">
      <c r="B377" s="28"/>
      <c r="C377" s="205" t="s">
        <v>476</v>
      </c>
      <c r="D377" s="205" t="s">
        <v>557</v>
      </c>
      <c r="E377" s="206" t="s">
        <v>4262</v>
      </c>
      <c r="F377" s="207" t="s">
        <v>4263</v>
      </c>
      <c r="G377" s="208" t="s">
        <v>276</v>
      </c>
      <c r="H377" s="209">
        <v>1.8380000000000001</v>
      </c>
      <c r="I377" s="904"/>
      <c r="J377" s="210">
        <f>ROUND(I377*H377,2)</f>
        <v>0</v>
      </c>
      <c r="K377" s="207" t="s">
        <v>2720</v>
      </c>
      <c r="L377" s="185"/>
      <c r="M377" s="186" t="s">
        <v>1</v>
      </c>
      <c r="N377" s="187" t="s">
        <v>38</v>
      </c>
      <c r="O377" s="142">
        <v>0</v>
      </c>
      <c r="P377" s="142">
        <f>O377*H377</f>
        <v>0</v>
      </c>
      <c r="Q377" s="142">
        <v>1</v>
      </c>
      <c r="R377" s="142">
        <f>Q377*H377</f>
        <v>1.8380000000000001</v>
      </c>
      <c r="S377" s="142">
        <v>0</v>
      </c>
      <c r="T377" s="143">
        <f>S377*H377</f>
        <v>0</v>
      </c>
      <c r="AR377" s="144" t="s">
        <v>172</v>
      </c>
      <c r="AT377" s="144" t="s">
        <v>557</v>
      </c>
      <c r="AU377" s="144" t="s">
        <v>88</v>
      </c>
      <c r="AY377" s="16" t="s">
        <v>157</v>
      </c>
      <c r="BE377" s="145">
        <f>IF(N377="základní",J377,0)</f>
        <v>0</v>
      </c>
      <c r="BF377" s="145">
        <f>IF(N377="snížená",J377,0)</f>
        <v>0</v>
      </c>
      <c r="BG377" s="145">
        <f>IF(N377="zákl. přenesená",J377,0)</f>
        <v>0</v>
      </c>
      <c r="BH377" s="145">
        <f>IF(N377="sníž. přenesená",J377,0)</f>
        <v>0</v>
      </c>
      <c r="BI377" s="145">
        <f>IF(N377="nulová",J377,0)</f>
        <v>0</v>
      </c>
      <c r="BJ377" s="16" t="s">
        <v>88</v>
      </c>
      <c r="BK377" s="145">
        <f>ROUND(I377*H377,2)</f>
        <v>0</v>
      </c>
      <c r="BL377" s="16" t="s">
        <v>164</v>
      </c>
      <c r="BM377" s="144" t="s">
        <v>4264</v>
      </c>
    </row>
    <row r="378" spans="2:65" s="12" customFormat="1">
      <c r="B378" s="153"/>
      <c r="D378" s="154" t="s">
        <v>259</v>
      </c>
      <c r="E378" s="155" t="s">
        <v>1</v>
      </c>
      <c r="F378" s="156" t="s">
        <v>2723</v>
      </c>
      <c r="H378" s="155" t="s">
        <v>1</v>
      </c>
      <c r="L378" s="153"/>
      <c r="M378" s="157"/>
      <c r="T378" s="158"/>
      <c r="AT378" s="155" t="s">
        <v>259</v>
      </c>
      <c r="AU378" s="155" t="s">
        <v>88</v>
      </c>
      <c r="AV378" s="12" t="s">
        <v>80</v>
      </c>
      <c r="AW378" s="12" t="s">
        <v>27</v>
      </c>
      <c r="AX378" s="12" t="s">
        <v>72</v>
      </c>
      <c r="AY378" s="155" t="s">
        <v>157</v>
      </c>
    </row>
    <row r="379" spans="2:65" s="12" customFormat="1">
      <c r="B379" s="153"/>
      <c r="D379" s="154" t="s">
        <v>259</v>
      </c>
      <c r="E379" s="155" t="s">
        <v>1</v>
      </c>
      <c r="F379" s="156" t="s">
        <v>2758</v>
      </c>
      <c r="H379" s="155" t="s">
        <v>1</v>
      </c>
      <c r="L379" s="153"/>
      <c r="M379" s="157"/>
      <c r="T379" s="158"/>
      <c r="AT379" s="155" t="s">
        <v>259</v>
      </c>
      <c r="AU379" s="155" t="s">
        <v>88</v>
      </c>
      <c r="AV379" s="12" t="s">
        <v>80</v>
      </c>
      <c r="AW379" s="12" t="s">
        <v>27</v>
      </c>
      <c r="AX379" s="12" t="s">
        <v>72</v>
      </c>
      <c r="AY379" s="155" t="s">
        <v>157</v>
      </c>
    </row>
    <row r="380" spans="2:65" s="13" customFormat="1">
      <c r="B380" s="159"/>
      <c r="D380" s="154" t="s">
        <v>259</v>
      </c>
      <c r="E380" s="160" t="s">
        <v>1</v>
      </c>
      <c r="F380" s="161" t="s">
        <v>4237</v>
      </c>
      <c r="H380" s="162">
        <v>8.7999999999999995E-2</v>
      </c>
      <c r="L380" s="159"/>
      <c r="M380" s="163"/>
      <c r="T380" s="164"/>
      <c r="AT380" s="160" t="s">
        <v>259</v>
      </c>
      <c r="AU380" s="160" t="s">
        <v>88</v>
      </c>
      <c r="AV380" s="13" t="s">
        <v>88</v>
      </c>
      <c r="AW380" s="13" t="s">
        <v>27</v>
      </c>
      <c r="AX380" s="13" t="s">
        <v>72</v>
      </c>
      <c r="AY380" s="160" t="s">
        <v>157</v>
      </c>
    </row>
    <row r="381" spans="2:65" s="13" customFormat="1">
      <c r="B381" s="159"/>
      <c r="D381" s="154" t="s">
        <v>259</v>
      </c>
      <c r="E381" s="160" t="s">
        <v>1</v>
      </c>
      <c r="F381" s="161" t="s">
        <v>4238</v>
      </c>
      <c r="H381" s="162">
        <v>7.8E-2</v>
      </c>
      <c r="L381" s="159"/>
      <c r="M381" s="163"/>
      <c r="T381" s="164"/>
      <c r="AT381" s="160" t="s">
        <v>259</v>
      </c>
      <c r="AU381" s="160" t="s">
        <v>88</v>
      </c>
      <c r="AV381" s="13" t="s">
        <v>88</v>
      </c>
      <c r="AW381" s="13" t="s">
        <v>27</v>
      </c>
      <c r="AX381" s="13" t="s">
        <v>72</v>
      </c>
      <c r="AY381" s="160" t="s">
        <v>157</v>
      </c>
    </row>
    <row r="382" spans="2:65" s="13" customFormat="1">
      <c r="B382" s="159"/>
      <c r="D382" s="154" t="s">
        <v>259</v>
      </c>
      <c r="E382" s="160" t="s">
        <v>1</v>
      </c>
      <c r="F382" s="161" t="s">
        <v>4239</v>
      </c>
      <c r="H382" s="162">
        <v>5.8000000000000003E-2</v>
      </c>
      <c r="L382" s="159"/>
      <c r="M382" s="163"/>
      <c r="T382" s="164"/>
      <c r="AT382" s="160" t="s">
        <v>259</v>
      </c>
      <c r="AU382" s="160" t="s">
        <v>88</v>
      </c>
      <c r="AV382" s="13" t="s">
        <v>88</v>
      </c>
      <c r="AW382" s="13" t="s">
        <v>27</v>
      </c>
      <c r="AX382" s="13" t="s">
        <v>72</v>
      </c>
      <c r="AY382" s="160" t="s">
        <v>157</v>
      </c>
    </row>
    <row r="383" spans="2:65" s="13" customFormat="1">
      <c r="B383" s="159"/>
      <c r="D383" s="154" t="s">
        <v>259</v>
      </c>
      <c r="E383" s="160" t="s">
        <v>1</v>
      </c>
      <c r="F383" s="161" t="s">
        <v>4240</v>
      </c>
      <c r="H383" s="162">
        <v>5.8000000000000003E-2</v>
      </c>
      <c r="L383" s="159"/>
      <c r="M383" s="163"/>
      <c r="T383" s="164"/>
      <c r="AT383" s="160" t="s">
        <v>259</v>
      </c>
      <c r="AU383" s="160" t="s">
        <v>88</v>
      </c>
      <c r="AV383" s="13" t="s">
        <v>88</v>
      </c>
      <c r="AW383" s="13" t="s">
        <v>27</v>
      </c>
      <c r="AX383" s="13" t="s">
        <v>72</v>
      </c>
      <c r="AY383" s="160" t="s">
        <v>157</v>
      </c>
    </row>
    <row r="384" spans="2:65" s="13" customFormat="1">
      <c r="B384" s="159"/>
      <c r="D384" s="154" t="s">
        <v>259</v>
      </c>
      <c r="E384" s="160" t="s">
        <v>1</v>
      </c>
      <c r="F384" s="161" t="s">
        <v>4241</v>
      </c>
      <c r="H384" s="162">
        <v>1.2999999999999999E-2</v>
      </c>
      <c r="L384" s="159"/>
      <c r="M384" s="163"/>
      <c r="T384" s="164"/>
      <c r="AT384" s="160" t="s">
        <v>259</v>
      </c>
      <c r="AU384" s="160" t="s">
        <v>88</v>
      </c>
      <c r="AV384" s="13" t="s">
        <v>88</v>
      </c>
      <c r="AW384" s="13" t="s">
        <v>27</v>
      </c>
      <c r="AX384" s="13" t="s">
        <v>72</v>
      </c>
      <c r="AY384" s="160" t="s">
        <v>157</v>
      </c>
    </row>
    <row r="385" spans="2:51" s="13" customFormat="1">
      <c r="B385" s="159"/>
      <c r="D385" s="154" t="s">
        <v>259</v>
      </c>
      <c r="E385" s="160" t="s">
        <v>1</v>
      </c>
      <c r="F385" s="161" t="s">
        <v>4242</v>
      </c>
      <c r="H385" s="162">
        <v>1.2999999999999999E-2</v>
      </c>
      <c r="L385" s="159"/>
      <c r="M385" s="163"/>
      <c r="T385" s="164"/>
      <c r="AT385" s="160" t="s">
        <v>259</v>
      </c>
      <c r="AU385" s="160" t="s">
        <v>88</v>
      </c>
      <c r="AV385" s="13" t="s">
        <v>88</v>
      </c>
      <c r="AW385" s="13" t="s">
        <v>27</v>
      </c>
      <c r="AX385" s="13" t="s">
        <v>72</v>
      </c>
      <c r="AY385" s="160" t="s">
        <v>157</v>
      </c>
    </row>
    <row r="386" spans="2:51" s="13" customFormat="1">
      <c r="B386" s="159"/>
      <c r="D386" s="154" t="s">
        <v>259</v>
      </c>
      <c r="E386" s="160" t="s">
        <v>1</v>
      </c>
      <c r="F386" s="161" t="s">
        <v>4243</v>
      </c>
      <c r="H386" s="162">
        <v>1.2999999999999999E-2</v>
      </c>
      <c r="L386" s="159"/>
      <c r="M386" s="163"/>
      <c r="T386" s="164"/>
      <c r="AT386" s="160" t="s">
        <v>259</v>
      </c>
      <c r="AU386" s="160" t="s">
        <v>88</v>
      </c>
      <c r="AV386" s="13" t="s">
        <v>88</v>
      </c>
      <c r="AW386" s="13" t="s">
        <v>27</v>
      </c>
      <c r="AX386" s="13" t="s">
        <v>72</v>
      </c>
      <c r="AY386" s="160" t="s">
        <v>157</v>
      </c>
    </row>
    <row r="387" spans="2:51" s="12" customFormat="1">
      <c r="B387" s="153"/>
      <c r="D387" s="154" t="s">
        <v>259</v>
      </c>
      <c r="E387" s="155" t="s">
        <v>1</v>
      </c>
      <c r="F387" s="156" t="s">
        <v>2759</v>
      </c>
      <c r="H387" s="155" t="s">
        <v>1</v>
      </c>
      <c r="L387" s="153"/>
      <c r="M387" s="157"/>
      <c r="T387" s="158"/>
      <c r="AT387" s="155" t="s">
        <v>259</v>
      </c>
      <c r="AU387" s="155" t="s">
        <v>88</v>
      </c>
      <c r="AV387" s="12" t="s">
        <v>80</v>
      </c>
      <c r="AW387" s="12" t="s">
        <v>27</v>
      </c>
      <c r="AX387" s="12" t="s">
        <v>72</v>
      </c>
      <c r="AY387" s="155" t="s">
        <v>157</v>
      </c>
    </row>
    <row r="388" spans="2:51" s="13" customFormat="1">
      <c r="B388" s="159"/>
      <c r="D388" s="154" t="s">
        <v>259</v>
      </c>
      <c r="E388" s="160" t="s">
        <v>1</v>
      </c>
      <c r="F388" s="161" t="s">
        <v>4244</v>
      </c>
      <c r="H388" s="162">
        <v>1.6E-2</v>
      </c>
      <c r="L388" s="159"/>
      <c r="M388" s="163"/>
      <c r="T388" s="164"/>
      <c r="AT388" s="160" t="s">
        <v>259</v>
      </c>
      <c r="AU388" s="160" t="s">
        <v>88</v>
      </c>
      <c r="AV388" s="13" t="s">
        <v>88</v>
      </c>
      <c r="AW388" s="13" t="s">
        <v>27</v>
      </c>
      <c r="AX388" s="13" t="s">
        <v>72</v>
      </c>
      <c r="AY388" s="160" t="s">
        <v>157</v>
      </c>
    </row>
    <row r="389" spans="2:51" s="13" customFormat="1">
      <c r="B389" s="159"/>
      <c r="D389" s="154" t="s">
        <v>259</v>
      </c>
      <c r="E389" s="160" t="s">
        <v>1</v>
      </c>
      <c r="F389" s="161" t="s">
        <v>4245</v>
      </c>
      <c r="H389" s="162">
        <v>1.4E-2</v>
      </c>
      <c r="L389" s="159"/>
      <c r="M389" s="163"/>
      <c r="T389" s="164"/>
      <c r="AT389" s="160" t="s">
        <v>259</v>
      </c>
      <c r="AU389" s="160" t="s">
        <v>88</v>
      </c>
      <c r="AV389" s="13" t="s">
        <v>88</v>
      </c>
      <c r="AW389" s="13" t="s">
        <v>27</v>
      </c>
      <c r="AX389" s="13" t="s">
        <v>72</v>
      </c>
      <c r="AY389" s="160" t="s">
        <v>157</v>
      </c>
    </row>
    <row r="390" spans="2:51" s="13" customFormat="1">
      <c r="B390" s="159"/>
      <c r="D390" s="154" t="s">
        <v>259</v>
      </c>
      <c r="E390" s="160" t="s">
        <v>1</v>
      </c>
      <c r="F390" s="161" t="s">
        <v>4246</v>
      </c>
      <c r="H390" s="162">
        <v>6.7000000000000004E-2</v>
      </c>
      <c r="L390" s="159"/>
      <c r="M390" s="163"/>
      <c r="T390" s="164"/>
      <c r="AT390" s="160" t="s">
        <v>259</v>
      </c>
      <c r="AU390" s="160" t="s">
        <v>88</v>
      </c>
      <c r="AV390" s="13" t="s">
        <v>88</v>
      </c>
      <c r="AW390" s="13" t="s">
        <v>27</v>
      </c>
      <c r="AX390" s="13" t="s">
        <v>72</v>
      </c>
      <c r="AY390" s="160" t="s">
        <v>157</v>
      </c>
    </row>
    <row r="391" spans="2:51" s="13" customFormat="1">
      <c r="B391" s="159"/>
      <c r="D391" s="154" t="s">
        <v>259</v>
      </c>
      <c r="E391" s="160" t="s">
        <v>1</v>
      </c>
      <c r="F391" s="161" t="s">
        <v>4247</v>
      </c>
      <c r="H391" s="162">
        <v>3.0000000000000001E-3</v>
      </c>
      <c r="L391" s="159"/>
      <c r="M391" s="163"/>
      <c r="T391" s="164"/>
      <c r="AT391" s="160" t="s">
        <v>259</v>
      </c>
      <c r="AU391" s="160" t="s">
        <v>88</v>
      </c>
      <c r="AV391" s="13" t="s">
        <v>88</v>
      </c>
      <c r="AW391" s="13" t="s">
        <v>27</v>
      </c>
      <c r="AX391" s="13" t="s">
        <v>72</v>
      </c>
      <c r="AY391" s="160" t="s">
        <v>157</v>
      </c>
    </row>
    <row r="392" spans="2:51" s="13" customFormat="1">
      <c r="B392" s="159"/>
      <c r="D392" s="154" t="s">
        <v>259</v>
      </c>
      <c r="E392" s="160" t="s">
        <v>1</v>
      </c>
      <c r="F392" s="161" t="s">
        <v>4248</v>
      </c>
      <c r="H392" s="162">
        <v>4.2999999999999997E-2</v>
      </c>
      <c r="L392" s="159"/>
      <c r="M392" s="163"/>
      <c r="T392" s="164"/>
      <c r="AT392" s="160" t="s">
        <v>259</v>
      </c>
      <c r="AU392" s="160" t="s">
        <v>88</v>
      </c>
      <c r="AV392" s="13" t="s">
        <v>88</v>
      </c>
      <c r="AW392" s="13" t="s">
        <v>27</v>
      </c>
      <c r="AX392" s="13" t="s">
        <v>72</v>
      </c>
      <c r="AY392" s="160" t="s">
        <v>157</v>
      </c>
    </row>
    <row r="393" spans="2:51" s="13" customFormat="1">
      <c r="B393" s="159"/>
      <c r="D393" s="154" t="s">
        <v>259</v>
      </c>
      <c r="E393" s="160" t="s">
        <v>1</v>
      </c>
      <c r="F393" s="161" t="s">
        <v>4249</v>
      </c>
      <c r="H393" s="162">
        <v>0.04</v>
      </c>
      <c r="L393" s="159"/>
      <c r="M393" s="163"/>
      <c r="T393" s="164"/>
      <c r="AT393" s="160" t="s">
        <v>259</v>
      </c>
      <c r="AU393" s="160" t="s">
        <v>88</v>
      </c>
      <c r="AV393" s="13" t="s">
        <v>88</v>
      </c>
      <c r="AW393" s="13" t="s">
        <v>27</v>
      </c>
      <c r="AX393" s="13" t="s">
        <v>72</v>
      </c>
      <c r="AY393" s="160" t="s">
        <v>157</v>
      </c>
    </row>
    <row r="394" spans="2:51" s="13" customFormat="1" ht="20">
      <c r="B394" s="159"/>
      <c r="D394" s="154" t="s">
        <v>259</v>
      </c>
      <c r="E394" s="160" t="s">
        <v>1</v>
      </c>
      <c r="F394" s="161" t="s">
        <v>4250</v>
      </c>
      <c r="H394" s="162">
        <v>0.16800000000000001</v>
      </c>
      <c r="L394" s="159"/>
      <c r="M394" s="163"/>
      <c r="T394" s="164"/>
      <c r="AT394" s="160" t="s">
        <v>259</v>
      </c>
      <c r="AU394" s="160" t="s">
        <v>88</v>
      </c>
      <c r="AV394" s="13" t="s">
        <v>88</v>
      </c>
      <c r="AW394" s="13" t="s">
        <v>27</v>
      </c>
      <c r="AX394" s="13" t="s">
        <v>72</v>
      </c>
      <c r="AY394" s="160" t="s">
        <v>157</v>
      </c>
    </row>
    <row r="395" spans="2:51" s="12" customFormat="1">
      <c r="B395" s="153"/>
      <c r="D395" s="154" t="s">
        <v>259</v>
      </c>
      <c r="E395" s="155" t="s">
        <v>1</v>
      </c>
      <c r="F395" s="156" t="s">
        <v>2760</v>
      </c>
      <c r="H395" s="155" t="s">
        <v>1</v>
      </c>
      <c r="L395" s="153"/>
      <c r="M395" s="157"/>
      <c r="T395" s="158"/>
      <c r="AT395" s="155" t="s">
        <v>259</v>
      </c>
      <c r="AU395" s="155" t="s">
        <v>88</v>
      </c>
      <c r="AV395" s="12" t="s">
        <v>80</v>
      </c>
      <c r="AW395" s="12" t="s">
        <v>27</v>
      </c>
      <c r="AX395" s="12" t="s">
        <v>72</v>
      </c>
      <c r="AY395" s="155" t="s">
        <v>157</v>
      </c>
    </row>
    <row r="396" spans="2:51" s="13" customFormat="1" ht="20">
      <c r="B396" s="159"/>
      <c r="D396" s="154" t="s">
        <v>259</v>
      </c>
      <c r="E396" s="160" t="s">
        <v>1</v>
      </c>
      <c r="F396" s="161" t="s">
        <v>4251</v>
      </c>
      <c r="H396" s="162">
        <v>0.28399999999999997</v>
      </c>
      <c r="L396" s="159"/>
      <c r="M396" s="163"/>
      <c r="T396" s="164"/>
      <c r="AT396" s="160" t="s">
        <v>259</v>
      </c>
      <c r="AU396" s="160" t="s">
        <v>88</v>
      </c>
      <c r="AV396" s="13" t="s">
        <v>88</v>
      </c>
      <c r="AW396" s="13" t="s">
        <v>27</v>
      </c>
      <c r="AX396" s="13" t="s">
        <v>72</v>
      </c>
      <c r="AY396" s="160" t="s">
        <v>157</v>
      </c>
    </row>
    <row r="397" spans="2:51" s="13" customFormat="1">
      <c r="B397" s="159"/>
      <c r="D397" s="154" t="s">
        <v>259</v>
      </c>
      <c r="E397" s="160" t="s">
        <v>1</v>
      </c>
      <c r="F397" s="161" t="s">
        <v>4252</v>
      </c>
      <c r="H397" s="162">
        <v>0.04</v>
      </c>
      <c r="L397" s="159"/>
      <c r="M397" s="163"/>
      <c r="T397" s="164"/>
      <c r="AT397" s="160" t="s">
        <v>259</v>
      </c>
      <c r="AU397" s="160" t="s">
        <v>88</v>
      </c>
      <c r="AV397" s="13" t="s">
        <v>88</v>
      </c>
      <c r="AW397" s="13" t="s">
        <v>27</v>
      </c>
      <c r="AX397" s="13" t="s">
        <v>72</v>
      </c>
      <c r="AY397" s="160" t="s">
        <v>157</v>
      </c>
    </row>
    <row r="398" spans="2:51" s="13" customFormat="1">
      <c r="B398" s="159"/>
      <c r="D398" s="154" t="s">
        <v>259</v>
      </c>
      <c r="E398" s="160" t="s">
        <v>1</v>
      </c>
      <c r="F398" s="161" t="s">
        <v>4253</v>
      </c>
      <c r="H398" s="162">
        <v>0.09</v>
      </c>
      <c r="L398" s="159"/>
      <c r="M398" s="163"/>
      <c r="T398" s="164"/>
      <c r="AT398" s="160" t="s">
        <v>259</v>
      </c>
      <c r="AU398" s="160" t="s">
        <v>88</v>
      </c>
      <c r="AV398" s="13" t="s">
        <v>88</v>
      </c>
      <c r="AW398" s="13" t="s">
        <v>27</v>
      </c>
      <c r="AX398" s="13" t="s">
        <v>72</v>
      </c>
      <c r="AY398" s="160" t="s">
        <v>157</v>
      </c>
    </row>
    <row r="399" spans="2:51" s="13" customFormat="1">
      <c r="B399" s="159"/>
      <c r="D399" s="154" t="s">
        <v>259</v>
      </c>
      <c r="E399" s="160" t="s">
        <v>1</v>
      </c>
      <c r="F399" s="161" t="s">
        <v>4254</v>
      </c>
      <c r="H399" s="162">
        <v>2.1999999999999999E-2</v>
      </c>
      <c r="L399" s="159"/>
      <c r="M399" s="163"/>
      <c r="T399" s="164"/>
      <c r="AT399" s="160" t="s">
        <v>259</v>
      </c>
      <c r="AU399" s="160" t="s">
        <v>88</v>
      </c>
      <c r="AV399" s="13" t="s">
        <v>88</v>
      </c>
      <c r="AW399" s="13" t="s">
        <v>27</v>
      </c>
      <c r="AX399" s="13" t="s">
        <v>72</v>
      </c>
      <c r="AY399" s="160" t="s">
        <v>157</v>
      </c>
    </row>
    <row r="400" spans="2:51" s="13" customFormat="1">
      <c r="B400" s="159"/>
      <c r="D400" s="154" t="s">
        <v>259</v>
      </c>
      <c r="E400" s="160" t="s">
        <v>1</v>
      </c>
      <c r="F400" s="161" t="s">
        <v>4255</v>
      </c>
      <c r="H400" s="162">
        <v>6.7000000000000004E-2</v>
      </c>
      <c r="L400" s="159"/>
      <c r="M400" s="163"/>
      <c r="T400" s="164"/>
      <c r="AT400" s="160" t="s">
        <v>259</v>
      </c>
      <c r="AU400" s="160" t="s">
        <v>88</v>
      </c>
      <c r="AV400" s="13" t="s">
        <v>88</v>
      </c>
      <c r="AW400" s="13" t="s">
        <v>27</v>
      </c>
      <c r="AX400" s="13" t="s">
        <v>72</v>
      </c>
      <c r="AY400" s="160" t="s">
        <v>157</v>
      </c>
    </row>
    <row r="401" spans="2:65" s="13" customFormat="1">
      <c r="B401" s="159"/>
      <c r="D401" s="154" t="s">
        <v>259</v>
      </c>
      <c r="E401" s="160" t="s">
        <v>1</v>
      </c>
      <c r="F401" s="161" t="s">
        <v>4256</v>
      </c>
      <c r="H401" s="162">
        <v>6.7000000000000004E-2</v>
      </c>
      <c r="L401" s="159"/>
      <c r="M401" s="163"/>
      <c r="T401" s="164"/>
      <c r="AT401" s="160" t="s">
        <v>259</v>
      </c>
      <c r="AU401" s="160" t="s">
        <v>88</v>
      </c>
      <c r="AV401" s="13" t="s">
        <v>88</v>
      </c>
      <c r="AW401" s="13" t="s">
        <v>27</v>
      </c>
      <c r="AX401" s="13" t="s">
        <v>72</v>
      </c>
      <c r="AY401" s="160" t="s">
        <v>157</v>
      </c>
    </row>
    <row r="402" spans="2:65" s="13" customFormat="1">
      <c r="B402" s="159"/>
      <c r="D402" s="154" t="s">
        <v>259</v>
      </c>
      <c r="E402" s="160" t="s">
        <v>1</v>
      </c>
      <c r="F402" s="161" t="s">
        <v>4257</v>
      </c>
      <c r="H402" s="162">
        <v>6.7000000000000004E-2</v>
      </c>
      <c r="L402" s="159"/>
      <c r="M402" s="163"/>
      <c r="T402" s="164"/>
      <c r="AT402" s="160" t="s">
        <v>259</v>
      </c>
      <c r="AU402" s="160" t="s">
        <v>88</v>
      </c>
      <c r="AV402" s="13" t="s">
        <v>88</v>
      </c>
      <c r="AW402" s="13" t="s">
        <v>27</v>
      </c>
      <c r="AX402" s="13" t="s">
        <v>72</v>
      </c>
      <c r="AY402" s="160" t="s">
        <v>157</v>
      </c>
    </row>
    <row r="403" spans="2:65" s="13" customFormat="1">
      <c r="B403" s="159"/>
      <c r="D403" s="154" t="s">
        <v>259</v>
      </c>
      <c r="E403" s="160" t="s">
        <v>1</v>
      </c>
      <c r="F403" s="161" t="s">
        <v>4258</v>
      </c>
      <c r="H403" s="162">
        <v>6.7000000000000004E-2</v>
      </c>
      <c r="L403" s="159"/>
      <c r="M403" s="163"/>
      <c r="T403" s="164"/>
      <c r="AT403" s="160" t="s">
        <v>259</v>
      </c>
      <c r="AU403" s="160" t="s">
        <v>88</v>
      </c>
      <c r="AV403" s="13" t="s">
        <v>88</v>
      </c>
      <c r="AW403" s="13" t="s">
        <v>27</v>
      </c>
      <c r="AX403" s="13" t="s">
        <v>72</v>
      </c>
      <c r="AY403" s="160" t="s">
        <v>157</v>
      </c>
    </row>
    <row r="404" spans="2:65" s="12" customFormat="1">
      <c r="B404" s="153"/>
      <c r="D404" s="154" t="s">
        <v>259</v>
      </c>
      <c r="E404" s="155" t="s">
        <v>1</v>
      </c>
      <c r="F404" s="156" t="s">
        <v>2761</v>
      </c>
      <c r="H404" s="155" t="s">
        <v>1</v>
      </c>
      <c r="L404" s="153"/>
      <c r="M404" s="157"/>
      <c r="T404" s="158"/>
      <c r="AT404" s="155" t="s">
        <v>259</v>
      </c>
      <c r="AU404" s="155" t="s">
        <v>88</v>
      </c>
      <c r="AV404" s="12" t="s">
        <v>80</v>
      </c>
      <c r="AW404" s="12" t="s">
        <v>27</v>
      </c>
      <c r="AX404" s="12" t="s">
        <v>72</v>
      </c>
      <c r="AY404" s="155" t="s">
        <v>157</v>
      </c>
    </row>
    <row r="405" spans="2:65" s="13" customFormat="1">
      <c r="B405" s="159"/>
      <c r="D405" s="154" t="s">
        <v>259</v>
      </c>
      <c r="E405" s="160" t="s">
        <v>1</v>
      </c>
      <c r="F405" s="161" t="s">
        <v>4259</v>
      </c>
      <c r="H405" s="162">
        <v>3.1E-2</v>
      </c>
      <c r="L405" s="159"/>
      <c r="M405" s="163"/>
      <c r="T405" s="164"/>
      <c r="AT405" s="160" t="s">
        <v>259</v>
      </c>
      <c r="AU405" s="160" t="s">
        <v>88</v>
      </c>
      <c r="AV405" s="13" t="s">
        <v>88</v>
      </c>
      <c r="AW405" s="13" t="s">
        <v>27</v>
      </c>
      <c r="AX405" s="13" t="s">
        <v>72</v>
      </c>
      <c r="AY405" s="160" t="s">
        <v>157</v>
      </c>
    </row>
    <row r="406" spans="2:65" s="13" customFormat="1" ht="20">
      <c r="B406" s="159"/>
      <c r="D406" s="154" t="s">
        <v>259</v>
      </c>
      <c r="E406" s="160" t="s">
        <v>1</v>
      </c>
      <c r="F406" s="161" t="s">
        <v>4260</v>
      </c>
      <c r="H406" s="162">
        <v>0.21099999999999999</v>
      </c>
      <c r="L406" s="159"/>
      <c r="M406" s="163"/>
      <c r="T406" s="164"/>
      <c r="AT406" s="160" t="s">
        <v>259</v>
      </c>
      <c r="AU406" s="160" t="s">
        <v>88</v>
      </c>
      <c r="AV406" s="13" t="s">
        <v>88</v>
      </c>
      <c r="AW406" s="13" t="s">
        <v>27</v>
      </c>
      <c r="AX406" s="13" t="s">
        <v>72</v>
      </c>
      <c r="AY406" s="160" t="s">
        <v>157</v>
      </c>
    </row>
    <row r="407" spans="2:65" s="13" customFormat="1">
      <c r="B407" s="159"/>
      <c r="D407" s="154" t="s">
        <v>259</v>
      </c>
      <c r="E407" s="160" t="s">
        <v>1</v>
      </c>
      <c r="F407" s="161" t="s">
        <v>4261</v>
      </c>
      <c r="H407" s="162">
        <v>5.2999999999999999E-2</v>
      </c>
      <c r="L407" s="159"/>
      <c r="M407" s="163"/>
      <c r="T407" s="164"/>
      <c r="AT407" s="160" t="s">
        <v>259</v>
      </c>
      <c r="AU407" s="160" t="s">
        <v>88</v>
      </c>
      <c r="AV407" s="13" t="s">
        <v>88</v>
      </c>
      <c r="AW407" s="13" t="s">
        <v>27</v>
      </c>
      <c r="AX407" s="13" t="s">
        <v>72</v>
      </c>
      <c r="AY407" s="160" t="s">
        <v>157</v>
      </c>
    </row>
    <row r="408" spans="2:65" s="14" customFormat="1">
      <c r="B408" s="165"/>
      <c r="D408" s="154" t="s">
        <v>259</v>
      </c>
      <c r="E408" s="166" t="s">
        <v>1</v>
      </c>
      <c r="F408" s="167" t="s">
        <v>265</v>
      </c>
      <c r="H408" s="168">
        <v>1.671</v>
      </c>
      <c r="L408" s="165"/>
      <c r="M408" s="169"/>
      <c r="T408" s="170"/>
      <c r="AT408" s="166" t="s">
        <v>259</v>
      </c>
      <c r="AU408" s="166" t="s">
        <v>88</v>
      </c>
      <c r="AV408" s="14" t="s">
        <v>164</v>
      </c>
      <c r="AW408" s="14" t="s">
        <v>27</v>
      </c>
      <c r="AX408" s="14" t="s">
        <v>80</v>
      </c>
      <c r="AY408" s="166" t="s">
        <v>157</v>
      </c>
    </row>
    <row r="409" spans="2:65" s="13" customFormat="1">
      <c r="B409" s="159"/>
      <c r="D409" s="154" t="s">
        <v>259</v>
      </c>
      <c r="F409" s="161" t="s">
        <v>4265</v>
      </c>
      <c r="H409" s="162">
        <v>1.8380000000000001</v>
      </c>
      <c r="L409" s="159"/>
      <c r="M409" s="163"/>
      <c r="T409" s="164"/>
      <c r="AT409" s="160" t="s">
        <v>259</v>
      </c>
      <c r="AU409" s="160" t="s">
        <v>88</v>
      </c>
      <c r="AV409" s="13" t="s">
        <v>88</v>
      </c>
      <c r="AW409" s="13" t="s">
        <v>3</v>
      </c>
      <c r="AX409" s="13" t="s">
        <v>80</v>
      </c>
      <c r="AY409" s="160" t="s">
        <v>157</v>
      </c>
    </row>
    <row r="410" spans="2:65" s="1" customFormat="1" ht="37.9" customHeight="1">
      <c r="B410" s="28"/>
      <c r="C410" s="198" t="s">
        <v>481</v>
      </c>
      <c r="D410" s="198" t="s">
        <v>160</v>
      </c>
      <c r="E410" s="199" t="s">
        <v>4266</v>
      </c>
      <c r="F410" s="200" t="s">
        <v>4267</v>
      </c>
      <c r="G410" s="201" t="s">
        <v>276</v>
      </c>
      <c r="H410" s="202">
        <v>0.7</v>
      </c>
      <c r="I410" s="903"/>
      <c r="J410" s="203">
        <f>ROUND(I410*H410,2)</f>
        <v>0</v>
      </c>
      <c r="K410" s="200" t="s">
        <v>2720</v>
      </c>
      <c r="L410" s="28"/>
      <c r="M410" s="140" t="s">
        <v>1</v>
      </c>
      <c r="N410" s="141" t="s">
        <v>38</v>
      </c>
      <c r="O410" s="142">
        <v>16.582999999999998</v>
      </c>
      <c r="P410" s="142">
        <f>O410*H410</f>
        <v>11.608099999999999</v>
      </c>
      <c r="Q410" s="142">
        <v>1.7090000000000001E-2</v>
      </c>
      <c r="R410" s="142">
        <f>Q410*H410</f>
        <v>1.1963E-2</v>
      </c>
      <c r="S410" s="142">
        <v>0</v>
      </c>
      <c r="T410" s="143">
        <f>S410*H410</f>
        <v>0</v>
      </c>
      <c r="AR410" s="144" t="s">
        <v>164</v>
      </c>
      <c r="AT410" s="144" t="s">
        <v>160</v>
      </c>
      <c r="AU410" s="144" t="s">
        <v>88</v>
      </c>
      <c r="AY410" s="16" t="s">
        <v>157</v>
      </c>
      <c r="BE410" s="145">
        <f>IF(N410="základní",J410,0)</f>
        <v>0</v>
      </c>
      <c r="BF410" s="145">
        <f>IF(N410="snížená",J410,0)</f>
        <v>0</v>
      </c>
      <c r="BG410" s="145">
        <f>IF(N410="zákl. přenesená",J410,0)</f>
        <v>0</v>
      </c>
      <c r="BH410" s="145">
        <f>IF(N410="sníž. přenesená",J410,0)</f>
        <v>0</v>
      </c>
      <c r="BI410" s="145">
        <f>IF(N410="nulová",J410,0)</f>
        <v>0</v>
      </c>
      <c r="BJ410" s="16" t="s">
        <v>88</v>
      </c>
      <c r="BK410" s="145">
        <f>ROUND(I410*H410,2)</f>
        <v>0</v>
      </c>
      <c r="BL410" s="16" t="s">
        <v>164</v>
      </c>
      <c r="BM410" s="144" t="s">
        <v>4268</v>
      </c>
    </row>
    <row r="411" spans="2:65" s="1" customFormat="1">
      <c r="B411" s="28"/>
      <c r="D411" s="150" t="s">
        <v>214</v>
      </c>
      <c r="F411" s="870" t="s">
        <v>4269</v>
      </c>
      <c r="L411" s="28"/>
      <c r="M411" s="152"/>
      <c r="T411" s="52"/>
      <c r="AT411" s="16" t="s">
        <v>214</v>
      </c>
      <c r="AU411" s="16" t="s">
        <v>88</v>
      </c>
    </row>
    <row r="412" spans="2:65" s="12" customFormat="1">
      <c r="B412" s="153"/>
      <c r="D412" s="154" t="s">
        <v>259</v>
      </c>
      <c r="E412" s="155" t="s">
        <v>1</v>
      </c>
      <c r="F412" s="156" t="s">
        <v>2723</v>
      </c>
      <c r="H412" s="155" t="s">
        <v>1</v>
      </c>
      <c r="L412" s="153"/>
      <c r="M412" s="157"/>
      <c r="T412" s="158"/>
      <c r="AT412" s="155" t="s">
        <v>259</v>
      </c>
      <c r="AU412" s="155" t="s">
        <v>88</v>
      </c>
      <c r="AV412" s="12" t="s">
        <v>80</v>
      </c>
      <c r="AW412" s="12" t="s">
        <v>27</v>
      </c>
      <c r="AX412" s="12" t="s">
        <v>72</v>
      </c>
      <c r="AY412" s="155" t="s">
        <v>157</v>
      </c>
    </row>
    <row r="413" spans="2:65" s="12" customFormat="1">
      <c r="B413" s="153"/>
      <c r="D413" s="154" t="s">
        <v>259</v>
      </c>
      <c r="E413" s="155" t="s">
        <v>1</v>
      </c>
      <c r="F413" s="156" t="s">
        <v>2759</v>
      </c>
      <c r="H413" s="155" t="s">
        <v>1</v>
      </c>
      <c r="L413" s="153"/>
      <c r="M413" s="157"/>
      <c r="T413" s="158"/>
      <c r="AT413" s="155" t="s">
        <v>259</v>
      </c>
      <c r="AU413" s="155" t="s">
        <v>88</v>
      </c>
      <c r="AV413" s="12" t="s">
        <v>80</v>
      </c>
      <c r="AW413" s="12" t="s">
        <v>27</v>
      </c>
      <c r="AX413" s="12" t="s">
        <v>72</v>
      </c>
      <c r="AY413" s="155" t="s">
        <v>157</v>
      </c>
    </row>
    <row r="414" spans="2:65" s="13" customFormat="1">
      <c r="B414" s="159"/>
      <c r="D414" s="154" t="s">
        <v>259</v>
      </c>
      <c r="E414" s="160" t="s">
        <v>1</v>
      </c>
      <c r="F414" s="161" t="s">
        <v>4270</v>
      </c>
      <c r="H414" s="162">
        <v>0.17499999999999999</v>
      </c>
      <c r="L414" s="159"/>
      <c r="M414" s="163"/>
      <c r="T414" s="164"/>
      <c r="AT414" s="160" t="s">
        <v>259</v>
      </c>
      <c r="AU414" s="160" t="s">
        <v>88</v>
      </c>
      <c r="AV414" s="13" t="s">
        <v>88</v>
      </c>
      <c r="AW414" s="13" t="s">
        <v>27</v>
      </c>
      <c r="AX414" s="13" t="s">
        <v>72</v>
      </c>
      <c r="AY414" s="160" t="s">
        <v>157</v>
      </c>
    </row>
    <row r="415" spans="2:65" s="12" customFormat="1">
      <c r="B415" s="153"/>
      <c r="D415" s="154" t="s">
        <v>259</v>
      </c>
      <c r="E415" s="155" t="s">
        <v>1</v>
      </c>
      <c r="F415" s="156" t="s">
        <v>2760</v>
      </c>
      <c r="H415" s="155" t="s">
        <v>1</v>
      </c>
      <c r="L415" s="153"/>
      <c r="M415" s="157"/>
      <c r="T415" s="158"/>
      <c r="AT415" s="155" t="s">
        <v>259</v>
      </c>
      <c r="AU415" s="155" t="s">
        <v>88</v>
      </c>
      <c r="AV415" s="12" t="s">
        <v>80</v>
      </c>
      <c r="AW415" s="12" t="s">
        <v>27</v>
      </c>
      <c r="AX415" s="12" t="s">
        <v>72</v>
      </c>
      <c r="AY415" s="155" t="s">
        <v>157</v>
      </c>
    </row>
    <row r="416" spans="2:65" s="13" customFormat="1">
      <c r="B416" s="159"/>
      <c r="D416" s="154" t="s">
        <v>259</v>
      </c>
      <c r="E416" s="160" t="s">
        <v>1</v>
      </c>
      <c r="F416" s="161" t="s">
        <v>4271</v>
      </c>
      <c r="H416" s="162">
        <v>0.17499999999999999</v>
      </c>
      <c r="L416" s="159"/>
      <c r="M416" s="163"/>
      <c r="T416" s="164"/>
      <c r="AT416" s="160" t="s">
        <v>259</v>
      </c>
      <c r="AU416" s="160" t="s">
        <v>88</v>
      </c>
      <c r="AV416" s="13" t="s">
        <v>88</v>
      </c>
      <c r="AW416" s="13" t="s">
        <v>27</v>
      </c>
      <c r="AX416" s="13" t="s">
        <v>72</v>
      </c>
      <c r="AY416" s="160" t="s">
        <v>157</v>
      </c>
    </row>
    <row r="417" spans="2:65" s="13" customFormat="1">
      <c r="B417" s="159"/>
      <c r="D417" s="154" t="s">
        <v>259</v>
      </c>
      <c r="E417" s="160" t="s">
        <v>1</v>
      </c>
      <c r="F417" s="161" t="s">
        <v>4272</v>
      </c>
      <c r="H417" s="162">
        <v>0.17499999999999999</v>
      </c>
      <c r="L417" s="159"/>
      <c r="M417" s="163"/>
      <c r="T417" s="164"/>
      <c r="AT417" s="160" t="s">
        <v>259</v>
      </c>
      <c r="AU417" s="160" t="s">
        <v>88</v>
      </c>
      <c r="AV417" s="13" t="s">
        <v>88</v>
      </c>
      <c r="AW417" s="13" t="s">
        <v>27</v>
      </c>
      <c r="AX417" s="13" t="s">
        <v>72</v>
      </c>
      <c r="AY417" s="160" t="s">
        <v>157</v>
      </c>
    </row>
    <row r="418" spans="2:65" s="12" customFormat="1">
      <c r="B418" s="153"/>
      <c r="D418" s="154" t="s">
        <v>259</v>
      </c>
      <c r="E418" s="155" t="s">
        <v>1</v>
      </c>
      <c r="F418" s="156" t="s">
        <v>2761</v>
      </c>
      <c r="H418" s="155" t="s">
        <v>1</v>
      </c>
      <c r="L418" s="153"/>
      <c r="M418" s="157"/>
      <c r="T418" s="158"/>
      <c r="AT418" s="155" t="s">
        <v>259</v>
      </c>
      <c r="AU418" s="155" t="s">
        <v>88</v>
      </c>
      <c r="AV418" s="12" t="s">
        <v>80</v>
      </c>
      <c r="AW418" s="12" t="s">
        <v>27</v>
      </c>
      <c r="AX418" s="12" t="s">
        <v>72</v>
      </c>
      <c r="AY418" s="155" t="s">
        <v>157</v>
      </c>
    </row>
    <row r="419" spans="2:65" s="13" customFormat="1">
      <c r="B419" s="159"/>
      <c r="D419" s="154" t="s">
        <v>259</v>
      </c>
      <c r="E419" s="160" t="s">
        <v>1</v>
      </c>
      <c r="F419" s="161" t="s">
        <v>4273</v>
      </c>
      <c r="H419" s="162">
        <v>0.17499999999999999</v>
      </c>
      <c r="L419" s="159"/>
      <c r="M419" s="163"/>
      <c r="T419" s="164"/>
      <c r="AT419" s="160" t="s">
        <v>259</v>
      </c>
      <c r="AU419" s="160" t="s">
        <v>88</v>
      </c>
      <c r="AV419" s="13" t="s">
        <v>88</v>
      </c>
      <c r="AW419" s="13" t="s">
        <v>27</v>
      </c>
      <c r="AX419" s="13" t="s">
        <v>72</v>
      </c>
      <c r="AY419" s="160" t="s">
        <v>157</v>
      </c>
    </row>
    <row r="420" spans="2:65" s="14" customFormat="1">
      <c r="B420" s="165"/>
      <c r="D420" s="154" t="s">
        <v>259</v>
      </c>
      <c r="E420" s="166" t="s">
        <v>1</v>
      </c>
      <c r="F420" s="167" t="s">
        <v>265</v>
      </c>
      <c r="H420" s="168">
        <v>0.7</v>
      </c>
      <c r="L420" s="165"/>
      <c r="M420" s="169"/>
      <c r="T420" s="170"/>
      <c r="AT420" s="166" t="s">
        <v>259</v>
      </c>
      <c r="AU420" s="166" t="s">
        <v>88</v>
      </c>
      <c r="AV420" s="14" t="s">
        <v>164</v>
      </c>
      <c r="AW420" s="14" t="s">
        <v>27</v>
      </c>
      <c r="AX420" s="14" t="s">
        <v>80</v>
      </c>
      <c r="AY420" s="166" t="s">
        <v>157</v>
      </c>
    </row>
    <row r="421" spans="2:65" s="1" customFormat="1" ht="24.25" customHeight="1">
      <c r="B421" s="28"/>
      <c r="C421" s="205" t="s">
        <v>486</v>
      </c>
      <c r="D421" s="205" t="s">
        <v>557</v>
      </c>
      <c r="E421" s="206" t="s">
        <v>4274</v>
      </c>
      <c r="F421" s="207" t="s">
        <v>4275</v>
      </c>
      <c r="G421" s="208" t="s">
        <v>276</v>
      </c>
      <c r="H421" s="209">
        <v>0.77</v>
      </c>
      <c r="I421" s="904"/>
      <c r="J421" s="210">
        <f>ROUND(I421*H421,2)</f>
        <v>0</v>
      </c>
      <c r="K421" s="207" t="s">
        <v>2720</v>
      </c>
      <c r="L421" s="185"/>
      <c r="M421" s="186" t="s">
        <v>1</v>
      </c>
      <c r="N421" s="187" t="s">
        <v>38</v>
      </c>
      <c r="O421" s="142">
        <v>0</v>
      </c>
      <c r="P421" s="142">
        <f>O421*H421</f>
        <v>0</v>
      </c>
      <c r="Q421" s="142">
        <v>1</v>
      </c>
      <c r="R421" s="142">
        <f>Q421*H421</f>
        <v>0.77</v>
      </c>
      <c r="S421" s="142">
        <v>0</v>
      </c>
      <c r="T421" s="143">
        <f>S421*H421</f>
        <v>0</v>
      </c>
      <c r="AR421" s="144" t="s">
        <v>172</v>
      </c>
      <c r="AT421" s="144" t="s">
        <v>557</v>
      </c>
      <c r="AU421" s="144" t="s">
        <v>88</v>
      </c>
      <c r="AY421" s="16" t="s">
        <v>157</v>
      </c>
      <c r="BE421" s="145">
        <f>IF(N421="základní",J421,0)</f>
        <v>0</v>
      </c>
      <c r="BF421" s="145">
        <f>IF(N421="snížená",J421,0)</f>
        <v>0</v>
      </c>
      <c r="BG421" s="145">
        <f>IF(N421="zákl. přenesená",J421,0)</f>
        <v>0</v>
      </c>
      <c r="BH421" s="145">
        <f>IF(N421="sníž. přenesená",J421,0)</f>
        <v>0</v>
      </c>
      <c r="BI421" s="145">
        <f>IF(N421="nulová",J421,0)</f>
        <v>0</v>
      </c>
      <c r="BJ421" s="16" t="s">
        <v>88</v>
      </c>
      <c r="BK421" s="145">
        <f>ROUND(I421*H421,2)</f>
        <v>0</v>
      </c>
      <c r="BL421" s="16" t="s">
        <v>164</v>
      </c>
      <c r="BM421" s="144" t="s">
        <v>4276</v>
      </c>
    </row>
    <row r="422" spans="2:65" s="12" customFormat="1">
      <c r="B422" s="153"/>
      <c r="D422" s="154" t="s">
        <v>259</v>
      </c>
      <c r="E422" s="155" t="s">
        <v>1</v>
      </c>
      <c r="F422" s="156" t="s">
        <v>2723</v>
      </c>
      <c r="H422" s="155" t="s">
        <v>1</v>
      </c>
      <c r="L422" s="153"/>
      <c r="M422" s="157"/>
      <c r="T422" s="158"/>
      <c r="AT422" s="155" t="s">
        <v>259</v>
      </c>
      <c r="AU422" s="155" t="s">
        <v>88</v>
      </c>
      <c r="AV422" s="12" t="s">
        <v>80</v>
      </c>
      <c r="AW422" s="12" t="s">
        <v>27</v>
      </c>
      <c r="AX422" s="12" t="s">
        <v>72</v>
      </c>
      <c r="AY422" s="155" t="s">
        <v>157</v>
      </c>
    </row>
    <row r="423" spans="2:65" s="12" customFormat="1">
      <c r="B423" s="153"/>
      <c r="D423" s="154" t="s">
        <v>259</v>
      </c>
      <c r="E423" s="155" t="s">
        <v>1</v>
      </c>
      <c r="F423" s="156" t="s">
        <v>2759</v>
      </c>
      <c r="H423" s="155" t="s">
        <v>1</v>
      </c>
      <c r="L423" s="153"/>
      <c r="M423" s="157"/>
      <c r="T423" s="158"/>
      <c r="AT423" s="155" t="s">
        <v>259</v>
      </c>
      <c r="AU423" s="155" t="s">
        <v>88</v>
      </c>
      <c r="AV423" s="12" t="s">
        <v>80</v>
      </c>
      <c r="AW423" s="12" t="s">
        <v>27</v>
      </c>
      <c r="AX423" s="12" t="s">
        <v>72</v>
      </c>
      <c r="AY423" s="155" t="s">
        <v>157</v>
      </c>
    </row>
    <row r="424" spans="2:65" s="13" customFormat="1">
      <c r="B424" s="159"/>
      <c r="D424" s="154" t="s">
        <v>259</v>
      </c>
      <c r="E424" s="160" t="s">
        <v>1</v>
      </c>
      <c r="F424" s="161" t="s">
        <v>4270</v>
      </c>
      <c r="H424" s="162">
        <v>0.17499999999999999</v>
      </c>
      <c r="L424" s="159"/>
      <c r="M424" s="163"/>
      <c r="T424" s="164"/>
      <c r="AT424" s="160" t="s">
        <v>259</v>
      </c>
      <c r="AU424" s="160" t="s">
        <v>88</v>
      </c>
      <c r="AV424" s="13" t="s">
        <v>88</v>
      </c>
      <c r="AW424" s="13" t="s">
        <v>27</v>
      </c>
      <c r="AX424" s="13" t="s">
        <v>72</v>
      </c>
      <c r="AY424" s="160" t="s">
        <v>157</v>
      </c>
    </row>
    <row r="425" spans="2:65" s="12" customFormat="1">
      <c r="B425" s="153"/>
      <c r="D425" s="154" t="s">
        <v>259</v>
      </c>
      <c r="E425" s="155" t="s">
        <v>1</v>
      </c>
      <c r="F425" s="156" t="s">
        <v>2760</v>
      </c>
      <c r="H425" s="155" t="s">
        <v>1</v>
      </c>
      <c r="L425" s="153"/>
      <c r="M425" s="157"/>
      <c r="T425" s="158"/>
      <c r="AT425" s="155" t="s">
        <v>259</v>
      </c>
      <c r="AU425" s="155" t="s">
        <v>88</v>
      </c>
      <c r="AV425" s="12" t="s">
        <v>80</v>
      </c>
      <c r="AW425" s="12" t="s">
        <v>27</v>
      </c>
      <c r="AX425" s="12" t="s">
        <v>72</v>
      </c>
      <c r="AY425" s="155" t="s">
        <v>157</v>
      </c>
    </row>
    <row r="426" spans="2:65" s="13" customFormat="1">
      <c r="B426" s="159"/>
      <c r="D426" s="154" t="s">
        <v>259</v>
      </c>
      <c r="E426" s="160" t="s">
        <v>1</v>
      </c>
      <c r="F426" s="161" t="s">
        <v>4271</v>
      </c>
      <c r="H426" s="162">
        <v>0.17499999999999999</v>
      </c>
      <c r="L426" s="159"/>
      <c r="M426" s="163"/>
      <c r="T426" s="164"/>
      <c r="AT426" s="160" t="s">
        <v>259</v>
      </c>
      <c r="AU426" s="160" t="s">
        <v>88</v>
      </c>
      <c r="AV426" s="13" t="s">
        <v>88</v>
      </c>
      <c r="AW426" s="13" t="s">
        <v>27</v>
      </c>
      <c r="AX426" s="13" t="s">
        <v>72</v>
      </c>
      <c r="AY426" s="160" t="s">
        <v>157</v>
      </c>
    </row>
    <row r="427" spans="2:65" s="13" customFormat="1">
      <c r="B427" s="159"/>
      <c r="D427" s="154" t="s">
        <v>259</v>
      </c>
      <c r="E427" s="160" t="s">
        <v>1</v>
      </c>
      <c r="F427" s="161" t="s">
        <v>4272</v>
      </c>
      <c r="H427" s="162">
        <v>0.17499999999999999</v>
      </c>
      <c r="L427" s="159"/>
      <c r="M427" s="163"/>
      <c r="T427" s="164"/>
      <c r="AT427" s="160" t="s">
        <v>259</v>
      </c>
      <c r="AU427" s="160" t="s">
        <v>88</v>
      </c>
      <c r="AV427" s="13" t="s">
        <v>88</v>
      </c>
      <c r="AW427" s="13" t="s">
        <v>27</v>
      </c>
      <c r="AX427" s="13" t="s">
        <v>72</v>
      </c>
      <c r="AY427" s="160" t="s">
        <v>157</v>
      </c>
    </row>
    <row r="428" spans="2:65" s="12" customFormat="1">
      <c r="B428" s="153"/>
      <c r="D428" s="154" t="s">
        <v>259</v>
      </c>
      <c r="E428" s="155" t="s">
        <v>1</v>
      </c>
      <c r="F428" s="156" t="s">
        <v>2761</v>
      </c>
      <c r="H428" s="155" t="s">
        <v>1</v>
      </c>
      <c r="L428" s="153"/>
      <c r="M428" s="157"/>
      <c r="T428" s="158"/>
      <c r="AT428" s="155" t="s">
        <v>259</v>
      </c>
      <c r="AU428" s="155" t="s">
        <v>88</v>
      </c>
      <c r="AV428" s="12" t="s">
        <v>80</v>
      </c>
      <c r="AW428" s="12" t="s">
        <v>27</v>
      </c>
      <c r="AX428" s="12" t="s">
        <v>72</v>
      </c>
      <c r="AY428" s="155" t="s">
        <v>157</v>
      </c>
    </row>
    <row r="429" spans="2:65" s="13" customFormat="1">
      <c r="B429" s="159"/>
      <c r="D429" s="154" t="s">
        <v>259</v>
      </c>
      <c r="E429" s="160" t="s">
        <v>1</v>
      </c>
      <c r="F429" s="161" t="s">
        <v>4273</v>
      </c>
      <c r="H429" s="162">
        <v>0.17499999999999999</v>
      </c>
      <c r="L429" s="159"/>
      <c r="M429" s="163"/>
      <c r="T429" s="164"/>
      <c r="AT429" s="160" t="s">
        <v>259</v>
      </c>
      <c r="AU429" s="160" t="s">
        <v>88</v>
      </c>
      <c r="AV429" s="13" t="s">
        <v>88</v>
      </c>
      <c r="AW429" s="13" t="s">
        <v>27</v>
      </c>
      <c r="AX429" s="13" t="s">
        <v>72</v>
      </c>
      <c r="AY429" s="160" t="s">
        <v>157</v>
      </c>
    </row>
    <row r="430" spans="2:65" s="14" customFormat="1">
      <c r="B430" s="165"/>
      <c r="D430" s="154" t="s">
        <v>259</v>
      </c>
      <c r="E430" s="166" t="s">
        <v>1</v>
      </c>
      <c r="F430" s="167" t="s">
        <v>265</v>
      </c>
      <c r="H430" s="168">
        <v>0.7</v>
      </c>
      <c r="L430" s="165"/>
      <c r="M430" s="169"/>
      <c r="T430" s="170"/>
      <c r="AT430" s="166" t="s">
        <v>259</v>
      </c>
      <c r="AU430" s="166" t="s">
        <v>88</v>
      </c>
      <c r="AV430" s="14" t="s">
        <v>164</v>
      </c>
      <c r="AW430" s="14" t="s">
        <v>27</v>
      </c>
      <c r="AX430" s="14" t="s">
        <v>80</v>
      </c>
      <c r="AY430" s="166" t="s">
        <v>157</v>
      </c>
    </row>
    <row r="431" spans="2:65" s="13" customFormat="1">
      <c r="B431" s="159"/>
      <c r="D431" s="154" t="s">
        <v>259</v>
      </c>
      <c r="F431" s="161" t="s">
        <v>4277</v>
      </c>
      <c r="H431" s="162">
        <v>0.77</v>
      </c>
      <c r="L431" s="159"/>
      <c r="M431" s="163"/>
      <c r="T431" s="164"/>
      <c r="AT431" s="160" t="s">
        <v>259</v>
      </c>
      <c r="AU431" s="160" t="s">
        <v>88</v>
      </c>
      <c r="AV431" s="13" t="s">
        <v>88</v>
      </c>
      <c r="AW431" s="13" t="s">
        <v>3</v>
      </c>
      <c r="AX431" s="13" t="s">
        <v>80</v>
      </c>
      <c r="AY431" s="160" t="s">
        <v>157</v>
      </c>
    </row>
    <row r="432" spans="2:65" s="1" customFormat="1" ht="37.9" customHeight="1">
      <c r="B432" s="28"/>
      <c r="C432" s="198" t="s">
        <v>492</v>
      </c>
      <c r="D432" s="198" t="s">
        <v>160</v>
      </c>
      <c r="E432" s="199" t="s">
        <v>4278</v>
      </c>
      <c r="F432" s="200" t="s">
        <v>4279</v>
      </c>
      <c r="G432" s="201" t="s">
        <v>276</v>
      </c>
      <c r="H432" s="202">
        <v>0.73499999999999999</v>
      </c>
      <c r="I432" s="903"/>
      <c r="J432" s="203">
        <f>ROUND(I432*H432,2)</f>
        <v>0</v>
      </c>
      <c r="K432" s="200" t="s">
        <v>2720</v>
      </c>
      <c r="L432" s="28"/>
      <c r="M432" s="140" t="s">
        <v>1</v>
      </c>
      <c r="N432" s="141" t="s">
        <v>38</v>
      </c>
      <c r="O432" s="142">
        <v>15.532999999999999</v>
      </c>
      <c r="P432" s="142">
        <f>O432*H432</f>
        <v>11.416755</v>
      </c>
      <c r="Q432" s="142">
        <v>1.221E-2</v>
      </c>
      <c r="R432" s="142">
        <f>Q432*H432</f>
        <v>8.9743500000000007E-3</v>
      </c>
      <c r="S432" s="142">
        <v>0</v>
      </c>
      <c r="T432" s="143">
        <f>S432*H432</f>
        <v>0</v>
      </c>
      <c r="AR432" s="144" t="s">
        <v>164</v>
      </c>
      <c r="AT432" s="144" t="s">
        <v>160</v>
      </c>
      <c r="AU432" s="144" t="s">
        <v>88</v>
      </c>
      <c r="AY432" s="16" t="s">
        <v>157</v>
      </c>
      <c r="BE432" s="145">
        <f>IF(N432="základní",J432,0)</f>
        <v>0</v>
      </c>
      <c r="BF432" s="145">
        <f>IF(N432="snížená",J432,0)</f>
        <v>0</v>
      </c>
      <c r="BG432" s="145">
        <f>IF(N432="zákl. přenesená",J432,0)</f>
        <v>0</v>
      </c>
      <c r="BH432" s="145">
        <f>IF(N432="sníž. přenesená",J432,0)</f>
        <v>0</v>
      </c>
      <c r="BI432" s="145">
        <f>IF(N432="nulová",J432,0)</f>
        <v>0</v>
      </c>
      <c r="BJ432" s="16" t="s">
        <v>88</v>
      </c>
      <c r="BK432" s="145">
        <f>ROUND(I432*H432,2)</f>
        <v>0</v>
      </c>
      <c r="BL432" s="16" t="s">
        <v>164</v>
      </c>
      <c r="BM432" s="144" t="s">
        <v>4280</v>
      </c>
    </row>
    <row r="433" spans="2:65" s="1" customFormat="1">
      <c r="B433" s="28"/>
      <c r="D433" s="150" t="s">
        <v>214</v>
      </c>
      <c r="F433" s="870" t="s">
        <v>4281</v>
      </c>
      <c r="L433" s="28"/>
      <c r="M433" s="152"/>
      <c r="T433" s="52"/>
      <c r="AT433" s="16" t="s">
        <v>214</v>
      </c>
      <c r="AU433" s="16" t="s">
        <v>88</v>
      </c>
    </row>
    <row r="434" spans="2:65" s="12" customFormat="1">
      <c r="B434" s="153"/>
      <c r="D434" s="154" t="s">
        <v>259</v>
      </c>
      <c r="E434" s="155" t="s">
        <v>1</v>
      </c>
      <c r="F434" s="156" t="s">
        <v>4282</v>
      </c>
      <c r="H434" s="155" t="s">
        <v>1</v>
      </c>
      <c r="L434" s="153"/>
      <c r="M434" s="157"/>
      <c r="T434" s="158"/>
      <c r="AT434" s="155" t="s">
        <v>259</v>
      </c>
      <c r="AU434" s="155" t="s">
        <v>88</v>
      </c>
      <c r="AV434" s="12" t="s">
        <v>80</v>
      </c>
      <c r="AW434" s="12" t="s">
        <v>27</v>
      </c>
      <c r="AX434" s="12" t="s">
        <v>72</v>
      </c>
      <c r="AY434" s="155" t="s">
        <v>157</v>
      </c>
    </row>
    <row r="435" spans="2:65" s="12" customFormat="1">
      <c r="B435" s="153"/>
      <c r="D435" s="154" t="s">
        <v>259</v>
      </c>
      <c r="E435" s="155" t="s">
        <v>1</v>
      </c>
      <c r="F435" s="156" t="s">
        <v>4283</v>
      </c>
      <c r="H435" s="155" t="s">
        <v>1</v>
      </c>
      <c r="L435" s="153"/>
      <c r="M435" s="157"/>
      <c r="T435" s="158"/>
      <c r="AT435" s="155" t="s">
        <v>259</v>
      </c>
      <c r="AU435" s="155" t="s">
        <v>88</v>
      </c>
      <c r="AV435" s="12" t="s">
        <v>80</v>
      </c>
      <c r="AW435" s="12" t="s">
        <v>27</v>
      </c>
      <c r="AX435" s="12" t="s">
        <v>72</v>
      </c>
      <c r="AY435" s="155" t="s">
        <v>157</v>
      </c>
    </row>
    <row r="436" spans="2:65" s="13" customFormat="1">
      <c r="B436" s="159"/>
      <c r="D436" s="154" t="s">
        <v>259</v>
      </c>
      <c r="E436" s="160" t="s">
        <v>1</v>
      </c>
      <c r="F436" s="161" t="s">
        <v>4284</v>
      </c>
      <c r="H436" s="162">
        <v>0.35599999999999998</v>
      </c>
      <c r="L436" s="159"/>
      <c r="M436" s="163"/>
      <c r="T436" s="164"/>
      <c r="AT436" s="160" t="s">
        <v>259</v>
      </c>
      <c r="AU436" s="160" t="s">
        <v>88</v>
      </c>
      <c r="AV436" s="13" t="s">
        <v>88</v>
      </c>
      <c r="AW436" s="13" t="s">
        <v>27</v>
      </c>
      <c r="AX436" s="13" t="s">
        <v>72</v>
      </c>
      <c r="AY436" s="160" t="s">
        <v>157</v>
      </c>
    </row>
    <row r="437" spans="2:65" s="13" customFormat="1">
      <c r="B437" s="159"/>
      <c r="D437" s="154" t="s">
        <v>259</v>
      </c>
      <c r="E437" s="160" t="s">
        <v>1</v>
      </c>
      <c r="F437" s="161" t="s">
        <v>4285</v>
      </c>
      <c r="H437" s="162">
        <v>0.379</v>
      </c>
      <c r="L437" s="159"/>
      <c r="M437" s="163"/>
      <c r="T437" s="164"/>
      <c r="AT437" s="160" t="s">
        <v>259</v>
      </c>
      <c r="AU437" s="160" t="s">
        <v>88</v>
      </c>
      <c r="AV437" s="13" t="s">
        <v>88</v>
      </c>
      <c r="AW437" s="13" t="s">
        <v>27</v>
      </c>
      <c r="AX437" s="13" t="s">
        <v>72</v>
      </c>
      <c r="AY437" s="160" t="s">
        <v>157</v>
      </c>
    </row>
    <row r="438" spans="2:65" s="14" customFormat="1">
      <c r="B438" s="165"/>
      <c r="D438" s="154" t="s">
        <v>259</v>
      </c>
      <c r="E438" s="166" t="s">
        <v>1</v>
      </c>
      <c r="F438" s="167" t="s">
        <v>265</v>
      </c>
      <c r="H438" s="168">
        <v>0.73499999999999999</v>
      </c>
      <c r="L438" s="165"/>
      <c r="M438" s="169"/>
      <c r="T438" s="170"/>
      <c r="AT438" s="166" t="s">
        <v>259</v>
      </c>
      <c r="AU438" s="166" t="s">
        <v>88</v>
      </c>
      <c r="AV438" s="14" t="s">
        <v>164</v>
      </c>
      <c r="AW438" s="14" t="s">
        <v>27</v>
      </c>
      <c r="AX438" s="14" t="s">
        <v>80</v>
      </c>
      <c r="AY438" s="166" t="s">
        <v>157</v>
      </c>
    </row>
    <row r="439" spans="2:65" s="1" customFormat="1" ht="24.25" customHeight="1">
      <c r="B439" s="28"/>
      <c r="C439" s="205" t="s">
        <v>500</v>
      </c>
      <c r="D439" s="205" t="s">
        <v>557</v>
      </c>
      <c r="E439" s="206" t="s">
        <v>4286</v>
      </c>
      <c r="F439" s="207" t="s">
        <v>4287</v>
      </c>
      <c r="G439" s="208" t="s">
        <v>276</v>
      </c>
      <c r="H439" s="209">
        <v>0.80900000000000005</v>
      </c>
      <c r="I439" s="904"/>
      <c r="J439" s="210">
        <f>ROUND(I439*H439,2)</f>
        <v>0</v>
      </c>
      <c r="K439" s="207" t="s">
        <v>2720</v>
      </c>
      <c r="L439" s="185"/>
      <c r="M439" s="186" t="s">
        <v>1</v>
      </c>
      <c r="N439" s="187" t="s">
        <v>38</v>
      </c>
      <c r="O439" s="142">
        <v>0</v>
      </c>
      <c r="P439" s="142">
        <f>O439*H439</f>
        <v>0</v>
      </c>
      <c r="Q439" s="142">
        <v>1</v>
      </c>
      <c r="R439" s="142">
        <f>Q439*H439</f>
        <v>0.80900000000000005</v>
      </c>
      <c r="S439" s="142">
        <v>0</v>
      </c>
      <c r="T439" s="143">
        <f>S439*H439</f>
        <v>0</v>
      </c>
      <c r="AR439" s="144" t="s">
        <v>172</v>
      </c>
      <c r="AT439" s="144" t="s">
        <v>557</v>
      </c>
      <c r="AU439" s="144" t="s">
        <v>88</v>
      </c>
      <c r="AY439" s="16" t="s">
        <v>157</v>
      </c>
      <c r="BE439" s="145">
        <f>IF(N439="základní",J439,0)</f>
        <v>0</v>
      </c>
      <c r="BF439" s="145">
        <f>IF(N439="snížená",J439,0)</f>
        <v>0</v>
      </c>
      <c r="BG439" s="145">
        <f>IF(N439="zákl. přenesená",J439,0)</f>
        <v>0</v>
      </c>
      <c r="BH439" s="145">
        <f>IF(N439="sníž. přenesená",J439,0)</f>
        <v>0</v>
      </c>
      <c r="BI439" s="145">
        <f>IF(N439="nulová",J439,0)</f>
        <v>0</v>
      </c>
      <c r="BJ439" s="16" t="s">
        <v>88</v>
      </c>
      <c r="BK439" s="145">
        <f>ROUND(I439*H439,2)</f>
        <v>0</v>
      </c>
      <c r="BL439" s="16" t="s">
        <v>164</v>
      </c>
      <c r="BM439" s="144" t="s">
        <v>4288</v>
      </c>
    </row>
    <row r="440" spans="2:65" s="12" customFormat="1">
      <c r="B440" s="153"/>
      <c r="D440" s="154" t="s">
        <v>259</v>
      </c>
      <c r="E440" s="155" t="s">
        <v>1</v>
      </c>
      <c r="F440" s="156" t="s">
        <v>4282</v>
      </c>
      <c r="H440" s="155" t="s">
        <v>1</v>
      </c>
      <c r="L440" s="153"/>
      <c r="M440" s="157"/>
      <c r="T440" s="158"/>
      <c r="AT440" s="155" t="s">
        <v>259</v>
      </c>
      <c r="AU440" s="155" t="s">
        <v>88</v>
      </c>
      <c r="AV440" s="12" t="s">
        <v>80</v>
      </c>
      <c r="AW440" s="12" t="s">
        <v>27</v>
      </c>
      <c r="AX440" s="12" t="s">
        <v>72</v>
      </c>
      <c r="AY440" s="155" t="s">
        <v>157</v>
      </c>
    </row>
    <row r="441" spans="2:65" s="12" customFormat="1">
      <c r="B441" s="153"/>
      <c r="D441" s="154" t="s">
        <v>259</v>
      </c>
      <c r="E441" s="155" t="s">
        <v>1</v>
      </c>
      <c r="F441" s="156" t="s">
        <v>4283</v>
      </c>
      <c r="H441" s="155" t="s">
        <v>1</v>
      </c>
      <c r="L441" s="153"/>
      <c r="M441" s="157"/>
      <c r="T441" s="158"/>
      <c r="AT441" s="155" t="s">
        <v>259</v>
      </c>
      <c r="AU441" s="155" t="s">
        <v>88</v>
      </c>
      <c r="AV441" s="12" t="s">
        <v>80</v>
      </c>
      <c r="AW441" s="12" t="s">
        <v>27</v>
      </c>
      <c r="AX441" s="12" t="s">
        <v>72</v>
      </c>
      <c r="AY441" s="155" t="s">
        <v>157</v>
      </c>
    </row>
    <row r="442" spans="2:65" s="13" customFormat="1">
      <c r="B442" s="159"/>
      <c r="D442" s="154" t="s">
        <v>259</v>
      </c>
      <c r="E442" s="160" t="s">
        <v>1</v>
      </c>
      <c r="F442" s="161" t="s">
        <v>4284</v>
      </c>
      <c r="H442" s="162">
        <v>0.35599999999999998</v>
      </c>
      <c r="L442" s="159"/>
      <c r="M442" s="163"/>
      <c r="T442" s="164"/>
      <c r="AT442" s="160" t="s">
        <v>259</v>
      </c>
      <c r="AU442" s="160" t="s">
        <v>88</v>
      </c>
      <c r="AV442" s="13" t="s">
        <v>88</v>
      </c>
      <c r="AW442" s="13" t="s">
        <v>27</v>
      </c>
      <c r="AX442" s="13" t="s">
        <v>72</v>
      </c>
      <c r="AY442" s="160" t="s">
        <v>157</v>
      </c>
    </row>
    <row r="443" spans="2:65" s="13" customFormat="1">
      <c r="B443" s="159"/>
      <c r="D443" s="154" t="s">
        <v>259</v>
      </c>
      <c r="E443" s="160" t="s">
        <v>1</v>
      </c>
      <c r="F443" s="161" t="s">
        <v>4285</v>
      </c>
      <c r="H443" s="162">
        <v>0.379</v>
      </c>
      <c r="L443" s="159"/>
      <c r="M443" s="163"/>
      <c r="T443" s="164"/>
      <c r="AT443" s="160" t="s">
        <v>259</v>
      </c>
      <c r="AU443" s="160" t="s">
        <v>88</v>
      </c>
      <c r="AV443" s="13" t="s">
        <v>88</v>
      </c>
      <c r="AW443" s="13" t="s">
        <v>27</v>
      </c>
      <c r="AX443" s="13" t="s">
        <v>72</v>
      </c>
      <c r="AY443" s="160" t="s">
        <v>157</v>
      </c>
    </row>
    <row r="444" spans="2:65" s="14" customFormat="1">
      <c r="B444" s="165"/>
      <c r="D444" s="154" t="s">
        <v>259</v>
      </c>
      <c r="E444" s="166" t="s">
        <v>1</v>
      </c>
      <c r="F444" s="167" t="s">
        <v>265</v>
      </c>
      <c r="H444" s="168">
        <v>0.73499999999999999</v>
      </c>
      <c r="L444" s="165"/>
      <c r="M444" s="169"/>
      <c r="T444" s="170"/>
      <c r="AT444" s="166" t="s">
        <v>259</v>
      </c>
      <c r="AU444" s="166" t="s">
        <v>88</v>
      </c>
      <c r="AV444" s="14" t="s">
        <v>164</v>
      </c>
      <c r="AW444" s="14" t="s">
        <v>27</v>
      </c>
      <c r="AX444" s="14" t="s">
        <v>80</v>
      </c>
      <c r="AY444" s="166" t="s">
        <v>157</v>
      </c>
    </row>
    <row r="445" spans="2:65" s="13" customFormat="1">
      <c r="B445" s="159"/>
      <c r="D445" s="154" t="s">
        <v>259</v>
      </c>
      <c r="F445" s="161" t="s">
        <v>4289</v>
      </c>
      <c r="H445" s="162">
        <v>0.80900000000000005</v>
      </c>
      <c r="L445" s="159"/>
      <c r="M445" s="163"/>
      <c r="T445" s="164"/>
      <c r="AT445" s="160" t="s">
        <v>259</v>
      </c>
      <c r="AU445" s="160" t="s">
        <v>88</v>
      </c>
      <c r="AV445" s="13" t="s">
        <v>88</v>
      </c>
      <c r="AW445" s="13" t="s">
        <v>3</v>
      </c>
      <c r="AX445" s="13" t="s">
        <v>80</v>
      </c>
      <c r="AY445" s="160" t="s">
        <v>157</v>
      </c>
    </row>
    <row r="446" spans="2:65" s="1" customFormat="1" ht="49.15" customHeight="1">
      <c r="B446" s="28"/>
      <c r="C446" s="198" t="s">
        <v>508</v>
      </c>
      <c r="D446" s="198" t="s">
        <v>160</v>
      </c>
      <c r="E446" s="199" t="s">
        <v>4290</v>
      </c>
      <c r="F446" s="200" t="s">
        <v>4291</v>
      </c>
      <c r="G446" s="201" t="s">
        <v>306</v>
      </c>
      <c r="H446" s="202">
        <v>2.871</v>
      </c>
      <c r="I446" s="903"/>
      <c r="J446" s="203">
        <f>ROUND(I446*H446,2)</f>
        <v>0</v>
      </c>
      <c r="K446" s="200" t="s">
        <v>2720</v>
      </c>
      <c r="L446" s="28"/>
      <c r="M446" s="140" t="s">
        <v>1</v>
      </c>
      <c r="N446" s="141" t="s">
        <v>38</v>
      </c>
      <c r="O446" s="142">
        <v>0.72399999999999998</v>
      </c>
      <c r="P446" s="142">
        <f>O446*H446</f>
        <v>2.0786039999999999</v>
      </c>
      <c r="Q446" s="142">
        <v>8.0610000000000001E-2</v>
      </c>
      <c r="R446" s="142">
        <f>Q446*H446</f>
        <v>0.23143131</v>
      </c>
      <c r="S446" s="142">
        <v>0</v>
      </c>
      <c r="T446" s="143">
        <f>S446*H446</f>
        <v>0</v>
      </c>
      <c r="AR446" s="144" t="s">
        <v>164</v>
      </c>
      <c r="AT446" s="144" t="s">
        <v>160</v>
      </c>
      <c r="AU446" s="144" t="s">
        <v>88</v>
      </c>
      <c r="AY446" s="16" t="s">
        <v>157</v>
      </c>
      <c r="BE446" s="145">
        <f>IF(N446="základní",J446,0)</f>
        <v>0</v>
      </c>
      <c r="BF446" s="145">
        <f>IF(N446="snížená",J446,0)</f>
        <v>0</v>
      </c>
      <c r="BG446" s="145">
        <f>IF(N446="zákl. přenesená",J446,0)</f>
        <v>0</v>
      </c>
      <c r="BH446" s="145">
        <f>IF(N446="sníž. přenesená",J446,0)</f>
        <v>0</v>
      </c>
      <c r="BI446" s="145">
        <f>IF(N446="nulová",J446,0)</f>
        <v>0</v>
      </c>
      <c r="BJ446" s="16" t="s">
        <v>88</v>
      </c>
      <c r="BK446" s="145">
        <f>ROUND(I446*H446,2)</f>
        <v>0</v>
      </c>
      <c r="BL446" s="16" t="s">
        <v>164</v>
      </c>
      <c r="BM446" s="144" t="s">
        <v>4292</v>
      </c>
    </row>
    <row r="447" spans="2:65" s="1" customFormat="1">
      <c r="B447" s="28"/>
      <c r="D447" s="150" t="s">
        <v>214</v>
      </c>
      <c r="F447" s="870" t="s">
        <v>4293</v>
      </c>
      <c r="L447" s="28"/>
      <c r="M447" s="152"/>
      <c r="T447" s="52"/>
      <c r="AT447" s="16" t="s">
        <v>214</v>
      </c>
      <c r="AU447" s="16" t="s">
        <v>88</v>
      </c>
    </row>
    <row r="448" spans="2:65" s="12" customFormat="1">
      <c r="B448" s="153"/>
      <c r="D448" s="154" t="s">
        <v>259</v>
      </c>
      <c r="E448" s="155" t="s">
        <v>1</v>
      </c>
      <c r="F448" s="156" t="s">
        <v>2723</v>
      </c>
      <c r="H448" s="155" t="s">
        <v>1</v>
      </c>
      <c r="L448" s="153"/>
      <c r="M448" s="157"/>
      <c r="T448" s="158"/>
      <c r="AT448" s="155" t="s">
        <v>259</v>
      </c>
      <c r="AU448" s="155" t="s">
        <v>88</v>
      </c>
      <c r="AV448" s="12" t="s">
        <v>80</v>
      </c>
      <c r="AW448" s="12" t="s">
        <v>27</v>
      </c>
      <c r="AX448" s="12" t="s">
        <v>72</v>
      </c>
      <c r="AY448" s="155" t="s">
        <v>157</v>
      </c>
    </row>
    <row r="449" spans="2:65" s="12" customFormat="1">
      <c r="B449" s="153"/>
      <c r="D449" s="154" t="s">
        <v>259</v>
      </c>
      <c r="E449" s="155" t="s">
        <v>1</v>
      </c>
      <c r="F449" s="156" t="s">
        <v>2762</v>
      </c>
      <c r="H449" s="155" t="s">
        <v>1</v>
      </c>
      <c r="L449" s="153"/>
      <c r="M449" s="157"/>
      <c r="T449" s="158"/>
      <c r="AT449" s="155" t="s">
        <v>259</v>
      </c>
      <c r="AU449" s="155" t="s">
        <v>88</v>
      </c>
      <c r="AV449" s="12" t="s">
        <v>80</v>
      </c>
      <c r="AW449" s="12" t="s">
        <v>27</v>
      </c>
      <c r="AX449" s="12" t="s">
        <v>72</v>
      </c>
      <c r="AY449" s="155" t="s">
        <v>157</v>
      </c>
    </row>
    <row r="450" spans="2:65" s="12" customFormat="1">
      <c r="B450" s="153"/>
      <c r="D450" s="154" t="s">
        <v>259</v>
      </c>
      <c r="E450" s="155" t="s">
        <v>1</v>
      </c>
      <c r="F450" s="156" t="s">
        <v>2763</v>
      </c>
      <c r="H450" s="155" t="s">
        <v>1</v>
      </c>
      <c r="L450" s="153"/>
      <c r="M450" s="157"/>
      <c r="T450" s="158"/>
      <c r="AT450" s="155" t="s">
        <v>259</v>
      </c>
      <c r="AU450" s="155" t="s">
        <v>88</v>
      </c>
      <c r="AV450" s="12" t="s">
        <v>80</v>
      </c>
      <c r="AW450" s="12" t="s">
        <v>27</v>
      </c>
      <c r="AX450" s="12" t="s">
        <v>72</v>
      </c>
      <c r="AY450" s="155" t="s">
        <v>157</v>
      </c>
    </row>
    <row r="451" spans="2:65" s="12" customFormat="1">
      <c r="B451" s="153"/>
      <c r="D451" s="154" t="s">
        <v>259</v>
      </c>
      <c r="E451" s="155" t="s">
        <v>1</v>
      </c>
      <c r="F451" s="156" t="s">
        <v>2761</v>
      </c>
      <c r="H451" s="155" t="s">
        <v>1</v>
      </c>
      <c r="L451" s="153"/>
      <c r="M451" s="157"/>
      <c r="T451" s="158"/>
      <c r="AT451" s="155" t="s">
        <v>259</v>
      </c>
      <c r="AU451" s="155" t="s">
        <v>88</v>
      </c>
      <c r="AV451" s="12" t="s">
        <v>80</v>
      </c>
      <c r="AW451" s="12" t="s">
        <v>27</v>
      </c>
      <c r="AX451" s="12" t="s">
        <v>72</v>
      </c>
      <c r="AY451" s="155" t="s">
        <v>157</v>
      </c>
    </row>
    <row r="452" spans="2:65" s="13" customFormat="1">
      <c r="B452" s="159"/>
      <c r="D452" s="154" t="s">
        <v>259</v>
      </c>
      <c r="E452" s="160" t="s">
        <v>1</v>
      </c>
      <c r="F452" s="161" t="s">
        <v>4294</v>
      </c>
      <c r="H452" s="162">
        <v>2.016</v>
      </c>
      <c r="L452" s="159"/>
      <c r="M452" s="163"/>
      <c r="T452" s="164"/>
      <c r="AT452" s="160" t="s">
        <v>259</v>
      </c>
      <c r="AU452" s="160" t="s">
        <v>88</v>
      </c>
      <c r="AV452" s="13" t="s">
        <v>88</v>
      </c>
      <c r="AW452" s="13" t="s">
        <v>27</v>
      </c>
      <c r="AX452" s="13" t="s">
        <v>72</v>
      </c>
      <c r="AY452" s="160" t="s">
        <v>157</v>
      </c>
    </row>
    <row r="453" spans="2:65" s="13" customFormat="1">
      <c r="B453" s="159"/>
      <c r="D453" s="154" t="s">
        <v>259</v>
      </c>
      <c r="E453" s="160" t="s">
        <v>1</v>
      </c>
      <c r="F453" s="161" t="s">
        <v>4295</v>
      </c>
      <c r="H453" s="162">
        <v>0.76500000000000001</v>
      </c>
      <c r="L453" s="159"/>
      <c r="M453" s="163"/>
      <c r="T453" s="164"/>
      <c r="AT453" s="160" t="s">
        <v>259</v>
      </c>
      <c r="AU453" s="160" t="s">
        <v>88</v>
      </c>
      <c r="AV453" s="13" t="s">
        <v>88</v>
      </c>
      <c r="AW453" s="13" t="s">
        <v>27</v>
      </c>
      <c r="AX453" s="13" t="s">
        <v>72</v>
      </c>
      <c r="AY453" s="160" t="s">
        <v>157</v>
      </c>
    </row>
    <row r="454" spans="2:65" s="13" customFormat="1">
      <c r="B454" s="159"/>
      <c r="D454" s="154" t="s">
        <v>259</v>
      </c>
      <c r="E454" s="160" t="s">
        <v>1</v>
      </c>
      <c r="F454" s="161" t="s">
        <v>4296</v>
      </c>
      <c r="H454" s="162">
        <v>0.09</v>
      </c>
      <c r="L454" s="159"/>
      <c r="M454" s="163"/>
      <c r="T454" s="164"/>
      <c r="AT454" s="160" t="s">
        <v>259</v>
      </c>
      <c r="AU454" s="160" t="s">
        <v>88</v>
      </c>
      <c r="AV454" s="13" t="s">
        <v>88</v>
      </c>
      <c r="AW454" s="13" t="s">
        <v>27</v>
      </c>
      <c r="AX454" s="13" t="s">
        <v>72</v>
      </c>
      <c r="AY454" s="160" t="s">
        <v>157</v>
      </c>
    </row>
    <row r="455" spans="2:65" s="14" customFormat="1">
      <c r="B455" s="165"/>
      <c r="D455" s="154" t="s">
        <v>259</v>
      </c>
      <c r="E455" s="166" t="s">
        <v>1</v>
      </c>
      <c r="F455" s="167" t="s">
        <v>265</v>
      </c>
      <c r="H455" s="168">
        <v>2.871</v>
      </c>
      <c r="L455" s="165"/>
      <c r="M455" s="169"/>
      <c r="T455" s="170"/>
      <c r="AT455" s="166" t="s">
        <v>259</v>
      </c>
      <c r="AU455" s="166" t="s">
        <v>88</v>
      </c>
      <c r="AV455" s="14" t="s">
        <v>164</v>
      </c>
      <c r="AW455" s="14" t="s">
        <v>27</v>
      </c>
      <c r="AX455" s="14" t="s">
        <v>80</v>
      </c>
      <c r="AY455" s="166" t="s">
        <v>157</v>
      </c>
    </row>
    <row r="456" spans="2:65" s="1" customFormat="1" ht="37.9" customHeight="1">
      <c r="B456" s="28"/>
      <c r="C456" s="198" t="s">
        <v>735</v>
      </c>
      <c r="D456" s="198" t="s">
        <v>160</v>
      </c>
      <c r="E456" s="199" t="s">
        <v>4297</v>
      </c>
      <c r="F456" s="200" t="s">
        <v>4298</v>
      </c>
      <c r="G456" s="201" t="s">
        <v>306</v>
      </c>
      <c r="H456" s="202">
        <v>295.34699999999998</v>
      </c>
      <c r="I456" s="903"/>
      <c r="J456" s="203">
        <f>ROUND(I456*H456,2)</f>
        <v>0</v>
      </c>
      <c r="K456" s="200" t="s">
        <v>2720</v>
      </c>
      <c r="L456" s="28"/>
      <c r="M456" s="140" t="s">
        <v>1</v>
      </c>
      <c r="N456" s="141" t="s">
        <v>38</v>
      </c>
      <c r="O456" s="142">
        <v>0.52</v>
      </c>
      <c r="P456" s="142">
        <f>O456*H456</f>
        <v>153.58043999999998</v>
      </c>
      <c r="Q456" s="142">
        <v>6.1719999999999997E-2</v>
      </c>
      <c r="R456" s="142">
        <f>Q456*H456</f>
        <v>18.228816839999997</v>
      </c>
      <c r="S456" s="142">
        <v>0</v>
      </c>
      <c r="T456" s="143">
        <f>S456*H456</f>
        <v>0</v>
      </c>
      <c r="AR456" s="144" t="s">
        <v>164</v>
      </c>
      <c r="AT456" s="144" t="s">
        <v>160</v>
      </c>
      <c r="AU456" s="144" t="s">
        <v>88</v>
      </c>
      <c r="AY456" s="16" t="s">
        <v>157</v>
      </c>
      <c r="BE456" s="145">
        <f>IF(N456="základní",J456,0)</f>
        <v>0</v>
      </c>
      <c r="BF456" s="145">
        <f>IF(N456="snížená",J456,0)</f>
        <v>0</v>
      </c>
      <c r="BG456" s="145">
        <f>IF(N456="zákl. přenesená",J456,0)</f>
        <v>0</v>
      </c>
      <c r="BH456" s="145">
        <f>IF(N456="sníž. přenesená",J456,0)</f>
        <v>0</v>
      </c>
      <c r="BI456" s="145">
        <f>IF(N456="nulová",J456,0)</f>
        <v>0</v>
      </c>
      <c r="BJ456" s="16" t="s">
        <v>88</v>
      </c>
      <c r="BK456" s="145">
        <f>ROUND(I456*H456,2)</f>
        <v>0</v>
      </c>
      <c r="BL456" s="16" t="s">
        <v>164</v>
      </c>
      <c r="BM456" s="144" t="s">
        <v>4299</v>
      </c>
    </row>
    <row r="457" spans="2:65" s="1" customFormat="1">
      <c r="B457" s="28"/>
      <c r="D457" s="150" t="s">
        <v>214</v>
      </c>
      <c r="F457" s="870" t="s">
        <v>4300</v>
      </c>
      <c r="L457" s="28"/>
      <c r="M457" s="152"/>
      <c r="T457" s="52"/>
      <c r="AT457" s="16" t="s">
        <v>214</v>
      </c>
      <c r="AU457" s="16" t="s">
        <v>88</v>
      </c>
    </row>
    <row r="458" spans="2:65" s="12" customFormat="1">
      <c r="B458" s="153"/>
      <c r="D458" s="154" t="s">
        <v>259</v>
      </c>
      <c r="E458" s="155" t="s">
        <v>1</v>
      </c>
      <c r="F458" s="156" t="s">
        <v>2723</v>
      </c>
      <c r="H458" s="155" t="s">
        <v>1</v>
      </c>
      <c r="L458" s="153"/>
      <c r="M458" s="157"/>
      <c r="T458" s="158"/>
      <c r="AT458" s="155" t="s">
        <v>259</v>
      </c>
      <c r="AU458" s="155" t="s">
        <v>88</v>
      </c>
      <c r="AV458" s="12" t="s">
        <v>80</v>
      </c>
      <c r="AW458" s="12" t="s">
        <v>27</v>
      </c>
      <c r="AX458" s="12" t="s">
        <v>72</v>
      </c>
      <c r="AY458" s="155" t="s">
        <v>157</v>
      </c>
    </row>
    <row r="459" spans="2:65" s="12" customFormat="1">
      <c r="B459" s="153"/>
      <c r="D459" s="154" t="s">
        <v>259</v>
      </c>
      <c r="E459" s="155" t="s">
        <v>1</v>
      </c>
      <c r="F459" s="156" t="s">
        <v>2758</v>
      </c>
      <c r="H459" s="155" t="s">
        <v>1</v>
      </c>
      <c r="L459" s="153"/>
      <c r="M459" s="157"/>
      <c r="T459" s="158"/>
      <c r="AT459" s="155" t="s">
        <v>259</v>
      </c>
      <c r="AU459" s="155" t="s">
        <v>88</v>
      </c>
      <c r="AV459" s="12" t="s">
        <v>80</v>
      </c>
      <c r="AW459" s="12" t="s">
        <v>27</v>
      </c>
      <c r="AX459" s="12" t="s">
        <v>72</v>
      </c>
      <c r="AY459" s="155" t="s">
        <v>157</v>
      </c>
    </row>
    <row r="460" spans="2:65" s="12" customFormat="1">
      <c r="B460" s="153"/>
      <c r="D460" s="154" t="s">
        <v>259</v>
      </c>
      <c r="E460" s="155" t="s">
        <v>1</v>
      </c>
      <c r="F460" s="156" t="s">
        <v>2724</v>
      </c>
      <c r="H460" s="155" t="s">
        <v>1</v>
      </c>
      <c r="L460" s="153"/>
      <c r="M460" s="157"/>
      <c r="T460" s="158"/>
      <c r="AT460" s="155" t="s">
        <v>259</v>
      </c>
      <c r="AU460" s="155" t="s">
        <v>88</v>
      </c>
      <c r="AV460" s="12" t="s">
        <v>80</v>
      </c>
      <c r="AW460" s="12" t="s">
        <v>27</v>
      </c>
      <c r="AX460" s="12" t="s">
        <v>72</v>
      </c>
      <c r="AY460" s="155" t="s">
        <v>157</v>
      </c>
    </row>
    <row r="461" spans="2:65" s="13" customFormat="1">
      <c r="B461" s="159"/>
      <c r="D461" s="154" t="s">
        <v>259</v>
      </c>
      <c r="E461" s="160" t="s">
        <v>1</v>
      </c>
      <c r="F461" s="161" t="s">
        <v>4301</v>
      </c>
      <c r="H461" s="162">
        <v>11.233000000000001</v>
      </c>
      <c r="L461" s="159"/>
      <c r="M461" s="163"/>
      <c r="T461" s="164"/>
      <c r="AT461" s="160" t="s">
        <v>259</v>
      </c>
      <c r="AU461" s="160" t="s">
        <v>88</v>
      </c>
      <c r="AV461" s="13" t="s">
        <v>88</v>
      </c>
      <c r="AW461" s="13" t="s">
        <v>27</v>
      </c>
      <c r="AX461" s="13" t="s">
        <v>72</v>
      </c>
      <c r="AY461" s="160" t="s">
        <v>157</v>
      </c>
    </row>
    <row r="462" spans="2:65" s="13" customFormat="1">
      <c r="B462" s="159"/>
      <c r="D462" s="154" t="s">
        <v>259</v>
      </c>
      <c r="E462" s="160" t="s">
        <v>1</v>
      </c>
      <c r="F462" s="161" t="s">
        <v>4302</v>
      </c>
      <c r="H462" s="162">
        <v>5.556</v>
      </c>
      <c r="L462" s="159"/>
      <c r="M462" s="163"/>
      <c r="T462" s="164"/>
      <c r="AT462" s="160" t="s">
        <v>259</v>
      </c>
      <c r="AU462" s="160" t="s">
        <v>88</v>
      </c>
      <c r="AV462" s="13" t="s">
        <v>88</v>
      </c>
      <c r="AW462" s="13" t="s">
        <v>27</v>
      </c>
      <c r="AX462" s="13" t="s">
        <v>72</v>
      </c>
      <c r="AY462" s="160" t="s">
        <v>157</v>
      </c>
    </row>
    <row r="463" spans="2:65" s="13" customFormat="1" ht="20">
      <c r="B463" s="159"/>
      <c r="D463" s="154" t="s">
        <v>259</v>
      </c>
      <c r="E463" s="160" t="s">
        <v>1</v>
      </c>
      <c r="F463" s="161" t="s">
        <v>4303</v>
      </c>
      <c r="H463" s="162">
        <v>15.441000000000001</v>
      </c>
      <c r="L463" s="159"/>
      <c r="M463" s="163"/>
      <c r="T463" s="164"/>
      <c r="AT463" s="160" t="s">
        <v>259</v>
      </c>
      <c r="AU463" s="160" t="s">
        <v>88</v>
      </c>
      <c r="AV463" s="13" t="s">
        <v>88</v>
      </c>
      <c r="AW463" s="13" t="s">
        <v>27</v>
      </c>
      <c r="AX463" s="13" t="s">
        <v>72</v>
      </c>
      <c r="AY463" s="160" t="s">
        <v>157</v>
      </c>
    </row>
    <row r="464" spans="2:65" s="13" customFormat="1">
      <c r="B464" s="159"/>
      <c r="D464" s="154" t="s">
        <v>259</v>
      </c>
      <c r="E464" s="160" t="s">
        <v>1</v>
      </c>
      <c r="F464" s="161" t="s">
        <v>4304</v>
      </c>
      <c r="H464" s="162">
        <v>2.4980000000000002</v>
      </c>
      <c r="L464" s="159"/>
      <c r="M464" s="163"/>
      <c r="T464" s="164"/>
      <c r="AT464" s="160" t="s">
        <v>259</v>
      </c>
      <c r="AU464" s="160" t="s">
        <v>88</v>
      </c>
      <c r="AV464" s="13" t="s">
        <v>88</v>
      </c>
      <c r="AW464" s="13" t="s">
        <v>27</v>
      </c>
      <c r="AX464" s="13" t="s">
        <v>72</v>
      </c>
      <c r="AY464" s="160" t="s">
        <v>157</v>
      </c>
    </row>
    <row r="465" spans="2:51" s="13" customFormat="1">
      <c r="B465" s="159"/>
      <c r="D465" s="154" t="s">
        <v>259</v>
      </c>
      <c r="E465" s="160" t="s">
        <v>1</v>
      </c>
      <c r="F465" s="161" t="s">
        <v>4305</v>
      </c>
      <c r="H465" s="162">
        <v>8.7409999999999997</v>
      </c>
      <c r="L465" s="159"/>
      <c r="M465" s="163"/>
      <c r="T465" s="164"/>
      <c r="AT465" s="160" t="s">
        <v>259</v>
      </c>
      <c r="AU465" s="160" t="s">
        <v>88</v>
      </c>
      <c r="AV465" s="13" t="s">
        <v>88</v>
      </c>
      <c r="AW465" s="13" t="s">
        <v>27</v>
      </c>
      <c r="AX465" s="13" t="s">
        <v>72</v>
      </c>
      <c r="AY465" s="160" t="s">
        <v>157</v>
      </c>
    </row>
    <row r="466" spans="2:51" s="13" customFormat="1" ht="20">
      <c r="B466" s="159"/>
      <c r="D466" s="154" t="s">
        <v>259</v>
      </c>
      <c r="E466" s="160" t="s">
        <v>1</v>
      </c>
      <c r="F466" s="161" t="s">
        <v>4306</v>
      </c>
      <c r="H466" s="162">
        <v>21.829000000000001</v>
      </c>
      <c r="L466" s="159"/>
      <c r="M466" s="163"/>
      <c r="T466" s="164"/>
      <c r="AT466" s="160" t="s">
        <v>259</v>
      </c>
      <c r="AU466" s="160" t="s">
        <v>88</v>
      </c>
      <c r="AV466" s="13" t="s">
        <v>88</v>
      </c>
      <c r="AW466" s="13" t="s">
        <v>27</v>
      </c>
      <c r="AX466" s="13" t="s">
        <v>72</v>
      </c>
      <c r="AY466" s="160" t="s">
        <v>157</v>
      </c>
    </row>
    <row r="467" spans="2:51" s="882" customFormat="1">
      <c r="B467" s="881"/>
      <c r="D467" s="154" t="s">
        <v>259</v>
      </c>
      <c r="E467" s="883" t="s">
        <v>1</v>
      </c>
      <c r="F467" s="884" t="s">
        <v>1266</v>
      </c>
      <c r="H467" s="885">
        <v>65.298000000000002</v>
      </c>
      <c r="L467" s="881"/>
      <c r="M467" s="886"/>
      <c r="T467" s="887"/>
      <c r="AT467" s="883" t="s">
        <v>259</v>
      </c>
      <c r="AU467" s="883" t="s">
        <v>88</v>
      </c>
      <c r="AV467" s="882" t="s">
        <v>95</v>
      </c>
      <c r="AW467" s="882" t="s">
        <v>27</v>
      </c>
      <c r="AX467" s="882" t="s">
        <v>72</v>
      </c>
      <c r="AY467" s="883" t="s">
        <v>157</v>
      </c>
    </row>
    <row r="468" spans="2:51" s="12" customFormat="1">
      <c r="B468" s="153"/>
      <c r="D468" s="154" t="s">
        <v>259</v>
      </c>
      <c r="E468" s="155" t="s">
        <v>1</v>
      </c>
      <c r="F468" s="156" t="s">
        <v>2759</v>
      </c>
      <c r="H468" s="155" t="s">
        <v>1</v>
      </c>
      <c r="L468" s="153"/>
      <c r="M468" s="157"/>
      <c r="T468" s="158"/>
      <c r="AT468" s="155" t="s">
        <v>259</v>
      </c>
      <c r="AU468" s="155" t="s">
        <v>88</v>
      </c>
      <c r="AV468" s="12" t="s">
        <v>80</v>
      </c>
      <c r="AW468" s="12" t="s">
        <v>27</v>
      </c>
      <c r="AX468" s="12" t="s">
        <v>72</v>
      </c>
      <c r="AY468" s="155" t="s">
        <v>157</v>
      </c>
    </row>
    <row r="469" spans="2:51" s="13" customFormat="1">
      <c r="B469" s="159"/>
      <c r="D469" s="154" t="s">
        <v>259</v>
      </c>
      <c r="E469" s="160" t="s">
        <v>1</v>
      </c>
      <c r="F469" s="161" t="s">
        <v>4307</v>
      </c>
      <c r="H469" s="162">
        <v>2.9750000000000001</v>
      </c>
      <c r="L469" s="159"/>
      <c r="M469" s="163"/>
      <c r="T469" s="164"/>
      <c r="AT469" s="160" t="s">
        <v>259</v>
      </c>
      <c r="AU469" s="160" t="s">
        <v>88</v>
      </c>
      <c r="AV469" s="13" t="s">
        <v>88</v>
      </c>
      <c r="AW469" s="13" t="s">
        <v>27</v>
      </c>
      <c r="AX469" s="13" t="s">
        <v>72</v>
      </c>
      <c r="AY469" s="160" t="s">
        <v>157</v>
      </c>
    </row>
    <row r="470" spans="2:51" s="13" customFormat="1">
      <c r="B470" s="159"/>
      <c r="D470" s="154" t="s">
        <v>259</v>
      </c>
      <c r="E470" s="160" t="s">
        <v>1</v>
      </c>
      <c r="F470" s="161" t="s">
        <v>4308</v>
      </c>
      <c r="H470" s="162">
        <v>11.201000000000001</v>
      </c>
      <c r="L470" s="159"/>
      <c r="M470" s="163"/>
      <c r="T470" s="164"/>
      <c r="AT470" s="160" t="s">
        <v>259</v>
      </c>
      <c r="AU470" s="160" t="s">
        <v>88</v>
      </c>
      <c r="AV470" s="13" t="s">
        <v>88</v>
      </c>
      <c r="AW470" s="13" t="s">
        <v>27</v>
      </c>
      <c r="AX470" s="13" t="s">
        <v>72</v>
      </c>
      <c r="AY470" s="160" t="s">
        <v>157</v>
      </c>
    </row>
    <row r="471" spans="2:51" s="13" customFormat="1">
      <c r="B471" s="159"/>
      <c r="D471" s="154" t="s">
        <v>259</v>
      </c>
      <c r="E471" s="160" t="s">
        <v>1</v>
      </c>
      <c r="F471" s="161" t="s">
        <v>4309</v>
      </c>
      <c r="H471" s="162">
        <v>20.283000000000001</v>
      </c>
      <c r="L471" s="159"/>
      <c r="M471" s="163"/>
      <c r="T471" s="164"/>
      <c r="AT471" s="160" t="s">
        <v>259</v>
      </c>
      <c r="AU471" s="160" t="s">
        <v>88</v>
      </c>
      <c r="AV471" s="13" t="s">
        <v>88</v>
      </c>
      <c r="AW471" s="13" t="s">
        <v>27</v>
      </c>
      <c r="AX471" s="13" t="s">
        <v>72</v>
      </c>
      <c r="AY471" s="160" t="s">
        <v>157</v>
      </c>
    </row>
    <row r="472" spans="2:51" s="13" customFormat="1">
      <c r="B472" s="159"/>
      <c r="D472" s="154" t="s">
        <v>259</v>
      </c>
      <c r="E472" s="160" t="s">
        <v>1</v>
      </c>
      <c r="F472" s="161" t="s">
        <v>4310</v>
      </c>
      <c r="H472" s="162">
        <v>3.234</v>
      </c>
      <c r="L472" s="159"/>
      <c r="M472" s="163"/>
      <c r="T472" s="164"/>
      <c r="AT472" s="160" t="s">
        <v>259</v>
      </c>
      <c r="AU472" s="160" t="s">
        <v>88</v>
      </c>
      <c r="AV472" s="13" t="s">
        <v>88</v>
      </c>
      <c r="AW472" s="13" t="s">
        <v>27</v>
      </c>
      <c r="AX472" s="13" t="s">
        <v>72</v>
      </c>
      <c r="AY472" s="160" t="s">
        <v>157</v>
      </c>
    </row>
    <row r="473" spans="2:51" s="13" customFormat="1">
      <c r="B473" s="159"/>
      <c r="D473" s="154" t="s">
        <v>259</v>
      </c>
      <c r="E473" s="160" t="s">
        <v>1</v>
      </c>
      <c r="F473" s="161" t="s">
        <v>4311</v>
      </c>
      <c r="H473" s="162">
        <v>9.2650000000000006</v>
      </c>
      <c r="L473" s="159"/>
      <c r="M473" s="163"/>
      <c r="T473" s="164"/>
      <c r="AT473" s="160" t="s">
        <v>259</v>
      </c>
      <c r="AU473" s="160" t="s">
        <v>88</v>
      </c>
      <c r="AV473" s="13" t="s">
        <v>88</v>
      </c>
      <c r="AW473" s="13" t="s">
        <v>27</v>
      </c>
      <c r="AX473" s="13" t="s">
        <v>72</v>
      </c>
      <c r="AY473" s="160" t="s">
        <v>157</v>
      </c>
    </row>
    <row r="474" spans="2:51" s="13" customFormat="1">
      <c r="B474" s="159"/>
      <c r="D474" s="154" t="s">
        <v>259</v>
      </c>
      <c r="E474" s="160" t="s">
        <v>1</v>
      </c>
      <c r="F474" s="161" t="s">
        <v>4312</v>
      </c>
      <c r="H474" s="162">
        <v>6.8230000000000004</v>
      </c>
      <c r="L474" s="159"/>
      <c r="M474" s="163"/>
      <c r="T474" s="164"/>
      <c r="AT474" s="160" t="s">
        <v>259</v>
      </c>
      <c r="AU474" s="160" t="s">
        <v>88</v>
      </c>
      <c r="AV474" s="13" t="s">
        <v>88</v>
      </c>
      <c r="AW474" s="13" t="s">
        <v>27</v>
      </c>
      <c r="AX474" s="13" t="s">
        <v>72</v>
      </c>
      <c r="AY474" s="160" t="s">
        <v>157</v>
      </c>
    </row>
    <row r="475" spans="2:51" s="13" customFormat="1">
      <c r="B475" s="159"/>
      <c r="D475" s="154" t="s">
        <v>259</v>
      </c>
      <c r="E475" s="160" t="s">
        <v>1</v>
      </c>
      <c r="F475" s="161" t="s">
        <v>4313</v>
      </c>
      <c r="H475" s="162">
        <v>4.7510000000000003</v>
      </c>
      <c r="L475" s="159"/>
      <c r="M475" s="163"/>
      <c r="T475" s="164"/>
      <c r="AT475" s="160" t="s">
        <v>259</v>
      </c>
      <c r="AU475" s="160" t="s">
        <v>88</v>
      </c>
      <c r="AV475" s="13" t="s">
        <v>88</v>
      </c>
      <c r="AW475" s="13" t="s">
        <v>27</v>
      </c>
      <c r="AX475" s="13" t="s">
        <v>72</v>
      </c>
      <c r="AY475" s="160" t="s">
        <v>157</v>
      </c>
    </row>
    <row r="476" spans="2:51" s="13" customFormat="1">
      <c r="B476" s="159"/>
      <c r="D476" s="154" t="s">
        <v>259</v>
      </c>
      <c r="E476" s="160" t="s">
        <v>1</v>
      </c>
      <c r="F476" s="161" t="s">
        <v>4314</v>
      </c>
      <c r="H476" s="162">
        <v>23.731999999999999</v>
      </c>
      <c r="L476" s="159"/>
      <c r="M476" s="163"/>
      <c r="T476" s="164"/>
      <c r="AT476" s="160" t="s">
        <v>259</v>
      </c>
      <c r="AU476" s="160" t="s">
        <v>88</v>
      </c>
      <c r="AV476" s="13" t="s">
        <v>88</v>
      </c>
      <c r="AW476" s="13" t="s">
        <v>27</v>
      </c>
      <c r="AX476" s="13" t="s">
        <v>72</v>
      </c>
      <c r="AY476" s="160" t="s">
        <v>157</v>
      </c>
    </row>
    <row r="477" spans="2:51" s="13" customFormat="1">
      <c r="B477" s="159"/>
      <c r="D477" s="154" t="s">
        <v>259</v>
      </c>
      <c r="E477" s="160" t="s">
        <v>1</v>
      </c>
      <c r="F477" s="161" t="s">
        <v>4315</v>
      </c>
      <c r="H477" s="162">
        <v>4.5780000000000003</v>
      </c>
      <c r="L477" s="159"/>
      <c r="M477" s="163"/>
      <c r="T477" s="164"/>
      <c r="AT477" s="160" t="s">
        <v>259</v>
      </c>
      <c r="AU477" s="160" t="s">
        <v>88</v>
      </c>
      <c r="AV477" s="13" t="s">
        <v>88</v>
      </c>
      <c r="AW477" s="13" t="s">
        <v>27</v>
      </c>
      <c r="AX477" s="13" t="s">
        <v>72</v>
      </c>
      <c r="AY477" s="160" t="s">
        <v>157</v>
      </c>
    </row>
    <row r="478" spans="2:51" s="13" customFormat="1">
      <c r="B478" s="159"/>
      <c r="D478" s="154" t="s">
        <v>259</v>
      </c>
      <c r="E478" s="160" t="s">
        <v>1</v>
      </c>
      <c r="F478" s="161" t="s">
        <v>4316</v>
      </c>
      <c r="H478" s="162">
        <v>4.7510000000000003</v>
      </c>
      <c r="L478" s="159"/>
      <c r="M478" s="163"/>
      <c r="T478" s="164"/>
      <c r="AT478" s="160" t="s">
        <v>259</v>
      </c>
      <c r="AU478" s="160" t="s">
        <v>88</v>
      </c>
      <c r="AV478" s="13" t="s">
        <v>88</v>
      </c>
      <c r="AW478" s="13" t="s">
        <v>27</v>
      </c>
      <c r="AX478" s="13" t="s">
        <v>72</v>
      </c>
      <c r="AY478" s="160" t="s">
        <v>157</v>
      </c>
    </row>
    <row r="479" spans="2:51" s="13" customFormat="1">
      <c r="B479" s="159"/>
      <c r="D479" s="154" t="s">
        <v>259</v>
      </c>
      <c r="E479" s="160" t="s">
        <v>1</v>
      </c>
      <c r="F479" s="161" t="s">
        <v>4317</v>
      </c>
      <c r="H479" s="162">
        <v>2.4079999999999999</v>
      </c>
      <c r="L479" s="159"/>
      <c r="M479" s="163"/>
      <c r="T479" s="164"/>
      <c r="AT479" s="160" t="s">
        <v>259</v>
      </c>
      <c r="AU479" s="160" t="s">
        <v>88</v>
      </c>
      <c r="AV479" s="13" t="s">
        <v>88</v>
      </c>
      <c r="AW479" s="13" t="s">
        <v>27</v>
      </c>
      <c r="AX479" s="13" t="s">
        <v>72</v>
      </c>
      <c r="AY479" s="160" t="s">
        <v>157</v>
      </c>
    </row>
    <row r="480" spans="2:51" s="13" customFormat="1">
      <c r="B480" s="159"/>
      <c r="D480" s="154" t="s">
        <v>259</v>
      </c>
      <c r="E480" s="160" t="s">
        <v>1</v>
      </c>
      <c r="F480" s="161" t="s">
        <v>4318</v>
      </c>
      <c r="H480" s="162">
        <v>1.9390000000000001</v>
      </c>
      <c r="L480" s="159"/>
      <c r="M480" s="163"/>
      <c r="T480" s="164"/>
      <c r="AT480" s="160" t="s">
        <v>259</v>
      </c>
      <c r="AU480" s="160" t="s">
        <v>88</v>
      </c>
      <c r="AV480" s="13" t="s">
        <v>88</v>
      </c>
      <c r="AW480" s="13" t="s">
        <v>27</v>
      </c>
      <c r="AX480" s="13" t="s">
        <v>72</v>
      </c>
      <c r="AY480" s="160" t="s">
        <v>157</v>
      </c>
    </row>
    <row r="481" spans="2:51" s="12" customFormat="1">
      <c r="B481" s="153"/>
      <c r="D481" s="154" t="s">
        <v>259</v>
      </c>
      <c r="E481" s="155" t="s">
        <v>1</v>
      </c>
      <c r="F481" s="156" t="s">
        <v>2760</v>
      </c>
      <c r="H481" s="155" t="s">
        <v>1</v>
      </c>
      <c r="L481" s="153"/>
      <c r="M481" s="157"/>
      <c r="T481" s="158"/>
      <c r="AT481" s="155" t="s">
        <v>259</v>
      </c>
      <c r="AU481" s="155" t="s">
        <v>88</v>
      </c>
      <c r="AV481" s="12" t="s">
        <v>80</v>
      </c>
      <c r="AW481" s="12" t="s">
        <v>27</v>
      </c>
      <c r="AX481" s="12" t="s">
        <v>72</v>
      </c>
      <c r="AY481" s="155" t="s">
        <v>157</v>
      </c>
    </row>
    <row r="482" spans="2:51" s="13" customFormat="1">
      <c r="B482" s="159"/>
      <c r="D482" s="154" t="s">
        <v>259</v>
      </c>
      <c r="E482" s="160" t="s">
        <v>1</v>
      </c>
      <c r="F482" s="161" t="s">
        <v>4319</v>
      </c>
      <c r="H482" s="162">
        <v>14.926</v>
      </c>
      <c r="L482" s="159"/>
      <c r="M482" s="163"/>
      <c r="T482" s="164"/>
      <c r="AT482" s="160" t="s">
        <v>259</v>
      </c>
      <c r="AU482" s="160" t="s">
        <v>88</v>
      </c>
      <c r="AV482" s="13" t="s">
        <v>88</v>
      </c>
      <c r="AW482" s="13" t="s">
        <v>27</v>
      </c>
      <c r="AX482" s="13" t="s">
        <v>72</v>
      </c>
      <c r="AY482" s="160" t="s">
        <v>157</v>
      </c>
    </row>
    <row r="483" spans="2:51" s="13" customFormat="1">
      <c r="B483" s="159"/>
      <c r="D483" s="154" t="s">
        <v>259</v>
      </c>
      <c r="E483" s="160" t="s">
        <v>1</v>
      </c>
      <c r="F483" s="161" t="s">
        <v>4320</v>
      </c>
      <c r="H483" s="162">
        <v>8.0150000000000006</v>
      </c>
      <c r="L483" s="159"/>
      <c r="M483" s="163"/>
      <c r="T483" s="164"/>
      <c r="AT483" s="160" t="s">
        <v>259</v>
      </c>
      <c r="AU483" s="160" t="s">
        <v>88</v>
      </c>
      <c r="AV483" s="13" t="s">
        <v>88</v>
      </c>
      <c r="AW483" s="13" t="s">
        <v>27</v>
      </c>
      <c r="AX483" s="13" t="s">
        <v>72</v>
      </c>
      <c r="AY483" s="160" t="s">
        <v>157</v>
      </c>
    </row>
    <row r="484" spans="2:51" s="13" customFormat="1">
      <c r="B484" s="159"/>
      <c r="D484" s="154" t="s">
        <v>259</v>
      </c>
      <c r="E484" s="160" t="s">
        <v>1</v>
      </c>
      <c r="F484" s="161" t="s">
        <v>4321</v>
      </c>
      <c r="H484" s="162">
        <v>5.5579999999999998</v>
      </c>
      <c r="L484" s="159"/>
      <c r="M484" s="163"/>
      <c r="T484" s="164"/>
      <c r="AT484" s="160" t="s">
        <v>259</v>
      </c>
      <c r="AU484" s="160" t="s">
        <v>88</v>
      </c>
      <c r="AV484" s="13" t="s">
        <v>88</v>
      </c>
      <c r="AW484" s="13" t="s">
        <v>27</v>
      </c>
      <c r="AX484" s="13" t="s">
        <v>72</v>
      </c>
      <c r="AY484" s="160" t="s">
        <v>157</v>
      </c>
    </row>
    <row r="485" spans="2:51" s="13" customFormat="1">
      <c r="B485" s="159"/>
      <c r="D485" s="154" t="s">
        <v>259</v>
      </c>
      <c r="E485" s="160" t="s">
        <v>1</v>
      </c>
      <c r="F485" s="161" t="s">
        <v>4322</v>
      </c>
      <c r="H485" s="162">
        <v>6.8970000000000002</v>
      </c>
      <c r="L485" s="159"/>
      <c r="M485" s="163"/>
      <c r="T485" s="164"/>
      <c r="AT485" s="160" t="s">
        <v>259</v>
      </c>
      <c r="AU485" s="160" t="s">
        <v>88</v>
      </c>
      <c r="AV485" s="13" t="s">
        <v>88</v>
      </c>
      <c r="AW485" s="13" t="s">
        <v>27</v>
      </c>
      <c r="AX485" s="13" t="s">
        <v>72</v>
      </c>
      <c r="AY485" s="160" t="s">
        <v>157</v>
      </c>
    </row>
    <row r="486" spans="2:51" s="13" customFormat="1">
      <c r="B486" s="159"/>
      <c r="D486" s="154" t="s">
        <v>259</v>
      </c>
      <c r="E486" s="160" t="s">
        <v>1</v>
      </c>
      <c r="F486" s="161" t="s">
        <v>4323</v>
      </c>
      <c r="H486" s="162">
        <v>14.669</v>
      </c>
      <c r="L486" s="159"/>
      <c r="M486" s="163"/>
      <c r="T486" s="164"/>
      <c r="AT486" s="160" t="s">
        <v>259</v>
      </c>
      <c r="AU486" s="160" t="s">
        <v>88</v>
      </c>
      <c r="AV486" s="13" t="s">
        <v>88</v>
      </c>
      <c r="AW486" s="13" t="s">
        <v>27</v>
      </c>
      <c r="AX486" s="13" t="s">
        <v>72</v>
      </c>
      <c r="AY486" s="160" t="s">
        <v>157</v>
      </c>
    </row>
    <row r="487" spans="2:51" s="13" customFormat="1">
      <c r="B487" s="159"/>
      <c r="D487" s="154" t="s">
        <v>259</v>
      </c>
      <c r="E487" s="160" t="s">
        <v>1</v>
      </c>
      <c r="F487" s="161" t="s">
        <v>4324</v>
      </c>
      <c r="H487" s="162">
        <v>17.690000000000001</v>
      </c>
      <c r="L487" s="159"/>
      <c r="M487" s="163"/>
      <c r="T487" s="164"/>
      <c r="AT487" s="160" t="s">
        <v>259</v>
      </c>
      <c r="AU487" s="160" t="s">
        <v>88</v>
      </c>
      <c r="AV487" s="13" t="s">
        <v>88</v>
      </c>
      <c r="AW487" s="13" t="s">
        <v>27</v>
      </c>
      <c r="AX487" s="13" t="s">
        <v>72</v>
      </c>
      <c r="AY487" s="160" t="s">
        <v>157</v>
      </c>
    </row>
    <row r="488" spans="2:51" s="13" customFormat="1">
      <c r="B488" s="159"/>
      <c r="D488" s="154" t="s">
        <v>259</v>
      </c>
      <c r="E488" s="160" t="s">
        <v>1</v>
      </c>
      <c r="F488" s="161" t="s">
        <v>4325</v>
      </c>
      <c r="H488" s="162">
        <v>1.0389999999999999</v>
      </c>
      <c r="L488" s="159"/>
      <c r="M488" s="163"/>
      <c r="T488" s="164"/>
      <c r="AT488" s="160" t="s">
        <v>259</v>
      </c>
      <c r="AU488" s="160" t="s">
        <v>88</v>
      </c>
      <c r="AV488" s="13" t="s">
        <v>88</v>
      </c>
      <c r="AW488" s="13" t="s">
        <v>27</v>
      </c>
      <c r="AX488" s="13" t="s">
        <v>72</v>
      </c>
      <c r="AY488" s="160" t="s">
        <v>157</v>
      </c>
    </row>
    <row r="489" spans="2:51" s="13" customFormat="1">
      <c r="B489" s="159"/>
      <c r="D489" s="154" t="s">
        <v>259</v>
      </c>
      <c r="E489" s="160" t="s">
        <v>1</v>
      </c>
      <c r="F489" s="161" t="s">
        <v>4326</v>
      </c>
      <c r="H489" s="162">
        <v>8.3569999999999993</v>
      </c>
      <c r="L489" s="159"/>
      <c r="M489" s="163"/>
      <c r="T489" s="164"/>
      <c r="AT489" s="160" t="s">
        <v>259</v>
      </c>
      <c r="AU489" s="160" t="s">
        <v>88</v>
      </c>
      <c r="AV489" s="13" t="s">
        <v>88</v>
      </c>
      <c r="AW489" s="13" t="s">
        <v>27</v>
      </c>
      <c r="AX489" s="13" t="s">
        <v>72</v>
      </c>
      <c r="AY489" s="160" t="s">
        <v>157</v>
      </c>
    </row>
    <row r="490" spans="2:51" s="13" customFormat="1">
      <c r="B490" s="159"/>
      <c r="D490" s="154" t="s">
        <v>259</v>
      </c>
      <c r="E490" s="160" t="s">
        <v>1</v>
      </c>
      <c r="F490" s="161" t="s">
        <v>4327</v>
      </c>
      <c r="H490" s="162">
        <v>6.8860000000000001</v>
      </c>
      <c r="L490" s="159"/>
      <c r="M490" s="163"/>
      <c r="T490" s="164"/>
      <c r="AT490" s="160" t="s">
        <v>259</v>
      </c>
      <c r="AU490" s="160" t="s">
        <v>88</v>
      </c>
      <c r="AV490" s="13" t="s">
        <v>88</v>
      </c>
      <c r="AW490" s="13" t="s">
        <v>27</v>
      </c>
      <c r="AX490" s="13" t="s">
        <v>72</v>
      </c>
      <c r="AY490" s="160" t="s">
        <v>157</v>
      </c>
    </row>
    <row r="491" spans="2:51" s="13" customFormat="1">
      <c r="B491" s="159"/>
      <c r="D491" s="154" t="s">
        <v>259</v>
      </c>
      <c r="E491" s="160" t="s">
        <v>1</v>
      </c>
      <c r="F491" s="161" t="s">
        <v>4328</v>
      </c>
      <c r="H491" s="162">
        <v>11.218</v>
      </c>
      <c r="L491" s="159"/>
      <c r="M491" s="163"/>
      <c r="T491" s="164"/>
      <c r="AT491" s="160" t="s">
        <v>259</v>
      </c>
      <c r="AU491" s="160" t="s">
        <v>88</v>
      </c>
      <c r="AV491" s="13" t="s">
        <v>88</v>
      </c>
      <c r="AW491" s="13" t="s">
        <v>27</v>
      </c>
      <c r="AX491" s="13" t="s">
        <v>72</v>
      </c>
      <c r="AY491" s="160" t="s">
        <v>157</v>
      </c>
    </row>
    <row r="492" spans="2:51" s="13" customFormat="1">
      <c r="B492" s="159"/>
      <c r="D492" s="154" t="s">
        <v>259</v>
      </c>
      <c r="E492" s="160" t="s">
        <v>1</v>
      </c>
      <c r="F492" s="161" t="s">
        <v>4329</v>
      </c>
      <c r="H492" s="162">
        <v>2.9380000000000002</v>
      </c>
      <c r="L492" s="159"/>
      <c r="M492" s="163"/>
      <c r="T492" s="164"/>
      <c r="AT492" s="160" t="s">
        <v>259</v>
      </c>
      <c r="AU492" s="160" t="s">
        <v>88</v>
      </c>
      <c r="AV492" s="13" t="s">
        <v>88</v>
      </c>
      <c r="AW492" s="13" t="s">
        <v>27</v>
      </c>
      <c r="AX492" s="13" t="s">
        <v>72</v>
      </c>
      <c r="AY492" s="160" t="s">
        <v>157</v>
      </c>
    </row>
    <row r="493" spans="2:51" s="13" customFormat="1">
      <c r="B493" s="159"/>
      <c r="D493" s="154" t="s">
        <v>259</v>
      </c>
      <c r="E493" s="160" t="s">
        <v>1</v>
      </c>
      <c r="F493" s="161" t="s">
        <v>4330</v>
      </c>
      <c r="H493" s="162">
        <v>1.373</v>
      </c>
      <c r="L493" s="159"/>
      <c r="M493" s="163"/>
      <c r="T493" s="164"/>
      <c r="AT493" s="160" t="s">
        <v>259</v>
      </c>
      <c r="AU493" s="160" t="s">
        <v>88</v>
      </c>
      <c r="AV493" s="13" t="s">
        <v>88</v>
      </c>
      <c r="AW493" s="13" t="s">
        <v>27</v>
      </c>
      <c r="AX493" s="13" t="s">
        <v>72</v>
      </c>
      <c r="AY493" s="160" t="s">
        <v>157</v>
      </c>
    </row>
    <row r="494" spans="2:51" s="13" customFormat="1">
      <c r="B494" s="159"/>
      <c r="D494" s="154" t="s">
        <v>259</v>
      </c>
      <c r="E494" s="160" t="s">
        <v>1</v>
      </c>
      <c r="F494" s="161" t="s">
        <v>4331</v>
      </c>
      <c r="H494" s="162">
        <v>18.260000000000002</v>
      </c>
      <c r="L494" s="159"/>
      <c r="M494" s="163"/>
      <c r="T494" s="164"/>
      <c r="AT494" s="160" t="s">
        <v>259</v>
      </c>
      <c r="AU494" s="160" t="s">
        <v>88</v>
      </c>
      <c r="AV494" s="13" t="s">
        <v>88</v>
      </c>
      <c r="AW494" s="13" t="s">
        <v>27</v>
      </c>
      <c r="AX494" s="13" t="s">
        <v>72</v>
      </c>
      <c r="AY494" s="160" t="s">
        <v>157</v>
      </c>
    </row>
    <row r="495" spans="2:51" s="12" customFormat="1">
      <c r="B495" s="153"/>
      <c r="D495" s="154" t="s">
        <v>259</v>
      </c>
      <c r="E495" s="155" t="s">
        <v>1</v>
      </c>
      <c r="F495" s="156" t="s">
        <v>2761</v>
      </c>
      <c r="H495" s="155" t="s">
        <v>1</v>
      </c>
      <c r="L495" s="153"/>
      <c r="M495" s="157"/>
      <c r="T495" s="158"/>
      <c r="AT495" s="155" t="s">
        <v>259</v>
      </c>
      <c r="AU495" s="155" t="s">
        <v>88</v>
      </c>
      <c r="AV495" s="12" t="s">
        <v>80</v>
      </c>
      <c r="AW495" s="12" t="s">
        <v>27</v>
      </c>
      <c r="AX495" s="12" t="s">
        <v>72</v>
      </c>
      <c r="AY495" s="155" t="s">
        <v>157</v>
      </c>
    </row>
    <row r="496" spans="2:51" s="13" customFormat="1">
      <c r="B496" s="159"/>
      <c r="D496" s="154" t="s">
        <v>259</v>
      </c>
      <c r="E496" s="160" t="s">
        <v>1</v>
      </c>
      <c r="F496" s="161" t="s">
        <v>4332</v>
      </c>
      <c r="H496" s="162">
        <v>16.283000000000001</v>
      </c>
      <c r="L496" s="159"/>
      <c r="M496" s="163"/>
      <c r="T496" s="164"/>
      <c r="AT496" s="160" t="s">
        <v>259</v>
      </c>
      <c r="AU496" s="160" t="s">
        <v>88</v>
      </c>
      <c r="AV496" s="13" t="s">
        <v>88</v>
      </c>
      <c r="AW496" s="13" t="s">
        <v>27</v>
      </c>
      <c r="AX496" s="13" t="s">
        <v>72</v>
      </c>
      <c r="AY496" s="160" t="s">
        <v>157</v>
      </c>
    </row>
    <row r="497" spans="2:65" s="14" customFormat="1">
      <c r="B497" s="165"/>
      <c r="D497" s="154" t="s">
        <v>259</v>
      </c>
      <c r="E497" s="166" t="s">
        <v>1</v>
      </c>
      <c r="F497" s="167" t="s">
        <v>265</v>
      </c>
      <c r="H497" s="168">
        <v>295.34699999999998</v>
      </c>
      <c r="L497" s="165"/>
      <c r="M497" s="169"/>
      <c r="T497" s="170"/>
      <c r="AT497" s="166" t="s">
        <v>259</v>
      </c>
      <c r="AU497" s="166" t="s">
        <v>88</v>
      </c>
      <c r="AV497" s="14" t="s">
        <v>164</v>
      </c>
      <c r="AW497" s="14" t="s">
        <v>27</v>
      </c>
      <c r="AX497" s="14" t="s">
        <v>80</v>
      </c>
      <c r="AY497" s="166" t="s">
        <v>157</v>
      </c>
    </row>
    <row r="498" spans="2:65" s="1" customFormat="1" ht="37.9" customHeight="1">
      <c r="B498" s="28"/>
      <c r="C498" s="198" t="s">
        <v>740</v>
      </c>
      <c r="D498" s="198" t="s">
        <v>160</v>
      </c>
      <c r="E498" s="199" t="s">
        <v>4333</v>
      </c>
      <c r="F498" s="200" t="s">
        <v>4334</v>
      </c>
      <c r="G498" s="201" t="s">
        <v>306</v>
      </c>
      <c r="H498" s="202">
        <v>116.184</v>
      </c>
      <c r="I498" s="903"/>
      <c r="J498" s="203">
        <f>ROUND(I498*H498,2)</f>
        <v>0</v>
      </c>
      <c r="K498" s="200" t="s">
        <v>2720</v>
      </c>
      <c r="L498" s="28"/>
      <c r="M498" s="140" t="s">
        <v>1</v>
      </c>
      <c r="N498" s="141" t="s">
        <v>38</v>
      </c>
      <c r="O498" s="142">
        <v>0.54600000000000004</v>
      </c>
      <c r="P498" s="142">
        <f>O498*H498</f>
        <v>63.436464000000001</v>
      </c>
      <c r="Q498" s="142">
        <v>7.9210000000000003E-2</v>
      </c>
      <c r="R498" s="142">
        <f>Q498*H498</f>
        <v>9.2029346400000005</v>
      </c>
      <c r="S498" s="142">
        <v>0</v>
      </c>
      <c r="T498" s="143">
        <f>S498*H498</f>
        <v>0</v>
      </c>
      <c r="AR498" s="144" t="s">
        <v>164</v>
      </c>
      <c r="AT498" s="144" t="s">
        <v>160</v>
      </c>
      <c r="AU498" s="144" t="s">
        <v>88</v>
      </c>
      <c r="AY498" s="16" t="s">
        <v>157</v>
      </c>
      <c r="BE498" s="145">
        <f>IF(N498="základní",J498,0)</f>
        <v>0</v>
      </c>
      <c r="BF498" s="145">
        <f>IF(N498="snížená",J498,0)</f>
        <v>0</v>
      </c>
      <c r="BG498" s="145">
        <f>IF(N498="zákl. přenesená",J498,0)</f>
        <v>0</v>
      </c>
      <c r="BH498" s="145">
        <f>IF(N498="sníž. přenesená",J498,0)</f>
        <v>0</v>
      </c>
      <c r="BI498" s="145">
        <f>IF(N498="nulová",J498,0)</f>
        <v>0</v>
      </c>
      <c r="BJ498" s="16" t="s">
        <v>88</v>
      </c>
      <c r="BK498" s="145">
        <f>ROUND(I498*H498,2)</f>
        <v>0</v>
      </c>
      <c r="BL498" s="16" t="s">
        <v>164</v>
      </c>
      <c r="BM498" s="144" t="s">
        <v>4335</v>
      </c>
    </row>
    <row r="499" spans="2:65" s="1" customFormat="1">
      <c r="B499" s="28"/>
      <c r="D499" s="150" t="s">
        <v>214</v>
      </c>
      <c r="F499" s="870" t="s">
        <v>4336</v>
      </c>
      <c r="L499" s="28"/>
      <c r="M499" s="152"/>
      <c r="T499" s="52"/>
      <c r="AT499" s="16" t="s">
        <v>214</v>
      </c>
      <c r="AU499" s="16" t="s">
        <v>88</v>
      </c>
    </row>
    <row r="500" spans="2:65" s="12" customFormat="1">
      <c r="B500" s="153"/>
      <c r="D500" s="154" t="s">
        <v>259</v>
      </c>
      <c r="E500" s="155" t="s">
        <v>1</v>
      </c>
      <c r="F500" s="156" t="s">
        <v>2723</v>
      </c>
      <c r="H500" s="155" t="s">
        <v>1</v>
      </c>
      <c r="L500" s="153"/>
      <c r="M500" s="157"/>
      <c r="T500" s="158"/>
      <c r="AT500" s="155" t="s">
        <v>259</v>
      </c>
      <c r="AU500" s="155" t="s">
        <v>88</v>
      </c>
      <c r="AV500" s="12" t="s">
        <v>80</v>
      </c>
      <c r="AW500" s="12" t="s">
        <v>27</v>
      </c>
      <c r="AX500" s="12" t="s">
        <v>72</v>
      </c>
      <c r="AY500" s="155" t="s">
        <v>157</v>
      </c>
    </row>
    <row r="501" spans="2:65" s="12" customFormat="1">
      <c r="B501" s="153"/>
      <c r="D501" s="154" t="s">
        <v>259</v>
      </c>
      <c r="E501" s="155" t="s">
        <v>1</v>
      </c>
      <c r="F501" s="156" t="s">
        <v>2762</v>
      </c>
      <c r="H501" s="155" t="s">
        <v>1</v>
      </c>
      <c r="L501" s="153"/>
      <c r="M501" s="157"/>
      <c r="T501" s="158"/>
      <c r="AT501" s="155" t="s">
        <v>259</v>
      </c>
      <c r="AU501" s="155" t="s">
        <v>88</v>
      </c>
      <c r="AV501" s="12" t="s">
        <v>80</v>
      </c>
      <c r="AW501" s="12" t="s">
        <v>27</v>
      </c>
      <c r="AX501" s="12" t="s">
        <v>72</v>
      </c>
      <c r="AY501" s="155" t="s">
        <v>157</v>
      </c>
    </row>
    <row r="502" spans="2:65" s="12" customFormat="1">
      <c r="B502" s="153"/>
      <c r="D502" s="154" t="s">
        <v>259</v>
      </c>
      <c r="E502" s="155" t="s">
        <v>1</v>
      </c>
      <c r="F502" s="156" t="s">
        <v>2763</v>
      </c>
      <c r="H502" s="155" t="s">
        <v>1</v>
      </c>
      <c r="L502" s="153"/>
      <c r="M502" s="157"/>
      <c r="T502" s="158"/>
      <c r="AT502" s="155" t="s">
        <v>259</v>
      </c>
      <c r="AU502" s="155" t="s">
        <v>88</v>
      </c>
      <c r="AV502" s="12" t="s">
        <v>80</v>
      </c>
      <c r="AW502" s="12" t="s">
        <v>27</v>
      </c>
      <c r="AX502" s="12" t="s">
        <v>72</v>
      </c>
      <c r="AY502" s="155" t="s">
        <v>157</v>
      </c>
    </row>
    <row r="503" spans="2:65" s="12" customFormat="1">
      <c r="B503" s="153"/>
      <c r="D503" s="154" t="s">
        <v>259</v>
      </c>
      <c r="E503" s="155" t="s">
        <v>1</v>
      </c>
      <c r="F503" s="156" t="s">
        <v>2759</v>
      </c>
      <c r="H503" s="155" t="s">
        <v>1</v>
      </c>
      <c r="L503" s="153"/>
      <c r="M503" s="157"/>
      <c r="T503" s="158"/>
      <c r="AT503" s="155" t="s">
        <v>259</v>
      </c>
      <c r="AU503" s="155" t="s">
        <v>88</v>
      </c>
      <c r="AV503" s="12" t="s">
        <v>80</v>
      </c>
      <c r="AW503" s="12" t="s">
        <v>27</v>
      </c>
      <c r="AX503" s="12" t="s">
        <v>72</v>
      </c>
      <c r="AY503" s="155" t="s">
        <v>157</v>
      </c>
    </row>
    <row r="504" spans="2:65" s="13" customFormat="1">
      <c r="B504" s="159"/>
      <c r="D504" s="154" t="s">
        <v>259</v>
      </c>
      <c r="E504" s="160" t="s">
        <v>1</v>
      </c>
      <c r="F504" s="161" t="s">
        <v>4337</v>
      </c>
      <c r="H504" s="162">
        <v>2.468</v>
      </c>
      <c r="L504" s="159"/>
      <c r="M504" s="163"/>
      <c r="T504" s="164"/>
      <c r="AT504" s="160" t="s">
        <v>259</v>
      </c>
      <c r="AU504" s="160" t="s">
        <v>88</v>
      </c>
      <c r="AV504" s="13" t="s">
        <v>88</v>
      </c>
      <c r="AW504" s="13" t="s">
        <v>27</v>
      </c>
      <c r="AX504" s="13" t="s">
        <v>72</v>
      </c>
      <c r="AY504" s="160" t="s">
        <v>157</v>
      </c>
    </row>
    <row r="505" spans="2:65" s="13" customFormat="1">
      <c r="B505" s="159"/>
      <c r="D505" s="154" t="s">
        <v>259</v>
      </c>
      <c r="E505" s="160" t="s">
        <v>1</v>
      </c>
      <c r="F505" s="161" t="s">
        <v>4338</v>
      </c>
      <c r="H505" s="162">
        <v>17.02</v>
      </c>
      <c r="L505" s="159"/>
      <c r="M505" s="163"/>
      <c r="T505" s="164"/>
      <c r="AT505" s="160" t="s">
        <v>259</v>
      </c>
      <c r="AU505" s="160" t="s">
        <v>88</v>
      </c>
      <c r="AV505" s="13" t="s">
        <v>88</v>
      </c>
      <c r="AW505" s="13" t="s">
        <v>27</v>
      </c>
      <c r="AX505" s="13" t="s">
        <v>72</v>
      </c>
      <c r="AY505" s="160" t="s">
        <v>157</v>
      </c>
    </row>
    <row r="506" spans="2:65" s="13" customFormat="1">
      <c r="B506" s="159"/>
      <c r="D506" s="154" t="s">
        <v>259</v>
      </c>
      <c r="E506" s="160" t="s">
        <v>1</v>
      </c>
      <c r="F506" s="161" t="s">
        <v>4339</v>
      </c>
      <c r="H506" s="162">
        <v>16.960999999999999</v>
      </c>
      <c r="L506" s="159"/>
      <c r="M506" s="163"/>
      <c r="T506" s="164"/>
      <c r="AT506" s="160" t="s">
        <v>259</v>
      </c>
      <c r="AU506" s="160" t="s">
        <v>88</v>
      </c>
      <c r="AV506" s="13" t="s">
        <v>88</v>
      </c>
      <c r="AW506" s="13" t="s">
        <v>27</v>
      </c>
      <c r="AX506" s="13" t="s">
        <v>72</v>
      </c>
      <c r="AY506" s="160" t="s">
        <v>157</v>
      </c>
    </row>
    <row r="507" spans="2:65" s="13" customFormat="1">
      <c r="B507" s="159"/>
      <c r="D507" s="154" t="s">
        <v>259</v>
      </c>
      <c r="E507" s="160" t="s">
        <v>1</v>
      </c>
      <c r="F507" s="161" t="s">
        <v>4340</v>
      </c>
      <c r="H507" s="162">
        <v>4.181</v>
      </c>
      <c r="L507" s="159"/>
      <c r="M507" s="163"/>
      <c r="T507" s="164"/>
      <c r="AT507" s="160" t="s">
        <v>259</v>
      </c>
      <c r="AU507" s="160" t="s">
        <v>88</v>
      </c>
      <c r="AV507" s="13" t="s">
        <v>88</v>
      </c>
      <c r="AW507" s="13" t="s">
        <v>27</v>
      </c>
      <c r="AX507" s="13" t="s">
        <v>72</v>
      </c>
      <c r="AY507" s="160" t="s">
        <v>157</v>
      </c>
    </row>
    <row r="508" spans="2:65" s="13" customFormat="1">
      <c r="B508" s="159"/>
      <c r="D508" s="154" t="s">
        <v>259</v>
      </c>
      <c r="E508" s="160" t="s">
        <v>1</v>
      </c>
      <c r="F508" s="161" t="s">
        <v>4341</v>
      </c>
      <c r="H508" s="162">
        <v>8.5839999999999996</v>
      </c>
      <c r="L508" s="159"/>
      <c r="M508" s="163"/>
      <c r="T508" s="164"/>
      <c r="AT508" s="160" t="s">
        <v>259</v>
      </c>
      <c r="AU508" s="160" t="s">
        <v>88</v>
      </c>
      <c r="AV508" s="13" t="s">
        <v>88</v>
      </c>
      <c r="AW508" s="13" t="s">
        <v>27</v>
      </c>
      <c r="AX508" s="13" t="s">
        <v>72</v>
      </c>
      <c r="AY508" s="160" t="s">
        <v>157</v>
      </c>
    </row>
    <row r="509" spans="2:65" s="13" customFormat="1">
      <c r="B509" s="159"/>
      <c r="D509" s="154" t="s">
        <v>259</v>
      </c>
      <c r="E509" s="160" t="s">
        <v>1</v>
      </c>
      <c r="F509" s="161" t="s">
        <v>4342</v>
      </c>
      <c r="H509" s="162">
        <v>12.21</v>
      </c>
      <c r="L509" s="159"/>
      <c r="M509" s="163"/>
      <c r="T509" s="164"/>
      <c r="AT509" s="160" t="s">
        <v>259</v>
      </c>
      <c r="AU509" s="160" t="s">
        <v>88</v>
      </c>
      <c r="AV509" s="13" t="s">
        <v>88</v>
      </c>
      <c r="AW509" s="13" t="s">
        <v>27</v>
      </c>
      <c r="AX509" s="13" t="s">
        <v>72</v>
      </c>
      <c r="AY509" s="160" t="s">
        <v>157</v>
      </c>
    </row>
    <row r="510" spans="2:65" s="12" customFormat="1">
      <c r="B510" s="153"/>
      <c r="D510" s="154" t="s">
        <v>259</v>
      </c>
      <c r="E510" s="155" t="s">
        <v>1</v>
      </c>
      <c r="F510" s="156" t="s">
        <v>2760</v>
      </c>
      <c r="H510" s="155" t="s">
        <v>1</v>
      </c>
      <c r="L510" s="153"/>
      <c r="M510" s="157"/>
      <c r="T510" s="158"/>
      <c r="AT510" s="155" t="s">
        <v>259</v>
      </c>
      <c r="AU510" s="155" t="s">
        <v>88</v>
      </c>
      <c r="AV510" s="12" t="s">
        <v>80</v>
      </c>
      <c r="AW510" s="12" t="s">
        <v>27</v>
      </c>
      <c r="AX510" s="12" t="s">
        <v>72</v>
      </c>
      <c r="AY510" s="155" t="s">
        <v>157</v>
      </c>
    </row>
    <row r="511" spans="2:65" s="13" customFormat="1">
      <c r="B511" s="159"/>
      <c r="D511" s="154" t="s">
        <v>259</v>
      </c>
      <c r="E511" s="160" t="s">
        <v>1</v>
      </c>
      <c r="F511" s="161" t="s">
        <v>4343</v>
      </c>
      <c r="H511" s="162">
        <v>11.542999999999999</v>
      </c>
      <c r="L511" s="159"/>
      <c r="M511" s="163"/>
      <c r="T511" s="164"/>
      <c r="AT511" s="160" t="s">
        <v>259</v>
      </c>
      <c r="AU511" s="160" t="s">
        <v>88</v>
      </c>
      <c r="AV511" s="13" t="s">
        <v>88</v>
      </c>
      <c r="AW511" s="13" t="s">
        <v>27</v>
      </c>
      <c r="AX511" s="13" t="s">
        <v>72</v>
      </c>
      <c r="AY511" s="160" t="s">
        <v>157</v>
      </c>
    </row>
    <row r="512" spans="2:65" s="13" customFormat="1">
      <c r="B512" s="159"/>
      <c r="D512" s="154" t="s">
        <v>259</v>
      </c>
      <c r="E512" s="160" t="s">
        <v>1</v>
      </c>
      <c r="F512" s="161" t="s">
        <v>4344</v>
      </c>
      <c r="H512" s="162">
        <v>4.5599999999999996</v>
      </c>
      <c r="L512" s="159"/>
      <c r="M512" s="163"/>
      <c r="T512" s="164"/>
      <c r="AT512" s="160" t="s">
        <v>259</v>
      </c>
      <c r="AU512" s="160" t="s">
        <v>88</v>
      </c>
      <c r="AV512" s="13" t="s">
        <v>88</v>
      </c>
      <c r="AW512" s="13" t="s">
        <v>27</v>
      </c>
      <c r="AX512" s="13" t="s">
        <v>72</v>
      </c>
      <c r="AY512" s="160" t="s">
        <v>157</v>
      </c>
    </row>
    <row r="513" spans="2:65" s="13" customFormat="1">
      <c r="B513" s="159"/>
      <c r="D513" s="154" t="s">
        <v>259</v>
      </c>
      <c r="E513" s="160" t="s">
        <v>1</v>
      </c>
      <c r="F513" s="161" t="s">
        <v>4345</v>
      </c>
      <c r="H513" s="162">
        <v>12.227</v>
      </c>
      <c r="L513" s="159"/>
      <c r="M513" s="163"/>
      <c r="T513" s="164"/>
      <c r="AT513" s="160" t="s">
        <v>259</v>
      </c>
      <c r="AU513" s="160" t="s">
        <v>88</v>
      </c>
      <c r="AV513" s="13" t="s">
        <v>88</v>
      </c>
      <c r="AW513" s="13" t="s">
        <v>27</v>
      </c>
      <c r="AX513" s="13" t="s">
        <v>72</v>
      </c>
      <c r="AY513" s="160" t="s">
        <v>157</v>
      </c>
    </row>
    <row r="514" spans="2:65" s="13" customFormat="1">
      <c r="B514" s="159"/>
      <c r="D514" s="154" t="s">
        <v>259</v>
      </c>
      <c r="E514" s="160" t="s">
        <v>1</v>
      </c>
      <c r="F514" s="161" t="s">
        <v>4346</v>
      </c>
      <c r="H514" s="162">
        <v>6.27</v>
      </c>
      <c r="L514" s="159"/>
      <c r="M514" s="163"/>
      <c r="T514" s="164"/>
      <c r="AT514" s="160" t="s">
        <v>259</v>
      </c>
      <c r="AU514" s="160" t="s">
        <v>88</v>
      </c>
      <c r="AV514" s="13" t="s">
        <v>88</v>
      </c>
      <c r="AW514" s="13" t="s">
        <v>27</v>
      </c>
      <c r="AX514" s="13" t="s">
        <v>72</v>
      </c>
      <c r="AY514" s="160" t="s">
        <v>157</v>
      </c>
    </row>
    <row r="515" spans="2:65" s="12" customFormat="1">
      <c r="B515" s="153"/>
      <c r="D515" s="154" t="s">
        <v>259</v>
      </c>
      <c r="E515" s="155" t="s">
        <v>1</v>
      </c>
      <c r="F515" s="156" t="s">
        <v>4227</v>
      </c>
      <c r="H515" s="155" t="s">
        <v>1</v>
      </c>
      <c r="L515" s="153"/>
      <c r="M515" s="157"/>
      <c r="T515" s="158"/>
      <c r="AT515" s="155" t="s">
        <v>259</v>
      </c>
      <c r="AU515" s="155" t="s">
        <v>88</v>
      </c>
      <c r="AV515" s="12" t="s">
        <v>80</v>
      </c>
      <c r="AW515" s="12" t="s">
        <v>27</v>
      </c>
      <c r="AX515" s="12" t="s">
        <v>72</v>
      </c>
      <c r="AY515" s="155" t="s">
        <v>157</v>
      </c>
    </row>
    <row r="516" spans="2:65" s="13" customFormat="1">
      <c r="B516" s="159"/>
      <c r="D516" s="154" t="s">
        <v>259</v>
      </c>
      <c r="E516" s="160" t="s">
        <v>1</v>
      </c>
      <c r="F516" s="161" t="s">
        <v>4347</v>
      </c>
      <c r="H516" s="162">
        <v>2.0840000000000001</v>
      </c>
      <c r="L516" s="159"/>
      <c r="M516" s="163"/>
      <c r="T516" s="164"/>
      <c r="AT516" s="160" t="s">
        <v>259</v>
      </c>
      <c r="AU516" s="160" t="s">
        <v>88</v>
      </c>
      <c r="AV516" s="13" t="s">
        <v>88</v>
      </c>
      <c r="AW516" s="13" t="s">
        <v>27</v>
      </c>
      <c r="AX516" s="13" t="s">
        <v>72</v>
      </c>
      <c r="AY516" s="160" t="s">
        <v>157</v>
      </c>
    </row>
    <row r="517" spans="2:65" s="13" customFormat="1">
      <c r="B517" s="159"/>
      <c r="D517" s="154" t="s">
        <v>259</v>
      </c>
      <c r="E517" s="160" t="s">
        <v>1</v>
      </c>
      <c r="F517" s="161" t="s">
        <v>4348</v>
      </c>
      <c r="H517" s="162">
        <v>1.0489999999999999</v>
      </c>
      <c r="L517" s="159"/>
      <c r="M517" s="163"/>
      <c r="T517" s="164"/>
      <c r="AT517" s="160" t="s">
        <v>259</v>
      </c>
      <c r="AU517" s="160" t="s">
        <v>88</v>
      </c>
      <c r="AV517" s="13" t="s">
        <v>88</v>
      </c>
      <c r="AW517" s="13" t="s">
        <v>27</v>
      </c>
      <c r="AX517" s="13" t="s">
        <v>72</v>
      </c>
      <c r="AY517" s="160" t="s">
        <v>157</v>
      </c>
    </row>
    <row r="518" spans="2:65" s="13" customFormat="1">
      <c r="B518" s="159"/>
      <c r="D518" s="154" t="s">
        <v>259</v>
      </c>
      <c r="E518" s="160" t="s">
        <v>1</v>
      </c>
      <c r="F518" s="161" t="s">
        <v>4349</v>
      </c>
      <c r="H518" s="162">
        <v>0.96299999999999997</v>
      </c>
      <c r="L518" s="159"/>
      <c r="M518" s="163"/>
      <c r="T518" s="164"/>
      <c r="AT518" s="160" t="s">
        <v>259</v>
      </c>
      <c r="AU518" s="160" t="s">
        <v>88</v>
      </c>
      <c r="AV518" s="13" t="s">
        <v>88</v>
      </c>
      <c r="AW518" s="13" t="s">
        <v>27</v>
      </c>
      <c r="AX518" s="13" t="s">
        <v>72</v>
      </c>
      <c r="AY518" s="160" t="s">
        <v>157</v>
      </c>
    </row>
    <row r="519" spans="2:65" s="13" customFormat="1">
      <c r="B519" s="159"/>
      <c r="D519" s="154" t="s">
        <v>259</v>
      </c>
      <c r="E519" s="160" t="s">
        <v>1</v>
      </c>
      <c r="F519" s="161" t="s">
        <v>4350</v>
      </c>
      <c r="H519" s="162">
        <v>1.006</v>
      </c>
      <c r="L519" s="159"/>
      <c r="M519" s="163"/>
      <c r="T519" s="164"/>
      <c r="AT519" s="160" t="s">
        <v>259</v>
      </c>
      <c r="AU519" s="160" t="s">
        <v>88</v>
      </c>
      <c r="AV519" s="13" t="s">
        <v>88</v>
      </c>
      <c r="AW519" s="13" t="s">
        <v>27</v>
      </c>
      <c r="AX519" s="13" t="s">
        <v>72</v>
      </c>
      <c r="AY519" s="160" t="s">
        <v>157</v>
      </c>
    </row>
    <row r="520" spans="2:65" s="13" customFormat="1" ht="20">
      <c r="B520" s="159"/>
      <c r="D520" s="154" t="s">
        <v>259</v>
      </c>
      <c r="E520" s="160" t="s">
        <v>1</v>
      </c>
      <c r="F520" s="161" t="s">
        <v>4351</v>
      </c>
      <c r="H520" s="162">
        <v>7.1360000000000001</v>
      </c>
      <c r="L520" s="159"/>
      <c r="M520" s="163"/>
      <c r="T520" s="164"/>
      <c r="AT520" s="160" t="s">
        <v>259</v>
      </c>
      <c r="AU520" s="160" t="s">
        <v>88</v>
      </c>
      <c r="AV520" s="13" t="s">
        <v>88</v>
      </c>
      <c r="AW520" s="13" t="s">
        <v>27</v>
      </c>
      <c r="AX520" s="13" t="s">
        <v>72</v>
      </c>
      <c r="AY520" s="160" t="s">
        <v>157</v>
      </c>
    </row>
    <row r="521" spans="2:65" s="13" customFormat="1">
      <c r="B521" s="159"/>
      <c r="D521" s="154" t="s">
        <v>259</v>
      </c>
      <c r="E521" s="160" t="s">
        <v>1</v>
      </c>
      <c r="F521" s="161" t="s">
        <v>4352</v>
      </c>
      <c r="H521" s="162">
        <v>2.871</v>
      </c>
      <c r="L521" s="159"/>
      <c r="M521" s="163"/>
      <c r="T521" s="164"/>
      <c r="AT521" s="160" t="s">
        <v>259</v>
      </c>
      <c r="AU521" s="160" t="s">
        <v>88</v>
      </c>
      <c r="AV521" s="13" t="s">
        <v>88</v>
      </c>
      <c r="AW521" s="13" t="s">
        <v>27</v>
      </c>
      <c r="AX521" s="13" t="s">
        <v>72</v>
      </c>
      <c r="AY521" s="160" t="s">
        <v>157</v>
      </c>
    </row>
    <row r="522" spans="2:65" s="13" customFormat="1">
      <c r="B522" s="159"/>
      <c r="D522" s="154" t="s">
        <v>259</v>
      </c>
      <c r="E522" s="160" t="s">
        <v>1</v>
      </c>
      <c r="F522" s="161" t="s">
        <v>4353</v>
      </c>
      <c r="H522" s="162">
        <v>3.0910000000000002</v>
      </c>
      <c r="L522" s="159"/>
      <c r="M522" s="163"/>
      <c r="T522" s="164"/>
      <c r="AT522" s="160" t="s">
        <v>259</v>
      </c>
      <c r="AU522" s="160" t="s">
        <v>88</v>
      </c>
      <c r="AV522" s="13" t="s">
        <v>88</v>
      </c>
      <c r="AW522" s="13" t="s">
        <v>27</v>
      </c>
      <c r="AX522" s="13" t="s">
        <v>72</v>
      </c>
      <c r="AY522" s="160" t="s">
        <v>157</v>
      </c>
    </row>
    <row r="523" spans="2:65" s="13" customFormat="1">
      <c r="B523" s="159"/>
      <c r="D523" s="154" t="s">
        <v>259</v>
      </c>
      <c r="E523" s="160" t="s">
        <v>1</v>
      </c>
      <c r="F523" s="161" t="s">
        <v>4354</v>
      </c>
      <c r="H523" s="162">
        <v>1.96</v>
      </c>
      <c r="L523" s="159"/>
      <c r="M523" s="163"/>
      <c r="T523" s="164"/>
      <c r="AT523" s="160" t="s">
        <v>259</v>
      </c>
      <c r="AU523" s="160" t="s">
        <v>88</v>
      </c>
      <c r="AV523" s="13" t="s">
        <v>88</v>
      </c>
      <c r="AW523" s="13" t="s">
        <v>27</v>
      </c>
      <c r="AX523" s="13" t="s">
        <v>72</v>
      </c>
      <c r="AY523" s="160" t="s">
        <v>157</v>
      </c>
    </row>
    <row r="524" spans="2:65" s="14" customFormat="1">
      <c r="B524" s="165"/>
      <c r="D524" s="154" t="s">
        <v>259</v>
      </c>
      <c r="E524" s="166" t="s">
        <v>1</v>
      </c>
      <c r="F524" s="167" t="s">
        <v>265</v>
      </c>
      <c r="H524" s="168">
        <v>116.184</v>
      </c>
      <c r="L524" s="165"/>
      <c r="M524" s="169"/>
      <c r="T524" s="170"/>
      <c r="AT524" s="166" t="s">
        <v>259</v>
      </c>
      <c r="AU524" s="166" t="s">
        <v>88</v>
      </c>
      <c r="AV524" s="14" t="s">
        <v>164</v>
      </c>
      <c r="AW524" s="14" t="s">
        <v>27</v>
      </c>
      <c r="AX524" s="14" t="s">
        <v>80</v>
      </c>
      <c r="AY524" s="166" t="s">
        <v>157</v>
      </c>
    </row>
    <row r="525" spans="2:65" s="11" customFormat="1" ht="22.9" customHeight="1">
      <c r="B525" s="121"/>
      <c r="D525" s="122" t="s">
        <v>71</v>
      </c>
      <c r="E525" s="130" t="s">
        <v>164</v>
      </c>
      <c r="F525" s="130" t="s">
        <v>847</v>
      </c>
      <c r="J525" s="131">
        <f>BK525</f>
        <v>0</v>
      </c>
      <c r="L525" s="121"/>
      <c r="M525" s="125"/>
      <c r="P525" s="126">
        <f>SUM(P526:P691)</f>
        <v>189.10387199999997</v>
      </c>
      <c r="R525" s="126">
        <f>SUM(R526:R691)</f>
        <v>34.802475479999991</v>
      </c>
      <c r="T525" s="127">
        <f>SUM(T526:T691)</f>
        <v>0</v>
      </c>
      <c r="AR525" s="122" t="s">
        <v>80</v>
      </c>
      <c r="AT525" s="128" t="s">
        <v>71</v>
      </c>
      <c r="AU525" s="128" t="s">
        <v>80</v>
      </c>
      <c r="AY525" s="122" t="s">
        <v>157</v>
      </c>
      <c r="BK525" s="129">
        <f>SUM(BK526:BK691)</f>
        <v>0</v>
      </c>
    </row>
    <row r="526" spans="2:65" s="1" customFormat="1" ht="37.9" customHeight="1">
      <c r="B526" s="28"/>
      <c r="C526" s="198" t="s">
        <v>746</v>
      </c>
      <c r="D526" s="198" t="s">
        <v>160</v>
      </c>
      <c r="E526" s="199" t="s">
        <v>4355</v>
      </c>
      <c r="F526" s="200" t="s">
        <v>4356</v>
      </c>
      <c r="G526" s="201" t="s">
        <v>256</v>
      </c>
      <c r="H526" s="202">
        <v>13.077999999999999</v>
      </c>
      <c r="I526" s="903"/>
      <c r="J526" s="203">
        <f>ROUND(I526*H526,2)</f>
        <v>0</v>
      </c>
      <c r="K526" s="200" t="s">
        <v>2720</v>
      </c>
      <c r="L526" s="28"/>
      <c r="M526" s="140" t="s">
        <v>1</v>
      </c>
      <c r="N526" s="141" t="s">
        <v>38</v>
      </c>
      <c r="O526" s="142">
        <v>2.5129999999999999</v>
      </c>
      <c r="P526" s="142">
        <f>O526*H526</f>
        <v>32.865013999999995</v>
      </c>
      <c r="Q526" s="142">
        <v>2.5019499999999999</v>
      </c>
      <c r="R526" s="142">
        <f>Q526*H526</f>
        <v>32.720502099999997</v>
      </c>
      <c r="S526" s="142">
        <v>0</v>
      </c>
      <c r="T526" s="143">
        <f>S526*H526</f>
        <v>0</v>
      </c>
      <c r="AR526" s="144" t="s">
        <v>164</v>
      </c>
      <c r="AT526" s="144" t="s">
        <v>160</v>
      </c>
      <c r="AU526" s="144" t="s">
        <v>88</v>
      </c>
      <c r="AY526" s="16" t="s">
        <v>157</v>
      </c>
      <c r="BE526" s="145">
        <f>IF(N526="základní",J526,0)</f>
        <v>0</v>
      </c>
      <c r="BF526" s="145">
        <f>IF(N526="snížená",J526,0)</f>
        <v>0</v>
      </c>
      <c r="BG526" s="145">
        <f>IF(N526="zákl. přenesená",J526,0)</f>
        <v>0</v>
      </c>
      <c r="BH526" s="145">
        <f>IF(N526="sníž. přenesená",J526,0)</f>
        <v>0</v>
      </c>
      <c r="BI526" s="145">
        <f>IF(N526="nulová",J526,0)</f>
        <v>0</v>
      </c>
      <c r="BJ526" s="16" t="s">
        <v>88</v>
      </c>
      <c r="BK526" s="145">
        <f>ROUND(I526*H526,2)</f>
        <v>0</v>
      </c>
      <c r="BL526" s="16" t="s">
        <v>164</v>
      </c>
      <c r="BM526" s="144" t="s">
        <v>4357</v>
      </c>
    </row>
    <row r="527" spans="2:65" s="1" customFormat="1">
      <c r="B527" s="28"/>
      <c r="D527" s="150" t="s">
        <v>214</v>
      </c>
      <c r="F527" s="870" t="s">
        <v>4358</v>
      </c>
      <c r="L527" s="28"/>
      <c r="M527" s="152"/>
      <c r="T527" s="52"/>
      <c r="AT527" s="16" t="s">
        <v>214</v>
      </c>
      <c r="AU527" s="16" t="s">
        <v>88</v>
      </c>
    </row>
    <row r="528" spans="2:65" s="12" customFormat="1">
      <c r="B528" s="153"/>
      <c r="D528" s="154" t="s">
        <v>259</v>
      </c>
      <c r="E528" s="155" t="s">
        <v>1</v>
      </c>
      <c r="F528" s="156" t="s">
        <v>2723</v>
      </c>
      <c r="H528" s="155" t="s">
        <v>1</v>
      </c>
      <c r="L528" s="153"/>
      <c r="M528" s="157"/>
      <c r="T528" s="158"/>
      <c r="AT528" s="155" t="s">
        <v>259</v>
      </c>
      <c r="AU528" s="155" t="s">
        <v>88</v>
      </c>
      <c r="AV528" s="12" t="s">
        <v>80</v>
      </c>
      <c r="AW528" s="12" t="s">
        <v>27</v>
      </c>
      <c r="AX528" s="12" t="s">
        <v>72</v>
      </c>
      <c r="AY528" s="155" t="s">
        <v>157</v>
      </c>
    </row>
    <row r="529" spans="2:65" s="12" customFormat="1">
      <c r="B529" s="153"/>
      <c r="D529" s="154" t="s">
        <v>259</v>
      </c>
      <c r="E529" s="155" t="s">
        <v>1</v>
      </c>
      <c r="F529" s="156" t="s">
        <v>2758</v>
      </c>
      <c r="H529" s="155" t="s">
        <v>1</v>
      </c>
      <c r="L529" s="153"/>
      <c r="M529" s="157"/>
      <c r="T529" s="158"/>
      <c r="AT529" s="155" t="s">
        <v>259</v>
      </c>
      <c r="AU529" s="155" t="s">
        <v>88</v>
      </c>
      <c r="AV529" s="12" t="s">
        <v>80</v>
      </c>
      <c r="AW529" s="12" t="s">
        <v>27</v>
      </c>
      <c r="AX529" s="12" t="s">
        <v>72</v>
      </c>
      <c r="AY529" s="155" t="s">
        <v>157</v>
      </c>
    </row>
    <row r="530" spans="2:65" s="12" customFormat="1">
      <c r="B530" s="153"/>
      <c r="D530" s="154" t="s">
        <v>259</v>
      </c>
      <c r="E530" s="155" t="s">
        <v>1</v>
      </c>
      <c r="F530" s="156" t="s">
        <v>2724</v>
      </c>
      <c r="H530" s="155" t="s">
        <v>1</v>
      </c>
      <c r="L530" s="153"/>
      <c r="M530" s="157"/>
      <c r="T530" s="158"/>
      <c r="AT530" s="155" t="s">
        <v>259</v>
      </c>
      <c r="AU530" s="155" t="s">
        <v>88</v>
      </c>
      <c r="AV530" s="12" t="s">
        <v>80</v>
      </c>
      <c r="AW530" s="12" t="s">
        <v>27</v>
      </c>
      <c r="AX530" s="12" t="s">
        <v>72</v>
      </c>
      <c r="AY530" s="155" t="s">
        <v>157</v>
      </c>
    </row>
    <row r="531" spans="2:65" s="12" customFormat="1">
      <c r="B531" s="153"/>
      <c r="D531" s="154" t="s">
        <v>259</v>
      </c>
      <c r="E531" s="155" t="s">
        <v>1</v>
      </c>
      <c r="F531" s="156" t="s">
        <v>4359</v>
      </c>
      <c r="H531" s="155" t="s">
        <v>1</v>
      </c>
      <c r="L531" s="153"/>
      <c r="M531" s="157"/>
      <c r="T531" s="158"/>
      <c r="AT531" s="155" t="s">
        <v>259</v>
      </c>
      <c r="AU531" s="155" t="s">
        <v>88</v>
      </c>
      <c r="AV531" s="12" t="s">
        <v>80</v>
      </c>
      <c r="AW531" s="12" t="s">
        <v>27</v>
      </c>
      <c r="AX531" s="12" t="s">
        <v>72</v>
      </c>
      <c r="AY531" s="155" t="s">
        <v>157</v>
      </c>
    </row>
    <row r="532" spans="2:65" s="13" customFormat="1">
      <c r="B532" s="159"/>
      <c r="D532" s="154" t="s">
        <v>259</v>
      </c>
      <c r="E532" s="160" t="s">
        <v>1</v>
      </c>
      <c r="F532" s="161" t="s">
        <v>4360</v>
      </c>
      <c r="H532" s="162">
        <v>1.0149999999999999</v>
      </c>
      <c r="L532" s="159"/>
      <c r="M532" s="163"/>
      <c r="T532" s="164"/>
      <c r="AT532" s="160" t="s">
        <v>259</v>
      </c>
      <c r="AU532" s="160" t="s">
        <v>88</v>
      </c>
      <c r="AV532" s="13" t="s">
        <v>88</v>
      </c>
      <c r="AW532" s="13" t="s">
        <v>27</v>
      </c>
      <c r="AX532" s="13" t="s">
        <v>72</v>
      </c>
      <c r="AY532" s="160" t="s">
        <v>157</v>
      </c>
    </row>
    <row r="533" spans="2:65" s="13" customFormat="1">
      <c r="B533" s="159"/>
      <c r="D533" s="154" t="s">
        <v>259</v>
      </c>
      <c r="E533" s="160" t="s">
        <v>1</v>
      </c>
      <c r="F533" s="161" t="s">
        <v>4361</v>
      </c>
      <c r="H533" s="162">
        <v>0.51800000000000002</v>
      </c>
      <c r="L533" s="159"/>
      <c r="M533" s="163"/>
      <c r="T533" s="164"/>
      <c r="AT533" s="160" t="s">
        <v>259</v>
      </c>
      <c r="AU533" s="160" t="s">
        <v>88</v>
      </c>
      <c r="AV533" s="13" t="s">
        <v>88</v>
      </c>
      <c r="AW533" s="13" t="s">
        <v>27</v>
      </c>
      <c r="AX533" s="13" t="s">
        <v>72</v>
      </c>
      <c r="AY533" s="160" t="s">
        <v>157</v>
      </c>
    </row>
    <row r="534" spans="2:65" s="13" customFormat="1">
      <c r="B534" s="159"/>
      <c r="D534" s="154" t="s">
        <v>259</v>
      </c>
      <c r="E534" s="160" t="s">
        <v>1</v>
      </c>
      <c r="F534" s="161" t="s">
        <v>4362</v>
      </c>
      <c r="H534" s="162">
        <v>1.0820000000000001</v>
      </c>
      <c r="L534" s="159"/>
      <c r="M534" s="163"/>
      <c r="T534" s="164"/>
      <c r="AT534" s="160" t="s">
        <v>259</v>
      </c>
      <c r="AU534" s="160" t="s">
        <v>88</v>
      </c>
      <c r="AV534" s="13" t="s">
        <v>88</v>
      </c>
      <c r="AW534" s="13" t="s">
        <v>27</v>
      </c>
      <c r="AX534" s="13" t="s">
        <v>72</v>
      </c>
      <c r="AY534" s="160" t="s">
        <v>157</v>
      </c>
    </row>
    <row r="535" spans="2:65" s="12" customFormat="1">
      <c r="B535" s="153"/>
      <c r="D535" s="154" t="s">
        <v>259</v>
      </c>
      <c r="E535" s="155" t="s">
        <v>1</v>
      </c>
      <c r="F535" s="156" t="s">
        <v>2759</v>
      </c>
      <c r="H535" s="155" t="s">
        <v>1</v>
      </c>
      <c r="L535" s="153"/>
      <c r="M535" s="157"/>
      <c r="T535" s="158"/>
      <c r="AT535" s="155" t="s">
        <v>259</v>
      </c>
      <c r="AU535" s="155" t="s">
        <v>88</v>
      </c>
      <c r="AV535" s="12" t="s">
        <v>80</v>
      </c>
      <c r="AW535" s="12" t="s">
        <v>27</v>
      </c>
      <c r="AX535" s="12" t="s">
        <v>72</v>
      </c>
      <c r="AY535" s="155" t="s">
        <v>157</v>
      </c>
    </row>
    <row r="536" spans="2:65" s="13" customFormat="1">
      <c r="B536" s="159"/>
      <c r="D536" s="154" t="s">
        <v>259</v>
      </c>
      <c r="E536" s="160" t="s">
        <v>1</v>
      </c>
      <c r="F536" s="161" t="s">
        <v>4363</v>
      </c>
      <c r="H536" s="162">
        <v>3.0459999999999998</v>
      </c>
      <c r="L536" s="159"/>
      <c r="M536" s="163"/>
      <c r="T536" s="164"/>
      <c r="AT536" s="160" t="s">
        <v>259</v>
      </c>
      <c r="AU536" s="160" t="s">
        <v>88</v>
      </c>
      <c r="AV536" s="13" t="s">
        <v>88</v>
      </c>
      <c r="AW536" s="13" t="s">
        <v>27</v>
      </c>
      <c r="AX536" s="13" t="s">
        <v>72</v>
      </c>
      <c r="AY536" s="160" t="s">
        <v>157</v>
      </c>
    </row>
    <row r="537" spans="2:65" s="13" customFormat="1">
      <c r="B537" s="159"/>
      <c r="D537" s="154" t="s">
        <v>259</v>
      </c>
      <c r="E537" s="160" t="s">
        <v>1</v>
      </c>
      <c r="F537" s="161" t="s">
        <v>4364</v>
      </c>
      <c r="H537" s="162">
        <v>1.764</v>
      </c>
      <c r="L537" s="159"/>
      <c r="M537" s="163"/>
      <c r="T537" s="164"/>
      <c r="AT537" s="160" t="s">
        <v>259</v>
      </c>
      <c r="AU537" s="160" t="s">
        <v>88</v>
      </c>
      <c r="AV537" s="13" t="s">
        <v>88</v>
      </c>
      <c r="AW537" s="13" t="s">
        <v>27</v>
      </c>
      <c r="AX537" s="13" t="s">
        <v>72</v>
      </c>
      <c r="AY537" s="160" t="s">
        <v>157</v>
      </c>
    </row>
    <row r="538" spans="2:65" s="12" customFormat="1">
      <c r="B538" s="153"/>
      <c r="D538" s="154" t="s">
        <v>259</v>
      </c>
      <c r="E538" s="155" t="s">
        <v>1</v>
      </c>
      <c r="F538" s="156" t="s">
        <v>2760</v>
      </c>
      <c r="H538" s="155" t="s">
        <v>1</v>
      </c>
      <c r="L538" s="153"/>
      <c r="M538" s="157"/>
      <c r="T538" s="158"/>
      <c r="AT538" s="155" t="s">
        <v>259</v>
      </c>
      <c r="AU538" s="155" t="s">
        <v>88</v>
      </c>
      <c r="AV538" s="12" t="s">
        <v>80</v>
      </c>
      <c r="AW538" s="12" t="s">
        <v>27</v>
      </c>
      <c r="AX538" s="12" t="s">
        <v>72</v>
      </c>
      <c r="AY538" s="155" t="s">
        <v>157</v>
      </c>
    </row>
    <row r="539" spans="2:65" s="13" customFormat="1">
      <c r="B539" s="159"/>
      <c r="D539" s="154" t="s">
        <v>259</v>
      </c>
      <c r="E539" s="160" t="s">
        <v>1</v>
      </c>
      <c r="F539" s="161" t="s">
        <v>4365</v>
      </c>
      <c r="H539" s="162">
        <v>2.468</v>
      </c>
      <c r="L539" s="159"/>
      <c r="M539" s="163"/>
      <c r="T539" s="164"/>
      <c r="AT539" s="160" t="s">
        <v>259</v>
      </c>
      <c r="AU539" s="160" t="s">
        <v>88</v>
      </c>
      <c r="AV539" s="13" t="s">
        <v>88</v>
      </c>
      <c r="AW539" s="13" t="s">
        <v>27</v>
      </c>
      <c r="AX539" s="13" t="s">
        <v>72</v>
      </c>
      <c r="AY539" s="160" t="s">
        <v>157</v>
      </c>
    </row>
    <row r="540" spans="2:65" s="13" customFormat="1">
      <c r="B540" s="159"/>
      <c r="D540" s="154" t="s">
        <v>259</v>
      </c>
      <c r="E540" s="160" t="s">
        <v>1</v>
      </c>
      <c r="F540" s="161" t="s">
        <v>4366</v>
      </c>
      <c r="H540" s="162">
        <v>1.764</v>
      </c>
      <c r="L540" s="159"/>
      <c r="M540" s="163"/>
      <c r="T540" s="164"/>
      <c r="AT540" s="160" t="s">
        <v>259</v>
      </c>
      <c r="AU540" s="160" t="s">
        <v>88</v>
      </c>
      <c r="AV540" s="13" t="s">
        <v>88</v>
      </c>
      <c r="AW540" s="13" t="s">
        <v>27</v>
      </c>
      <c r="AX540" s="13" t="s">
        <v>72</v>
      </c>
      <c r="AY540" s="160" t="s">
        <v>157</v>
      </c>
    </row>
    <row r="541" spans="2:65" s="12" customFormat="1">
      <c r="B541" s="153"/>
      <c r="D541" s="154" t="s">
        <v>259</v>
      </c>
      <c r="E541" s="155" t="s">
        <v>1</v>
      </c>
      <c r="F541" s="156" t="s">
        <v>2761</v>
      </c>
      <c r="H541" s="155" t="s">
        <v>1</v>
      </c>
      <c r="L541" s="153"/>
      <c r="M541" s="157"/>
      <c r="T541" s="158"/>
      <c r="AT541" s="155" t="s">
        <v>259</v>
      </c>
      <c r="AU541" s="155" t="s">
        <v>88</v>
      </c>
      <c r="AV541" s="12" t="s">
        <v>80</v>
      </c>
      <c r="AW541" s="12" t="s">
        <v>27</v>
      </c>
      <c r="AX541" s="12" t="s">
        <v>72</v>
      </c>
      <c r="AY541" s="155" t="s">
        <v>157</v>
      </c>
    </row>
    <row r="542" spans="2:65" s="13" customFormat="1">
      <c r="B542" s="159"/>
      <c r="D542" s="154" t="s">
        <v>259</v>
      </c>
      <c r="E542" s="160" t="s">
        <v>1</v>
      </c>
      <c r="F542" s="161" t="s">
        <v>4367</v>
      </c>
      <c r="H542" s="162">
        <v>1.421</v>
      </c>
      <c r="L542" s="159"/>
      <c r="M542" s="163"/>
      <c r="T542" s="164"/>
      <c r="AT542" s="160" t="s">
        <v>259</v>
      </c>
      <c r="AU542" s="160" t="s">
        <v>88</v>
      </c>
      <c r="AV542" s="13" t="s">
        <v>88</v>
      </c>
      <c r="AW542" s="13" t="s">
        <v>27</v>
      </c>
      <c r="AX542" s="13" t="s">
        <v>72</v>
      </c>
      <c r="AY542" s="160" t="s">
        <v>157</v>
      </c>
    </row>
    <row r="543" spans="2:65" s="14" customFormat="1">
      <c r="B543" s="165"/>
      <c r="D543" s="154" t="s">
        <v>259</v>
      </c>
      <c r="E543" s="166" t="s">
        <v>1</v>
      </c>
      <c r="F543" s="167" t="s">
        <v>265</v>
      </c>
      <c r="H543" s="168">
        <v>13.077999999999999</v>
      </c>
      <c r="L543" s="165"/>
      <c r="M543" s="169"/>
      <c r="T543" s="170"/>
      <c r="AT543" s="166" t="s">
        <v>259</v>
      </c>
      <c r="AU543" s="166" t="s">
        <v>88</v>
      </c>
      <c r="AV543" s="14" t="s">
        <v>164</v>
      </c>
      <c r="AW543" s="14" t="s">
        <v>27</v>
      </c>
      <c r="AX543" s="14" t="s">
        <v>80</v>
      </c>
      <c r="AY543" s="166" t="s">
        <v>157</v>
      </c>
    </row>
    <row r="544" spans="2:65" s="1" customFormat="1" ht="37.9" customHeight="1">
      <c r="B544" s="28"/>
      <c r="C544" s="198" t="s">
        <v>751</v>
      </c>
      <c r="D544" s="198" t="s">
        <v>160</v>
      </c>
      <c r="E544" s="199" t="s">
        <v>2608</v>
      </c>
      <c r="F544" s="200" t="s">
        <v>4368</v>
      </c>
      <c r="G544" s="201" t="s">
        <v>276</v>
      </c>
      <c r="H544" s="202">
        <v>0.87</v>
      </c>
      <c r="I544" s="903"/>
      <c r="J544" s="203">
        <f>ROUND(I544*H544,2)</f>
        <v>0</v>
      </c>
      <c r="K544" s="200" t="s">
        <v>2720</v>
      </c>
      <c r="L544" s="28"/>
      <c r="M544" s="140" t="s">
        <v>1</v>
      </c>
      <c r="N544" s="141" t="s">
        <v>38</v>
      </c>
      <c r="O544" s="142">
        <v>15.211</v>
      </c>
      <c r="P544" s="142">
        <f>O544*H544</f>
        <v>13.23357</v>
      </c>
      <c r="Q544" s="142">
        <v>1.06277</v>
      </c>
      <c r="R544" s="142">
        <f>Q544*H544</f>
        <v>0.92460989999999998</v>
      </c>
      <c r="S544" s="142">
        <v>0</v>
      </c>
      <c r="T544" s="143">
        <f>S544*H544</f>
        <v>0</v>
      </c>
      <c r="AR544" s="144" t="s">
        <v>164</v>
      </c>
      <c r="AT544" s="144" t="s">
        <v>160</v>
      </c>
      <c r="AU544" s="144" t="s">
        <v>88</v>
      </c>
      <c r="AY544" s="16" t="s">
        <v>157</v>
      </c>
      <c r="BE544" s="145">
        <f>IF(N544="základní",J544,0)</f>
        <v>0</v>
      </c>
      <c r="BF544" s="145">
        <f>IF(N544="snížená",J544,0)</f>
        <v>0</v>
      </c>
      <c r="BG544" s="145">
        <f>IF(N544="zákl. přenesená",J544,0)</f>
        <v>0</v>
      </c>
      <c r="BH544" s="145">
        <f>IF(N544="sníž. přenesená",J544,0)</f>
        <v>0</v>
      </c>
      <c r="BI544" s="145">
        <f>IF(N544="nulová",J544,0)</f>
        <v>0</v>
      </c>
      <c r="BJ544" s="16" t="s">
        <v>88</v>
      </c>
      <c r="BK544" s="145">
        <f>ROUND(I544*H544,2)</f>
        <v>0</v>
      </c>
      <c r="BL544" s="16" t="s">
        <v>164</v>
      </c>
      <c r="BM544" s="144" t="s">
        <v>4369</v>
      </c>
    </row>
    <row r="545" spans="2:65" s="1" customFormat="1">
      <c r="B545" s="28"/>
      <c r="D545" s="150" t="s">
        <v>214</v>
      </c>
      <c r="F545" s="870" t="s">
        <v>2611</v>
      </c>
      <c r="L545" s="28"/>
      <c r="M545" s="152"/>
      <c r="T545" s="52"/>
      <c r="AT545" s="16" t="s">
        <v>214</v>
      </c>
      <c r="AU545" s="16" t="s">
        <v>88</v>
      </c>
    </row>
    <row r="546" spans="2:65" s="12" customFormat="1">
      <c r="B546" s="153"/>
      <c r="D546" s="154" t="s">
        <v>259</v>
      </c>
      <c r="E546" s="155" t="s">
        <v>1</v>
      </c>
      <c r="F546" s="156" t="s">
        <v>2723</v>
      </c>
      <c r="H546" s="155" t="s">
        <v>1</v>
      </c>
      <c r="L546" s="153"/>
      <c r="M546" s="157"/>
      <c r="T546" s="158"/>
      <c r="AT546" s="155" t="s">
        <v>259</v>
      </c>
      <c r="AU546" s="155" t="s">
        <v>88</v>
      </c>
      <c r="AV546" s="12" t="s">
        <v>80</v>
      </c>
      <c r="AW546" s="12" t="s">
        <v>27</v>
      </c>
      <c r="AX546" s="12" t="s">
        <v>72</v>
      </c>
      <c r="AY546" s="155" t="s">
        <v>157</v>
      </c>
    </row>
    <row r="547" spans="2:65" s="12" customFormat="1">
      <c r="B547" s="153"/>
      <c r="D547" s="154" t="s">
        <v>259</v>
      </c>
      <c r="E547" s="155" t="s">
        <v>1</v>
      </c>
      <c r="F547" s="156" t="s">
        <v>2758</v>
      </c>
      <c r="H547" s="155" t="s">
        <v>1</v>
      </c>
      <c r="L547" s="153"/>
      <c r="M547" s="157"/>
      <c r="T547" s="158"/>
      <c r="AT547" s="155" t="s">
        <v>259</v>
      </c>
      <c r="AU547" s="155" t="s">
        <v>88</v>
      </c>
      <c r="AV547" s="12" t="s">
        <v>80</v>
      </c>
      <c r="AW547" s="12" t="s">
        <v>27</v>
      </c>
      <c r="AX547" s="12" t="s">
        <v>72</v>
      </c>
      <c r="AY547" s="155" t="s">
        <v>157</v>
      </c>
    </row>
    <row r="548" spans="2:65" s="12" customFormat="1">
      <c r="B548" s="153"/>
      <c r="D548" s="154" t="s">
        <v>259</v>
      </c>
      <c r="E548" s="155" t="s">
        <v>1</v>
      </c>
      <c r="F548" s="156" t="s">
        <v>2724</v>
      </c>
      <c r="H548" s="155" t="s">
        <v>1</v>
      </c>
      <c r="L548" s="153"/>
      <c r="M548" s="157"/>
      <c r="T548" s="158"/>
      <c r="AT548" s="155" t="s">
        <v>259</v>
      </c>
      <c r="AU548" s="155" t="s">
        <v>88</v>
      </c>
      <c r="AV548" s="12" t="s">
        <v>80</v>
      </c>
      <c r="AW548" s="12" t="s">
        <v>27</v>
      </c>
      <c r="AX548" s="12" t="s">
        <v>72</v>
      </c>
      <c r="AY548" s="155" t="s">
        <v>157</v>
      </c>
    </row>
    <row r="549" spans="2:65" s="12" customFormat="1">
      <c r="B549" s="153"/>
      <c r="D549" s="154" t="s">
        <v>259</v>
      </c>
      <c r="E549" s="155" t="s">
        <v>1</v>
      </c>
      <c r="F549" s="156" t="s">
        <v>4359</v>
      </c>
      <c r="H549" s="155" t="s">
        <v>1</v>
      </c>
      <c r="L549" s="153"/>
      <c r="M549" s="157"/>
      <c r="T549" s="158"/>
      <c r="AT549" s="155" t="s">
        <v>259</v>
      </c>
      <c r="AU549" s="155" t="s">
        <v>88</v>
      </c>
      <c r="AV549" s="12" t="s">
        <v>80</v>
      </c>
      <c r="AW549" s="12" t="s">
        <v>27</v>
      </c>
      <c r="AX549" s="12" t="s">
        <v>72</v>
      </c>
      <c r="AY549" s="155" t="s">
        <v>157</v>
      </c>
    </row>
    <row r="550" spans="2:65" s="13" customFormat="1">
      <c r="B550" s="159"/>
      <c r="D550" s="154" t="s">
        <v>259</v>
      </c>
      <c r="E550" s="160" t="s">
        <v>1</v>
      </c>
      <c r="F550" s="161" t="s">
        <v>4370</v>
      </c>
      <c r="H550" s="162">
        <v>8.5999999999999993E-2</v>
      </c>
      <c r="L550" s="159"/>
      <c r="M550" s="163"/>
      <c r="T550" s="164"/>
      <c r="AT550" s="160" t="s">
        <v>259</v>
      </c>
      <c r="AU550" s="160" t="s">
        <v>88</v>
      </c>
      <c r="AV550" s="13" t="s">
        <v>88</v>
      </c>
      <c r="AW550" s="13" t="s">
        <v>27</v>
      </c>
      <c r="AX550" s="13" t="s">
        <v>72</v>
      </c>
      <c r="AY550" s="160" t="s">
        <v>157</v>
      </c>
    </row>
    <row r="551" spans="2:65" s="13" customFormat="1">
      <c r="B551" s="159"/>
      <c r="D551" s="154" t="s">
        <v>259</v>
      </c>
      <c r="E551" s="160" t="s">
        <v>1</v>
      </c>
      <c r="F551" s="161" t="s">
        <v>4371</v>
      </c>
      <c r="H551" s="162">
        <v>4.9000000000000002E-2</v>
      </c>
      <c r="L551" s="159"/>
      <c r="M551" s="163"/>
      <c r="T551" s="164"/>
      <c r="AT551" s="160" t="s">
        <v>259</v>
      </c>
      <c r="AU551" s="160" t="s">
        <v>88</v>
      </c>
      <c r="AV551" s="13" t="s">
        <v>88</v>
      </c>
      <c r="AW551" s="13" t="s">
        <v>27</v>
      </c>
      <c r="AX551" s="13" t="s">
        <v>72</v>
      </c>
      <c r="AY551" s="160" t="s">
        <v>157</v>
      </c>
    </row>
    <row r="552" spans="2:65" s="13" customFormat="1">
      <c r="B552" s="159"/>
      <c r="D552" s="154" t="s">
        <v>259</v>
      </c>
      <c r="E552" s="160" t="s">
        <v>1</v>
      </c>
      <c r="F552" s="161" t="s">
        <v>4372</v>
      </c>
      <c r="H552" s="162">
        <v>6.9000000000000006E-2</v>
      </c>
      <c r="L552" s="159"/>
      <c r="M552" s="163"/>
      <c r="T552" s="164"/>
      <c r="AT552" s="160" t="s">
        <v>259</v>
      </c>
      <c r="AU552" s="160" t="s">
        <v>88</v>
      </c>
      <c r="AV552" s="13" t="s">
        <v>88</v>
      </c>
      <c r="AW552" s="13" t="s">
        <v>27</v>
      </c>
      <c r="AX552" s="13" t="s">
        <v>72</v>
      </c>
      <c r="AY552" s="160" t="s">
        <v>157</v>
      </c>
    </row>
    <row r="553" spans="2:65" s="12" customFormat="1">
      <c r="B553" s="153"/>
      <c r="D553" s="154" t="s">
        <v>259</v>
      </c>
      <c r="E553" s="155" t="s">
        <v>1</v>
      </c>
      <c r="F553" s="156" t="s">
        <v>2759</v>
      </c>
      <c r="H553" s="155" t="s">
        <v>1</v>
      </c>
      <c r="L553" s="153"/>
      <c r="M553" s="157"/>
      <c r="T553" s="158"/>
      <c r="AT553" s="155" t="s">
        <v>259</v>
      </c>
      <c r="AU553" s="155" t="s">
        <v>88</v>
      </c>
      <c r="AV553" s="12" t="s">
        <v>80</v>
      </c>
      <c r="AW553" s="12" t="s">
        <v>27</v>
      </c>
      <c r="AX553" s="12" t="s">
        <v>72</v>
      </c>
      <c r="AY553" s="155" t="s">
        <v>157</v>
      </c>
    </row>
    <row r="554" spans="2:65" s="13" customFormat="1">
      <c r="B554" s="159"/>
      <c r="D554" s="154" t="s">
        <v>259</v>
      </c>
      <c r="E554" s="160" t="s">
        <v>1</v>
      </c>
      <c r="F554" s="161" t="s">
        <v>4373</v>
      </c>
      <c r="H554" s="162">
        <v>0.23200000000000001</v>
      </c>
      <c r="L554" s="159"/>
      <c r="M554" s="163"/>
      <c r="T554" s="164"/>
      <c r="AT554" s="160" t="s">
        <v>259</v>
      </c>
      <c r="AU554" s="160" t="s">
        <v>88</v>
      </c>
      <c r="AV554" s="13" t="s">
        <v>88</v>
      </c>
      <c r="AW554" s="13" t="s">
        <v>27</v>
      </c>
      <c r="AX554" s="13" t="s">
        <v>72</v>
      </c>
      <c r="AY554" s="160" t="s">
        <v>157</v>
      </c>
    </row>
    <row r="555" spans="2:65" s="13" customFormat="1">
      <c r="B555" s="159"/>
      <c r="D555" s="154" t="s">
        <v>259</v>
      </c>
      <c r="E555" s="160" t="s">
        <v>1</v>
      </c>
      <c r="F555" s="161" t="s">
        <v>4374</v>
      </c>
      <c r="H555" s="162">
        <v>0.10100000000000001</v>
      </c>
      <c r="L555" s="159"/>
      <c r="M555" s="163"/>
      <c r="T555" s="164"/>
      <c r="AT555" s="160" t="s">
        <v>259</v>
      </c>
      <c r="AU555" s="160" t="s">
        <v>88</v>
      </c>
      <c r="AV555" s="13" t="s">
        <v>88</v>
      </c>
      <c r="AW555" s="13" t="s">
        <v>27</v>
      </c>
      <c r="AX555" s="13" t="s">
        <v>72</v>
      </c>
      <c r="AY555" s="160" t="s">
        <v>157</v>
      </c>
    </row>
    <row r="556" spans="2:65" s="12" customFormat="1">
      <c r="B556" s="153"/>
      <c r="D556" s="154" t="s">
        <v>259</v>
      </c>
      <c r="E556" s="155" t="s">
        <v>1</v>
      </c>
      <c r="F556" s="156" t="s">
        <v>2760</v>
      </c>
      <c r="H556" s="155" t="s">
        <v>1</v>
      </c>
      <c r="L556" s="153"/>
      <c r="M556" s="157"/>
      <c r="T556" s="158"/>
      <c r="AT556" s="155" t="s">
        <v>259</v>
      </c>
      <c r="AU556" s="155" t="s">
        <v>88</v>
      </c>
      <c r="AV556" s="12" t="s">
        <v>80</v>
      </c>
      <c r="AW556" s="12" t="s">
        <v>27</v>
      </c>
      <c r="AX556" s="12" t="s">
        <v>72</v>
      </c>
      <c r="AY556" s="155" t="s">
        <v>157</v>
      </c>
    </row>
    <row r="557" spans="2:65" s="13" customFormat="1">
      <c r="B557" s="159"/>
      <c r="D557" s="154" t="s">
        <v>259</v>
      </c>
      <c r="E557" s="160" t="s">
        <v>1</v>
      </c>
      <c r="F557" s="161" t="s">
        <v>4375</v>
      </c>
      <c r="H557" s="162">
        <v>0.23200000000000001</v>
      </c>
      <c r="L557" s="159"/>
      <c r="M557" s="163"/>
      <c r="T557" s="164"/>
      <c r="AT557" s="160" t="s">
        <v>259</v>
      </c>
      <c r="AU557" s="160" t="s">
        <v>88</v>
      </c>
      <c r="AV557" s="13" t="s">
        <v>88</v>
      </c>
      <c r="AW557" s="13" t="s">
        <v>27</v>
      </c>
      <c r="AX557" s="13" t="s">
        <v>72</v>
      </c>
      <c r="AY557" s="160" t="s">
        <v>157</v>
      </c>
    </row>
    <row r="558" spans="2:65" s="13" customFormat="1">
      <c r="B558" s="159"/>
      <c r="D558" s="154" t="s">
        <v>259</v>
      </c>
      <c r="E558" s="160" t="s">
        <v>1</v>
      </c>
      <c r="F558" s="161" t="s">
        <v>4376</v>
      </c>
      <c r="H558" s="162">
        <v>0.10100000000000001</v>
      </c>
      <c r="L558" s="159"/>
      <c r="M558" s="163"/>
      <c r="T558" s="164"/>
      <c r="AT558" s="160" t="s">
        <v>259</v>
      </c>
      <c r="AU558" s="160" t="s">
        <v>88</v>
      </c>
      <c r="AV558" s="13" t="s">
        <v>88</v>
      </c>
      <c r="AW558" s="13" t="s">
        <v>27</v>
      </c>
      <c r="AX558" s="13" t="s">
        <v>72</v>
      </c>
      <c r="AY558" s="160" t="s">
        <v>157</v>
      </c>
    </row>
    <row r="559" spans="2:65" s="14" customFormat="1">
      <c r="B559" s="165"/>
      <c r="D559" s="154" t="s">
        <v>259</v>
      </c>
      <c r="E559" s="166" t="s">
        <v>1</v>
      </c>
      <c r="F559" s="167" t="s">
        <v>265</v>
      </c>
      <c r="H559" s="168">
        <v>0.87</v>
      </c>
      <c r="L559" s="165"/>
      <c r="M559" s="169"/>
      <c r="T559" s="170"/>
      <c r="AT559" s="166" t="s">
        <v>259</v>
      </c>
      <c r="AU559" s="166" t="s">
        <v>88</v>
      </c>
      <c r="AV559" s="14" t="s">
        <v>164</v>
      </c>
      <c r="AW559" s="14" t="s">
        <v>27</v>
      </c>
      <c r="AX559" s="14" t="s">
        <v>80</v>
      </c>
      <c r="AY559" s="166" t="s">
        <v>157</v>
      </c>
    </row>
    <row r="560" spans="2:65" s="1" customFormat="1" ht="37.9" customHeight="1">
      <c r="B560" s="28"/>
      <c r="C560" s="198" t="s">
        <v>756</v>
      </c>
      <c r="D560" s="198" t="s">
        <v>160</v>
      </c>
      <c r="E560" s="199" t="s">
        <v>4377</v>
      </c>
      <c r="F560" s="200" t="s">
        <v>4378</v>
      </c>
      <c r="G560" s="201" t="s">
        <v>306</v>
      </c>
      <c r="H560" s="202">
        <v>46.734999999999999</v>
      </c>
      <c r="I560" s="903"/>
      <c r="J560" s="203">
        <f>ROUND(I560*H560,2)</f>
        <v>0</v>
      </c>
      <c r="K560" s="200" t="s">
        <v>2720</v>
      </c>
      <c r="L560" s="28"/>
      <c r="M560" s="140" t="s">
        <v>1</v>
      </c>
      <c r="N560" s="141" t="s">
        <v>38</v>
      </c>
      <c r="O560" s="142">
        <v>1.4570000000000001</v>
      </c>
      <c r="P560" s="142">
        <f>O560*H560</f>
        <v>68.092894999999999</v>
      </c>
      <c r="Q560" s="142">
        <v>1.2959999999999999E-2</v>
      </c>
      <c r="R560" s="142">
        <f>Q560*H560</f>
        <v>0.60568559999999994</v>
      </c>
      <c r="S560" s="142">
        <v>0</v>
      </c>
      <c r="T560" s="143">
        <f>S560*H560</f>
        <v>0</v>
      </c>
      <c r="AR560" s="144" t="s">
        <v>164</v>
      </c>
      <c r="AT560" s="144" t="s">
        <v>160</v>
      </c>
      <c r="AU560" s="144" t="s">
        <v>88</v>
      </c>
      <c r="AY560" s="16" t="s">
        <v>157</v>
      </c>
      <c r="BE560" s="145">
        <f>IF(N560="základní",J560,0)</f>
        <v>0</v>
      </c>
      <c r="BF560" s="145">
        <f>IF(N560="snížená",J560,0)</f>
        <v>0</v>
      </c>
      <c r="BG560" s="145">
        <f>IF(N560="zákl. přenesená",J560,0)</f>
        <v>0</v>
      </c>
      <c r="BH560" s="145">
        <f>IF(N560="sníž. přenesená",J560,0)</f>
        <v>0</v>
      </c>
      <c r="BI560" s="145">
        <f>IF(N560="nulová",J560,0)</f>
        <v>0</v>
      </c>
      <c r="BJ560" s="16" t="s">
        <v>88</v>
      </c>
      <c r="BK560" s="145">
        <f>ROUND(I560*H560,2)</f>
        <v>0</v>
      </c>
      <c r="BL560" s="16" t="s">
        <v>164</v>
      </c>
      <c r="BM560" s="144" t="s">
        <v>4379</v>
      </c>
    </row>
    <row r="561" spans="2:65" s="1" customFormat="1">
      <c r="B561" s="28"/>
      <c r="D561" s="150" t="s">
        <v>214</v>
      </c>
      <c r="F561" s="870" t="s">
        <v>4380</v>
      </c>
      <c r="L561" s="28"/>
      <c r="M561" s="152"/>
      <c r="T561" s="52"/>
      <c r="AT561" s="16" t="s">
        <v>214</v>
      </c>
      <c r="AU561" s="16" t="s">
        <v>88</v>
      </c>
    </row>
    <row r="562" spans="2:65" s="12" customFormat="1">
      <c r="B562" s="153"/>
      <c r="D562" s="154" t="s">
        <v>259</v>
      </c>
      <c r="E562" s="155" t="s">
        <v>1</v>
      </c>
      <c r="F562" s="156" t="s">
        <v>2723</v>
      </c>
      <c r="H562" s="155" t="s">
        <v>1</v>
      </c>
      <c r="L562" s="153"/>
      <c r="M562" s="157"/>
      <c r="T562" s="158"/>
      <c r="AT562" s="155" t="s">
        <v>259</v>
      </c>
      <c r="AU562" s="155" t="s">
        <v>88</v>
      </c>
      <c r="AV562" s="12" t="s">
        <v>80</v>
      </c>
      <c r="AW562" s="12" t="s">
        <v>27</v>
      </c>
      <c r="AX562" s="12" t="s">
        <v>72</v>
      </c>
      <c r="AY562" s="155" t="s">
        <v>157</v>
      </c>
    </row>
    <row r="563" spans="2:65" s="12" customFormat="1">
      <c r="B563" s="153"/>
      <c r="D563" s="154" t="s">
        <v>259</v>
      </c>
      <c r="E563" s="155" t="s">
        <v>1</v>
      </c>
      <c r="F563" s="156" t="s">
        <v>2758</v>
      </c>
      <c r="H563" s="155" t="s">
        <v>1</v>
      </c>
      <c r="L563" s="153"/>
      <c r="M563" s="157"/>
      <c r="T563" s="158"/>
      <c r="AT563" s="155" t="s">
        <v>259</v>
      </c>
      <c r="AU563" s="155" t="s">
        <v>88</v>
      </c>
      <c r="AV563" s="12" t="s">
        <v>80</v>
      </c>
      <c r="AW563" s="12" t="s">
        <v>27</v>
      </c>
      <c r="AX563" s="12" t="s">
        <v>72</v>
      </c>
      <c r="AY563" s="155" t="s">
        <v>157</v>
      </c>
    </row>
    <row r="564" spans="2:65" s="12" customFormat="1">
      <c r="B564" s="153"/>
      <c r="D564" s="154" t="s">
        <v>259</v>
      </c>
      <c r="E564" s="155" t="s">
        <v>1</v>
      </c>
      <c r="F564" s="156" t="s">
        <v>2724</v>
      </c>
      <c r="H564" s="155" t="s">
        <v>1</v>
      </c>
      <c r="L564" s="153"/>
      <c r="M564" s="157"/>
      <c r="T564" s="158"/>
      <c r="AT564" s="155" t="s">
        <v>259</v>
      </c>
      <c r="AU564" s="155" t="s">
        <v>88</v>
      </c>
      <c r="AV564" s="12" t="s">
        <v>80</v>
      </c>
      <c r="AW564" s="12" t="s">
        <v>27</v>
      </c>
      <c r="AX564" s="12" t="s">
        <v>72</v>
      </c>
      <c r="AY564" s="155" t="s">
        <v>157</v>
      </c>
    </row>
    <row r="565" spans="2:65" s="12" customFormat="1">
      <c r="B565" s="153"/>
      <c r="D565" s="154" t="s">
        <v>259</v>
      </c>
      <c r="E565" s="155" t="s">
        <v>1</v>
      </c>
      <c r="F565" s="156" t="s">
        <v>4359</v>
      </c>
      <c r="H565" s="155" t="s">
        <v>1</v>
      </c>
      <c r="L565" s="153"/>
      <c r="M565" s="157"/>
      <c r="T565" s="158"/>
      <c r="AT565" s="155" t="s">
        <v>259</v>
      </c>
      <c r="AU565" s="155" t="s">
        <v>88</v>
      </c>
      <c r="AV565" s="12" t="s">
        <v>80</v>
      </c>
      <c r="AW565" s="12" t="s">
        <v>27</v>
      </c>
      <c r="AX565" s="12" t="s">
        <v>72</v>
      </c>
      <c r="AY565" s="155" t="s">
        <v>157</v>
      </c>
    </row>
    <row r="566" spans="2:65" s="13" customFormat="1">
      <c r="B566" s="159"/>
      <c r="D566" s="154" t="s">
        <v>259</v>
      </c>
      <c r="E566" s="160" t="s">
        <v>1</v>
      </c>
      <c r="F566" s="161" t="s">
        <v>4381</v>
      </c>
      <c r="H566" s="162">
        <v>3.044</v>
      </c>
      <c r="L566" s="159"/>
      <c r="M566" s="163"/>
      <c r="T566" s="164"/>
      <c r="AT566" s="160" t="s">
        <v>259</v>
      </c>
      <c r="AU566" s="160" t="s">
        <v>88</v>
      </c>
      <c r="AV566" s="13" t="s">
        <v>88</v>
      </c>
      <c r="AW566" s="13" t="s">
        <v>27</v>
      </c>
      <c r="AX566" s="13" t="s">
        <v>72</v>
      </c>
      <c r="AY566" s="160" t="s">
        <v>157</v>
      </c>
    </row>
    <row r="567" spans="2:65" s="13" customFormat="1">
      <c r="B567" s="159"/>
      <c r="D567" s="154" t="s">
        <v>259</v>
      </c>
      <c r="E567" s="160" t="s">
        <v>1</v>
      </c>
      <c r="F567" s="161" t="s">
        <v>4382</v>
      </c>
      <c r="H567" s="162">
        <v>2.0510000000000002</v>
      </c>
      <c r="L567" s="159"/>
      <c r="M567" s="163"/>
      <c r="T567" s="164"/>
      <c r="AT567" s="160" t="s">
        <v>259</v>
      </c>
      <c r="AU567" s="160" t="s">
        <v>88</v>
      </c>
      <c r="AV567" s="13" t="s">
        <v>88</v>
      </c>
      <c r="AW567" s="13" t="s">
        <v>27</v>
      </c>
      <c r="AX567" s="13" t="s">
        <v>72</v>
      </c>
      <c r="AY567" s="160" t="s">
        <v>157</v>
      </c>
    </row>
    <row r="568" spans="2:65" s="12" customFormat="1">
      <c r="B568" s="153"/>
      <c r="D568" s="154" t="s">
        <v>259</v>
      </c>
      <c r="E568" s="155" t="s">
        <v>1</v>
      </c>
      <c r="F568" s="156" t="s">
        <v>2759</v>
      </c>
      <c r="H568" s="155" t="s">
        <v>1</v>
      </c>
      <c r="L568" s="153"/>
      <c r="M568" s="157"/>
      <c r="T568" s="158"/>
      <c r="AT568" s="155" t="s">
        <v>259</v>
      </c>
      <c r="AU568" s="155" t="s">
        <v>88</v>
      </c>
      <c r="AV568" s="12" t="s">
        <v>80</v>
      </c>
      <c r="AW568" s="12" t="s">
        <v>27</v>
      </c>
      <c r="AX568" s="12" t="s">
        <v>72</v>
      </c>
      <c r="AY568" s="155" t="s">
        <v>157</v>
      </c>
    </row>
    <row r="569" spans="2:65" s="13" customFormat="1">
      <c r="B569" s="159"/>
      <c r="D569" s="154" t="s">
        <v>259</v>
      </c>
      <c r="E569" s="160" t="s">
        <v>1</v>
      </c>
      <c r="F569" s="161" t="s">
        <v>4383</v>
      </c>
      <c r="H569" s="162">
        <v>14.52</v>
      </c>
      <c r="L569" s="159"/>
      <c r="M569" s="163"/>
      <c r="T569" s="164"/>
      <c r="AT569" s="160" t="s">
        <v>259</v>
      </c>
      <c r="AU569" s="160" t="s">
        <v>88</v>
      </c>
      <c r="AV569" s="13" t="s">
        <v>88</v>
      </c>
      <c r="AW569" s="13" t="s">
        <v>27</v>
      </c>
      <c r="AX569" s="13" t="s">
        <v>72</v>
      </c>
      <c r="AY569" s="160" t="s">
        <v>157</v>
      </c>
    </row>
    <row r="570" spans="2:65" s="13" customFormat="1">
      <c r="B570" s="159"/>
      <c r="D570" s="154" t="s">
        <v>259</v>
      </c>
      <c r="E570" s="160" t="s">
        <v>1</v>
      </c>
      <c r="F570" s="161" t="s">
        <v>4384</v>
      </c>
      <c r="H570" s="162">
        <v>6.3</v>
      </c>
      <c r="L570" s="159"/>
      <c r="M570" s="163"/>
      <c r="T570" s="164"/>
      <c r="AT570" s="160" t="s">
        <v>259</v>
      </c>
      <c r="AU570" s="160" t="s">
        <v>88</v>
      </c>
      <c r="AV570" s="13" t="s">
        <v>88</v>
      </c>
      <c r="AW570" s="13" t="s">
        <v>27</v>
      </c>
      <c r="AX570" s="13" t="s">
        <v>72</v>
      </c>
      <c r="AY570" s="160" t="s">
        <v>157</v>
      </c>
    </row>
    <row r="571" spans="2:65" s="12" customFormat="1">
      <c r="B571" s="153"/>
      <c r="D571" s="154" t="s">
        <v>259</v>
      </c>
      <c r="E571" s="155" t="s">
        <v>1</v>
      </c>
      <c r="F571" s="156" t="s">
        <v>2760</v>
      </c>
      <c r="H571" s="155" t="s">
        <v>1</v>
      </c>
      <c r="L571" s="153"/>
      <c r="M571" s="157"/>
      <c r="T571" s="158"/>
      <c r="AT571" s="155" t="s">
        <v>259</v>
      </c>
      <c r="AU571" s="155" t="s">
        <v>88</v>
      </c>
      <c r="AV571" s="12" t="s">
        <v>80</v>
      </c>
      <c r="AW571" s="12" t="s">
        <v>27</v>
      </c>
      <c r="AX571" s="12" t="s">
        <v>72</v>
      </c>
      <c r="AY571" s="155" t="s">
        <v>157</v>
      </c>
    </row>
    <row r="572" spans="2:65" s="13" customFormat="1">
      <c r="B572" s="159"/>
      <c r="D572" s="154" t="s">
        <v>259</v>
      </c>
      <c r="E572" s="160" t="s">
        <v>1</v>
      </c>
      <c r="F572" s="161" t="s">
        <v>4385</v>
      </c>
      <c r="H572" s="162">
        <v>14.52</v>
      </c>
      <c r="L572" s="159"/>
      <c r="M572" s="163"/>
      <c r="T572" s="164"/>
      <c r="AT572" s="160" t="s">
        <v>259</v>
      </c>
      <c r="AU572" s="160" t="s">
        <v>88</v>
      </c>
      <c r="AV572" s="13" t="s">
        <v>88</v>
      </c>
      <c r="AW572" s="13" t="s">
        <v>27</v>
      </c>
      <c r="AX572" s="13" t="s">
        <v>72</v>
      </c>
      <c r="AY572" s="160" t="s">
        <v>157</v>
      </c>
    </row>
    <row r="573" spans="2:65" s="13" customFormat="1">
      <c r="B573" s="159"/>
      <c r="D573" s="154" t="s">
        <v>259</v>
      </c>
      <c r="E573" s="160" t="s">
        <v>1</v>
      </c>
      <c r="F573" s="161" t="s">
        <v>4386</v>
      </c>
      <c r="H573" s="162">
        <v>6.3</v>
      </c>
      <c r="L573" s="159"/>
      <c r="M573" s="163"/>
      <c r="T573" s="164"/>
      <c r="AT573" s="160" t="s">
        <v>259</v>
      </c>
      <c r="AU573" s="160" t="s">
        <v>88</v>
      </c>
      <c r="AV573" s="13" t="s">
        <v>88</v>
      </c>
      <c r="AW573" s="13" t="s">
        <v>27</v>
      </c>
      <c r="AX573" s="13" t="s">
        <v>72</v>
      </c>
      <c r="AY573" s="160" t="s">
        <v>157</v>
      </c>
    </row>
    <row r="574" spans="2:65" s="14" customFormat="1">
      <c r="B574" s="165"/>
      <c r="D574" s="154" t="s">
        <v>259</v>
      </c>
      <c r="E574" s="166" t="s">
        <v>1</v>
      </c>
      <c r="F574" s="167" t="s">
        <v>265</v>
      </c>
      <c r="H574" s="168">
        <v>46.734999999999999</v>
      </c>
      <c r="L574" s="165"/>
      <c r="M574" s="169"/>
      <c r="T574" s="170"/>
      <c r="AT574" s="166" t="s">
        <v>259</v>
      </c>
      <c r="AU574" s="166" t="s">
        <v>88</v>
      </c>
      <c r="AV574" s="14" t="s">
        <v>164</v>
      </c>
      <c r="AW574" s="14" t="s">
        <v>27</v>
      </c>
      <c r="AX574" s="14" t="s">
        <v>80</v>
      </c>
      <c r="AY574" s="166" t="s">
        <v>157</v>
      </c>
    </row>
    <row r="575" spans="2:65" s="1" customFormat="1" ht="37.9" customHeight="1">
      <c r="B575" s="28"/>
      <c r="C575" s="198" t="s">
        <v>762</v>
      </c>
      <c r="D575" s="198" t="s">
        <v>160</v>
      </c>
      <c r="E575" s="199" t="s">
        <v>4387</v>
      </c>
      <c r="F575" s="200" t="s">
        <v>4388</v>
      </c>
      <c r="G575" s="201" t="s">
        <v>306</v>
      </c>
      <c r="H575" s="202">
        <v>46.734999999999999</v>
      </c>
      <c r="I575" s="903"/>
      <c r="J575" s="203">
        <f>ROUND(I575*H575,2)</f>
        <v>0</v>
      </c>
      <c r="K575" s="200" t="s">
        <v>2720</v>
      </c>
      <c r="L575" s="28"/>
      <c r="M575" s="140" t="s">
        <v>1</v>
      </c>
      <c r="N575" s="141" t="s">
        <v>38</v>
      </c>
      <c r="O575" s="142">
        <v>0.33800000000000002</v>
      </c>
      <c r="P575" s="142">
        <f>O575*H575</f>
        <v>15.796430000000001</v>
      </c>
      <c r="Q575" s="142">
        <v>0</v>
      </c>
      <c r="R575" s="142">
        <f>Q575*H575</f>
        <v>0</v>
      </c>
      <c r="S575" s="142">
        <v>0</v>
      </c>
      <c r="T575" s="143">
        <f>S575*H575</f>
        <v>0</v>
      </c>
      <c r="AR575" s="144" t="s">
        <v>164</v>
      </c>
      <c r="AT575" s="144" t="s">
        <v>160</v>
      </c>
      <c r="AU575" s="144" t="s">
        <v>88</v>
      </c>
      <c r="AY575" s="16" t="s">
        <v>157</v>
      </c>
      <c r="BE575" s="145">
        <f>IF(N575="základní",J575,0)</f>
        <v>0</v>
      </c>
      <c r="BF575" s="145">
        <f>IF(N575="snížená",J575,0)</f>
        <v>0</v>
      </c>
      <c r="BG575" s="145">
        <f>IF(N575="zákl. přenesená",J575,0)</f>
        <v>0</v>
      </c>
      <c r="BH575" s="145">
        <f>IF(N575="sníž. přenesená",J575,0)</f>
        <v>0</v>
      </c>
      <c r="BI575" s="145">
        <f>IF(N575="nulová",J575,0)</f>
        <v>0</v>
      </c>
      <c r="BJ575" s="16" t="s">
        <v>88</v>
      </c>
      <c r="BK575" s="145">
        <f>ROUND(I575*H575,2)</f>
        <v>0</v>
      </c>
      <c r="BL575" s="16" t="s">
        <v>164</v>
      </c>
      <c r="BM575" s="144" t="s">
        <v>4389</v>
      </c>
    </row>
    <row r="576" spans="2:65" s="1" customFormat="1">
      <c r="B576" s="28"/>
      <c r="D576" s="150" t="s">
        <v>214</v>
      </c>
      <c r="F576" s="870" t="s">
        <v>4390</v>
      </c>
      <c r="L576" s="28"/>
      <c r="M576" s="152"/>
      <c r="T576" s="52"/>
      <c r="AT576" s="16" t="s">
        <v>214</v>
      </c>
      <c r="AU576" s="16" t="s">
        <v>88</v>
      </c>
    </row>
    <row r="577" spans="2:65" s="12" customFormat="1">
      <c r="B577" s="153"/>
      <c r="D577" s="154" t="s">
        <v>259</v>
      </c>
      <c r="E577" s="155" t="s">
        <v>1</v>
      </c>
      <c r="F577" s="156" t="s">
        <v>2723</v>
      </c>
      <c r="H577" s="155" t="s">
        <v>1</v>
      </c>
      <c r="L577" s="153"/>
      <c r="M577" s="157"/>
      <c r="T577" s="158"/>
      <c r="AT577" s="155" t="s">
        <v>259</v>
      </c>
      <c r="AU577" s="155" t="s">
        <v>88</v>
      </c>
      <c r="AV577" s="12" t="s">
        <v>80</v>
      </c>
      <c r="AW577" s="12" t="s">
        <v>27</v>
      </c>
      <c r="AX577" s="12" t="s">
        <v>72</v>
      </c>
      <c r="AY577" s="155" t="s">
        <v>157</v>
      </c>
    </row>
    <row r="578" spans="2:65" s="12" customFormat="1">
      <c r="B578" s="153"/>
      <c r="D578" s="154" t="s">
        <v>259</v>
      </c>
      <c r="E578" s="155" t="s">
        <v>1</v>
      </c>
      <c r="F578" s="156" t="s">
        <v>2758</v>
      </c>
      <c r="H578" s="155" t="s">
        <v>1</v>
      </c>
      <c r="L578" s="153"/>
      <c r="M578" s="157"/>
      <c r="T578" s="158"/>
      <c r="AT578" s="155" t="s">
        <v>259</v>
      </c>
      <c r="AU578" s="155" t="s">
        <v>88</v>
      </c>
      <c r="AV578" s="12" t="s">
        <v>80</v>
      </c>
      <c r="AW578" s="12" t="s">
        <v>27</v>
      </c>
      <c r="AX578" s="12" t="s">
        <v>72</v>
      </c>
      <c r="AY578" s="155" t="s">
        <v>157</v>
      </c>
    </row>
    <row r="579" spans="2:65" s="12" customFormat="1">
      <c r="B579" s="153"/>
      <c r="D579" s="154" t="s">
        <v>259</v>
      </c>
      <c r="E579" s="155" t="s">
        <v>1</v>
      </c>
      <c r="F579" s="156" t="s">
        <v>2724</v>
      </c>
      <c r="H579" s="155" t="s">
        <v>1</v>
      </c>
      <c r="L579" s="153"/>
      <c r="M579" s="157"/>
      <c r="T579" s="158"/>
      <c r="AT579" s="155" t="s">
        <v>259</v>
      </c>
      <c r="AU579" s="155" t="s">
        <v>88</v>
      </c>
      <c r="AV579" s="12" t="s">
        <v>80</v>
      </c>
      <c r="AW579" s="12" t="s">
        <v>27</v>
      </c>
      <c r="AX579" s="12" t="s">
        <v>72</v>
      </c>
      <c r="AY579" s="155" t="s">
        <v>157</v>
      </c>
    </row>
    <row r="580" spans="2:65" s="12" customFormat="1">
      <c r="B580" s="153"/>
      <c r="D580" s="154" t="s">
        <v>259</v>
      </c>
      <c r="E580" s="155" t="s">
        <v>1</v>
      </c>
      <c r="F580" s="156" t="s">
        <v>4359</v>
      </c>
      <c r="H580" s="155" t="s">
        <v>1</v>
      </c>
      <c r="L580" s="153"/>
      <c r="M580" s="157"/>
      <c r="T580" s="158"/>
      <c r="AT580" s="155" t="s">
        <v>259</v>
      </c>
      <c r="AU580" s="155" t="s">
        <v>88</v>
      </c>
      <c r="AV580" s="12" t="s">
        <v>80</v>
      </c>
      <c r="AW580" s="12" t="s">
        <v>27</v>
      </c>
      <c r="AX580" s="12" t="s">
        <v>72</v>
      </c>
      <c r="AY580" s="155" t="s">
        <v>157</v>
      </c>
    </row>
    <row r="581" spans="2:65" s="13" customFormat="1">
      <c r="B581" s="159"/>
      <c r="D581" s="154" t="s">
        <v>259</v>
      </c>
      <c r="E581" s="160" t="s">
        <v>1</v>
      </c>
      <c r="F581" s="161" t="s">
        <v>4381</v>
      </c>
      <c r="H581" s="162">
        <v>3.044</v>
      </c>
      <c r="L581" s="159"/>
      <c r="M581" s="163"/>
      <c r="T581" s="164"/>
      <c r="AT581" s="160" t="s">
        <v>259</v>
      </c>
      <c r="AU581" s="160" t="s">
        <v>88</v>
      </c>
      <c r="AV581" s="13" t="s">
        <v>88</v>
      </c>
      <c r="AW581" s="13" t="s">
        <v>27</v>
      </c>
      <c r="AX581" s="13" t="s">
        <v>72</v>
      </c>
      <c r="AY581" s="160" t="s">
        <v>157</v>
      </c>
    </row>
    <row r="582" spans="2:65" s="13" customFormat="1">
      <c r="B582" s="159"/>
      <c r="D582" s="154" t="s">
        <v>259</v>
      </c>
      <c r="E582" s="160" t="s">
        <v>1</v>
      </c>
      <c r="F582" s="161" t="s">
        <v>4382</v>
      </c>
      <c r="H582" s="162">
        <v>2.0510000000000002</v>
      </c>
      <c r="L582" s="159"/>
      <c r="M582" s="163"/>
      <c r="T582" s="164"/>
      <c r="AT582" s="160" t="s">
        <v>259</v>
      </c>
      <c r="AU582" s="160" t="s">
        <v>88</v>
      </c>
      <c r="AV582" s="13" t="s">
        <v>88</v>
      </c>
      <c r="AW582" s="13" t="s">
        <v>27</v>
      </c>
      <c r="AX582" s="13" t="s">
        <v>72</v>
      </c>
      <c r="AY582" s="160" t="s">
        <v>157</v>
      </c>
    </row>
    <row r="583" spans="2:65" s="12" customFormat="1">
      <c r="B583" s="153"/>
      <c r="D583" s="154" t="s">
        <v>259</v>
      </c>
      <c r="E583" s="155" t="s">
        <v>1</v>
      </c>
      <c r="F583" s="156" t="s">
        <v>2759</v>
      </c>
      <c r="H583" s="155" t="s">
        <v>1</v>
      </c>
      <c r="L583" s="153"/>
      <c r="M583" s="157"/>
      <c r="T583" s="158"/>
      <c r="AT583" s="155" t="s">
        <v>259</v>
      </c>
      <c r="AU583" s="155" t="s">
        <v>88</v>
      </c>
      <c r="AV583" s="12" t="s">
        <v>80</v>
      </c>
      <c r="AW583" s="12" t="s">
        <v>27</v>
      </c>
      <c r="AX583" s="12" t="s">
        <v>72</v>
      </c>
      <c r="AY583" s="155" t="s">
        <v>157</v>
      </c>
    </row>
    <row r="584" spans="2:65" s="13" customFormat="1">
      <c r="B584" s="159"/>
      <c r="D584" s="154" t="s">
        <v>259</v>
      </c>
      <c r="E584" s="160" t="s">
        <v>1</v>
      </c>
      <c r="F584" s="161" t="s">
        <v>4383</v>
      </c>
      <c r="H584" s="162">
        <v>14.52</v>
      </c>
      <c r="L584" s="159"/>
      <c r="M584" s="163"/>
      <c r="T584" s="164"/>
      <c r="AT584" s="160" t="s">
        <v>259</v>
      </c>
      <c r="AU584" s="160" t="s">
        <v>88</v>
      </c>
      <c r="AV584" s="13" t="s">
        <v>88</v>
      </c>
      <c r="AW584" s="13" t="s">
        <v>27</v>
      </c>
      <c r="AX584" s="13" t="s">
        <v>72</v>
      </c>
      <c r="AY584" s="160" t="s">
        <v>157</v>
      </c>
    </row>
    <row r="585" spans="2:65" s="13" customFormat="1">
      <c r="B585" s="159"/>
      <c r="D585" s="154" t="s">
        <v>259</v>
      </c>
      <c r="E585" s="160" t="s">
        <v>1</v>
      </c>
      <c r="F585" s="161" t="s">
        <v>4384</v>
      </c>
      <c r="H585" s="162">
        <v>6.3</v>
      </c>
      <c r="L585" s="159"/>
      <c r="M585" s="163"/>
      <c r="T585" s="164"/>
      <c r="AT585" s="160" t="s">
        <v>259</v>
      </c>
      <c r="AU585" s="160" t="s">
        <v>88</v>
      </c>
      <c r="AV585" s="13" t="s">
        <v>88</v>
      </c>
      <c r="AW585" s="13" t="s">
        <v>27</v>
      </c>
      <c r="AX585" s="13" t="s">
        <v>72</v>
      </c>
      <c r="AY585" s="160" t="s">
        <v>157</v>
      </c>
    </row>
    <row r="586" spans="2:65" s="12" customFormat="1">
      <c r="B586" s="153"/>
      <c r="D586" s="154" t="s">
        <v>259</v>
      </c>
      <c r="E586" s="155" t="s">
        <v>1</v>
      </c>
      <c r="F586" s="156" t="s">
        <v>2760</v>
      </c>
      <c r="H586" s="155" t="s">
        <v>1</v>
      </c>
      <c r="L586" s="153"/>
      <c r="M586" s="157"/>
      <c r="T586" s="158"/>
      <c r="AT586" s="155" t="s">
        <v>259</v>
      </c>
      <c r="AU586" s="155" t="s">
        <v>88</v>
      </c>
      <c r="AV586" s="12" t="s">
        <v>80</v>
      </c>
      <c r="AW586" s="12" t="s">
        <v>27</v>
      </c>
      <c r="AX586" s="12" t="s">
        <v>72</v>
      </c>
      <c r="AY586" s="155" t="s">
        <v>157</v>
      </c>
    </row>
    <row r="587" spans="2:65" s="13" customFormat="1">
      <c r="B587" s="159"/>
      <c r="D587" s="154" t="s">
        <v>259</v>
      </c>
      <c r="E587" s="160" t="s">
        <v>1</v>
      </c>
      <c r="F587" s="161" t="s">
        <v>4385</v>
      </c>
      <c r="H587" s="162">
        <v>14.52</v>
      </c>
      <c r="L587" s="159"/>
      <c r="M587" s="163"/>
      <c r="T587" s="164"/>
      <c r="AT587" s="160" t="s">
        <v>259</v>
      </c>
      <c r="AU587" s="160" t="s">
        <v>88</v>
      </c>
      <c r="AV587" s="13" t="s">
        <v>88</v>
      </c>
      <c r="AW587" s="13" t="s">
        <v>27</v>
      </c>
      <c r="AX587" s="13" t="s">
        <v>72</v>
      </c>
      <c r="AY587" s="160" t="s">
        <v>157</v>
      </c>
    </row>
    <row r="588" spans="2:65" s="13" customFormat="1">
      <c r="B588" s="159"/>
      <c r="D588" s="154" t="s">
        <v>259</v>
      </c>
      <c r="E588" s="160" t="s">
        <v>1</v>
      </c>
      <c r="F588" s="161" t="s">
        <v>4386</v>
      </c>
      <c r="H588" s="162">
        <v>6.3</v>
      </c>
      <c r="L588" s="159"/>
      <c r="M588" s="163"/>
      <c r="T588" s="164"/>
      <c r="AT588" s="160" t="s">
        <v>259</v>
      </c>
      <c r="AU588" s="160" t="s">
        <v>88</v>
      </c>
      <c r="AV588" s="13" t="s">
        <v>88</v>
      </c>
      <c r="AW588" s="13" t="s">
        <v>27</v>
      </c>
      <c r="AX588" s="13" t="s">
        <v>72</v>
      </c>
      <c r="AY588" s="160" t="s">
        <v>157</v>
      </c>
    </row>
    <row r="589" spans="2:65" s="14" customFormat="1">
      <c r="B589" s="165"/>
      <c r="D589" s="154" t="s">
        <v>259</v>
      </c>
      <c r="E589" s="166" t="s">
        <v>1</v>
      </c>
      <c r="F589" s="167" t="s">
        <v>265</v>
      </c>
      <c r="H589" s="168">
        <v>46.734999999999999</v>
      </c>
      <c r="L589" s="165"/>
      <c r="M589" s="169"/>
      <c r="T589" s="170"/>
      <c r="AT589" s="166" t="s">
        <v>259</v>
      </c>
      <c r="AU589" s="166" t="s">
        <v>88</v>
      </c>
      <c r="AV589" s="14" t="s">
        <v>164</v>
      </c>
      <c r="AW589" s="14" t="s">
        <v>27</v>
      </c>
      <c r="AX589" s="14" t="s">
        <v>80</v>
      </c>
      <c r="AY589" s="166" t="s">
        <v>157</v>
      </c>
    </row>
    <row r="590" spans="2:65" s="1" customFormat="1" ht="37.9" customHeight="1">
      <c r="B590" s="28"/>
      <c r="C590" s="198" t="s">
        <v>768</v>
      </c>
      <c r="D590" s="198" t="s">
        <v>160</v>
      </c>
      <c r="E590" s="199" t="s">
        <v>4391</v>
      </c>
      <c r="F590" s="200" t="s">
        <v>4392</v>
      </c>
      <c r="G590" s="201" t="s">
        <v>306</v>
      </c>
      <c r="H590" s="202">
        <v>7.6630000000000003</v>
      </c>
      <c r="I590" s="903"/>
      <c r="J590" s="203">
        <f>ROUND(I590*H590,2)</f>
        <v>0</v>
      </c>
      <c r="K590" s="200" t="s">
        <v>2720</v>
      </c>
      <c r="L590" s="28"/>
      <c r="M590" s="140" t="s">
        <v>1</v>
      </c>
      <c r="N590" s="141" t="s">
        <v>38</v>
      </c>
      <c r="O590" s="142">
        <v>2.1819999999999999</v>
      </c>
      <c r="P590" s="142">
        <f>O590*H590</f>
        <v>16.720666000000001</v>
      </c>
      <c r="Q590" s="142">
        <v>1.4120000000000001E-2</v>
      </c>
      <c r="R590" s="142">
        <f>Q590*H590</f>
        <v>0.10820156</v>
      </c>
      <c r="S590" s="142">
        <v>0</v>
      </c>
      <c r="T590" s="143">
        <f>S590*H590</f>
        <v>0</v>
      </c>
      <c r="AR590" s="144" t="s">
        <v>164</v>
      </c>
      <c r="AT590" s="144" t="s">
        <v>160</v>
      </c>
      <c r="AU590" s="144" t="s">
        <v>88</v>
      </c>
      <c r="AY590" s="16" t="s">
        <v>157</v>
      </c>
      <c r="BE590" s="145">
        <f>IF(N590="základní",J590,0)</f>
        <v>0</v>
      </c>
      <c r="BF590" s="145">
        <f>IF(N590="snížená",J590,0)</f>
        <v>0</v>
      </c>
      <c r="BG590" s="145">
        <f>IF(N590="zákl. přenesená",J590,0)</f>
        <v>0</v>
      </c>
      <c r="BH590" s="145">
        <f>IF(N590="sníž. přenesená",J590,0)</f>
        <v>0</v>
      </c>
      <c r="BI590" s="145">
        <f>IF(N590="nulová",J590,0)</f>
        <v>0</v>
      </c>
      <c r="BJ590" s="16" t="s">
        <v>88</v>
      </c>
      <c r="BK590" s="145">
        <f>ROUND(I590*H590,2)</f>
        <v>0</v>
      </c>
      <c r="BL590" s="16" t="s">
        <v>164</v>
      </c>
      <c r="BM590" s="144" t="s">
        <v>4393</v>
      </c>
    </row>
    <row r="591" spans="2:65" s="1" customFormat="1">
      <c r="B591" s="28"/>
      <c r="D591" s="150" t="s">
        <v>214</v>
      </c>
      <c r="F591" s="870" t="s">
        <v>4394</v>
      </c>
      <c r="L591" s="28"/>
      <c r="M591" s="152"/>
      <c r="T591" s="52"/>
      <c r="AT591" s="16" t="s">
        <v>214</v>
      </c>
      <c r="AU591" s="16" t="s">
        <v>88</v>
      </c>
    </row>
    <row r="592" spans="2:65" s="12" customFormat="1">
      <c r="B592" s="153"/>
      <c r="D592" s="154" t="s">
        <v>259</v>
      </c>
      <c r="E592" s="155" t="s">
        <v>1</v>
      </c>
      <c r="F592" s="156" t="s">
        <v>2723</v>
      </c>
      <c r="H592" s="155" t="s">
        <v>1</v>
      </c>
      <c r="L592" s="153"/>
      <c r="M592" s="157"/>
      <c r="T592" s="158"/>
      <c r="AT592" s="155" t="s">
        <v>259</v>
      </c>
      <c r="AU592" s="155" t="s">
        <v>88</v>
      </c>
      <c r="AV592" s="12" t="s">
        <v>80</v>
      </c>
      <c r="AW592" s="12" t="s">
        <v>27</v>
      </c>
      <c r="AX592" s="12" t="s">
        <v>72</v>
      </c>
      <c r="AY592" s="155" t="s">
        <v>157</v>
      </c>
    </row>
    <row r="593" spans="2:65" s="12" customFormat="1">
      <c r="B593" s="153"/>
      <c r="D593" s="154" t="s">
        <v>259</v>
      </c>
      <c r="E593" s="155" t="s">
        <v>1</v>
      </c>
      <c r="F593" s="156" t="s">
        <v>2758</v>
      </c>
      <c r="H593" s="155" t="s">
        <v>1</v>
      </c>
      <c r="L593" s="153"/>
      <c r="M593" s="157"/>
      <c r="T593" s="158"/>
      <c r="AT593" s="155" t="s">
        <v>259</v>
      </c>
      <c r="AU593" s="155" t="s">
        <v>88</v>
      </c>
      <c r="AV593" s="12" t="s">
        <v>80</v>
      </c>
      <c r="AW593" s="12" t="s">
        <v>27</v>
      </c>
      <c r="AX593" s="12" t="s">
        <v>72</v>
      </c>
      <c r="AY593" s="155" t="s">
        <v>157</v>
      </c>
    </row>
    <row r="594" spans="2:65" s="12" customFormat="1">
      <c r="B594" s="153"/>
      <c r="D594" s="154" t="s">
        <v>259</v>
      </c>
      <c r="E594" s="155" t="s">
        <v>1</v>
      </c>
      <c r="F594" s="156" t="s">
        <v>2724</v>
      </c>
      <c r="H594" s="155" t="s">
        <v>1</v>
      </c>
      <c r="L594" s="153"/>
      <c r="M594" s="157"/>
      <c r="T594" s="158"/>
      <c r="AT594" s="155" t="s">
        <v>259</v>
      </c>
      <c r="AU594" s="155" t="s">
        <v>88</v>
      </c>
      <c r="AV594" s="12" t="s">
        <v>80</v>
      </c>
      <c r="AW594" s="12" t="s">
        <v>27</v>
      </c>
      <c r="AX594" s="12" t="s">
        <v>72</v>
      </c>
      <c r="AY594" s="155" t="s">
        <v>157</v>
      </c>
    </row>
    <row r="595" spans="2:65" s="12" customFormat="1">
      <c r="B595" s="153"/>
      <c r="D595" s="154" t="s">
        <v>259</v>
      </c>
      <c r="E595" s="155" t="s">
        <v>1</v>
      </c>
      <c r="F595" s="156" t="s">
        <v>4359</v>
      </c>
      <c r="H595" s="155" t="s">
        <v>1</v>
      </c>
      <c r="L595" s="153"/>
      <c r="M595" s="157"/>
      <c r="T595" s="158"/>
      <c r="AT595" s="155" t="s">
        <v>259</v>
      </c>
      <c r="AU595" s="155" t="s">
        <v>88</v>
      </c>
      <c r="AV595" s="12" t="s">
        <v>80</v>
      </c>
      <c r="AW595" s="12" t="s">
        <v>27</v>
      </c>
      <c r="AX595" s="12" t="s">
        <v>72</v>
      </c>
      <c r="AY595" s="155" t="s">
        <v>157</v>
      </c>
    </row>
    <row r="596" spans="2:65" s="13" customFormat="1">
      <c r="B596" s="159"/>
      <c r="D596" s="154" t="s">
        <v>259</v>
      </c>
      <c r="E596" s="160" t="s">
        <v>1</v>
      </c>
      <c r="F596" s="161" t="s">
        <v>4395</v>
      </c>
      <c r="H596" s="162">
        <v>5.3849999999999998</v>
      </c>
      <c r="L596" s="159"/>
      <c r="M596" s="163"/>
      <c r="T596" s="164"/>
      <c r="AT596" s="160" t="s">
        <v>259</v>
      </c>
      <c r="AU596" s="160" t="s">
        <v>88</v>
      </c>
      <c r="AV596" s="13" t="s">
        <v>88</v>
      </c>
      <c r="AW596" s="13" t="s">
        <v>27</v>
      </c>
      <c r="AX596" s="13" t="s">
        <v>72</v>
      </c>
      <c r="AY596" s="160" t="s">
        <v>157</v>
      </c>
    </row>
    <row r="597" spans="2:65" s="13" customFormat="1">
      <c r="B597" s="159"/>
      <c r="D597" s="154" t="s">
        <v>259</v>
      </c>
      <c r="E597" s="160" t="s">
        <v>1</v>
      </c>
      <c r="F597" s="161" t="s">
        <v>4396</v>
      </c>
      <c r="H597" s="162">
        <v>2.278</v>
      </c>
      <c r="L597" s="159"/>
      <c r="M597" s="163"/>
      <c r="T597" s="164"/>
      <c r="AT597" s="160" t="s">
        <v>259</v>
      </c>
      <c r="AU597" s="160" t="s">
        <v>88</v>
      </c>
      <c r="AV597" s="13" t="s">
        <v>88</v>
      </c>
      <c r="AW597" s="13" t="s">
        <v>27</v>
      </c>
      <c r="AX597" s="13" t="s">
        <v>72</v>
      </c>
      <c r="AY597" s="160" t="s">
        <v>157</v>
      </c>
    </row>
    <row r="598" spans="2:65" s="14" customFormat="1">
      <c r="B598" s="165"/>
      <c r="D598" s="154" t="s">
        <v>259</v>
      </c>
      <c r="E598" s="166" t="s">
        <v>1</v>
      </c>
      <c r="F598" s="167" t="s">
        <v>265</v>
      </c>
      <c r="H598" s="168">
        <v>7.6630000000000003</v>
      </c>
      <c r="L598" s="165"/>
      <c r="M598" s="169"/>
      <c r="T598" s="170"/>
      <c r="AT598" s="166" t="s">
        <v>259</v>
      </c>
      <c r="AU598" s="166" t="s">
        <v>88</v>
      </c>
      <c r="AV598" s="14" t="s">
        <v>164</v>
      </c>
      <c r="AW598" s="14" t="s">
        <v>27</v>
      </c>
      <c r="AX598" s="14" t="s">
        <v>80</v>
      </c>
      <c r="AY598" s="166" t="s">
        <v>157</v>
      </c>
    </row>
    <row r="599" spans="2:65" s="1" customFormat="1" ht="37.9" customHeight="1">
      <c r="B599" s="28"/>
      <c r="C599" s="198" t="s">
        <v>774</v>
      </c>
      <c r="D599" s="198" t="s">
        <v>160</v>
      </c>
      <c r="E599" s="199" t="s">
        <v>4397</v>
      </c>
      <c r="F599" s="200" t="s">
        <v>4398</v>
      </c>
      <c r="G599" s="201" t="s">
        <v>306</v>
      </c>
      <c r="H599" s="202">
        <v>7.6630000000000003</v>
      </c>
      <c r="I599" s="903"/>
      <c r="J599" s="203">
        <f>ROUND(I599*H599,2)</f>
        <v>0</v>
      </c>
      <c r="K599" s="200" t="s">
        <v>2720</v>
      </c>
      <c r="L599" s="28"/>
      <c r="M599" s="140" t="s">
        <v>1</v>
      </c>
      <c r="N599" s="141" t="s">
        <v>38</v>
      </c>
      <c r="O599" s="142">
        <v>0.35</v>
      </c>
      <c r="P599" s="142">
        <f>O599*H599</f>
        <v>2.6820499999999998</v>
      </c>
      <c r="Q599" s="142">
        <v>0</v>
      </c>
      <c r="R599" s="142">
        <f>Q599*H599</f>
        <v>0</v>
      </c>
      <c r="S599" s="142">
        <v>0</v>
      </c>
      <c r="T599" s="143">
        <f>S599*H599</f>
        <v>0</v>
      </c>
      <c r="AR599" s="144" t="s">
        <v>164</v>
      </c>
      <c r="AT599" s="144" t="s">
        <v>160</v>
      </c>
      <c r="AU599" s="144" t="s">
        <v>88</v>
      </c>
      <c r="AY599" s="16" t="s">
        <v>157</v>
      </c>
      <c r="BE599" s="145">
        <f>IF(N599="základní",J599,0)</f>
        <v>0</v>
      </c>
      <c r="BF599" s="145">
        <f>IF(N599="snížená",J599,0)</f>
        <v>0</v>
      </c>
      <c r="BG599" s="145">
        <f>IF(N599="zákl. přenesená",J599,0)</f>
        <v>0</v>
      </c>
      <c r="BH599" s="145">
        <f>IF(N599="sníž. přenesená",J599,0)</f>
        <v>0</v>
      </c>
      <c r="BI599" s="145">
        <f>IF(N599="nulová",J599,0)</f>
        <v>0</v>
      </c>
      <c r="BJ599" s="16" t="s">
        <v>88</v>
      </c>
      <c r="BK599" s="145">
        <f>ROUND(I599*H599,2)</f>
        <v>0</v>
      </c>
      <c r="BL599" s="16" t="s">
        <v>164</v>
      </c>
      <c r="BM599" s="144" t="s">
        <v>4399</v>
      </c>
    </row>
    <row r="600" spans="2:65" s="1" customFormat="1">
      <c r="B600" s="28"/>
      <c r="D600" s="150" t="s">
        <v>214</v>
      </c>
      <c r="F600" s="870" t="s">
        <v>4400</v>
      </c>
      <c r="L600" s="28"/>
      <c r="M600" s="152"/>
      <c r="T600" s="52"/>
      <c r="AT600" s="16" t="s">
        <v>214</v>
      </c>
      <c r="AU600" s="16" t="s">
        <v>88</v>
      </c>
    </row>
    <row r="601" spans="2:65" s="12" customFormat="1">
      <c r="B601" s="153"/>
      <c r="D601" s="154" t="s">
        <v>259</v>
      </c>
      <c r="E601" s="155" t="s">
        <v>1</v>
      </c>
      <c r="F601" s="156" t="s">
        <v>2723</v>
      </c>
      <c r="H601" s="155" t="s">
        <v>1</v>
      </c>
      <c r="L601" s="153"/>
      <c r="M601" s="157"/>
      <c r="T601" s="158"/>
      <c r="AT601" s="155" t="s">
        <v>259</v>
      </c>
      <c r="AU601" s="155" t="s">
        <v>88</v>
      </c>
      <c r="AV601" s="12" t="s">
        <v>80</v>
      </c>
      <c r="AW601" s="12" t="s">
        <v>27</v>
      </c>
      <c r="AX601" s="12" t="s">
        <v>72</v>
      </c>
      <c r="AY601" s="155" t="s">
        <v>157</v>
      </c>
    </row>
    <row r="602" spans="2:65" s="12" customFormat="1">
      <c r="B602" s="153"/>
      <c r="D602" s="154" t="s">
        <v>259</v>
      </c>
      <c r="E602" s="155" t="s">
        <v>1</v>
      </c>
      <c r="F602" s="156" t="s">
        <v>2758</v>
      </c>
      <c r="H602" s="155" t="s">
        <v>1</v>
      </c>
      <c r="L602" s="153"/>
      <c r="M602" s="157"/>
      <c r="T602" s="158"/>
      <c r="AT602" s="155" t="s">
        <v>259</v>
      </c>
      <c r="AU602" s="155" t="s">
        <v>88</v>
      </c>
      <c r="AV602" s="12" t="s">
        <v>80</v>
      </c>
      <c r="AW602" s="12" t="s">
        <v>27</v>
      </c>
      <c r="AX602" s="12" t="s">
        <v>72</v>
      </c>
      <c r="AY602" s="155" t="s">
        <v>157</v>
      </c>
    </row>
    <row r="603" spans="2:65" s="12" customFormat="1">
      <c r="B603" s="153"/>
      <c r="D603" s="154" t="s">
        <v>259</v>
      </c>
      <c r="E603" s="155" t="s">
        <v>1</v>
      </c>
      <c r="F603" s="156" t="s">
        <v>2724</v>
      </c>
      <c r="H603" s="155" t="s">
        <v>1</v>
      </c>
      <c r="L603" s="153"/>
      <c r="M603" s="157"/>
      <c r="T603" s="158"/>
      <c r="AT603" s="155" t="s">
        <v>259</v>
      </c>
      <c r="AU603" s="155" t="s">
        <v>88</v>
      </c>
      <c r="AV603" s="12" t="s">
        <v>80</v>
      </c>
      <c r="AW603" s="12" t="s">
        <v>27</v>
      </c>
      <c r="AX603" s="12" t="s">
        <v>72</v>
      </c>
      <c r="AY603" s="155" t="s">
        <v>157</v>
      </c>
    </row>
    <row r="604" spans="2:65" s="12" customFormat="1">
      <c r="B604" s="153"/>
      <c r="D604" s="154" t="s">
        <v>259</v>
      </c>
      <c r="E604" s="155" t="s">
        <v>1</v>
      </c>
      <c r="F604" s="156" t="s">
        <v>4359</v>
      </c>
      <c r="H604" s="155" t="s">
        <v>1</v>
      </c>
      <c r="L604" s="153"/>
      <c r="M604" s="157"/>
      <c r="T604" s="158"/>
      <c r="AT604" s="155" t="s">
        <v>259</v>
      </c>
      <c r="AU604" s="155" t="s">
        <v>88</v>
      </c>
      <c r="AV604" s="12" t="s">
        <v>80</v>
      </c>
      <c r="AW604" s="12" t="s">
        <v>27</v>
      </c>
      <c r="AX604" s="12" t="s">
        <v>72</v>
      </c>
      <c r="AY604" s="155" t="s">
        <v>157</v>
      </c>
    </row>
    <row r="605" spans="2:65" s="13" customFormat="1">
      <c r="B605" s="159"/>
      <c r="D605" s="154" t="s">
        <v>259</v>
      </c>
      <c r="E605" s="160" t="s">
        <v>1</v>
      </c>
      <c r="F605" s="161" t="s">
        <v>4395</v>
      </c>
      <c r="H605" s="162">
        <v>5.3849999999999998</v>
      </c>
      <c r="L605" s="159"/>
      <c r="M605" s="163"/>
      <c r="T605" s="164"/>
      <c r="AT605" s="160" t="s">
        <v>259</v>
      </c>
      <c r="AU605" s="160" t="s">
        <v>88</v>
      </c>
      <c r="AV605" s="13" t="s">
        <v>88</v>
      </c>
      <c r="AW605" s="13" t="s">
        <v>27</v>
      </c>
      <c r="AX605" s="13" t="s">
        <v>72</v>
      </c>
      <c r="AY605" s="160" t="s">
        <v>157</v>
      </c>
    </row>
    <row r="606" spans="2:65" s="13" customFormat="1">
      <c r="B606" s="159"/>
      <c r="D606" s="154" t="s">
        <v>259</v>
      </c>
      <c r="E606" s="160" t="s">
        <v>1</v>
      </c>
      <c r="F606" s="161" t="s">
        <v>4396</v>
      </c>
      <c r="H606" s="162">
        <v>2.278</v>
      </c>
      <c r="L606" s="159"/>
      <c r="M606" s="163"/>
      <c r="T606" s="164"/>
      <c r="AT606" s="160" t="s">
        <v>259</v>
      </c>
      <c r="AU606" s="160" t="s">
        <v>88</v>
      </c>
      <c r="AV606" s="13" t="s">
        <v>88</v>
      </c>
      <c r="AW606" s="13" t="s">
        <v>27</v>
      </c>
      <c r="AX606" s="13" t="s">
        <v>72</v>
      </c>
      <c r="AY606" s="160" t="s">
        <v>157</v>
      </c>
    </row>
    <row r="607" spans="2:65" s="14" customFormat="1">
      <c r="B607" s="165"/>
      <c r="D607" s="154" t="s">
        <v>259</v>
      </c>
      <c r="E607" s="166" t="s">
        <v>1</v>
      </c>
      <c r="F607" s="167" t="s">
        <v>265</v>
      </c>
      <c r="H607" s="168">
        <v>7.6630000000000003</v>
      </c>
      <c r="L607" s="165"/>
      <c r="M607" s="169"/>
      <c r="T607" s="170"/>
      <c r="AT607" s="166" t="s">
        <v>259</v>
      </c>
      <c r="AU607" s="166" t="s">
        <v>88</v>
      </c>
      <c r="AV607" s="14" t="s">
        <v>164</v>
      </c>
      <c r="AW607" s="14" t="s">
        <v>27</v>
      </c>
      <c r="AX607" s="14" t="s">
        <v>80</v>
      </c>
      <c r="AY607" s="166" t="s">
        <v>157</v>
      </c>
    </row>
    <row r="608" spans="2:65" s="1" customFormat="1" ht="44.25" customHeight="1">
      <c r="B608" s="28"/>
      <c r="C608" s="198" t="s">
        <v>779</v>
      </c>
      <c r="D608" s="198" t="s">
        <v>160</v>
      </c>
      <c r="E608" s="199" t="s">
        <v>4401</v>
      </c>
      <c r="F608" s="200" t="s">
        <v>4402</v>
      </c>
      <c r="G608" s="201" t="s">
        <v>306</v>
      </c>
      <c r="H608" s="202">
        <v>46.734999999999999</v>
      </c>
      <c r="I608" s="903"/>
      <c r="J608" s="203">
        <f>ROUND(I608*H608,2)</f>
        <v>0</v>
      </c>
      <c r="K608" s="200" t="s">
        <v>2720</v>
      </c>
      <c r="L608" s="28"/>
      <c r="M608" s="140" t="s">
        <v>1</v>
      </c>
      <c r="N608" s="141" t="s">
        <v>38</v>
      </c>
      <c r="O608" s="142">
        <v>0.11600000000000001</v>
      </c>
      <c r="P608" s="142">
        <f>O608*H608</f>
        <v>5.4212600000000002</v>
      </c>
      <c r="Q608" s="142">
        <v>2.81E-3</v>
      </c>
      <c r="R608" s="142">
        <f>Q608*H608</f>
        <v>0.13132535000000001</v>
      </c>
      <c r="S608" s="142">
        <v>0</v>
      </c>
      <c r="T608" s="143">
        <f>S608*H608</f>
        <v>0</v>
      </c>
      <c r="AR608" s="144" t="s">
        <v>164</v>
      </c>
      <c r="AT608" s="144" t="s">
        <v>160</v>
      </c>
      <c r="AU608" s="144" t="s">
        <v>88</v>
      </c>
      <c r="AY608" s="16" t="s">
        <v>157</v>
      </c>
      <c r="BE608" s="145">
        <f>IF(N608="základní",J608,0)</f>
        <v>0</v>
      </c>
      <c r="BF608" s="145">
        <f>IF(N608="snížená",J608,0)</f>
        <v>0</v>
      </c>
      <c r="BG608" s="145">
        <f>IF(N608="zákl. přenesená",J608,0)</f>
        <v>0</v>
      </c>
      <c r="BH608" s="145">
        <f>IF(N608="sníž. přenesená",J608,0)</f>
        <v>0</v>
      </c>
      <c r="BI608" s="145">
        <f>IF(N608="nulová",J608,0)</f>
        <v>0</v>
      </c>
      <c r="BJ608" s="16" t="s">
        <v>88</v>
      </c>
      <c r="BK608" s="145">
        <f>ROUND(I608*H608,2)</f>
        <v>0</v>
      </c>
      <c r="BL608" s="16" t="s">
        <v>164</v>
      </c>
      <c r="BM608" s="144" t="s">
        <v>4403</v>
      </c>
    </row>
    <row r="609" spans="2:65" s="1" customFormat="1">
      <c r="B609" s="28"/>
      <c r="D609" s="150" t="s">
        <v>214</v>
      </c>
      <c r="F609" s="870" t="s">
        <v>4404</v>
      </c>
      <c r="L609" s="28"/>
      <c r="M609" s="152"/>
      <c r="T609" s="52"/>
      <c r="AT609" s="16" t="s">
        <v>214</v>
      </c>
      <c r="AU609" s="16" t="s">
        <v>88</v>
      </c>
    </row>
    <row r="610" spans="2:65" s="12" customFormat="1">
      <c r="B610" s="153"/>
      <c r="D610" s="154" t="s">
        <v>259</v>
      </c>
      <c r="E610" s="155" t="s">
        <v>1</v>
      </c>
      <c r="F610" s="156" t="s">
        <v>2723</v>
      </c>
      <c r="H610" s="155" t="s">
        <v>1</v>
      </c>
      <c r="L610" s="153"/>
      <c r="M610" s="157"/>
      <c r="T610" s="158"/>
      <c r="AT610" s="155" t="s">
        <v>259</v>
      </c>
      <c r="AU610" s="155" t="s">
        <v>88</v>
      </c>
      <c r="AV610" s="12" t="s">
        <v>80</v>
      </c>
      <c r="AW610" s="12" t="s">
        <v>27</v>
      </c>
      <c r="AX610" s="12" t="s">
        <v>72</v>
      </c>
      <c r="AY610" s="155" t="s">
        <v>157</v>
      </c>
    </row>
    <row r="611" spans="2:65" s="12" customFormat="1">
      <c r="B611" s="153"/>
      <c r="D611" s="154" t="s">
        <v>259</v>
      </c>
      <c r="E611" s="155" t="s">
        <v>1</v>
      </c>
      <c r="F611" s="156" t="s">
        <v>2758</v>
      </c>
      <c r="H611" s="155" t="s">
        <v>1</v>
      </c>
      <c r="L611" s="153"/>
      <c r="M611" s="157"/>
      <c r="T611" s="158"/>
      <c r="AT611" s="155" t="s">
        <v>259</v>
      </c>
      <c r="AU611" s="155" t="s">
        <v>88</v>
      </c>
      <c r="AV611" s="12" t="s">
        <v>80</v>
      </c>
      <c r="AW611" s="12" t="s">
        <v>27</v>
      </c>
      <c r="AX611" s="12" t="s">
        <v>72</v>
      </c>
      <c r="AY611" s="155" t="s">
        <v>157</v>
      </c>
    </row>
    <row r="612" spans="2:65" s="12" customFormat="1">
      <c r="B612" s="153"/>
      <c r="D612" s="154" t="s">
        <v>259</v>
      </c>
      <c r="E612" s="155" t="s">
        <v>1</v>
      </c>
      <c r="F612" s="156" t="s">
        <v>2724</v>
      </c>
      <c r="H612" s="155" t="s">
        <v>1</v>
      </c>
      <c r="L612" s="153"/>
      <c r="M612" s="157"/>
      <c r="T612" s="158"/>
      <c r="AT612" s="155" t="s">
        <v>259</v>
      </c>
      <c r="AU612" s="155" t="s">
        <v>88</v>
      </c>
      <c r="AV612" s="12" t="s">
        <v>80</v>
      </c>
      <c r="AW612" s="12" t="s">
        <v>27</v>
      </c>
      <c r="AX612" s="12" t="s">
        <v>72</v>
      </c>
      <c r="AY612" s="155" t="s">
        <v>157</v>
      </c>
    </row>
    <row r="613" spans="2:65" s="12" customFormat="1">
      <c r="B613" s="153"/>
      <c r="D613" s="154" t="s">
        <v>259</v>
      </c>
      <c r="E613" s="155" t="s">
        <v>1</v>
      </c>
      <c r="F613" s="156" t="s">
        <v>4359</v>
      </c>
      <c r="H613" s="155" t="s">
        <v>1</v>
      </c>
      <c r="L613" s="153"/>
      <c r="M613" s="157"/>
      <c r="T613" s="158"/>
      <c r="AT613" s="155" t="s">
        <v>259</v>
      </c>
      <c r="AU613" s="155" t="s">
        <v>88</v>
      </c>
      <c r="AV613" s="12" t="s">
        <v>80</v>
      </c>
      <c r="AW613" s="12" t="s">
        <v>27</v>
      </c>
      <c r="AX613" s="12" t="s">
        <v>72</v>
      </c>
      <c r="AY613" s="155" t="s">
        <v>157</v>
      </c>
    </row>
    <row r="614" spans="2:65" s="13" customFormat="1">
      <c r="B614" s="159"/>
      <c r="D614" s="154" t="s">
        <v>259</v>
      </c>
      <c r="E614" s="160" t="s">
        <v>1</v>
      </c>
      <c r="F614" s="161" t="s">
        <v>4381</v>
      </c>
      <c r="H614" s="162">
        <v>3.044</v>
      </c>
      <c r="L614" s="159"/>
      <c r="M614" s="163"/>
      <c r="T614" s="164"/>
      <c r="AT614" s="160" t="s">
        <v>259</v>
      </c>
      <c r="AU614" s="160" t="s">
        <v>88</v>
      </c>
      <c r="AV614" s="13" t="s">
        <v>88</v>
      </c>
      <c r="AW614" s="13" t="s">
        <v>27</v>
      </c>
      <c r="AX614" s="13" t="s">
        <v>72</v>
      </c>
      <c r="AY614" s="160" t="s">
        <v>157</v>
      </c>
    </row>
    <row r="615" spans="2:65" s="13" customFormat="1">
      <c r="B615" s="159"/>
      <c r="D615" s="154" t="s">
        <v>259</v>
      </c>
      <c r="E615" s="160" t="s">
        <v>1</v>
      </c>
      <c r="F615" s="161" t="s">
        <v>4382</v>
      </c>
      <c r="H615" s="162">
        <v>2.0510000000000002</v>
      </c>
      <c r="L615" s="159"/>
      <c r="M615" s="163"/>
      <c r="T615" s="164"/>
      <c r="AT615" s="160" t="s">
        <v>259</v>
      </c>
      <c r="AU615" s="160" t="s">
        <v>88</v>
      </c>
      <c r="AV615" s="13" t="s">
        <v>88</v>
      </c>
      <c r="AW615" s="13" t="s">
        <v>27</v>
      </c>
      <c r="AX615" s="13" t="s">
        <v>72</v>
      </c>
      <c r="AY615" s="160" t="s">
        <v>157</v>
      </c>
    </row>
    <row r="616" spans="2:65" s="12" customFormat="1">
      <c r="B616" s="153"/>
      <c r="D616" s="154" t="s">
        <v>259</v>
      </c>
      <c r="E616" s="155" t="s">
        <v>1</v>
      </c>
      <c r="F616" s="156" t="s">
        <v>2759</v>
      </c>
      <c r="H616" s="155" t="s">
        <v>1</v>
      </c>
      <c r="L616" s="153"/>
      <c r="M616" s="157"/>
      <c r="T616" s="158"/>
      <c r="AT616" s="155" t="s">
        <v>259</v>
      </c>
      <c r="AU616" s="155" t="s">
        <v>88</v>
      </c>
      <c r="AV616" s="12" t="s">
        <v>80</v>
      </c>
      <c r="AW616" s="12" t="s">
        <v>27</v>
      </c>
      <c r="AX616" s="12" t="s">
        <v>72</v>
      </c>
      <c r="AY616" s="155" t="s">
        <v>157</v>
      </c>
    </row>
    <row r="617" spans="2:65" s="13" customFormat="1">
      <c r="B617" s="159"/>
      <c r="D617" s="154" t="s">
        <v>259</v>
      </c>
      <c r="E617" s="160" t="s">
        <v>1</v>
      </c>
      <c r="F617" s="161" t="s">
        <v>4383</v>
      </c>
      <c r="H617" s="162">
        <v>14.52</v>
      </c>
      <c r="L617" s="159"/>
      <c r="M617" s="163"/>
      <c r="T617" s="164"/>
      <c r="AT617" s="160" t="s">
        <v>259</v>
      </c>
      <c r="AU617" s="160" t="s">
        <v>88</v>
      </c>
      <c r="AV617" s="13" t="s">
        <v>88</v>
      </c>
      <c r="AW617" s="13" t="s">
        <v>27</v>
      </c>
      <c r="AX617" s="13" t="s">
        <v>72</v>
      </c>
      <c r="AY617" s="160" t="s">
        <v>157</v>
      </c>
    </row>
    <row r="618" spans="2:65" s="13" customFormat="1">
      <c r="B618" s="159"/>
      <c r="D618" s="154" t="s">
        <v>259</v>
      </c>
      <c r="E618" s="160" t="s">
        <v>1</v>
      </c>
      <c r="F618" s="161" t="s">
        <v>4384</v>
      </c>
      <c r="H618" s="162">
        <v>6.3</v>
      </c>
      <c r="L618" s="159"/>
      <c r="M618" s="163"/>
      <c r="T618" s="164"/>
      <c r="AT618" s="160" t="s">
        <v>259</v>
      </c>
      <c r="AU618" s="160" t="s">
        <v>88</v>
      </c>
      <c r="AV618" s="13" t="s">
        <v>88</v>
      </c>
      <c r="AW618" s="13" t="s">
        <v>27</v>
      </c>
      <c r="AX618" s="13" t="s">
        <v>72</v>
      </c>
      <c r="AY618" s="160" t="s">
        <v>157</v>
      </c>
    </row>
    <row r="619" spans="2:65" s="12" customFormat="1">
      <c r="B619" s="153"/>
      <c r="D619" s="154" t="s">
        <v>259</v>
      </c>
      <c r="E619" s="155" t="s">
        <v>1</v>
      </c>
      <c r="F619" s="156" t="s">
        <v>2760</v>
      </c>
      <c r="H619" s="155" t="s">
        <v>1</v>
      </c>
      <c r="L619" s="153"/>
      <c r="M619" s="157"/>
      <c r="T619" s="158"/>
      <c r="AT619" s="155" t="s">
        <v>259</v>
      </c>
      <c r="AU619" s="155" t="s">
        <v>88</v>
      </c>
      <c r="AV619" s="12" t="s">
        <v>80</v>
      </c>
      <c r="AW619" s="12" t="s">
        <v>27</v>
      </c>
      <c r="AX619" s="12" t="s">
        <v>72</v>
      </c>
      <c r="AY619" s="155" t="s">
        <v>157</v>
      </c>
    </row>
    <row r="620" spans="2:65" s="13" customFormat="1">
      <c r="B620" s="159"/>
      <c r="D620" s="154" t="s">
        <v>259</v>
      </c>
      <c r="E620" s="160" t="s">
        <v>1</v>
      </c>
      <c r="F620" s="161" t="s">
        <v>4385</v>
      </c>
      <c r="H620" s="162">
        <v>14.52</v>
      </c>
      <c r="L620" s="159"/>
      <c r="M620" s="163"/>
      <c r="T620" s="164"/>
      <c r="AT620" s="160" t="s">
        <v>259</v>
      </c>
      <c r="AU620" s="160" t="s">
        <v>88</v>
      </c>
      <c r="AV620" s="13" t="s">
        <v>88</v>
      </c>
      <c r="AW620" s="13" t="s">
        <v>27</v>
      </c>
      <c r="AX620" s="13" t="s">
        <v>72</v>
      </c>
      <c r="AY620" s="160" t="s">
        <v>157</v>
      </c>
    </row>
    <row r="621" spans="2:65" s="13" customFormat="1">
      <c r="B621" s="159"/>
      <c r="D621" s="154" t="s">
        <v>259</v>
      </c>
      <c r="E621" s="160" t="s">
        <v>1</v>
      </c>
      <c r="F621" s="161" t="s">
        <v>4386</v>
      </c>
      <c r="H621" s="162">
        <v>6.3</v>
      </c>
      <c r="L621" s="159"/>
      <c r="M621" s="163"/>
      <c r="T621" s="164"/>
      <c r="AT621" s="160" t="s">
        <v>259</v>
      </c>
      <c r="AU621" s="160" t="s">
        <v>88</v>
      </c>
      <c r="AV621" s="13" t="s">
        <v>88</v>
      </c>
      <c r="AW621" s="13" t="s">
        <v>27</v>
      </c>
      <c r="AX621" s="13" t="s">
        <v>72</v>
      </c>
      <c r="AY621" s="160" t="s">
        <v>157</v>
      </c>
    </row>
    <row r="622" spans="2:65" s="14" customFormat="1">
      <c r="B622" s="165"/>
      <c r="D622" s="154" t="s">
        <v>259</v>
      </c>
      <c r="E622" s="166" t="s">
        <v>1</v>
      </c>
      <c r="F622" s="167" t="s">
        <v>265</v>
      </c>
      <c r="H622" s="168">
        <v>46.734999999999999</v>
      </c>
      <c r="L622" s="165"/>
      <c r="M622" s="169"/>
      <c r="T622" s="170"/>
      <c r="AT622" s="166" t="s">
        <v>259</v>
      </c>
      <c r="AU622" s="166" t="s">
        <v>88</v>
      </c>
      <c r="AV622" s="14" t="s">
        <v>164</v>
      </c>
      <c r="AW622" s="14" t="s">
        <v>27</v>
      </c>
      <c r="AX622" s="14" t="s">
        <v>80</v>
      </c>
      <c r="AY622" s="166" t="s">
        <v>157</v>
      </c>
    </row>
    <row r="623" spans="2:65" s="1" customFormat="1" ht="44.25" customHeight="1">
      <c r="B623" s="28"/>
      <c r="C623" s="198" t="s">
        <v>785</v>
      </c>
      <c r="D623" s="198" t="s">
        <v>160</v>
      </c>
      <c r="E623" s="199" t="s">
        <v>4405</v>
      </c>
      <c r="F623" s="200" t="s">
        <v>4406</v>
      </c>
      <c r="G623" s="201" t="s">
        <v>306</v>
      </c>
      <c r="H623" s="202">
        <v>46.734999999999999</v>
      </c>
      <c r="I623" s="903"/>
      <c r="J623" s="203">
        <f>ROUND(I623*H623,2)</f>
        <v>0</v>
      </c>
      <c r="K623" s="200" t="s">
        <v>2720</v>
      </c>
      <c r="L623" s="28"/>
      <c r="M623" s="140" t="s">
        <v>1</v>
      </c>
      <c r="N623" s="141" t="s">
        <v>38</v>
      </c>
      <c r="O623" s="142">
        <v>0.04</v>
      </c>
      <c r="P623" s="142">
        <f>O623*H623</f>
        <v>1.8694</v>
      </c>
      <c r="Q623" s="142">
        <v>0</v>
      </c>
      <c r="R623" s="142">
        <f>Q623*H623</f>
        <v>0</v>
      </c>
      <c r="S623" s="142">
        <v>0</v>
      </c>
      <c r="T623" s="143">
        <f>S623*H623</f>
        <v>0</v>
      </c>
      <c r="AR623" s="144" t="s">
        <v>164</v>
      </c>
      <c r="AT623" s="144" t="s">
        <v>160</v>
      </c>
      <c r="AU623" s="144" t="s">
        <v>88</v>
      </c>
      <c r="AY623" s="16" t="s">
        <v>157</v>
      </c>
      <c r="BE623" s="145">
        <f>IF(N623="základní",J623,0)</f>
        <v>0</v>
      </c>
      <c r="BF623" s="145">
        <f>IF(N623="snížená",J623,0)</f>
        <v>0</v>
      </c>
      <c r="BG623" s="145">
        <f>IF(N623="zákl. přenesená",J623,0)</f>
        <v>0</v>
      </c>
      <c r="BH623" s="145">
        <f>IF(N623="sníž. přenesená",J623,0)</f>
        <v>0</v>
      </c>
      <c r="BI623" s="145">
        <f>IF(N623="nulová",J623,0)</f>
        <v>0</v>
      </c>
      <c r="BJ623" s="16" t="s">
        <v>88</v>
      </c>
      <c r="BK623" s="145">
        <f>ROUND(I623*H623,2)</f>
        <v>0</v>
      </c>
      <c r="BL623" s="16" t="s">
        <v>164</v>
      </c>
      <c r="BM623" s="144" t="s">
        <v>4407</v>
      </c>
    </row>
    <row r="624" spans="2:65" s="1" customFormat="1">
      <c r="B624" s="28"/>
      <c r="D624" s="150" t="s">
        <v>214</v>
      </c>
      <c r="F624" s="870" t="s">
        <v>4408</v>
      </c>
      <c r="L624" s="28"/>
      <c r="M624" s="152"/>
      <c r="T624" s="52"/>
      <c r="AT624" s="16" t="s">
        <v>214</v>
      </c>
      <c r="AU624" s="16" t="s">
        <v>88</v>
      </c>
    </row>
    <row r="625" spans="2:65" s="12" customFormat="1">
      <c r="B625" s="153"/>
      <c r="D625" s="154" t="s">
        <v>259</v>
      </c>
      <c r="E625" s="155" t="s">
        <v>1</v>
      </c>
      <c r="F625" s="156" t="s">
        <v>2723</v>
      </c>
      <c r="H625" s="155" t="s">
        <v>1</v>
      </c>
      <c r="L625" s="153"/>
      <c r="M625" s="157"/>
      <c r="T625" s="158"/>
      <c r="AT625" s="155" t="s">
        <v>259</v>
      </c>
      <c r="AU625" s="155" t="s">
        <v>88</v>
      </c>
      <c r="AV625" s="12" t="s">
        <v>80</v>
      </c>
      <c r="AW625" s="12" t="s">
        <v>27</v>
      </c>
      <c r="AX625" s="12" t="s">
        <v>72</v>
      </c>
      <c r="AY625" s="155" t="s">
        <v>157</v>
      </c>
    </row>
    <row r="626" spans="2:65" s="12" customFormat="1">
      <c r="B626" s="153"/>
      <c r="D626" s="154" t="s">
        <v>259</v>
      </c>
      <c r="E626" s="155" t="s">
        <v>1</v>
      </c>
      <c r="F626" s="156" t="s">
        <v>2758</v>
      </c>
      <c r="H626" s="155" t="s">
        <v>1</v>
      </c>
      <c r="L626" s="153"/>
      <c r="M626" s="157"/>
      <c r="T626" s="158"/>
      <c r="AT626" s="155" t="s">
        <v>259</v>
      </c>
      <c r="AU626" s="155" t="s">
        <v>88</v>
      </c>
      <c r="AV626" s="12" t="s">
        <v>80</v>
      </c>
      <c r="AW626" s="12" t="s">
        <v>27</v>
      </c>
      <c r="AX626" s="12" t="s">
        <v>72</v>
      </c>
      <c r="AY626" s="155" t="s">
        <v>157</v>
      </c>
    </row>
    <row r="627" spans="2:65" s="12" customFormat="1">
      <c r="B627" s="153"/>
      <c r="D627" s="154" t="s">
        <v>259</v>
      </c>
      <c r="E627" s="155" t="s">
        <v>1</v>
      </c>
      <c r="F627" s="156" t="s">
        <v>2724</v>
      </c>
      <c r="H627" s="155" t="s">
        <v>1</v>
      </c>
      <c r="L627" s="153"/>
      <c r="M627" s="157"/>
      <c r="T627" s="158"/>
      <c r="AT627" s="155" t="s">
        <v>259</v>
      </c>
      <c r="AU627" s="155" t="s">
        <v>88</v>
      </c>
      <c r="AV627" s="12" t="s">
        <v>80</v>
      </c>
      <c r="AW627" s="12" t="s">
        <v>27</v>
      </c>
      <c r="AX627" s="12" t="s">
        <v>72</v>
      </c>
      <c r="AY627" s="155" t="s">
        <v>157</v>
      </c>
    </row>
    <row r="628" spans="2:65" s="12" customFormat="1">
      <c r="B628" s="153"/>
      <c r="D628" s="154" t="s">
        <v>259</v>
      </c>
      <c r="E628" s="155" t="s">
        <v>1</v>
      </c>
      <c r="F628" s="156" t="s">
        <v>4359</v>
      </c>
      <c r="H628" s="155" t="s">
        <v>1</v>
      </c>
      <c r="L628" s="153"/>
      <c r="M628" s="157"/>
      <c r="T628" s="158"/>
      <c r="AT628" s="155" t="s">
        <v>259</v>
      </c>
      <c r="AU628" s="155" t="s">
        <v>88</v>
      </c>
      <c r="AV628" s="12" t="s">
        <v>80</v>
      </c>
      <c r="AW628" s="12" t="s">
        <v>27</v>
      </c>
      <c r="AX628" s="12" t="s">
        <v>72</v>
      </c>
      <c r="AY628" s="155" t="s">
        <v>157</v>
      </c>
    </row>
    <row r="629" spans="2:65" s="13" customFormat="1">
      <c r="B629" s="159"/>
      <c r="D629" s="154" t="s">
        <v>259</v>
      </c>
      <c r="E629" s="160" t="s">
        <v>1</v>
      </c>
      <c r="F629" s="161" t="s">
        <v>4381</v>
      </c>
      <c r="H629" s="162">
        <v>3.044</v>
      </c>
      <c r="L629" s="159"/>
      <c r="M629" s="163"/>
      <c r="T629" s="164"/>
      <c r="AT629" s="160" t="s">
        <v>259</v>
      </c>
      <c r="AU629" s="160" t="s">
        <v>88</v>
      </c>
      <c r="AV629" s="13" t="s">
        <v>88</v>
      </c>
      <c r="AW629" s="13" t="s">
        <v>27</v>
      </c>
      <c r="AX629" s="13" t="s">
        <v>72</v>
      </c>
      <c r="AY629" s="160" t="s">
        <v>157</v>
      </c>
    </row>
    <row r="630" spans="2:65" s="13" customFormat="1">
      <c r="B630" s="159"/>
      <c r="D630" s="154" t="s">
        <v>259</v>
      </c>
      <c r="E630" s="160" t="s">
        <v>1</v>
      </c>
      <c r="F630" s="161" t="s">
        <v>4382</v>
      </c>
      <c r="H630" s="162">
        <v>2.0510000000000002</v>
      </c>
      <c r="L630" s="159"/>
      <c r="M630" s="163"/>
      <c r="T630" s="164"/>
      <c r="AT630" s="160" t="s">
        <v>259</v>
      </c>
      <c r="AU630" s="160" t="s">
        <v>88</v>
      </c>
      <c r="AV630" s="13" t="s">
        <v>88</v>
      </c>
      <c r="AW630" s="13" t="s">
        <v>27</v>
      </c>
      <c r="AX630" s="13" t="s">
        <v>72</v>
      </c>
      <c r="AY630" s="160" t="s">
        <v>157</v>
      </c>
    </row>
    <row r="631" spans="2:65" s="12" customFormat="1">
      <c r="B631" s="153"/>
      <c r="D631" s="154" t="s">
        <v>259</v>
      </c>
      <c r="E631" s="155" t="s">
        <v>1</v>
      </c>
      <c r="F631" s="156" t="s">
        <v>2759</v>
      </c>
      <c r="H631" s="155" t="s">
        <v>1</v>
      </c>
      <c r="L631" s="153"/>
      <c r="M631" s="157"/>
      <c r="T631" s="158"/>
      <c r="AT631" s="155" t="s">
        <v>259</v>
      </c>
      <c r="AU631" s="155" t="s">
        <v>88</v>
      </c>
      <c r="AV631" s="12" t="s">
        <v>80</v>
      </c>
      <c r="AW631" s="12" t="s">
        <v>27</v>
      </c>
      <c r="AX631" s="12" t="s">
        <v>72</v>
      </c>
      <c r="AY631" s="155" t="s">
        <v>157</v>
      </c>
    </row>
    <row r="632" spans="2:65" s="13" customFormat="1">
      <c r="B632" s="159"/>
      <c r="D632" s="154" t="s">
        <v>259</v>
      </c>
      <c r="E632" s="160" t="s">
        <v>1</v>
      </c>
      <c r="F632" s="161" t="s">
        <v>4383</v>
      </c>
      <c r="H632" s="162">
        <v>14.52</v>
      </c>
      <c r="L632" s="159"/>
      <c r="M632" s="163"/>
      <c r="T632" s="164"/>
      <c r="AT632" s="160" t="s">
        <v>259</v>
      </c>
      <c r="AU632" s="160" t="s">
        <v>88</v>
      </c>
      <c r="AV632" s="13" t="s">
        <v>88</v>
      </c>
      <c r="AW632" s="13" t="s">
        <v>27</v>
      </c>
      <c r="AX632" s="13" t="s">
        <v>72</v>
      </c>
      <c r="AY632" s="160" t="s">
        <v>157</v>
      </c>
    </row>
    <row r="633" spans="2:65" s="13" customFormat="1">
      <c r="B633" s="159"/>
      <c r="D633" s="154" t="s">
        <v>259</v>
      </c>
      <c r="E633" s="160" t="s">
        <v>1</v>
      </c>
      <c r="F633" s="161" t="s">
        <v>4384</v>
      </c>
      <c r="H633" s="162">
        <v>6.3</v>
      </c>
      <c r="L633" s="159"/>
      <c r="M633" s="163"/>
      <c r="T633" s="164"/>
      <c r="AT633" s="160" t="s">
        <v>259</v>
      </c>
      <c r="AU633" s="160" t="s">
        <v>88</v>
      </c>
      <c r="AV633" s="13" t="s">
        <v>88</v>
      </c>
      <c r="AW633" s="13" t="s">
        <v>27</v>
      </c>
      <c r="AX633" s="13" t="s">
        <v>72</v>
      </c>
      <c r="AY633" s="160" t="s">
        <v>157</v>
      </c>
    </row>
    <row r="634" spans="2:65" s="12" customFormat="1">
      <c r="B634" s="153"/>
      <c r="D634" s="154" t="s">
        <v>259</v>
      </c>
      <c r="E634" s="155" t="s">
        <v>1</v>
      </c>
      <c r="F634" s="156" t="s">
        <v>2760</v>
      </c>
      <c r="H634" s="155" t="s">
        <v>1</v>
      </c>
      <c r="L634" s="153"/>
      <c r="M634" s="157"/>
      <c r="T634" s="158"/>
      <c r="AT634" s="155" t="s">
        <v>259</v>
      </c>
      <c r="AU634" s="155" t="s">
        <v>88</v>
      </c>
      <c r="AV634" s="12" t="s">
        <v>80</v>
      </c>
      <c r="AW634" s="12" t="s">
        <v>27</v>
      </c>
      <c r="AX634" s="12" t="s">
        <v>72</v>
      </c>
      <c r="AY634" s="155" t="s">
        <v>157</v>
      </c>
    </row>
    <row r="635" spans="2:65" s="13" customFormat="1">
      <c r="B635" s="159"/>
      <c r="D635" s="154" t="s">
        <v>259</v>
      </c>
      <c r="E635" s="160" t="s">
        <v>1</v>
      </c>
      <c r="F635" s="161" t="s">
        <v>4385</v>
      </c>
      <c r="H635" s="162">
        <v>14.52</v>
      </c>
      <c r="L635" s="159"/>
      <c r="M635" s="163"/>
      <c r="T635" s="164"/>
      <c r="AT635" s="160" t="s">
        <v>259</v>
      </c>
      <c r="AU635" s="160" t="s">
        <v>88</v>
      </c>
      <c r="AV635" s="13" t="s">
        <v>88</v>
      </c>
      <c r="AW635" s="13" t="s">
        <v>27</v>
      </c>
      <c r="AX635" s="13" t="s">
        <v>72</v>
      </c>
      <c r="AY635" s="160" t="s">
        <v>157</v>
      </c>
    </row>
    <row r="636" spans="2:65" s="13" customFormat="1">
      <c r="B636" s="159"/>
      <c r="D636" s="154" t="s">
        <v>259</v>
      </c>
      <c r="E636" s="160" t="s">
        <v>1</v>
      </c>
      <c r="F636" s="161" t="s">
        <v>4386</v>
      </c>
      <c r="H636" s="162">
        <v>6.3</v>
      </c>
      <c r="L636" s="159"/>
      <c r="M636" s="163"/>
      <c r="T636" s="164"/>
      <c r="AT636" s="160" t="s">
        <v>259</v>
      </c>
      <c r="AU636" s="160" t="s">
        <v>88</v>
      </c>
      <c r="AV636" s="13" t="s">
        <v>88</v>
      </c>
      <c r="AW636" s="13" t="s">
        <v>27</v>
      </c>
      <c r="AX636" s="13" t="s">
        <v>72</v>
      </c>
      <c r="AY636" s="160" t="s">
        <v>157</v>
      </c>
    </row>
    <row r="637" spans="2:65" s="14" customFormat="1">
      <c r="B637" s="165"/>
      <c r="D637" s="154" t="s">
        <v>259</v>
      </c>
      <c r="E637" s="166" t="s">
        <v>1</v>
      </c>
      <c r="F637" s="167" t="s">
        <v>265</v>
      </c>
      <c r="H637" s="168">
        <v>46.734999999999999</v>
      </c>
      <c r="L637" s="165"/>
      <c r="M637" s="169"/>
      <c r="T637" s="170"/>
      <c r="AT637" s="166" t="s">
        <v>259</v>
      </c>
      <c r="AU637" s="166" t="s">
        <v>88</v>
      </c>
      <c r="AV637" s="14" t="s">
        <v>164</v>
      </c>
      <c r="AW637" s="14" t="s">
        <v>27</v>
      </c>
      <c r="AX637" s="14" t="s">
        <v>80</v>
      </c>
      <c r="AY637" s="166" t="s">
        <v>157</v>
      </c>
    </row>
    <row r="638" spans="2:65" s="1" customFormat="1" ht="24.25" customHeight="1">
      <c r="B638" s="28"/>
      <c r="C638" s="198" t="s">
        <v>791</v>
      </c>
      <c r="D638" s="198" t="s">
        <v>160</v>
      </c>
      <c r="E638" s="199" t="s">
        <v>4409</v>
      </c>
      <c r="F638" s="200" t="s">
        <v>4410</v>
      </c>
      <c r="G638" s="201" t="s">
        <v>306</v>
      </c>
      <c r="H638" s="202">
        <v>7.6630000000000003</v>
      </c>
      <c r="I638" s="903"/>
      <c r="J638" s="203">
        <f>ROUND(I638*H638,2)</f>
        <v>0</v>
      </c>
      <c r="K638" s="200" t="s">
        <v>2720</v>
      </c>
      <c r="L638" s="28"/>
      <c r="M638" s="140" t="s">
        <v>1</v>
      </c>
      <c r="N638" s="141" t="s">
        <v>38</v>
      </c>
      <c r="O638" s="142">
        <v>2.5270000000000001</v>
      </c>
      <c r="P638" s="142">
        <f>O638*H638</f>
        <v>19.364401000000001</v>
      </c>
      <c r="Q638" s="142">
        <v>2.52E-2</v>
      </c>
      <c r="R638" s="142">
        <f>Q638*H638</f>
        <v>0.19310760000000002</v>
      </c>
      <c r="S638" s="142">
        <v>0</v>
      </c>
      <c r="T638" s="143">
        <f>S638*H638</f>
        <v>0</v>
      </c>
      <c r="AR638" s="144" t="s">
        <v>164</v>
      </c>
      <c r="AT638" s="144" t="s">
        <v>160</v>
      </c>
      <c r="AU638" s="144" t="s">
        <v>88</v>
      </c>
      <c r="AY638" s="16" t="s">
        <v>157</v>
      </c>
      <c r="BE638" s="145">
        <f>IF(N638="základní",J638,0)</f>
        <v>0</v>
      </c>
      <c r="BF638" s="145">
        <f>IF(N638="snížená",J638,0)</f>
        <v>0</v>
      </c>
      <c r="BG638" s="145">
        <f>IF(N638="zákl. přenesená",J638,0)</f>
        <v>0</v>
      </c>
      <c r="BH638" s="145">
        <f>IF(N638="sníž. přenesená",J638,0)</f>
        <v>0</v>
      </c>
      <c r="BI638" s="145">
        <f>IF(N638="nulová",J638,0)</f>
        <v>0</v>
      </c>
      <c r="BJ638" s="16" t="s">
        <v>88</v>
      </c>
      <c r="BK638" s="145">
        <f>ROUND(I638*H638,2)</f>
        <v>0</v>
      </c>
      <c r="BL638" s="16" t="s">
        <v>164</v>
      </c>
      <c r="BM638" s="144" t="s">
        <v>4411</v>
      </c>
    </row>
    <row r="639" spans="2:65" s="1" customFormat="1">
      <c r="B639" s="28"/>
      <c r="D639" s="150" t="s">
        <v>214</v>
      </c>
      <c r="F639" s="870" t="s">
        <v>4412</v>
      </c>
      <c r="L639" s="28"/>
      <c r="M639" s="152"/>
      <c r="T639" s="52"/>
      <c r="AT639" s="16" t="s">
        <v>214</v>
      </c>
      <c r="AU639" s="16" t="s">
        <v>88</v>
      </c>
    </row>
    <row r="640" spans="2:65" s="12" customFormat="1">
      <c r="B640" s="153"/>
      <c r="D640" s="154" t="s">
        <v>259</v>
      </c>
      <c r="E640" s="155" t="s">
        <v>1</v>
      </c>
      <c r="F640" s="156" t="s">
        <v>2723</v>
      </c>
      <c r="H640" s="155" t="s">
        <v>1</v>
      </c>
      <c r="L640" s="153"/>
      <c r="M640" s="157"/>
      <c r="T640" s="158"/>
      <c r="AT640" s="155" t="s">
        <v>259</v>
      </c>
      <c r="AU640" s="155" t="s">
        <v>88</v>
      </c>
      <c r="AV640" s="12" t="s">
        <v>80</v>
      </c>
      <c r="AW640" s="12" t="s">
        <v>27</v>
      </c>
      <c r="AX640" s="12" t="s">
        <v>72</v>
      </c>
      <c r="AY640" s="155" t="s">
        <v>157</v>
      </c>
    </row>
    <row r="641" spans="2:65" s="12" customFormat="1">
      <c r="B641" s="153"/>
      <c r="D641" s="154" t="s">
        <v>259</v>
      </c>
      <c r="E641" s="155" t="s">
        <v>1</v>
      </c>
      <c r="F641" s="156" t="s">
        <v>2758</v>
      </c>
      <c r="H641" s="155" t="s">
        <v>1</v>
      </c>
      <c r="L641" s="153"/>
      <c r="M641" s="157"/>
      <c r="T641" s="158"/>
      <c r="AT641" s="155" t="s">
        <v>259</v>
      </c>
      <c r="AU641" s="155" t="s">
        <v>88</v>
      </c>
      <c r="AV641" s="12" t="s">
        <v>80</v>
      </c>
      <c r="AW641" s="12" t="s">
        <v>27</v>
      </c>
      <c r="AX641" s="12" t="s">
        <v>72</v>
      </c>
      <c r="AY641" s="155" t="s">
        <v>157</v>
      </c>
    </row>
    <row r="642" spans="2:65" s="12" customFormat="1">
      <c r="B642" s="153"/>
      <c r="D642" s="154" t="s">
        <v>259</v>
      </c>
      <c r="E642" s="155" t="s">
        <v>1</v>
      </c>
      <c r="F642" s="156" t="s">
        <v>2724</v>
      </c>
      <c r="H642" s="155" t="s">
        <v>1</v>
      </c>
      <c r="L642" s="153"/>
      <c r="M642" s="157"/>
      <c r="T642" s="158"/>
      <c r="AT642" s="155" t="s">
        <v>259</v>
      </c>
      <c r="AU642" s="155" t="s">
        <v>88</v>
      </c>
      <c r="AV642" s="12" t="s">
        <v>80</v>
      </c>
      <c r="AW642" s="12" t="s">
        <v>27</v>
      </c>
      <c r="AX642" s="12" t="s">
        <v>72</v>
      </c>
      <c r="AY642" s="155" t="s">
        <v>157</v>
      </c>
    </row>
    <row r="643" spans="2:65" s="12" customFormat="1">
      <c r="B643" s="153"/>
      <c r="D643" s="154" t="s">
        <v>259</v>
      </c>
      <c r="E643" s="155" t="s">
        <v>1</v>
      </c>
      <c r="F643" s="156" t="s">
        <v>4359</v>
      </c>
      <c r="H643" s="155" t="s">
        <v>1</v>
      </c>
      <c r="L643" s="153"/>
      <c r="M643" s="157"/>
      <c r="T643" s="158"/>
      <c r="AT643" s="155" t="s">
        <v>259</v>
      </c>
      <c r="AU643" s="155" t="s">
        <v>88</v>
      </c>
      <c r="AV643" s="12" t="s">
        <v>80</v>
      </c>
      <c r="AW643" s="12" t="s">
        <v>27</v>
      </c>
      <c r="AX643" s="12" t="s">
        <v>72</v>
      </c>
      <c r="AY643" s="155" t="s">
        <v>157</v>
      </c>
    </row>
    <row r="644" spans="2:65" s="13" customFormat="1">
      <c r="B644" s="159"/>
      <c r="D644" s="154" t="s">
        <v>259</v>
      </c>
      <c r="E644" s="160" t="s">
        <v>1</v>
      </c>
      <c r="F644" s="161" t="s">
        <v>4395</v>
      </c>
      <c r="H644" s="162">
        <v>5.3849999999999998</v>
      </c>
      <c r="L644" s="159"/>
      <c r="M644" s="163"/>
      <c r="T644" s="164"/>
      <c r="AT644" s="160" t="s">
        <v>259</v>
      </c>
      <c r="AU644" s="160" t="s">
        <v>88</v>
      </c>
      <c r="AV644" s="13" t="s">
        <v>88</v>
      </c>
      <c r="AW644" s="13" t="s">
        <v>27</v>
      </c>
      <c r="AX644" s="13" t="s">
        <v>72</v>
      </c>
      <c r="AY644" s="160" t="s">
        <v>157</v>
      </c>
    </row>
    <row r="645" spans="2:65" s="13" customFormat="1">
      <c r="B645" s="159"/>
      <c r="D645" s="154" t="s">
        <v>259</v>
      </c>
      <c r="E645" s="160" t="s">
        <v>1</v>
      </c>
      <c r="F645" s="161" t="s">
        <v>4396</v>
      </c>
      <c r="H645" s="162">
        <v>2.278</v>
      </c>
      <c r="L645" s="159"/>
      <c r="M645" s="163"/>
      <c r="T645" s="164"/>
      <c r="AT645" s="160" t="s">
        <v>259</v>
      </c>
      <c r="AU645" s="160" t="s">
        <v>88</v>
      </c>
      <c r="AV645" s="13" t="s">
        <v>88</v>
      </c>
      <c r="AW645" s="13" t="s">
        <v>27</v>
      </c>
      <c r="AX645" s="13" t="s">
        <v>72</v>
      </c>
      <c r="AY645" s="160" t="s">
        <v>157</v>
      </c>
    </row>
    <row r="646" spans="2:65" s="14" customFormat="1">
      <c r="B646" s="165"/>
      <c r="D646" s="154" t="s">
        <v>259</v>
      </c>
      <c r="E646" s="166" t="s">
        <v>1</v>
      </c>
      <c r="F646" s="167" t="s">
        <v>265</v>
      </c>
      <c r="H646" s="168">
        <v>7.6630000000000003</v>
      </c>
      <c r="L646" s="165"/>
      <c r="M646" s="169"/>
      <c r="T646" s="170"/>
      <c r="AT646" s="166" t="s">
        <v>259</v>
      </c>
      <c r="AU646" s="166" t="s">
        <v>88</v>
      </c>
      <c r="AV646" s="14" t="s">
        <v>164</v>
      </c>
      <c r="AW646" s="14" t="s">
        <v>27</v>
      </c>
      <c r="AX646" s="14" t="s">
        <v>80</v>
      </c>
      <c r="AY646" s="166" t="s">
        <v>157</v>
      </c>
    </row>
    <row r="647" spans="2:65" s="1" customFormat="1" ht="24.25" customHeight="1">
      <c r="B647" s="28"/>
      <c r="C647" s="198" t="s">
        <v>796</v>
      </c>
      <c r="D647" s="198" t="s">
        <v>160</v>
      </c>
      <c r="E647" s="199" t="s">
        <v>4413</v>
      </c>
      <c r="F647" s="200" t="s">
        <v>4414</v>
      </c>
      <c r="G647" s="201" t="s">
        <v>306</v>
      </c>
      <c r="H647" s="202">
        <v>7.6630000000000003</v>
      </c>
      <c r="I647" s="903"/>
      <c r="J647" s="203">
        <f>ROUND(I647*H647,2)</f>
        <v>0</v>
      </c>
      <c r="K647" s="200" t="s">
        <v>2720</v>
      </c>
      <c r="L647" s="28"/>
      <c r="M647" s="140" t="s">
        <v>1</v>
      </c>
      <c r="N647" s="141" t="s">
        <v>38</v>
      </c>
      <c r="O647" s="142">
        <v>0.38500000000000001</v>
      </c>
      <c r="P647" s="142">
        <f>O647*H647</f>
        <v>2.9502550000000003</v>
      </c>
      <c r="Q647" s="142">
        <v>0</v>
      </c>
      <c r="R647" s="142">
        <f>Q647*H647</f>
        <v>0</v>
      </c>
      <c r="S647" s="142">
        <v>0</v>
      </c>
      <c r="T647" s="143">
        <f>S647*H647</f>
        <v>0</v>
      </c>
      <c r="AR647" s="144" t="s">
        <v>164</v>
      </c>
      <c r="AT647" s="144" t="s">
        <v>160</v>
      </c>
      <c r="AU647" s="144" t="s">
        <v>88</v>
      </c>
      <c r="AY647" s="16" t="s">
        <v>157</v>
      </c>
      <c r="BE647" s="145">
        <f>IF(N647="základní",J647,0)</f>
        <v>0</v>
      </c>
      <c r="BF647" s="145">
        <f>IF(N647="snížená",J647,0)</f>
        <v>0</v>
      </c>
      <c r="BG647" s="145">
        <f>IF(N647="zákl. přenesená",J647,0)</f>
        <v>0</v>
      </c>
      <c r="BH647" s="145">
        <f>IF(N647="sníž. přenesená",J647,0)</f>
        <v>0</v>
      </c>
      <c r="BI647" s="145">
        <f>IF(N647="nulová",J647,0)</f>
        <v>0</v>
      </c>
      <c r="BJ647" s="16" t="s">
        <v>88</v>
      </c>
      <c r="BK647" s="145">
        <f>ROUND(I647*H647,2)</f>
        <v>0</v>
      </c>
      <c r="BL647" s="16" t="s">
        <v>164</v>
      </c>
      <c r="BM647" s="144" t="s">
        <v>4415</v>
      </c>
    </row>
    <row r="648" spans="2:65" s="1" customFormat="1">
      <c r="B648" s="28"/>
      <c r="D648" s="150" t="s">
        <v>214</v>
      </c>
      <c r="F648" s="870" t="s">
        <v>4416</v>
      </c>
      <c r="L648" s="28"/>
      <c r="M648" s="152"/>
      <c r="T648" s="52"/>
      <c r="AT648" s="16" t="s">
        <v>214</v>
      </c>
      <c r="AU648" s="16" t="s">
        <v>88</v>
      </c>
    </row>
    <row r="649" spans="2:65" s="12" customFormat="1">
      <c r="B649" s="153"/>
      <c r="D649" s="154" t="s">
        <v>259</v>
      </c>
      <c r="E649" s="155" t="s">
        <v>1</v>
      </c>
      <c r="F649" s="156" t="s">
        <v>2723</v>
      </c>
      <c r="H649" s="155" t="s">
        <v>1</v>
      </c>
      <c r="L649" s="153"/>
      <c r="M649" s="157"/>
      <c r="T649" s="158"/>
      <c r="AT649" s="155" t="s">
        <v>259</v>
      </c>
      <c r="AU649" s="155" t="s">
        <v>88</v>
      </c>
      <c r="AV649" s="12" t="s">
        <v>80</v>
      </c>
      <c r="AW649" s="12" t="s">
        <v>27</v>
      </c>
      <c r="AX649" s="12" t="s">
        <v>72</v>
      </c>
      <c r="AY649" s="155" t="s">
        <v>157</v>
      </c>
    </row>
    <row r="650" spans="2:65" s="12" customFormat="1">
      <c r="B650" s="153"/>
      <c r="D650" s="154" t="s">
        <v>259</v>
      </c>
      <c r="E650" s="155" t="s">
        <v>1</v>
      </c>
      <c r="F650" s="156" t="s">
        <v>2758</v>
      </c>
      <c r="H650" s="155" t="s">
        <v>1</v>
      </c>
      <c r="L650" s="153"/>
      <c r="M650" s="157"/>
      <c r="T650" s="158"/>
      <c r="AT650" s="155" t="s">
        <v>259</v>
      </c>
      <c r="AU650" s="155" t="s">
        <v>88</v>
      </c>
      <c r="AV650" s="12" t="s">
        <v>80</v>
      </c>
      <c r="AW650" s="12" t="s">
        <v>27</v>
      </c>
      <c r="AX650" s="12" t="s">
        <v>72</v>
      </c>
      <c r="AY650" s="155" t="s">
        <v>157</v>
      </c>
    </row>
    <row r="651" spans="2:65" s="12" customFormat="1">
      <c r="B651" s="153"/>
      <c r="D651" s="154" t="s">
        <v>259</v>
      </c>
      <c r="E651" s="155" t="s">
        <v>1</v>
      </c>
      <c r="F651" s="156" t="s">
        <v>2724</v>
      </c>
      <c r="H651" s="155" t="s">
        <v>1</v>
      </c>
      <c r="L651" s="153"/>
      <c r="M651" s="157"/>
      <c r="T651" s="158"/>
      <c r="AT651" s="155" t="s">
        <v>259</v>
      </c>
      <c r="AU651" s="155" t="s">
        <v>88</v>
      </c>
      <c r="AV651" s="12" t="s">
        <v>80</v>
      </c>
      <c r="AW651" s="12" t="s">
        <v>27</v>
      </c>
      <c r="AX651" s="12" t="s">
        <v>72</v>
      </c>
      <c r="AY651" s="155" t="s">
        <v>157</v>
      </c>
    </row>
    <row r="652" spans="2:65" s="12" customFormat="1">
      <c r="B652" s="153"/>
      <c r="D652" s="154" t="s">
        <v>259</v>
      </c>
      <c r="E652" s="155" t="s">
        <v>1</v>
      </c>
      <c r="F652" s="156" t="s">
        <v>4359</v>
      </c>
      <c r="H652" s="155" t="s">
        <v>1</v>
      </c>
      <c r="L652" s="153"/>
      <c r="M652" s="157"/>
      <c r="T652" s="158"/>
      <c r="AT652" s="155" t="s">
        <v>259</v>
      </c>
      <c r="AU652" s="155" t="s">
        <v>88</v>
      </c>
      <c r="AV652" s="12" t="s">
        <v>80</v>
      </c>
      <c r="AW652" s="12" t="s">
        <v>27</v>
      </c>
      <c r="AX652" s="12" t="s">
        <v>72</v>
      </c>
      <c r="AY652" s="155" t="s">
        <v>157</v>
      </c>
    </row>
    <row r="653" spans="2:65" s="13" customFormat="1">
      <c r="B653" s="159"/>
      <c r="D653" s="154" t="s">
        <v>259</v>
      </c>
      <c r="E653" s="160" t="s">
        <v>1</v>
      </c>
      <c r="F653" s="161" t="s">
        <v>4395</v>
      </c>
      <c r="H653" s="162">
        <v>5.3849999999999998</v>
      </c>
      <c r="L653" s="159"/>
      <c r="M653" s="163"/>
      <c r="T653" s="164"/>
      <c r="AT653" s="160" t="s">
        <v>259</v>
      </c>
      <c r="AU653" s="160" t="s">
        <v>88</v>
      </c>
      <c r="AV653" s="13" t="s">
        <v>88</v>
      </c>
      <c r="AW653" s="13" t="s">
        <v>27</v>
      </c>
      <c r="AX653" s="13" t="s">
        <v>72</v>
      </c>
      <c r="AY653" s="160" t="s">
        <v>157</v>
      </c>
    </row>
    <row r="654" spans="2:65" s="13" customFormat="1">
      <c r="B654" s="159"/>
      <c r="D654" s="154" t="s">
        <v>259</v>
      </c>
      <c r="E654" s="160" t="s">
        <v>1</v>
      </c>
      <c r="F654" s="161" t="s">
        <v>4396</v>
      </c>
      <c r="H654" s="162">
        <v>2.278</v>
      </c>
      <c r="L654" s="159"/>
      <c r="M654" s="163"/>
      <c r="T654" s="164"/>
      <c r="AT654" s="160" t="s">
        <v>259</v>
      </c>
      <c r="AU654" s="160" t="s">
        <v>88</v>
      </c>
      <c r="AV654" s="13" t="s">
        <v>88</v>
      </c>
      <c r="AW654" s="13" t="s">
        <v>27</v>
      </c>
      <c r="AX654" s="13" t="s">
        <v>72</v>
      </c>
      <c r="AY654" s="160" t="s">
        <v>157</v>
      </c>
    </row>
    <row r="655" spans="2:65" s="14" customFormat="1">
      <c r="B655" s="165"/>
      <c r="D655" s="154" t="s">
        <v>259</v>
      </c>
      <c r="E655" s="166" t="s">
        <v>1</v>
      </c>
      <c r="F655" s="167" t="s">
        <v>265</v>
      </c>
      <c r="H655" s="168">
        <v>7.6630000000000003</v>
      </c>
      <c r="L655" s="165"/>
      <c r="M655" s="169"/>
      <c r="T655" s="170"/>
      <c r="AT655" s="166" t="s">
        <v>259</v>
      </c>
      <c r="AU655" s="166" t="s">
        <v>88</v>
      </c>
      <c r="AV655" s="14" t="s">
        <v>164</v>
      </c>
      <c r="AW655" s="14" t="s">
        <v>27</v>
      </c>
      <c r="AX655" s="14" t="s">
        <v>80</v>
      </c>
      <c r="AY655" s="166" t="s">
        <v>157</v>
      </c>
    </row>
    <row r="656" spans="2:65" s="1" customFormat="1" ht="49.15" customHeight="1">
      <c r="B656" s="28"/>
      <c r="C656" s="198" t="s">
        <v>802</v>
      </c>
      <c r="D656" s="198" t="s">
        <v>160</v>
      </c>
      <c r="E656" s="199" t="s">
        <v>4417</v>
      </c>
      <c r="F656" s="200" t="s">
        <v>4418</v>
      </c>
      <c r="G656" s="201" t="s">
        <v>256</v>
      </c>
      <c r="H656" s="202">
        <v>0.53600000000000003</v>
      </c>
      <c r="I656" s="903"/>
      <c r="J656" s="203">
        <f>ROUND(I656*H656,2)</f>
        <v>0</v>
      </c>
      <c r="K656" s="200" t="s">
        <v>2720</v>
      </c>
      <c r="L656" s="28"/>
      <c r="M656" s="140" t="s">
        <v>1</v>
      </c>
      <c r="N656" s="141" t="s">
        <v>38</v>
      </c>
      <c r="O656" s="142">
        <v>1.4650000000000001</v>
      </c>
      <c r="P656" s="142">
        <f>O656*H656</f>
        <v>0.78524000000000005</v>
      </c>
      <c r="Q656" s="142">
        <v>0</v>
      </c>
      <c r="R656" s="142">
        <f>Q656*H656</f>
        <v>0</v>
      </c>
      <c r="S656" s="142">
        <v>0</v>
      </c>
      <c r="T656" s="143">
        <f>S656*H656</f>
        <v>0</v>
      </c>
      <c r="AR656" s="144" t="s">
        <v>164</v>
      </c>
      <c r="AT656" s="144" t="s">
        <v>160</v>
      </c>
      <c r="AU656" s="144" t="s">
        <v>88</v>
      </c>
      <c r="AY656" s="16" t="s">
        <v>157</v>
      </c>
      <c r="BE656" s="145">
        <f>IF(N656="základní",J656,0)</f>
        <v>0</v>
      </c>
      <c r="BF656" s="145">
        <f>IF(N656="snížená",J656,0)</f>
        <v>0</v>
      </c>
      <c r="BG656" s="145">
        <f>IF(N656="zákl. přenesená",J656,0)</f>
        <v>0</v>
      </c>
      <c r="BH656" s="145">
        <f>IF(N656="sníž. přenesená",J656,0)</f>
        <v>0</v>
      </c>
      <c r="BI656" s="145">
        <f>IF(N656="nulová",J656,0)</f>
        <v>0</v>
      </c>
      <c r="BJ656" s="16" t="s">
        <v>88</v>
      </c>
      <c r="BK656" s="145">
        <f>ROUND(I656*H656,2)</f>
        <v>0</v>
      </c>
      <c r="BL656" s="16" t="s">
        <v>164</v>
      </c>
      <c r="BM656" s="144" t="s">
        <v>4419</v>
      </c>
    </row>
    <row r="657" spans="2:65" s="1" customFormat="1">
      <c r="B657" s="28"/>
      <c r="D657" s="150" t="s">
        <v>214</v>
      </c>
      <c r="F657" s="870" t="s">
        <v>4420</v>
      </c>
      <c r="L657" s="28"/>
      <c r="M657" s="152"/>
      <c r="T657" s="52"/>
      <c r="AT657" s="16" t="s">
        <v>214</v>
      </c>
      <c r="AU657" s="16" t="s">
        <v>88</v>
      </c>
    </row>
    <row r="658" spans="2:65" s="12" customFormat="1">
      <c r="B658" s="153"/>
      <c r="D658" s="154" t="s">
        <v>259</v>
      </c>
      <c r="E658" s="155" t="s">
        <v>1</v>
      </c>
      <c r="F658" s="156" t="s">
        <v>2723</v>
      </c>
      <c r="H658" s="155" t="s">
        <v>1</v>
      </c>
      <c r="L658" s="153"/>
      <c r="M658" s="157"/>
      <c r="T658" s="158"/>
      <c r="AT658" s="155" t="s">
        <v>259</v>
      </c>
      <c r="AU658" s="155" t="s">
        <v>88</v>
      </c>
      <c r="AV658" s="12" t="s">
        <v>80</v>
      </c>
      <c r="AW658" s="12" t="s">
        <v>27</v>
      </c>
      <c r="AX658" s="12" t="s">
        <v>72</v>
      </c>
      <c r="AY658" s="155" t="s">
        <v>157</v>
      </c>
    </row>
    <row r="659" spans="2:65" s="12" customFormat="1">
      <c r="B659" s="153"/>
      <c r="D659" s="154" t="s">
        <v>259</v>
      </c>
      <c r="E659" s="155" t="s">
        <v>1</v>
      </c>
      <c r="F659" s="156" t="s">
        <v>2758</v>
      </c>
      <c r="H659" s="155" t="s">
        <v>1</v>
      </c>
      <c r="L659" s="153"/>
      <c r="M659" s="157"/>
      <c r="T659" s="158"/>
      <c r="AT659" s="155" t="s">
        <v>259</v>
      </c>
      <c r="AU659" s="155" t="s">
        <v>88</v>
      </c>
      <c r="AV659" s="12" t="s">
        <v>80</v>
      </c>
      <c r="AW659" s="12" t="s">
        <v>27</v>
      </c>
      <c r="AX659" s="12" t="s">
        <v>72</v>
      </c>
      <c r="AY659" s="155" t="s">
        <v>157</v>
      </c>
    </row>
    <row r="660" spans="2:65" s="12" customFormat="1">
      <c r="B660" s="153"/>
      <c r="D660" s="154" t="s">
        <v>259</v>
      </c>
      <c r="E660" s="155" t="s">
        <v>1</v>
      </c>
      <c r="F660" s="156" t="s">
        <v>2724</v>
      </c>
      <c r="H660" s="155" t="s">
        <v>1</v>
      </c>
      <c r="L660" s="153"/>
      <c r="M660" s="157"/>
      <c r="T660" s="158"/>
      <c r="AT660" s="155" t="s">
        <v>259</v>
      </c>
      <c r="AU660" s="155" t="s">
        <v>88</v>
      </c>
      <c r="AV660" s="12" t="s">
        <v>80</v>
      </c>
      <c r="AW660" s="12" t="s">
        <v>27</v>
      </c>
      <c r="AX660" s="12" t="s">
        <v>72</v>
      </c>
      <c r="AY660" s="155" t="s">
        <v>157</v>
      </c>
    </row>
    <row r="661" spans="2:65" s="12" customFormat="1">
      <c r="B661" s="153"/>
      <c r="D661" s="154" t="s">
        <v>259</v>
      </c>
      <c r="E661" s="155" t="s">
        <v>1</v>
      </c>
      <c r="F661" s="156" t="s">
        <v>4421</v>
      </c>
      <c r="H661" s="155" t="s">
        <v>1</v>
      </c>
      <c r="L661" s="153"/>
      <c r="M661" s="157"/>
      <c r="T661" s="158"/>
      <c r="AT661" s="155" t="s">
        <v>259</v>
      </c>
      <c r="AU661" s="155" t="s">
        <v>88</v>
      </c>
      <c r="AV661" s="12" t="s">
        <v>80</v>
      </c>
      <c r="AW661" s="12" t="s">
        <v>27</v>
      </c>
      <c r="AX661" s="12" t="s">
        <v>72</v>
      </c>
      <c r="AY661" s="155" t="s">
        <v>157</v>
      </c>
    </row>
    <row r="662" spans="2:65" s="13" customFormat="1">
      <c r="B662" s="159"/>
      <c r="D662" s="154" t="s">
        <v>259</v>
      </c>
      <c r="E662" s="160" t="s">
        <v>1</v>
      </c>
      <c r="F662" s="161" t="s">
        <v>4422</v>
      </c>
      <c r="H662" s="162">
        <v>0.108</v>
      </c>
      <c r="L662" s="159"/>
      <c r="M662" s="163"/>
      <c r="T662" s="164"/>
      <c r="AT662" s="160" t="s">
        <v>259</v>
      </c>
      <c r="AU662" s="160" t="s">
        <v>88</v>
      </c>
      <c r="AV662" s="13" t="s">
        <v>88</v>
      </c>
      <c r="AW662" s="13" t="s">
        <v>27</v>
      </c>
      <c r="AX662" s="13" t="s">
        <v>72</v>
      </c>
      <c r="AY662" s="160" t="s">
        <v>157</v>
      </c>
    </row>
    <row r="663" spans="2:65" s="13" customFormat="1">
      <c r="B663" s="159"/>
      <c r="D663" s="154" t="s">
        <v>259</v>
      </c>
      <c r="E663" s="160" t="s">
        <v>1</v>
      </c>
      <c r="F663" s="161" t="s">
        <v>4423</v>
      </c>
      <c r="H663" s="162">
        <v>0.42799999999999999</v>
      </c>
      <c r="L663" s="159"/>
      <c r="M663" s="163"/>
      <c r="T663" s="164"/>
      <c r="AT663" s="160" t="s">
        <v>259</v>
      </c>
      <c r="AU663" s="160" t="s">
        <v>88</v>
      </c>
      <c r="AV663" s="13" t="s">
        <v>88</v>
      </c>
      <c r="AW663" s="13" t="s">
        <v>27</v>
      </c>
      <c r="AX663" s="13" t="s">
        <v>72</v>
      </c>
      <c r="AY663" s="160" t="s">
        <v>157</v>
      </c>
    </row>
    <row r="664" spans="2:65" s="14" customFormat="1">
      <c r="B664" s="165"/>
      <c r="D664" s="154" t="s">
        <v>259</v>
      </c>
      <c r="E664" s="166" t="s">
        <v>1</v>
      </c>
      <c r="F664" s="167" t="s">
        <v>265</v>
      </c>
      <c r="H664" s="168">
        <v>0.53600000000000003</v>
      </c>
      <c r="L664" s="165"/>
      <c r="M664" s="169"/>
      <c r="T664" s="170"/>
      <c r="AT664" s="166" t="s">
        <v>259</v>
      </c>
      <c r="AU664" s="166" t="s">
        <v>88</v>
      </c>
      <c r="AV664" s="14" t="s">
        <v>164</v>
      </c>
      <c r="AW664" s="14" t="s">
        <v>27</v>
      </c>
      <c r="AX664" s="14" t="s">
        <v>80</v>
      </c>
      <c r="AY664" s="166" t="s">
        <v>157</v>
      </c>
    </row>
    <row r="665" spans="2:65" s="1" customFormat="1" ht="37.9" customHeight="1">
      <c r="B665" s="28"/>
      <c r="C665" s="198" t="s">
        <v>814</v>
      </c>
      <c r="D665" s="198" t="s">
        <v>160</v>
      </c>
      <c r="E665" s="199" t="s">
        <v>4424</v>
      </c>
      <c r="F665" s="200" t="s">
        <v>4425</v>
      </c>
      <c r="G665" s="201" t="s">
        <v>306</v>
      </c>
      <c r="H665" s="202">
        <v>6.88</v>
      </c>
      <c r="I665" s="903"/>
      <c r="J665" s="203">
        <f>ROUND(I665*H665,2)</f>
        <v>0</v>
      </c>
      <c r="K665" s="200" t="s">
        <v>2720</v>
      </c>
      <c r="L665" s="28"/>
      <c r="M665" s="140" t="s">
        <v>1</v>
      </c>
      <c r="N665" s="141" t="s">
        <v>38</v>
      </c>
      <c r="O665" s="142">
        <v>0.89800000000000002</v>
      </c>
      <c r="P665" s="142">
        <f>O665*H665</f>
        <v>6.1782399999999997</v>
      </c>
      <c r="Q665" s="142">
        <v>7.8799999999999999E-3</v>
      </c>
      <c r="R665" s="142">
        <f>Q665*H665</f>
        <v>5.4214399999999996E-2</v>
      </c>
      <c r="S665" s="142">
        <v>0</v>
      </c>
      <c r="T665" s="143">
        <f>S665*H665</f>
        <v>0</v>
      </c>
      <c r="AR665" s="144" t="s">
        <v>164</v>
      </c>
      <c r="AT665" s="144" t="s">
        <v>160</v>
      </c>
      <c r="AU665" s="144" t="s">
        <v>88</v>
      </c>
      <c r="AY665" s="16" t="s">
        <v>157</v>
      </c>
      <c r="BE665" s="145">
        <f>IF(N665="základní",J665,0)</f>
        <v>0</v>
      </c>
      <c r="BF665" s="145">
        <f>IF(N665="snížená",J665,0)</f>
        <v>0</v>
      </c>
      <c r="BG665" s="145">
        <f>IF(N665="zákl. přenesená",J665,0)</f>
        <v>0</v>
      </c>
      <c r="BH665" s="145">
        <f>IF(N665="sníž. přenesená",J665,0)</f>
        <v>0</v>
      </c>
      <c r="BI665" s="145">
        <f>IF(N665="nulová",J665,0)</f>
        <v>0</v>
      </c>
      <c r="BJ665" s="16" t="s">
        <v>88</v>
      </c>
      <c r="BK665" s="145">
        <f>ROUND(I665*H665,2)</f>
        <v>0</v>
      </c>
      <c r="BL665" s="16" t="s">
        <v>164</v>
      </c>
      <c r="BM665" s="144" t="s">
        <v>4426</v>
      </c>
    </row>
    <row r="666" spans="2:65" s="1" customFormat="1">
      <c r="B666" s="28"/>
      <c r="D666" s="150" t="s">
        <v>214</v>
      </c>
      <c r="F666" s="870" t="s">
        <v>4427</v>
      </c>
      <c r="L666" s="28"/>
      <c r="M666" s="152"/>
      <c r="T666" s="52"/>
      <c r="AT666" s="16" t="s">
        <v>214</v>
      </c>
      <c r="AU666" s="16" t="s">
        <v>88</v>
      </c>
    </row>
    <row r="667" spans="2:65" s="12" customFormat="1">
      <c r="B667" s="153"/>
      <c r="D667" s="154" t="s">
        <v>259</v>
      </c>
      <c r="E667" s="155" t="s">
        <v>1</v>
      </c>
      <c r="F667" s="156" t="s">
        <v>2723</v>
      </c>
      <c r="H667" s="155" t="s">
        <v>1</v>
      </c>
      <c r="L667" s="153"/>
      <c r="M667" s="157"/>
      <c r="T667" s="158"/>
      <c r="AT667" s="155" t="s">
        <v>259</v>
      </c>
      <c r="AU667" s="155" t="s">
        <v>88</v>
      </c>
      <c r="AV667" s="12" t="s">
        <v>80</v>
      </c>
      <c r="AW667" s="12" t="s">
        <v>27</v>
      </c>
      <c r="AX667" s="12" t="s">
        <v>72</v>
      </c>
      <c r="AY667" s="155" t="s">
        <v>157</v>
      </c>
    </row>
    <row r="668" spans="2:65" s="12" customFormat="1">
      <c r="B668" s="153"/>
      <c r="D668" s="154" t="s">
        <v>259</v>
      </c>
      <c r="E668" s="155" t="s">
        <v>1</v>
      </c>
      <c r="F668" s="156" t="s">
        <v>2758</v>
      </c>
      <c r="H668" s="155" t="s">
        <v>1</v>
      </c>
      <c r="L668" s="153"/>
      <c r="M668" s="157"/>
      <c r="T668" s="158"/>
      <c r="AT668" s="155" t="s">
        <v>259</v>
      </c>
      <c r="AU668" s="155" t="s">
        <v>88</v>
      </c>
      <c r="AV668" s="12" t="s">
        <v>80</v>
      </c>
      <c r="AW668" s="12" t="s">
        <v>27</v>
      </c>
      <c r="AX668" s="12" t="s">
        <v>72</v>
      </c>
      <c r="AY668" s="155" t="s">
        <v>157</v>
      </c>
    </row>
    <row r="669" spans="2:65" s="12" customFormat="1">
      <c r="B669" s="153"/>
      <c r="D669" s="154" t="s">
        <v>259</v>
      </c>
      <c r="E669" s="155" t="s">
        <v>1</v>
      </c>
      <c r="F669" s="156" t="s">
        <v>2724</v>
      </c>
      <c r="H669" s="155" t="s">
        <v>1</v>
      </c>
      <c r="L669" s="153"/>
      <c r="M669" s="157"/>
      <c r="T669" s="158"/>
      <c r="AT669" s="155" t="s">
        <v>259</v>
      </c>
      <c r="AU669" s="155" t="s">
        <v>88</v>
      </c>
      <c r="AV669" s="12" t="s">
        <v>80</v>
      </c>
      <c r="AW669" s="12" t="s">
        <v>27</v>
      </c>
      <c r="AX669" s="12" t="s">
        <v>72</v>
      </c>
      <c r="AY669" s="155" t="s">
        <v>157</v>
      </c>
    </row>
    <row r="670" spans="2:65" s="12" customFormat="1">
      <c r="B670" s="153"/>
      <c r="D670" s="154" t="s">
        <v>259</v>
      </c>
      <c r="E670" s="155" t="s">
        <v>1</v>
      </c>
      <c r="F670" s="156" t="s">
        <v>4421</v>
      </c>
      <c r="H670" s="155" t="s">
        <v>1</v>
      </c>
      <c r="L670" s="153"/>
      <c r="M670" s="157"/>
      <c r="T670" s="158"/>
      <c r="AT670" s="155" t="s">
        <v>259</v>
      </c>
      <c r="AU670" s="155" t="s">
        <v>88</v>
      </c>
      <c r="AV670" s="12" t="s">
        <v>80</v>
      </c>
      <c r="AW670" s="12" t="s">
        <v>27</v>
      </c>
      <c r="AX670" s="12" t="s">
        <v>72</v>
      </c>
      <c r="AY670" s="155" t="s">
        <v>157</v>
      </c>
    </row>
    <row r="671" spans="2:65" s="13" customFormat="1">
      <c r="B671" s="159"/>
      <c r="D671" s="154" t="s">
        <v>259</v>
      </c>
      <c r="E671" s="160" t="s">
        <v>1</v>
      </c>
      <c r="F671" s="161" t="s">
        <v>4428</v>
      </c>
      <c r="H671" s="162">
        <v>0.42</v>
      </c>
      <c r="L671" s="159"/>
      <c r="M671" s="163"/>
      <c r="T671" s="164"/>
      <c r="AT671" s="160" t="s">
        <v>259</v>
      </c>
      <c r="AU671" s="160" t="s">
        <v>88</v>
      </c>
      <c r="AV671" s="13" t="s">
        <v>88</v>
      </c>
      <c r="AW671" s="13" t="s">
        <v>27</v>
      </c>
      <c r="AX671" s="13" t="s">
        <v>72</v>
      </c>
      <c r="AY671" s="160" t="s">
        <v>157</v>
      </c>
    </row>
    <row r="672" spans="2:65" s="13" customFormat="1">
      <c r="B672" s="159"/>
      <c r="D672" s="154" t="s">
        <v>259</v>
      </c>
      <c r="E672" s="160" t="s">
        <v>1</v>
      </c>
      <c r="F672" s="161" t="s">
        <v>4429</v>
      </c>
      <c r="H672" s="162">
        <v>6.46</v>
      </c>
      <c r="L672" s="159"/>
      <c r="M672" s="163"/>
      <c r="T672" s="164"/>
      <c r="AT672" s="160" t="s">
        <v>259</v>
      </c>
      <c r="AU672" s="160" t="s">
        <v>88</v>
      </c>
      <c r="AV672" s="13" t="s">
        <v>88</v>
      </c>
      <c r="AW672" s="13" t="s">
        <v>27</v>
      </c>
      <c r="AX672" s="13" t="s">
        <v>72</v>
      </c>
      <c r="AY672" s="160" t="s">
        <v>157</v>
      </c>
    </row>
    <row r="673" spans="2:65" s="14" customFormat="1">
      <c r="B673" s="165"/>
      <c r="D673" s="154" t="s">
        <v>259</v>
      </c>
      <c r="E673" s="166" t="s">
        <v>1</v>
      </c>
      <c r="F673" s="167" t="s">
        <v>265</v>
      </c>
      <c r="H673" s="168">
        <v>6.88</v>
      </c>
      <c r="L673" s="165"/>
      <c r="M673" s="169"/>
      <c r="T673" s="170"/>
      <c r="AT673" s="166" t="s">
        <v>259</v>
      </c>
      <c r="AU673" s="166" t="s">
        <v>88</v>
      </c>
      <c r="AV673" s="14" t="s">
        <v>164</v>
      </c>
      <c r="AW673" s="14" t="s">
        <v>27</v>
      </c>
      <c r="AX673" s="14" t="s">
        <v>80</v>
      </c>
      <c r="AY673" s="166" t="s">
        <v>157</v>
      </c>
    </row>
    <row r="674" spans="2:65" s="1" customFormat="1" ht="37.9" customHeight="1">
      <c r="B674" s="28"/>
      <c r="C674" s="198" t="s">
        <v>825</v>
      </c>
      <c r="D674" s="198" t="s">
        <v>160</v>
      </c>
      <c r="E674" s="199" t="s">
        <v>4430</v>
      </c>
      <c r="F674" s="200" t="s">
        <v>4431</v>
      </c>
      <c r="G674" s="201" t="s">
        <v>306</v>
      </c>
      <c r="H674" s="202">
        <v>6.88</v>
      </c>
      <c r="I674" s="903"/>
      <c r="J674" s="203">
        <f>ROUND(I674*H674,2)</f>
        <v>0</v>
      </c>
      <c r="K674" s="200" t="s">
        <v>2720</v>
      </c>
      <c r="L674" s="28"/>
      <c r="M674" s="140" t="s">
        <v>1</v>
      </c>
      <c r="N674" s="141" t="s">
        <v>38</v>
      </c>
      <c r="O674" s="142">
        <v>0.32200000000000001</v>
      </c>
      <c r="P674" s="142">
        <f>O674*H674</f>
        <v>2.21536</v>
      </c>
      <c r="Q674" s="142">
        <v>0</v>
      </c>
      <c r="R674" s="142">
        <f>Q674*H674</f>
        <v>0</v>
      </c>
      <c r="S674" s="142">
        <v>0</v>
      </c>
      <c r="T674" s="143">
        <f>S674*H674</f>
        <v>0</v>
      </c>
      <c r="AR674" s="144" t="s">
        <v>164</v>
      </c>
      <c r="AT674" s="144" t="s">
        <v>160</v>
      </c>
      <c r="AU674" s="144" t="s">
        <v>88</v>
      </c>
      <c r="AY674" s="16" t="s">
        <v>157</v>
      </c>
      <c r="BE674" s="145">
        <f>IF(N674="základní",J674,0)</f>
        <v>0</v>
      </c>
      <c r="BF674" s="145">
        <f>IF(N674="snížená",J674,0)</f>
        <v>0</v>
      </c>
      <c r="BG674" s="145">
        <f>IF(N674="zákl. přenesená",J674,0)</f>
        <v>0</v>
      </c>
      <c r="BH674" s="145">
        <f>IF(N674="sníž. přenesená",J674,0)</f>
        <v>0</v>
      </c>
      <c r="BI674" s="145">
        <f>IF(N674="nulová",J674,0)</f>
        <v>0</v>
      </c>
      <c r="BJ674" s="16" t="s">
        <v>88</v>
      </c>
      <c r="BK674" s="145">
        <f>ROUND(I674*H674,2)</f>
        <v>0</v>
      </c>
      <c r="BL674" s="16" t="s">
        <v>164</v>
      </c>
      <c r="BM674" s="144" t="s">
        <v>4432</v>
      </c>
    </row>
    <row r="675" spans="2:65" s="1" customFormat="1">
      <c r="B675" s="28"/>
      <c r="D675" s="150" t="s">
        <v>214</v>
      </c>
      <c r="F675" s="870" t="s">
        <v>4433</v>
      </c>
      <c r="L675" s="28"/>
      <c r="M675" s="152"/>
      <c r="T675" s="52"/>
      <c r="AT675" s="16" t="s">
        <v>214</v>
      </c>
      <c r="AU675" s="16" t="s">
        <v>88</v>
      </c>
    </row>
    <row r="676" spans="2:65" s="12" customFormat="1">
      <c r="B676" s="153"/>
      <c r="D676" s="154" t="s">
        <v>259</v>
      </c>
      <c r="E676" s="155" t="s">
        <v>1</v>
      </c>
      <c r="F676" s="156" t="s">
        <v>2723</v>
      </c>
      <c r="H676" s="155" t="s">
        <v>1</v>
      </c>
      <c r="L676" s="153"/>
      <c r="M676" s="157"/>
      <c r="T676" s="158"/>
      <c r="AT676" s="155" t="s">
        <v>259</v>
      </c>
      <c r="AU676" s="155" t="s">
        <v>88</v>
      </c>
      <c r="AV676" s="12" t="s">
        <v>80</v>
      </c>
      <c r="AW676" s="12" t="s">
        <v>27</v>
      </c>
      <c r="AX676" s="12" t="s">
        <v>72</v>
      </c>
      <c r="AY676" s="155" t="s">
        <v>157</v>
      </c>
    </row>
    <row r="677" spans="2:65" s="12" customFormat="1">
      <c r="B677" s="153"/>
      <c r="D677" s="154" t="s">
        <v>259</v>
      </c>
      <c r="E677" s="155" t="s">
        <v>1</v>
      </c>
      <c r="F677" s="156" t="s">
        <v>2758</v>
      </c>
      <c r="H677" s="155" t="s">
        <v>1</v>
      </c>
      <c r="L677" s="153"/>
      <c r="M677" s="157"/>
      <c r="T677" s="158"/>
      <c r="AT677" s="155" t="s">
        <v>259</v>
      </c>
      <c r="AU677" s="155" t="s">
        <v>88</v>
      </c>
      <c r="AV677" s="12" t="s">
        <v>80</v>
      </c>
      <c r="AW677" s="12" t="s">
        <v>27</v>
      </c>
      <c r="AX677" s="12" t="s">
        <v>72</v>
      </c>
      <c r="AY677" s="155" t="s">
        <v>157</v>
      </c>
    </row>
    <row r="678" spans="2:65" s="12" customFormat="1">
      <c r="B678" s="153"/>
      <c r="D678" s="154" t="s">
        <v>259</v>
      </c>
      <c r="E678" s="155" t="s">
        <v>1</v>
      </c>
      <c r="F678" s="156" t="s">
        <v>2724</v>
      </c>
      <c r="H678" s="155" t="s">
        <v>1</v>
      </c>
      <c r="L678" s="153"/>
      <c r="M678" s="157"/>
      <c r="T678" s="158"/>
      <c r="AT678" s="155" t="s">
        <v>259</v>
      </c>
      <c r="AU678" s="155" t="s">
        <v>88</v>
      </c>
      <c r="AV678" s="12" t="s">
        <v>80</v>
      </c>
      <c r="AW678" s="12" t="s">
        <v>27</v>
      </c>
      <c r="AX678" s="12" t="s">
        <v>72</v>
      </c>
      <c r="AY678" s="155" t="s">
        <v>157</v>
      </c>
    </row>
    <row r="679" spans="2:65" s="12" customFormat="1">
      <c r="B679" s="153"/>
      <c r="D679" s="154" t="s">
        <v>259</v>
      </c>
      <c r="E679" s="155" t="s">
        <v>1</v>
      </c>
      <c r="F679" s="156" t="s">
        <v>4421</v>
      </c>
      <c r="H679" s="155" t="s">
        <v>1</v>
      </c>
      <c r="L679" s="153"/>
      <c r="M679" s="157"/>
      <c r="T679" s="158"/>
      <c r="AT679" s="155" t="s">
        <v>259</v>
      </c>
      <c r="AU679" s="155" t="s">
        <v>88</v>
      </c>
      <c r="AV679" s="12" t="s">
        <v>80</v>
      </c>
      <c r="AW679" s="12" t="s">
        <v>27</v>
      </c>
      <c r="AX679" s="12" t="s">
        <v>72</v>
      </c>
      <c r="AY679" s="155" t="s">
        <v>157</v>
      </c>
    </row>
    <row r="680" spans="2:65" s="13" customFormat="1">
      <c r="B680" s="159"/>
      <c r="D680" s="154" t="s">
        <v>259</v>
      </c>
      <c r="E680" s="160" t="s">
        <v>1</v>
      </c>
      <c r="F680" s="161" t="s">
        <v>4428</v>
      </c>
      <c r="H680" s="162">
        <v>0.42</v>
      </c>
      <c r="L680" s="159"/>
      <c r="M680" s="163"/>
      <c r="T680" s="164"/>
      <c r="AT680" s="160" t="s">
        <v>259</v>
      </c>
      <c r="AU680" s="160" t="s">
        <v>88</v>
      </c>
      <c r="AV680" s="13" t="s">
        <v>88</v>
      </c>
      <c r="AW680" s="13" t="s">
        <v>27</v>
      </c>
      <c r="AX680" s="13" t="s">
        <v>72</v>
      </c>
      <c r="AY680" s="160" t="s">
        <v>157</v>
      </c>
    </row>
    <row r="681" spans="2:65" s="13" customFormat="1">
      <c r="B681" s="159"/>
      <c r="D681" s="154" t="s">
        <v>259</v>
      </c>
      <c r="E681" s="160" t="s">
        <v>1</v>
      </c>
      <c r="F681" s="161" t="s">
        <v>4429</v>
      </c>
      <c r="H681" s="162">
        <v>6.46</v>
      </c>
      <c r="L681" s="159"/>
      <c r="M681" s="163"/>
      <c r="T681" s="164"/>
      <c r="AT681" s="160" t="s">
        <v>259</v>
      </c>
      <c r="AU681" s="160" t="s">
        <v>88</v>
      </c>
      <c r="AV681" s="13" t="s">
        <v>88</v>
      </c>
      <c r="AW681" s="13" t="s">
        <v>27</v>
      </c>
      <c r="AX681" s="13" t="s">
        <v>72</v>
      </c>
      <c r="AY681" s="160" t="s">
        <v>157</v>
      </c>
    </row>
    <row r="682" spans="2:65" s="14" customFormat="1">
      <c r="B682" s="165"/>
      <c r="D682" s="154" t="s">
        <v>259</v>
      </c>
      <c r="E682" s="166" t="s">
        <v>1</v>
      </c>
      <c r="F682" s="167" t="s">
        <v>265</v>
      </c>
      <c r="H682" s="168">
        <v>6.88</v>
      </c>
      <c r="L682" s="165"/>
      <c r="M682" s="169"/>
      <c r="T682" s="170"/>
      <c r="AT682" s="166" t="s">
        <v>259</v>
      </c>
      <c r="AU682" s="166" t="s">
        <v>88</v>
      </c>
      <c r="AV682" s="14" t="s">
        <v>164</v>
      </c>
      <c r="AW682" s="14" t="s">
        <v>27</v>
      </c>
      <c r="AX682" s="14" t="s">
        <v>80</v>
      </c>
      <c r="AY682" s="166" t="s">
        <v>157</v>
      </c>
    </row>
    <row r="683" spans="2:65" s="1" customFormat="1" ht="24.25" customHeight="1">
      <c r="B683" s="28"/>
      <c r="C683" s="198" t="s">
        <v>830</v>
      </c>
      <c r="D683" s="198" t="s">
        <v>160</v>
      </c>
      <c r="E683" s="199" t="s">
        <v>4434</v>
      </c>
      <c r="F683" s="200" t="s">
        <v>4435</v>
      </c>
      <c r="G683" s="201" t="s">
        <v>276</v>
      </c>
      <c r="H683" s="202">
        <v>6.0999999999999999E-2</v>
      </c>
      <c r="I683" s="903"/>
      <c r="J683" s="203">
        <f>ROUND(I683*H683,2)</f>
        <v>0</v>
      </c>
      <c r="K683" s="200" t="s">
        <v>2720</v>
      </c>
      <c r="L683" s="28"/>
      <c r="M683" s="140" t="s">
        <v>1</v>
      </c>
      <c r="N683" s="141" t="s">
        <v>38</v>
      </c>
      <c r="O683" s="142">
        <v>15.231</v>
      </c>
      <c r="P683" s="142">
        <f>O683*H683</f>
        <v>0.929091</v>
      </c>
      <c r="Q683" s="142">
        <v>1.06277</v>
      </c>
      <c r="R683" s="142">
        <f>Q683*H683</f>
        <v>6.482897E-2</v>
      </c>
      <c r="S683" s="142">
        <v>0</v>
      </c>
      <c r="T683" s="143">
        <f>S683*H683</f>
        <v>0</v>
      </c>
      <c r="AR683" s="144" t="s">
        <v>164</v>
      </c>
      <c r="AT683" s="144" t="s">
        <v>160</v>
      </c>
      <c r="AU683" s="144" t="s">
        <v>88</v>
      </c>
      <c r="AY683" s="16" t="s">
        <v>157</v>
      </c>
      <c r="BE683" s="145">
        <f>IF(N683="základní",J683,0)</f>
        <v>0</v>
      </c>
      <c r="BF683" s="145">
        <f>IF(N683="snížená",J683,0)</f>
        <v>0</v>
      </c>
      <c r="BG683" s="145">
        <f>IF(N683="zákl. přenesená",J683,0)</f>
        <v>0</v>
      </c>
      <c r="BH683" s="145">
        <f>IF(N683="sníž. přenesená",J683,0)</f>
        <v>0</v>
      </c>
      <c r="BI683" s="145">
        <f>IF(N683="nulová",J683,0)</f>
        <v>0</v>
      </c>
      <c r="BJ683" s="16" t="s">
        <v>88</v>
      </c>
      <c r="BK683" s="145">
        <f>ROUND(I683*H683,2)</f>
        <v>0</v>
      </c>
      <c r="BL683" s="16" t="s">
        <v>164</v>
      </c>
      <c r="BM683" s="144" t="s">
        <v>4436</v>
      </c>
    </row>
    <row r="684" spans="2:65" s="1" customFormat="1">
      <c r="B684" s="28"/>
      <c r="D684" s="150" t="s">
        <v>214</v>
      </c>
      <c r="F684" s="870" t="s">
        <v>4437</v>
      </c>
      <c r="L684" s="28"/>
      <c r="M684" s="152"/>
      <c r="T684" s="52"/>
      <c r="AT684" s="16" t="s">
        <v>214</v>
      </c>
      <c r="AU684" s="16" t="s">
        <v>88</v>
      </c>
    </row>
    <row r="685" spans="2:65" s="12" customFormat="1">
      <c r="B685" s="153"/>
      <c r="D685" s="154" t="s">
        <v>259</v>
      </c>
      <c r="E685" s="155" t="s">
        <v>1</v>
      </c>
      <c r="F685" s="156" t="s">
        <v>2723</v>
      </c>
      <c r="H685" s="155" t="s">
        <v>1</v>
      </c>
      <c r="L685" s="153"/>
      <c r="M685" s="157"/>
      <c r="T685" s="158"/>
      <c r="AT685" s="155" t="s">
        <v>259</v>
      </c>
      <c r="AU685" s="155" t="s">
        <v>88</v>
      </c>
      <c r="AV685" s="12" t="s">
        <v>80</v>
      </c>
      <c r="AW685" s="12" t="s">
        <v>27</v>
      </c>
      <c r="AX685" s="12" t="s">
        <v>72</v>
      </c>
      <c r="AY685" s="155" t="s">
        <v>157</v>
      </c>
    </row>
    <row r="686" spans="2:65" s="12" customFormat="1">
      <c r="B686" s="153"/>
      <c r="D686" s="154" t="s">
        <v>259</v>
      </c>
      <c r="E686" s="155" t="s">
        <v>1</v>
      </c>
      <c r="F686" s="156" t="s">
        <v>2758</v>
      </c>
      <c r="H686" s="155" t="s">
        <v>1</v>
      </c>
      <c r="L686" s="153"/>
      <c r="M686" s="157"/>
      <c r="T686" s="158"/>
      <c r="AT686" s="155" t="s">
        <v>259</v>
      </c>
      <c r="AU686" s="155" t="s">
        <v>88</v>
      </c>
      <c r="AV686" s="12" t="s">
        <v>80</v>
      </c>
      <c r="AW686" s="12" t="s">
        <v>27</v>
      </c>
      <c r="AX686" s="12" t="s">
        <v>72</v>
      </c>
      <c r="AY686" s="155" t="s">
        <v>157</v>
      </c>
    </row>
    <row r="687" spans="2:65" s="12" customFormat="1">
      <c r="B687" s="153"/>
      <c r="D687" s="154" t="s">
        <v>259</v>
      </c>
      <c r="E687" s="155" t="s">
        <v>1</v>
      </c>
      <c r="F687" s="156" t="s">
        <v>2724</v>
      </c>
      <c r="H687" s="155" t="s">
        <v>1</v>
      </c>
      <c r="L687" s="153"/>
      <c r="M687" s="157"/>
      <c r="T687" s="158"/>
      <c r="AT687" s="155" t="s">
        <v>259</v>
      </c>
      <c r="AU687" s="155" t="s">
        <v>88</v>
      </c>
      <c r="AV687" s="12" t="s">
        <v>80</v>
      </c>
      <c r="AW687" s="12" t="s">
        <v>27</v>
      </c>
      <c r="AX687" s="12" t="s">
        <v>72</v>
      </c>
      <c r="AY687" s="155" t="s">
        <v>157</v>
      </c>
    </row>
    <row r="688" spans="2:65" s="12" customFormat="1">
      <c r="B688" s="153"/>
      <c r="D688" s="154" t="s">
        <v>259</v>
      </c>
      <c r="E688" s="155" t="s">
        <v>1</v>
      </c>
      <c r="F688" s="156" t="s">
        <v>4421</v>
      </c>
      <c r="H688" s="155" t="s">
        <v>1</v>
      </c>
      <c r="L688" s="153"/>
      <c r="M688" s="157"/>
      <c r="T688" s="158"/>
      <c r="AT688" s="155" t="s">
        <v>259</v>
      </c>
      <c r="AU688" s="155" t="s">
        <v>88</v>
      </c>
      <c r="AV688" s="12" t="s">
        <v>80</v>
      </c>
      <c r="AW688" s="12" t="s">
        <v>27</v>
      </c>
      <c r="AX688" s="12" t="s">
        <v>72</v>
      </c>
      <c r="AY688" s="155" t="s">
        <v>157</v>
      </c>
    </row>
    <row r="689" spans="2:65" s="13" customFormat="1">
      <c r="B689" s="159"/>
      <c r="D689" s="154" t="s">
        <v>259</v>
      </c>
      <c r="E689" s="160" t="s">
        <v>1</v>
      </c>
      <c r="F689" s="161" t="s">
        <v>4438</v>
      </c>
      <c r="H689" s="162">
        <v>8.9999999999999993E-3</v>
      </c>
      <c r="L689" s="159"/>
      <c r="M689" s="163"/>
      <c r="T689" s="164"/>
      <c r="AT689" s="160" t="s">
        <v>259</v>
      </c>
      <c r="AU689" s="160" t="s">
        <v>88</v>
      </c>
      <c r="AV689" s="13" t="s">
        <v>88</v>
      </c>
      <c r="AW689" s="13" t="s">
        <v>27</v>
      </c>
      <c r="AX689" s="13" t="s">
        <v>72</v>
      </c>
      <c r="AY689" s="160" t="s">
        <v>157</v>
      </c>
    </row>
    <row r="690" spans="2:65" s="13" customFormat="1" ht="20">
      <c r="B690" s="159"/>
      <c r="D690" s="154" t="s">
        <v>259</v>
      </c>
      <c r="E690" s="160" t="s">
        <v>1</v>
      </c>
      <c r="F690" s="161" t="s">
        <v>4439</v>
      </c>
      <c r="H690" s="162">
        <v>5.1999999999999998E-2</v>
      </c>
      <c r="L690" s="159"/>
      <c r="M690" s="163"/>
      <c r="T690" s="164"/>
      <c r="AT690" s="160" t="s">
        <v>259</v>
      </c>
      <c r="AU690" s="160" t="s">
        <v>88</v>
      </c>
      <c r="AV690" s="13" t="s">
        <v>88</v>
      </c>
      <c r="AW690" s="13" t="s">
        <v>27</v>
      </c>
      <c r="AX690" s="13" t="s">
        <v>72</v>
      </c>
      <c r="AY690" s="160" t="s">
        <v>157</v>
      </c>
    </row>
    <row r="691" spans="2:65" s="14" customFormat="1">
      <c r="B691" s="165"/>
      <c r="D691" s="154" t="s">
        <v>259</v>
      </c>
      <c r="E691" s="166" t="s">
        <v>1</v>
      </c>
      <c r="F691" s="167" t="s">
        <v>265</v>
      </c>
      <c r="H691" s="168">
        <v>6.0999999999999999E-2</v>
      </c>
      <c r="L691" s="165"/>
      <c r="M691" s="169"/>
      <c r="T691" s="170"/>
      <c r="AT691" s="166" t="s">
        <v>259</v>
      </c>
      <c r="AU691" s="166" t="s">
        <v>88</v>
      </c>
      <c r="AV691" s="14" t="s">
        <v>164</v>
      </c>
      <c r="AW691" s="14" t="s">
        <v>27</v>
      </c>
      <c r="AX691" s="14" t="s">
        <v>80</v>
      </c>
      <c r="AY691" s="166" t="s">
        <v>157</v>
      </c>
    </row>
    <row r="692" spans="2:65" s="11" customFormat="1" ht="22.9" customHeight="1">
      <c r="B692" s="121"/>
      <c r="D692" s="122" t="s">
        <v>71</v>
      </c>
      <c r="E692" s="130" t="s">
        <v>169</v>
      </c>
      <c r="F692" s="130" t="s">
        <v>311</v>
      </c>
      <c r="J692" s="131">
        <f>BK692</f>
        <v>0</v>
      </c>
      <c r="L692" s="121"/>
      <c r="M692" s="125"/>
      <c r="P692" s="126">
        <f>SUM(P693:P1406)</f>
        <v>2694.549978</v>
      </c>
      <c r="R692" s="126">
        <f>SUM(R693:R1406)</f>
        <v>270.48236025</v>
      </c>
      <c r="T692" s="127">
        <f>SUM(T693:T1406)</f>
        <v>0</v>
      </c>
      <c r="AR692" s="122" t="s">
        <v>80</v>
      </c>
      <c r="AT692" s="128" t="s">
        <v>71</v>
      </c>
      <c r="AU692" s="128" t="s">
        <v>80</v>
      </c>
      <c r="AY692" s="122" t="s">
        <v>157</v>
      </c>
      <c r="BK692" s="129">
        <f>SUM(BK693:BK1406)</f>
        <v>0</v>
      </c>
    </row>
    <row r="693" spans="2:65" s="1" customFormat="1" ht="49.15" customHeight="1">
      <c r="B693" s="28"/>
      <c r="C693" s="198" t="s">
        <v>837</v>
      </c>
      <c r="D693" s="198" t="s">
        <v>160</v>
      </c>
      <c r="E693" s="199" t="s">
        <v>4440</v>
      </c>
      <c r="F693" s="200" t="s">
        <v>4441</v>
      </c>
      <c r="G693" s="201" t="s">
        <v>306</v>
      </c>
      <c r="H693" s="202">
        <v>801.17200000000003</v>
      </c>
      <c r="I693" s="903"/>
      <c r="J693" s="203">
        <f>ROUND(I693*H693,2)</f>
        <v>0</v>
      </c>
      <c r="K693" s="200" t="s">
        <v>2720</v>
      </c>
      <c r="L693" s="28"/>
      <c r="M693" s="140" t="s">
        <v>1</v>
      </c>
      <c r="N693" s="141" t="s">
        <v>38</v>
      </c>
      <c r="O693" s="142">
        <v>0.84299999999999997</v>
      </c>
      <c r="P693" s="142">
        <f>O693*H693</f>
        <v>675.38799600000004</v>
      </c>
      <c r="Q693" s="142">
        <v>3.2300000000000002E-2</v>
      </c>
      <c r="R693" s="142">
        <f>Q693*H693</f>
        <v>25.877855600000004</v>
      </c>
      <c r="S693" s="142">
        <v>0</v>
      </c>
      <c r="T693" s="143">
        <f>S693*H693</f>
        <v>0</v>
      </c>
      <c r="AR693" s="144" t="s">
        <v>164</v>
      </c>
      <c r="AT693" s="144" t="s">
        <v>160</v>
      </c>
      <c r="AU693" s="144" t="s">
        <v>88</v>
      </c>
      <c r="AY693" s="16" t="s">
        <v>157</v>
      </c>
      <c r="BE693" s="145">
        <f>IF(N693="základní",J693,0)</f>
        <v>0</v>
      </c>
      <c r="BF693" s="145">
        <f>IF(N693="snížená",J693,0)</f>
        <v>0</v>
      </c>
      <c r="BG693" s="145">
        <f>IF(N693="zákl. přenesená",J693,0)</f>
        <v>0</v>
      </c>
      <c r="BH693" s="145">
        <f>IF(N693="sníž. přenesená",J693,0)</f>
        <v>0</v>
      </c>
      <c r="BI693" s="145">
        <f>IF(N693="nulová",J693,0)</f>
        <v>0</v>
      </c>
      <c r="BJ693" s="16" t="s">
        <v>88</v>
      </c>
      <c r="BK693" s="145">
        <f>ROUND(I693*H693,2)</f>
        <v>0</v>
      </c>
      <c r="BL693" s="16" t="s">
        <v>164</v>
      </c>
      <c r="BM693" s="144" t="s">
        <v>4442</v>
      </c>
    </row>
    <row r="694" spans="2:65" s="1" customFormat="1">
      <c r="B694" s="28"/>
      <c r="D694" s="150" t="s">
        <v>214</v>
      </c>
      <c r="F694" s="870" t="s">
        <v>4443</v>
      </c>
      <c r="L694" s="28"/>
      <c r="M694" s="152"/>
      <c r="T694" s="52"/>
      <c r="AT694" s="16" t="s">
        <v>214</v>
      </c>
      <c r="AU694" s="16" t="s">
        <v>88</v>
      </c>
    </row>
    <row r="695" spans="2:65" s="12" customFormat="1">
      <c r="B695" s="153"/>
      <c r="D695" s="154" t="s">
        <v>259</v>
      </c>
      <c r="E695" s="155" t="s">
        <v>1</v>
      </c>
      <c r="F695" s="156" t="s">
        <v>2723</v>
      </c>
      <c r="H695" s="155" t="s">
        <v>1</v>
      </c>
      <c r="L695" s="153"/>
      <c r="M695" s="157"/>
      <c r="T695" s="158"/>
      <c r="AT695" s="155" t="s">
        <v>259</v>
      </c>
      <c r="AU695" s="155" t="s">
        <v>88</v>
      </c>
      <c r="AV695" s="12" t="s">
        <v>80</v>
      </c>
      <c r="AW695" s="12" t="s">
        <v>27</v>
      </c>
      <c r="AX695" s="12" t="s">
        <v>72</v>
      </c>
      <c r="AY695" s="155" t="s">
        <v>157</v>
      </c>
    </row>
    <row r="696" spans="2:65" s="12" customFormat="1">
      <c r="B696" s="153"/>
      <c r="D696" s="154" t="s">
        <v>259</v>
      </c>
      <c r="E696" s="155" t="s">
        <v>1</v>
      </c>
      <c r="F696" s="156" t="s">
        <v>2762</v>
      </c>
      <c r="H696" s="155" t="s">
        <v>1</v>
      </c>
      <c r="L696" s="153"/>
      <c r="M696" s="157"/>
      <c r="T696" s="158"/>
      <c r="AT696" s="155" t="s">
        <v>259</v>
      </c>
      <c r="AU696" s="155" t="s">
        <v>88</v>
      </c>
      <c r="AV696" s="12" t="s">
        <v>80</v>
      </c>
      <c r="AW696" s="12" t="s">
        <v>27</v>
      </c>
      <c r="AX696" s="12" t="s">
        <v>72</v>
      </c>
      <c r="AY696" s="155" t="s">
        <v>157</v>
      </c>
    </row>
    <row r="697" spans="2:65" s="12" customFormat="1">
      <c r="B697" s="153"/>
      <c r="D697" s="154" t="s">
        <v>259</v>
      </c>
      <c r="E697" s="155" t="s">
        <v>1</v>
      </c>
      <c r="F697" s="156" t="s">
        <v>2763</v>
      </c>
      <c r="H697" s="155" t="s">
        <v>1</v>
      </c>
      <c r="L697" s="153"/>
      <c r="M697" s="157"/>
      <c r="T697" s="158"/>
      <c r="AT697" s="155" t="s">
        <v>259</v>
      </c>
      <c r="AU697" s="155" t="s">
        <v>88</v>
      </c>
      <c r="AV697" s="12" t="s">
        <v>80</v>
      </c>
      <c r="AW697" s="12" t="s">
        <v>27</v>
      </c>
      <c r="AX697" s="12" t="s">
        <v>72</v>
      </c>
      <c r="AY697" s="155" t="s">
        <v>157</v>
      </c>
    </row>
    <row r="698" spans="2:65" s="12" customFormat="1">
      <c r="B698" s="153"/>
      <c r="D698" s="154" t="s">
        <v>259</v>
      </c>
      <c r="E698" s="155" t="s">
        <v>1</v>
      </c>
      <c r="F698" s="156" t="s">
        <v>2758</v>
      </c>
      <c r="H698" s="155" t="s">
        <v>1</v>
      </c>
      <c r="L698" s="153"/>
      <c r="M698" s="157"/>
      <c r="T698" s="158"/>
      <c r="AT698" s="155" t="s">
        <v>259</v>
      </c>
      <c r="AU698" s="155" t="s">
        <v>88</v>
      </c>
      <c r="AV698" s="12" t="s">
        <v>80</v>
      </c>
      <c r="AW698" s="12" t="s">
        <v>27</v>
      </c>
      <c r="AX698" s="12" t="s">
        <v>72</v>
      </c>
      <c r="AY698" s="155" t="s">
        <v>157</v>
      </c>
    </row>
    <row r="699" spans="2:65" s="13" customFormat="1">
      <c r="B699" s="159"/>
      <c r="D699" s="154" t="s">
        <v>259</v>
      </c>
      <c r="E699" s="160" t="s">
        <v>1</v>
      </c>
      <c r="F699" s="161" t="s">
        <v>4444</v>
      </c>
      <c r="H699" s="162">
        <v>23</v>
      </c>
      <c r="L699" s="159"/>
      <c r="M699" s="163"/>
      <c r="T699" s="164"/>
      <c r="AT699" s="160" t="s">
        <v>259</v>
      </c>
      <c r="AU699" s="160" t="s">
        <v>88</v>
      </c>
      <c r="AV699" s="13" t="s">
        <v>88</v>
      </c>
      <c r="AW699" s="13" t="s">
        <v>27</v>
      </c>
      <c r="AX699" s="13" t="s">
        <v>72</v>
      </c>
      <c r="AY699" s="160" t="s">
        <v>157</v>
      </c>
    </row>
    <row r="700" spans="2:65" s="13" customFormat="1">
      <c r="B700" s="159"/>
      <c r="D700" s="154" t="s">
        <v>259</v>
      </c>
      <c r="E700" s="160" t="s">
        <v>1</v>
      </c>
      <c r="F700" s="161" t="s">
        <v>4445</v>
      </c>
      <c r="H700" s="162">
        <v>9.4</v>
      </c>
      <c r="L700" s="159"/>
      <c r="M700" s="163"/>
      <c r="T700" s="164"/>
      <c r="AT700" s="160" t="s">
        <v>259</v>
      </c>
      <c r="AU700" s="160" t="s">
        <v>88</v>
      </c>
      <c r="AV700" s="13" t="s">
        <v>88</v>
      </c>
      <c r="AW700" s="13" t="s">
        <v>27</v>
      </c>
      <c r="AX700" s="13" t="s">
        <v>72</v>
      </c>
      <c r="AY700" s="160" t="s">
        <v>157</v>
      </c>
    </row>
    <row r="701" spans="2:65" s="13" customFormat="1">
      <c r="B701" s="159"/>
      <c r="D701" s="154" t="s">
        <v>259</v>
      </c>
      <c r="E701" s="160" t="s">
        <v>1</v>
      </c>
      <c r="F701" s="161" t="s">
        <v>4446</v>
      </c>
      <c r="H701" s="162">
        <v>8.6</v>
      </c>
      <c r="L701" s="159"/>
      <c r="M701" s="163"/>
      <c r="T701" s="164"/>
      <c r="AT701" s="160" t="s">
        <v>259</v>
      </c>
      <c r="AU701" s="160" t="s">
        <v>88</v>
      </c>
      <c r="AV701" s="13" t="s">
        <v>88</v>
      </c>
      <c r="AW701" s="13" t="s">
        <v>27</v>
      </c>
      <c r="AX701" s="13" t="s">
        <v>72</v>
      </c>
      <c r="AY701" s="160" t="s">
        <v>157</v>
      </c>
    </row>
    <row r="702" spans="2:65" s="13" customFormat="1">
      <c r="B702" s="159"/>
      <c r="D702" s="154" t="s">
        <v>259</v>
      </c>
      <c r="E702" s="160" t="s">
        <v>1</v>
      </c>
      <c r="F702" s="161" t="s">
        <v>4447</v>
      </c>
      <c r="H702" s="162">
        <v>18.5</v>
      </c>
      <c r="L702" s="159"/>
      <c r="M702" s="163"/>
      <c r="T702" s="164"/>
      <c r="AT702" s="160" t="s">
        <v>259</v>
      </c>
      <c r="AU702" s="160" t="s">
        <v>88</v>
      </c>
      <c r="AV702" s="13" t="s">
        <v>88</v>
      </c>
      <c r="AW702" s="13" t="s">
        <v>27</v>
      </c>
      <c r="AX702" s="13" t="s">
        <v>72</v>
      </c>
      <c r="AY702" s="160" t="s">
        <v>157</v>
      </c>
    </row>
    <row r="703" spans="2:65" s="13" customFormat="1">
      <c r="B703" s="159"/>
      <c r="D703" s="154" t="s">
        <v>259</v>
      </c>
      <c r="E703" s="160" t="s">
        <v>1</v>
      </c>
      <c r="F703" s="161" t="s">
        <v>4448</v>
      </c>
      <c r="H703" s="162">
        <v>17.5</v>
      </c>
      <c r="L703" s="159"/>
      <c r="M703" s="163"/>
      <c r="T703" s="164"/>
      <c r="AT703" s="160" t="s">
        <v>259</v>
      </c>
      <c r="AU703" s="160" t="s">
        <v>88</v>
      </c>
      <c r="AV703" s="13" t="s">
        <v>88</v>
      </c>
      <c r="AW703" s="13" t="s">
        <v>27</v>
      </c>
      <c r="AX703" s="13" t="s">
        <v>72</v>
      </c>
      <c r="AY703" s="160" t="s">
        <v>157</v>
      </c>
    </row>
    <row r="704" spans="2:65" s="13" customFormat="1">
      <c r="B704" s="159"/>
      <c r="D704" s="154" t="s">
        <v>259</v>
      </c>
      <c r="E704" s="160" t="s">
        <v>1</v>
      </c>
      <c r="F704" s="161" t="s">
        <v>4449</v>
      </c>
      <c r="H704" s="162">
        <v>16.8</v>
      </c>
      <c r="L704" s="159"/>
      <c r="M704" s="163"/>
      <c r="T704" s="164"/>
      <c r="AT704" s="160" t="s">
        <v>259</v>
      </c>
      <c r="AU704" s="160" t="s">
        <v>88</v>
      </c>
      <c r="AV704" s="13" t="s">
        <v>88</v>
      </c>
      <c r="AW704" s="13" t="s">
        <v>27</v>
      </c>
      <c r="AX704" s="13" t="s">
        <v>72</v>
      </c>
      <c r="AY704" s="160" t="s">
        <v>157</v>
      </c>
    </row>
    <row r="705" spans="2:51" s="13" customFormat="1">
      <c r="B705" s="159"/>
      <c r="D705" s="154" t="s">
        <v>259</v>
      </c>
      <c r="E705" s="160" t="s">
        <v>1</v>
      </c>
      <c r="F705" s="161" t="s">
        <v>4450</v>
      </c>
      <c r="H705" s="162">
        <v>17.7</v>
      </c>
      <c r="L705" s="159"/>
      <c r="M705" s="163"/>
      <c r="T705" s="164"/>
      <c r="AT705" s="160" t="s">
        <v>259</v>
      </c>
      <c r="AU705" s="160" t="s">
        <v>88</v>
      </c>
      <c r="AV705" s="13" t="s">
        <v>88</v>
      </c>
      <c r="AW705" s="13" t="s">
        <v>27</v>
      </c>
      <c r="AX705" s="13" t="s">
        <v>72</v>
      </c>
      <c r="AY705" s="160" t="s">
        <v>157</v>
      </c>
    </row>
    <row r="706" spans="2:51" s="13" customFormat="1">
      <c r="B706" s="159"/>
      <c r="D706" s="154" t="s">
        <v>259</v>
      </c>
      <c r="E706" s="160" t="s">
        <v>1</v>
      </c>
      <c r="F706" s="161" t="s">
        <v>4451</v>
      </c>
      <c r="H706" s="162">
        <v>18.399999999999999</v>
      </c>
      <c r="L706" s="159"/>
      <c r="M706" s="163"/>
      <c r="T706" s="164"/>
      <c r="AT706" s="160" t="s">
        <v>259</v>
      </c>
      <c r="AU706" s="160" t="s">
        <v>88</v>
      </c>
      <c r="AV706" s="13" t="s">
        <v>88</v>
      </c>
      <c r="AW706" s="13" t="s">
        <v>27</v>
      </c>
      <c r="AX706" s="13" t="s">
        <v>72</v>
      </c>
      <c r="AY706" s="160" t="s">
        <v>157</v>
      </c>
    </row>
    <row r="707" spans="2:51" s="13" customFormat="1">
      <c r="B707" s="159"/>
      <c r="D707" s="154" t="s">
        <v>259</v>
      </c>
      <c r="E707" s="160" t="s">
        <v>1</v>
      </c>
      <c r="F707" s="161" t="s">
        <v>4452</v>
      </c>
      <c r="H707" s="162">
        <v>14.1</v>
      </c>
      <c r="L707" s="159"/>
      <c r="M707" s="163"/>
      <c r="T707" s="164"/>
      <c r="AT707" s="160" t="s">
        <v>259</v>
      </c>
      <c r="AU707" s="160" t="s">
        <v>88</v>
      </c>
      <c r="AV707" s="13" t="s">
        <v>88</v>
      </c>
      <c r="AW707" s="13" t="s">
        <v>27</v>
      </c>
      <c r="AX707" s="13" t="s">
        <v>72</v>
      </c>
      <c r="AY707" s="160" t="s">
        <v>157</v>
      </c>
    </row>
    <row r="708" spans="2:51" s="13" customFormat="1">
      <c r="B708" s="159"/>
      <c r="D708" s="154" t="s">
        <v>259</v>
      </c>
      <c r="E708" s="160" t="s">
        <v>1</v>
      </c>
      <c r="F708" s="161" t="s">
        <v>4453</v>
      </c>
      <c r="H708" s="162">
        <v>2.2999999999999998</v>
      </c>
      <c r="L708" s="159"/>
      <c r="M708" s="163"/>
      <c r="T708" s="164"/>
      <c r="AT708" s="160" t="s">
        <v>259</v>
      </c>
      <c r="AU708" s="160" t="s">
        <v>88</v>
      </c>
      <c r="AV708" s="13" t="s">
        <v>88</v>
      </c>
      <c r="AW708" s="13" t="s">
        <v>27</v>
      </c>
      <c r="AX708" s="13" t="s">
        <v>72</v>
      </c>
      <c r="AY708" s="160" t="s">
        <v>157</v>
      </c>
    </row>
    <row r="709" spans="2:51" s="13" customFormat="1">
      <c r="B709" s="159"/>
      <c r="D709" s="154" t="s">
        <v>259</v>
      </c>
      <c r="E709" s="160" t="s">
        <v>1</v>
      </c>
      <c r="F709" s="161" t="s">
        <v>4454</v>
      </c>
      <c r="H709" s="162">
        <v>24.4</v>
      </c>
      <c r="L709" s="159"/>
      <c r="M709" s="163"/>
      <c r="T709" s="164"/>
      <c r="AT709" s="160" t="s">
        <v>259</v>
      </c>
      <c r="AU709" s="160" t="s">
        <v>88</v>
      </c>
      <c r="AV709" s="13" t="s">
        <v>88</v>
      </c>
      <c r="AW709" s="13" t="s">
        <v>27</v>
      </c>
      <c r="AX709" s="13" t="s">
        <v>72</v>
      </c>
      <c r="AY709" s="160" t="s">
        <v>157</v>
      </c>
    </row>
    <row r="710" spans="2:51" s="13" customFormat="1">
      <c r="B710" s="159"/>
      <c r="D710" s="154" t="s">
        <v>259</v>
      </c>
      <c r="E710" s="160" t="s">
        <v>1</v>
      </c>
      <c r="F710" s="161" t="s">
        <v>4455</v>
      </c>
      <c r="H710" s="162">
        <v>18.3</v>
      </c>
      <c r="L710" s="159"/>
      <c r="M710" s="163"/>
      <c r="T710" s="164"/>
      <c r="AT710" s="160" t="s">
        <v>259</v>
      </c>
      <c r="AU710" s="160" t="s">
        <v>88</v>
      </c>
      <c r="AV710" s="13" t="s">
        <v>88</v>
      </c>
      <c r="AW710" s="13" t="s">
        <v>27</v>
      </c>
      <c r="AX710" s="13" t="s">
        <v>72</v>
      </c>
      <c r="AY710" s="160" t="s">
        <v>157</v>
      </c>
    </row>
    <row r="711" spans="2:51" s="13" customFormat="1">
      <c r="B711" s="159"/>
      <c r="D711" s="154" t="s">
        <v>259</v>
      </c>
      <c r="E711" s="160" t="s">
        <v>1</v>
      </c>
      <c r="F711" s="161" t="s">
        <v>4456</v>
      </c>
      <c r="H711" s="162">
        <v>13.1</v>
      </c>
      <c r="L711" s="159"/>
      <c r="M711" s="163"/>
      <c r="T711" s="164"/>
      <c r="AT711" s="160" t="s">
        <v>259</v>
      </c>
      <c r="AU711" s="160" t="s">
        <v>88</v>
      </c>
      <c r="AV711" s="13" t="s">
        <v>88</v>
      </c>
      <c r="AW711" s="13" t="s">
        <v>27</v>
      </c>
      <c r="AX711" s="13" t="s">
        <v>72</v>
      </c>
      <c r="AY711" s="160" t="s">
        <v>157</v>
      </c>
    </row>
    <row r="712" spans="2:51" s="13" customFormat="1">
      <c r="B712" s="159"/>
      <c r="D712" s="154" t="s">
        <v>259</v>
      </c>
      <c r="E712" s="160" t="s">
        <v>1</v>
      </c>
      <c r="F712" s="161" t="s">
        <v>4457</v>
      </c>
      <c r="H712" s="162">
        <v>4.9000000000000004</v>
      </c>
      <c r="L712" s="159"/>
      <c r="M712" s="163"/>
      <c r="T712" s="164"/>
      <c r="AT712" s="160" t="s">
        <v>259</v>
      </c>
      <c r="AU712" s="160" t="s">
        <v>88</v>
      </c>
      <c r="AV712" s="13" t="s">
        <v>88</v>
      </c>
      <c r="AW712" s="13" t="s">
        <v>27</v>
      </c>
      <c r="AX712" s="13" t="s">
        <v>72</v>
      </c>
      <c r="AY712" s="160" t="s">
        <v>157</v>
      </c>
    </row>
    <row r="713" spans="2:51" s="13" customFormat="1">
      <c r="B713" s="159"/>
      <c r="D713" s="154" t="s">
        <v>259</v>
      </c>
      <c r="E713" s="160" t="s">
        <v>1</v>
      </c>
      <c r="F713" s="161" t="s">
        <v>4458</v>
      </c>
      <c r="H713" s="162">
        <v>4.3</v>
      </c>
      <c r="L713" s="159"/>
      <c r="M713" s="163"/>
      <c r="T713" s="164"/>
      <c r="AT713" s="160" t="s">
        <v>259</v>
      </c>
      <c r="AU713" s="160" t="s">
        <v>88</v>
      </c>
      <c r="AV713" s="13" t="s">
        <v>88</v>
      </c>
      <c r="AW713" s="13" t="s">
        <v>27</v>
      </c>
      <c r="AX713" s="13" t="s">
        <v>72</v>
      </c>
      <c r="AY713" s="160" t="s">
        <v>157</v>
      </c>
    </row>
    <row r="714" spans="2:51" s="13" customFormat="1">
      <c r="B714" s="159"/>
      <c r="D714" s="154" t="s">
        <v>259</v>
      </c>
      <c r="E714" s="160" t="s">
        <v>1</v>
      </c>
      <c r="F714" s="161" t="s">
        <v>4459</v>
      </c>
      <c r="H714" s="162">
        <v>15</v>
      </c>
      <c r="L714" s="159"/>
      <c r="M714" s="163"/>
      <c r="T714" s="164"/>
      <c r="AT714" s="160" t="s">
        <v>259</v>
      </c>
      <c r="AU714" s="160" t="s">
        <v>88</v>
      </c>
      <c r="AV714" s="13" t="s">
        <v>88</v>
      </c>
      <c r="AW714" s="13" t="s">
        <v>27</v>
      </c>
      <c r="AX714" s="13" t="s">
        <v>72</v>
      </c>
      <c r="AY714" s="160" t="s">
        <v>157</v>
      </c>
    </row>
    <row r="715" spans="2:51" s="13" customFormat="1">
      <c r="B715" s="159"/>
      <c r="D715" s="154" t="s">
        <v>259</v>
      </c>
      <c r="E715" s="160" t="s">
        <v>1</v>
      </c>
      <c r="F715" s="161" t="s">
        <v>4460</v>
      </c>
      <c r="H715" s="162">
        <v>18.3</v>
      </c>
      <c r="L715" s="159"/>
      <c r="M715" s="163"/>
      <c r="T715" s="164"/>
      <c r="AT715" s="160" t="s">
        <v>259</v>
      </c>
      <c r="AU715" s="160" t="s">
        <v>88</v>
      </c>
      <c r="AV715" s="13" t="s">
        <v>88</v>
      </c>
      <c r="AW715" s="13" t="s">
        <v>27</v>
      </c>
      <c r="AX715" s="13" t="s">
        <v>72</v>
      </c>
      <c r="AY715" s="160" t="s">
        <v>157</v>
      </c>
    </row>
    <row r="716" spans="2:51" s="13" customFormat="1">
      <c r="B716" s="159"/>
      <c r="D716" s="154" t="s">
        <v>259</v>
      </c>
      <c r="E716" s="160" t="s">
        <v>1</v>
      </c>
      <c r="F716" s="161" t="s">
        <v>4461</v>
      </c>
      <c r="H716" s="162">
        <v>15.8</v>
      </c>
      <c r="L716" s="159"/>
      <c r="M716" s="163"/>
      <c r="T716" s="164"/>
      <c r="AT716" s="160" t="s">
        <v>259</v>
      </c>
      <c r="AU716" s="160" t="s">
        <v>88</v>
      </c>
      <c r="AV716" s="13" t="s">
        <v>88</v>
      </c>
      <c r="AW716" s="13" t="s">
        <v>27</v>
      </c>
      <c r="AX716" s="13" t="s">
        <v>72</v>
      </c>
      <c r="AY716" s="160" t="s">
        <v>157</v>
      </c>
    </row>
    <row r="717" spans="2:51" s="13" customFormat="1">
      <c r="B717" s="159"/>
      <c r="D717" s="154" t="s">
        <v>259</v>
      </c>
      <c r="E717" s="160" t="s">
        <v>1</v>
      </c>
      <c r="F717" s="161" t="s">
        <v>4462</v>
      </c>
      <c r="H717" s="162">
        <v>2.8</v>
      </c>
      <c r="L717" s="159"/>
      <c r="M717" s="163"/>
      <c r="T717" s="164"/>
      <c r="AT717" s="160" t="s">
        <v>259</v>
      </c>
      <c r="AU717" s="160" t="s">
        <v>88</v>
      </c>
      <c r="AV717" s="13" t="s">
        <v>88</v>
      </c>
      <c r="AW717" s="13" t="s">
        <v>27</v>
      </c>
      <c r="AX717" s="13" t="s">
        <v>72</v>
      </c>
      <c r="AY717" s="160" t="s">
        <v>157</v>
      </c>
    </row>
    <row r="718" spans="2:51" s="12" customFormat="1">
      <c r="B718" s="153"/>
      <c r="D718" s="154" t="s">
        <v>259</v>
      </c>
      <c r="E718" s="155" t="s">
        <v>1</v>
      </c>
      <c r="F718" s="156" t="s">
        <v>2759</v>
      </c>
      <c r="H718" s="155" t="s">
        <v>1</v>
      </c>
      <c r="L718" s="153"/>
      <c r="M718" s="157"/>
      <c r="T718" s="158"/>
      <c r="AT718" s="155" t="s">
        <v>259</v>
      </c>
      <c r="AU718" s="155" t="s">
        <v>88</v>
      </c>
      <c r="AV718" s="12" t="s">
        <v>80</v>
      </c>
      <c r="AW718" s="12" t="s">
        <v>27</v>
      </c>
      <c r="AX718" s="12" t="s">
        <v>72</v>
      </c>
      <c r="AY718" s="155" t="s">
        <v>157</v>
      </c>
    </row>
    <row r="719" spans="2:51" s="13" customFormat="1">
      <c r="B719" s="159"/>
      <c r="D719" s="154" t="s">
        <v>259</v>
      </c>
      <c r="E719" s="160" t="s">
        <v>1</v>
      </c>
      <c r="F719" s="161" t="s">
        <v>4463</v>
      </c>
      <c r="H719" s="162">
        <v>21.2</v>
      </c>
      <c r="L719" s="159"/>
      <c r="M719" s="163"/>
      <c r="T719" s="164"/>
      <c r="AT719" s="160" t="s">
        <v>259</v>
      </c>
      <c r="AU719" s="160" t="s">
        <v>88</v>
      </c>
      <c r="AV719" s="13" t="s">
        <v>88</v>
      </c>
      <c r="AW719" s="13" t="s">
        <v>27</v>
      </c>
      <c r="AX719" s="13" t="s">
        <v>72</v>
      </c>
      <c r="AY719" s="160" t="s">
        <v>157</v>
      </c>
    </row>
    <row r="720" spans="2:51" s="13" customFormat="1">
      <c r="B720" s="159"/>
      <c r="D720" s="154" t="s">
        <v>259</v>
      </c>
      <c r="E720" s="160" t="s">
        <v>1</v>
      </c>
      <c r="F720" s="161" t="s">
        <v>4464</v>
      </c>
      <c r="H720" s="162">
        <v>18.5</v>
      </c>
      <c r="L720" s="159"/>
      <c r="M720" s="163"/>
      <c r="T720" s="164"/>
      <c r="AT720" s="160" t="s">
        <v>259</v>
      </c>
      <c r="AU720" s="160" t="s">
        <v>88</v>
      </c>
      <c r="AV720" s="13" t="s">
        <v>88</v>
      </c>
      <c r="AW720" s="13" t="s">
        <v>27</v>
      </c>
      <c r="AX720" s="13" t="s">
        <v>72</v>
      </c>
      <c r="AY720" s="160" t="s">
        <v>157</v>
      </c>
    </row>
    <row r="721" spans="2:51" s="13" customFormat="1">
      <c r="B721" s="159"/>
      <c r="D721" s="154" t="s">
        <v>259</v>
      </c>
      <c r="E721" s="160" t="s">
        <v>1</v>
      </c>
      <c r="F721" s="161" t="s">
        <v>4465</v>
      </c>
      <c r="H721" s="162">
        <v>19</v>
      </c>
      <c r="L721" s="159"/>
      <c r="M721" s="163"/>
      <c r="T721" s="164"/>
      <c r="AT721" s="160" t="s">
        <v>259</v>
      </c>
      <c r="AU721" s="160" t="s">
        <v>88</v>
      </c>
      <c r="AV721" s="13" t="s">
        <v>88</v>
      </c>
      <c r="AW721" s="13" t="s">
        <v>27</v>
      </c>
      <c r="AX721" s="13" t="s">
        <v>72</v>
      </c>
      <c r="AY721" s="160" t="s">
        <v>157</v>
      </c>
    </row>
    <row r="722" spans="2:51" s="13" customFormat="1">
      <c r="B722" s="159"/>
      <c r="D722" s="154" t="s">
        <v>259</v>
      </c>
      <c r="E722" s="160" t="s">
        <v>1</v>
      </c>
      <c r="F722" s="161" t="s">
        <v>4466</v>
      </c>
      <c r="H722" s="162">
        <v>5.6</v>
      </c>
      <c r="L722" s="159"/>
      <c r="M722" s="163"/>
      <c r="T722" s="164"/>
      <c r="AT722" s="160" t="s">
        <v>259</v>
      </c>
      <c r="AU722" s="160" t="s">
        <v>88</v>
      </c>
      <c r="AV722" s="13" t="s">
        <v>88</v>
      </c>
      <c r="AW722" s="13" t="s">
        <v>27</v>
      </c>
      <c r="AX722" s="13" t="s">
        <v>72</v>
      </c>
      <c r="AY722" s="160" t="s">
        <v>157</v>
      </c>
    </row>
    <row r="723" spans="2:51" s="13" customFormat="1">
      <c r="B723" s="159"/>
      <c r="D723" s="154" t="s">
        <v>259</v>
      </c>
      <c r="E723" s="160" t="s">
        <v>1</v>
      </c>
      <c r="F723" s="161" t="s">
        <v>4467</v>
      </c>
      <c r="H723" s="162">
        <v>12.6</v>
      </c>
      <c r="L723" s="159"/>
      <c r="M723" s="163"/>
      <c r="T723" s="164"/>
      <c r="AT723" s="160" t="s">
        <v>259</v>
      </c>
      <c r="AU723" s="160" t="s">
        <v>88</v>
      </c>
      <c r="AV723" s="13" t="s">
        <v>88</v>
      </c>
      <c r="AW723" s="13" t="s">
        <v>27</v>
      </c>
      <c r="AX723" s="13" t="s">
        <v>72</v>
      </c>
      <c r="AY723" s="160" t="s">
        <v>157</v>
      </c>
    </row>
    <row r="724" spans="2:51" s="13" customFormat="1">
      <c r="B724" s="159"/>
      <c r="D724" s="154" t="s">
        <v>259</v>
      </c>
      <c r="E724" s="160" t="s">
        <v>1</v>
      </c>
      <c r="F724" s="161" t="s">
        <v>4468</v>
      </c>
      <c r="H724" s="162">
        <v>4.5</v>
      </c>
      <c r="L724" s="159"/>
      <c r="M724" s="163"/>
      <c r="T724" s="164"/>
      <c r="AT724" s="160" t="s">
        <v>259</v>
      </c>
      <c r="AU724" s="160" t="s">
        <v>88</v>
      </c>
      <c r="AV724" s="13" t="s">
        <v>88</v>
      </c>
      <c r="AW724" s="13" t="s">
        <v>27</v>
      </c>
      <c r="AX724" s="13" t="s">
        <v>72</v>
      </c>
      <c r="AY724" s="160" t="s">
        <v>157</v>
      </c>
    </row>
    <row r="725" spans="2:51" s="13" customFormat="1">
      <c r="B725" s="159"/>
      <c r="D725" s="154" t="s">
        <v>259</v>
      </c>
      <c r="E725" s="160" t="s">
        <v>1</v>
      </c>
      <c r="F725" s="161" t="s">
        <v>4469</v>
      </c>
      <c r="H725" s="162">
        <v>5.3</v>
      </c>
      <c r="L725" s="159"/>
      <c r="M725" s="163"/>
      <c r="T725" s="164"/>
      <c r="AT725" s="160" t="s">
        <v>259</v>
      </c>
      <c r="AU725" s="160" t="s">
        <v>88</v>
      </c>
      <c r="AV725" s="13" t="s">
        <v>88</v>
      </c>
      <c r="AW725" s="13" t="s">
        <v>27</v>
      </c>
      <c r="AX725" s="13" t="s">
        <v>72</v>
      </c>
      <c r="AY725" s="160" t="s">
        <v>157</v>
      </c>
    </row>
    <row r="726" spans="2:51" s="13" customFormat="1">
      <c r="B726" s="159"/>
      <c r="D726" s="154" t="s">
        <v>259</v>
      </c>
      <c r="E726" s="160" t="s">
        <v>1</v>
      </c>
      <c r="F726" s="161" t="s">
        <v>4470</v>
      </c>
      <c r="H726" s="162">
        <v>6.8</v>
      </c>
      <c r="L726" s="159"/>
      <c r="M726" s="163"/>
      <c r="T726" s="164"/>
      <c r="AT726" s="160" t="s">
        <v>259</v>
      </c>
      <c r="AU726" s="160" t="s">
        <v>88</v>
      </c>
      <c r="AV726" s="13" t="s">
        <v>88</v>
      </c>
      <c r="AW726" s="13" t="s">
        <v>27</v>
      </c>
      <c r="AX726" s="13" t="s">
        <v>72</v>
      </c>
      <c r="AY726" s="160" t="s">
        <v>157</v>
      </c>
    </row>
    <row r="727" spans="2:51" s="13" customFormat="1">
      <c r="B727" s="159"/>
      <c r="D727" s="154" t="s">
        <v>259</v>
      </c>
      <c r="E727" s="160" t="s">
        <v>1</v>
      </c>
      <c r="F727" s="161" t="s">
        <v>4471</v>
      </c>
      <c r="H727" s="162">
        <v>3.3</v>
      </c>
      <c r="L727" s="159"/>
      <c r="M727" s="163"/>
      <c r="T727" s="164"/>
      <c r="AT727" s="160" t="s">
        <v>259</v>
      </c>
      <c r="AU727" s="160" t="s">
        <v>88</v>
      </c>
      <c r="AV727" s="13" t="s">
        <v>88</v>
      </c>
      <c r="AW727" s="13" t="s">
        <v>27</v>
      </c>
      <c r="AX727" s="13" t="s">
        <v>72</v>
      </c>
      <c r="AY727" s="160" t="s">
        <v>157</v>
      </c>
    </row>
    <row r="728" spans="2:51" s="13" customFormat="1">
      <c r="B728" s="159"/>
      <c r="D728" s="154" t="s">
        <v>259</v>
      </c>
      <c r="E728" s="160" t="s">
        <v>1</v>
      </c>
      <c r="F728" s="161" t="s">
        <v>4472</v>
      </c>
      <c r="H728" s="162">
        <v>24.3</v>
      </c>
      <c r="L728" s="159"/>
      <c r="M728" s="163"/>
      <c r="T728" s="164"/>
      <c r="AT728" s="160" t="s">
        <v>259</v>
      </c>
      <c r="AU728" s="160" t="s">
        <v>88</v>
      </c>
      <c r="AV728" s="13" t="s">
        <v>88</v>
      </c>
      <c r="AW728" s="13" t="s">
        <v>27</v>
      </c>
      <c r="AX728" s="13" t="s">
        <v>72</v>
      </c>
      <c r="AY728" s="160" t="s">
        <v>157</v>
      </c>
    </row>
    <row r="729" spans="2:51" s="13" customFormat="1">
      <c r="B729" s="159"/>
      <c r="D729" s="154" t="s">
        <v>259</v>
      </c>
      <c r="E729" s="160" t="s">
        <v>1</v>
      </c>
      <c r="F729" s="161" t="s">
        <v>4473</v>
      </c>
      <c r="H729" s="162">
        <v>3.7</v>
      </c>
      <c r="L729" s="159"/>
      <c r="M729" s="163"/>
      <c r="T729" s="164"/>
      <c r="AT729" s="160" t="s">
        <v>259</v>
      </c>
      <c r="AU729" s="160" t="s">
        <v>88</v>
      </c>
      <c r="AV729" s="13" t="s">
        <v>88</v>
      </c>
      <c r="AW729" s="13" t="s">
        <v>27</v>
      </c>
      <c r="AX729" s="13" t="s">
        <v>72</v>
      </c>
      <c r="AY729" s="160" t="s">
        <v>157</v>
      </c>
    </row>
    <row r="730" spans="2:51" s="13" customFormat="1">
      <c r="B730" s="159"/>
      <c r="D730" s="154" t="s">
        <v>259</v>
      </c>
      <c r="E730" s="160" t="s">
        <v>1</v>
      </c>
      <c r="F730" s="161" t="s">
        <v>4474</v>
      </c>
      <c r="H730" s="162">
        <v>14.5</v>
      </c>
      <c r="L730" s="159"/>
      <c r="M730" s="163"/>
      <c r="T730" s="164"/>
      <c r="AT730" s="160" t="s">
        <v>259</v>
      </c>
      <c r="AU730" s="160" t="s">
        <v>88</v>
      </c>
      <c r="AV730" s="13" t="s">
        <v>88</v>
      </c>
      <c r="AW730" s="13" t="s">
        <v>27</v>
      </c>
      <c r="AX730" s="13" t="s">
        <v>72</v>
      </c>
      <c r="AY730" s="160" t="s">
        <v>157</v>
      </c>
    </row>
    <row r="731" spans="2:51" s="13" customFormat="1">
      <c r="B731" s="159"/>
      <c r="D731" s="154" t="s">
        <v>259</v>
      </c>
      <c r="E731" s="160" t="s">
        <v>1</v>
      </c>
      <c r="F731" s="161" t="s">
        <v>4475</v>
      </c>
      <c r="H731" s="162">
        <v>3.4</v>
      </c>
      <c r="L731" s="159"/>
      <c r="M731" s="163"/>
      <c r="T731" s="164"/>
      <c r="AT731" s="160" t="s">
        <v>259</v>
      </c>
      <c r="AU731" s="160" t="s">
        <v>88</v>
      </c>
      <c r="AV731" s="13" t="s">
        <v>88</v>
      </c>
      <c r="AW731" s="13" t="s">
        <v>27</v>
      </c>
      <c r="AX731" s="13" t="s">
        <v>72</v>
      </c>
      <c r="AY731" s="160" t="s">
        <v>157</v>
      </c>
    </row>
    <row r="732" spans="2:51" s="13" customFormat="1">
      <c r="B732" s="159"/>
      <c r="D732" s="154" t="s">
        <v>259</v>
      </c>
      <c r="E732" s="160" t="s">
        <v>1</v>
      </c>
      <c r="F732" s="161" t="s">
        <v>4476</v>
      </c>
      <c r="H732" s="162">
        <v>12.65</v>
      </c>
      <c r="L732" s="159"/>
      <c r="M732" s="163"/>
      <c r="T732" s="164"/>
      <c r="AT732" s="160" t="s">
        <v>259</v>
      </c>
      <c r="AU732" s="160" t="s">
        <v>88</v>
      </c>
      <c r="AV732" s="13" t="s">
        <v>88</v>
      </c>
      <c r="AW732" s="13" t="s">
        <v>27</v>
      </c>
      <c r="AX732" s="13" t="s">
        <v>72</v>
      </c>
      <c r="AY732" s="160" t="s">
        <v>157</v>
      </c>
    </row>
    <row r="733" spans="2:51" s="13" customFormat="1">
      <c r="B733" s="159"/>
      <c r="D733" s="154" t="s">
        <v>259</v>
      </c>
      <c r="E733" s="160" t="s">
        <v>1</v>
      </c>
      <c r="F733" s="161" t="s">
        <v>4477</v>
      </c>
      <c r="H733" s="162">
        <v>17.059999999999999</v>
      </c>
      <c r="L733" s="159"/>
      <c r="M733" s="163"/>
      <c r="T733" s="164"/>
      <c r="AT733" s="160" t="s">
        <v>259</v>
      </c>
      <c r="AU733" s="160" t="s">
        <v>88</v>
      </c>
      <c r="AV733" s="13" t="s">
        <v>88</v>
      </c>
      <c r="AW733" s="13" t="s">
        <v>27</v>
      </c>
      <c r="AX733" s="13" t="s">
        <v>72</v>
      </c>
      <c r="AY733" s="160" t="s">
        <v>157</v>
      </c>
    </row>
    <row r="734" spans="2:51" s="13" customFormat="1">
      <c r="B734" s="159"/>
      <c r="D734" s="154" t="s">
        <v>259</v>
      </c>
      <c r="E734" s="160" t="s">
        <v>1</v>
      </c>
      <c r="F734" s="161" t="s">
        <v>4478</v>
      </c>
      <c r="H734" s="162">
        <v>16.3</v>
      </c>
      <c r="L734" s="159"/>
      <c r="M734" s="163"/>
      <c r="T734" s="164"/>
      <c r="AT734" s="160" t="s">
        <v>259</v>
      </c>
      <c r="AU734" s="160" t="s">
        <v>88</v>
      </c>
      <c r="AV734" s="13" t="s">
        <v>88</v>
      </c>
      <c r="AW734" s="13" t="s">
        <v>27</v>
      </c>
      <c r="AX734" s="13" t="s">
        <v>72</v>
      </c>
      <c r="AY734" s="160" t="s">
        <v>157</v>
      </c>
    </row>
    <row r="735" spans="2:51" s="13" customFormat="1">
      <c r="B735" s="159"/>
      <c r="D735" s="154" t="s">
        <v>259</v>
      </c>
      <c r="E735" s="160" t="s">
        <v>1</v>
      </c>
      <c r="F735" s="161" t="s">
        <v>4479</v>
      </c>
      <c r="H735" s="162">
        <v>1.8</v>
      </c>
      <c r="L735" s="159"/>
      <c r="M735" s="163"/>
      <c r="T735" s="164"/>
      <c r="AT735" s="160" t="s">
        <v>259</v>
      </c>
      <c r="AU735" s="160" t="s">
        <v>88</v>
      </c>
      <c r="AV735" s="13" t="s">
        <v>88</v>
      </c>
      <c r="AW735" s="13" t="s">
        <v>27</v>
      </c>
      <c r="AX735" s="13" t="s">
        <v>72</v>
      </c>
      <c r="AY735" s="160" t="s">
        <v>157</v>
      </c>
    </row>
    <row r="736" spans="2:51" s="13" customFormat="1">
      <c r="B736" s="159"/>
      <c r="D736" s="154" t="s">
        <v>259</v>
      </c>
      <c r="E736" s="160" t="s">
        <v>1</v>
      </c>
      <c r="F736" s="161" t="s">
        <v>4480</v>
      </c>
      <c r="H736" s="162">
        <v>2.9</v>
      </c>
      <c r="L736" s="159"/>
      <c r="M736" s="163"/>
      <c r="T736" s="164"/>
      <c r="AT736" s="160" t="s">
        <v>259</v>
      </c>
      <c r="AU736" s="160" t="s">
        <v>88</v>
      </c>
      <c r="AV736" s="13" t="s">
        <v>88</v>
      </c>
      <c r="AW736" s="13" t="s">
        <v>27</v>
      </c>
      <c r="AX736" s="13" t="s">
        <v>72</v>
      </c>
      <c r="AY736" s="160" t="s">
        <v>157</v>
      </c>
    </row>
    <row r="737" spans="2:51" s="12" customFormat="1">
      <c r="B737" s="153"/>
      <c r="D737" s="154" t="s">
        <v>259</v>
      </c>
      <c r="E737" s="155" t="s">
        <v>1</v>
      </c>
      <c r="F737" s="156" t="s">
        <v>2760</v>
      </c>
      <c r="H737" s="155" t="s">
        <v>1</v>
      </c>
      <c r="L737" s="153"/>
      <c r="M737" s="157"/>
      <c r="T737" s="158"/>
      <c r="AT737" s="155" t="s">
        <v>259</v>
      </c>
      <c r="AU737" s="155" t="s">
        <v>88</v>
      </c>
      <c r="AV737" s="12" t="s">
        <v>80</v>
      </c>
      <c r="AW737" s="12" t="s">
        <v>27</v>
      </c>
      <c r="AX737" s="12" t="s">
        <v>72</v>
      </c>
      <c r="AY737" s="155" t="s">
        <v>157</v>
      </c>
    </row>
    <row r="738" spans="2:51" s="13" customFormat="1">
      <c r="B738" s="159"/>
      <c r="D738" s="154" t="s">
        <v>259</v>
      </c>
      <c r="E738" s="160" t="s">
        <v>1</v>
      </c>
      <c r="F738" s="161" t="s">
        <v>4481</v>
      </c>
      <c r="H738" s="162">
        <v>17.8</v>
      </c>
      <c r="L738" s="159"/>
      <c r="M738" s="163"/>
      <c r="T738" s="164"/>
      <c r="AT738" s="160" t="s">
        <v>259</v>
      </c>
      <c r="AU738" s="160" t="s">
        <v>88</v>
      </c>
      <c r="AV738" s="13" t="s">
        <v>88</v>
      </c>
      <c r="AW738" s="13" t="s">
        <v>27</v>
      </c>
      <c r="AX738" s="13" t="s">
        <v>72</v>
      </c>
      <c r="AY738" s="160" t="s">
        <v>157</v>
      </c>
    </row>
    <row r="739" spans="2:51" s="13" customFormat="1">
      <c r="B739" s="159"/>
      <c r="D739" s="154" t="s">
        <v>259</v>
      </c>
      <c r="E739" s="160" t="s">
        <v>1</v>
      </c>
      <c r="F739" s="161" t="s">
        <v>4482</v>
      </c>
      <c r="H739" s="162">
        <v>15.462</v>
      </c>
      <c r="L739" s="159"/>
      <c r="M739" s="163"/>
      <c r="T739" s="164"/>
      <c r="AT739" s="160" t="s">
        <v>259</v>
      </c>
      <c r="AU739" s="160" t="s">
        <v>88</v>
      </c>
      <c r="AV739" s="13" t="s">
        <v>88</v>
      </c>
      <c r="AW739" s="13" t="s">
        <v>27</v>
      </c>
      <c r="AX739" s="13" t="s">
        <v>72</v>
      </c>
      <c r="AY739" s="160" t="s">
        <v>157</v>
      </c>
    </row>
    <row r="740" spans="2:51" s="13" customFormat="1">
      <c r="B740" s="159"/>
      <c r="D740" s="154" t="s">
        <v>259</v>
      </c>
      <c r="E740" s="160" t="s">
        <v>1</v>
      </c>
      <c r="F740" s="161" t="s">
        <v>4483</v>
      </c>
      <c r="H740" s="162">
        <v>15.7</v>
      </c>
      <c r="L740" s="159"/>
      <c r="M740" s="163"/>
      <c r="T740" s="164"/>
      <c r="AT740" s="160" t="s">
        <v>259</v>
      </c>
      <c r="AU740" s="160" t="s">
        <v>88</v>
      </c>
      <c r="AV740" s="13" t="s">
        <v>88</v>
      </c>
      <c r="AW740" s="13" t="s">
        <v>27</v>
      </c>
      <c r="AX740" s="13" t="s">
        <v>72</v>
      </c>
      <c r="AY740" s="160" t="s">
        <v>157</v>
      </c>
    </row>
    <row r="741" spans="2:51" s="13" customFormat="1">
      <c r="B741" s="159"/>
      <c r="D741" s="154" t="s">
        <v>259</v>
      </c>
      <c r="E741" s="160" t="s">
        <v>1</v>
      </c>
      <c r="F741" s="161" t="s">
        <v>4484</v>
      </c>
      <c r="H741" s="162">
        <v>2.8</v>
      </c>
      <c r="L741" s="159"/>
      <c r="M741" s="163"/>
      <c r="T741" s="164"/>
      <c r="AT741" s="160" t="s">
        <v>259</v>
      </c>
      <c r="AU741" s="160" t="s">
        <v>88</v>
      </c>
      <c r="AV741" s="13" t="s">
        <v>88</v>
      </c>
      <c r="AW741" s="13" t="s">
        <v>27</v>
      </c>
      <c r="AX741" s="13" t="s">
        <v>72</v>
      </c>
      <c r="AY741" s="160" t="s">
        <v>157</v>
      </c>
    </row>
    <row r="742" spans="2:51" s="13" customFormat="1">
      <c r="B742" s="159"/>
      <c r="D742" s="154" t="s">
        <v>259</v>
      </c>
      <c r="E742" s="160" t="s">
        <v>1</v>
      </c>
      <c r="F742" s="161" t="s">
        <v>4485</v>
      </c>
      <c r="H742" s="162">
        <v>3.6</v>
      </c>
      <c r="L742" s="159"/>
      <c r="M742" s="163"/>
      <c r="T742" s="164"/>
      <c r="AT742" s="160" t="s">
        <v>259</v>
      </c>
      <c r="AU742" s="160" t="s">
        <v>88</v>
      </c>
      <c r="AV742" s="13" t="s">
        <v>88</v>
      </c>
      <c r="AW742" s="13" t="s">
        <v>27</v>
      </c>
      <c r="AX742" s="13" t="s">
        <v>72</v>
      </c>
      <c r="AY742" s="160" t="s">
        <v>157</v>
      </c>
    </row>
    <row r="743" spans="2:51" s="13" customFormat="1">
      <c r="B743" s="159"/>
      <c r="D743" s="154" t="s">
        <v>259</v>
      </c>
      <c r="E743" s="160" t="s">
        <v>1</v>
      </c>
      <c r="F743" s="161" t="s">
        <v>4486</v>
      </c>
      <c r="H743" s="162">
        <v>5.6</v>
      </c>
      <c r="L743" s="159"/>
      <c r="M743" s="163"/>
      <c r="T743" s="164"/>
      <c r="AT743" s="160" t="s">
        <v>259</v>
      </c>
      <c r="AU743" s="160" t="s">
        <v>88</v>
      </c>
      <c r="AV743" s="13" t="s">
        <v>88</v>
      </c>
      <c r="AW743" s="13" t="s">
        <v>27</v>
      </c>
      <c r="AX743" s="13" t="s">
        <v>72</v>
      </c>
      <c r="AY743" s="160" t="s">
        <v>157</v>
      </c>
    </row>
    <row r="744" spans="2:51" s="13" customFormat="1">
      <c r="B744" s="159"/>
      <c r="D744" s="154" t="s">
        <v>259</v>
      </c>
      <c r="E744" s="160" t="s">
        <v>1</v>
      </c>
      <c r="F744" s="161" t="s">
        <v>4487</v>
      </c>
      <c r="H744" s="162">
        <v>13.6</v>
      </c>
      <c r="L744" s="159"/>
      <c r="M744" s="163"/>
      <c r="T744" s="164"/>
      <c r="AT744" s="160" t="s">
        <v>259</v>
      </c>
      <c r="AU744" s="160" t="s">
        <v>88</v>
      </c>
      <c r="AV744" s="13" t="s">
        <v>88</v>
      </c>
      <c r="AW744" s="13" t="s">
        <v>27</v>
      </c>
      <c r="AX744" s="13" t="s">
        <v>72</v>
      </c>
      <c r="AY744" s="160" t="s">
        <v>157</v>
      </c>
    </row>
    <row r="745" spans="2:51" s="13" customFormat="1">
      <c r="B745" s="159"/>
      <c r="D745" s="154" t="s">
        <v>259</v>
      </c>
      <c r="E745" s="160" t="s">
        <v>1</v>
      </c>
      <c r="F745" s="161" t="s">
        <v>4488</v>
      </c>
      <c r="H745" s="162">
        <v>53.3</v>
      </c>
      <c r="L745" s="159"/>
      <c r="M745" s="163"/>
      <c r="T745" s="164"/>
      <c r="AT745" s="160" t="s">
        <v>259</v>
      </c>
      <c r="AU745" s="160" t="s">
        <v>88</v>
      </c>
      <c r="AV745" s="13" t="s">
        <v>88</v>
      </c>
      <c r="AW745" s="13" t="s">
        <v>27</v>
      </c>
      <c r="AX745" s="13" t="s">
        <v>72</v>
      </c>
      <c r="AY745" s="160" t="s">
        <v>157</v>
      </c>
    </row>
    <row r="746" spans="2:51" s="13" customFormat="1">
      <c r="B746" s="159"/>
      <c r="D746" s="154" t="s">
        <v>259</v>
      </c>
      <c r="E746" s="160" t="s">
        <v>1</v>
      </c>
      <c r="F746" s="161" t="s">
        <v>4489</v>
      </c>
      <c r="H746" s="162">
        <v>22.4</v>
      </c>
      <c r="L746" s="159"/>
      <c r="M746" s="163"/>
      <c r="T746" s="164"/>
      <c r="AT746" s="160" t="s">
        <v>259</v>
      </c>
      <c r="AU746" s="160" t="s">
        <v>88</v>
      </c>
      <c r="AV746" s="13" t="s">
        <v>88</v>
      </c>
      <c r="AW746" s="13" t="s">
        <v>27</v>
      </c>
      <c r="AX746" s="13" t="s">
        <v>72</v>
      </c>
      <c r="AY746" s="160" t="s">
        <v>157</v>
      </c>
    </row>
    <row r="747" spans="2:51" s="13" customFormat="1">
      <c r="B747" s="159"/>
      <c r="D747" s="154" t="s">
        <v>259</v>
      </c>
      <c r="E747" s="160" t="s">
        <v>1</v>
      </c>
      <c r="F747" s="161" t="s">
        <v>4490</v>
      </c>
      <c r="H747" s="162">
        <v>46.5</v>
      </c>
      <c r="L747" s="159"/>
      <c r="M747" s="163"/>
      <c r="T747" s="164"/>
      <c r="AT747" s="160" t="s">
        <v>259</v>
      </c>
      <c r="AU747" s="160" t="s">
        <v>88</v>
      </c>
      <c r="AV747" s="13" t="s">
        <v>88</v>
      </c>
      <c r="AW747" s="13" t="s">
        <v>27</v>
      </c>
      <c r="AX747" s="13" t="s">
        <v>72</v>
      </c>
      <c r="AY747" s="160" t="s">
        <v>157</v>
      </c>
    </row>
    <row r="748" spans="2:51" s="13" customFormat="1">
      <c r="B748" s="159"/>
      <c r="D748" s="154" t="s">
        <v>259</v>
      </c>
      <c r="E748" s="160" t="s">
        <v>1</v>
      </c>
      <c r="F748" s="161" t="s">
        <v>4491</v>
      </c>
      <c r="H748" s="162">
        <v>15.1</v>
      </c>
      <c r="L748" s="159"/>
      <c r="M748" s="163"/>
      <c r="T748" s="164"/>
      <c r="AT748" s="160" t="s">
        <v>259</v>
      </c>
      <c r="AU748" s="160" t="s">
        <v>88</v>
      </c>
      <c r="AV748" s="13" t="s">
        <v>88</v>
      </c>
      <c r="AW748" s="13" t="s">
        <v>27</v>
      </c>
      <c r="AX748" s="13" t="s">
        <v>72</v>
      </c>
      <c r="AY748" s="160" t="s">
        <v>157</v>
      </c>
    </row>
    <row r="749" spans="2:51" s="13" customFormat="1">
      <c r="B749" s="159"/>
      <c r="D749" s="154" t="s">
        <v>259</v>
      </c>
      <c r="E749" s="160" t="s">
        <v>1</v>
      </c>
      <c r="F749" s="161" t="s">
        <v>4492</v>
      </c>
      <c r="H749" s="162">
        <v>11.2</v>
      </c>
      <c r="L749" s="159"/>
      <c r="M749" s="163"/>
      <c r="T749" s="164"/>
      <c r="AT749" s="160" t="s">
        <v>259</v>
      </c>
      <c r="AU749" s="160" t="s">
        <v>88</v>
      </c>
      <c r="AV749" s="13" t="s">
        <v>88</v>
      </c>
      <c r="AW749" s="13" t="s">
        <v>27</v>
      </c>
      <c r="AX749" s="13" t="s">
        <v>72</v>
      </c>
      <c r="AY749" s="160" t="s">
        <v>157</v>
      </c>
    </row>
    <row r="750" spans="2:51" s="13" customFormat="1">
      <c r="B750" s="159"/>
      <c r="D750" s="154" t="s">
        <v>259</v>
      </c>
      <c r="E750" s="160" t="s">
        <v>1</v>
      </c>
      <c r="F750" s="161" t="s">
        <v>4493</v>
      </c>
      <c r="H750" s="162">
        <v>23</v>
      </c>
      <c r="L750" s="159"/>
      <c r="M750" s="163"/>
      <c r="T750" s="164"/>
      <c r="AT750" s="160" t="s">
        <v>259</v>
      </c>
      <c r="AU750" s="160" t="s">
        <v>88</v>
      </c>
      <c r="AV750" s="13" t="s">
        <v>88</v>
      </c>
      <c r="AW750" s="13" t="s">
        <v>27</v>
      </c>
      <c r="AX750" s="13" t="s">
        <v>72</v>
      </c>
      <c r="AY750" s="160" t="s">
        <v>157</v>
      </c>
    </row>
    <row r="751" spans="2:51" s="13" customFormat="1">
      <c r="B751" s="159"/>
      <c r="D751" s="154" t="s">
        <v>259</v>
      </c>
      <c r="E751" s="160" t="s">
        <v>1</v>
      </c>
      <c r="F751" s="161" t="s">
        <v>4494</v>
      </c>
      <c r="H751" s="162">
        <v>19</v>
      </c>
      <c r="L751" s="159"/>
      <c r="M751" s="163"/>
      <c r="T751" s="164"/>
      <c r="AT751" s="160" t="s">
        <v>259</v>
      </c>
      <c r="AU751" s="160" t="s">
        <v>88</v>
      </c>
      <c r="AV751" s="13" t="s">
        <v>88</v>
      </c>
      <c r="AW751" s="13" t="s">
        <v>27</v>
      </c>
      <c r="AX751" s="13" t="s">
        <v>72</v>
      </c>
      <c r="AY751" s="160" t="s">
        <v>157</v>
      </c>
    </row>
    <row r="752" spans="2:51" s="13" customFormat="1">
      <c r="B752" s="159"/>
      <c r="D752" s="154" t="s">
        <v>259</v>
      </c>
      <c r="E752" s="160" t="s">
        <v>1</v>
      </c>
      <c r="F752" s="161" t="s">
        <v>4495</v>
      </c>
      <c r="H752" s="162">
        <v>21.5</v>
      </c>
      <c r="L752" s="159"/>
      <c r="M752" s="163"/>
      <c r="T752" s="164"/>
      <c r="AT752" s="160" t="s">
        <v>259</v>
      </c>
      <c r="AU752" s="160" t="s">
        <v>88</v>
      </c>
      <c r="AV752" s="13" t="s">
        <v>88</v>
      </c>
      <c r="AW752" s="13" t="s">
        <v>27</v>
      </c>
      <c r="AX752" s="13" t="s">
        <v>72</v>
      </c>
      <c r="AY752" s="160" t="s">
        <v>157</v>
      </c>
    </row>
    <row r="753" spans="2:65" s="13" customFormat="1">
      <c r="B753" s="159"/>
      <c r="D753" s="154" t="s">
        <v>259</v>
      </c>
      <c r="E753" s="160" t="s">
        <v>1</v>
      </c>
      <c r="F753" s="161" t="s">
        <v>4496</v>
      </c>
      <c r="H753" s="162">
        <v>2.9</v>
      </c>
      <c r="L753" s="159"/>
      <c r="M753" s="163"/>
      <c r="T753" s="164"/>
      <c r="AT753" s="160" t="s">
        <v>259</v>
      </c>
      <c r="AU753" s="160" t="s">
        <v>88</v>
      </c>
      <c r="AV753" s="13" t="s">
        <v>88</v>
      </c>
      <c r="AW753" s="13" t="s">
        <v>27</v>
      </c>
      <c r="AX753" s="13" t="s">
        <v>72</v>
      </c>
      <c r="AY753" s="160" t="s">
        <v>157</v>
      </c>
    </row>
    <row r="754" spans="2:65" s="13" customFormat="1">
      <c r="B754" s="159"/>
      <c r="D754" s="154" t="s">
        <v>259</v>
      </c>
      <c r="E754" s="160" t="s">
        <v>1</v>
      </c>
      <c r="F754" s="161" t="s">
        <v>4497</v>
      </c>
      <c r="H754" s="162">
        <v>10</v>
      </c>
      <c r="L754" s="159"/>
      <c r="M754" s="163"/>
      <c r="T754" s="164"/>
      <c r="AT754" s="160" t="s">
        <v>259</v>
      </c>
      <c r="AU754" s="160" t="s">
        <v>88</v>
      </c>
      <c r="AV754" s="13" t="s">
        <v>88</v>
      </c>
      <c r="AW754" s="13" t="s">
        <v>27</v>
      </c>
      <c r="AX754" s="13" t="s">
        <v>72</v>
      </c>
      <c r="AY754" s="160" t="s">
        <v>157</v>
      </c>
    </row>
    <row r="755" spans="2:65" s="13" customFormat="1">
      <c r="B755" s="159"/>
      <c r="D755" s="154" t="s">
        <v>259</v>
      </c>
      <c r="E755" s="160" t="s">
        <v>1</v>
      </c>
      <c r="F755" s="161" t="s">
        <v>4498</v>
      </c>
      <c r="H755" s="162">
        <v>3.3</v>
      </c>
      <c r="L755" s="159"/>
      <c r="M755" s="163"/>
      <c r="T755" s="164"/>
      <c r="AT755" s="160" t="s">
        <v>259</v>
      </c>
      <c r="AU755" s="160" t="s">
        <v>88</v>
      </c>
      <c r="AV755" s="13" t="s">
        <v>88</v>
      </c>
      <c r="AW755" s="13" t="s">
        <v>27</v>
      </c>
      <c r="AX755" s="13" t="s">
        <v>72</v>
      </c>
      <c r="AY755" s="160" t="s">
        <v>157</v>
      </c>
    </row>
    <row r="756" spans="2:65" s="13" customFormat="1">
      <c r="B756" s="159"/>
      <c r="D756" s="154" t="s">
        <v>259</v>
      </c>
      <c r="E756" s="160" t="s">
        <v>1</v>
      </c>
      <c r="F756" s="161" t="s">
        <v>4499</v>
      </c>
      <c r="H756" s="162">
        <v>4.0999999999999996</v>
      </c>
      <c r="L756" s="159"/>
      <c r="M756" s="163"/>
      <c r="T756" s="164"/>
      <c r="AT756" s="160" t="s">
        <v>259</v>
      </c>
      <c r="AU756" s="160" t="s">
        <v>88</v>
      </c>
      <c r="AV756" s="13" t="s">
        <v>88</v>
      </c>
      <c r="AW756" s="13" t="s">
        <v>27</v>
      </c>
      <c r="AX756" s="13" t="s">
        <v>72</v>
      </c>
      <c r="AY756" s="160" t="s">
        <v>157</v>
      </c>
    </row>
    <row r="757" spans="2:65" s="13" customFormat="1">
      <c r="B757" s="159"/>
      <c r="D757" s="154" t="s">
        <v>259</v>
      </c>
      <c r="E757" s="160" t="s">
        <v>1</v>
      </c>
      <c r="F757" s="161" t="s">
        <v>4500</v>
      </c>
      <c r="H757" s="162">
        <v>14.6</v>
      </c>
      <c r="L757" s="159"/>
      <c r="M757" s="163"/>
      <c r="T757" s="164"/>
      <c r="AT757" s="160" t="s">
        <v>259</v>
      </c>
      <c r="AU757" s="160" t="s">
        <v>88</v>
      </c>
      <c r="AV757" s="13" t="s">
        <v>88</v>
      </c>
      <c r="AW757" s="13" t="s">
        <v>27</v>
      </c>
      <c r="AX757" s="13" t="s">
        <v>72</v>
      </c>
      <c r="AY757" s="160" t="s">
        <v>157</v>
      </c>
    </row>
    <row r="758" spans="2:65" s="13" customFormat="1">
      <c r="B758" s="159"/>
      <c r="D758" s="154" t="s">
        <v>259</v>
      </c>
      <c r="E758" s="160" t="s">
        <v>1</v>
      </c>
      <c r="F758" s="161" t="s">
        <v>4501</v>
      </c>
      <c r="H758" s="162">
        <v>23.1</v>
      </c>
      <c r="L758" s="159"/>
      <c r="M758" s="163"/>
      <c r="T758" s="164"/>
      <c r="AT758" s="160" t="s">
        <v>259</v>
      </c>
      <c r="AU758" s="160" t="s">
        <v>88</v>
      </c>
      <c r="AV758" s="13" t="s">
        <v>88</v>
      </c>
      <c r="AW758" s="13" t="s">
        <v>27</v>
      </c>
      <c r="AX758" s="13" t="s">
        <v>72</v>
      </c>
      <c r="AY758" s="160" t="s">
        <v>157</v>
      </c>
    </row>
    <row r="759" spans="2:65" s="14" customFormat="1">
      <c r="B759" s="165"/>
      <c r="D759" s="154" t="s">
        <v>259</v>
      </c>
      <c r="E759" s="166" t="s">
        <v>1</v>
      </c>
      <c r="F759" s="167" t="s">
        <v>265</v>
      </c>
      <c r="H759" s="168">
        <v>801.17200000000003</v>
      </c>
      <c r="L759" s="165"/>
      <c r="M759" s="169"/>
      <c r="T759" s="170"/>
      <c r="AT759" s="166" t="s">
        <v>259</v>
      </c>
      <c r="AU759" s="166" t="s">
        <v>88</v>
      </c>
      <c r="AV759" s="14" t="s">
        <v>164</v>
      </c>
      <c r="AW759" s="14" t="s">
        <v>27</v>
      </c>
      <c r="AX759" s="14" t="s">
        <v>80</v>
      </c>
      <c r="AY759" s="166" t="s">
        <v>157</v>
      </c>
    </row>
    <row r="760" spans="2:65" s="1" customFormat="1" ht="49.15" customHeight="1">
      <c r="B760" s="28"/>
      <c r="C760" s="198" t="s">
        <v>842</v>
      </c>
      <c r="D760" s="198" t="s">
        <v>160</v>
      </c>
      <c r="E760" s="199" t="s">
        <v>4502</v>
      </c>
      <c r="F760" s="200" t="s">
        <v>4503</v>
      </c>
      <c r="G760" s="201" t="s">
        <v>306</v>
      </c>
      <c r="H760" s="202">
        <v>2124.3319999999999</v>
      </c>
      <c r="I760" s="903"/>
      <c r="J760" s="203">
        <f>ROUND(I760*H760,2)</f>
        <v>0</v>
      </c>
      <c r="K760" s="200" t="s">
        <v>2720</v>
      </c>
      <c r="L760" s="28"/>
      <c r="M760" s="140" t="s">
        <v>1</v>
      </c>
      <c r="N760" s="141" t="s">
        <v>38</v>
      </c>
      <c r="O760" s="142">
        <v>0.66600000000000004</v>
      </c>
      <c r="P760" s="142">
        <f>O760*H760</f>
        <v>1414.805112</v>
      </c>
      <c r="Q760" s="142">
        <v>3.0300000000000001E-2</v>
      </c>
      <c r="R760" s="142">
        <f>Q760*H760</f>
        <v>64.367259599999997</v>
      </c>
      <c r="S760" s="142">
        <v>0</v>
      </c>
      <c r="T760" s="143">
        <f>S760*H760</f>
        <v>0</v>
      </c>
      <c r="AR760" s="144" t="s">
        <v>164</v>
      </c>
      <c r="AT760" s="144" t="s">
        <v>160</v>
      </c>
      <c r="AU760" s="144" t="s">
        <v>88</v>
      </c>
      <c r="AY760" s="16" t="s">
        <v>157</v>
      </c>
      <c r="BE760" s="145">
        <f>IF(N760="základní",J760,0)</f>
        <v>0</v>
      </c>
      <c r="BF760" s="145">
        <f>IF(N760="snížená",J760,0)</f>
        <v>0</v>
      </c>
      <c r="BG760" s="145">
        <f>IF(N760="zákl. přenesená",J760,0)</f>
        <v>0</v>
      </c>
      <c r="BH760" s="145">
        <f>IF(N760="sníž. přenesená",J760,0)</f>
        <v>0</v>
      </c>
      <c r="BI760" s="145">
        <f>IF(N760="nulová",J760,0)</f>
        <v>0</v>
      </c>
      <c r="BJ760" s="16" t="s">
        <v>88</v>
      </c>
      <c r="BK760" s="145">
        <f>ROUND(I760*H760,2)</f>
        <v>0</v>
      </c>
      <c r="BL760" s="16" t="s">
        <v>164</v>
      </c>
      <c r="BM760" s="144" t="s">
        <v>4504</v>
      </c>
    </row>
    <row r="761" spans="2:65" s="1" customFormat="1">
      <c r="B761" s="28"/>
      <c r="D761" s="150" t="s">
        <v>214</v>
      </c>
      <c r="F761" s="870" t="s">
        <v>4505</v>
      </c>
      <c r="L761" s="28"/>
      <c r="M761" s="152"/>
      <c r="T761" s="52"/>
      <c r="AT761" s="16" t="s">
        <v>214</v>
      </c>
      <c r="AU761" s="16" t="s">
        <v>88</v>
      </c>
    </row>
    <row r="762" spans="2:65" s="12" customFormat="1">
      <c r="B762" s="153"/>
      <c r="D762" s="154" t="s">
        <v>259</v>
      </c>
      <c r="E762" s="155" t="s">
        <v>1</v>
      </c>
      <c r="F762" s="156" t="s">
        <v>2723</v>
      </c>
      <c r="H762" s="155" t="s">
        <v>1</v>
      </c>
      <c r="L762" s="153"/>
      <c r="M762" s="157"/>
      <c r="T762" s="158"/>
      <c r="AT762" s="155" t="s">
        <v>259</v>
      </c>
      <c r="AU762" s="155" t="s">
        <v>88</v>
      </c>
      <c r="AV762" s="12" t="s">
        <v>80</v>
      </c>
      <c r="AW762" s="12" t="s">
        <v>27</v>
      </c>
      <c r="AX762" s="12" t="s">
        <v>72</v>
      </c>
      <c r="AY762" s="155" t="s">
        <v>157</v>
      </c>
    </row>
    <row r="763" spans="2:65" s="12" customFormat="1">
      <c r="B763" s="153"/>
      <c r="D763" s="154" t="s">
        <v>259</v>
      </c>
      <c r="E763" s="155" t="s">
        <v>1</v>
      </c>
      <c r="F763" s="156" t="s">
        <v>2759</v>
      </c>
      <c r="H763" s="155" t="s">
        <v>1</v>
      </c>
      <c r="L763" s="153"/>
      <c r="M763" s="157"/>
      <c r="T763" s="158"/>
      <c r="AT763" s="155" t="s">
        <v>259</v>
      </c>
      <c r="AU763" s="155" t="s">
        <v>88</v>
      </c>
      <c r="AV763" s="12" t="s">
        <v>80</v>
      </c>
      <c r="AW763" s="12" t="s">
        <v>27</v>
      </c>
      <c r="AX763" s="12" t="s">
        <v>72</v>
      </c>
      <c r="AY763" s="155" t="s">
        <v>157</v>
      </c>
    </row>
    <row r="764" spans="2:65" s="13" customFormat="1">
      <c r="B764" s="159"/>
      <c r="D764" s="154" t="s">
        <v>259</v>
      </c>
      <c r="E764" s="160" t="s">
        <v>1</v>
      </c>
      <c r="F764" s="161" t="s">
        <v>4506</v>
      </c>
      <c r="H764" s="162">
        <v>65.86</v>
      </c>
      <c r="L764" s="159"/>
      <c r="M764" s="163"/>
      <c r="T764" s="164"/>
      <c r="AT764" s="160" t="s">
        <v>259</v>
      </c>
      <c r="AU764" s="160" t="s">
        <v>88</v>
      </c>
      <c r="AV764" s="13" t="s">
        <v>88</v>
      </c>
      <c r="AW764" s="13" t="s">
        <v>27</v>
      </c>
      <c r="AX764" s="13" t="s">
        <v>72</v>
      </c>
      <c r="AY764" s="160" t="s">
        <v>157</v>
      </c>
    </row>
    <row r="765" spans="2:65" s="13" customFormat="1">
      <c r="B765" s="159"/>
      <c r="D765" s="154" t="s">
        <v>259</v>
      </c>
      <c r="E765" s="160" t="s">
        <v>1</v>
      </c>
      <c r="F765" s="161" t="s">
        <v>4507</v>
      </c>
      <c r="H765" s="162">
        <v>48.503</v>
      </c>
      <c r="L765" s="159"/>
      <c r="M765" s="163"/>
      <c r="T765" s="164"/>
      <c r="AT765" s="160" t="s">
        <v>259</v>
      </c>
      <c r="AU765" s="160" t="s">
        <v>88</v>
      </c>
      <c r="AV765" s="13" t="s">
        <v>88</v>
      </c>
      <c r="AW765" s="13" t="s">
        <v>27</v>
      </c>
      <c r="AX765" s="13" t="s">
        <v>72</v>
      </c>
      <c r="AY765" s="160" t="s">
        <v>157</v>
      </c>
    </row>
    <row r="766" spans="2:65" s="13" customFormat="1">
      <c r="B766" s="159"/>
      <c r="D766" s="154" t="s">
        <v>259</v>
      </c>
      <c r="E766" s="160" t="s">
        <v>1</v>
      </c>
      <c r="F766" s="161" t="s">
        <v>4508</v>
      </c>
      <c r="H766" s="162">
        <v>61.841999999999999</v>
      </c>
      <c r="L766" s="159"/>
      <c r="M766" s="163"/>
      <c r="T766" s="164"/>
      <c r="AT766" s="160" t="s">
        <v>259</v>
      </c>
      <c r="AU766" s="160" t="s">
        <v>88</v>
      </c>
      <c r="AV766" s="13" t="s">
        <v>88</v>
      </c>
      <c r="AW766" s="13" t="s">
        <v>27</v>
      </c>
      <c r="AX766" s="13" t="s">
        <v>72</v>
      </c>
      <c r="AY766" s="160" t="s">
        <v>157</v>
      </c>
    </row>
    <row r="767" spans="2:65" s="13" customFormat="1">
      <c r="B767" s="159"/>
      <c r="D767" s="154" t="s">
        <v>259</v>
      </c>
      <c r="E767" s="160" t="s">
        <v>1</v>
      </c>
      <c r="F767" s="161" t="s">
        <v>4509</v>
      </c>
      <c r="H767" s="162">
        <v>34.215000000000003</v>
      </c>
      <c r="L767" s="159"/>
      <c r="M767" s="163"/>
      <c r="T767" s="164"/>
      <c r="AT767" s="160" t="s">
        <v>259</v>
      </c>
      <c r="AU767" s="160" t="s">
        <v>88</v>
      </c>
      <c r="AV767" s="13" t="s">
        <v>88</v>
      </c>
      <c r="AW767" s="13" t="s">
        <v>27</v>
      </c>
      <c r="AX767" s="13" t="s">
        <v>72</v>
      </c>
      <c r="AY767" s="160" t="s">
        <v>157</v>
      </c>
    </row>
    <row r="768" spans="2:65" s="13" customFormat="1">
      <c r="B768" s="159"/>
      <c r="D768" s="154" t="s">
        <v>259</v>
      </c>
      <c r="E768" s="160" t="s">
        <v>1</v>
      </c>
      <c r="F768" s="161" t="s">
        <v>4510</v>
      </c>
      <c r="H768" s="162">
        <v>49.04</v>
      </c>
      <c r="L768" s="159"/>
      <c r="M768" s="163"/>
      <c r="T768" s="164"/>
      <c r="AT768" s="160" t="s">
        <v>259</v>
      </c>
      <c r="AU768" s="160" t="s">
        <v>88</v>
      </c>
      <c r="AV768" s="13" t="s">
        <v>88</v>
      </c>
      <c r="AW768" s="13" t="s">
        <v>27</v>
      </c>
      <c r="AX768" s="13" t="s">
        <v>72</v>
      </c>
      <c r="AY768" s="160" t="s">
        <v>157</v>
      </c>
    </row>
    <row r="769" spans="2:51" s="13" customFormat="1">
      <c r="B769" s="159"/>
      <c r="D769" s="154" t="s">
        <v>259</v>
      </c>
      <c r="E769" s="160" t="s">
        <v>1</v>
      </c>
      <c r="F769" s="161" t="s">
        <v>4511</v>
      </c>
      <c r="H769" s="162">
        <v>28.443000000000001</v>
      </c>
      <c r="L769" s="159"/>
      <c r="M769" s="163"/>
      <c r="T769" s="164"/>
      <c r="AT769" s="160" t="s">
        <v>259</v>
      </c>
      <c r="AU769" s="160" t="s">
        <v>88</v>
      </c>
      <c r="AV769" s="13" t="s">
        <v>88</v>
      </c>
      <c r="AW769" s="13" t="s">
        <v>27</v>
      </c>
      <c r="AX769" s="13" t="s">
        <v>72</v>
      </c>
      <c r="AY769" s="160" t="s">
        <v>157</v>
      </c>
    </row>
    <row r="770" spans="2:51" s="13" customFormat="1">
      <c r="B770" s="159"/>
      <c r="D770" s="154" t="s">
        <v>259</v>
      </c>
      <c r="E770" s="160" t="s">
        <v>1</v>
      </c>
      <c r="F770" s="161" t="s">
        <v>4512</v>
      </c>
      <c r="H770" s="162">
        <v>32.39</v>
      </c>
      <c r="L770" s="159"/>
      <c r="M770" s="163"/>
      <c r="T770" s="164"/>
      <c r="AT770" s="160" t="s">
        <v>259</v>
      </c>
      <c r="AU770" s="160" t="s">
        <v>88</v>
      </c>
      <c r="AV770" s="13" t="s">
        <v>88</v>
      </c>
      <c r="AW770" s="13" t="s">
        <v>27</v>
      </c>
      <c r="AX770" s="13" t="s">
        <v>72</v>
      </c>
      <c r="AY770" s="160" t="s">
        <v>157</v>
      </c>
    </row>
    <row r="771" spans="2:51" s="13" customFormat="1">
      <c r="B771" s="159"/>
      <c r="D771" s="154" t="s">
        <v>259</v>
      </c>
      <c r="E771" s="160" t="s">
        <v>1</v>
      </c>
      <c r="F771" s="161" t="s">
        <v>4513</v>
      </c>
      <c r="H771" s="162">
        <v>36.164000000000001</v>
      </c>
      <c r="L771" s="159"/>
      <c r="M771" s="163"/>
      <c r="T771" s="164"/>
      <c r="AT771" s="160" t="s">
        <v>259</v>
      </c>
      <c r="AU771" s="160" t="s">
        <v>88</v>
      </c>
      <c r="AV771" s="13" t="s">
        <v>88</v>
      </c>
      <c r="AW771" s="13" t="s">
        <v>27</v>
      </c>
      <c r="AX771" s="13" t="s">
        <v>72</v>
      </c>
      <c r="AY771" s="160" t="s">
        <v>157</v>
      </c>
    </row>
    <row r="772" spans="2:51" s="13" customFormat="1">
      <c r="B772" s="159"/>
      <c r="D772" s="154" t="s">
        <v>259</v>
      </c>
      <c r="E772" s="160" t="s">
        <v>1</v>
      </c>
      <c r="F772" s="161" t="s">
        <v>4514</v>
      </c>
      <c r="H772" s="162">
        <v>25.927</v>
      </c>
      <c r="L772" s="159"/>
      <c r="M772" s="163"/>
      <c r="T772" s="164"/>
      <c r="AT772" s="160" t="s">
        <v>259</v>
      </c>
      <c r="AU772" s="160" t="s">
        <v>88</v>
      </c>
      <c r="AV772" s="13" t="s">
        <v>88</v>
      </c>
      <c r="AW772" s="13" t="s">
        <v>27</v>
      </c>
      <c r="AX772" s="13" t="s">
        <v>72</v>
      </c>
      <c r="AY772" s="160" t="s">
        <v>157</v>
      </c>
    </row>
    <row r="773" spans="2:51" s="13" customFormat="1">
      <c r="B773" s="159"/>
      <c r="D773" s="154" t="s">
        <v>259</v>
      </c>
      <c r="E773" s="160" t="s">
        <v>1</v>
      </c>
      <c r="F773" s="161" t="s">
        <v>4515</v>
      </c>
      <c r="H773" s="162">
        <v>68.724000000000004</v>
      </c>
      <c r="L773" s="159"/>
      <c r="M773" s="163"/>
      <c r="T773" s="164"/>
      <c r="AT773" s="160" t="s">
        <v>259</v>
      </c>
      <c r="AU773" s="160" t="s">
        <v>88</v>
      </c>
      <c r="AV773" s="13" t="s">
        <v>88</v>
      </c>
      <c r="AW773" s="13" t="s">
        <v>27</v>
      </c>
      <c r="AX773" s="13" t="s">
        <v>72</v>
      </c>
      <c r="AY773" s="160" t="s">
        <v>157</v>
      </c>
    </row>
    <row r="774" spans="2:51" s="13" customFormat="1">
      <c r="B774" s="159"/>
      <c r="D774" s="154" t="s">
        <v>259</v>
      </c>
      <c r="E774" s="160" t="s">
        <v>1</v>
      </c>
      <c r="F774" s="161" t="s">
        <v>4516</v>
      </c>
      <c r="H774" s="162">
        <v>29.577999999999999</v>
      </c>
      <c r="L774" s="159"/>
      <c r="M774" s="163"/>
      <c r="T774" s="164"/>
      <c r="AT774" s="160" t="s">
        <v>259</v>
      </c>
      <c r="AU774" s="160" t="s">
        <v>88</v>
      </c>
      <c r="AV774" s="13" t="s">
        <v>88</v>
      </c>
      <c r="AW774" s="13" t="s">
        <v>27</v>
      </c>
      <c r="AX774" s="13" t="s">
        <v>72</v>
      </c>
      <c r="AY774" s="160" t="s">
        <v>157</v>
      </c>
    </row>
    <row r="775" spans="2:51" s="13" customFormat="1">
      <c r="B775" s="159"/>
      <c r="D775" s="154" t="s">
        <v>259</v>
      </c>
      <c r="E775" s="160" t="s">
        <v>1</v>
      </c>
      <c r="F775" s="161" t="s">
        <v>4517</v>
      </c>
      <c r="H775" s="162">
        <v>66.822000000000003</v>
      </c>
      <c r="L775" s="159"/>
      <c r="M775" s="163"/>
      <c r="T775" s="164"/>
      <c r="AT775" s="160" t="s">
        <v>259</v>
      </c>
      <c r="AU775" s="160" t="s">
        <v>88</v>
      </c>
      <c r="AV775" s="13" t="s">
        <v>88</v>
      </c>
      <c r="AW775" s="13" t="s">
        <v>27</v>
      </c>
      <c r="AX775" s="13" t="s">
        <v>72</v>
      </c>
      <c r="AY775" s="160" t="s">
        <v>157</v>
      </c>
    </row>
    <row r="776" spans="2:51" s="13" customFormat="1">
      <c r="B776" s="159"/>
      <c r="D776" s="154" t="s">
        <v>259</v>
      </c>
      <c r="E776" s="160" t="s">
        <v>1</v>
      </c>
      <c r="F776" s="161" t="s">
        <v>4518</v>
      </c>
      <c r="H776" s="162">
        <v>31.920999999999999</v>
      </c>
      <c r="L776" s="159"/>
      <c r="M776" s="163"/>
      <c r="T776" s="164"/>
      <c r="AT776" s="160" t="s">
        <v>259</v>
      </c>
      <c r="AU776" s="160" t="s">
        <v>88</v>
      </c>
      <c r="AV776" s="13" t="s">
        <v>88</v>
      </c>
      <c r="AW776" s="13" t="s">
        <v>27</v>
      </c>
      <c r="AX776" s="13" t="s">
        <v>72</v>
      </c>
      <c r="AY776" s="160" t="s">
        <v>157</v>
      </c>
    </row>
    <row r="777" spans="2:51" s="13" customFormat="1">
      <c r="B777" s="159"/>
      <c r="D777" s="154" t="s">
        <v>259</v>
      </c>
      <c r="E777" s="160" t="s">
        <v>1</v>
      </c>
      <c r="F777" s="161" t="s">
        <v>4519</v>
      </c>
      <c r="H777" s="162">
        <v>54.643999999999998</v>
      </c>
      <c r="L777" s="159"/>
      <c r="M777" s="163"/>
      <c r="T777" s="164"/>
      <c r="AT777" s="160" t="s">
        <v>259</v>
      </c>
      <c r="AU777" s="160" t="s">
        <v>88</v>
      </c>
      <c r="AV777" s="13" t="s">
        <v>88</v>
      </c>
      <c r="AW777" s="13" t="s">
        <v>27</v>
      </c>
      <c r="AX777" s="13" t="s">
        <v>72</v>
      </c>
      <c r="AY777" s="160" t="s">
        <v>157</v>
      </c>
    </row>
    <row r="778" spans="2:51" s="13" customFormat="1">
      <c r="B778" s="159"/>
      <c r="D778" s="154" t="s">
        <v>259</v>
      </c>
      <c r="E778" s="160" t="s">
        <v>1</v>
      </c>
      <c r="F778" s="161" t="s">
        <v>4520</v>
      </c>
      <c r="H778" s="162">
        <v>18.971</v>
      </c>
      <c r="L778" s="159"/>
      <c r="M778" s="163"/>
      <c r="T778" s="164"/>
      <c r="AT778" s="160" t="s">
        <v>259</v>
      </c>
      <c r="AU778" s="160" t="s">
        <v>88</v>
      </c>
      <c r="AV778" s="13" t="s">
        <v>88</v>
      </c>
      <c r="AW778" s="13" t="s">
        <v>27</v>
      </c>
      <c r="AX778" s="13" t="s">
        <v>72</v>
      </c>
      <c r="AY778" s="160" t="s">
        <v>157</v>
      </c>
    </row>
    <row r="779" spans="2:51" s="13" customFormat="1">
      <c r="B779" s="159"/>
      <c r="D779" s="154" t="s">
        <v>259</v>
      </c>
      <c r="E779" s="160" t="s">
        <v>1</v>
      </c>
      <c r="F779" s="161" t="s">
        <v>4521</v>
      </c>
      <c r="H779" s="162">
        <v>34.981999999999999</v>
      </c>
      <c r="L779" s="159"/>
      <c r="M779" s="163"/>
      <c r="T779" s="164"/>
      <c r="AT779" s="160" t="s">
        <v>259</v>
      </c>
      <c r="AU779" s="160" t="s">
        <v>88</v>
      </c>
      <c r="AV779" s="13" t="s">
        <v>88</v>
      </c>
      <c r="AW779" s="13" t="s">
        <v>27</v>
      </c>
      <c r="AX779" s="13" t="s">
        <v>72</v>
      </c>
      <c r="AY779" s="160" t="s">
        <v>157</v>
      </c>
    </row>
    <row r="780" spans="2:51" s="12" customFormat="1">
      <c r="B780" s="153"/>
      <c r="D780" s="154" t="s">
        <v>259</v>
      </c>
      <c r="E780" s="155" t="s">
        <v>1</v>
      </c>
      <c r="F780" s="156" t="s">
        <v>2760</v>
      </c>
      <c r="H780" s="155" t="s">
        <v>1</v>
      </c>
      <c r="L780" s="153"/>
      <c r="M780" s="157"/>
      <c r="T780" s="158"/>
      <c r="AT780" s="155" t="s">
        <v>259</v>
      </c>
      <c r="AU780" s="155" t="s">
        <v>88</v>
      </c>
      <c r="AV780" s="12" t="s">
        <v>80</v>
      </c>
      <c r="AW780" s="12" t="s">
        <v>27</v>
      </c>
      <c r="AX780" s="12" t="s">
        <v>72</v>
      </c>
      <c r="AY780" s="155" t="s">
        <v>157</v>
      </c>
    </row>
    <row r="781" spans="2:51" s="13" customFormat="1">
      <c r="B781" s="159"/>
      <c r="D781" s="154" t="s">
        <v>259</v>
      </c>
      <c r="E781" s="160" t="s">
        <v>1</v>
      </c>
      <c r="F781" s="161" t="s">
        <v>4522</v>
      </c>
      <c r="H781" s="162">
        <v>35.567999999999998</v>
      </c>
      <c r="L781" s="159"/>
      <c r="M781" s="163"/>
      <c r="T781" s="164"/>
      <c r="AT781" s="160" t="s">
        <v>259</v>
      </c>
      <c r="AU781" s="160" t="s">
        <v>88</v>
      </c>
      <c r="AV781" s="13" t="s">
        <v>88</v>
      </c>
      <c r="AW781" s="13" t="s">
        <v>27</v>
      </c>
      <c r="AX781" s="13" t="s">
        <v>72</v>
      </c>
      <c r="AY781" s="160" t="s">
        <v>157</v>
      </c>
    </row>
    <row r="782" spans="2:51" s="13" customFormat="1">
      <c r="B782" s="159"/>
      <c r="D782" s="154" t="s">
        <v>259</v>
      </c>
      <c r="E782" s="160" t="s">
        <v>1</v>
      </c>
      <c r="F782" s="161" t="s">
        <v>4523</v>
      </c>
      <c r="H782" s="162">
        <v>38.417999999999999</v>
      </c>
      <c r="L782" s="159"/>
      <c r="M782" s="163"/>
      <c r="T782" s="164"/>
      <c r="AT782" s="160" t="s">
        <v>259</v>
      </c>
      <c r="AU782" s="160" t="s">
        <v>88</v>
      </c>
      <c r="AV782" s="13" t="s">
        <v>88</v>
      </c>
      <c r="AW782" s="13" t="s">
        <v>27</v>
      </c>
      <c r="AX782" s="13" t="s">
        <v>72</v>
      </c>
      <c r="AY782" s="160" t="s">
        <v>157</v>
      </c>
    </row>
    <row r="783" spans="2:51" s="13" customFormat="1">
      <c r="B783" s="159"/>
      <c r="D783" s="154" t="s">
        <v>259</v>
      </c>
      <c r="E783" s="160" t="s">
        <v>1</v>
      </c>
      <c r="F783" s="161" t="s">
        <v>4524</v>
      </c>
      <c r="H783" s="162">
        <v>25.634</v>
      </c>
      <c r="L783" s="159"/>
      <c r="M783" s="163"/>
      <c r="T783" s="164"/>
      <c r="AT783" s="160" t="s">
        <v>259</v>
      </c>
      <c r="AU783" s="160" t="s">
        <v>88</v>
      </c>
      <c r="AV783" s="13" t="s">
        <v>88</v>
      </c>
      <c r="AW783" s="13" t="s">
        <v>27</v>
      </c>
      <c r="AX783" s="13" t="s">
        <v>72</v>
      </c>
      <c r="AY783" s="160" t="s">
        <v>157</v>
      </c>
    </row>
    <row r="784" spans="2:51" s="13" customFormat="1">
      <c r="B784" s="159"/>
      <c r="D784" s="154" t="s">
        <v>259</v>
      </c>
      <c r="E784" s="160" t="s">
        <v>1</v>
      </c>
      <c r="F784" s="161" t="s">
        <v>4525</v>
      </c>
      <c r="H784" s="162">
        <v>17.545000000000002</v>
      </c>
      <c r="L784" s="159"/>
      <c r="M784" s="163"/>
      <c r="T784" s="164"/>
      <c r="AT784" s="160" t="s">
        <v>259</v>
      </c>
      <c r="AU784" s="160" t="s">
        <v>88</v>
      </c>
      <c r="AV784" s="13" t="s">
        <v>88</v>
      </c>
      <c r="AW784" s="13" t="s">
        <v>27</v>
      </c>
      <c r="AX784" s="13" t="s">
        <v>72</v>
      </c>
      <c r="AY784" s="160" t="s">
        <v>157</v>
      </c>
    </row>
    <row r="785" spans="2:51" s="13" customFormat="1">
      <c r="B785" s="159"/>
      <c r="D785" s="154" t="s">
        <v>259</v>
      </c>
      <c r="E785" s="160" t="s">
        <v>1</v>
      </c>
      <c r="F785" s="161" t="s">
        <v>4526</v>
      </c>
      <c r="H785" s="162">
        <v>20.327000000000002</v>
      </c>
      <c r="L785" s="159"/>
      <c r="M785" s="163"/>
      <c r="T785" s="164"/>
      <c r="AT785" s="160" t="s">
        <v>259</v>
      </c>
      <c r="AU785" s="160" t="s">
        <v>88</v>
      </c>
      <c r="AV785" s="13" t="s">
        <v>88</v>
      </c>
      <c r="AW785" s="13" t="s">
        <v>27</v>
      </c>
      <c r="AX785" s="13" t="s">
        <v>72</v>
      </c>
      <c r="AY785" s="160" t="s">
        <v>157</v>
      </c>
    </row>
    <row r="786" spans="2:51" s="13" customFormat="1">
      <c r="B786" s="159"/>
      <c r="D786" s="154" t="s">
        <v>259</v>
      </c>
      <c r="E786" s="160" t="s">
        <v>1</v>
      </c>
      <c r="F786" s="161" t="s">
        <v>4527</v>
      </c>
      <c r="H786" s="162">
        <v>39.33</v>
      </c>
      <c r="L786" s="159"/>
      <c r="M786" s="163"/>
      <c r="T786" s="164"/>
      <c r="AT786" s="160" t="s">
        <v>259</v>
      </c>
      <c r="AU786" s="160" t="s">
        <v>88</v>
      </c>
      <c r="AV786" s="13" t="s">
        <v>88</v>
      </c>
      <c r="AW786" s="13" t="s">
        <v>27</v>
      </c>
      <c r="AX786" s="13" t="s">
        <v>72</v>
      </c>
      <c r="AY786" s="160" t="s">
        <v>157</v>
      </c>
    </row>
    <row r="787" spans="2:51" s="13" customFormat="1">
      <c r="B787" s="159"/>
      <c r="D787" s="154" t="s">
        <v>259</v>
      </c>
      <c r="E787" s="160" t="s">
        <v>1</v>
      </c>
      <c r="F787" s="161" t="s">
        <v>4528</v>
      </c>
      <c r="H787" s="162">
        <v>41.06</v>
      </c>
      <c r="L787" s="159"/>
      <c r="M787" s="163"/>
      <c r="T787" s="164"/>
      <c r="AT787" s="160" t="s">
        <v>259</v>
      </c>
      <c r="AU787" s="160" t="s">
        <v>88</v>
      </c>
      <c r="AV787" s="13" t="s">
        <v>88</v>
      </c>
      <c r="AW787" s="13" t="s">
        <v>27</v>
      </c>
      <c r="AX787" s="13" t="s">
        <v>72</v>
      </c>
      <c r="AY787" s="160" t="s">
        <v>157</v>
      </c>
    </row>
    <row r="788" spans="2:51" s="13" customFormat="1">
      <c r="B788" s="159"/>
      <c r="D788" s="154" t="s">
        <v>259</v>
      </c>
      <c r="E788" s="160" t="s">
        <v>1</v>
      </c>
      <c r="F788" s="161" t="s">
        <v>4529</v>
      </c>
      <c r="H788" s="162">
        <v>81.789000000000001</v>
      </c>
      <c r="L788" s="159"/>
      <c r="M788" s="163"/>
      <c r="T788" s="164"/>
      <c r="AT788" s="160" t="s">
        <v>259</v>
      </c>
      <c r="AU788" s="160" t="s">
        <v>88</v>
      </c>
      <c r="AV788" s="13" t="s">
        <v>88</v>
      </c>
      <c r="AW788" s="13" t="s">
        <v>27</v>
      </c>
      <c r="AX788" s="13" t="s">
        <v>72</v>
      </c>
      <c r="AY788" s="160" t="s">
        <v>157</v>
      </c>
    </row>
    <row r="789" spans="2:51" s="13" customFormat="1">
      <c r="B789" s="159"/>
      <c r="D789" s="154" t="s">
        <v>259</v>
      </c>
      <c r="E789" s="160" t="s">
        <v>1</v>
      </c>
      <c r="F789" s="161" t="s">
        <v>4530</v>
      </c>
      <c r="H789" s="162">
        <v>56.051000000000002</v>
      </c>
      <c r="L789" s="159"/>
      <c r="M789" s="163"/>
      <c r="T789" s="164"/>
      <c r="AT789" s="160" t="s">
        <v>259</v>
      </c>
      <c r="AU789" s="160" t="s">
        <v>88</v>
      </c>
      <c r="AV789" s="13" t="s">
        <v>88</v>
      </c>
      <c r="AW789" s="13" t="s">
        <v>27</v>
      </c>
      <c r="AX789" s="13" t="s">
        <v>72</v>
      </c>
      <c r="AY789" s="160" t="s">
        <v>157</v>
      </c>
    </row>
    <row r="790" spans="2:51" s="13" customFormat="1" ht="20">
      <c r="B790" s="159"/>
      <c r="D790" s="154" t="s">
        <v>259</v>
      </c>
      <c r="E790" s="160" t="s">
        <v>1</v>
      </c>
      <c r="F790" s="161" t="s">
        <v>4531</v>
      </c>
      <c r="H790" s="162">
        <v>187.39400000000001</v>
      </c>
      <c r="L790" s="159"/>
      <c r="M790" s="163"/>
      <c r="T790" s="164"/>
      <c r="AT790" s="160" t="s">
        <v>259</v>
      </c>
      <c r="AU790" s="160" t="s">
        <v>88</v>
      </c>
      <c r="AV790" s="13" t="s">
        <v>88</v>
      </c>
      <c r="AW790" s="13" t="s">
        <v>27</v>
      </c>
      <c r="AX790" s="13" t="s">
        <v>72</v>
      </c>
      <c r="AY790" s="160" t="s">
        <v>157</v>
      </c>
    </row>
    <row r="791" spans="2:51" s="13" customFormat="1">
      <c r="B791" s="159"/>
      <c r="D791" s="154" t="s">
        <v>259</v>
      </c>
      <c r="E791" s="160" t="s">
        <v>1</v>
      </c>
      <c r="F791" s="161" t="s">
        <v>4532</v>
      </c>
      <c r="H791" s="162">
        <v>43.795999999999999</v>
      </c>
      <c r="L791" s="159"/>
      <c r="M791" s="163"/>
      <c r="T791" s="164"/>
      <c r="AT791" s="160" t="s">
        <v>259</v>
      </c>
      <c r="AU791" s="160" t="s">
        <v>88</v>
      </c>
      <c r="AV791" s="13" t="s">
        <v>88</v>
      </c>
      <c r="AW791" s="13" t="s">
        <v>27</v>
      </c>
      <c r="AX791" s="13" t="s">
        <v>72</v>
      </c>
      <c r="AY791" s="160" t="s">
        <v>157</v>
      </c>
    </row>
    <row r="792" spans="2:51" s="13" customFormat="1">
      <c r="B792" s="159"/>
      <c r="D792" s="154" t="s">
        <v>259</v>
      </c>
      <c r="E792" s="160" t="s">
        <v>1</v>
      </c>
      <c r="F792" s="161" t="s">
        <v>4533</v>
      </c>
      <c r="H792" s="162">
        <v>36.329000000000001</v>
      </c>
      <c r="L792" s="159"/>
      <c r="M792" s="163"/>
      <c r="T792" s="164"/>
      <c r="AT792" s="160" t="s">
        <v>259</v>
      </c>
      <c r="AU792" s="160" t="s">
        <v>88</v>
      </c>
      <c r="AV792" s="13" t="s">
        <v>88</v>
      </c>
      <c r="AW792" s="13" t="s">
        <v>27</v>
      </c>
      <c r="AX792" s="13" t="s">
        <v>72</v>
      </c>
      <c r="AY792" s="160" t="s">
        <v>157</v>
      </c>
    </row>
    <row r="793" spans="2:51" s="13" customFormat="1">
      <c r="B793" s="159"/>
      <c r="D793" s="154" t="s">
        <v>259</v>
      </c>
      <c r="E793" s="160" t="s">
        <v>1</v>
      </c>
      <c r="F793" s="161" t="s">
        <v>4534</v>
      </c>
      <c r="H793" s="162">
        <v>55.936999999999998</v>
      </c>
      <c r="L793" s="159"/>
      <c r="M793" s="163"/>
      <c r="T793" s="164"/>
      <c r="AT793" s="160" t="s">
        <v>259</v>
      </c>
      <c r="AU793" s="160" t="s">
        <v>88</v>
      </c>
      <c r="AV793" s="13" t="s">
        <v>88</v>
      </c>
      <c r="AW793" s="13" t="s">
        <v>27</v>
      </c>
      <c r="AX793" s="13" t="s">
        <v>72</v>
      </c>
      <c r="AY793" s="160" t="s">
        <v>157</v>
      </c>
    </row>
    <row r="794" spans="2:51" s="13" customFormat="1">
      <c r="B794" s="159"/>
      <c r="D794" s="154" t="s">
        <v>259</v>
      </c>
      <c r="E794" s="160" t="s">
        <v>1</v>
      </c>
      <c r="F794" s="161" t="s">
        <v>4535</v>
      </c>
      <c r="H794" s="162">
        <v>49.61</v>
      </c>
      <c r="L794" s="159"/>
      <c r="M794" s="163"/>
      <c r="T794" s="164"/>
      <c r="AT794" s="160" t="s">
        <v>259</v>
      </c>
      <c r="AU794" s="160" t="s">
        <v>88</v>
      </c>
      <c r="AV794" s="13" t="s">
        <v>88</v>
      </c>
      <c r="AW794" s="13" t="s">
        <v>27</v>
      </c>
      <c r="AX794" s="13" t="s">
        <v>72</v>
      </c>
      <c r="AY794" s="160" t="s">
        <v>157</v>
      </c>
    </row>
    <row r="795" spans="2:51" s="13" customFormat="1">
      <c r="B795" s="159"/>
      <c r="D795" s="154" t="s">
        <v>259</v>
      </c>
      <c r="E795" s="160" t="s">
        <v>1</v>
      </c>
      <c r="F795" s="161" t="s">
        <v>4536</v>
      </c>
      <c r="H795" s="162">
        <v>52.289000000000001</v>
      </c>
      <c r="L795" s="159"/>
      <c r="M795" s="163"/>
      <c r="T795" s="164"/>
      <c r="AT795" s="160" t="s">
        <v>259</v>
      </c>
      <c r="AU795" s="160" t="s">
        <v>88</v>
      </c>
      <c r="AV795" s="13" t="s">
        <v>88</v>
      </c>
      <c r="AW795" s="13" t="s">
        <v>27</v>
      </c>
      <c r="AX795" s="13" t="s">
        <v>72</v>
      </c>
      <c r="AY795" s="160" t="s">
        <v>157</v>
      </c>
    </row>
    <row r="796" spans="2:51" s="13" customFormat="1">
      <c r="B796" s="159"/>
      <c r="D796" s="154" t="s">
        <v>259</v>
      </c>
      <c r="E796" s="160" t="s">
        <v>1</v>
      </c>
      <c r="F796" s="161" t="s">
        <v>4537</v>
      </c>
      <c r="H796" s="162">
        <v>17.917999999999999</v>
      </c>
      <c r="L796" s="159"/>
      <c r="M796" s="163"/>
      <c r="T796" s="164"/>
      <c r="AT796" s="160" t="s">
        <v>259</v>
      </c>
      <c r="AU796" s="160" t="s">
        <v>88</v>
      </c>
      <c r="AV796" s="13" t="s">
        <v>88</v>
      </c>
      <c r="AW796" s="13" t="s">
        <v>27</v>
      </c>
      <c r="AX796" s="13" t="s">
        <v>72</v>
      </c>
      <c r="AY796" s="160" t="s">
        <v>157</v>
      </c>
    </row>
    <row r="797" spans="2:51" s="13" customFormat="1" ht="20">
      <c r="B797" s="159"/>
      <c r="D797" s="154" t="s">
        <v>259</v>
      </c>
      <c r="E797" s="160" t="s">
        <v>1</v>
      </c>
      <c r="F797" s="161" t="s">
        <v>4538</v>
      </c>
      <c r="H797" s="162">
        <v>62.393000000000001</v>
      </c>
      <c r="L797" s="159"/>
      <c r="M797" s="163"/>
      <c r="T797" s="164"/>
      <c r="AT797" s="160" t="s">
        <v>259</v>
      </c>
      <c r="AU797" s="160" t="s">
        <v>88</v>
      </c>
      <c r="AV797" s="13" t="s">
        <v>88</v>
      </c>
      <c r="AW797" s="13" t="s">
        <v>27</v>
      </c>
      <c r="AX797" s="13" t="s">
        <v>72</v>
      </c>
      <c r="AY797" s="160" t="s">
        <v>157</v>
      </c>
    </row>
    <row r="798" spans="2:51" s="13" customFormat="1">
      <c r="B798" s="159"/>
      <c r="D798" s="154" t="s">
        <v>259</v>
      </c>
      <c r="E798" s="160" t="s">
        <v>1</v>
      </c>
      <c r="F798" s="161" t="s">
        <v>4539</v>
      </c>
      <c r="H798" s="162">
        <v>17.606999999999999</v>
      </c>
      <c r="L798" s="159"/>
      <c r="M798" s="163"/>
      <c r="T798" s="164"/>
      <c r="AT798" s="160" t="s">
        <v>259</v>
      </c>
      <c r="AU798" s="160" t="s">
        <v>88</v>
      </c>
      <c r="AV798" s="13" t="s">
        <v>88</v>
      </c>
      <c r="AW798" s="13" t="s">
        <v>27</v>
      </c>
      <c r="AX798" s="13" t="s">
        <v>72</v>
      </c>
      <c r="AY798" s="160" t="s">
        <v>157</v>
      </c>
    </row>
    <row r="799" spans="2:51" s="13" customFormat="1">
      <c r="B799" s="159"/>
      <c r="D799" s="154" t="s">
        <v>259</v>
      </c>
      <c r="E799" s="160" t="s">
        <v>1</v>
      </c>
      <c r="F799" s="161" t="s">
        <v>4540</v>
      </c>
      <c r="H799" s="162">
        <v>21.535</v>
      </c>
      <c r="L799" s="159"/>
      <c r="M799" s="163"/>
      <c r="T799" s="164"/>
      <c r="AT799" s="160" t="s">
        <v>259</v>
      </c>
      <c r="AU799" s="160" t="s">
        <v>88</v>
      </c>
      <c r="AV799" s="13" t="s">
        <v>88</v>
      </c>
      <c r="AW799" s="13" t="s">
        <v>27</v>
      </c>
      <c r="AX799" s="13" t="s">
        <v>72</v>
      </c>
      <c r="AY799" s="160" t="s">
        <v>157</v>
      </c>
    </row>
    <row r="800" spans="2:51" s="13" customFormat="1">
      <c r="B800" s="159"/>
      <c r="D800" s="154" t="s">
        <v>259</v>
      </c>
      <c r="E800" s="160" t="s">
        <v>1</v>
      </c>
      <c r="F800" s="161" t="s">
        <v>4541</v>
      </c>
      <c r="H800" s="162">
        <v>41.459000000000003</v>
      </c>
      <c r="L800" s="159"/>
      <c r="M800" s="163"/>
      <c r="T800" s="164"/>
      <c r="AT800" s="160" t="s">
        <v>259</v>
      </c>
      <c r="AU800" s="160" t="s">
        <v>88</v>
      </c>
      <c r="AV800" s="13" t="s">
        <v>88</v>
      </c>
      <c r="AW800" s="13" t="s">
        <v>27</v>
      </c>
      <c r="AX800" s="13" t="s">
        <v>72</v>
      </c>
      <c r="AY800" s="160" t="s">
        <v>157</v>
      </c>
    </row>
    <row r="801" spans="2:51" s="13" customFormat="1">
      <c r="B801" s="159"/>
      <c r="D801" s="154" t="s">
        <v>259</v>
      </c>
      <c r="E801" s="160" t="s">
        <v>1</v>
      </c>
      <c r="F801" s="161" t="s">
        <v>4542</v>
      </c>
      <c r="H801" s="162">
        <v>51.149000000000001</v>
      </c>
      <c r="L801" s="159"/>
      <c r="M801" s="163"/>
      <c r="T801" s="164"/>
      <c r="AT801" s="160" t="s">
        <v>259</v>
      </c>
      <c r="AU801" s="160" t="s">
        <v>88</v>
      </c>
      <c r="AV801" s="13" t="s">
        <v>88</v>
      </c>
      <c r="AW801" s="13" t="s">
        <v>27</v>
      </c>
      <c r="AX801" s="13" t="s">
        <v>72</v>
      </c>
      <c r="AY801" s="160" t="s">
        <v>157</v>
      </c>
    </row>
    <row r="802" spans="2:51" s="12" customFormat="1">
      <c r="B802" s="153"/>
      <c r="D802" s="154" t="s">
        <v>259</v>
      </c>
      <c r="E802" s="155" t="s">
        <v>1</v>
      </c>
      <c r="F802" s="156" t="s">
        <v>2761</v>
      </c>
      <c r="H802" s="155" t="s">
        <v>1</v>
      </c>
      <c r="L802" s="153"/>
      <c r="M802" s="157"/>
      <c r="T802" s="158"/>
      <c r="AT802" s="155" t="s">
        <v>259</v>
      </c>
      <c r="AU802" s="155" t="s">
        <v>88</v>
      </c>
      <c r="AV802" s="12" t="s">
        <v>80</v>
      </c>
      <c r="AW802" s="12" t="s">
        <v>27</v>
      </c>
      <c r="AX802" s="12" t="s">
        <v>72</v>
      </c>
      <c r="AY802" s="155" t="s">
        <v>157</v>
      </c>
    </row>
    <row r="803" spans="2:51" s="13" customFormat="1">
      <c r="B803" s="159"/>
      <c r="D803" s="154" t="s">
        <v>259</v>
      </c>
      <c r="E803" s="160" t="s">
        <v>1</v>
      </c>
      <c r="F803" s="161" t="s">
        <v>4543</v>
      </c>
      <c r="H803" s="162">
        <v>24.925000000000001</v>
      </c>
      <c r="L803" s="159"/>
      <c r="M803" s="163"/>
      <c r="T803" s="164"/>
      <c r="AT803" s="160" t="s">
        <v>259</v>
      </c>
      <c r="AU803" s="160" t="s">
        <v>88</v>
      </c>
      <c r="AV803" s="13" t="s">
        <v>88</v>
      </c>
      <c r="AW803" s="13" t="s">
        <v>27</v>
      </c>
      <c r="AX803" s="13" t="s">
        <v>72</v>
      </c>
      <c r="AY803" s="160" t="s">
        <v>157</v>
      </c>
    </row>
    <row r="804" spans="2:51" s="13" customFormat="1">
      <c r="B804" s="159"/>
      <c r="D804" s="154" t="s">
        <v>259</v>
      </c>
      <c r="E804" s="160" t="s">
        <v>1</v>
      </c>
      <c r="F804" s="161" t="s">
        <v>4544</v>
      </c>
      <c r="H804" s="162">
        <v>6.867</v>
      </c>
      <c r="L804" s="159"/>
      <c r="M804" s="163"/>
      <c r="T804" s="164"/>
      <c r="AT804" s="160" t="s">
        <v>259</v>
      </c>
      <c r="AU804" s="160" t="s">
        <v>88</v>
      </c>
      <c r="AV804" s="13" t="s">
        <v>88</v>
      </c>
      <c r="AW804" s="13" t="s">
        <v>27</v>
      </c>
      <c r="AX804" s="13" t="s">
        <v>72</v>
      </c>
      <c r="AY804" s="160" t="s">
        <v>157</v>
      </c>
    </row>
    <row r="805" spans="2:51" s="13" customFormat="1">
      <c r="B805" s="159"/>
      <c r="D805" s="154" t="s">
        <v>259</v>
      </c>
      <c r="E805" s="160" t="s">
        <v>1</v>
      </c>
      <c r="F805" s="161" t="s">
        <v>4545</v>
      </c>
      <c r="H805" s="162">
        <v>32.890999999999998</v>
      </c>
      <c r="L805" s="159"/>
      <c r="M805" s="163"/>
      <c r="T805" s="164"/>
      <c r="AT805" s="160" t="s">
        <v>259</v>
      </c>
      <c r="AU805" s="160" t="s">
        <v>88</v>
      </c>
      <c r="AV805" s="13" t="s">
        <v>88</v>
      </c>
      <c r="AW805" s="13" t="s">
        <v>27</v>
      </c>
      <c r="AX805" s="13" t="s">
        <v>72</v>
      </c>
      <c r="AY805" s="160" t="s">
        <v>157</v>
      </c>
    </row>
    <row r="806" spans="2:51" s="13" customFormat="1">
      <c r="B806" s="159"/>
      <c r="D806" s="154" t="s">
        <v>259</v>
      </c>
      <c r="E806" s="160" t="s">
        <v>1</v>
      </c>
      <c r="F806" s="161" t="s">
        <v>4546</v>
      </c>
      <c r="H806" s="162">
        <v>18.266999999999999</v>
      </c>
      <c r="L806" s="159"/>
      <c r="M806" s="163"/>
      <c r="T806" s="164"/>
      <c r="AT806" s="160" t="s">
        <v>259</v>
      </c>
      <c r="AU806" s="160" t="s">
        <v>88</v>
      </c>
      <c r="AV806" s="13" t="s">
        <v>88</v>
      </c>
      <c r="AW806" s="13" t="s">
        <v>27</v>
      </c>
      <c r="AX806" s="13" t="s">
        <v>72</v>
      </c>
      <c r="AY806" s="160" t="s">
        <v>157</v>
      </c>
    </row>
    <row r="807" spans="2:51" s="13" customFormat="1">
      <c r="B807" s="159"/>
      <c r="D807" s="154" t="s">
        <v>259</v>
      </c>
      <c r="E807" s="160" t="s">
        <v>1</v>
      </c>
      <c r="F807" s="161" t="s">
        <v>4547</v>
      </c>
      <c r="H807" s="162">
        <v>15.984</v>
      </c>
      <c r="L807" s="159"/>
      <c r="M807" s="163"/>
      <c r="T807" s="164"/>
      <c r="AT807" s="160" t="s">
        <v>259</v>
      </c>
      <c r="AU807" s="160" t="s">
        <v>88</v>
      </c>
      <c r="AV807" s="13" t="s">
        <v>88</v>
      </c>
      <c r="AW807" s="13" t="s">
        <v>27</v>
      </c>
      <c r="AX807" s="13" t="s">
        <v>72</v>
      </c>
      <c r="AY807" s="160" t="s">
        <v>157</v>
      </c>
    </row>
    <row r="808" spans="2:51" s="13" customFormat="1">
      <c r="B808" s="159"/>
      <c r="D808" s="154" t="s">
        <v>259</v>
      </c>
      <c r="E808" s="160" t="s">
        <v>1</v>
      </c>
      <c r="F808" s="161" t="s">
        <v>4548</v>
      </c>
      <c r="H808" s="162">
        <v>19.817</v>
      </c>
      <c r="L808" s="159"/>
      <c r="M808" s="163"/>
      <c r="T808" s="164"/>
      <c r="AT808" s="160" t="s">
        <v>259</v>
      </c>
      <c r="AU808" s="160" t="s">
        <v>88</v>
      </c>
      <c r="AV808" s="13" t="s">
        <v>88</v>
      </c>
      <c r="AW808" s="13" t="s">
        <v>27</v>
      </c>
      <c r="AX808" s="13" t="s">
        <v>72</v>
      </c>
      <c r="AY808" s="160" t="s">
        <v>157</v>
      </c>
    </row>
    <row r="809" spans="2:51" s="13" customFormat="1">
      <c r="B809" s="159"/>
      <c r="D809" s="154" t="s">
        <v>259</v>
      </c>
      <c r="E809" s="160" t="s">
        <v>1</v>
      </c>
      <c r="F809" s="161" t="s">
        <v>4549</v>
      </c>
      <c r="H809" s="162">
        <v>13.178000000000001</v>
      </c>
      <c r="L809" s="159"/>
      <c r="M809" s="163"/>
      <c r="T809" s="164"/>
      <c r="AT809" s="160" t="s">
        <v>259</v>
      </c>
      <c r="AU809" s="160" t="s">
        <v>88</v>
      </c>
      <c r="AV809" s="13" t="s">
        <v>88</v>
      </c>
      <c r="AW809" s="13" t="s">
        <v>27</v>
      </c>
      <c r="AX809" s="13" t="s">
        <v>72</v>
      </c>
      <c r="AY809" s="160" t="s">
        <v>157</v>
      </c>
    </row>
    <row r="810" spans="2:51" s="13" customFormat="1" ht="20">
      <c r="B810" s="159"/>
      <c r="D810" s="154" t="s">
        <v>259</v>
      </c>
      <c r="E810" s="160" t="s">
        <v>1</v>
      </c>
      <c r="F810" s="161" t="s">
        <v>4550</v>
      </c>
      <c r="H810" s="162">
        <v>25.422000000000001</v>
      </c>
      <c r="L810" s="159"/>
      <c r="M810" s="163"/>
      <c r="T810" s="164"/>
      <c r="AT810" s="160" t="s">
        <v>259</v>
      </c>
      <c r="AU810" s="160" t="s">
        <v>88</v>
      </c>
      <c r="AV810" s="13" t="s">
        <v>88</v>
      </c>
      <c r="AW810" s="13" t="s">
        <v>27</v>
      </c>
      <c r="AX810" s="13" t="s">
        <v>72</v>
      </c>
      <c r="AY810" s="160" t="s">
        <v>157</v>
      </c>
    </row>
    <row r="811" spans="2:51" s="13" customFormat="1" ht="20">
      <c r="B811" s="159"/>
      <c r="D811" s="154" t="s">
        <v>259</v>
      </c>
      <c r="E811" s="160" t="s">
        <v>1</v>
      </c>
      <c r="F811" s="161" t="s">
        <v>4551</v>
      </c>
      <c r="H811" s="162">
        <v>107.163</v>
      </c>
      <c r="L811" s="159"/>
      <c r="M811" s="163"/>
      <c r="T811" s="164"/>
      <c r="AT811" s="160" t="s">
        <v>259</v>
      </c>
      <c r="AU811" s="160" t="s">
        <v>88</v>
      </c>
      <c r="AV811" s="13" t="s">
        <v>88</v>
      </c>
      <c r="AW811" s="13" t="s">
        <v>27</v>
      </c>
      <c r="AX811" s="13" t="s">
        <v>72</v>
      </c>
      <c r="AY811" s="160" t="s">
        <v>157</v>
      </c>
    </row>
    <row r="812" spans="2:51" s="13" customFormat="1" ht="20">
      <c r="B812" s="159"/>
      <c r="D812" s="154" t="s">
        <v>259</v>
      </c>
      <c r="E812" s="160" t="s">
        <v>1</v>
      </c>
      <c r="F812" s="161" t="s">
        <v>4552</v>
      </c>
      <c r="H812" s="162">
        <v>69.144999999999996</v>
      </c>
      <c r="L812" s="159"/>
      <c r="M812" s="163"/>
      <c r="T812" s="164"/>
      <c r="AT812" s="160" t="s">
        <v>259</v>
      </c>
      <c r="AU812" s="160" t="s">
        <v>88</v>
      </c>
      <c r="AV812" s="13" t="s">
        <v>88</v>
      </c>
      <c r="AW812" s="13" t="s">
        <v>27</v>
      </c>
      <c r="AX812" s="13" t="s">
        <v>72</v>
      </c>
      <c r="AY812" s="160" t="s">
        <v>157</v>
      </c>
    </row>
    <row r="813" spans="2:51" s="13" customFormat="1">
      <c r="B813" s="159"/>
      <c r="D813" s="154" t="s">
        <v>259</v>
      </c>
      <c r="E813" s="160" t="s">
        <v>1</v>
      </c>
      <c r="F813" s="161" t="s">
        <v>4553</v>
      </c>
      <c r="H813" s="162">
        <v>42.673000000000002</v>
      </c>
      <c r="L813" s="159"/>
      <c r="M813" s="163"/>
      <c r="T813" s="164"/>
      <c r="AT813" s="160" t="s">
        <v>259</v>
      </c>
      <c r="AU813" s="160" t="s">
        <v>88</v>
      </c>
      <c r="AV813" s="13" t="s">
        <v>88</v>
      </c>
      <c r="AW813" s="13" t="s">
        <v>27</v>
      </c>
      <c r="AX813" s="13" t="s">
        <v>72</v>
      </c>
      <c r="AY813" s="160" t="s">
        <v>157</v>
      </c>
    </row>
    <row r="814" spans="2:51" s="13" customFormat="1">
      <c r="B814" s="159"/>
      <c r="D814" s="154" t="s">
        <v>259</v>
      </c>
      <c r="E814" s="160" t="s">
        <v>1</v>
      </c>
      <c r="F814" s="161" t="s">
        <v>4554</v>
      </c>
      <c r="H814" s="162">
        <v>13.577</v>
      </c>
      <c r="L814" s="159"/>
      <c r="M814" s="163"/>
      <c r="T814" s="164"/>
      <c r="AT814" s="160" t="s">
        <v>259</v>
      </c>
      <c r="AU814" s="160" t="s">
        <v>88</v>
      </c>
      <c r="AV814" s="13" t="s">
        <v>88</v>
      </c>
      <c r="AW814" s="13" t="s">
        <v>27</v>
      </c>
      <c r="AX814" s="13" t="s">
        <v>72</v>
      </c>
      <c r="AY814" s="160" t="s">
        <v>157</v>
      </c>
    </row>
    <row r="815" spans="2:51" s="13" customFormat="1">
      <c r="B815" s="159"/>
      <c r="D815" s="154" t="s">
        <v>259</v>
      </c>
      <c r="E815" s="160" t="s">
        <v>1</v>
      </c>
      <c r="F815" s="161" t="s">
        <v>4555</v>
      </c>
      <c r="H815" s="162">
        <v>5.5110000000000001</v>
      </c>
      <c r="L815" s="159"/>
      <c r="M815" s="163"/>
      <c r="T815" s="164"/>
      <c r="AT815" s="160" t="s">
        <v>259</v>
      </c>
      <c r="AU815" s="160" t="s">
        <v>88</v>
      </c>
      <c r="AV815" s="13" t="s">
        <v>88</v>
      </c>
      <c r="AW815" s="13" t="s">
        <v>27</v>
      </c>
      <c r="AX815" s="13" t="s">
        <v>72</v>
      </c>
      <c r="AY815" s="160" t="s">
        <v>157</v>
      </c>
    </row>
    <row r="816" spans="2:51" s="13" customFormat="1">
      <c r="B816" s="159"/>
      <c r="D816" s="154" t="s">
        <v>259</v>
      </c>
      <c r="E816" s="160" t="s">
        <v>1</v>
      </c>
      <c r="F816" s="161" t="s">
        <v>4556</v>
      </c>
      <c r="H816" s="162">
        <v>6.7889999999999997</v>
      </c>
      <c r="L816" s="159"/>
      <c r="M816" s="163"/>
      <c r="T816" s="164"/>
      <c r="AT816" s="160" t="s">
        <v>259</v>
      </c>
      <c r="AU816" s="160" t="s">
        <v>88</v>
      </c>
      <c r="AV816" s="13" t="s">
        <v>88</v>
      </c>
      <c r="AW816" s="13" t="s">
        <v>27</v>
      </c>
      <c r="AX816" s="13" t="s">
        <v>72</v>
      </c>
      <c r="AY816" s="160" t="s">
        <v>157</v>
      </c>
    </row>
    <row r="817" spans="2:65" s="13" customFormat="1">
      <c r="B817" s="159"/>
      <c r="D817" s="154" t="s">
        <v>259</v>
      </c>
      <c r="E817" s="160" t="s">
        <v>1</v>
      </c>
      <c r="F817" s="161" t="s">
        <v>4557</v>
      </c>
      <c r="H817" s="162">
        <v>13.577</v>
      </c>
      <c r="L817" s="159"/>
      <c r="M817" s="163"/>
      <c r="T817" s="164"/>
      <c r="AT817" s="160" t="s">
        <v>259</v>
      </c>
      <c r="AU817" s="160" t="s">
        <v>88</v>
      </c>
      <c r="AV817" s="13" t="s">
        <v>88</v>
      </c>
      <c r="AW817" s="13" t="s">
        <v>27</v>
      </c>
      <c r="AX817" s="13" t="s">
        <v>72</v>
      </c>
      <c r="AY817" s="160" t="s">
        <v>157</v>
      </c>
    </row>
    <row r="818" spans="2:65" s="13" customFormat="1">
      <c r="B818" s="159"/>
      <c r="D818" s="154" t="s">
        <v>259</v>
      </c>
      <c r="E818" s="160" t="s">
        <v>1</v>
      </c>
      <c r="F818" s="161" t="s">
        <v>4558</v>
      </c>
      <c r="H818" s="162">
        <v>7.6150000000000002</v>
      </c>
      <c r="L818" s="159"/>
      <c r="M818" s="163"/>
      <c r="T818" s="164"/>
      <c r="AT818" s="160" t="s">
        <v>259</v>
      </c>
      <c r="AU818" s="160" t="s">
        <v>88</v>
      </c>
      <c r="AV818" s="13" t="s">
        <v>88</v>
      </c>
      <c r="AW818" s="13" t="s">
        <v>27</v>
      </c>
      <c r="AX818" s="13" t="s">
        <v>72</v>
      </c>
      <c r="AY818" s="160" t="s">
        <v>157</v>
      </c>
    </row>
    <row r="819" spans="2:65" s="13" customFormat="1">
      <c r="B819" s="159"/>
      <c r="D819" s="154" t="s">
        <v>259</v>
      </c>
      <c r="E819" s="160" t="s">
        <v>1</v>
      </c>
      <c r="F819" s="161" t="s">
        <v>4559</v>
      </c>
      <c r="H819" s="162">
        <v>19.766999999999999</v>
      </c>
      <c r="L819" s="159"/>
      <c r="M819" s="163"/>
      <c r="T819" s="164"/>
      <c r="AT819" s="160" t="s">
        <v>259</v>
      </c>
      <c r="AU819" s="160" t="s">
        <v>88</v>
      </c>
      <c r="AV819" s="13" t="s">
        <v>88</v>
      </c>
      <c r="AW819" s="13" t="s">
        <v>27</v>
      </c>
      <c r="AX819" s="13" t="s">
        <v>72</v>
      </c>
      <c r="AY819" s="160" t="s">
        <v>157</v>
      </c>
    </row>
    <row r="820" spans="2:65" s="14" customFormat="1">
      <c r="B820" s="165"/>
      <c r="D820" s="154" t="s">
        <v>259</v>
      </c>
      <c r="E820" s="166" t="s">
        <v>1</v>
      </c>
      <c r="F820" s="167" t="s">
        <v>265</v>
      </c>
      <c r="H820" s="168">
        <v>2124.3319999999999</v>
      </c>
      <c r="L820" s="165"/>
      <c r="M820" s="169"/>
      <c r="T820" s="170"/>
      <c r="AT820" s="166" t="s">
        <v>259</v>
      </c>
      <c r="AU820" s="166" t="s">
        <v>88</v>
      </c>
      <c r="AV820" s="14" t="s">
        <v>164</v>
      </c>
      <c r="AW820" s="14" t="s">
        <v>27</v>
      </c>
      <c r="AX820" s="14" t="s">
        <v>80</v>
      </c>
      <c r="AY820" s="166" t="s">
        <v>157</v>
      </c>
    </row>
    <row r="821" spans="2:65" s="1" customFormat="1" ht="33" customHeight="1">
      <c r="B821" s="28"/>
      <c r="C821" s="198" t="s">
        <v>848</v>
      </c>
      <c r="D821" s="198" t="s">
        <v>160</v>
      </c>
      <c r="E821" s="199" t="s">
        <v>4560</v>
      </c>
      <c r="F821" s="200" t="s">
        <v>4561</v>
      </c>
      <c r="G821" s="201" t="s">
        <v>306</v>
      </c>
      <c r="H821" s="202">
        <v>142.357</v>
      </c>
      <c r="I821" s="903"/>
      <c r="J821" s="203">
        <f>ROUND(I821*H821,2)</f>
        <v>0</v>
      </c>
      <c r="K821" s="200" t="s">
        <v>2720</v>
      </c>
      <c r="L821" s="28"/>
      <c r="M821" s="140" t="s">
        <v>1</v>
      </c>
      <c r="N821" s="141" t="s">
        <v>38</v>
      </c>
      <c r="O821" s="142">
        <v>0.21199999999999999</v>
      </c>
      <c r="P821" s="142">
        <f>O821*H821</f>
        <v>30.179683999999998</v>
      </c>
      <c r="Q821" s="142">
        <v>1.457E-2</v>
      </c>
      <c r="R821" s="142">
        <f>Q821*H821</f>
        <v>2.0741414900000001</v>
      </c>
      <c r="S821" s="142">
        <v>0</v>
      </c>
      <c r="T821" s="143">
        <f>S821*H821</f>
        <v>0</v>
      </c>
      <c r="AR821" s="144" t="s">
        <v>164</v>
      </c>
      <c r="AT821" s="144" t="s">
        <v>160</v>
      </c>
      <c r="AU821" s="144" t="s">
        <v>88</v>
      </c>
      <c r="AY821" s="16" t="s">
        <v>157</v>
      </c>
      <c r="BE821" s="145">
        <f>IF(N821="základní",J821,0)</f>
        <v>0</v>
      </c>
      <c r="BF821" s="145">
        <f>IF(N821="snížená",J821,0)</f>
        <v>0</v>
      </c>
      <c r="BG821" s="145">
        <f>IF(N821="zákl. přenesená",J821,0)</f>
        <v>0</v>
      </c>
      <c r="BH821" s="145">
        <f>IF(N821="sníž. přenesená",J821,0)</f>
        <v>0</v>
      </c>
      <c r="BI821" s="145">
        <f>IF(N821="nulová",J821,0)</f>
        <v>0</v>
      </c>
      <c r="BJ821" s="16" t="s">
        <v>88</v>
      </c>
      <c r="BK821" s="145">
        <f>ROUND(I821*H821,2)</f>
        <v>0</v>
      </c>
      <c r="BL821" s="16" t="s">
        <v>164</v>
      </c>
      <c r="BM821" s="144" t="s">
        <v>4562</v>
      </c>
    </row>
    <row r="822" spans="2:65" s="1" customFormat="1">
      <c r="B822" s="28"/>
      <c r="D822" s="150" t="s">
        <v>214</v>
      </c>
      <c r="F822" s="870" t="s">
        <v>4563</v>
      </c>
      <c r="L822" s="28"/>
      <c r="M822" s="152"/>
      <c r="T822" s="52"/>
      <c r="AT822" s="16" t="s">
        <v>214</v>
      </c>
      <c r="AU822" s="16" t="s">
        <v>88</v>
      </c>
    </row>
    <row r="823" spans="2:65" s="12" customFormat="1">
      <c r="B823" s="153"/>
      <c r="D823" s="154" t="s">
        <v>259</v>
      </c>
      <c r="E823" s="155" t="s">
        <v>1</v>
      </c>
      <c r="F823" s="156" t="s">
        <v>2723</v>
      </c>
      <c r="H823" s="155" t="s">
        <v>1</v>
      </c>
      <c r="L823" s="153"/>
      <c r="M823" s="157"/>
      <c r="T823" s="158"/>
      <c r="AT823" s="155" t="s">
        <v>259</v>
      </c>
      <c r="AU823" s="155" t="s">
        <v>88</v>
      </c>
      <c r="AV823" s="12" t="s">
        <v>80</v>
      </c>
      <c r="AW823" s="12" t="s">
        <v>27</v>
      </c>
      <c r="AX823" s="12" t="s">
        <v>72</v>
      </c>
      <c r="AY823" s="155" t="s">
        <v>157</v>
      </c>
    </row>
    <row r="824" spans="2:65" s="12" customFormat="1">
      <c r="B824" s="153"/>
      <c r="D824" s="154" t="s">
        <v>259</v>
      </c>
      <c r="E824" s="155" t="s">
        <v>1</v>
      </c>
      <c r="F824" s="156" t="s">
        <v>2758</v>
      </c>
      <c r="H824" s="155" t="s">
        <v>1</v>
      </c>
      <c r="L824" s="153"/>
      <c r="M824" s="157"/>
      <c r="T824" s="158"/>
      <c r="AT824" s="155" t="s">
        <v>259</v>
      </c>
      <c r="AU824" s="155" t="s">
        <v>88</v>
      </c>
      <c r="AV824" s="12" t="s">
        <v>80</v>
      </c>
      <c r="AW824" s="12" t="s">
        <v>27</v>
      </c>
      <c r="AX824" s="12" t="s">
        <v>72</v>
      </c>
      <c r="AY824" s="155" t="s">
        <v>157</v>
      </c>
    </row>
    <row r="825" spans="2:65" s="13" customFormat="1">
      <c r="B825" s="159"/>
      <c r="D825" s="154" t="s">
        <v>259</v>
      </c>
      <c r="E825" s="160" t="s">
        <v>1</v>
      </c>
      <c r="F825" s="161" t="s">
        <v>4564</v>
      </c>
      <c r="H825" s="162">
        <v>115.544</v>
      </c>
      <c r="L825" s="159"/>
      <c r="M825" s="163"/>
      <c r="T825" s="164"/>
      <c r="AT825" s="160" t="s">
        <v>259</v>
      </c>
      <c r="AU825" s="160" t="s">
        <v>88</v>
      </c>
      <c r="AV825" s="13" t="s">
        <v>88</v>
      </c>
      <c r="AW825" s="13" t="s">
        <v>27</v>
      </c>
      <c r="AX825" s="13" t="s">
        <v>72</v>
      </c>
      <c r="AY825" s="160" t="s">
        <v>157</v>
      </c>
    </row>
    <row r="826" spans="2:65" s="13" customFormat="1">
      <c r="B826" s="159"/>
      <c r="D826" s="154" t="s">
        <v>259</v>
      </c>
      <c r="E826" s="160" t="s">
        <v>1</v>
      </c>
      <c r="F826" s="161" t="s">
        <v>4565</v>
      </c>
      <c r="H826" s="162">
        <v>15.23</v>
      </c>
      <c r="L826" s="159"/>
      <c r="M826" s="163"/>
      <c r="T826" s="164"/>
      <c r="AT826" s="160" t="s">
        <v>259</v>
      </c>
      <c r="AU826" s="160" t="s">
        <v>88</v>
      </c>
      <c r="AV826" s="13" t="s">
        <v>88</v>
      </c>
      <c r="AW826" s="13" t="s">
        <v>27</v>
      </c>
      <c r="AX826" s="13" t="s">
        <v>72</v>
      </c>
      <c r="AY826" s="160" t="s">
        <v>157</v>
      </c>
    </row>
    <row r="827" spans="2:65" s="13" customFormat="1">
      <c r="B827" s="159"/>
      <c r="D827" s="154" t="s">
        <v>259</v>
      </c>
      <c r="E827" s="160" t="s">
        <v>1</v>
      </c>
      <c r="F827" s="161" t="s">
        <v>4566</v>
      </c>
      <c r="H827" s="162">
        <v>7.2930000000000001</v>
      </c>
      <c r="L827" s="159"/>
      <c r="M827" s="163"/>
      <c r="T827" s="164"/>
      <c r="AT827" s="160" t="s">
        <v>259</v>
      </c>
      <c r="AU827" s="160" t="s">
        <v>88</v>
      </c>
      <c r="AV827" s="13" t="s">
        <v>88</v>
      </c>
      <c r="AW827" s="13" t="s">
        <v>27</v>
      </c>
      <c r="AX827" s="13" t="s">
        <v>72</v>
      </c>
      <c r="AY827" s="160" t="s">
        <v>157</v>
      </c>
    </row>
    <row r="828" spans="2:65" s="13" customFormat="1">
      <c r="B828" s="159"/>
      <c r="D828" s="154" t="s">
        <v>259</v>
      </c>
      <c r="E828" s="160" t="s">
        <v>1</v>
      </c>
      <c r="F828" s="161" t="s">
        <v>4567</v>
      </c>
      <c r="H828" s="162">
        <v>4.29</v>
      </c>
      <c r="L828" s="159"/>
      <c r="M828" s="163"/>
      <c r="T828" s="164"/>
      <c r="AT828" s="160" t="s">
        <v>259</v>
      </c>
      <c r="AU828" s="160" t="s">
        <v>88</v>
      </c>
      <c r="AV828" s="13" t="s">
        <v>88</v>
      </c>
      <c r="AW828" s="13" t="s">
        <v>27</v>
      </c>
      <c r="AX828" s="13" t="s">
        <v>72</v>
      </c>
      <c r="AY828" s="160" t="s">
        <v>157</v>
      </c>
    </row>
    <row r="829" spans="2:65" s="14" customFormat="1">
      <c r="B829" s="165"/>
      <c r="D829" s="154" t="s">
        <v>259</v>
      </c>
      <c r="E829" s="166" t="s">
        <v>1</v>
      </c>
      <c r="F829" s="167" t="s">
        <v>265</v>
      </c>
      <c r="H829" s="168">
        <v>142.357</v>
      </c>
      <c r="L829" s="165"/>
      <c r="M829" s="169"/>
      <c r="T829" s="170"/>
      <c r="AT829" s="166" t="s">
        <v>259</v>
      </c>
      <c r="AU829" s="166" t="s">
        <v>88</v>
      </c>
      <c r="AV829" s="14" t="s">
        <v>164</v>
      </c>
      <c r="AW829" s="14" t="s">
        <v>27</v>
      </c>
      <c r="AX829" s="14" t="s">
        <v>80</v>
      </c>
      <c r="AY829" s="166" t="s">
        <v>157</v>
      </c>
    </row>
    <row r="830" spans="2:65" s="1" customFormat="1" ht="44.25" customHeight="1">
      <c r="B830" s="28"/>
      <c r="C830" s="198" t="s">
        <v>854</v>
      </c>
      <c r="D830" s="198" t="s">
        <v>160</v>
      </c>
      <c r="E830" s="199" t="s">
        <v>4568</v>
      </c>
      <c r="F830" s="200" t="s">
        <v>4569</v>
      </c>
      <c r="G830" s="201" t="s">
        <v>228</v>
      </c>
      <c r="H830" s="202">
        <v>2</v>
      </c>
      <c r="I830" s="903"/>
      <c r="J830" s="203">
        <f>ROUND(I830*H830,2)</f>
        <v>0</v>
      </c>
      <c r="K830" s="200" t="s">
        <v>2720</v>
      </c>
      <c r="L830" s="28"/>
      <c r="M830" s="140" t="s">
        <v>1</v>
      </c>
      <c r="N830" s="141" t="s">
        <v>38</v>
      </c>
      <c r="O830" s="142">
        <v>1.006</v>
      </c>
      <c r="P830" s="142">
        <f>O830*H830</f>
        <v>2.012</v>
      </c>
      <c r="Q830" s="142">
        <v>1.4659999999999999E-2</v>
      </c>
      <c r="R830" s="142">
        <f>Q830*H830</f>
        <v>2.9319999999999999E-2</v>
      </c>
      <c r="S830" s="142">
        <v>0</v>
      </c>
      <c r="T830" s="143">
        <f>S830*H830</f>
        <v>0</v>
      </c>
      <c r="AR830" s="144" t="s">
        <v>164</v>
      </c>
      <c r="AT830" s="144" t="s">
        <v>160</v>
      </c>
      <c r="AU830" s="144" t="s">
        <v>88</v>
      </c>
      <c r="AY830" s="16" t="s">
        <v>157</v>
      </c>
      <c r="BE830" s="145">
        <f>IF(N830="základní",J830,0)</f>
        <v>0</v>
      </c>
      <c r="BF830" s="145">
        <f>IF(N830="snížená",J830,0)</f>
        <v>0</v>
      </c>
      <c r="BG830" s="145">
        <f>IF(N830="zákl. přenesená",J830,0)</f>
        <v>0</v>
      </c>
      <c r="BH830" s="145">
        <f>IF(N830="sníž. přenesená",J830,0)</f>
        <v>0</v>
      </c>
      <c r="BI830" s="145">
        <f>IF(N830="nulová",J830,0)</f>
        <v>0</v>
      </c>
      <c r="BJ830" s="16" t="s">
        <v>88</v>
      </c>
      <c r="BK830" s="145">
        <f>ROUND(I830*H830,2)</f>
        <v>0</v>
      </c>
      <c r="BL830" s="16" t="s">
        <v>164</v>
      </c>
      <c r="BM830" s="144" t="s">
        <v>4570</v>
      </c>
    </row>
    <row r="831" spans="2:65" s="1" customFormat="1">
      <c r="B831" s="28"/>
      <c r="D831" s="150" t="s">
        <v>214</v>
      </c>
      <c r="F831" s="870" t="s">
        <v>4571</v>
      </c>
      <c r="L831" s="28"/>
      <c r="M831" s="152"/>
      <c r="T831" s="52"/>
      <c r="AT831" s="16" t="s">
        <v>214</v>
      </c>
      <c r="AU831" s="16" t="s">
        <v>88</v>
      </c>
    </row>
    <row r="832" spans="2:65" s="13" customFormat="1">
      <c r="B832" s="159"/>
      <c r="D832" s="154" t="s">
        <v>259</v>
      </c>
      <c r="E832" s="160" t="s">
        <v>1</v>
      </c>
      <c r="F832" s="161" t="s">
        <v>4572</v>
      </c>
      <c r="H832" s="162">
        <v>1</v>
      </c>
      <c r="L832" s="159"/>
      <c r="M832" s="163"/>
      <c r="T832" s="164"/>
      <c r="AT832" s="160" t="s">
        <v>259</v>
      </c>
      <c r="AU832" s="160" t="s">
        <v>88</v>
      </c>
      <c r="AV832" s="13" t="s">
        <v>88</v>
      </c>
      <c r="AW832" s="13" t="s">
        <v>27</v>
      </c>
      <c r="AX832" s="13" t="s">
        <v>72</v>
      </c>
      <c r="AY832" s="160" t="s">
        <v>157</v>
      </c>
    </row>
    <row r="833" spans="2:65" s="12" customFormat="1">
      <c r="B833" s="153"/>
      <c r="D833" s="154" t="s">
        <v>259</v>
      </c>
      <c r="E833" s="155" t="s">
        <v>1</v>
      </c>
      <c r="F833" s="156" t="s">
        <v>4573</v>
      </c>
      <c r="H833" s="155" t="s">
        <v>1</v>
      </c>
      <c r="L833" s="153"/>
      <c r="M833" s="157"/>
      <c r="T833" s="158"/>
      <c r="AT833" s="155" t="s">
        <v>259</v>
      </c>
      <c r="AU833" s="155" t="s">
        <v>88</v>
      </c>
      <c r="AV833" s="12" t="s">
        <v>80</v>
      </c>
      <c r="AW833" s="12" t="s">
        <v>27</v>
      </c>
      <c r="AX833" s="12" t="s">
        <v>72</v>
      </c>
      <c r="AY833" s="155" t="s">
        <v>157</v>
      </c>
    </row>
    <row r="834" spans="2:65" s="13" customFormat="1">
      <c r="B834" s="159"/>
      <c r="D834" s="154" t="s">
        <v>259</v>
      </c>
      <c r="E834" s="160" t="s">
        <v>1</v>
      </c>
      <c r="F834" s="161" t="s">
        <v>4574</v>
      </c>
      <c r="H834" s="162">
        <v>1</v>
      </c>
      <c r="L834" s="159"/>
      <c r="M834" s="163"/>
      <c r="T834" s="164"/>
      <c r="AT834" s="160" t="s">
        <v>259</v>
      </c>
      <c r="AU834" s="160" t="s">
        <v>88</v>
      </c>
      <c r="AV834" s="13" t="s">
        <v>88</v>
      </c>
      <c r="AW834" s="13" t="s">
        <v>27</v>
      </c>
      <c r="AX834" s="13" t="s">
        <v>72</v>
      </c>
      <c r="AY834" s="160" t="s">
        <v>157</v>
      </c>
    </row>
    <row r="835" spans="2:65" s="14" customFormat="1">
      <c r="B835" s="165"/>
      <c r="D835" s="154" t="s">
        <v>259</v>
      </c>
      <c r="E835" s="166" t="s">
        <v>1</v>
      </c>
      <c r="F835" s="167" t="s">
        <v>265</v>
      </c>
      <c r="H835" s="168">
        <v>2</v>
      </c>
      <c r="L835" s="165"/>
      <c r="M835" s="169"/>
      <c r="T835" s="170"/>
      <c r="AT835" s="166" t="s">
        <v>259</v>
      </c>
      <c r="AU835" s="166" t="s">
        <v>88</v>
      </c>
      <c r="AV835" s="14" t="s">
        <v>164</v>
      </c>
      <c r="AW835" s="14" t="s">
        <v>27</v>
      </c>
      <c r="AX835" s="14" t="s">
        <v>80</v>
      </c>
      <c r="AY835" s="166" t="s">
        <v>157</v>
      </c>
    </row>
    <row r="836" spans="2:65" s="1" customFormat="1" ht="33" customHeight="1">
      <c r="B836" s="28"/>
      <c r="C836" s="198" t="s">
        <v>860</v>
      </c>
      <c r="D836" s="198" t="s">
        <v>160</v>
      </c>
      <c r="E836" s="199" t="s">
        <v>4575</v>
      </c>
      <c r="F836" s="200" t="s">
        <v>4576</v>
      </c>
      <c r="G836" s="201" t="s">
        <v>256</v>
      </c>
      <c r="H836" s="202">
        <v>2.6139999999999999</v>
      </c>
      <c r="I836" s="903"/>
      <c r="J836" s="203">
        <f>ROUND(I836*H836,2)</f>
        <v>0</v>
      </c>
      <c r="K836" s="200" t="s">
        <v>2720</v>
      </c>
      <c r="L836" s="28"/>
      <c r="M836" s="140" t="s">
        <v>1</v>
      </c>
      <c r="N836" s="141" t="s">
        <v>38</v>
      </c>
      <c r="O836" s="142">
        <v>2.3170000000000002</v>
      </c>
      <c r="P836" s="142">
        <f>O836*H836</f>
        <v>6.0566380000000004</v>
      </c>
      <c r="Q836" s="142">
        <v>2.5018699999999998</v>
      </c>
      <c r="R836" s="142">
        <f>Q836*H836</f>
        <v>6.5398881799999993</v>
      </c>
      <c r="S836" s="142">
        <v>0</v>
      </c>
      <c r="T836" s="143">
        <f>S836*H836</f>
        <v>0</v>
      </c>
      <c r="AR836" s="144" t="s">
        <v>164</v>
      </c>
      <c r="AT836" s="144" t="s">
        <v>160</v>
      </c>
      <c r="AU836" s="144" t="s">
        <v>88</v>
      </c>
      <c r="AY836" s="16" t="s">
        <v>157</v>
      </c>
      <c r="BE836" s="145">
        <f>IF(N836="základní",J836,0)</f>
        <v>0</v>
      </c>
      <c r="BF836" s="145">
        <f>IF(N836="snížená",J836,0)</f>
        <v>0</v>
      </c>
      <c r="BG836" s="145">
        <f>IF(N836="zákl. přenesená",J836,0)</f>
        <v>0</v>
      </c>
      <c r="BH836" s="145">
        <f>IF(N836="sníž. přenesená",J836,0)</f>
        <v>0</v>
      </c>
      <c r="BI836" s="145">
        <f>IF(N836="nulová",J836,0)</f>
        <v>0</v>
      </c>
      <c r="BJ836" s="16" t="s">
        <v>88</v>
      </c>
      <c r="BK836" s="145">
        <f>ROUND(I836*H836,2)</f>
        <v>0</v>
      </c>
      <c r="BL836" s="16" t="s">
        <v>164</v>
      </c>
      <c r="BM836" s="144" t="s">
        <v>4577</v>
      </c>
    </row>
    <row r="837" spans="2:65" s="1" customFormat="1">
      <c r="B837" s="28"/>
      <c r="D837" s="150" t="s">
        <v>214</v>
      </c>
      <c r="F837" s="870" t="s">
        <v>4578</v>
      </c>
      <c r="L837" s="28"/>
      <c r="M837" s="152"/>
      <c r="T837" s="52"/>
      <c r="AT837" s="16" t="s">
        <v>214</v>
      </c>
      <c r="AU837" s="16" t="s">
        <v>88</v>
      </c>
    </row>
    <row r="838" spans="2:65" s="12" customFormat="1">
      <c r="B838" s="153"/>
      <c r="D838" s="154" t="s">
        <v>259</v>
      </c>
      <c r="E838" s="155" t="s">
        <v>1</v>
      </c>
      <c r="F838" s="156" t="s">
        <v>4282</v>
      </c>
      <c r="H838" s="155" t="s">
        <v>1</v>
      </c>
      <c r="L838" s="153"/>
      <c r="M838" s="157"/>
      <c r="T838" s="158"/>
      <c r="AT838" s="155" t="s">
        <v>259</v>
      </c>
      <c r="AU838" s="155" t="s">
        <v>88</v>
      </c>
      <c r="AV838" s="12" t="s">
        <v>80</v>
      </c>
      <c r="AW838" s="12" t="s">
        <v>27</v>
      </c>
      <c r="AX838" s="12" t="s">
        <v>72</v>
      </c>
      <c r="AY838" s="155" t="s">
        <v>157</v>
      </c>
    </row>
    <row r="839" spans="2:65" s="12" customFormat="1">
      <c r="B839" s="153"/>
      <c r="D839" s="154" t="s">
        <v>259</v>
      </c>
      <c r="E839" s="155" t="s">
        <v>1</v>
      </c>
      <c r="F839" s="156" t="s">
        <v>4283</v>
      </c>
      <c r="H839" s="155" t="s">
        <v>1</v>
      </c>
      <c r="L839" s="153"/>
      <c r="M839" s="157"/>
      <c r="T839" s="158"/>
      <c r="AT839" s="155" t="s">
        <v>259</v>
      </c>
      <c r="AU839" s="155" t="s">
        <v>88</v>
      </c>
      <c r="AV839" s="12" t="s">
        <v>80</v>
      </c>
      <c r="AW839" s="12" t="s">
        <v>27</v>
      </c>
      <c r="AX839" s="12" t="s">
        <v>72</v>
      </c>
      <c r="AY839" s="155" t="s">
        <v>157</v>
      </c>
    </row>
    <row r="840" spans="2:65" s="13" customFormat="1">
      <c r="B840" s="159"/>
      <c r="D840" s="154" t="s">
        <v>259</v>
      </c>
      <c r="E840" s="160" t="s">
        <v>1</v>
      </c>
      <c r="F840" s="161" t="s">
        <v>4579</v>
      </c>
      <c r="H840" s="162">
        <v>1.2629999999999999</v>
      </c>
      <c r="L840" s="159"/>
      <c r="M840" s="163"/>
      <c r="T840" s="164"/>
      <c r="AT840" s="160" t="s">
        <v>259</v>
      </c>
      <c r="AU840" s="160" t="s">
        <v>88</v>
      </c>
      <c r="AV840" s="13" t="s">
        <v>88</v>
      </c>
      <c r="AW840" s="13" t="s">
        <v>27</v>
      </c>
      <c r="AX840" s="13" t="s">
        <v>72</v>
      </c>
      <c r="AY840" s="160" t="s">
        <v>157</v>
      </c>
    </row>
    <row r="841" spans="2:65" s="13" customFormat="1">
      <c r="B841" s="159"/>
      <c r="D841" s="154" t="s">
        <v>259</v>
      </c>
      <c r="E841" s="160" t="s">
        <v>1</v>
      </c>
      <c r="F841" s="161" t="s">
        <v>4580</v>
      </c>
      <c r="H841" s="162">
        <v>1.351</v>
      </c>
      <c r="L841" s="159"/>
      <c r="M841" s="163"/>
      <c r="T841" s="164"/>
      <c r="AT841" s="160" t="s">
        <v>259</v>
      </c>
      <c r="AU841" s="160" t="s">
        <v>88</v>
      </c>
      <c r="AV841" s="13" t="s">
        <v>88</v>
      </c>
      <c r="AW841" s="13" t="s">
        <v>27</v>
      </c>
      <c r="AX841" s="13" t="s">
        <v>72</v>
      </c>
      <c r="AY841" s="160" t="s">
        <v>157</v>
      </c>
    </row>
    <row r="842" spans="2:65" s="14" customFormat="1">
      <c r="B842" s="165"/>
      <c r="D842" s="154" t="s">
        <v>259</v>
      </c>
      <c r="E842" s="166" t="s">
        <v>1</v>
      </c>
      <c r="F842" s="167" t="s">
        <v>265</v>
      </c>
      <c r="H842" s="168">
        <v>2.6139999999999999</v>
      </c>
      <c r="L842" s="165"/>
      <c r="M842" s="169"/>
      <c r="T842" s="170"/>
      <c r="AT842" s="166" t="s">
        <v>259</v>
      </c>
      <c r="AU842" s="166" t="s">
        <v>88</v>
      </c>
      <c r="AV842" s="14" t="s">
        <v>164</v>
      </c>
      <c r="AW842" s="14" t="s">
        <v>27</v>
      </c>
      <c r="AX842" s="14" t="s">
        <v>80</v>
      </c>
      <c r="AY842" s="166" t="s">
        <v>157</v>
      </c>
    </row>
    <row r="843" spans="2:65" s="1" customFormat="1" ht="37.9" customHeight="1">
      <c r="B843" s="28"/>
      <c r="C843" s="198" t="s">
        <v>868</v>
      </c>
      <c r="D843" s="198" t="s">
        <v>160</v>
      </c>
      <c r="E843" s="199" t="s">
        <v>4581</v>
      </c>
      <c r="F843" s="200" t="s">
        <v>4582</v>
      </c>
      <c r="G843" s="201" t="s">
        <v>256</v>
      </c>
      <c r="H843" s="202">
        <v>2.6139999999999999</v>
      </c>
      <c r="I843" s="903"/>
      <c r="J843" s="203">
        <f>ROUND(I843*H843,2)</f>
        <v>0</v>
      </c>
      <c r="K843" s="200" t="s">
        <v>2720</v>
      </c>
      <c r="L843" s="28"/>
      <c r="M843" s="140" t="s">
        <v>1</v>
      </c>
      <c r="N843" s="141" t="s">
        <v>38</v>
      </c>
      <c r="O843" s="142">
        <v>0.67500000000000004</v>
      </c>
      <c r="P843" s="142">
        <f>O843*H843</f>
        <v>1.7644500000000001</v>
      </c>
      <c r="Q843" s="142">
        <v>0</v>
      </c>
      <c r="R843" s="142">
        <f>Q843*H843</f>
        <v>0</v>
      </c>
      <c r="S843" s="142">
        <v>0</v>
      </c>
      <c r="T843" s="143">
        <f>S843*H843</f>
        <v>0</v>
      </c>
      <c r="AR843" s="144" t="s">
        <v>164</v>
      </c>
      <c r="AT843" s="144" t="s">
        <v>160</v>
      </c>
      <c r="AU843" s="144" t="s">
        <v>88</v>
      </c>
      <c r="AY843" s="16" t="s">
        <v>157</v>
      </c>
      <c r="BE843" s="145">
        <f>IF(N843="základní",J843,0)</f>
        <v>0</v>
      </c>
      <c r="BF843" s="145">
        <f>IF(N843="snížená",J843,0)</f>
        <v>0</v>
      </c>
      <c r="BG843" s="145">
        <f>IF(N843="zákl. přenesená",J843,0)</f>
        <v>0</v>
      </c>
      <c r="BH843" s="145">
        <f>IF(N843="sníž. přenesená",J843,0)</f>
        <v>0</v>
      </c>
      <c r="BI843" s="145">
        <f>IF(N843="nulová",J843,0)</f>
        <v>0</v>
      </c>
      <c r="BJ843" s="16" t="s">
        <v>88</v>
      </c>
      <c r="BK843" s="145">
        <f>ROUND(I843*H843,2)</f>
        <v>0</v>
      </c>
      <c r="BL843" s="16" t="s">
        <v>164</v>
      </c>
      <c r="BM843" s="144" t="s">
        <v>4583</v>
      </c>
    </row>
    <row r="844" spans="2:65" s="1" customFormat="1">
      <c r="B844" s="28"/>
      <c r="D844" s="150" t="s">
        <v>214</v>
      </c>
      <c r="F844" s="870" t="s">
        <v>4584</v>
      </c>
      <c r="L844" s="28"/>
      <c r="M844" s="152"/>
      <c r="T844" s="52"/>
      <c r="AT844" s="16" t="s">
        <v>214</v>
      </c>
      <c r="AU844" s="16" t="s">
        <v>88</v>
      </c>
    </row>
    <row r="845" spans="2:65" s="12" customFormat="1">
      <c r="B845" s="153"/>
      <c r="D845" s="154" t="s">
        <v>259</v>
      </c>
      <c r="E845" s="155" t="s">
        <v>1</v>
      </c>
      <c r="F845" s="156" t="s">
        <v>4282</v>
      </c>
      <c r="H845" s="155" t="s">
        <v>1</v>
      </c>
      <c r="L845" s="153"/>
      <c r="M845" s="157"/>
      <c r="T845" s="158"/>
      <c r="AT845" s="155" t="s">
        <v>259</v>
      </c>
      <c r="AU845" s="155" t="s">
        <v>88</v>
      </c>
      <c r="AV845" s="12" t="s">
        <v>80</v>
      </c>
      <c r="AW845" s="12" t="s">
        <v>27</v>
      </c>
      <c r="AX845" s="12" t="s">
        <v>72</v>
      </c>
      <c r="AY845" s="155" t="s">
        <v>157</v>
      </c>
    </row>
    <row r="846" spans="2:65" s="12" customFormat="1">
      <c r="B846" s="153"/>
      <c r="D846" s="154" t="s">
        <v>259</v>
      </c>
      <c r="E846" s="155" t="s">
        <v>1</v>
      </c>
      <c r="F846" s="156" t="s">
        <v>4283</v>
      </c>
      <c r="H846" s="155" t="s">
        <v>1</v>
      </c>
      <c r="L846" s="153"/>
      <c r="M846" s="157"/>
      <c r="T846" s="158"/>
      <c r="AT846" s="155" t="s">
        <v>259</v>
      </c>
      <c r="AU846" s="155" t="s">
        <v>88</v>
      </c>
      <c r="AV846" s="12" t="s">
        <v>80</v>
      </c>
      <c r="AW846" s="12" t="s">
        <v>27</v>
      </c>
      <c r="AX846" s="12" t="s">
        <v>72</v>
      </c>
      <c r="AY846" s="155" t="s">
        <v>157</v>
      </c>
    </row>
    <row r="847" spans="2:65" s="13" customFormat="1">
      <c r="B847" s="159"/>
      <c r="D847" s="154" t="s">
        <v>259</v>
      </c>
      <c r="E847" s="160" t="s">
        <v>1</v>
      </c>
      <c r="F847" s="161" t="s">
        <v>4579</v>
      </c>
      <c r="H847" s="162">
        <v>1.2629999999999999</v>
      </c>
      <c r="L847" s="159"/>
      <c r="M847" s="163"/>
      <c r="T847" s="164"/>
      <c r="AT847" s="160" t="s">
        <v>259</v>
      </c>
      <c r="AU847" s="160" t="s">
        <v>88</v>
      </c>
      <c r="AV847" s="13" t="s">
        <v>88</v>
      </c>
      <c r="AW847" s="13" t="s">
        <v>27</v>
      </c>
      <c r="AX847" s="13" t="s">
        <v>72</v>
      </c>
      <c r="AY847" s="160" t="s">
        <v>157</v>
      </c>
    </row>
    <row r="848" spans="2:65" s="13" customFormat="1">
      <c r="B848" s="159"/>
      <c r="D848" s="154" t="s">
        <v>259</v>
      </c>
      <c r="E848" s="160" t="s">
        <v>1</v>
      </c>
      <c r="F848" s="161" t="s">
        <v>4580</v>
      </c>
      <c r="H848" s="162">
        <v>1.351</v>
      </c>
      <c r="L848" s="159"/>
      <c r="M848" s="163"/>
      <c r="T848" s="164"/>
      <c r="AT848" s="160" t="s">
        <v>259</v>
      </c>
      <c r="AU848" s="160" t="s">
        <v>88</v>
      </c>
      <c r="AV848" s="13" t="s">
        <v>88</v>
      </c>
      <c r="AW848" s="13" t="s">
        <v>27</v>
      </c>
      <c r="AX848" s="13" t="s">
        <v>72</v>
      </c>
      <c r="AY848" s="160" t="s">
        <v>157</v>
      </c>
    </row>
    <row r="849" spans="2:65" s="14" customFormat="1">
      <c r="B849" s="165"/>
      <c r="D849" s="154" t="s">
        <v>259</v>
      </c>
      <c r="E849" s="166" t="s">
        <v>1</v>
      </c>
      <c r="F849" s="167" t="s">
        <v>265</v>
      </c>
      <c r="H849" s="168">
        <v>2.6139999999999999</v>
      </c>
      <c r="L849" s="165"/>
      <c r="M849" s="169"/>
      <c r="T849" s="170"/>
      <c r="AT849" s="166" t="s">
        <v>259</v>
      </c>
      <c r="AU849" s="166" t="s">
        <v>88</v>
      </c>
      <c r="AV849" s="14" t="s">
        <v>164</v>
      </c>
      <c r="AW849" s="14" t="s">
        <v>27</v>
      </c>
      <c r="AX849" s="14" t="s">
        <v>80</v>
      </c>
      <c r="AY849" s="166" t="s">
        <v>157</v>
      </c>
    </row>
    <row r="850" spans="2:65" s="1" customFormat="1" ht="44.25" customHeight="1">
      <c r="B850" s="28"/>
      <c r="C850" s="198" t="s">
        <v>873</v>
      </c>
      <c r="D850" s="198" t="s">
        <v>160</v>
      </c>
      <c r="E850" s="199" t="s">
        <v>4585</v>
      </c>
      <c r="F850" s="200" t="s">
        <v>4586</v>
      </c>
      <c r="G850" s="201" t="s">
        <v>256</v>
      </c>
      <c r="H850" s="202">
        <v>2.6139999999999999</v>
      </c>
      <c r="I850" s="903"/>
      <c r="J850" s="203">
        <f>ROUND(I850*H850,2)</f>
        <v>0</v>
      </c>
      <c r="K850" s="200" t="s">
        <v>2720</v>
      </c>
      <c r="L850" s="28"/>
      <c r="M850" s="140" t="s">
        <v>1</v>
      </c>
      <c r="N850" s="141" t="s">
        <v>38</v>
      </c>
      <c r="O850" s="142">
        <v>0.20499999999999999</v>
      </c>
      <c r="P850" s="142">
        <f>O850*H850</f>
        <v>0.53586999999999996</v>
      </c>
      <c r="Q850" s="142">
        <v>0</v>
      </c>
      <c r="R850" s="142">
        <f>Q850*H850</f>
        <v>0</v>
      </c>
      <c r="S850" s="142">
        <v>0</v>
      </c>
      <c r="T850" s="143">
        <f>S850*H850</f>
        <v>0</v>
      </c>
      <c r="AR850" s="144" t="s">
        <v>164</v>
      </c>
      <c r="AT850" s="144" t="s">
        <v>160</v>
      </c>
      <c r="AU850" s="144" t="s">
        <v>88</v>
      </c>
      <c r="AY850" s="16" t="s">
        <v>157</v>
      </c>
      <c r="BE850" s="145">
        <f>IF(N850="základní",J850,0)</f>
        <v>0</v>
      </c>
      <c r="BF850" s="145">
        <f>IF(N850="snížená",J850,0)</f>
        <v>0</v>
      </c>
      <c r="BG850" s="145">
        <f>IF(N850="zákl. přenesená",J850,0)</f>
        <v>0</v>
      </c>
      <c r="BH850" s="145">
        <f>IF(N850="sníž. přenesená",J850,0)</f>
        <v>0</v>
      </c>
      <c r="BI850" s="145">
        <f>IF(N850="nulová",J850,0)</f>
        <v>0</v>
      </c>
      <c r="BJ850" s="16" t="s">
        <v>88</v>
      </c>
      <c r="BK850" s="145">
        <f>ROUND(I850*H850,2)</f>
        <v>0</v>
      </c>
      <c r="BL850" s="16" t="s">
        <v>164</v>
      </c>
      <c r="BM850" s="144" t="s">
        <v>4587</v>
      </c>
    </row>
    <row r="851" spans="2:65" s="1" customFormat="1">
      <c r="B851" s="28"/>
      <c r="D851" s="150" t="s">
        <v>214</v>
      </c>
      <c r="F851" s="870" t="s">
        <v>4588</v>
      </c>
      <c r="L851" s="28"/>
      <c r="M851" s="152"/>
      <c r="T851" s="52"/>
      <c r="AT851" s="16" t="s">
        <v>214</v>
      </c>
      <c r="AU851" s="16" t="s">
        <v>88</v>
      </c>
    </row>
    <row r="852" spans="2:65" s="12" customFormat="1">
      <c r="B852" s="153"/>
      <c r="D852" s="154" t="s">
        <v>259</v>
      </c>
      <c r="E852" s="155" t="s">
        <v>1</v>
      </c>
      <c r="F852" s="156" t="s">
        <v>4282</v>
      </c>
      <c r="H852" s="155" t="s">
        <v>1</v>
      </c>
      <c r="L852" s="153"/>
      <c r="M852" s="157"/>
      <c r="T852" s="158"/>
      <c r="AT852" s="155" t="s">
        <v>259</v>
      </c>
      <c r="AU852" s="155" t="s">
        <v>88</v>
      </c>
      <c r="AV852" s="12" t="s">
        <v>80</v>
      </c>
      <c r="AW852" s="12" t="s">
        <v>27</v>
      </c>
      <c r="AX852" s="12" t="s">
        <v>72</v>
      </c>
      <c r="AY852" s="155" t="s">
        <v>157</v>
      </c>
    </row>
    <row r="853" spans="2:65" s="12" customFormat="1">
      <c r="B853" s="153"/>
      <c r="D853" s="154" t="s">
        <v>259</v>
      </c>
      <c r="E853" s="155" t="s">
        <v>1</v>
      </c>
      <c r="F853" s="156" t="s">
        <v>4283</v>
      </c>
      <c r="H853" s="155" t="s">
        <v>1</v>
      </c>
      <c r="L853" s="153"/>
      <c r="M853" s="157"/>
      <c r="T853" s="158"/>
      <c r="AT853" s="155" t="s">
        <v>259</v>
      </c>
      <c r="AU853" s="155" t="s">
        <v>88</v>
      </c>
      <c r="AV853" s="12" t="s">
        <v>80</v>
      </c>
      <c r="AW853" s="12" t="s">
        <v>27</v>
      </c>
      <c r="AX853" s="12" t="s">
        <v>72</v>
      </c>
      <c r="AY853" s="155" t="s">
        <v>157</v>
      </c>
    </row>
    <row r="854" spans="2:65" s="13" customFormat="1">
      <c r="B854" s="159"/>
      <c r="D854" s="154" t="s">
        <v>259</v>
      </c>
      <c r="E854" s="160" t="s">
        <v>1</v>
      </c>
      <c r="F854" s="161" t="s">
        <v>4579</v>
      </c>
      <c r="H854" s="162">
        <v>1.2629999999999999</v>
      </c>
      <c r="L854" s="159"/>
      <c r="M854" s="163"/>
      <c r="T854" s="164"/>
      <c r="AT854" s="160" t="s">
        <v>259</v>
      </c>
      <c r="AU854" s="160" t="s">
        <v>88</v>
      </c>
      <c r="AV854" s="13" t="s">
        <v>88</v>
      </c>
      <c r="AW854" s="13" t="s">
        <v>27</v>
      </c>
      <c r="AX854" s="13" t="s">
        <v>72</v>
      </c>
      <c r="AY854" s="160" t="s">
        <v>157</v>
      </c>
    </row>
    <row r="855" spans="2:65" s="13" customFormat="1">
      <c r="B855" s="159"/>
      <c r="D855" s="154" t="s">
        <v>259</v>
      </c>
      <c r="E855" s="160" t="s">
        <v>1</v>
      </c>
      <c r="F855" s="161" t="s">
        <v>4580</v>
      </c>
      <c r="H855" s="162">
        <v>1.351</v>
      </c>
      <c r="L855" s="159"/>
      <c r="M855" s="163"/>
      <c r="T855" s="164"/>
      <c r="AT855" s="160" t="s">
        <v>259</v>
      </c>
      <c r="AU855" s="160" t="s">
        <v>88</v>
      </c>
      <c r="AV855" s="13" t="s">
        <v>88</v>
      </c>
      <c r="AW855" s="13" t="s">
        <v>27</v>
      </c>
      <c r="AX855" s="13" t="s">
        <v>72</v>
      </c>
      <c r="AY855" s="160" t="s">
        <v>157</v>
      </c>
    </row>
    <row r="856" spans="2:65" s="14" customFormat="1">
      <c r="B856" s="165"/>
      <c r="D856" s="154" t="s">
        <v>259</v>
      </c>
      <c r="E856" s="166" t="s">
        <v>1</v>
      </c>
      <c r="F856" s="167" t="s">
        <v>265</v>
      </c>
      <c r="H856" s="168">
        <v>2.6139999999999999</v>
      </c>
      <c r="L856" s="165"/>
      <c r="M856" s="169"/>
      <c r="T856" s="170"/>
      <c r="AT856" s="166" t="s">
        <v>259</v>
      </c>
      <c r="AU856" s="166" t="s">
        <v>88</v>
      </c>
      <c r="AV856" s="14" t="s">
        <v>164</v>
      </c>
      <c r="AW856" s="14" t="s">
        <v>27</v>
      </c>
      <c r="AX856" s="14" t="s">
        <v>80</v>
      </c>
      <c r="AY856" s="166" t="s">
        <v>157</v>
      </c>
    </row>
    <row r="857" spans="2:65" s="1" customFormat="1" ht="37.9" customHeight="1">
      <c r="B857" s="28"/>
      <c r="C857" s="198" t="s">
        <v>879</v>
      </c>
      <c r="D857" s="198" t="s">
        <v>160</v>
      </c>
      <c r="E857" s="199" t="s">
        <v>4589</v>
      </c>
      <c r="F857" s="200" t="s">
        <v>4590</v>
      </c>
      <c r="G857" s="201" t="s">
        <v>256</v>
      </c>
      <c r="H857" s="202">
        <v>65.257999999999996</v>
      </c>
      <c r="I857" s="903"/>
      <c r="J857" s="203">
        <f>ROUND(I857*H857,2)</f>
        <v>0</v>
      </c>
      <c r="K857" s="200" t="s">
        <v>2720</v>
      </c>
      <c r="L857" s="28"/>
      <c r="M857" s="140" t="s">
        <v>1</v>
      </c>
      <c r="N857" s="141" t="s">
        <v>38</v>
      </c>
      <c r="O857" s="142">
        <v>3.5000000000000003E-2</v>
      </c>
      <c r="P857" s="142">
        <f>O857*H857</f>
        <v>2.28403</v>
      </c>
      <c r="Q857" s="142">
        <v>3.0300000000000001E-3</v>
      </c>
      <c r="R857" s="142">
        <f>Q857*H857</f>
        <v>0.19773173999999999</v>
      </c>
      <c r="S857" s="142">
        <v>0</v>
      </c>
      <c r="T857" s="143">
        <f>S857*H857</f>
        <v>0</v>
      </c>
      <c r="AR857" s="144" t="s">
        <v>164</v>
      </c>
      <c r="AT857" s="144" t="s">
        <v>160</v>
      </c>
      <c r="AU857" s="144" t="s">
        <v>88</v>
      </c>
      <c r="AY857" s="16" t="s">
        <v>157</v>
      </c>
      <c r="BE857" s="145">
        <f>IF(N857="základní",J857,0)</f>
        <v>0</v>
      </c>
      <c r="BF857" s="145">
        <f>IF(N857="snížená",J857,0)</f>
        <v>0</v>
      </c>
      <c r="BG857" s="145">
        <f>IF(N857="zákl. přenesená",J857,0)</f>
        <v>0</v>
      </c>
      <c r="BH857" s="145">
        <f>IF(N857="sníž. přenesená",J857,0)</f>
        <v>0</v>
      </c>
      <c r="BI857" s="145">
        <f>IF(N857="nulová",J857,0)</f>
        <v>0</v>
      </c>
      <c r="BJ857" s="16" t="s">
        <v>88</v>
      </c>
      <c r="BK857" s="145">
        <f>ROUND(I857*H857,2)</f>
        <v>0</v>
      </c>
      <c r="BL857" s="16" t="s">
        <v>164</v>
      </c>
      <c r="BM857" s="144" t="s">
        <v>4591</v>
      </c>
    </row>
    <row r="858" spans="2:65" s="1" customFormat="1">
      <c r="B858" s="28"/>
      <c r="D858" s="150" t="s">
        <v>214</v>
      </c>
      <c r="F858" s="870" t="s">
        <v>4592</v>
      </c>
      <c r="L858" s="28"/>
      <c r="M858" s="152"/>
      <c r="T858" s="52"/>
      <c r="AT858" s="16" t="s">
        <v>214</v>
      </c>
      <c r="AU858" s="16" t="s">
        <v>88</v>
      </c>
    </row>
    <row r="859" spans="2:65" s="12" customFormat="1">
      <c r="B859" s="153"/>
      <c r="D859" s="154" t="s">
        <v>259</v>
      </c>
      <c r="E859" s="155" t="s">
        <v>1</v>
      </c>
      <c r="F859" s="156" t="s">
        <v>2723</v>
      </c>
      <c r="H859" s="155" t="s">
        <v>1</v>
      </c>
      <c r="L859" s="153"/>
      <c r="M859" s="157"/>
      <c r="T859" s="158"/>
      <c r="AT859" s="155" t="s">
        <v>259</v>
      </c>
      <c r="AU859" s="155" t="s">
        <v>88</v>
      </c>
      <c r="AV859" s="12" t="s">
        <v>80</v>
      </c>
      <c r="AW859" s="12" t="s">
        <v>27</v>
      </c>
      <c r="AX859" s="12" t="s">
        <v>72</v>
      </c>
      <c r="AY859" s="155" t="s">
        <v>157</v>
      </c>
    </row>
    <row r="860" spans="2:65" s="12" customFormat="1">
      <c r="B860" s="153"/>
      <c r="D860" s="154" t="s">
        <v>259</v>
      </c>
      <c r="E860" s="155" t="s">
        <v>1</v>
      </c>
      <c r="F860" s="156" t="s">
        <v>2762</v>
      </c>
      <c r="H860" s="155" t="s">
        <v>1</v>
      </c>
      <c r="L860" s="153"/>
      <c r="M860" s="157"/>
      <c r="T860" s="158"/>
      <c r="AT860" s="155" t="s">
        <v>259</v>
      </c>
      <c r="AU860" s="155" t="s">
        <v>88</v>
      </c>
      <c r="AV860" s="12" t="s">
        <v>80</v>
      </c>
      <c r="AW860" s="12" t="s">
        <v>27</v>
      </c>
      <c r="AX860" s="12" t="s">
        <v>72</v>
      </c>
      <c r="AY860" s="155" t="s">
        <v>157</v>
      </c>
    </row>
    <row r="861" spans="2:65" s="12" customFormat="1">
      <c r="B861" s="153"/>
      <c r="D861" s="154" t="s">
        <v>259</v>
      </c>
      <c r="E861" s="155" t="s">
        <v>1</v>
      </c>
      <c r="F861" s="156" t="s">
        <v>2763</v>
      </c>
      <c r="H861" s="155" t="s">
        <v>1</v>
      </c>
      <c r="L861" s="153"/>
      <c r="M861" s="157"/>
      <c r="T861" s="158"/>
      <c r="AT861" s="155" t="s">
        <v>259</v>
      </c>
      <c r="AU861" s="155" t="s">
        <v>88</v>
      </c>
      <c r="AV861" s="12" t="s">
        <v>80</v>
      </c>
      <c r="AW861" s="12" t="s">
        <v>27</v>
      </c>
      <c r="AX861" s="12" t="s">
        <v>72</v>
      </c>
      <c r="AY861" s="155" t="s">
        <v>157</v>
      </c>
    </row>
    <row r="862" spans="2:65" s="12" customFormat="1">
      <c r="B862" s="153"/>
      <c r="D862" s="154" t="s">
        <v>259</v>
      </c>
      <c r="E862" s="155" t="s">
        <v>1</v>
      </c>
      <c r="F862" s="156" t="s">
        <v>4593</v>
      </c>
      <c r="H862" s="155" t="s">
        <v>1</v>
      </c>
      <c r="L862" s="153"/>
      <c r="M862" s="157"/>
      <c r="T862" s="158"/>
      <c r="AT862" s="155" t="s">
        <v>259</v>
      </c>
      <c r="AU862" s="155" t="s">
        <v>88</v>
      </c>
      <c r="AV862" s="12" t="s">
        <v>80</v>
      </c>
      <c r="AW862" s="12" t="s">
        <v>27</v>
      </c>
      <c r="AX862" s="12" t="s">
        <v>72</v>
      </c>
      <c r="AY862" s="155" t="s">
        <v>157</v>
      </c>
    </row>
    <row r="863" spans="2:65" s="13" customFormat="1">
      <c r="B863" s="159"/>
      <c r="D863" s="154" t="s">
        <v>259</v>
      </c>
      <c r="E863" s="160" t="s">
        <v>1</v>
      </c>
      <c r="F863" s="161" t="s">
        <v>4594</v>
      </c>
      <c r="H863" s="162">
        <v>0.53400000000000003</v>
      </c>
      <c r="L863" s="159"/>
      <c r="M863" s="163"/>
      <c r="T863" s="164"/>
      <c r="AT863" s="160" t="s">
        <v>259</v>
      </c>
      <c r="AU863" s="160" t="s">
        <v>88</v>
      </c>
      <c r="AV863" s="13" t="s">
        <v>88</v>
      </c>
      <c r="AW863" s="13" t="s">
        <v>27</v>
      </c>
      <c r="AX863" s="13" t="s">
        <v>72</v>
      </c>
      <c r="AY863" s="160" t="s">
        <v>157</v>
      </c>
    </row>
    <row r="864" spans="2:65" s="13" customFormat="1">
      <c r="B864" s="159"/>
      <c r="D864" s="154" t="s">
        <v>259</v>
      </c>
      <c r="E864" s="160" t="s">
        <v>1</v>
      </c>
      <c r="F864" s="161" t="s">
        <v>4595</v>
      </c>
      <c r="H864" s="162">
        <v>0.47099999999999997</v>
      </c>
      <c r="L864" s="159"/>
      <c r="M864" s="163"/>
      <c r="T864" s="164"/>
      <c r="AT864" s="160" t="s">
        <v>259</v>
      </c>
      <c r="AU864" s="160" t="s">
        <v>88</v>
      </c>
      <c r="AV864" s="13" t="s">
        <v>88</v>
      </c>
      <c r="AW864" s="13" t="s">
        <v>27</v>
      </c>
      <c r="AX864" s="13" t="s">
        <v>72</v>
      </c>
      <c r="AY864" s="160" t="s">
        <v>157</v>
      </c>
    </row>
    <row r="865" spans="2:51" s="13" customFormat="1">
      <c r="B865" s="159"/>
      <c r="D865" s="154" t="s">
        <v>259</v>
      </c>
      <c r="E865" s="160" t="s">
        <v>1</v>
      </c>
      <c r="F865" s="161" t="s">
        <v>4596</v>
      </c>
      <c r="H865" s="162">
        <v>1.599</v>
      </c>
      <c r="L865" s="159"/>
      <c r="M865" s="163"/>
      <c r="T865" s="164"/>
      <c r="AT865" s="160" t="s">
        <v>259</v>
      </c>
      <c r="AU865" s="160" t="s">
        <v>88</v>
      </c>
      <c r="AV865" s="13" t="s">
        <v>88</v>
      </c>
      <c r="AW865" s="13" t="s">
        <v>27</v>
      </c>
      <c r="AX865" s="13" t="s">
        <v>72</v>
      </c>
      <c r="AY865" s="160" t="s">
        <v>157</v>
      </c>
    </row>
    <row r="866" spans="2:51" s="13" customFormat="1">
      <c r="B866" s="159"/>
      <c r="D866" s="154" t="s">
        <v>259</v>
      </c>
      <c r="E866" s="160" t="s">
        <v>1</v>
      </c>
      <c r="F866" s="161" t="s">
        <v>4597</v>
      </c>
      <c r="H866" s="162">
        <v>0.67200000000000004</v>
      </c>
      <c r="L866" s="159"/>
      <c r="M866" s="163"/>
      <c r="T866" s="164"/>
      <c r="AT866" s="160" t="s">
        <v>259</v>
      </c>
      <c r="AU866" s="160" t="s">
        <v>88</v>
      </c>
      <c r="AV866" s="13" t="s">
        <v>88</v>
      </c>
      <c r="AW866" s="13" t="s">
        <v>27</v>
      </c>
      <c r="AX866" s="13" t="s">
        <v>72</v>
      </c>
      <c r="AY866" s="160" t="s">
        <v>157</v>
      </c>
    </row>
    <row r="867" spans="2:51" s="13" customFormat="1">
      <c r="B867" s="159"/>
      <c r="D867" s="154" t="s">
        <v>259</v>
      </c>
      <c r="E867" s="160" t="s">
        <v>1</v>
      </c>
      <c r="F867" s="161" t="s">
        <v>4598</v>
      </c>
      <c r="H867" s="162">
        <v>1.395</v>
      </c>
      <c r="L867" s="159"/>
      <c r="M867" s="163"/>
      <c r="T867" s="164"/>
      <c r="AT867" s="160" t="s">
        <v>259</v>
      </c>
      <c r="AU867" s="160" t="s">
        <v>88</v>
      </c>
      <c r="AV867" s="13" t="s">
        <v>88</v>
      </c>
      <c r="AW867" s="13" t="s">
        <v>27</v>
      </c>
      <c r="AX867" s="13" t="s">
        <v>72</v>
      </c>
      <c r="AY867" s="160" t="s">
        <v>157</v>
      </c>
    </row>
    <row r="868" spans="2:51" s="13" customFormat="1">
      <c r="B868" s="159"/>
      <c r="D868" s="154" t="s">
        <v>259</v>
      </c>
      <c r="E868" s="160" t="s">
        <v>1</v>
      </c>
      <c r="F868" s="161" t="s">
        <v>4599</v>
      </c>
      <c r="H868" s="162">
        <v>0.45300000000000001</v>
      </c>
      <c r="L868" s="159"/>
      <c r="M868" s="163"/>
      <c r="T868" s="164"/>
      <c r="AT868" s="160" t="s">
        <v>259</v>
      </c>
      <c r="AU868" s="160" t="s">
        <v>88</v>
      </c>
      <c r="AV868" s="13" t="s">
        <v>88</v>
      </c>
      <c r="AW868" s="13" t="s">
        <v>27</v>
      </c>
      <c r="AX868" s="13" t="s">
        <v>72</v>
      </c>
      <c r="AY868" s="160" t="s">
        <v>157</v>
      </c>
    </row>
    <row r="869" spans="2:51" s="13" customFormat="1">
      <c r="B869" s="159"/>
      <c r="D869" s="154" t="s">
        <v>259</v>
      </c>
      <c r="E869" s="160" t="s">
        <v>1</v>
      </c>
      <c r="F869" s="161" t="s">
        <v>4600</v>
      </c>
      <c r="H869" s="162">
        <v>0.33600000000000002</v>
      </c>
      <c r="L869" s="159"/>
      <c r="M869" s="163"/>
      <c r="T869" s="164"/>
      <c r="AT869" s="160" t="s">
        <v>259</v>
      </c>
      <c r="AU869" s="160" t="s">
        <v>88</v>
      </c>
      <c r="AV869" s="13" t="s">
        <v>88</v>
      </c>
      <c r="AW869" s="13" t="s">
        <v>27</v>
      </c>
      <c r="AX869" s="13" t="s">
        <v>72</v>
      </c>
      <c r="AY869" s="160" t="s">
        <v>157</v>
      </c>
    </row>
    <row r="870" spans="2:51" s="13" customFormat="1">
      <c r="B870" s="159"/>
      <c r="D870" s="154" t="s">
        <v>259</v>
      </c>
      <c r="E870" s="160" t="s">
        <v>1</v>
      </c>
      <c r="F870" s="161" t="s">
        <v>4601</v>
      </c>
      <c r="H870" s="162">
        <v>0.69</v>
      </c>
      <c r="L870" s="159"/>
      <c r="M870" s="163"/>
      <c r="T870" s="164"/>
      <c r="AT870" s="160" t="s">
        <v>259</v>
      </c>
      <c r="AU870" s="160" t="s">
        <v>88</v>
      </c>
      <c r="AV870" s="13" t="s">
        <v>88</v>
      </c>
      <c r="AW870" s="13" t="s">
        <v>27</v>
      </c>
      <c r="AX870" s="13" t="s">
        <v>72</v>
      </c>
      <c r="AY870" s="160" t="s">
        <v>157</v>
      </c>
    </row>
    <row r="871" spans="2:51" s="13" customFormat="1">
      <c r="B871" s="159"/>
      <c r="D871" s="154" t="s">
        <v>259</v>
      </c>
      <c r="E871" s="160" t="s">
        <v>1</v>
      </c>
      <c r="F871" s="161" t="s">
        <v>4602</v>
      </c>
      <c r="H871" s="162">
        <v>0.56999999999999995</v>
      </c>
      <c r="L871" s="159"/>
      <c r="M871" s="163"/>
      <c r="T871" s="164"/>
      <c r="AT871" s="160" t="s">
        <v>259</v>
      </c>
      <c r="AU871" s="160" t="s">
        <v>88</v>
      </c>
      <c r="AV871" s="13" t="s">
        <v>88</v>
      </c>
      <c r="AW871" s="13" t="s">
        <v>27</v>
      </c>
      <c r="AX871" s="13" t="s">
        <v>72</v>
      </c>
      <c r="AY871" s="160" t="s">
        <v>157</v>
      </c>
    </row>
    <row r="872" spans="2:51" s="13" customFormat="1">
      <c r="B872" s="159"/>
      <c r="D872" s="154" t="s">
        <v>259</v>
      </c>
      <c r="E872" s="160" t="s">
        <v>1</v>
      </c>
      <c r="F872" s="161" t="s">
        <v>4603</v>
      </c>
      <c r="H872" s="162">
        <v>0.64500000000000002</v>
      </c>
      <c r="L872" s="159"/>
      <c r="M872" s="163"/>
      <c r="T872" s="164"/>
      <c r="AT872" s="160" t="s">
        <v>259</v>
      </c>
      <c r="AU872" s="160" t="s">
        <v>88</v>
      </c>
      <c r="AV872" s="13" t="s">
        <v>88</v>
      </c>
      <c r="AW872" s="13" t="s">
        <v>27</v>
      </c>
      <c r="AX872" s="13" t="s">
        <v>72</v>
      </c>
      <c r="AY872" s="160" t="s">
        <v>157</v>
      </c>
    </row>
    <row r="873" spans="2:51" s="13" customFormat="1">
      <c r="B873" s="159"/>
      <c r="D873" s="154" t="s">
        <v>259</v>
      </c>
      <c r="E873" s="160" t="s">
        <v>1</v>
      </c>
      <c r="F873" s="161" t="s">
        <v>4604</v>
      </c>
      <c r="H873" s="162">
        <v>0.438</v>
      </c>
      <c r="L873" s="159"/>
      <c r="M873" s="163"/>
      <c r="T873" s="164"/>
      <c r="AT873" s="160" t="s">
        <v>259</v>
      </c>
      <c r="AU873" s="160" t="s">
        <v>88</v>
      </c>
      <c r="AV873" s="13" t="s">
        <v>88</v>
      </c>
      <c r="AW873" s="13" t="s">
        <v>27</v>
      </c>
      <c r="AX873" s="13" t="s">
        <v>72</v>
      </c>
      <c r="AY873" s="160" t="s">
        <v>157</v>
      </c>
    </row>
    <row r="874" spans="2:51" s="13" customFormat="1">
      <c r="B874" s="159"/>
      <c r="D874" s="154" t="s">
        <v>259</v>
      </c>
      <c r="E874" s="160" t="s">
        <v>1</v>
      </c>
      <c r="F874" s="161" t="s">
        <v>4605</v>
      </c>
      <c r="H874" s="162">
        <v>0.69299999999999995</v>
      </c>
      <c r="L874" s="159"/>
      <c r="M874" s="163"/>
      <c r="T874" s="164"/>
      <c r="AT874" s="160" t="s">
        <v>259</v>
      </c>
      <c r="AU874" s="160" t="s">
        <v>88</v>
      </c>
      <c r="AV874" s="13" t="s">
        <v>88</v>
      </c>
      <c r="AW874" s="13" t="s">
        <v>27</v>
      </c>
      <c r="AX874" s="13" t="s">
        <v>72</v>
      </c>
      <c r="AY874" s="160" t="s">
        <v>157</v>
      </c>
    </row>
    <row r="875" spans="2:51" s="12" customFormat="1">
      <c r="B875" s="153"/>
      <c r="D875" s="154" t="s">
        <v>259</v>
      </c>
      <c r="E875" s="155" t="s">
        <v>1</v>
      </c>
      <c r="F875" s="156" t="s">
        <v>4606</v>
      </c>
      <c r="H875" s="155" t="s">
        <v>1</v>
      </c>
      <c r="L875" s="153"/>
      <c r="M875" s="157"/>
      <c r="T875" s="158"/>
      <c r="AT875" s="155" t="s">
        <v>259</v>
      </c>
      <c r="AU875" s="155" t="s">
        <v>88</v>
      </c>
      <c r="AV875" s="12" t="s">
        <v>80</v>
      </c>
      <c r="AW875" s="12" t="s">
        <v>27</v>
      </c>
      <c r="AX875" s="12" t="s">
        <v>72</v>
      </c>
      <c r="AY875" s="155" t="s">
        <v>157</v>
      </c>
    </row>
    <row r="876" spans="2:51" s="13" customFormat="1">
      <c r="B876" s="159"/>
      <c r="D876" s="154" t="s">
        <v>259</v>
      </c>
      <c r="E876" s="160" t="s">
        <v>1</v>
      </c>
      <c r="F876" s="161" t="s">
        <v>4607</v>
      </c>
      <c r="H876" s="162">
        <v>8.6999999999999994E-2</v>
      </c>
      <c r="L876" s="159"/>
      <c r="M876" s="163"/>
      <c r="T876" s="164"/>
      <c r="AT876" s="160" t="s">
        <v>259</v>
      </c>
      <c r="AU876" s="160" t="s">
        <v>88</v>
      </c>
      <c r="AV876" s="13" t="s">
        <v>88</v>
      </c>
      <c r="AW876" s="13" t="s">
        <v>27</v>
      </c>
      <c r="AX876" s="13" t="s">
        <v>72</v>
      </c>
      <c r="AY876" s="160" t="s">
        <v>157</v>
      </c>
    </row>
    <row r="877" spans="2:51" s="13" customFormat="1">
      <c r="B877" s="159"/>
      <c r="D877" s="154" t="s">
        <v>259</v>
      </c>
      <c r="E877" s="160" t="s">
        <v>1</v>
      </c>
      <c r="F877" s="161" t="s">
        <v>4608</v>
      </c>
      <c r="H877" s="162">
        <v>8.5999999999999993E-2</v>
      </c>
      <c r="L877" s="159"/>
      <c r="M877" s="163"/>
      <c r="T877" s="164"/>
      <c r="AT877" s="160" t="s">
        <v>259</v>
      </c>
      <c r="AU877" s="160" t="s">
        <v>88</v>
      </c>
      <c r="AV877" s="13" t="s">
        <v>88</v>
      </c>
      <c r="AW877" s="13" t="s">
        <v>27</v>
      </c>
      <c r="AX877" s="13" t="s">
        <v>72</v>
      </c>
      <c r="AY877" s="160" t="s">
        <v>157</v>
      </c>
    </row>
    <row r="878" spans="2:51" s="13" customFormat="1">
      <c r="B878" s="159"/>
      <c r="D878" s="154" t="s">
        <v>259</v>
      </c>
      <c r="E878" s="160" t="s">
        <v>1</v>
      </c>
      <c r="F878" s="161" t="s">
        <v>4609</v>
      </c>
      <c r="H878" s="162">
        <v>0.39800000000000002</v>
      </c>
      <c r="L878" s="159"/>
      <c r="M878" s="163"/>
      <c r="T878" s="164"/>
      <c r="AT878" s="160" t="s">
        <v>259</v>
      </c>
      <c r="AU878" s="160" t="s">
        <v>88</v>
      </c>
      <c r="AV878" s="13" t="s">
        <v>88</v>
      </c>
      <c r="AW878" s="13" t="s">
        <v>27</v>
      </c>
      <c r="AX878" s="13" t="s">
        <v>72</v>
      </c>
      <c r="AY878" s="160" t="s">
        <v>157</v>
      </c>
    </row>
    <row r="879" spans="2:51" s="13" customFormat="1">
      <c r="B879" s="159"/>
      <c r="D879" s="154" t="s">
        <v>259</v>
      </c>
      <c r="E879" s="160" t="s">
        <v>1</v>
      </c>
      <c r="F879" s="161" t="s">
        <v>4610</v>
      </c>
      <c r="H879" s="162">
        <v>0.48899999999999999</v>
      </c>
      <c r="L879" s="159"/>
      <c r="M879" s="163"/>
      <c r="T879" s="164"/>
      <c r="AT879" s="160" t="s">
        <v>259</v>
      </c>
      <c r="AU879" s="160" t="s">
        <v>88</v>
      </c>
      <c r="AV879" s="13" t="s">
        <v>88</v>
      </c>
      <c r="AW879" s="13" t="s">
        <v>27</v>
      </c>
      <c r="AX879" s="13" t="s">
        <v>72</v>
      </c>
      <c r="AY879" s="160" t="s">
        <v>157</v>
      </c>
    </row>
    <row r="880" spans="2:51" s="13" customFormat="1">
      <c r="B880" s="159"/>
      <c r="D880" s="154" t="s">
        <v>259</v>
      </c>
      <c r="E880" s="160" t="s">
        <v>1</v>
      </c>
      <c r="F880" s="161" t="s">
        <v>4611</v>
      </c>
      <c r="H880" s="162">
        <v>0.36899999999999999</v>
      </c>
      <c r="L880" s="159"/>
      <c r="M880" s="163"/>
      <c r="T880" s="164"/>
      <c r="AT880" s="160" t="s">
        <v>259</v>
      </c>
      <c r="AU880" s="160" t="s">
        <v>88</v>
      </c>
      <c r="AV880" s="13" t="s">
        <v>88</v>
      </c>
      <c r="AW880" s="13" t="s">
        <v>27</v>
      </c>
      <c r="AX880" s="13" t="s">
        <v>72</v>
      </c>
      <c r="AY880" s="160" t="s">
        <v>157</v>
      </c>
    </row>
    <row r="881" spans="2:51" s="13" customFormat="1">
      <c r="B881" s="159"/>
      <c r="D881" s="154" t="s">
        <v>259</v>
      </c>
      <c r="E881" s="160" t="s">
        <v>1</v>
      </c>
      <c r="F881" s="161" t="s">
        <v>4612</v>
      </c>
      <c r="H881" s="162">
        <v>1.425</v>
      </c>
      <c r="L881" s="159"/>
      <c r="M881" s="163"/>
      <c r="T881" s="164"/>
      <c r="AT881" s="160" t="s">
        <v>259</v>
      </c>
      <c r="AU881" s="160" t="s">
        <v>88</v>
      </c>
      <c r="AV881" s="13" t="s">
        <v>88</v>
      </c>
      <c r="AW881" s="13" t="s">
        <v>27</v>
      </c>
      <c r="AX881" s="13" t="s">
        <v>72</v>
      </c>
      <c r="AY881" s="160" t="s">
        <v>157</v>
      </c>
    </row>
    <row r="882" spans="2:51" s="13" customFormat="1">
      <c r="B882" s="159"/>
      <c r="D882" s="154" t="s">
        <v>259</v>
      </c>
      <c r="E882" s="160" t="s">
        <v>1</v>
      </c>
      <c r="F882" s="161" t="s">
        <v>4613</v>
      </c>
      <c r="H882" s="162">
        <v>0.255</v>
      </c>
      <c r="L882" s="159"/>
      <c r="M882" s="163"/>
      <c r="T882" s="164"/>
      <c r="AT882" s="160" t="s">
        <v>259</v>
      </c>
      <c r="AU882" s="160" t="s">
        <v>88</v>
      </c>
      <c r="AV882" s="13" t="s">
        <v>88</v>
      </c>
      <c r="AW882" s="13" t="s">
        <v>27</v>
      </c>
      <c r="AX882" s="13" t="s">
        <v>72</v>
      </c>
      <c r="AY882" s="160" t="s">
        <v>157</v>
      </c>
    </row>
    <row r="883" spans="2:51" s="13" customFormat="1">
      <c r="B883" s="159"/>
      <c r="D883" s="154" t="s">
        <v>259</v>
      </c>
      <c r="E883" s="160" t="s">
        <v>1</v>
      </c>
      <c r="F883" s="161" t="s">
        <v>4614</v>
      </c>
      <c r="H883" s="162">
        <v>0.66</v>
      </c>
      <c r="L883" s="159"/>
      <c r="M883" s="163"/>
      <c r="T883" s="164"/>
      <c r="AT883" s="160" t="s">
        <v>259</v>
      </c>
      <c r="AU883" s="160" t="s">
        <v>88</v>
      </c>
      <c r="AV883" s="13" t="s">
        <v>88</v>
      </c>
      <c r="AW883" s="13" t="s">
        <v>27</v>
      </c>
      <c r="AX883" s="13" t="s">
        <v>72</v>
      </c>
      <c r="AY883" s="160" t="s">
        <v>157</v>
      </c>
    </row>
    <row r="884" spans="2:51" s="13" customFormat="1">
      <c r="B884" s="159"/>
      <c r="D884" s="154" t="s">
        <v>259</v>
      </c>
      <c r="E884" s="160" t="s">
        <v>1</v>
      </c>
      <c r="F884" s="161" t="s">
        <v>4615</v>
      </c>
      <c r="H884" s="162">
        <v>0.25800000000000001</v>
      </c>
      <c r="L884" s="159"/>
      <c r="M884" s="163"/>
      <c r="T884" s="164"/>
      <c r="AT884" s="160" t="s">
        <v>259</v>
      </c>
      <c r="AU884" s="160" t="s">
        <v>88</v>
      </c>
      <c r="AV884" s="13" t="s">
        <v>88</v>
      </c>
      <c r="AW884" s="13" t="s">
        <v>27</v>
      </c>
      <c r="AX884" s="13" t="s">
        <v>72</v>
      </c>
      <c r="AY884" s="160" t="s">
        <v>157</v>
      </c>
    </row>
    <row r="885" spans="2:51" s="13" customFormat="1">
      <c r="B885" s="159"/>
      <c r="D885" s="154" t="s">
        <v>259</v>
      </c>
      <c r="E885" s="160" t="s">
        <v>1</v>
      </c>
      <c r="F885" s="161" t="s">
        <v>4616</v>
      </c>
      <c r="H885" s="162">
        <v>0.06</v>
      </c>
      <c r="L885" s="159"/>
      <c r="M885" s="163"/>
      <c r="T885" s="164"/>
      <c r="AT885" s="160" t="s">
        <v>259</v>
      </c>
      <c r="AU885" s="160" t="s">
        <v>88</v>
      </c>
      <c r="AV885" s="13" t="s">
        <v>88</v>
      </c>
      <c r="AW885" s="13" t="s">
        <v>27</v>
      </c>
      <c r="AX885" s="13" t="s">
        <v>72</v>
      </c>
      <c r="AY885" s="160" t="s">
        <v>157</v>
      </c>
    </row>
    <row r="886" spans="2:51" s="13" customFormat="1">
      <c r="B886" s="159"/>
      <c r="D886" s="154" t="s">
        <v>259</v>
      </c>
      <c r="E886" s="160" t="s">
        <v>1</v>
      </c>
      <c r="F886" s="161" t="s">
        <v>4617</v>
      </c>
      <c r="H886" s="162">
        <v>0.183</v>
      </c>
      <c r="L886" s="159"/>
      <c r="M886" s="163"/>
      <c r="T886" s="164"/>
      <c r="AT886" s="160" t="s">
        <v>259</v>
      </c>
      <c r="AU886" s="160" t="s">
        <v>88</v>
      </c>
      <c r="AV886" s="13" t="s">
        <v>88</v>
      </c>
      <c r="AW886" s="13" t="s">
        <v>27</v>
      </c>
      <c r="AX886" s="13" t="s">
        <v>72</v>
      </c>
      <c r="AY886" s="160" t="s">
        <v>157</v>
      </c>
    </row>
    <row r="887" spans="2:51" s="13" customFormat="1">
      <c r="B887" s="159"/>
      <c r="D887" s="154" t="s">
        <v>259</v>
      </c>
      <c r="E887" s="160" t="s">
        <v>1</v>
      </c>
      <c r="F887" s="161" t="s">
        <v>4618</v>
      </c>
      <c r="H887" s="162">
        <v>0.22500000000000001</v>
      </c>
      <c r="L887" s="159"/>
      <c r="M887" s="163"/>
      <c r="T887" s="164"/>
      <c r="AT887" s="160" t="s">
        <v>259</v>
      </c>
      <c r="AU887" s="160" t="s">
        <v>88</v>
      </c>
      <c r="AV887" s="13" t="s">
        <v>88</v>
      </c>
      <c r="AW887" s="13" t="s">
        <v>27</v>
      </c>
      <c r="AX887" s="13" t="s">
        <v>72</v>
      </c>
      <c r="AY887" s="160" t="s">
        <v>157</v>
      </c>
    </row>
    <row r="888" spans="2:51" s="13" customFormat="1">
      <c r="B888" s="159"/>
      <c r="D888" s="154" t="s">
        <v>259</v>
      </c>
      <c r="E888" s="160" t="s">
        <v>1</v>
      </c>
      <c r="F888" s="161" t="s">
        <v>4619</v>
      </c>
      <c r="H888" s="162">
        <v>0.25800000000000001</v>
      </c>
      <c r="L888" s="159"/>
      <c r="M888" s="163"/>
      <c r="T888" s="164"/>
      <c r="AT888" s="160" t="s">
        <v>259</v>
      </c>
      <c r="AU888" s="160" t="s">
        <v>88</v>
      </c>
      <c r="AV888" s="13" t="s">
        <v>88</v>
      </c>
      <c r="AW888" s="13" t="s">
        <v>27</v>
      </c>
      <c r="AX888" s="13" t="s">
        <v>72</v>
      </c>
      <c r="AY888" s="160" t="s">
        <v>157</v>
      </c>
    </row>
    <row r="889" spans="2:51" s="13" customFormat="1">
      <c r="B889" s="159"/>
      <c r="D889" s="154" t="s">
        <v>259</v>
      </c>
      <c r="E889" s="160" t="s">
        <v>1</v>
      </c>
      <c r="F889" s="161" t="s">
        <v>4620</v>
      </c>
      <c r="H889" s="162">
        <v>0.39</v>
      </c>
      <c r="L889" s="159"/>
      <c r="M889" s="163"/>
      <c r="T889" s="164"/>
      <c r="AT889" s="160" t="s">
        <v>259</v>
      </c>
      <c r="AU889" s="160" t="s">
        <v>88</v>
      </c>
      <c r="AV889" s="13" t="s">
        <v>88</v>
      </c>
      <c r="AW889" s="13" t="s">
        <v>27</v>
      </c>
      <c r="AX889" s="13" t="s">
        <v>72</v>
      </c>
      <c r="AY889" s="160" t="s">
        <v>157</v>
      </c>
    </row>
    <row r="890" spans="2:51" s="12" customFormat="1">
      <c r="B890" s="153"/>
      <c r="D890" s="154" t="s">
        <v>259</v>
      </c>
      <c r="E890" s="155" t="s">
        <v>1</v>
      </c>
      <c r="F890" s="156" t="s">
        <v>4621</v>
      </c>
      <c r="H890" s="155" t="s">
        <v>1</v>
      </c>
      <c r="L890" s="153"/>
      <c r="M890" s="157"/>
      <c r="T890" s="158"/>
      <c r="AT890" s="155" t="s">
        <v>259</v>
      </c>
      <c r="AU890" s="155" t="s">
        <v>88</v>
      </c>
      <c r="AV890" s="12" t="s">
        <v>80</v>
      </c>
      <c r="AW890" s="12" t="s">
        <v>27</v>
      </c>
      <c r="AX890" s="12" t="s">
        <v>72</v>
      </c>
      <c r="AY890" s="155" t="s">
        <v>157</v>
      </c>
    </row>
    <row r="891" spans="2:51" s="13" customFormat="1">
      <c r="B891" s="159"/>
      <c r="D891" s="154" t="s">
        <v>259</v>
      </c>
      <c r="E891" s="160" t="s">
        <v>1</v>
      </c>
      <c r="F891" s="161" t="s">
        <v>4622</v>
      </c>
      <c r="H891" s="162">
        <v>1.61</v>
      </c>
      <c r="L891" s="159"/>
      <c r="M891" s="163"/>
      <c r="T891" s="164"/>
      <c r="AT891" s="160" t="s">
        <v>259</v>
      </c>
      <c r="AU891" s="160" t="s">
        <v>88</v>
      </c>
      <c r="AV891" s="13" t="s">
        <v>88</v>
      </c>
      <c r="AW891" s="13" t="s">
        <v>27</v>
      </c>
      <c r="AX891" s="13" t="s">
        <v>72</v>
      </c>
      <c r="AY891" s="160" t="s">
        <v>157</v>
      </c>
    </row>
    <row r="892" spans="2:51" s="13" customFormat="1">
      <c r="B892" s="159"/>
      <c r="D892" s="154" t="s">
        <v>259</v>
      </c>
      <c r="E892" s="160" t="s">
        <v>1</v>
      </c>
      <c r="F892" s="161" t="s">
        <v>4623</v>
      </c>
      <c r="H892" s="162">
        <v>0.65800000000000003</v>
      </c>
      <c r="L892" s="159"/>
      <c r="M892" s="163"/>
      <c r="T892" s="164"/>
      <c r="AT892" s="160" t="s">
        <v>259</v>
      </c>
      <c r="AU892" s="160" t="s">
        <v>88</v>
      </c>
      <c r="AV892" s="13" t="s">
        <v>88</v>
      </c>
      <c r="AW892" s="13" t="s">
        <v>27</v>
      </c>
      <c r="AX892" s="13" t="s">
        <v>72</v>
      </c>
      <c r="AY892" s="160" t="s">
        <v>157</v>
      </c>
    </row>
    <row r="893" spans="2:51" s="13" customFormat="1">
      <c r="B893" s="159"/>
      <c r="D893" s="154" t="s">
        <v>259</v>
      </c>
      <c r="E893" s="160" t="s">
        <v>1</v>
      </c>
      <c r="F893" s="161" t="s">
        <v>4624</v>
      </c>
      <c r="H893" s="162">
        <v>0.60199999999999998</v>
      </c>
      <c r="L893" s="159"/>
      <c r="M893" s="163"/>
      <c r="T893" s="164"/>
      <c r="AT893" s="160" t="s">
        <v>259</v>
      </c>
      <c r="AU893" s="160" t="s">
        <v>88</v>
      </c>
      <c r="AV893" s="13" t="s">
        <v>88</v>
      </c>
      <c r="AW893" s="13" t="s">
        <v>27</v>
      </c>
      <c r="AX893" s="13" t="s">
        <v>72</v>
      </c>
      <c r="AY893" s="160" t="s">
        <v>157</v>
      </c>
    </row>
    <row r="894" spans="2:51" s="13" customFormat="1">
      <c r="B894" s="159"/>
      <c r="D894" s="154" t="s">
        <v>259</v>
      </c>
      <c r="E894" s="160" t="s">
        <v>1</v>
      </c>
      <c r="F894" s="161" t="s">
        <v>4625</v>
      </c>
      <c r="H894" s="162">
        <v>1.2949999999999999</v>
      </c>
      <c r="L894" s="159"/>
      <c r="M894" s="163"/>
      <c r="T894" s="164"/>
      <c r="AT894" s="160" t="s">
        <v>259</v>
      </c>
      <c r="AU894" s="160" t="s">
        <v>88</v>
      </c>
      <c r="AV894" s="13" t="s">
        <v>88</v>
      </c>
      <c r="AW894" s="13" t="s">
        <v>27</v>
      </c>
      <c r="AX894" s="13" t="s">
        <v>72</v>
      </c>
      <c r="AY894" s="160" t="s">
        <v>157</v>
      </c>
    </row>
    <row r="895" spans="2:51" s="13" customFormat="1">
      <c r="B895" s="159"/>
      <c r="D895" s="154" t="s">
        <v>259</v>
      </c>
      <c r="E895" s="160" t="s">
        <v>1</v>
      </c>
      <c r="F895" s="161" t="s">
        <v>4626</v>
      </c>
      <c r="H895" s="162">
        <v>1.2250000000000001</v>
      </c>
      <c r="L895" s="159"/>
      <c r="M895" s="163"/>
      <c r="T895" s="164"/>
      <c r="AT895" s="160" t="s">
        <v>259</v>
      </c>
      <c r="AU895" s="160" t="s">
        <v>88</v>
      </c>
      <c r="AV895" s="13" t="s">
        <v>88</v>
      </c>
      <c r="AW895" s="13" t="s">
        <v>27</v>
      </c>
      <c r="AX895" s="13" t="s">
        <v>72</v>
      </c>
      <c r="AY895" s="160" t="s">
        <v>157</v>
      </c>
    </row>
    <row r="896" spans="2:51" s="13" customFormat="1">
      <c r="B896" s="159"/>
      <c r="D896" s="154" t="s">
        <v>259</v>
      </c>
      <c r="E896" s="160" t="s">
        <v>1</v>
      </c>
      <c r="F896" s="161" t="s">
        <v>4627</v>
      </c>
      <c r="H896" s="162">
        <v>1.1759999999999999</v>
      </c>
      <c r="L896" s="159"/>
      <c r="M896" s="163"/>
      <c r="T896" s="164"/>
      <c r="AT896" s="160" t="s">
        <v>259</v>
      </c>
      <c r="AU896" s="160" t="s">
        <v>88</v>
      </c>
      <c r="AV896" s="13" t="s">
        <v>88</v>
      </c>
      <c r="AW896" s="13" t="s">
        <v>27</v>
      </c>
      <c r="AX896" s="13" t="s">
        <v>72</v>
      </c>
      <c r="AY896" s="160" t="s">
        <v>157</v>
      </c>
    </row>
    <row r="897" spans="2:51" s="13" customFormat="1">
      <c r="B897" s="159"/>
      <c r="D897" s="154" t="s">
        <v>259</v>
      </c>
      <c r="E897" s="160" t="s">
        <v>1</v>
      </c>
      <c r="F897" s="161" t="s">
        <v>4628</v>
      </c>
      <c r="H897" s="162">
        <v>1.2390000000000001</v>
      </c>
      <c r="L897" s="159"/>
      <c r="M897" s="163"/>
      <c r="T897" s="164"/>
      <c r="AT897" s="160" t="s">
        <v>259</v>
      </c>
      <c r="AU897" s="160" t="s">
        <v>88</v>
      </c>
      <c r="AV897" s="13" t="s">
        <v>88</v>
      </c>
      <c r="AW897" s="13" t="s">
        <v>27</v>
      </c>
      <c r="AX897" s="13" t="s">
        <v>72</v>
      </c>
      <c r="AY897" s="160" t="s">
        <v>157</v>
      </c>
    </row>
    <row r="898" spans="2:51" s="13" customFormat="1">
      <c r="B898" s="159"/>
      <c r="D898" s="154" t="s">
        <v>259</v>
      </c>
      <c r="E898" s="160" t="s">
        <v>1</v>
      </c>
      <c r="F898" s="161" t="s">
        <v>4629</v>
      </c>
      <c r="H898" s="162">
        <v>1.288</v>
      </c>
      <c r="L898" s="159"/>
      <c r="M898" s="163"/>
      <c r="T898" s="164"/>
      <c r="AT898" s="160" t="s">
        <v>259</v>
      </c>
      <c r="AU898" s="160" t="s">
        <v>88</v>
      </c>
      <c r="AV898" s="13" t="s">
        <v>88</v>
      </c>
      <c r="AW898" s="13" t="s">
        <v>27</v>
      </c>
      <c r="AX898" s="13" t="s">
        <v>72</v>
      </c>
      <c r="AY898" s="160" t="s">
        <v>157</v>
      </c>
    </row>
    <row r="899" spans="2:51" s="13" customFormat="1">
      <c r="B899" s="159"/>
      <c r="D899" s="154" t="s">
        <v>259</v>
      </c>
      <c r="E899" s="160" t="s">
        <v>1</v>
      </c>
      <c r="F899" s="161" t="s">
        <v>4630</v>
      </c>
      <c r="H899" s="162">
        <v>0.98699999999999999</v>
      </c>
      <c r="L899" s="159"/>
      <c r="M899" s="163"/>
      <c r="T899" s="164"/>
      <c r="AT899" s="160" t="s">
        <v>259</v>
      </c>
      <c r="AU899" s="160" t="s">
        <v>88</v>
      </c>
      <c r="AV899" s="13" t="s">
        <v>88</v>
      </c>
      <c r="AW899" s="13" t="s">
        <v>27</v>
      </c>
      <c r="AX899" s="13" t="s">
        <v>72</v>
      </c>
      <c r="AY899" s="160" t="s">
        <v>157</v>
      </c>
    </row>
    <row r="900" spans="2:51" s="13" customFormat="1">
      <c r="B900" s="159"/>
      <c r="D900" s="154" t="s">
        <v>259</v>
      </c>
      <c r="E900" s="160" t="s">
        <v>1</v>
      </c>
      <c r="F900" s="161" t="s">
        <v>4631</v>
      </c>
      <c r="H900" s="162">
        <v>0.161</v>
      </c>
      <c r="L900" s="159"/>
      <c r="M900" s="163"/>
      <c r="T900" s="164"/>
      <c r="AT900" s="160" t="s">
        <v>259</v>
      </c>
      <c r="AU900" s="160" t="s">
        <v>88</v>
      </c>
      <c r="AV900" s="13" t="s">
        <v>88</v>
      </c>
      <c r="AW900" s="13" t="s">
        <v>27</v>
      </c>
      <c r="AX900" s="13" t="s">
        <v>72</v>
      </c>
      <c r="AY900" s="160" t="s">
        <v>157</v>
      </c>
    </row>
    <row r="901" spans="2:51" s="13" customFormat="1">
      <c r="B901" s="159"/>
      <c r="D901" s="154" t="s">
        <v>259</v>
      </c>
      <c r="E901" s="160" t="s">
        <v>1</v>
      </c>
      <c r="F901" s="161" t="s">
        <v>4632</v>
      </c>
      <c r="H901" s="162">
        <v>1.708</v>
      </c>
      <c r="L901" s="159"/>
      <c r="M901" s="163"/>
      <c r="T901" s="164"/>
      <c r="AT901" s="160" t="s">
        <v>259</v>
      </c>
      <c r="AU901" s="160" t="s">
        <v>88</v>
      </c>
      <c r="AV901" s="13" t="s">
        <v>88</v>
      </c>
      <c r="AW901" s="13" t="s">
        <v>27</v>
      </c>
      <c r="AX901" s="13" t="s">
        <v>72</v>
      </c>
      <c r="AY901" s="160" t="s">
        <v>157</v>
      </c>
    </row>
    <row r="902" spans="2:51" s="13" customFormat="1">
      <c r="B902" s="159"/>
      <c r="D902" s="154" t="s">
        <v>259</v>
      </c>
      <c r="E902" s="160" t="s">
        <v>1</v>
      </c>
      <c r="F902" s="161" t="s">
        <v>4633</v>
      </c>
      <c r="H902" s="162">
        <v>1.2809999999999999</v>
      </c>
      <c r="L902" s="159"/>
      <c r="M902" s="163"/>
      <c r="T902" s="164"/>
      <c r="AT902" s="160" t="s">
        <v>259</v>
      </c>
      <c r="AU902" s="160" t="s">
        <v>88</v>
      </c>
      <c r="AV902" s="13" t="s">
        <v>88</v>
      </c>
      <c r="AW902" s="13" t="s">
        <v>27</v>
      </c>
      <c r="AX902" s="13" t="s">
        <v>72</v>
      </c>
      <c r="AY902" s="160" t="s">
        <v>157</v>
      </c>
    </row>
    <row r="903" spans="2:51" s="13" customFormat="1">
      <c r="B903" s="159"/>
      <c r="D903" s="154" t="s">
        <v>259</v>
      </c>
      <c r="E903" s="160" t="s">
        <v>1</v>
      </c>
      <c r="F903" s="161" t="s">
        <v>4634</v>
      </c>
      <c r="H903" s="162">
        <v>0.91700000000000004</v>
      </c>
      <c r="L903" s="159"/>
      <c r="M903" s="163"/>
      <c r="T903" s="164"/>
      <c r="AT903" s="160" t="s">
        <v>259</v>
      </c>
      <c r="AU903" s="160" t="s">
        <v>88</v>
      </c>
      <c r="AV903" s="13" t="s">
        <v>88</v>
      </c>
      <c r="AW903" s="13" t="s">
        <v>27</v>
      </c>
      <c r="AX903" s="13" t="s">
        <v>72</v>
      </c>
      <c r="AY903" s="160" t="s">
        <v>157</v>
      </c>
    </row>
    <row r="904" spans="2:51" s="13" customFormat="1">
      <c r="B904" s="159"/>
      <c r="D904" s="154" t="s">
        <v>259</v>
      </c>
      <c r="E904" s="160" t="s">
        <v>1</v>
      </c>
      <c r="F904" s="161" t="s">
        <v>4635</v>
      </c>
      <c r="H904" s="162">
        <v>0.34300000000000003</v>
      </c>
      <c r="L904" s="159"/>
      <c r="M904" s="163"/>
      <c r="T904" s="164"/>
      <c r="AT904" s="160" t="s">
        <v>259</v>
      </c>
      <c r="AU904" s="160" t="s">
        <v>88</v>
      </c>
      <c r="AV904" s="13" t="s">
        <v>88</v>
      </c>
      <c r="AW904" s="13" t="s">
        <v>27</v>
      </c>
      <c r="AX904" s="13" t="s">
        <v>72</v>
      </c>
      <c r="AY904" s="160" t="s">
        <v>157</v>
      </c>
    </row>
    <row r="905" spans="2:51" s="13" customFormat="1">
      <c r="B905" s="159"/>
      <c r="D905" s="154" t="s">
        <v>259</v>
      </c>
      <c r="E905" s="160" t="s">
        <v>1</v>
      </c>
      <c r="F905" s="161" t="s">
        <v>4636</v>
      </c>
      <c r="H905" s="162">
        <v>0.30099999999999999</v>
      </c>
      <c r="L905" s="159"/>
      <c r="M905" s="163"/>
      <c r="T905" s="164"/>
      <c r="AT905" s="160" t="s">
        <v>259</v>
      </c>
      <c r="AU905" s="160" t="s">
        <v>88</v>
      </c>
      <c r="AV905" s="13" t="s">
        <v>88</v>
      </c>
      <c r="AW905" s="13" t="s">
        <v>27</v>
      </c>
      <c r="AX905" s="13" t="s">
        <v>72</v>
      </c>
      <c r="AY905" s="160" t="s">
        <v>157</v>
      </c>
    </row>
    <row r="906" spans="2:51" s="13" customFormat="1">
      <c r="B906" s="159"/>
      <c r="D906" s="154" t="s">
        <v>259</v>
      </c>
      <c r="E906" s="160" t="s">
        <v>1</v>
      </c>
      <c r="F906" s="161" t="s">
        <v>4637</v>
      </c>
      <c r="H906" s="162">
        <v>1.05</v>
      </c>
      <c r="L906" s="159"/>
      <c r="M906" s="163"/>
      <c r="T906" s="164"/>
      <c r="AT906" s="160" t="s">
        <v>259</v>
      </c>
      <c r="AU906" s="160" t="s">
        <v>88</v>
      </c>
      <c r="AV906" s="13" t="s">
        <v>88</v>
      </c>
      <c r="AW906" s="13" t="s">
        <v>27</v>
      </c>
      <c r="AX906" s="13" t="s">
        <v>72</v>
      </c>
      <c r="AY906" s="160" t="s">
        <v>157</v>
      </c>
    </row>
    <row r="907" spans="2:51" s="13" customFormat="1">
      <c r="B907" s="159"/>
      <c r="D907" s="154" t="s">
        <v>259</v>
      </c>
      <c r="E907" s="160" t="s">
        <v>1</v>
      </c>
      <c r="F907" s="161" t="s">
        <v>4638</v>
      </c>
      <c r="H907" s="162">
        <v>1.2809999999999999</v>
      </c>
      <c r="L907" s="159"/>
      <c r="M907" s="163"/>
      <c r="T907" s="164"/>
      <c r="AT907" s="160" t="s">
        <v>259</v>
      </c>
      <c r="AU907" s="160" t="s">
        <v>88</v>
      </c>
      <c r="AV907" s="13" t="s">
        <v>88</v>
      </c>
      <c r="AW907" s="13" t="s">
        <v>27</v>
      </c>
      <c r="AX907" s="13" t="s">
        <v>72</v>
      </c>
      <c r="AY907" s="160" t="s">
        <v>157</v>
      </c>
    </row>
    <row r="908" spans="2:51" s="13" customFormat="1">
      <c r="B908" s="159"/>
      <c r="D908" s="154" t="s">
        <v>259</v>
      </c>
      <c r="E908" s="160" t="s">
        <v>1</v>
      </c>
      <c r="F908" s="161" t="s">
        <v>4639</v>
      </c>
      <c r="H908" s="162">
        <v>1.1060000000000001</v>
      </c>
      <c r="L908" s="159"/>
      <c r="M908" s="163"/>
      <c r="T908" s="164"/>
      <c r="AT908" s="160" t="s">
        <v>259</v>
      </c>
      <c r="AU908" s="160" t="s">
        <v>88</v>
      </c>
      <c r="AV908" s="13" t="s">
        <v>88</v>
      </c>
      <c r="AW908" s="13" t="s">
        <v>27</v>
      </c>
      <c r="AX908" s="13" t="s">
        <v>72</v>
      </c>
      <c r="AY908" s="160" t="s">
        <v>157</v>
      </c>
    </row>
    <row r="909" spans="2:51" s="13" customFormat="1">
      <c r="B909" s="159"/>
      <c r="D909" s="154" t="s">
        <v>259</v>
      </c>
      <c r="E909" s="160" t="s">
        <v>1</v>
      </c>
      <c r="F909" s="161" t="s">
        <v>4640</v>
      </c>
      <c r="H909" s="162">
        <v>0.19600000000000001</v>
      </c>
      <c r="L909" s="159"/>
      <c r="M909" s="163"/>
      <c r="T909" s="164"/>
      <c r="AT909" s="160" t="s">
        <v>259</v>
      </c>
      <c r="AU909" s="160" t="s">
        <v>88</v>
      </c>
      <c r="AV909" s="13" t="s">
        <v>88</v>
      </c>
      <c r="AW909" s="13" t="s">
        <v>27</v>
      </c>
      <c r="AX909" s="13" t="s">
        <v>72</v>
      </c>
      <c r="AY909" s="160" t="s">
        <v>157</v>
      </c>
    </row>
    <row r="910" spans="2:51" s="12" customFormat="1">
      <c r="B910" s="153"/>
      <c r="D910" s="154" t="s">
        <v>259</v>
      </c>
      <c r="E910" s="155" t="s">
        <v>1</v>
      </c>
      <c r="F910" s="156" t="s">
        <v>4641</v>
      </c>
      <c r="H910" s="155" t="s">
        <v>1</v>
      </c>
      <c r="L910" s="153"/>
      <c r="M910" s="157"/>
      <c r="T910" s="158"/>
      <c r="AT910" s="155" t="s">
        <v>259</v>
      </c>
      <c r="AU910" s="155" t="s">
        <v>88</v>
      </c>
      <c r="AV910" s="12" t="s">
        <v>80</v>
      </c>
      <c r="AW910" s="12" t="s">
        <v>27</v>
      </c>
      <c r="AX910" s="12" t="s">
        <v>72</v>
      </c>
      <c r="AY910" s="155" t="s">
        <v>157</v>
      </c>
    </row>
    <row r="911" spans="2:51" s="13" customFormat="1">
      <c r="B911" s="159"/>
      <c r="D911" s="154" t="s">
        <v>259</v>
      </c>
      <c r="E911" s="160" t="s">
        <v>1</v>
      </c>
      <c r="F911" s="161" t="s">
        <v>4642</v>
      </c>
      <c r="H911" s="162">
        <v>1.484</v>
      </c>
      <c r="L911" s="159"/>
      <c r="M911" s="163"/>
      <c r="T911" s="164"/>
      <c r="AT911" s="160" t="s">
        <v>259</v>
      </c>
      <c r="AU911" s="160" t="s">
        <v>88</v>
      </c>
      <c r="AV911" s="13" t="s">
        <v>88</v>
      </c>
      <c r="AW911" s="13" t="s">
        <v>27</v>
      </c>
      <c r="AX911" s="13" t="s">
        <v>72</v>
      </c>
      <c r="AY911" s="160" t="s">
        <v>157</v>
      </c>
    </row>
    <row r="912" spans="2:51" s="13" customFormat="1">
      <c r="B912" s="159"/>
      <c r="D912" s="154" t="s">
        <v>259</v>
      </c>
      <c r="E912" s="160" t="s">
        <v>1</v>
      </c>
      <c r="F912" s="161" t="s">
        <v>4643</v>
      </c>
      <c r="H912" s="162">
        <v>1.2949999999999999</v>
      </c>
      <c r="L912" s="159"/>
      <c r="M912" s="163"/>
      <c r="T912" s="164"/>
      <c r="AT912" s="160" t="s">
        <v>259</v>
      </c>
      <c r="AU912" s="160" t="s">
        <v>88</v>
      </c>
      <c r="AV912" s="13" t="s">
        <v>88</v>
      </c>
      <c r="AW912" s="13" t="s">
        <v>27</v>
      </c>
      <c r="AX912" s="13" t="s">
        <v>72</v>
      </c>
      <c r="AY912" s="160" t="s">
        <v>157</v>
      </c>
    </row>
    <row r="913" spans="2:51" s="13" customFormat="1">
      <c r="B913" s="159"/>
      <c r="D913" s="154" t="s">
        <v>259</v>
      </c>
      <c r="E913" s="160" t="s">
        <v>1</v>
      </c>
      <c r="F913" s="161" t="s">
        <v>4644</v>
      </c>
      <c r="H913" s="162">
        <v>1.33</v>
      </c>
      <c r="L913" s="159"/>
      <c r="M913" s="163"/>
      <c r="T913" s="164"/>
      <c r="AT913" s="160" t="s">
        <v>259</v>
      </c>
      <c r="AU913" s="160" t="s">
        <v>88</v>
      </c>
      <c r="AV913" s="13" t="s">
        <v>88</v>
      </c>
      <c r="AW913" s="13" t="s">
        <v>27</v>
      </c>
      <c r="AX913" s="13" t="s">
        <v>72</v>
      </c>
      <c r="AY913" s="160" t="s">
        <v>157</v>
      </c>
    </row>
    <row r="914" spans="2:51" s="13" customFormat="1">
      <c r="B914" s="159"/>
      <c r="D914" s="154" t="s">
        <v>259</v>
      </c>
      <c r="E914" s="160" t="s">
        <v>1</v>
      </c>
      <c r="F914" s="161" t="s">
        <v>4645</v>
      </c>
      <c r="H914" s="162">
        <v>0.39200000000000002</v>
      </c>
      <c r="L914" s="159"/>
      <c r="M914" s="163"/>
      <c r="T914" s="164"/>
      <c r="AT914" s="160" t="s">
        <v>259</v>
      </c>
      <c r="AU914" s="160" t="s">
        <v>88</v>
      </c>
      <c r="AV914" s="13" t="s">
        <v>88</v>
      </c>
      <c r="AW914" s="13" t="s">
        <v>27</v>
      </c>
      <c r="AX914" s="13" t="s">
        <v>72</v>
      </c>
      <c r="AY914" s="160" t="s">
        <v>157</v>
      </c>
    </row>
    <row r="915" spans="2:51" s="13" customFormat="1">
      <c r="B915" s="159"/>
      <c r="D915" s="154" t="s">
        <v>259</v>
      </c>
      <c r="E915" s="160" t="s">
        <v>1</v>
      </c>
      <c r="F915" s="161" t="s">
        <v>4646</v>
      </c>
      <c r="H915" s="162">
        <v>0.88200000000000001</v>
      </c>
      <c r="L915" s="159"/>
      <c r="M915" s="163"/>
      <c r="T915" s="164"/>
      <c r="AT915" s="160" t="s">
        <v>259</v>
      </c>
      <c r="AU915" s="160" t="s">
        <v>88</v>
      </c>
      <c r="AV915" s="13" t="s">
        <v>88</v>
      </c>
      <c r="AW915" s="13" t="s">
        <v>27</v>
      </c>
      <c r="AX915" s="13" t="s">
        <v>72</v>
      </c>
      <c r="AY915" s="160" t="s">
        <v>157</v>
      </c>
    </row>
    <row r="916" spans="2:51" s="13" customFormat="1">
      <c r="B916" s="159"/>
      <c r="D916" s="154" t="s">
        <v>259</v>
      </c>
      <c r="E916" s="160" t="s">
        <v>1</v>
      </c>
      <c r="F916" s="161" t="s">
        <v>4647</v>
      </c>
      <c r="H916" s="162">
        <v>0.315</v>
      </c>
      <c r="L916" s="159"/>
      <c r="M916" s="163"/>
      <c r="T916" s="164"/>
      <c r="AT916" s="160" t="s">
        <v>259</v>
      </c>
      <c r="AU916" s="160" t="s">
        <v>88</v>
      </c>
      <c r="AV916" s="13" t="s">
        <v>88</v>
      </c>
      <c r="AW916" s="13" t="s">
        <v>27</v>
      </c>
      <c r="AX916" s="13" t="s">
        <v>72</v>
      </c>
      <c r="AY916" s="160" t="s">
        <v>157</v>
      </c>
    </row>
    <row r="917" spans="2:51" s="13" customFormat="1">
      <c r="B917" s="159"/>
      <c r="D917" s="154" t="s">
        <v>259</v>
      </c>
      <c r="E917" s="160" t="s">
        <v>1</v>
      </c>
      <c r="F917" s="161" t="s">
        <v>4648</v>
      </c>
      <c r="H917" s="162">
        <v>0.371</v>
      </c>
      <c r="L917" s="159"/>
      <c r="M917" s="163"/>
      <c r="T917" s="164"/>
      <c r="AT917" s="160" t="s">
        <v>259</v>
      </c>
      <c r="AU917" s="160" t="s">
        <v>88</v>
      </c>
      <c r="AV917" s="13" t="s">
        <v>88</v>
      </c>
      <c r="AW917" s="13" t="s">
        <v>27</v>
      </c>
      <c r="AX917" s="13" t="s">
        <v>72</v>
      </c>
      <c r="AY917" s="160" t="s">
        <v>157</v>
      </c>
    </row>
    <row r="918" spans="2:51" s="13" customFormat="1">
      <c r="B918" s="159"/>
      <c r="D918" s="154" t="s">
        <v>259</v>
      </c>
      <c r="E918" s="160" t="s">
        <v>1</v>
      </c>
      <c r="F918" s="161" t="s">
        <v>4649</v>
      </c>
      <c r="H918" s="162">
        <v>0.47599999999999998</v>
      </c>
      <c r="L918" s="159"/>
      <c r="M918" s="163"/>
      <c r="T918" s="164"/>
      <c r="AT918" s="160" t="s">
        <v>259</v>
      </c>
      <c r="AU918" s="160" t="s">
        <v>88</v>
      </c>
      <c r="AV918" s="13" t="s">
        <v>88</v>
      </c>
      <c r="AW918" s="13" t="s">
        <v>27</v>
      </c>
      <c r="AX918" s="13" t="s">
        <v>72</v>
      </c>
      <c r="AY918" s="160" t="s">
        <v>157</v>
      </c>
    </row>
    <row r="919" spans="2:51" s="13" customFormat="1">
      <c r="B919" s="159"/>
      <c r="D919" s="154" t="s">
        <v>259</v>
      </c>
      <c r="E919" s="160" t="s">
        <v>1</v>
      </c>
      <c r="F919" s="161" t="s">
        <v>4650</v>
      </c>
      <c r="H919" s="162">
        <v>0.23100000000000001</v>
      </c>
      <c r="L919" s="159"/>
      <c r="M919" s="163"/>
      <c r="T919" s="164"/>
      <c r="AT919" s="160" t="s">
        <v>259</v>
      </c>
      <c r="AU919" s="160" t="s">
        <v>88</v>
      </c>
      <c r="AV919" s="13" t="s">
        <v>88</v>
      </c>
      <c r="AW919" s="13" t="s">
        <v>27</v>
      </c>
      <c r="AX919" s="13" t="s">
        <v>72</v>
      </c>
      <c r="AY919" s="160" t="s">
        <v>157</v>
      </c>
    </row>
    <row r="920" spans="2:51" s="13" customFormat="1">
      <c r="B920" s="159"/>
      <c r="D920" s="154" t="s">
        <v>259</v>
      </c>
      <c r="E920" s="160" t="s">
        <v>1</v>
      </c>
      <c r="F920" s="161" t="s">
        <v>4651</v>
      </c>
      <c r="H920" s="162">
        <v>1.7010000000000001</v>
      </c>
      <c r="L920" s="159"/>
      <c r="M920" s="163"/>
      <c r="T920" s="164"/>
      <c r="AT920" s="160" t="s">
        <v>259</v>
      </c>
      <c r="AU920" s="160" t="s">
        <v>88</v>
      </c>
      <c r="AV920" s="13" t="s">
        <v>88</v>
      </c>
      <c r="AW920" s="13" t="s">
        <v>27</v>
      </c>
      <c r="AX920" s="13" t="s">
        <v>72</v>
      </c>
      <c r="AY920" s="160" t="s">
        <v>157</v>
      </c>
    </row>
    <row r="921" spans="2:51" s="13" customFormat="1">
      <c r="B921" s="159"/>
      <c r="D921" s="154" t="s">
        <v>259</v>
      </c>
      <c r="E921" s="160" t="s">
        <v>1</v>
      </c>
      <c r="F921" s="161" t="s">
        <v>4652</v>
      </c>
      <c r="H921" s="162">
        <v>0.25900000000000001</v>
      </c>
      <c r="L921" s="159"/>
      <c r="M921" s="163"/>
      <c r="T921" s="164"/>
      <c r="AT921" s="160" t="s">
        <v>259</v>
      </c>
      <c r="AU921" s="160" t="s">
        <v>88</v>
      </c>
      <c r="AV921" s="13" t="s">
        <v>88</v>
      </c>
      <c r="AW921" s="13" t="s">
        <v>27</v>
      </c>
      <c r="AX921" s="13" t="s">
        <v>72</v>
      </c>
      <c r="AY921" s="160" t="s">
        <v>157</v>
      </c>
    </row>
    <row r="922" spans="2:51" s="13" customFormat="1">
      <c r="B922" s="159"/>
      <c r="D922" s="154" t="s">
        <v>259</v>
      </c>
      <c r="E922" s="160" t="s">
        <v>1</v>
      </c>
      <c r="F922" s="161" t="s">
        <v>4653</v>
      </c>
      <c r="H922" s="162">
        <v>1.0149999999999999</v>
      </c>
      <c r="L922" s="159"/>
      <c r="M922" s="163"/>
      <c r="T922" s="164"/>
      <c r="AT922" s="160" t="s">
        <v>259</v>
      </c>
      <c r="AU922" s="160" t="s">
        <v>88</v>
      </c>
      <c r="AV922" s="13" t="s">
        <v>88</v>
      </c>
      <c r="AW922" s="13" t="s">
        <v>27</v>
      </c>
      <c r="AX922" s="13" t="s">
        <v>72</v>
      </c>
      <c r="AY922" s="160" t="s">
        <v>157</v>
      </c>
    </row>
    <row r="923" spans="2:51" s="13" customFormat="1">
      <c r="B923" s="159"/>
      <c r="D923" s="154" t="s">
        <v>259</v>
      </c>
      <c r="E923" s="160" t="s">
        <v>1</v>
      </c>
      <c r="F923" s="161" t="s">
        <v>4654</v>
      </c>
      <c r="H923" s="162">
        <v>0.23799999999999999</v>
      </c>
      <c r="L923" s="159"/>
      <c r="M923" s="163"/>
      <c r="T923" s="164"/>
      <c r="AT923" s="160" t="s">
        <v>259</v>
      </c>
      <c r="AU923" s="160" t="s">
        <v>88</v>
      </c>
      <c r="AV923" s="13" t="s">
        <v>88</v>
      </c>
      <c r="AW923" s="13" t="s">
        <v>27</v>
      </c>
      <c r="AX923" s="13" t="s">
        <v>72</v>
      </c>
      <c r="AY923" s="160" t="s">
        <v>157</v>
      </c>
    </row>
    <row r="924" spans="2:51" s="13" customFormat="1">
      <c r="B924" s="159"/>
      <c r="D924" s="154" t="s">
        <v>259</v>
      </c>
      <c r="E924" s="160" t="s">
        <v>1</v>
      </c>
      <c r="F924" s="161" t="s">
        <v>4655</v>
      </c>
      <c r="H924" s="162">
        <v>1.141</v>
      </c>
      <c r="L924" s="159"/>
      <c r="M924" s="163"/>
      <c r="T924" s="164"/>
      <c r="AT924" s="160" t="s">
        <v>259</v>
      </c>
      <c r="AU924" s="160" t="s">
        <v>88</v>
      </c>
      <c r="AV924" s="13" t="s">
        <v>88</v>
      </c>
      <c r="AW924" s="13" t="s">
        <v>27</v>
      </c>
      <c r="AX924" s="13" t="s">
        <v>72</v>
      </c>
      <c r="AY924" s="160" t="s">
        <v>157</v>
      </c>
    </row>
    <row r="925" spans="2:51" s="13" customFormat="1">
      <c r="B925" s="159"/>
      <c r="D925" s="154" t="s">
        <v>259</v>
      </c>
      <c r="E925" s="160" t="s">
        <v>1</v>
      </c>
      <c r="F925" s="161" t="s">
        <v>4656</v>
      </c>
      <c r="H925" s="162">
        <v>0.126</v>
      </c>
      <c r="L925" s="159"/>
      <c r="M925" s="163"/>
      <c r="T925" s="164"/>
      <c r="AT925" s="160" t="s">
        <v>259</v>
      </c>
      <c r="AU925" s="160" t="s">
        <v>88</v>
      </c>
      <c r="AV925" s="13" t="s">
        <v>88</v>
      </c>
      <c r="AW925" s="13" t="s">
        <v>27</v>
      </c>
      <c r="AX925" s="13" t="s">
        <v>72</v>
      </c>
      <c r="AY925" s="160" t="s">
        <v>157</v>
      </c>
    </row>
    <row r="926" spans="2:51" s="13" customFormat="1">
      <c r="B926" s="159"/>
      <c r="D926" s="154" t="s">
        <v>259</v>
      </c>
      <c r="E926" s="160" t="s">
        <v>1</v>
      </c>
      <c r="F926" s="161" t="s">
        <v>4657</v>
      </c>
      <c r="H926" s="162">
        <v>0.20300000000000001</v>
      </c>
      <c r="L926" s="159"/>
      <c r="M926" s="163"/>
      <c r="T926" s="164"/>
      <c r="AT926" s="160" t="s">
        <v>259</v>
      </c>
      <c r="AU926" s="160" t="s">
        <v>88</v>
      </c>
      <c r="AV926" s="13" t="s">
        <v>88</v>
      </c>
      <c r="AW926" s="13" t="s">
        <v>27</v>
      </c>
      <c r="AX926" s="13" t="s">
        <v>72</v>
      </c>
      <c r="AY926" s="160" t="s">
        <v>157</v>
      </c>
    </row>
    <row r="927" spans="2:51" s="12" customFormat="1">
      <c r="B927" s="153"/>
      <c r="D927" s="154" t="s">
        <v>259</v>
      </c>
      <c r="E927" s="155" t="s">
        <v>1</v>
      </c>
      <c r="F927" s="156" t="s">
        <v>4658</v>
      </c>
      <c r="H927" s="155" t="s">
        <v>1</v>
      </c>
      <c r="L927" s="153"/>
      <c r="M927" s="157"/>
      <c r="T927" s="158"/>
      <c r="AT927" s="155" t="s">
        <v>259</v>
      </c>
      <c r="AU927" s="155" t="s">
        <v>88</v>
      </c>
      <c r="AV927" s="12" t="s">
        <v>80</v>
      </c>
      <c r="AW927" s="12" t="s">
        <v>27</v>
      </c>
      <c r="AX927" s="12" t="s">
        <v>72</v>
      </c>
      <c r="AY927" s="155" t="s">
        <v>157</v>
      </c>
    </row>
    <row r="928" spans="2:51" s="13" customFormat="1">
      <c r="B928" s="159"/>
      <c r="D928" s="154" t="s">
        <v>259</v>
      </c>
      <c r="E928" s="160" t="s">
        <v>1</v>
      </c>
      <c r="F928" s="161" t="s">
        <v>4659</v>
      </c>
      <c r="H928" s="162">
        <v>0.224</v>
      </c>
      <c r="L928" s="159"/>
      <c r="M928" s="163"/>
      <c r="T928" s="164"/>
      <c r="AT928" s="160" t="s">
        <v>259</v>
      </c>
      <c r="AU928" s="160" t="s">
        <v>88</v>
      </c>
      <c r="AV928" s="13" t="s">
        <v>88</v>
      </c>
      <c r="AW928" s="13" t="s">
        <v>27</v>
      </c>
      <c r="AX928" s="13" t="s">
        <v>72</v>
      </c>
      <c r="AY928" s="160" t="s">
        <v>157</v>
      </c>
    </row>
    <row r="929" spans="2:51" s="13" customFormat="1">
      <c r="B929" s="159"/>
      <c r="D929" s="154" t="s">
        <v>259</v>
      </c>
      <c r="E929" s="160" t="s">
        <v>1</v>
      </c>
      <c r="F929" s="161" t="s">
        <v>4660</v>
      </c>
      <c r="H929" s="162">
        <v>0.28799999999999998</v>
      </c>
      <c r="L929" s="159"/>
      <c r="M929" s="163"/>
      <c r="T929" s="164"/>
      <c r="AT929" s="160" t="s">
        <v>259</v>
      </c>
      <c r="AU929" s="160" t="s">
        <v>88</v>
      </c>
      <c r="AV929" s="13" t="s">
        <v>88</v>
      </c>
      <c r="AW929" s="13" t="s">
        <v>27</v>
      </c>
      <c r="AX929" s="13" t="s">
        <v>72</v>
      </c>
      <c r="AY929" s="160" t="s">
        <v>157</v>
      </c>
    </row>
    <row r="930" spans="2:51" s="13" customFormat="1">
      <c r="B930" s="159"/>
      <c r="D930" s="154" t="s">
        <v>259</v>
      </c>
      <c r="E930" s="160" t="s">
        <v>1</v>
      </c>
      <c r="F930" s="161" t="s">
        <v>4661</v>
      </c>
      <c r="H930" s="162">
        <v>0.44800000000000001</v>
      </c>
      <c r="L930" s="159"/>
      <c r="M930" s="163"/>
      <c r="T930" s="164"/>
      <c r="AT930" s="160" t="s">
        <v>259</v>
      </c>
      <c r="AU930" s="160" t="s">
        <v>88</v>
      </c>
      <c r="AV930" s="13" t="s">
        <v>88</v>
      </c>
      <c r="AW930" s="13" t="s">
        <v>27</v>
      </c>
      <c r="AX930" s="13" t="s">
        <v>72</v>
      </c>
      <c r="AY930" s="160" t="s">
        <v>157</v>
      </c>
    </row>
    <row r="931" spans="2:51" s="13" customFormat="1">
      <c r="B931" s="159"/>
      <c r="D931" s="154" t="s">
        <v>259</v>
      </c>
      <c r="E931" s="160" t="s">
        <v>1</v>
      </c>
      <c r="F931" s="161" t="s">
        <v>4662</v>
      </c>
      <c r="H931" s="162">
        <v>1.0880000000000001</v>
      </c>
      <c r="L931" s="159"/>
      <c r="M931" s="163"/>
      <c r="T931" s="164"/>
      <c r="AT931" s="160" t="s">
        <v>259</v>
      </c>
      <c r="AU931" s="160" t="s">
        <v>88</v>
      </c>
      <c r="AV931" s="13" t="s">
        <v>88</v>
      </c>
      <c r="AW931" s="13" t="s">
        <v>27</v>
      </c>
      <c r="AX931" s="13" t="s">
        <v>72</v>
      </c>
      <c r="AY931" s="160" t="s">
        <v>157</v>
      </c>
    </row>
    <row r="932" spans="2:51" s="13" customFormat="1">
      <c r="B932" s="159"/>
      <c r="D932" s="154" t="s">
        <v>259</v>
      </c>
      <c r="E932" s="160" t="s">
        <v>1</v>
      </c>
      <c r="F932" s="161" t="s">
        <v>4663</v>
      </c>
      <c r="H932" s="162">
        <v>0.23200000000000001</v>
      </c>
      <c r="L932" s="159"/>
      <c r="M932" s="163"/>
      <c r="T932" s="164"/>
      <c r="AT932" s="160" t="s">
        <v>259</v>
      </c>
      <c r="AU932" s="160" t="s">
        <v>88</v>
      </c>
      <c r="AV932" s="13" t="s">
        <v>88</v>
      </c>
      <c r="AW932" s="13" t="s">
        <v>27</v>
      </c>
      <c r="AX932" s="13" t="s">
        <v>72</v>
      </c>
      <c r="AY932" s="160" t="s">
        <v>157</v>
      </c>
    </row>
    <row r="933" spans="2:51" s="13" customFormat="1">
      <c r="B933" s="159"/>
      <c r="D933" s="154" t="s">
        <v>259</v>
      </c>
      <c r="E933" s="160" t="s">
        <v>1</v>
      </c>
      <c r="F933" s="161" t="s">
        <v>4664</v>
      </c>
      <c r="H933" s="162">
        <v>0.8</v>
      </c>
      <c r="L933" s="159"/>
      <c r="M933" s="163"/>
      <c r="T933" s="164"/>
      <c r="AT933" s="160" t="s">
        <v>259</v>
      </c>
      <c r="AU933" s="160" t="s">
        <v>88</v>
      </c>
      <c r="AV933" s="13" t="s">
        <v>88</v>
      </c>
      <c r="AW933" s="13" t="s">
        <v>27</v>
      </c>
      <c r="AX933" s="13" t="s">
        <v>72</v>
      </c>
      <c r="AY933" s="160" t="s">
        <v>157</v>
      </c>
    </row>
    <row r="934" spans="2:51" s="13" customFormat="1">
      <c r="B934" s="159"/>
      <c r="D934" s="154" t="s">
        <v>259</v>
      </c>
      <c r="E934" s="160" t="s">
        <v>1</v>
      </c>
      <c r="F934" s="161" t="s">
        <v>4665</v>
      </c>
      <c r="H934" s="162">
        <v>0.26400000000000001</v>
      </c>
      <c r="L934" s="159"/>
      <c r="M934" s="163"/>
      <c r="T934" s="164"/>
      <c r="AT934" s="160" t="s">
        <v>259</v>
      </c>
      <c r="AU934" s="160" t="s">
        <v>88</v>
      </c>
      <c r="AV934" s="13" t="s">
        <v>88</v>
      </c>
      <c r="AW934" s="13" t="s">
        <v>27</v>
      </c>
      <c r="AX934" s="13" t="s">
        <v>72</v>
      </c>
      <c r="AY934" s="160" t="s">
        <v>157</v>
      </c>
    </row>
    <row r="935" spans="2:51" s="13" customFormat="1">
      <c r="B935" s="159"/>
      <c r="D935" s="154" t="s">
        <v>259</v>
      </c>
      <c r="E935" s="160" t="s">
        <v>1</v>
      </c>
      <c r="F935" s="161" t="s">
        <v>4666</v>
      </c>
      <c r="H935" s="162">
        <v>0.32800000000000001</v>
      </c>
      <c r="L935" s="159"/>
      <c r="M935" s="163"/>
      <c r="T935" s="164"/>
      <c r="AT935" s="160" t="s">
        <v>259</v>
      </c>
      <c r="AU935" s="160" t="s">
        <v>88</v>
      </c>
      <c r="AV935" s="13" t="s">
        <v>88</v>
      </c>
      <c r="AW935" s="13" t="s">
        <v>27</v>
      </c>
      <c r="AX935" s="13" t="s">
        <v>72</v>
      </c>
      <c r="AY935" s="160" t="s">
        <v>157</v>
      </c>
    </row>
    <row r="936" spans="2:51" s="12" customFormat="1">
      <c r="B936" s="153"/>
      <c r="D936" s="154" t="s">
        <v>259</v>
      </c>
      <c r="E936" s="155" t="s">
        <v>1</v>
      </c>
      <c r="F936" s="156" t="s">
        <v>4667</v>
      </c>
      <c r="H936" s="155" t="s">
        <v>1</v>
      </c>
      <c r="L936" s="153"/>
      <c r="M936" s="157"/>
      <c r="T936" s="158"/>
      <c r="AT936" s="155" t="s">
        <v>259</v>
      </c>
      <c r="AU936" s="155" t="s">
        <v>88</v>
      </c>
      <c r="AV936" s="12" t="s">
        <v>80</v>
      </c>
      <c r="AW936" s="12" t="s">
        <v>27</v>
      </c>
      <c r="AX936" s="12" t="s">
        <v>72</v>
      </c>
      <c r="AY936" s="155" t="s">
        <v>157</v>
      </c>
    </row>
    <row r="937" spans="2:51" s="13" customFormat="1">
      <c r="B937" s="159"/>
      <c r="D937" s="154" t="s">
        <v>259</v>
      </c>
      <c r="E937" s="160" t="s">
        <v>1</v>
      </c>
      <c r="F937" s="161" t="s">
        <v>4668</v>
      </c>
      <c r="H937" s="162">
        <v>0.55200000000000005</v>
      </c>
      <c r="L937" s="159"/>
      <c r="M937" s="163"/>
      <c r="T937" s="164"/>
      <c r="AT937" s="160" t="s">
        <v>259</v>
      </c>
      <c r="AU937" s="160" t="s">
        <v>88</v>
      </c>
      <c r="AV937" s="13" t="s">
        <v>88</v>
      </c>
      <c r="AW937" s="13" t="s">
        <v>27</v>
      </c>
      <c r="AX937" s="13" t="s">
        <v>72</v>
      </c>
      <c r="AY937" s="160" t="s">
        <v>157</v>
      </c>
    </row>
    <row r="938" spans="2:51" s="13" customFormat="1">
      <c r="B938" s="159"/>
      <c r="D938" s="154" t="s">
        <v>259</v>
      </c>
      <c r="E938" s="160" t="s">
        <v>1</v>
      </c>
      <c r="F938" s="161" t="s">
        <v>4669</v>
      </c>
      <c r="H938" s="162">
        <v>0.45600000000000002</v>
      </c>
      <c r="L938" s="159"/>
      <c r="M938" s="163"/>
      <c r="T938" s="164"/>
      <c r="AT938" s="160" t="s">
        <v>259</v>
      </c>
      <c r="AU938" s="160" t="s">
        <v>88</v>
      </c>
      <c r="AV938" s="13" t="s">
        <v>88</v>
      </c>
      <c r="AW938" s="13" t="s">
        <v>27</v>
      </c>
      <c r="AX938" s="13" t="s">
        <v>72</v>
      </c>
      <c r="AY938" s="160" t="s">
        <v>157</v>
      </c>
    </row>
    <row r="939" spans="2:51" s="13" customFormat="1">
      <c r="B939" s="159"/>
      <c r="D939" s="154" t="s">
        <v>259</v>
      </c>
      <c r="E939" s="160" t="s">
        <v>1</v>
      </c>
      <c r="F939" s="161" t="s">
        <v>4670</v>
      </c>
      <c r="H939" s="162">
        <v>2.4180000000000001</v>
      </c>
      <c r="L939" s="159"/>
      <c r="M939" s="163"/>
      <c r="T939" s="164"/>
      <c r="AT939" s="160" t="s">
        <v>259</v>
      </c>
      <c r="AU939" s="160" t="s">
        <v>88</v>
      </c>
      <c r="AV939" s="13" t="s">
        <v>88</v>
      </c>
      <c r="AW939" s="13" t="s">
        <v>27</v>
      </c>
      <c r="AX939" s="13" t="s">
        <v>72</v>
      </c>
      <c r="AY939" s="160" t="s">
        <v>157</v>
      </c>
    </row>
    <row r="940" spans="2:51" s="12" customFormat="1">
      <c r="B940" s="153"/>
      <c r="D940" s="154" t="s">
        <v>259</v>
      </c>
      <c r="E940" s="155" t="s">
        <v>1</v>
      </c>
      <c r="F940" s="156" t="s">
        <v>4606</v>
      </c>
      <c r="H940" s="155" t="s">
        <v>1</v>
      </c>
      <c r="L940" s="153"/>
      <c r="M940" s="157"/>
      <c r="T940" s="158"/>
      <c r="AT940" s="155" t="s">
        <v>259</v>
      </c>
      <c r="AU940" s="155" t="s">
        <v>88</v>
      </c>
      <c r="AV940" s="12" t="s">
        <v>80</v>
      </c>
      <c r="AW940" s="12" t="s">
        <v>27</v>
      </c>
      <c r="AX940" s="12" t="s">
        <v>72</v>
      </c>
      <c r="AY940" s="155" t="s">
        <v>157</v>
      </c>
    </row>
    <row r="941" spans="2:51" s="13" customFormat="1">
      <c r="B941" s="159"/>
      <c r="D941" s="154" t="s">
        <v>259</v>
      </c>
      <c r="E941" s="160" t="s">
        <v>1</v>
      </c>
      <c r="F941" s="161" t="s">
        <v>4671</v>
      </c>
      <c r="H941" s="162">
        <v>9.1129999999999995</v>
      </c>
      <c r="L941" s="159"/>
      <c r="M941" s="163"/>
      <c r="T941" s="164"/>
      <c r="AT941" s="160" t="s">
        <v>259</v>
      </c>
      <c r="AU941" s="160" t="s">
        <v>88</v>
      </c>
      <c r="AV941" s="13" t="s">
        <v>88</v>
      </c>
      <c r="AW941" s="13" t="s">
        <v>27</v>
      </c>
      <c r="AX941" s="13" t="s">
        <v>72</v>
      </c>
      <c r="AY941" s="160" t="s">
        <v>157</v>
      </c>
    </row>
    <row r="942" spans="2:51" s="13" customFormat="1">
      <c r="B942" s="159"/>
      <c r="D942" s="154" t="s">
        <v>259</v>
      </c>
      <c r="E942" s="160" t="s">
        <v>1</v>
      </c>
      <c r="F942" s="161" t="s">
        <v>4672</v>
      </c>
      <c r="H942" s="162">
        <v>0.14199999999999999</v>
      </c>
      <c r="L942" s="159"/>
      <c r="M942" s="163"/>
      <c r="T942" s="164"/>
      <c r="AT942" s="160" t="s">
        <v>259</v>
      </c>
      <c r="AU942" s="160" t="s">
        <v>88</v>
      </c>
      <c r="AV942" s="13" t="s">
        <v>88</v>
      </c>
      <c r="AW942" s="13" t="s">
        <v>27</v>
      </c>
      <c r="AX942" s="13" t="s">
        <v>72</v>
      </c>
      <c r="AY942" s="160" t="s">
        <v>157</v>
      </c>
    </row>
    <row r="943" spans="2:51" s="13" customFormat="1">
      <c r="B943" s="159"/>
      <c r="D943" s="154" t="s">
        <v>259</v>
      </c>
      <c r="E943" s="160" t="s">
        <v>1</v>
      </c>
      <c r="F943" s="161" t="s">
        <v>4673</v>
      </c>
      <c r="H943" s="162">
        <v>0.81100000000000005</v>
      </c>
      <c r="L943" s="159"/>
      <c r="M943" s="163"/>
      <c r="T943" s="164"/>
      <c r="AT943" s="160" t="s">
        <v>259</v>
      </c>
      <c r="AU943" s="160" t="s">
        <v>88</v>
      </c>
      <c r="AV943" s="13" t="s">
        <v>88</v>
      </c>
      <c r="AW943" s="13" t="s">
        <v>27</v>
      </c>
      <c r="AX943" s="13" t="s">
        <v>72</v>
      </c>
      <c r="AY943" s="160" t="s">
        <v>157</v>
      </c>
    </row>
    <row r="944" spans="2:51" s="13" customFormat="1">
      <c r="B944" s="159"/>
      <c r="D944" s="154" t="s">
        <v>259</v>
      </c>
      <c r="E944" s="160" t="s">
        <v>1</v>
      </c>
      <c r="F944" s="161" t="s">
        <v>4610</v>
      </c>
      <c r="H944" s="162">
        <v>0.48899999999999999</v>
      </c>
      <c r="L944" s="159"/>
      <c r="M944" s="163"/>
      <c r="T944" s="164"/>
      <c r="AT944" s="160" t="s">
        <v>259</v>
      </c>
      <c r="AU944" s="160" t="s">
        <v>88</v>
      </c>
      <c r="AV944" s="13" t="s">
        <v>88</v>
      </c>
      <c r="AW944" s="13" t="s">
        <v>27</v>
      </c>
      <c r="AX944" s="13" t="s">
        <v>72</v>
      </c>
      <c r="AY944" s="160" t="s">
        <v>157</v>
      </c>
    </row>
    <row r="945" spans="2:65" s="13" customFormat="1">
      <c r="B945" s="159"/>
      <c r="D945" s="154" t="s">
        <v>259</v>
      </c>
      <c r="E945" s="160" t="s">
        <v>1</v>
      </c>
      <c r="F945" s="161" t="s">
        <v>4611</v>
      </c>
      <c r="H945" s="162">
        <v>0.36899999999999999</v>
      </c>
      <c r="L945" s="159"/>
      <c r="M945" s="163"/>
      <c r="T945" s="164"/>
      <c r="AT945" s="160" t="s">
        <v>259</v>
      </c>
      <c r="AU945" s="160" t="s">
        <v>88</v>
      </c>
      <c r="AV945" s="13" t="s">
        <v>88</v>
      </c>
      <c r="AW945" s="13" t="s">
        <v>27</v>
      </c>
      <c r="AX945" s="13" t="s">
        <v>72</v>
      </c>
      <c r="AY945" s="160" t="s">
        <v>157</v>
      </c>
    </row>
    <row r="946" spans="2:65" s="13" customFormat="1">
      <c r="B946" s="159"/>
      <c r="D946" s="154" t="s">
        <v>259</v>
      </c>
      <c r="E946" s="160" t="s">
        <v>1</v>
      </c>
      <c r="F946" s="161" t="s">
        <v>4612</v>
      </c>
      <c r="H946" s="162">
        <v>1.425</v>
      </c>
      <c r="L946" s="159"/>
      <c r="M946" s="163"/>
      <c r="T946" s="164"/>
      <c r="AT946" s="160" t="s">
        <v>259</v>
      </c>
      <c r="AU946" s="160" t="s">
        <v>88</v>
      </c>
      <c r="AV946" s="13" t="s">
        <v>88</v>
      </c>
      <c r="AW946" s="13" t="s">
        <v>27</v>
      </c>
      <c r="AX946" s="13" t="s">
        <v>72</v>
      </c>
      <c r="AY946" s="160" t="s">
        <v>157</v>
      </c>
    </row>
    <row r="947" spans="2:65" s="13" customFormat="1">
      <c r="B947" s="159"/>
      <c r="D947" s="154" t="s">
        <v>259</v>
      </c>
      <c r="E947" s="160" t="s">
        <v>1</v>
      </c>
      <c r="F947" s="161" t="s">
        <v>4613</v>
      </c>
      <c r="H947" s="162">
        <v>0.255</v>
      </c>
      <c r="L947" s="159"/>
      <c r="M947" s="163"/>
      <c r="T947" s="164"/>
      <c r="AT947" s="160" t="s">
        <v>259</v>
      </c>
      <c r="AU947" s="160" t="s">
        <v>88</v>
      </c>
      <c r="AV947" s="13" t="s">
        <v>88</v>
      </c>
      <c r="AW947" s="13" t="s">
        <v>27</v>
      </c>
      <c r="AX947" s="13" t="s">
        <v>72</v>
      </c>
      <c r="AY947" s="160" t="s">
        <v>157</v>
      </c>
    </row>
    <row r="948" spans="2:65" s="13" customFormat="1">
      <c r="B948" s="159"/>
      <c r="D948" s="154" t="s">
        <v>259</v>
      </c>
      <c r="E948" s="160" t="s">
        <v>1</v>
      </c>
      <c r="F948" s="161" t="s">
        <v>4614</v>
      </c>
      <c r="H948" s="162">
        <v>0.66</v>
      </c>
      <c r="L948" s="159"/>
      <c r="M948" s="163"/>
      <c r="T948" s="164"/>
      <c r="AT948" s="160" t="s">
        <v>259</v>
      </c>
      <c r="AU948" s="160" t="s">
        <v>88</v>
      </c>
      <c r="AV948" s="13" t="s">
        <v>88</v>
      </c>
      <c r="AW948" s="13" t="s">
        <v>27</v>
      </c>
      <c r="AX948" s="13" t="s">
        <v>72</v>
      </c>
      <c r="AY948" s="160" t="s">
        <v>157</v>
      </c>
    </row>
    <row r="949" spans="2:65" s="13" customFormat="1">
      <c r="B949" s="159"/>
      <c r="D949" s="154" t="s">
        <v>259</v>
      </c>
      <c r="E949" s="160" t="s">
        <v>1</v>
      </c>
      <c r="F949" s="161" t="s">
        <v>4615</v>
      </c>
      <c r="H949" s="162">
        <v>0.25800000000000001</v>
      </c>
      <c r="L949" s="159"/>
      <c r="M949" s="163"/>
      <c r="T949" s="164"/>
      <c r="AT949" s="160" t="s">
        <v>259</v>
      </c>
      <c r="AU949" s="160" t="s">
        <v>88</v>
      </c>
      <c r="AV949" s="13" t="s">
        <v>88</v>
      </c>
      <c r="AW949" s="13" t="s">
        <v>27</v>
      </c>
      <c r="AX949" s="13" t="s">
        <v>72</v>
      </c>
      <c r="AY949" s="160" t="s">
        <v>157</v>
      </c>
    </row>
    <row r="950" spans="2:65" s="13" customFormat="1">
      <c r="B950" s="159"/>
      <c r="D950" s="154" t="s">
        <v>259</v>
      </c>
      <c r="E950" s="160" t="s">
        <v>1</v>
      </c>
      <c r="F950" s="161" t="s">
        <v>4616</v>
      </c>
      <c r="H950" s="162">
        <v>0.06</v>
      </c>
      <c r="L950" s="159"/>
      <c r="M950" s="163"/>
      <c r="T950" s="164"/>
      <c r="AT950" s="160" t="s">
        <v>259</v>
      </c>
      <c r="AU950" s="160" t="s">
        <v>88</v>
      </c>
      <c r="AV950" s="13" t="s">
        <v>88</v>
      </c>
      <c r="AW950" s="13" t="s">
        <v>27</v>
      </c>
      <c r="AX950" s="13" t="s">
        <v>72</v>
      </c>
      <c r="AY950" s="160" t="s">
        <v>157</v>
      </c>
    </row>
    <row r="951" spans="2:65" s="13" customFormat="1">
      <c r="B951" s="159"/>
      <c r="D951" s="154" t="s">
        <v>259</v>
      </c>
      <c r="E951" s="160" t="s">
        <v>1</v>
      </c>
      <c r="F951" s="161" t="s">
        <v>4617</v>
      </c>
      <c r="H951" s="162">
        <v>0.183</v>
      </c>
      <c r="L951" s="159"/>
      <c r="M951" s="163"/>
      <c r="T951" s="164"/>
      <c r="AT951" s="160" t="s">
        <v>259</v>
      </c>
      <c r="AU951" s="160" t="s">
        <v>88</v>
      </c>
      <c r="AV951" s="13" t="s">
        <v>88</v>
      </c>
      <c r="AW951" s="13" t="s">
        <v>27</v>
      </c>
      <c r="AX951" s="13" t="s">
        <v>72</v>
      </c>
      <c r="AY951" s="160" t="s">
        <v>157</v>
      </c>
    </row>
    <row r="952" spans="2:65" s="13" customFormat="1">
      <c r="B952" s="159"/>
      <c r="D952" s="154" t="s">
        <v>259</v>
      </c>
      <c r="E952" s="160" t="s">
        <v>1</v>
      </c>
      <c r="F952" s="161" t="s">
        <v>4618</v>
      </c>
      <c r="H952" s="162">
        <v>0.22500000000000001</v>
      </c>
      <c r="L952" s="159"/>
      <c r="M952" s="163"/>
      <c r="T952" s="164"/>
      <c r="AT952" s="160" t="s">
        <v>259</v>
      </c>
      <c r="AU952" s="160" t="s">
        <v>88</v>
      </c>
      <c r="AV952" s="13" t="s">
        <v>88</v>
      </c>
      <c r="AW952" s="13" t="s">
        <v>27</v>
      </c>
      <c r="AX952" s="13" t="s">
        <v>72</v>
      </c>
      <c r="AY952" s="160" t="s">
        <v>157</v>
      </c>
    </row>
    <row r="953" spans="2:65" s="13" customFormat="1">
      <c r="B953" s="159"/>
      <c r="D953" s="154" t="s">
        <v>259</v>
      </c>
      <c r="E953" s="160" t="s">
        <v>1</v>
      </c>
      <c r="F953" s="161" t="s">
        <v>4619</v>
      </c>
      <c r="H953" s="162">
        <v>0.25800000000000001</v>
      </c>
      <c r="L953" s="159"/>
      <c r="M953" s="163"/>
      <c r="T953" s="164"/>
      <c r="AT953" s="160" t="s">
        <v>259</v>
      </c>
      <c r="AU953" s="160" t="s">
        <v>88</v>
      </c>
      <c r="AV953" s="13" t="s">
        <v>88</v>
      </c>
      <c r="AW953" s="13" t="s">
        <v>27</v>
      </c>
      <c r="AX953" s="13" t="s">
        <v>72</v>
      </c>
      <c r="AY953" s="160" t="s">
        <v>157</v>
      </c>
    </row>
    <row r="954" spans="2:65" s="13" customFormat="1">
      <c r="B954" s="159"/>
      <c r="D954" s="154" t="s">
        <v>259</v>
      </c>
      <c r="E954" s="160" t="s">
        <v>1</v>
      </c>
      <c r="F954" s="161" t="s">
        <v>4620</v>
      </c>
      <c r="H954" s="162">
        <v>0.39</v>
      </c>
      <c r="L954" s="159"/>
      <c r="M954" s="163"/>
      <c r="T954" s="164"/>
      <c r="AT954" s="160" t="s">
        <v>259</v>
      </c>
      <c r="AU954" s="160" t="s">
        <v>88</v>
      </c>
      <c r="AV954" s="13" t="s">
        <v>88</v>
      </c>
      <c r="AW954" s="13" t="s">
        <v>27</v>
      </c>
      <c r="AX954" s="13" t="s">
        <v>72</v>
      </c>
      <c r="AY954" s="160" t="s">
        <v>157</v>
      </c>
    </row>
    <row r="955" spans="2:65" s="14" customFormat="1">
      <c r="B955" s="165"/>
      <c r="D955" s="154" t="s">
        <v>259</v>
      </c>
      <c r="E955" s="166" t="s">
        <v>1</v>
      </c>
      <c r="F955" s="167" t="s">
        <v>265</v>
      </c>
      <c r="H955" s="168">
        <v>65.257999999999996</v>
      </c>
      <c r="L955" s="165"/>
      <c r="M955" s="169"/>
      <c r="T955" s="170"/>
      <c r="AT955" s="166" t="s">
        <v>259</v>
      </c>
      <c r="AU955" s="166" t="s">
        <v>88</v>
      </c>
      <c r="AV955" s="14" t="s">
        <v>164</v>
      </c>
      <c r="AW955" s="14" t="s">
        <v>27</v>
      </c>
      <c r="AX955" s="14" t="s">
        <v>80</v>
      </c>
      <c r="AY955" s="166" t="s">
        <v>157</v>
      </c>
    </row>
    <row r="956" spans="2:65" s="1" customFormat="1" ht="21.75" customHeight="1">
      <c r="B956" s="28"/>
      <c r="C956" s="198" t="s">
        <v>884</v>
      </c>
      <c r="D956" s="198" t="s">
        <v>160</v>
      </c>
      <c r="E956" s="199" t="s">
        <v>1076</v>
      </c>
      <c r="F956" s="200" t="s">
        <v>4674</v>
      </c>
      <c r="G956" s="201" t="s">
        <v>276</v>
      </c>
      <c r="H956" s="202">
        <v>0.105</v>
      </c>
      <c r="I956" s="903"/>
      <c r="J956" s="203">
        <f>ROUND(I956*H956,2)</f>
        <v>0</v>
      </c>
      <c r="K956" s="200" t="s">
        <v>2720</v>
      </c>
      <c r="L956" s="28"/>
      <c r="M956" s="140" t="s">
        <v>1</v>
      </c>
      <c r="N956" s="141" t="s">
        <v>38</v>
      </c>
      <c r="O956" s="142">
        <v>15.231</v>
      </c>
      <c r="P956" s="142">
        <f>O956*H956</f>
        <v>1.5992549999999999</v>
      </c>
      <c r="Q956" s="142">
        <v>1.06277</v>
      </c>
      <c r="R956" s="142">
        <f>Q956*H956</f>
        <v>0.11159084999999999</v>
      </c>
      <c r="S956" s="142">
        <v>0</v>
      </c>
      <c r="T956" s="143">
        <f>S956*H956</f>
        <v>0</v>
      </c>
      <c r="AR956" s="144" t="s">
        <v>164</v>
      </c>
      <c r="AT956" s="144" t="s">
        <v>160</v>
      </c>
      <c r="AU956" s="144" t="s">
        <v>88</v>
      </c>
      <c r="AY956" s="16" t="s">
        <v>157</v>
      </c>
      <c r="BE956" s="145">
        <f>IF(N956="základní",J956,0)</f>
        <v>0</v>
      </c>
      <c r="BF956" s="145">
        <f>IF(N956="snížená",J956,0)</f>
        <v>0</v>
      </c>
      <c r="BG956" s="145">
        <f>IF(N956="zákl. přenesená",J956,0)</f>
        <v>0</v>
      </c>
      <c r="BH956" s="145">
        <f>IF(N956="sníž. přenesená",J956,0)</f>
        <v>0</v>
      </c>
      <c r="BI956" s="145">
        <f>IF(N956="nulová",J956,0)</f>
        <v>0</v>
      </c>
      <c r="BJ956" s="16" t="s">
        <v>88</v>
      </c>
      <c r="BK956" s="145">
        <f>ROUND(I956*H956,2)</f>
        <v>0</v>
      </c>
      <c r="BL956" s="16" t="s">
        <v>164</v>
      </c>
      <c r="BM956" s="144" t="s">
        <v>4675</v>
      </c>
    </row>
    <row r="957" spans="2:65" s="1" customFormat="1">
      <c r="B957" s="28"/>
      <c r="D957" s="150" t="s">
        <v>214</v>
      </c>
      <c r="F957" s="870" t="s">
        <v>1079</v>
      </c>
      <c r="L957" s="28"/>
      <c r="M957" s="152"/>
      <c r="T957" s="52"/>
      <c r="AT957" s="16" t="s">
        <v>214</v>
      </c>
      <c r="AU957" s="16" t="s">
        <v>88</v>
      </c>
    </row>
    <row r="958" spans="2:65" s="12" customFormat="1">
      <c r="B958" s="153"/>
      <c r="D958" s="154" t="s">
        <v>259</v>
      </c>
      <c r="E958" s="155" t="s">
        <v>1</v>
      </c>
      <c r="F958" s="156" t="s">
        <v>4282</v>
      </c>
      <c r="H958" s="155" t="s">
        <v>1</v>
      </c>
      <c r="L958" s="153"/>
      <c r="M958" s="157"/>
      <c r="T958" s="158"/>
      <c r="AT958" s="155" t="s">
        <v>259</v>
      </c>
      <c r="AU958" s="155" t="s">
        <v>88</v>
      </c>
      <c r="AV958" s="12" t="s">
        <v>80</v>
      </c>
      <c r="AW958" s="12" t="s">
        <v>27</v>
      </c>
      <c r="AX958" s="12" t="s">
        <v>72</v>
      </c>
      <c r="AY958" s="155" t="s">
        <v>157</v>
      </c>
    </row>
    <row r="959" spans="2:65" s="12" customFormat="1">
      <c r="B959" s="153"/>
      <c r="D959" s="154" t="s">
        <v>259</v>
      </c>
      <c r="E959" s="155" t="s">
        <v>1</v>
      </c>
      <c r="F959" s="156" t="s">
        <v>4283</v>
      </c>
      <c r="H959" s="155" t="s">
        <v>1</v>
      </c>
      <c r="L959" s="153"/>
      <c r="M959" s="157"/>
      <c r="T959" s="158"/>
      <c r="AT959" s="155" t="s">
        <v>259</v>
      </c>
      <c r="AU959" s="155" t="s">
        <v>88</v>
      </c>
      <c r="AV959" s="12" t="s">
        <v>80</v>
      </c>
      <c r="AW959" s="12" t="s">
        <v>27</v>
      </c>
      <c r="AX959" s="12" t="s">
        <v>72</v>
      </c>
      <c r="AY959" s="155" t="s">
        <v>157</v>
      </c>
    </row>
    <row r="960" spans="2:65" s="13" customFormat="1">
      <c r="B960" s="159"/>
      <c r="D960" s="154" t="s">
        <v>259</v>
      </c>
      <c r="E960" s="160" t="s">
        <v>1</v>
      </c>
      <c r="F960" s="161" t="s">
        <v>4676</v>
      </c>
      <c r="H960" s="162">
        <v>5.0999999999999997E-2</v>
      </c>
      <c r="L960" s="159"/>
      <c r="M960" s="163"/>
      <c r="T960" s="164"/>
      <c r="AT960" s="160" t="s">
        <v>259</v>
      </c>
      <c r="AU960" s="160" t="s">
        <v>88</v>
      </c>
      <c r="AV960" s="13" t="s">
        <v>88</v>
      </c>
      <c r="AW960" s="13" t="s">
        <v>27</v>
      </c>
      <c r="AX960" s="13" t="s">
        <v>72</v>
      </c>
      <c r="AY960" s="160" t="s">
        <v>157</v>
      </c>
    </row>
    <row r="961" spans="2:65" s="13" customFormat="1">
      <c r="B961" s="159"/>
      <c r="D961" s="154" t="s">
        <v>259</v>
      </c>
      <c r="E961" s="160" t="s">
        <v>1</v>
      </c>
      <c r="F961" s="161" t="s">
        <v>4677</v>
      </c>
      <c r="H961" s="162">
        <v>5.3999999999999999E-2</v>
      </c>
      <c r="L961" s="159"/>
      <c r="M961" s="163"/>
      <c r="T961" s="164"/>
      <c r="AT961" s="160" t="s">
        <v>259</v>
      </c>
      <c r="AU961" s="160" t="s">
        <v>88</v>
      </c>
      <c r="AV961" s="13" t="s">
        <v>88</v>
      </c>
      <c r="AW961" s="13" t="s">
        <v>27</v>
      </c>
      <c r="AX961" s="13" t="s">
        <v>72</v>
      </c>
      <c r="AY961" s="160" t="s">
        <v>157</v>
      </c>
    </row>
    <row r="962" spans="2:65" s="14" customFormat="1">
      <c r="B962" s="165"/>
      <c r="D962" s="154" t="s">
        <v>259</v>
      </c>
      <c r="E962" s="166" t="s">
        <v>1</v>
      </c>
      <c r="F962" s="167" t="s">
        <v>265</v>
      </c>
      <c r="H962" s="168">
        <v>0.105</v>
      </c>
      <c r="L962" s="165"/>
      <c r="M962" s="169"/>
      <c r="T962" s="170"/>
      <c r="AT962" s="166" t="s">
        <v>259</v>
      </c>
      <c r="AU962" s="166" t="s">
        <v>88</v>
      </c>
      <c r="AV962" s="14" t="s">
        <v>164</v>
      </c>
      <c r="AW962" s="14" t="s">
        <v>27</v>
      </c>
      <c r="AX962" s="14" t="s">
        <v>80</v>
      </c>
      <c r="AY962" s="166" t="s">
        <v>157</v>
      </c>
    </row>
    <row r="963" spans="2:65" s="1" customFormat="1" ht="33" customHeight="1">
      <c r="B963" s="28"/>
      <c r="C963" s="198" t="s">
        <v>889</v>
      </c>
      <c r="D963" s="198" t="s">
        <v>160</v>
      </c>
      <c r="E963" s="199" t="s">
        <v>4678</v>
      </c>
      <c r="F963" s="200" t="s">
        <v>4679</v>
      </c>
      <c r="G963" s="201" t="s">
        <v>256</v>
      </c>
      <c r="H963" s="202">
        <v>21.047999999999998</v>
      </c>
      <c r="I963" s="903"/>
      <c r="J963" s="203">
        <f>ROUND(I963*H963,2)</f>
        <v>0</v>
      </c>
      <c r="K963" s="200" t="s">
        <v>2720</v>
      </c>
      <c r="L963" s="28"/>
      <c r="M963" s="140" t="s">
        <v>1</v>
      </c>
      <c r="N963" s="141" t="s">
        <v>38</v>
      </c>
      <c r="O963" s="142">
        <v>3.2130000000000001</v>
      </c>
      <c r="P963" s="142">
        <f>O963*H963</f>
        <v>67.627223999999998</v>
      </c>
      <c r="Q963" s="142">
        <v>2.3010199999999998</v>
      </c>
      <c r="R963" s="142">
        <f>Q963*H963</f>
        <v>48.431868959999996</v>
      </c>
      <c r="S963" s="142">
        <v>0</v>
      </c>
      <c r="T963" s="143">
        <f>S963*H963</f>
        <v>0</v>
      </c>
      <c r="AR963" s="144" t="s">
        <v>164</v>
      </c>
      <c r="AT963" s="144" t="s">
        <v>160</v>
      </c>
      <c r="AU963" s="144" t="s">
        <v>88</v>
      </c>
      <c r="AY963" s="16" t="s">
        <v>157</v>
      </c>
      <c r="BE963" s="145">
        <f>IF(N963="základní",J963,0)</f>
        <v>0</v>
      </c>
      <c r="BF963" s="145">
        <f>IF(N963="snížená",J963,0)</f>
        <v>0</v>
      </c>
      <c r="BG963" s="145">
        <f>IF(N963="zákl. přenesená",J963,0)</f>
        <v>0</v>
      </c>
      <c r="BH963" s="145">
        <f>IF(N963="sníž. přenesená",J963,0)</f>
        <v>0</v>
      </c>
      <c r="BI963" s="145">
        <f>IF(N963="nulová",J963,0)</f>
        <v>0</v>
      </c>
      <c r="BJ963" s="16" t="s">
        <v>88</v>
      </c>
      <c r="BK963" s="145">
        <f>ROUND(I963*H963,2)</f>
        <v>0</v>
      </c>
      <c r="BL963" s="16" t="s">
        <v>164</v>
      </c>
      <c r="BM963" s="144" t="s">
        <v>4680</v>
      </c>
    </row>
    <row r="964" spans="2:65" s="1" customFormat="1">
      <c r="B964" s="28"/>
      <c r="D964" s="150" t="s">
        <v>214</v>
      </c>
      <c r="F964" s="870" t="s">
        <v>4681</v>
      </c>
      <c r="L964" s="28"/>
      <c r="M964" s="152"/>
      <c r="T964" s="52"/>
      <c r="AT964" s="16" t="s">
        <v>214</v>
      </c>
      <c r="AU964" s="16" t="s">
        <v>88</v>
      </c>
    </row>
    <row r="965" spans="2:65" s="12" customFormat="1">
      <c r="B965" s="153"/>
      <c r="D965" s="154" t="s">
        <v>259</v>
      </c>
      <c r="E965" s="155" t="s">
        <v>1</v>
      </c>
      <c r="F965" s="156" t="s">
        <v>2723</v>
      </c>
      <c r="H965" s="155" t="s">
        <v>1</v>
      </c>
      <c r="L965" s="153"/>
      <c r="M965" s="157"/>
      <c r="T965" s="158"/>
      <c r="AT965" s="155" t="s">
        <v>259</v>
      </c>
      <c r="AU965" s="155" t="s">
        <v>88</v>
      </c>
      <c r="AV965" s="12" t="s">
        <v>80</v>
      </c>
      <c r="AW965" s="12" t="s">
        <v>27</v>
      </c>
      <c r="AX965" s="12" t="s">
        <v>72</v>
      </c>
      <c r="AY965" s="155" t="s">
        <v>157</v>
      </c>
    </row>
    <row r="966" spans="2:65" s="12" customFormat="1">
      <c r="B966" s="153"/>
      <c r="D966" s="154" t="s">
        <v>259</v>
      </c>
      <c r="E966" s="155" t="s">
        <v>1</v>
      </c>
      <c r="F966" s="156" t="s">
        <v>2758</v>
      </c>
      <c r="H966" s="155" t="s">
        <v>1</v>
      </c>
      <c r="L966" s="153"/>
      <c r="M966" s="157"/>
      <c r="T966" s="158"/>
      <c r="AT966" s="155" t="s">
        <v>259</v>
      </c>
      <c r="AU966" s="155" t="s">
        <v>88</v>
      </c>
      <c r="AV966" s="12" t="s">
        <v>80</v>
      </c>
      <c r="AW966" s="12" t="s">
        <v>27</v>
      </c>
      <c r="AX966" s="12" t="s">
        <v>72</v>
      </c>
      <c r="AY966" s="155" t="s">
        <v>157</v>
      </c>
    </row>
    <row r="967" spans="2:65" s="13" customFormat="1">
      <c r="B967" s="159"/>
      <c r="D967" s="154" t="s">
        <v>259</v>
      </c>
      <c r="E967" s="160" t="s">
        <v>1</v>
      </c>
      <c r="F967" s="161" t="s">
        <v>4444</v>
      </c>
      <c r="H967" s="162">
        <v>23</v>
      </c>
      <c r="L967" s="159"/>
      <c r="M967" s="163"/>
      <c r="T967" s="164"/>
      <c r="AT967" s="160" t="s">
        <v>259</v>
      </c>
      <c r="AU967" s="160" t="s">
        <v>88</v>
      </c>
      <c r="AV967" s="13" t="s">
        <v>88</v>
      </c>
      <c r="AW967" s="13" t="s">
        <v>27</v>
      </c>
      <c r="AX967" s="13" t="s">
        <v>72</v>
      </c>
      <c r="AY967" s="160" t="s">
        <v>157</v>
      </c>
    </row>
    <row r="968" spans="2:65" s="13" customFormat="1">
      <c r="B968" s="159"/>
      <c r="D968" s="154" t="s">
        <v>259</v>
      </c>
      <c r="E968" s="160" t="s">
        <v>1</v>
      </c>
      <c r="F968" s="161" t="s">
        <v>4445</v>
      </c>
      <c r="H968" s="162">
        <v>9.4</v>
      </c>
      <c r="L968" s="159"/>
      <c r="M968" s="163"/>
      <c r="T968" s="164"/>
      <c r="AT968" s="160" t="s">
        <v>259</v>
      </c>
      <c r="AU968" s="160" t="s">
        <v>88</v>
      </c>
      <c r="AV968" s="13" t="s">
        <v>88</v>
      </c>
      <c r="AW968" s="13" t="s">
        <v>27</v>
      </c>
      <c r="AX968" s="13" t="s">
        <v>72</v>
      </c>
      <c r="AY968" s="160" t="s">
        <v>157</v>
      </c>
    </row>
    <row r="969" spans="2:65" s="13" customFormat="1">
      <c r="B969" s="159"/>
      <c r="D969" s="154" t="s">
        <v>259</v>
      </c>
      <c r="E969" s="160" t="s">
        <v>1</v>
      </c>
      <c r="F969" s="161" t="s">
        <v>4682</v>
      </c>
      <c r="H969" s="162">
        <v>8.5</v>
      </c>
      <c r="L969" s="159"/>
      <c r="M969" s="163"/>
      <c r="T969" s="164"/>
      <c r="AT969" s="160" t="s">
        <v>259</v>
      </c>
      <c r="AU969" s="160" t="s">
        <v>88</v>
      </c>
      <c r="AV969" s="13" t="s">
        <v>88</v>
      </c>
      <c r="AW969" s="13" t="s">
        <v>27</v>
      </c>
      <c r="AX969" s="13" t="s">
        <v>72</v>
      </c>
      <c r="AY969" s="160" t="s">
        <v>157</v>
      </c>
    </row>
    <row r="970" spans="2:65" s="13" customFormat="1">
      <c r="B970" s="159"/>
      <c r="D970" s="154" t="s">
        <v>259</v>
      </c>
      <c r="E970" s="160" t="s">
        <v>1</v>
      </c>
      <c r="F970" s="161" t="s">
        <v>4447</v>
      </c>
      <c r="H970" s="162">
        <v>18.5</v>
      </c>
      <c r="L970" s="159"/>
      <c r="M970" s="163"/>
      <c r="T970" s="164"/>
      <c r="AT970" s="160" t="s">
        <v>259</v>
      </c>
      <c r="AU970" s="160" t="s">
        <v>88</v>
      </c>
      <c r="AV970" s="13" t="s">
        <v>88</v>
      </c>
      <c r="AW970" s="13" t="s">
        <v>27</v>
      </c>
      <c r="AX970" s="13" t="s">
        <v>72</v>
      </c>
      <c r="AY970" s="160" t="s">
        <v>157</v>
      </c>
    </row>
    <row r="971" spans="2:65" s="13" customFormat="1">
      <c r="B971" s="159"/>
      <c r="D971" s="154" t="s">
        <v>259</v>
      </c>
      <c r="E971" s="160" t="s">
        <v>1</v>
      </c>
      <c r="F971" s="161" t="s">
        <v>4448</v>
      </c>
      <c r="H971" s="162">
        <v>17.5</v>
      </c>
      <c r="L971" s="159"/>
      <c r="M971" s="163"/>
      <c r="T971" s="164"/>
      <c r="AT971" s="160" t="s">
        <v>259</v>
      </c>
      <c r="AU971" s="160" t="s">
        <v>88</v>
      </c>
      <c r="AV971" s="13" t="s">
        <v>88</v>
      </c>
      <c r="AW971" s="13" t="s">
        <v>27</v>
      </c>
      <c r="AX971" s="13" t="s">
        <v>72</v>
      </c>
      <c r="AY971" s="160" t="s">
        <v>157</v>
      </c>
    </row>
    <row r="972" spans="2:65" s="13" customFormat="1">
      <c r="B972" s="159"/>
      <c r="D972" s="154" t="s">
        <v>259</v>
      </c>
      <c r="E972" s="160" t="s">
        <v>1</v>
      </c>
      <c r="F972" s="161" t="s">
        <v>4449</v>
      </c>
      <c r="H972" s="162">
        <v>16.8</v>
      </c>
      <c r="L972" s="159"/>
      <c r="M972" s="163"/>
      <c r="T972" s="164"/>
      <c r="AT972" s="160" t="s">
        <v>259</v>
      </c>
      <c r="AU972" s="160" t="s">
        <v>88</v>
      </c>
      <c r="AV972" s="13" t="s">
        <v>88</v>
      </c>
      <c r="AW972" s="13" t="s">
        <v>27</v>
      </c>
      <c r="AX972" s="13" t="s">
        <v>72</v>
      </c>
      <c r="AY972" s="160" t="s">
        <v>157</v>
      </c>
    </row>
    <row r="973" spans="2:65" s="13" customFormat="1">
      <c r="B973" s="159"/>
      <c r="D973" s="154" t="s">
        <v>259</v>
      </c>
      <c r="E973" s="160" t="s">
        <v>1</v>
      </c>
      <c r="F973" s="161" t="s">
        <v>4450</v>
      </c>
      <c r="H973" s="162">
        <v>17.7</v>
      </c>
      <c r="L973" s="159"/>
      <c r="M973" s="163"/>
      <c r="T973" s="164"/>
      <c r="AT973" s="160" t="s">
        <v>259</v>
      </c>
      <c r="AU973" s="160" t="s">
        <v>88</v>
      </c>
      <c r="AV973" s="13" t="s">
        <v>88</v>
      </c>
      <c r="AW973" s="13" t="s">
        <v>27</v>
      </c>
      <c r="AX973" s="13" t="s">
        <v>72</v>
      </c>
      <c r="AY973" s="160" t="s">
        <v>157</v>
      </c>
    </row>
    <row r="974" spans="2:65" s="13" customFormat="1">
      <c r="B974" s="159"/>
      <c r="D974" s="154" t="s">
        <v>259</v>
      </c>
      <c r="E974" s="160" t="s">
        <v>1</v>
      </c>
      <c r="F974" s="161" t="s">
        <v>4451</v>
      </c>
      <c r="H974" s="162">
        <v>18.399999999999999</v>
      </c>
      <c r="L974" s="159"/>
      <c r="M974" s="163"/>
      <c r="T974" s="164"/>
      <c r="AT974" s="160" t="s">
        <v>259</v>
      </c>
      <c r="AU974" s="160" t="s">
        <v>88</v>
      </c>
      <c r="AV974" s="13" t="s">
        <v>88</v>
      </c>
      <c r="AW974" s="13" t="s">
        <v>27</v>
      </c>
      <c r="AX974" s="13" t="s">
        <v>72</v>
      </c>
      <c r="AY974" s="160" t="s">
        <v>157</v>
      </c>
    </row>
    <row r="975" spans="2:65" s="13" customFormat="1">
      <c r="B975" s="159"/>
      <c r="D975" s="154" t="s">
        <v>259</v>
      </c>
      <c r="E975" s="160" t="s">
        <v>1</v>
      </c>
      <c r="F975" s="161" t="s">
        <v>4452</v>
      </c>
      <c r="H975" s="162">
        <v>14.1</v>
      </c>
      <c r="L975" s="159"/>
      <c r="M975" s="163"/>
      <c r="T975" s="164"/>
      <c r="AT975" s="160" t="s">
        <v>259</v>
      </c>
      <c r="AU975" s="160" t="s">
        <v>88</v>
      </c>
      <c r="AV975" s="13" t="s">
        <v>88</v>
      </c>
      <c r="AW975" s="13" t="s">
        <v>27</v>
      </c>
      <c r="AX975" s="13" t="s">
        <v>72</v>
      </c>
      <c r="AY975" s="160" t="s">
        <v>157</v>
      </c>
    </row>
    <row r="976" spans="2:65" s="13" customFormat="1">
      <c r="B976" s="159"/>
      <c r="D976" s="154" t="s">
        <v>259</v>
      </c>
      <c r="E976" s="160" t="s">
        <v>1</v>
      </c>
      <c r="F976" s="161" t="s">
        <v>4453</v>
      </c>
      <c r="H976" s="162">
        <v>2.2999999999999998</v>
      </c>
      <c r="L976" s="159"/>
      <c r="M976" s="163"/>
      <c r="T976" s="164"/>
      <c r="AT976" s="160" t="s">
        <v>259</v>
      </c>
      <c r="AU976" s="160" t="s">
        <v>88</v>
      </c>
      <c r="AV976" s="13" t="s">
        <v>88</v>
      </c>
      <c r="AW976" s="13" t="s">
        <v>27</v>
      </c>
      <c r="AX976" s="13" t="s">
        <v>72</v>
      </c>
      <c r="AY976" s="160" t="s">
        <v>157</v>
      </c>
    </row>
    <row r="977" spans="2:65" s="13" customFormat="1">
      <c r="B977" s="159"/>
      <c r="D977" s="154" t="s">
        <v>259</v>
      </c>
      <c r="E977" s="160" t="s">
        <v>1</v>
      </c>
      <c r="F977" s="161" t="s">
        <v>4454</v>
      </c>
      <c r="H977" s="162">
        <v>24.4</v>
      </c>
      <c r="L977" s="159"/>
      <c r="M977" s="163"/>
      <c r="T977" s="164"/>
      <c r="AT977" s="160" t="s">
        <v>259</v>
      </c>
      <c r="AU977" s="160" t="s">
        <v>88</v>
      </c>
      <c r="AV977" s="13" t="s">
        <v>88</v>
      </c>
      <c r="AW977" s="13" t="s">
        <v>27</v>
      </c>
      <c r="AX977" s="13" t="s">
        <v>72</v>
      </c>
      <c r="AY977" s="160" t="s">
        <v>157</v>
      </c>
    </row>
    <row r="978" spans="2:65" s="13" customFormat="1">
      <c r="B978" s="159"/>
      <c r="D978" s="154" t="s">
        <v>259</v>
      </c>
      <c r="E978" s="160" t="s">
        <v>1</v>
      </c>
      <c r="F978" s="161" t="s">
        <v>4455</v>
      </c>
      <c r="H978" s="162">
        <v>18.3</v>
      </c>
      <c r="L978" s="159"/>
      <c r="M978" s="163"/>
      <c r="T978" s="164"/>
      <c r="AT978" s="160" t="s">
        <v>259</v>
      </c>
      <c r="AU978" s="160" t="s">
        <v>88</v>
      </c>
      <c r="AV978" s="13" t="s">
        <v>88</v>
      </c>
      <c r="AW978" s="13" t="s">
        <v>27</v>
      </c>
      <c r="AX978" s="13" t="s">
        <v>72</v>
      </c>
      <c r="AY978" s="160" t="s">
        <v>157</v>
      </c>
    </row>
    <row r="979" spans="2:65" s="13" customFormat="1">
      <c r="B979" s="159"/>
      <c r="D979" s="154" t="s">
        <v>259</v>
      </c>
      <c r="E979" s="160" t="s">
        <v>1</v>
      </c>
      <c r="F979" s="161" t="s">
        <v>4456</v>
      </c>
      <c r="H979" s="162">
        <v>13.1</v>
      </c>
      <c r="L979" s="159"/>
      <c r="M979" s="163"/>
      <c r="T979" s="164"/>
      <c r="AT979" s="160" t="s">
        <v>259</v>
      </c>
      <c r="AU979" s="160" t="s">
        <v>88</v>
      </c>
      <c r="AV979" s="13" t="s">
        <v>88</v>
      </c>
      <c r="AW979" s="13" t="s">
        <v>27</v>
      </c>
      <c r="AX979" s="13" t="s">
        <v>72</v>
      </c>
      <c r="AY979" s="160" t="s">
        <v>157</v>
      </c>
    </row>
    <row r="980" spans="2:65" s="13" customFormat="1">
      <c r="B980" s="159"/>
      <c r="D980" s="154" t="s">
        <v>259</v>
      </c>
      <c r="E980" s="160" t="s">
        <v>1</v>
      </c>
      <c r="F980" s="161" t="s">
        <v>4457</v>
      </c>
      <c r="H980" s="162">
        <v>4.9000000000000004</v>
      </c>
      <c r="L980" s="159"/>
      <c r="M980" s="163"/>
      <c r="T980" s="164"/>
      <c r="AT980" s="160" t="s">
        <v>259</v>
      </c>
      <c r="AU980" s="160" t="s">
        <v>88</v>
      </c>
      <c r="AV980" s="13" t="s">
        <v>88</v>
      </c>
      <c r="AW980" s="13" t="s">
        <v>27</v>
      </c>
      <c r="AX980" s="13" t="s">
        <v>72</v>
      </c>
      <c r="AY980" s="160" t="s">
        <v>157</v>
      </c>
    </row>
    <row r="981" spans="2:65" s="13" customFormat="1">
      <c r="B981" s="159"/>
      <c r="D981" s="154" t="s">
        <v>259</v>
      </c>
      <c r="E981" s="160" t="s">
        <v>1</v>
      </c>
      <c r="F981" s="161" t="s">
        <v>4458</v>
      </c>
      <c r="H981" s="162">
        <v>4.3</v>
      </c>
      <c r="L981" s="159"/>
      <c r="M981" s="163"/>
      <c r="T981" s="164"/>
      <c r="AT981" s="160" t="s">
        <v>259</v>
      </c>
      <c r="AU981" s="160" t="s">
        <v>88</v>
      </c>
      <c r="AV981" s="13" t="s">
        <v>88</v>
      </c>
      <c r="AW981" s="13" t="s">
        <v>27</v>
      </c>
      <c r="AX981" s="13" t="s">
        <v>72</v>
      </c>
      <c r="AY981" s="160" t="s">
        <v>157</v>
      </c>
    </row>
    <row r="982" spans="2:65" s="13" customFormat="1">
      <c r="B982" s="159"/>
      <c r="D982" s="154" t="s">
        <v>259</v>
      </c>
      <c r="E982" s="160" t="s">
        <v>1</v>
      </c>
      <c r="F982" s="161" t="s">
        <v>4459</v>
      </c>
      <c r="H982" s="162">
        <v>15</v>
      </c>
      <c r="L982" s="159"/>
      <c r="M982" s="163"/>
      <c r="T982" s="164"/>
      <c r="AT982" s="160" t="s">
        <v>259</v>
      </c>
      <c r="AU982" s="160" t="s">
        <v>88</v>
      </c>
      <c r="AV982" s="13" t="s">
        <v>88</v>
      </c>
      <c r="AW982" s="13" t="s">
        <v>27</v>
      </c>
      <c r="AX982" s="13" t="s">
        <v>72</v>
      </c>
      <c r="AY982" s="160" t="s">
        <v>157</v>
      </c>
    </row>
    <row r="983" spans="2:65" s="13" customFormat="1">
      <c r="B983" s="159"/>
      <c r="D983" s="154" t="s">
        <v>259</v>
      </c>
      <c r="E983" s="160" t="s">
        <v>1</v>
      </c>
      <c r="F983" s="161" t="s">
        <v>4460</v>
      </c>
      <c r="H983" s="162">
        <v>18.3</v>
      </c>
      <c r="L983" s="159"/>
      <c r="M983" s="163"/>
      <c r="T983" s="164"/>
      <c r="AT983" s="160" t="s">
        <v>259</v>
      </c>
      <c r="AU983" s="160" t="s">
        <v>88</v>
      </c>
      <c r="AV983" s="13" t="s">
        <v>88</v>
      </c>
      <c r="AW983" s="13" t="s">
        <v>27</v>
      </c>
      <c r="AX983" s="13" t="s">
        <v>72</v>
      </c>
      <c r="AY983" s="160" t="s">
        <v>157</v>
      </c>
    </row>
    <row r="984" spans="2:65" s="13" customFormat="1">
      <c r="B984" s="159"/>
      <c r="D984" s="154" t="s">
        <v>259</v>
      </c>
      <c r="E984" s="160" t="s">
        <v>1</v>
      </c>
      <c r="F984" s="161" t="s">
        <v>4461</v>
      </c>
      <c r="H984" s="162">
        <v>15.8</v>
      </c>
      <c r="L984" s="159"/>
      <c r="M984" s="163"/>
      <c r="T984" s="164"/>
      <c r="AT984" s="160" t="s">
        <v>259</v>
      </c>
      <c r="AU984" s="160" t="s">
        <v>88</v>
      </c>
      <c r="AV984" s="13" t="s">
        <v>88</v>
      </c>
      <c r="AW984" s="13" t="s">
        <v>27</v>
      </c>
      <c r="AX984" s="13" t="s">
        <v>72</v>
      </c>
      <c r="AY984" s="160" t="s">
        <v>157</v>
      </c>
    </row>
    <row r="985" spans="2:65" s="13" customFormat="1">
      <c r="B985" s="159"/>
      <c r="D985" s="154" t="s">
        <v>259</v>
      </c>
      <c r="E985" s="160" t="s">
        <v>1</v>
      </c>
      <c r="F985" s="161" t="s">
        <v>4462</v>
      </c>
      <c r="H985" s="162">
        <v>2.8</v>
      </c>
      <c r="L985" s="159"/>
      <c r="M985" s="163"/>
      <c r="T985" s="164"/>
      <c r="AT985" s="160" t="s">
        <v>259</v>
      </c>
      <c r="AU985" s="160" t="s">
        <v>88</v>
      </c>
      <c r="AV985" s="13" t="s">
        <v>88</v>
      </c>
      <c r="AW985" s="13" t="s">
        <v>27</v>
      </c>
      <c r="AX985" s="13" t="s">
        <v>72</v>
      </c>
      <c r="AY985" s="160" t="s">
        <v>157</v>
      </c>
    </row>
    <row r="986" spans="2:65" s="882" customFormat="1">
      <c r="B986" s="881"/>
      <c r="D986" s="154" t="s">
        <v>259</v>
      </c>
      <c r="E986" s="883" t="s">
        <v>1</v>
      </c>
      <c r="F986" s="884" t="s">
        <v>1266</v>
      </c>
      <c r="H986" s="885">
        <v>263.10000000000002</v>
      </c>
      <c r="L986" s="881"/>
      <c r="M986" s="886"/>
      <c r="T986" s="887"/>
      <c r="AT986" s="883" t="s">
        <v>259</v>
      </c>
      <c r="AU986" s="883" t="s">
        <v>88</v>
      </c>
      <c r="AV986" s="882" t="s">
        <v>95</v>
      </c>
      <c r="AW986" s="882" t="s">
        <v>27</v>
      </c>
      <c r="AX986" s="882" t="s">
        <v>72</v>
      </c>
      <c r="AY986" s="883" t="s">
        <v>157</v>
      </c>
    </row>
    <row r="987" spans="2:65" s="13" customFormat="1">
      <c r="B987" s="159"/>
      <c r="D987" s="154" t="s">
        <v>259</v>
      </c>
      <c r="E987" s="160" t="s">
        <v>1</v>
      </c>
      <c r="F987" s="161" t="s">
        <v>4683</v>
      </c>
      <c r="H987" s="162">
        <v>21.047999999999998</v>
      </c>
      <c r="L987" s="159"/>
      <c r="M987" s="163"/>
      <c r="T987" s="164"/>
      <c r="AT987" s="160" t="s">
        <v>259</v>
      </c>
      <c r="AU987" s="160" t="s">
        <v>88</v>
      </c>
      <c r="AV987" s="13" t="s">
        <v>88</v>
      </c>
      <c r="AW987" s="13" t="s">
        <v>27</v>
      </c>
      <c r="AX987" s="13" t="s">
        <v>80</v>
      </c>
      <c r="AY987" s="160" t="s">
        <v>157</v>
      </c>
    </row>
    <row r="988" spans="2:65" s="1" customFormat="1" ht="33" customHeight="1">
      <c r="B988" s="28"/>
      <c r="C988" s="198" t="s">
        <v>894</v>
      </c>
      <c r="D988" s="198" t="s">
        <v>160</v>
      </c>
      <c r="E988" s="199" t="s">
        <v>4684</v>
      </c>
      <c r="F988" s="200" t="s">
        <v>4685</v>
      </c>
      <c r="G988" s="201" t="s">
        <v>256</v>
      </c>
      <c r="H988" s="202">
        <v>21.047999999999998</v>
      </c>
      <c r="I988" s="903"/>
      <c r="J988" s="203">
        <f>ROUND(I988*H988,2)</f>
        <v>0</v>
      </c>
      <c r="K988" s="200" t="s">
        <v>2720</v>
      </c>
      <c r="L988" s="28"/>
      <c r="M988" s="140" t="s">
        <v>1</v>
      </c>
      <c r="N988" s="141" t="s">
        <v>38</v>
      </c>
      <c r="O988" s="142">
        <v>2.7</v>
      </c>
      <c r="P988" s="142">
        <f>O988*H988</f>
        <v>56.829599999999999</v>
      </c>
      <c r="Q988" s="142">
        <v>0</v>
      </c>
      <c r="R988" s="142">
        <f>Q988*H988</f>
        <v>0</v>
      </c>
      <c r="S988" s="142">
        <v>0</v>
      </c>
      <c r="T988" s="143">
        <f>S988*H988</f>
        <v>0</v>
      </c>
      <c r="AR988" s="144" t="s">
        <v>164</v>
      </c>
      <c r="AT988" s="144" t="s">
        <v>160</v>
      </c>
      <c r="AU988" s="144" t="s">
        <v>88</v>
      </c>
      <c r="AY988" s="16" t="s">
        <v>157</v>
      </c>
      <c r="BE988" s="145">
        <f>IF(N988="základní",J988,0)</f>
        <v>0</v>
      </c>
      <c r="BF988" s="145">
        <f>IF(N988="snížená",J988,0)</f>
        <v>0</v>
      </c>
      <c r="BG988" s="145">
        <f>IF(N988="zákl. přenesená",J988,0)</f>
        <v>0</v>
      </c>
      <c r="BH988" s="145">
        <f>IF(N988="sníž. přenesená",J988,0)</f>
        <v>0</v>
      </c>
      <c r="BI988" s="145">
        <f>IF(N988="nulová",J988,0)</f>
        <v>0</v>
      </c>
      <c r="BJ988" s="16" t="s">
        <v>88</v>
      </c>
      <c r="BK988" s="145">
        <f>ROUND(I988*H988,2)</f>
        <v>0</v>
      </c>
      <c r="BL988" s="16" t="s">
        <v>164</v>
      </c>
      <c r="BM988" s="144" t="s">
        <v>4686</v>
      </c>
    </row>
    <row r="989" spans="2:65" s="1" customFormat="1">
      <c r="B989" s="28"/>
      <c r="D989" s="150" t="s">
        <v>214</v>
      </c>
      <c r="F989" s="870" t="s">
        <v>4687</v>
      </c>
      <c r="L989" s="28"/>
      <c r="M989" s="152"/>
      <c r="T989" s="52"/>
      <c r="AT989" s="16" t="s">
        <v>214</v>
      </c>
      <c r="AU989" s="16" t="s">
        <v>88</v>
      </c>
    </row>
    <row r="990" spans="2:65" s="12" customFormat="1">
      <c r="B990" s="153"/>
      <c r="D990" s="154" t="s">
        <v>259</v>
      </c>
      <c r="E990" s="155" t="s">
        <v>1</v>
      </c>
      <c r="F990" s="156" t="s">
        <v>2723</v>
      </c>
      <c r="H990" s="155" t="s">
        <v>1</v>
      </c>
      <c r="L990" s="153"/>
      <c r="M990" s="157"/>
      <c r="T990" s="158"/>
      <c r="AT990" s="155" t="s">
        <v>259</v>
      </c>
      <c r="AU990" s="155" t="s">
        <v>88</v>
      </c>
      <c r="AV990" s="12" t="s">
        <v>80</v>
      </c>
      <c r="AW990" s="12" t="s">
        <v>27</v>
      </c>
      <c r="AX990" s="12" t="s">
        <v>72</v>
      </c>
      <c r="AY990" s="155" t="s">
        <v>157</v>
      </c>
    </row>
    <row r="991" spans="2:65" s="12" customFormat="1">
      <c r="B991" s="153"/>
      <c r="D991" s="154" t="s">
        <v>259</v>
      </c>
      <c r="E991" s="155" t="s">
        <v>1</v>
      </c>
      <c r="F991" s="156" t="s">
        <v>2758</v>
      </c>
      <c r="H991" s="155" t="s">
        <v>1</v>
      </c>
      <c r="L991" s="153"/>
      <c r="M991" s="157"/>
      <c r="T991" s="158"/>
      <c r="AT991" s="155" t="s">
        <v>259</v>
      </c>
      <c r="AU991" s="155" t="s">
        <v>88</v>
      </c>
      <c r="AV991" s="12" t="s">
        <v>80</v>
      </c>
      <c r="AW991" s="12" t="s">
        <v>27</v>
      </c>
      <c r="AX991" s="12" t="s">
        <v>72</v>
      </c>
      <c r="AY991" s="155" t="s">
        <v>157</v>
      </c>
    </row>
    <row r="992" spans="2:65" s="13" customFormat="1">
      <c r="B992" s="159"/>
      <c r="D992" s="154" t="s">
        <v>259</v>
      </c>
      <c r="E992" s="160" t="s">
        <v>1</v>
      </c>
      <c r="F992" s="161" t="s">
        <v>4444</v>
      </c>
      <c r="H992" s="162">
        <v>23</v>
      </c>
      <c r="L992" s="159"/>
      <c r="M992" s="163"/>
      <c r="T992" s="164"/>
      <c r="AT992" s="160" t="s">
        <v>259</v>
      </c>
      <c r="AU992" s="160" t="s">
        <v>88</v>
      </c>
      <c r="AV992" s="13" t="s">
        <v>88</v>
      </c>
      <c r="AW992" s="13" t="s">
        <v>27</v>
      </c>
      <c r="AX992" s="13" t="s">
        <v>72</v>
      </c>
      <c r="AY992" s="160" t="s">
        <v>157</v>
      </c>
    </row>
    <row r="993" spans="2:51" s="13" customFormat="1">
      <c r="B993" s="159"/>
      <c r="D993" s="154" t="s">
        <v>259</v>
      </c>
      <c r="E993" s="160" t="s">
        <v>1</v>
      </c>
      <c r="F993" s="161" t="s">
        <v>4445</v>
      </c>
      <c r="H993" s="162">
        <v>9.4</v>
      </c>
      <c r="L993" s="159"/>
      <c r="M993" s="163"/>
      <c r="T993" s="164"/>
      <c r="AT993" s="160" t="s">
        <v>259</v>
      </c>
      <c r="AU993" s="160" t="s">
        <v>88</v>
      </c>
      <c r="AV993" s="13" t="s">
        <v>88</v>
      </c>
      <c r="AW993" s="13" t="s">
        <v>27</v>
      </c>
      <c r="AX993" s="13" t="s">
        <v>72</v>
      </c>
      <c r="AY993" s="160" t="s">
        <v>157</v>
      </c>
    </row>
    <row r="994" spans="2:51" s="13" customFormat="1">
      <c r="B994" s="159"/>
      <c r="D994" s="154" t="s">
        <v>259</v>
      </c>
      <c r="E994" s="160" t="s">
        <v>1</v>
      </c>
      <c r="F994" s="161" t="s">
        <v>4682</v>
      </c>
      <c r="H994" s="162">
        <v>8.5</v>
      </c>
      <c r="L994" s="159"/>
      <c r="M994" s="163"/>
      <c r="T994" s="164"/>
      <c r="AT994" s="160" t="s">
        <v>259</v>
      </c>
      <c r="AU994" s="160" t="s">
        <v>88</v>
      </c>
      <c r="AV994" s="13" t="s">
        <v>88</v>
      </c>
      <c r="AW994" s="13" t="s">
        <v>27</v>
      </c>
      <c r="AX994" s="13" t="s">
        <v>72</v>
      </c>
      <c r="AY994" s="160" t="s">
        <v>157</v>
      </c>
    </row>
    <row r="995" spans="2:51" s="13" customFormat="1">
      <c r="B995" s="159"/>
      <c r="D995" s="154" t="s">
        <v>259</v>
      </c>
      <c r="E995" s="160" t="s">
        <v>1</v>
      </c>
      <c r="F995" s="161" t="s">
        <v>4447</v>
      </c>
      <c r="H995" s="162">
        <v>18.5</v>
      </c>
      <c r="L995" s="159"/>
      <c r="M995" s="163"/>
      <c r="T995" s="164"/>
      <c r="AT995" s="160" t="s">
        <v>259</v>
      </c>
      <c r="AU995" s="160" t="s">
        <v>88</v>
      </c>
      <c r="AV995" s="13" t="s">
        <v>88</v>
      </c>
      <c r="AW995" s="13" t="s">
        <v>27</v>
      </c>
      <c r="AX995" s="13" t="s">
        <v>72</v>
      </c>
      <c r="AY995" s="160" t="s">
        <v>157</v>
      </c>
    </row>
    <row r="996" spans="2:51" s="13" customFormat="1">
      <c r="B996" s="159"/>
      <c r="D996" s="154" t="s">
        <v>259</v>
      </c>
      <c r="E996" s="160" t="s">
        <v>1</v>
      </c>
      <c r="F996" s="161" t="s">
        <v>4448</v>
      </c>
      <c r="H996" s="162">
        <v>17.5</v>
      </c>
      <c r="L996" s="159"/>
      <c r="M996" s="163"/>
      <c r="T996" s="164"/>
      <c r="AT996" s="160" t="s">
        <v>259</v>
      </c>
      <c r="AU996" s="160" t="s">
        <v>88</v>
      </c>
      <c r="AV996" s="13" t="s">
        <v>88</v>
      </c>
      <c r="AW996" s="13" t="s">
        <v>27</v>
      </c>
      <c r="AX996" s="13" t="s">
        <v>72</v>
      </c>
      <c r="AY996" s="160" t="s">
        <v>157</v>
      </c>
    </row>
    <row r="997" spans="2:51" s="13" customFormat="1">
      <c r="B997" s="159"/>
      <c r="D997" s="154" t="s">
        <v>259</v>
      </c>
      <c r="E997" s="160" t="s">
        <v>1</v>
      </c>
      <c r="F997" s="161" t="s">
        <v>4449</v>
      </c>
      <c r="H997" s="162">
        <v>16.8</v>
      </c>
      <c r="L997" s="159"/>
      <c r="M997" s="163"/>
      <c r="T997" s="164"/>
      <c r="AT997" s="160" t="s">
        <v>259</v>
      </c>
      <c r="AU997" s="160" t="s">
        <v>88</v>
      </c>
      <c r="AV997" s="13" t="s">
        <v>88</v>
      </c>
      <c r="AW997" s="13" t="s">
        <v>27</v>
      </c>
      <c r="AX997" s="13" t="s">
        <v>72</v>
      </c>
      <c r="AY997" s="160" t="s">
        <v>157</v>
      </c>
    </row>
    <row r="998" spans="2:51" s="13" customFormat="1">
      <c r="B998" s="159"/>
      <c r="D998" s="154" t="s">
        <v>259</v>
      </c>
      <c r="E998" s="160" t="s">
        <v>1</v>
      </c>
      <c r="F998" s="161" t="s">
        <v>4450</v>
      </c>
      <c r="H998" s="162">
        <v>17.7</v>
      </c>
      <c r="L998" s="159"/>
      <c r="M998" s="163"/>
      <c r="T998" s="164"/>
      <c r="AT998" s="160" t="s">
        <v>259</v>
      </c>
      <c r="AU998" s="160" t="s">
        <v>88</v>
      </c>
      <c r="AV998" s="13" t="s">
        <v>88</v>
      </c>
      <c r="AW998" s="13" t="s">
        <v>27</v>
      </c>
      <c r="AX998" s="13" t="s">
        <v>72</v>
      </c>
      <c r="AY998" s="160" t="s">
        <v>157</v>
      </c>
    </row>
    <row r="999" spans="2:51" s="13" customFormat="1">
      <c r="B999" s="159"/>
      <c r="D999" s="154" t="s">
        <v>259</v>
      </c>
      <c r="E999" s="160" t="s">
        <v>1</v>
      </c>
      <c r="F999" s="161" t="s">
        <v>4451</v>
      </c>
      <c r="H999" s="162">
        <v>18.399999999999999</v>
      </c>
      <c r="L999" s="159"/>
      <c r="M999" s="163"/>
      <c r="T999" s="164"/>
      <c r="AT999" s="160" t="s">
        <v>259</v>
      </c>
      <c r="AU999" s="160" t="s">
        <v>88</v>
      </c>
      <c r="AV999" s="13" t="s">
        <v>88</v>
      </c>
      <c r="AW999" s="13" t="s">
        <v>27</v>
      </c>
      <c r="AX999" s="13" t="s">
        <v>72</v>
      </c>
      <c r="AY999" s="160" t="s">
        <v>157</v>
      </c>
    </row>
    <row r="1000" spans="2:51" s="13" customFormat="1">
      <c r="B1000" s="159"/>
      <c r="D1000" s="154" t="s">
        <v>259</v>
      </c>
      <c r="E1000" s="160" t="s">
        <v>1</v>
      </c>
      <c r="F1000" s="161" t="s">
        <v>4452</v>
      </c>
      <c r="H1000" s="162">
        <v>14.1</v>
      </c>
      <c r="L1000" s="159"/>
      <c r="M1000" s="163"/>
      <c r="T1000" s="164"/>
      <c r="AT1000" s="160" t="s">
        <v>259</v>
      </c>
      <c r="AU1000" s="160" t="s">
        <v>88</v>
      </c>
      <c r="AV1000" s="13" t="s">
        <v>88</v>
      </c>
      <c r="AW1000" s="13" t="s">
        <v>27</v>
      </c>
      <c r="AX1000" s="13" t="s">
        <v>72</v>
      </c>
      <c r="AY1000" s="160" t="s">
        <v>157</v>
      </c>
    </row>
    <row r="1001" spans="2:51" s="13" customFormat="1">
      <c r="B1001" s="159"/>
      <c r="D1001" s="154" t="s">
        <v>259</v>
      </c>
      <c r="E1001" s="160" t="s">
        <v>1</v>
      </c>
      <c r="F1001" s="161" t="s">
        <v>4453</v>
      </c>
      <c r="H1001" s="162">
        <v>2.2999999999999998</v>
      </c>
      <c r="L1001" s="159"/>
      <c r="M1001" s="163"/>
      <c r="T1001" s="164"/>
      <c r="AT1001" s="160" t="s">
        <v>259</v>
      </c>
      <c r="AU1001" s="160" t="s">
        <v>88</v>
      </c>
      <c r="AV1001" s="13" t="s">
        <v>88</v>
      </c>
      <c r="AW1001" s="13" t="s">
        <v>27</v>
      </c>
      <c r="AX1001" s="13" t="s">
        <v>72</v>
      </c>
      <c r="AY1001" s="160" t="s">
        <v>157</v>
      </c>
    </row>
    <row r="1002" spans="2:51" s="13" customFormat="1">
      <c r="B1002" s="159"/>
      <c r="D1002" s="154" t="s">
        <v>259</v>
      </c>
      <c r="E1002" s="160" t="s">
        <v>1</v>
      </c>
      <c r="F1002" s="161" t="s">
        <v>4454</v>
      </c>
      <c r="H1002" s="162">
        <v>24.4</v>
      </c>
      <c r="L1002" s="159"/>
      <c r="M1002" s="163"/>
      <c r="T1002" s="164"/>
      <c r="AT1002" s="160" t="s">
        <v>259</v>
      </c>
      <c r="AU1002" s="160" t="s">
        <v>88</v>
      </c>
      <c r="AV1002" s="13" t="s">
        <v>88</v>
      </c>
      <c r="AW1002" s="13" t="s">
        <v>27</v>
      </c>
      <c r="AX1002" s="13" t="s">
        <v>72</v>
      </c>
      <c r="AY1002" s="160" t="s">
        <v>157</v>
      </c>
    </row>
    <row r="1003" spans="2:51" s="13" customFormat="1">
      <c r="B1003" s="159"/>
      <c r="D1003" s="154" t="s">
        <v>259</v>
      </c>
      <c r="E1003" s="160" t="s">
        <v>1</v>
      </c>
      <c r="F1003" s="161" t="s">
        <v>4455</v>
      </c>
      <c r="H1003" s="162">
        <v>18.3</v>
      </c>
      <c r="L1003" s="159"/>
      <c r="M1003" s="163"/>
      <c r="T1003" s="164"/>
      <c r="AT1003" s="160" t="s">
        <v>259</v>
      </c>
      <c r="AU1003" s="160" t="s">
        <v>88</v>
      </c>
      <c r="AV1003" s="13" t="s">
        <v>88</v>
      </c>
      <c r="AW1003" s="13" t="s">
        <v>27</v>
      </c>
      <c r="AX1003" s="13" t="s">
        <v>72</v>
      </c>
      <c r="AY1003" s="160" t="s">
        <v>157</v>
      </c>
    </row>
    <row r="1004" spans="2:51" s="13" customFormat="1">
      <c r="B1004" s="159"/>
      <c r="D1004" s="154" t="s">
        <v>259</v>
      </c>
      <c r="E1004" s="160" t="s">
        <v>1</v>
      </c>
      <c r="F1004" s="161" t="s">
        <v>4456</v>
      </c>
      <c r="H1004" s="162">
        <v>13.1</v>
      </c>
      <c r="L1004" s="159"/>
      <c r="M1004" s="163"/>
      <c r="T1004" s="164"/>
      <c r="AT1004" s="160" t="s">
        <v>259</v>
      </c>
      <c r="AU1004" s="160" t="s">
        <v>88</v>
      </c>
      <c r="AV1004" s="13" t="s">
        <v>88</v>
      </c>
      <c r="AW1004" s="13" t="s">
        <v>27</v>
      </c>
      <c r="AX1004" s="13" t="s">
        <v>72</v>
      </c>
      <c r="AY1004" s="160" t="s">
        <v>157</v>
      </c>
    </row>
    <row r="1005" spans="2:51" s="13" customFormat="1">
      <c r="B1005" s="159"/>
      <c r="D1005" s="154" t="s">
        <v>259</v>
      </c>
      <c r="E1005" s="160" t="s">
        <v>1</v>
      </c>
      <c r="F1005" s="161" t="s">
        <v>4457</v>
      </c>
      <c r="H1005" s="162">
        <v>4.9000000000000004</v>
      </c>
      <c r="L1005" s="159"/>
      <c r="M1005" s="163"/>
      <c r="T1005" s="164"/>
      <c r="AT1005" s="160" t="s">
        <v>259</v>
      </c>
      <c r="AU1005" s="160" t="s">
        <v>88</v>
      </c>
      <c r="AV1005" s="13" t="s">
        <v>88</v>
      </c>
      <c r="AW1005" s="13" t="s">
        <v>27</v>
      </c>
      <c r="AX1005" s="13" t="s">
        <v>72</v>
      </c>
      <c r="AY1005" s="160" t="s">
        <v>157</v>
      </c>
    </row>
    <row r="1006" spans="2:51" s="13" customFormat="1">
      <c r="B1006" s="159"/>
      <c r="D1006" s="154" t="s">
        <v>259</v>
      </c>
      <c r="E1006" s="160" t="s">
        <v>1</v>
      </c>
      <c r="F1006" s="161" t="s">
        <v>4458</v>
      </c>
      <c r="H1006" s="162">
        <v>4.3</v>
      </c>
      <c r="L1006" s="159"/>
      <c r="M1006" s="163"/>
      <c r="T1006" s="164"/>
      <c r="AT1006" s="160" t="s">
        <v>259</v>
      </c>
      <c r="AU1006" s="160" t="s">
        <v>88</v>
      </c>
      <c r="AV1006" s="13" t="s">
        <v>88</v>
      </c>
      <c r="AW1006" s="13" t="s">
        <v>27</v>
      </c>
      <c r="AX1006" s="13" t="s">
        <v>72</v>
      </c>
      <c r="AY1006" s="160" t="s">
        <v>157</v>
      </c>
    </row>
    <row r="1007" spans="2:51" s="13" customFormat="1">
      <c r="B1007" s="159"/>
      <c r="D1007" s="154" t="s">
        <v>259</v>
      </c>
      <c r="E1007" s="160" t="s">
        <v>1</v>
      </c>
      <c r="F1007" s="161" t="s">
        <v>4459</v>
      </c>
      <c r="H1007" s="162">
        <v>15</v>
      </c>
      <c r="L1007" s="159"/>
      <c r="M1007" s="163"/>
      <c r="T1007" s="164"/>
      <c r="AT1007" s="160" t="s">
        <v>259</v>
      </c>
      <c r="AU1007" s="160" t="s">
        <v>88</v>
      </c>
      <c r="AV1007" s="13" t="s">
        <v>88</v>
      </c>
      <c r="AW1007" s="13" t="s">
        <v>27</v>
      </c>
      <c r="AX1007" s="13" t="s">
        <v>72</v>
      </c>
      <c r="AY1007" s="160" t="s">
        <v>157</v>
      </c>
    </row>
    <row r="1008" spans="2:51" s="13" customFormat="1">
      <c r="B1008" s="159"/>
      <c r="D1008" s="154" t="s">
        <v>259</v>
      </c>
      <c r="E1008" s="160" t="s">
        <v>1</v>
      </c>
      <c r="F1008" s="161" t="s">
        <v>4460</v>
      </c>
      <c r="H1008" s="162">
        <v>18.3</v>
      </c>
      <c r="L1008" s="159"/>
      <c r="M1008" s="163"/>
      <c r="T1008" s="164"/>
      <c r="AT1008" s="160" t="s">
        <v>259</v>
      </c>
      <c r="AU1008" s="160" t="s">
        <v>88</v>
      </c>
      <c r="AV1008" s="13" t="s">
        <v>88</v>
      </c>
      <c r="AW1008" s="13" t="s">
        <v>27</v>
      </c>
      <c r="AX1008" s="13" t="s">
        <v>72</v>
      </c>
      <c r="AY1008" s="160" t="s">
        <v>157</v>
      </c>
    </row>
    <row r="1009" spans="2:65" s="13" customFormat="1">
      <c r="B1009" s="159"/>
      <c r="D1009" s="154" t="s">
        <v>259</v>
      </c>
      <c r="E1009" s="160" t="s">
        <v>1</v>
      </c>
      <c r="F1009" s="161" t="s">
        <v>4461</v>
      </c>
      <c r="H1009" s="162">
        <v>15.8</v>
      </c>
      <c r="L1009" s="159"/>
      <c r="M1009" s="163"/>
      <c r="T1009" s="164"/>
      <c r="AT1009" s="160" t="s">
        <v>259</v>
      </c>
      <c r="AU1009" s="160" t="s">
        <v>88</v>
      </c>
      <c r="AV1009" s="13" t="s">
        <v>88</v>
      </c>
      <c r="AW1009" s="13" t="s">
        <v>27</v>
      </c>
      <c r="AX1009" s="13" t="s">
        <v>72</v>
      </c>
      <c r="AY1009" s="160" t="s">
        <v>157</v>
      </c>
    </row>
    <row r="1010" spans="2:65" s="13" customFormat="1">
      <c r="B1010" s="159"/>
      <c r="D1010" s="154" t="s">
        <v>259</v>
      </c>
      <c r="E1010" s="160" t="s">
        <v>1</v>
      </c>
      <c r="F1010" s="161" t="s">
        <v>4462</v>
      </c>
      <c r="H1010" s="162">
        <v>2.8</v>
      </c>
      <c r="L1010" s="159"/>
      <c r="M1010" s="163"/>
      <c r="T1010" s="164"/>
      <c r="AT1010" s="160" t="s">
        <v>259</v>
      </c>
      <c r="AU1010" s="160" t="s">
        <v>88</v>
      </c>
      <c r="AV1010" s="13" t="s">
        <v>88</v>
      </c>
      <c r="AW1010" s="13" t="s">
        <v>27</v>
      </c>
      <c r="AX1010" s="13" t="s">
        <v>72</v>
      </c>
      <c r="AY1010" s="160" t="s">
        <v>157</v>
      </c>
    </row>
    <row r="1011" spans="2:65" s="882" customFormat="1">
      <c r="B1011" s="881"/>
      <c r="D1011" s="154" t="s">
        <v>259</v>
      </c>
      <c r="E1011" s="883" t="s">
        <v>1</v>
      </c>
      <c r="F1011" s="884" t="s">
        <v>1266</v>
      </c>
      <c r="H1011" s="885">
        <v>263.10000000000002</v>
      </c>
      <c r="L1011" s="881"/>
      <c r="M1011" s="886"/>
      <c r="T1011" s="887"/>
      <c r="AT1011" s="883" t="s">
        <v>259</v>
      </c>
      <c r="AU1011" s="883" t="s">
        <v>88</v>
      </c>
      <c r="AV1011" s="882" t="s">
        <v>95</v>
      </c>
      <c r="AW1011" s="882" t="s">
        <v>27</v>
      </c>
      <c r="AX1011" s="882" t="s">
        <v>72</v>
      </c>
      <c r="AY1011" s="883" t="s">
        <v>157</v>
      </c>
    </row>
    <row r="1012" spans="2:65" s="13" customFormat="1">
      <c r="B1012" s="159"/>
      <c r="D1012" s="154" t="s">
        <v>259</v>
      </c>
      <c r="E1012" s="160" t="s">
        <v>1</v>
      </c>
      <c r="F1012" s="161" t="s">
        <v>4683</v>
      </c>
      <c r="H1012" s="162">
        <v>21.047999999999998</v>
      </c>
      <c r="L1012" s="159"/>
      <c r="M1012" s="163"/>
      <c r="T1012" s="164"/>
      <c r="AT1012" s="160" t="s">
        <v>259</v>
      </c>
      <c r="AU1012" s="160" t="s">
        <v>88</v>
      </c>
      <c r="AV1012" s="13" t="s">
        <v>88</v>
      </c>
      <c r="AW1012" s="13" t="s">
        <v>27</v>
      </c>
      <c r="AX1012" s="13" t="s">
        <v>80</v>
      </c>
      <c r="AY1012" s="160" t="s">
        <v>157</v>
      </c>
    </row>
    <row r="1013" spans="2:65" s="1" customFormat="1" ht="44.25" customHeight="1">
      <c r="B1013" s="28"/>
      <c r="C1013" s="198" t="s">
        <v>899</v>
      </c>
      <c r="D1013" s="198" t="s">
        <v>160</v>
      </c>
      <c r="E1013" s="199" t="s">
        <v>4688</v>
      </c>
      <c r="F1013" s="200" t="s">
        <v>4689</v>
      </c>
      <c r="G1013" s="201" t="s">
        <v>256</v>
      </c>
      <c r="H1013" s="202">
        <v>21.047999999999998</v>
      </c>
      <c r="I1013" s="903"/>
      <c r="J1013" s="203">
        <f>ROUND(I1013*H1013,2)</f>
        <v>0</v>
      </c>
      <c r="K1013" s="200" t="s">
        <v>2720</v>
      </c>
      <c r="L1013" s="28"/>
      <c r="M1013" s="140" t="s">
        <v>1</v>
      </c>
      <c r="N1013" s="141" t="s">
        <v>38</v>
      </c>
      <c r="O1013" s="142">
        <v>0.82</v>
      </c>
      <c r="P1013" s="142">
        <f>O1013*H1013</f>
        <v>17.259359999999997</v>
      </c>
      <c r="Q1013" s="142">
        <v>0</v>
      </c>
      <c r="R1013" s="142">
        <f>Q1013*H1013</f>
        <v>0</v>
      </c>
      <c r="S1013" s="142">
        <v>0</v>
      </c>
      <c r="T1013" s="143">
        <f>S1013*H1013</f>
        <v>0</v>
      </c>
      <c r="AR1013" s="144" t="s">
        <v>164</v>
      </c>
      <c r="AT1013" s="144" t="s">
        <v>160</v>
      </c>
      <c r="AU1013" s="144" t="s">
        <v>88</v>
      </c>
      <c r="AY1013" s="16" t="s">
        <v>157</v>
      </c>
      <c r="BE1013" s="145">
        <f>IF(N1013="základní",J1013,0)</f>
        <v>0</v>
      </c>
      <c r="BF1013" s="145">
        <f>IF(N1013="snížená",J1013,0)</f>
        <v>0</v>
      </c>
      <c r="BG1013" s="145">
        <f>IF(N1013="zákl. přenesená",J1013,0)</f>
        <v>0</v>
      </c>
      <c r="BH1013" s="145">
        <f>IF(N1013="sníž. přenesená",J1013,0)</f>
        <v>0</v>
      </c>
      <c r="BI1013" s="145">
        <f>IF(N1013="nulová",J1013,0)</f>
        <v>0</v>
      </c>
      <c r="BJ1013" s="16" t="s">
        <v>88</v>
      </c>
      <c r="BK1013" s="145">
        <f>ROUND(I1013*H1013,2)</f>
        <v>0</v>
      </c>
      <c r="BL1013" s="16" t="s">
        <v>164</v>
      </c>
      <c r="BM1013" s="144" t="s">
        <v>4690</v>
      </c>
    </row>
    <row r="1014" spans="2:65" s="1" customFormat="1">
      <c r="B1014" s="28"/>
      <c r="D1014" s="150" t="s">
        <v>214</v>
      </c>
      <c r="F1014" s="870" t="s">
        <v>4691</v>
      </c>
      <c r="L1014" s="28"/>
      <c r="M1014" s="152"/>
      <c r="T1014" s="52"/>
      <c r="AT1014" s="16" t="s">
        <v>214</v>
      </c>
      <c r="AU1014" s="16" t="s">
        <v>88</v>
      </c>
    </row>
    <row r="1015" spans="2:65" s="12" customFormat="1">
      <c r="B1015" s="153"/>
      <c r="D1015" s="154" t="s">
        <v>259</v>
      </c>
      <c r="E1015" s="155" t="s">
        <v>1</v>
      </c>
      <c r="F1015" s="156" t="s">
        <v>2723</v>
      </c>
      <c r="H1015" s="155" t="s">
        <v>1</v>
      </c>
      <c r="L1015" s="153"/>
      <c r="M1015" s="157"/>
      <c r="T1015" s="158"/>
      <c r="AT1015" s="155" t="s">
        <v>259</v>
      </c>
      <c r="AU1015" s="155" t="s">
        <v>88</v>
      </c>
      <c r="AV1015" s="12" t="s">
        <v>80</v>
      </c>
      <c r="AW1015" s="12" t="s">
        <v>27</v>
      </c>
      <c r="AX1015" s="12" t="s">
        <v>72</v>
      </c>
      <c r="AY1015" s="155" t="s">
        <v>157</v>
      </c>
    </row>
    <row r="1016" spans="2:65" s="12" customFormat="1">
      <c r="B1016" s="153"/>
      <c r="D1016" s="154" t="s">
        <v>259</v>
      </c>
      <c r="E1016" s="155" t="s">
        <v>1</v>
      </c>
      <c r="F1016" s="156" t="s">
        <v>2758</v>
      </c>
      <c r="H1016" s="155" t="s">
        <v>1</v>
      </c>
      <c r="L1016" s="153"/>
      <c r="M1016" s="157"/>
      <c r="T1016" s="158"/>
      <c r="AT1016" s="155" t="s">
        <v>259</v>
      </c>
      <c r="AU1016" s="155" t="s">
        <v>88</v>
      </c>
      <c r="AV1016" s="12" t="s">
        <v>80</v>
      </c>
      <c r="AW1016" s="12" t="s">
        <v>27</v>
      </c>
      <c r="AX1016" s="12" t="s">
        <v>72</v>
      </c>
      <c r="AY1016" s="155" t="s">
        <v>157</v>
      </c>
    </row>
    <row r="1017" spans="2:65" s="13" customFormat="1">
      <c r="B1017" s="159"/>
      <c r="D1017" s="154" t="s">
        <v>259</v>
      </c>
      <c r="E1017" s="160" t="s">
        <v>1</v>
      </c>
      <c r="F1017" s="161" t="s">
        <v>4444</v>
      </c>
      <c r="H1017" s="162">
        <v>23</v>
      </c>
      <c r="L1017" s="159"/>
      <c r="M1017" s="163"/>
      <c r="T1017" s="164"/>
      <c r="AT1017" s="160" t="s">
        <v>259</v>
      </c>
      <c r="AU1017" s="160" t="s">
        <v>88</v>
      </c>
      <c r="AV1017" s="13" t="s">
        <v>88</v>
      </c>
      <c r="AW1017" s="13" t="s">
        <v>27</v>
      </c>
      <c r="AX1017" s="13" t="s">
        <v>72</v>
      </c>
      <c r="AY1017" s="160" t="s">
        <v>157</v>
      </c>
    </row>
    <row r="1018" spans="2:65" s="13" customFormat="1">
      <c r="B1018" s="159"/>
      <c r="D1018" s="154" t="s">
        <v>259</v>
      </c>
      <c r="E1018" s="160" t="s">
        <v>1</v>
      </c>
      <c r="F1018" s="161" t="s">
        <v>4445</v>
      </c>
      <c r="H1018" s="162">
        <v>9.4</v>
      </c>
      <c r="L1018" s="159"/>
      <c r="M1018" s="163"/>
      <c r="T1018" s="164"/>
      <c r="AT1018" s="160" t="s">
        <v>259</v>
      </c>
      <c r="AU1018" s="160" t="s">
        <v>88</v>
      </c>
      <c r="AV1018" s="13" t="s">
        <v>88</v>
      </c>
      <c r="AW1018" s="13" t="s">
        <v>27</v>
      </c>
      <c r="AX1018" s="13" t="s">
        <v>72</v>
      </c>
      <c r="AY1018" s="160" t="s">
        <v>157</v>
      </c>
    </row>
    <row r="1019" spans="2:65" s="13" customFormat="1">
      <c r="B1019" s="159"/>
      <c r="D1019" s="154" t="s">
        <v>259</v>
      </c>
      <c r="E1019" s="160" t="s">
        <v>1</v>
      </c>
      <c r="F1019" s="161" t="s">
        <v>4682</v>
      </c>
      <c r="H1019" s="162">
        <v>8.5</v>
      </c>
      <c r="L1019" s="159"/>
      <c r="M1019" s="163"/>
      <c r="T1019" s="164"/>
      <c r="AT1019" s="160" t="s">
        <v>259</v>
      </c>
      <c r="AU1019" s="160" t="s">
        <v>88</v>
      </c>
      <c r="AV1019" s="13" t="s">
        <v>88</v>
      </c>
      <c r="AW1019" s="13" t="s">
        <v>27</v>
      </c>
      <c r="AX1019" s="13" t="s">
        <v>72</v>
      </c>
      <c r="AY1019" s="160" t="s">
        <v>157</v>
      </c>
    </row>
    <row r="1020" spans="2:65" s="13" customFormat="1">
      <c r="B1020" s="159"/>
      <c r="D1020" s="154" t="s">
        <v>259</v>
      </c>
      <c r="E1020" s="160" t="s">
        <v>1</v>
      </c>
      <c r="F1020" s="161" t="s">
        <v>4447</v>
      </c>
      <c r="H1020" s="162">
        <v>18.5</v>
      </c>
      <c r="L1020" s="159"/>
      <c r="M1020" s="163"/>
      <c r="T1020" s="164"/>
      <c r="AT1020" s="160" t="s">
        <v>259</v>
      </c>
      <c r="AU1020" s="160" t="s">
        <v>88</v>
      </c>
      <c r="AV1020" s="13" t="s">
        <v>88</v>
      </c>
      <c r="AW1020" s="13" t="s">
        <v>27</v>
      </c>
      <c r="AX1020" s="13" t="s">
        <v>72</v>
      </c>
      <c r="AY1020" s="160" t="s">
        <v>157</v>
      </c>
    </row>
    <row r="1021" spans="2:65" s="13" customFormat="1">
      <c r="B1021" s="159"/>
      <c r="D1021" s="154" t="s">
        <v>259</v>
      </c>
      <c r="E1021" s="160" t="s">
        <v>1</v>
      </c>
      <c r="F1021" s="161" t="s">
        <v>4448</v>
      </c>
      <c r="H1021" s="162">
        <v>17.5</v>
      </c>
      <c r="L1021" s="159"/>
      <c r="M1021" s="163"/>
      <c r="T1021" s="164"/>
      <c r="AT1021" s="160" t="s">
        <v>259</v>
      </c>
      <c r="AU1021" s="160" t="s">
        <v>88</v>
      </c>
      <c r="AV1021" s="13" t="s">
        <v>88</v>
      </c>
      <c r="AW1021" s="13" t="s">
        <v>27</v>
      </c>
      <c r="AX1021" s="13" t="s">
        <v>72</v>
      </c>
      <c r="AY1021" s="160" t="s">
        <v>157</v>
      </c>
    </row>
    <row r="1022" spans="2:65" s="13" customFormat="1">
      <c r="B1022" s="159"/>
      <c r="D1022" s="154" t="s">
        <v>259</v>
      </c>
      <c r="E1022" s="160" t="s">
        <v>1</v>
      </c>
      <c r="F1022" s="161" t="s">
        <v>4449</v>
      </c>
      <c r="H1022" s="162">
        <v>16.8</v>
      </c>
      <c r="L1022" s="159"/>
      <c r="M1022" s="163"/>
      <c r="T1022" s="164"/>
      <c r="AT1022" s="160" t="s">
        <v>259</v>
      </c>
      <c r="AU1022" s="160" t="s">
        <v>88</v>
      </c>
      <c r="AV1022" s="13" t="s">
        <v>88</v>
      </c>
      <c r="AW1022" s="13" t="s">
        <v>27</v>
      </c>
      <c r="AX1022" s="13" t="s">
        <v>72</v>
      </c>
      <c r="AY1022" s="160" t="s">
        <v>157</v>
      </c>
    </row>
    <row r="1023" spans="2:65" s="13" customFormat="1">
      <c r="B1023" s="159"/>
      <c r="D1023" s="154" t="s">
        <v>259</v>
      </c>
      <c r="E1023" s="160" t="s">
        <v>1</v>
      </c>
      <c r="F1023" s="161" t="s">
        <v>4450</v>
      </c>
      <c r="H1023" s="162">
        <v>17.7</v>
      </c>
      <c r="L1023" s="159"/>
      <c r="M1023" s="163"/>
      <c r="T1023" s="164"/>
      <c r="AT1023" s="160" t="s">
        <v>259</v>
      </c>
      <c r="AU1023" s="160" t="s">
        <v>88</v>
      </c>
      <c r="AV1023" s="13" t="s">
        <v>88</v>
      </c>
      <c r="AW1023" s="13" t="s">
        <v>27</v>
      </c>
      <c r="AX1023" s="13" t="s">
        <v>72</v>
      </c>
      <c r="AY1023" s="160" t="s">
        <v>157</v>
      </c>
    </row>
    <row r="1024" spans="2:65" s="13" customFormat="1">
      <c r="B1024" s="159"/>
      <c r="D1024" s="154" t="s">
        <v>259</v>
      </c>
      <c r="E1024" s="160" t="s">
        <v>1</v>
      </c>
      <c r="F1024" s="161" t="s">
        <v>4451</v>
      </c>
      <c r="H1024" s="162">
        <v>18.399999999999999</v>
      </c>
      <c r="L1024" s="159"/>
      <c r="M1024" s="163"/>
      <c r="T1024" s="164"/>
      <c r="AT1024" s="160" t="s">
        <v>259</v>
      </c>
      <c r="AU1024" s="160" t="s">
        <v>88</v>
      </c>
      <c r="AV1024" s="13" t="s">
        <v>88</v>
      </c>
      <c r="AW1024" s="13" t="s">
        <v>27</v>
      </c>
      <c r="AX1024" s="13" t="s">
        <v>72</v>
      </c>
      <c r="AY1024" s="160" t="s">
        <v>157</v>
      </c>
    </row>
    <row r="1025" spans="2:65" s="13" customFormat="1">
      <c r="B1025" s="159"/>
      <c r="D1025" s="154" t="s">
        <v>259</v>
      </c>
      <c r="E1025" s="160" t="s">
        <v>1</v>
      </c>
      <c r="F1025" s="161" t="s">
        <v>4452</v>
      </c>
      <c r="H1025" s="162">
        <v>14.1</v>
      </c>
      <c r="L1025" s="159"/>
      <c r="M1025" s="163"/>
      <c r="T1025" s="164"/>
      <c r="AT1025" s="160" t="s">
        <v>259</v>
      </c>
      <c r="AU1025" s="160" t="s">
        <v>88</v>
      </c>
      <c r="AV1025" s="13" t="s">
        <v>88</v>
      </c>
      <c r="AW1025" s="13" t="s">
        <v>27</v>
      </c>
      <c r="AX1025" s="13" t="s">
        <v>72</v>
      </c>
      <c r="AY1025" s="160" t="s">
        <v>157</v>
      </c>
    </row>
    <row r="1026" spans="2:65" s="13" customFormat="1">
      <c r="B1026" s="159"/>
      <c r="D1026" s="154" t="s">
        <v>259</v>
      </c>
      <c r="E1026" s="160" t="s">
        <v>1</v>
      </c>
      <c r="F1026" s="161" t="s">
        <v>4453</v>
      </c>
      <c r="H1026" s="162">
        <v>2.2999999999999998</v>
      </c>
      <c r="L1026" s="159"/>
      <c r="M1026" s="163"/>
      <c r="T1026" s="164"/>
      <c r="AT1026" s="160" t="s">
        <v>259</v>
      </c>
      <c r="AU1026" s="160" t="s">
        <v>88</v>
      </c>
      <c r="AV1026" s="13" t="s">
        <v>88</v>
      </c>
      <c r="AW1026" s="13" t="s">
        <v>27</v>
      </c>
      <c r="AX1026" s="13" t="s">
        <v>72</v>
      </c>
      <c r="AY1026" s="160" t="s">
        <v>157</v>
      </c>
    </row>
    <row r="1027" spans="2:65" s="13" customFormat="1">
      <c r="B1027" s="159"/>
      <c r="D1027" s="154" t="s">
        <v>259</v>
      </c>
      <c r="E1027" s="160" t="s">
        <v>1</v>
      </c>
      <c r="F1027" s="161" t="s">
        <v>4454</v>
      </c>
      <c r="H1027" s="162">
        <v>24.4</v>
      </c>
      <c r="L1027" s="159"/>
      <c r="M1027" s="163"/>
      <c r="T1027" s="164"/>
      <c r="AT1027" s="160" t="s">
        <v>259</v>
      </c>
      <c r="AU1027" s="160" t="s">
        <v>88</v>
      </c>
      <c r="AV1027" s="13" t="s">
        <v>88</v>
      </c>
      <c r="AW1027" s="13" t="s">
        <v>27</v>
      </c>
      <c r="AX1027" s="13" t="s">
        <v>72</v>
      </c>
      <c r="AY1027" s="160" t="s">
        <v>157</v>
      </c>
    </row>
    <row r="1028" spans="2:65" s="13" customFormat="1">
      <c r="B1028" s="159"/>
      <c r="D1028" s="154" t="s">
        <v>259</v>
      </c>
      <c r="E1028" s="160" t="s">
        <v>1</v>
      </c>
      <c r="F1028" s="161" t="s">
        <v>4455</v>
      </c>
      <c r="H1028" s="162">
        <v>18.3</v>
      </c>
      <c r="L1028" s="159"/>
      <c r="M1028" s="163"/>
      <c r="T1028" s="164"/>
      <c r="AT1028" s="160" t="s">
        <v>259</v>
      </c>
      <c r="AU1028" s="160" t="s">
        <v>88</v>
      </c>
      <c r="AV1028" s="13" t="s">
        <v>88</v>
      </c>
      <c r="AW1028" s="13" t="s">
        <v>27</v>
      </c>
      <c r="AX1028" s="13" t="s">
        <v>72</v>
      </c>
      <c r="AY1028" s="160" t="s">
        <v>157</v>
      </c>
    </row>
    <row r="1029" spans="2:65" s="13" customFormat="1">
      <c r="B1029" s="159"/>
      <c r="D1029" s="154" t="s">
        <v>259</v>
      </c>
      <c r="E1029" s="160" t="s">
        <v>1</v>
      </c>
      <c r="F1029" s="161" t="s">
        <v>4456</v>
      </c>
      <c r="H1029" s="162">
        <v>13.1</v>
      </c>
      <c r="L1029" s="159"/>
      <c r="M1029" s="163"/>
      <c r="T1029" s="164"/>
      <c r="AT1029" s="160" t="s">
        <v>259</v>
      </c>
      <c r="AU1029" s="160" t="s">
        <v>88</v>
      </c>
      <c r="AV1029" s="13" t="s">
        <v>88</v>
      </c>
      <c r="AW1029" s="13" t="s">
        <v>27</v>
      </c>
      <c r="AX1029" s="13" t="s">
        <v>72</v>
      </c>
      <c r="AY1029" s="160" t="s">
        <v>157</v>
      </c>
    </row>
    <row r="1030" spans="2:65" s="13" customFormat="1">
      <c r="B1030" s="159"/>
      <c r="D1030" s="154" t="s">
        <v>259</v>
      </c>
      <c r="E1030" s="160" t="s">
        <v>1</v>
      </c>
      <c r="F1030" s="161" t="s">
        <v>4457</v>
      </c>
      <c r="H1030" s="162">
        <v>4.9000000000000004</v>
      </c>
      <c r="L1030" s="159"/>
      <c r="M1030" s="163"/>
      <c r="T1030" s="164"/>
      <c r="AT1030" s="160" t="s">
        <v>259</v>
      </c>
      <c r="AU1030" s="160" t="s">
        <v>88</v>
      </c>
      <c r="AV1030" s="13" t="s">
        <v>88</v>
      </c>
      <c r="AW1030" s="13" t="s">
        <v>27</v>
      </c>
      <c r="AX1030" s="13" t="s">
        <v>72</v>
      </c>
      <c r="AY1030" s="160" t="s">
        <v>157</v>
      </c>
    </row>
    <row r="1031" spans="2:65" s="13" customFormat="1">
      <c r="B1031" s="159"/>
      <c r="D1031" s="154" t="s">
        <v>259</v>
      </c>
      <c r="E1031" s="160" t="s">
        <v>1</v>
      </c>
      <c r="F1031" s="161" t="s">
        <v>4458</v>
      </c>
      <c r="H1031" s="162">
        <v>4.3</v>
      </c>
      <c r="L1031" s="159"/>
      <c r="M1031" s="163"/>
      <c r="T1031" s="164"/>
      <c r="AT1031" s="160" t="s">
        <v>259</v>
      </c>
      <c r="AU1031" s="160" t="s">
        <v>88</v>
      </c>
      <c r="AV1031" s="13" t="s">
        <v>88</v>
      </c>
      <c r="AW1031" s="13" t="s">
        <v>27</v>
      </c>
      <c r="AX1031" s="13" t="s">
        <v>72</v>
      </c>
      <c r="AY1031" s="160" t="s">
        <v>157</v>
      </c>
    </row>
    <row r="1032" spans="2:65" s="13" customFormat="1">
      <c r="B1032" s="159"/>
      <c r="D1032" s="154" t="s">
        <v>259</v>
      </c>
      <c r="E1032" s="160" t="s">
        <v>1</v>
      </c>
      <c r="F1032" s="161" t="s">
        <v>4459</v>
      </c>
      <c r="H1032" s="162">
        <v>15</v>
      </c>
      <c r="L1032" s="159"/>
      <c r="M1032" s="163"/>
      <c r="T1032" s="164"/>
      <c r="AT1032" s="160" t="s">
        <v>259</v>
      </c>
      <c r="AU1032" s="160" t="s">
        <v>88</v>
      </c>
      <c r="AV1032" s="13" t="s">
        <v>88</v>
      </c>
      <c r="AW1032" s="13" t="s">
        <v>27</v>
      </c>
      <c r="AX1032" s="13" t="s">
        <v>72</v>
      </c>
      <c r="AY1032" s="160" t="s">
        <v>157</v>
      </c>
    </row>
    <row r="1033" spans="2:65" s="13" customFormat="1">
      <c r="B1033" s="159"/>
      <c r="D1033" s="154" t="s">
        <v>259</v>
      </c>
      <c r="E1033" s="160" t="s">
        <v>1</v>
      </c>
      <c r="F1033" s="161" t="s">
        <v>4460</v>
      </c>
      <c r="H1033" s="162">
        <v>18.3</v>
      </c>
      <c r="L1033" s="159"/>
      <c r="M1033" s="163"/>
      <c r="T1033" s="164"/>
      <c r="AT1033" s="160" t="s">
        <v>259</v>
      </c>
      <c r="AU1033" s="160" t="s">
        <v>88</v>
      </c>
      <c r="AV1033" s="13" t="s">
        <v>88</v>
      </c>
      <c r="AW1033" s="13" t="s">
        <v>27</v>
      </c>
      <c r="AX1033" s="13" t="s">
        <v>72</v>
      </c>
      <c r="AY1033" s="160" t="s">
        <v>157</v>
      </c>
    </row>
    <row r="1034" spans="2:65" s="13" customFormat="1">
      <c r="B1034" s="159"/>
      <c r="D1034" s="154" t="s">
        <v>259</v>
      </c>
      <c r="E1034" s="160" t="s">
        <v>1</v>
      </c>
      <c r="F1034" s="161" t="s">
        <v>4461</v>
      </c>
      <c r="H1034" s="162">
        <v>15.8</v>
      </c>
      <c r="L1034" s="159"/>
      <c r="M1034" s="163"/>
      <c r="T1034" s="164"/>
      <c r="AT1034" s="160" t="s">
        <v>259</v>
      </c>
      <c r="AU1034" s="160" t="s">
        <v>88</v>
      </c>
      <c r="AV1034" s="13" t="s">
        <v>88</v>
      </c>
      <c r="AW1034" s="13" t="s">
        <v>27</v>
      </c>
      <c r="AX1034" s="13" t="s">
        <v>72</v>
      </c>
      <c r="AY1034" s="160" t="s">
        <v>157</v>
      </c>
    </row>
    <row r="1035" spans="2:65" s="13" customFormat="1">
      <c r="B1035" s="159"/>
      <c r="D1035" s="154" t="s">
        <v>259</v>
      </c>
      <c r="E1035" s="160" t="s">
        <v>1</v>
      </c>
      <c r="F1035" s="161" t="s">
        <v>4462</v>
      </c>
      <c r="H1035" s="162">
        <v>2.8</v>
      </c>
      <c r="L1035" s="159"/>
      <c r="M1035" s="163"/>
      <c r="T1035" s="164"/>
      <c r="AT1035" s="160" t="s">
        <v>259</v>
      </c>
      <c r="AU1035" s="160" t="s">
        <v>88</v>
      </c>
      <c r="AV1035" s="13" t="s">
        <v>88</v>
      </c>
      <c r="AW1035" s="13" t="s">
        <v>27</v>
      </c>
      <c r="AX1035" s="13" t="s">
        <v>72</v>
      </c>
      <c r="AY1035" s="160" t="s">
        <v>157</v>
      </c>
    </row>
    <row r="1036" spans="2:65" s="882" customFormat="1">
      <c r="B1036" s="881"/>
      <c r="D1036" s="154" t="s">
        <v>259</v>
      </c>
      <c r="E1036" s="883" t="s">
        <v>1</v>
      </c>
      <c r="F1036" s="884" t="s">
        <v>1266</v>
      </c>
      <c r="H1036" s="885">
        <v>263.10000000000002</v>
      </c>
      <c r="L1036" s="881"/>
      <c r="M1036" s="886"/>
      <c r="T1036" s="887"/>
      <c r="AT1036" s="883" t="s">
        <v>259</v>
      </c>
      <c r="AU1036" s="883" t="s">
        <v>88</v>
      </c>
      <c r="AV1036" s="882" t="s">
        <v>95</v>
      </c>
      <c r="AW1036" s="882" t="s">
        <v>27</v>
      </c>
      <c r="AX1036" s="882" t="s">
        <v>72</v>
      </c>
      <c r="AY1036" s="883" t="s">
        <v>157</v>
      </c>
    </row>
    <row r="1037" spans="2:65" s="13" customFormat="1">
      <c r="B1037" s="159"/>
      <c r="D1037" s="154" t="s">
        <v>259</v>
      </c>
      <c r="E1037" s="160" t="s">
        <v>1</v>
      </c>
      <c r="F1037" s="161" t="s">
        <v>4683</v>
      </c>
      <c r="H1037" s="162">
        <v>21.047999999999998</v>
      </c>
      <c r="L1037" s="159"/>
      <c r="M1037" s="163"/>
      <c r="T1037" s="164"/>
      <c r="AT1037" s="160" t="s">
        <v>259</v>
      </c>
      <c r="AU1037" s="160" t="s">
        <v>88</v>
      </c>
      <c r="AV1037" s="13" t="s">
        <v>88</v>
      </c>
      <c r="AW1037" s="13" t="s">
        <v>27</v>
      </c>
      <c r="AX1037" s="13" t="s">
        <v>80</v>
      </c>
      <c r="AY1037" s="160" t="s">
        <v>157</v>
      </c>
    </row>
    <row r="1038" spans="2:65" s="1" customFormat="1" ht="21.75" customHeight="1">
      <c r="B1038" s="28"/>
      <c r="C1038" s="198" t="s">
        <v>904</v>
      </c>
      <c r="D1038" s="198" t="s">
        <v>160</v>
      </c>
      <c r="E1038" s="199" t="s">
        <v>1076</v>
      </c>
      <c r="F1038" s="200" t="s">
        <v>4674</v>
      </c>
      <c r="G1038" s="201" t="s">
        <v>276</v>
      </c>
      <c r="H1038" s="202">
        <v>1.579</v>
      </c>
      <c r="I1038" s="903"/>
      <c r="J1038" s="203">
        <f>ROUND(I1038*H1038,2)</f>
        <v>0</v>
      </c>
      <c r="K1038" s="200" t="s">
        <v>2720</v>
      </c>
      <c r="L1038" s="28"/>
      <c r="M1038" s="140" t="s">
        <v>1</v>
      </c>
      <c r="N1038" s="141" t="s">
        <v>38</v>
      </c>
      <c r="O1038" s="142">
        <v>15.231</v>
      </c>
      <c r="P1038" s="142">
        <f>O1038*H1038</f>
        <v>24.049748999999998</v>
      </c>
      <c r="Q1038" s="142">
        <v>1.06277</v>
      </c>
      <c r="R1038" s="142">
        <f>Q1038*H1038</f>
        <v>1.67811383</v>
      </c>
      <c r="S1038" s="142">
        <v>0</v>
      </c>
      <c r="T1038" s="143">
        <f>S1038*H1038</f>
        <v>0</v>
      </c>
      <c r="AR1038" s="144" t="s">
        <v>164</v>
      </c>
      <c r="AT1038" s="144" t="s">
        <v>160</v>
      </c>
      <c r="AU1038" s="144" t="s">
        <v>88</v>
      </c>
      <c r="AY1038" s="16" t="s">
        <v>157</v>
      </c>
      <c r="BE1038" s="145">
        <f>IF(N1038="základní",J1038,0)</f>
        <v>0</v>
      </c>
      <c r="BF1038" s="145">
        <f>IF(N1038="snížená",J1038,0)</f>
        <v>0</v>
      </c>
      <c r="BG1038" s="145">
        <f>IF(N1038="zákl. přenesená",J1038,0)</f>
        <v>0</v>
      </c>
      <c r="BH1038" s="145">
        <f>IF(N1038="sníž. přenesená",J1038,0)</f>
        <v>0</v>
      </c>
      <c r="BI1038" s="145">
        <f>IF(N1038="nulová",J1038,0)</f>
        <v>0</v>
      </c>
      <c r="BJ1038" s="16" t="s">
        <v>88</v>
      </c>
      <c r="BK1038" s="145">
        <f>ROUND(I1038*H1038,2)</f>
        <v>0</v>
      </c>
      <c r="BL1038" s="16" t="s">
        <v>164</v>
      </c>
      <c r="BM1038" s="144" t="s">
        <v>4692</v>
      </c>
    </row>
    <row r="1039" spans="2:65" s="1" customFormat="1">
      <c r="B1039" s="28"/>
      <c r="D1039" s="150" t="s">
        <v>214</v>
      </c>
      <c r="F1039" s="870" t="s">
        <v>1079</v>
      </c>
      <c r="L1039" s="28"/>
      <c r="M1039" s="152"/>
      <c r="T1039" s="52"/>
      <c r="AT1039" s="16" t="s">
        <v>214</v>
      </c>
      <c r="AU1039" s="16" t="s">
        <v>88</v>
      </c>
    </row>
    <row r="1040" spans="2:65" s="12" customFormat="1">
      <c r="B1040" s="153"/>
      <c r="D1040" s="154" t="s">
        <v>259</v>
      </c>
      <c r="E1040" s="155" t="s">
        <v>1</v>
      </c>
      <c r="F1040" s="156" t="s">
        <v>2723</v>
      </c>
      <c r="H1040" s="155" t="s">
        <v>1</v>
      </c>
      <c r="L1040" s="153"/>
      <c r="M1040" s="157"/>
      <c r="T1040" s="158"/>
      <c r="AT1040" s="155" t="s">
        <v>259</v>
      </c>
      <c r="AU1040" s="155" t="s">
        <v>88</v>
      </c>
      <c r="AV1040" s="12" t="s">
        <v>80</v>
      </c>
      <c r="AW1040" s="12" t="s">
        <v>27</v>
      </c>
      <c r="AX1040" s="12" t="s">
        <v>72</v>
      </c>
      <c r="AY1040" s="155" t="s">
        <v>157</v>
      </c>
    </row>
    <row r="1041" spans="2:51" s="12" customFormat="1">
      <c r="B1041" s="153"/>
      <c r="D1041" s="154" t="s">
        <v>259</v>
      </c>
      <c r="E1041" s="155" t="s">
        <v>1</v>
      </c>
      <c r="F1041" s="156" t="s">
        <v>2758</v>
      </c>
      <c r="H1041" s="155" t="s">
        <v>1</v>
      </c>
      <c r="L1041" s="153"/>
      <c r="M1041" s="157"/>
      <c r="T1041" s="158"/>
      <c r="AT1041" s="155" t="s">
        <v>259</v>
      </c>
      <c r="AU1041" s="155" t="s">
        <v>88</v>
      </c>
      <c r="AV1041" s="12" t="s">
        <v>80</v>
      </c>
      <c r="AW1041" s="12" t="s">
        <v>27</v>
      </c>
      <c r="AX1041" s="12" t="s">
        <v>72</v>
      </c>
      <c r="AY1041" s="155" t="s">
        <v>157</v>
      </c>
    </row>
    <row r="1042" spans="2:51" s="13" customFormat="1">
      <c r="B1042" s="159"/>
      <c r="D1042" s="154" t="s">
        <v>259</v>
      </c>
      <c r="E1042" s="160" t="s">
        <v>1</v>
      </c>
      <c r="F1042" s="161" t="s">
        <v>4444</v>
      </c>
      <c r="H1042" s="162">
        <v>23</v>
      </c>
      <c r="L1042" s="159"/>
      <c r="M1042" s="163"/>
      <c r="T1042" s="164"/>
      <c r="AT1042" s="160" t="s">
        <v>259</v>
      </c>
      <c r="AU1042" s="160" t="s">
        <v>88</v>
      </c>
      <c r="AV1042" s="13" t="s">
        <v>88</v>
      </c>
      <c r="AW1042" s="13" t="s">
        <v>27</v>
      </c>
      <c r="AX1042" s="13" t="s">
        <v>72</v>
      </c>
      <c r="AY1042" s="160" t="s">
        <v>157</v>
      </c>
    </row>
    <row r="1043" spans="2:51" s="13" customFormat="1">
      <c r="B1043" s="159"/>
      <c r="D1043" s="154" t="s">
        <v>259</v>
      </c>
      <c r="E1043" s="160" t="s">
        <v>1</v>
      </c>
      <c r="F1043" s="161" t="s">
        <v>4445</v>
      </c>
      <c r="H1043" s="162">
        <v>9.4</v>
      </c>
      <c r="L1043" s="159"/>
      <c r="M1043" s="163"/>
      <c r="T1043" s="164"/>
      <c r="AT1043" s="160" t="s">
        <v>259</v>
      </c>
      <c r="AU1043" s="160" t="s">
        <v>88</v>
      </c>
      <c r="AV1043" s="13" t="s">
        <v>88</v>
      </c>
      <c r="AW1043" s="13" t="s">
        <v>27</v>
      </c>
      <c r="AX1043" s="13" t="s">
        <v>72</v>
      </c>
      <c r="AY1043" s="160" t="s">
        <v>157</v>
      </c>
    </row>
    <row r="1044" spans="2:51" s="13" customFormat="1">
      <c r="B1044" s="159"/>
      <c r="D1044" s="154" t="s">
        <v>259</v>
      </c>
      <c r="E1044" s="160" t="s">
        <v>1</v>
      </c>
      <c r="F1044" s="161" t="s">
        <v>4682</v>
      </c>
      <c r="H1044" s="162">
        <v>8.5</v>
      </c>
      <c r="L1044" s="159"/>
      <c r="M1044" s="163"/>
      <c r="T1044" s="164"/>
      <c r="AT1044" s="160" t="s">
        <v>259</v>
      </c>
      <c r="AU1044" s="160" t="s">
        <v>88</v>
      </c>
      <c r="AV1044" s="13" t="s">
        <v>88</v>
      </c>
      <c r="AW1044" s="13" t="s">
        <v>27</v>
      </c>
      <c r="AX1044" s="13" t="s">
        <v>72</v>
      </c>
      <c r="AY1044" s="160" t="s">
        <v>157</v>
      </c>
    </row>
    <row r="1045" spans="2:51" s="13" customFormat="1">
      <c r="B1045" s="159"/>
      <c r="D1045" s="154" t="s">
        <v>259</v>
      </c>
      <c r="E1045" s="160" t="s">
        <v>1</v>
      </c>
      <c r="F1045" s="161" t="s">
        <v>4447</v>
      </c>
      <c r="H1045" s="162">
        <v>18.5</v>
      </c>
      <c r="L1045" s="159"/>
      <c r="M1045" s="163"/>
      <c r="T1045" s="164"/>
      <c r="AT1045" s="160" t="s">
        <v>259</v>
      </c>
      <c r="AU1045" s="160" t="s">
        <v>88</v>
      </c>
      <c r="AV1045" s="13" t="s">
        <v>88</v>
      </c>
      <c r="AW1045" s="13" t="s">
        <v>27</v>
      </c>
      <c r="AX1045" s="13" t="s">
        <v>72</v>
      </c>
      <c r="AY1045" s="160" t="s">
        <v>157</v>
      </c>
    </row>
    <row r="1046" spans="2:51" s="13" customFormat="1">
      <c r="B1046" s="159"/>
      <c r="D1046" s="154" t="s">
        <v>259</v>
      </c>
      <c r="E1046" s="160" t="s">
        <v>1</v>
      </c>
      <c r="F1046" s="161" t="s">
        <v>4448</v>
      </c>
      <c r="H1046" s="162">
        <v>17.5</v>
      </c>
      <c r="L1046" s="159"/>
      <c r="M1046" s="163"/>
      <c r="T1046" s="164"/>
      <c r="AT1046" s="160" t="s">
        <v>259</v>
      </c>
      <c r="AU1046" s="160" t="s">
        <v>88</v>
      </c>
      <c r="AV1046" s="13" t="s">
        <v>88</v>
      </c>
      <c r="AW1046" s="13" t="s">
        <v>27</v>
      </c>
      <c r="AX1046" s="13" t="s">
        <v>72</v>
      </c>
      <c r="AY1046" s="160" t="s">
        <v>157</v>
      </c>
    </row>
    <row r="1047" spans="2:51" s="13" customFormat="1">
      <c r="B1047" s="159"/>
      <c r="D1047" s="154" t="s">
        <v>259</v>
      </c>
      <c r="E1047" s="160" t="s">
        <v>1</v>
      </c>
      <c r="F1047" s="161" t="s">
        <v>4449</v>
      </c>
      <c r="H1047" s="162">
        <v>16.8</v>
      </c>
      <c r="L1047" s="159"/>
      <c r="M1047" s="163"/>
      <c r="T1047" s="164"/>
      <c r="AT1047" s="160" t="s">
        <v>259</v>
      </c>
      <c r="AU1047" s="160" t="s">
        <v>88</v>
      </c>
      <c r="AV1047" s="13" t="s">
        <v>88</v>
      </c>
      <c r="AW1047" s="13" t="s">
        <v>27</v>
      </c>
      <c r="AX1047" s="13" t="s">
        <v>72</v>
      </c>
      <c r="AY1047" s="160" t="s">
        <v>157</v>
      </c>
    </row>
    <row r="1048" spans="2:51" s="13" customFormat="1">
      <c r="B1048" s="159"/>
      <c r="D1048" s="154" t="s">
        <v>259</v>
      </c>
      <c r="E1048" s="160" t="s">
        <v>1</v>
      </c>
      <c r="F1048" s="161" t="s">
        <v>4450</v>
      </c>
      <c r="H1048" s="162">
        <v>17.7</v>
      </c>
      <c r="L1048" s="159"/>
      <c r="M1048" s="163"/>
      <c r="T1048" s="164"/>
      <c r="AT1048" s="160" t="s">
        <v>259</v>
      </c>
      <c r="AU1048" s="160" t="s">
        <v>88</v>
      </c>
      <c r="AV1048" s="13" t="s">
        <v>88</v>
      </c>
      <c r="AW1048" s="13" t="s">
        <v>27</v>
      </c>
      <c r="AX1048" s="13" t="s">
        <v>72</v>
      </c>
      <c r="AY1048" s="160" t="s">
        <v>157</v>
      </c>
    </row>
    <row r="1049" spans="2:51" s="13" customFormat="1">
      <c r="B1049" s="159"/>
      <c r="D1049" s="154" t="s">
        <v>259</v>
      </c>
      <c r="E1049" s="160" t="s">
        <v>1</v>
      </c>
      <c r="F1049" s="161" t="s">
        <v>4451</v>
      </c>
      <c r="H1049" s="162">
        <v>18.399999999999999</v>
      </c>
      <c r="L1049" s="159"/>
      <c r="M1049" s="163"/>
      <c r="T1049" s="164"/>
      <c r="AT1049" s="160" t="s">
        <v>259</v>
      </c>
      <c r="AU1049" s="160" t="s">
        <v>88</v>
      </c>
      <c r="AV1049" s="13" t="s">
        <v>88</v>
      </c>
      <c r="AW1049" s="13" t="s">
        <v>27</v>
      </c>
      <c r="AX1049" s="13" t="s">
        <v>72</v>
      </c>
      <c r="AY1049" s="160" t="s">
        <v>157</v>
      </c>
    </row>
    <row r="1050" spans="2:51" s="13" customFormat="1">
      <c r="B1050" s="159"/>
      <c r="D1050" s="154" t="s">
        <v>259</v>
      </c>
      <c r="E1050" s="160" t="s">
        <v>1</v>
      </c>
      <c r="F1050" s="161" t="s">
        <v>4452</v>
      </c>
      <c r="H1050" s="162">
        <v>14.1</v>
      </c>
      <c r="L1050" s="159"/>
      <c r="M1050" s="163"/>
      <c r="T1050" s="164"/>
      <c r="AT1050" s="160" t="s">
        <v>259</v>
      </c>
      <c r="AU1050" s="160" t="s">
        <v>88</v>
      </c>
      <c r="AV1050" s="13" t="s">
        <v>88</v>
      </c>
      <c r="AW1050" s="13" t="s">
        <v>27</v>
      </c>
      <c r="AX1050" s="13" t="s">
        <v>72</v>
      </c>
      <c r="AY1050" s="160" t="s">
        <v>157</v>
      </c>
    </row>
    <row r="1051" spans="2:51" s="13" customFormat="1">
      <c r="B1051" s="159"/>
      <c r="D1051" s="154" t="s">
        <v>259</v>
      </c>
      <c r="E1051" s="160" t="s">
        <v>1</v>
      </c>
      <c r="F1051" s="161" t="s">
        <v>4453</v>
      </c>
      <c r="H1051" s="162">
        <v>2.2999999999999998</v>
      </c>
      <c r="L1051" s="159"/>
      <c r="M1051" s="163"/>
      <c r="T1051" s="164"/>
      <c r="AT1051" s="160" t="s">
        <v>259</v>
      </c>
      <c r="AU1051" s="160" t="s">
        <v>88</v>
      </c>
      <c r="AV1051" s="13" t="s">
        <v>88</v>
      </c>
      <c r="AW1051" s="13" t="s">
        <v>27</v>
      </c>
      <c r="AX1051" s="13" t="s">
        <v>72</v>
      </c>
      <c r="AY1051" s="160" t="s">
        <v>157</v>
      </c>
    </row>
    <row r="1052" spans="2:51" s="13" customFormat="1">
      <c r="B1052" s="159"/>
      <c r="D1052" s="154" t="s">
        <v>259</v>
      </c>
      <c r="E1052" s="160" t="s">
        <v>1</v>
      </c>
      <c r="F1052" s="161" t="s">
        <v>4454</v>
      </c>
      <c r="H1052" s="162">
        <v>24.4</v>
      </c>
      <c r="L1052" s="159"/>
      <c r="M1052" s="163"/>
      <c r="T1052" s="164"/>
      <c r="AT1052" s="160" t="s">
        <v>259</v>
      </c>
      <c r="AU1052" s="160" t="s">
        <v>88</v>
      </c>
      <c r="AV1052" s="13" t="s">
        <v>88</v>
      </c>
      <c r="AW1052" s="13" t="s">
        <v>27</v>
      </c>
      <c r="AX1052" s="13" t="s">
        <v>72</v>
      </c>
      <c r="AY1052" s="160" t="s">
        <v>157</v>
      </c>
    </row>
    <row r="1053" spans="2:51" s="13" customFormat="1">
      <c r="B1053" s="159"/>
      <c r="D1053" s="154" t="s">
        <v>259</v>
      </c>
      <c r="E1053" s="160" t="s">
        <v>1</v>
      </c>
      <c r="F1053" s="161" t="s">
        <v>4455</v>
      </c>
      <c r="H1053" s="162">
        <v>18.3</v>
      </c>
      <c r="L1053" s="159"/>
      <c r="M1053" s="163"/>
      <c r="T1053" s="164"/>
      <c r="AT1053" s="160" t="s">
        <v>259</v>
      </c>
      <c r="AU1053" s="160" t="s">
        <v>88</v>
      </c>
      <c r="AV1053" s="13" t="s">
        <v>88</v>
      </c>
      <c r="AW1053" s="13" t="s">
        <v>27</v>
      </c>
      <c r="AX1053" s="13" t="s">
        <v>72</v>
      </c>
      <c r="AY1053" s="160" t="s">
        <v>157</v>
      </c>
    </row>
    <row r="1054" spans="2:51" s="13" customFormat="1">
      <c r="B1054" s="159"/>
      <c r="D1054" s="154" t="s">
        <v>259</v>
      </c>
      <c r="E1054" s="160" t="s">
        <v>1</v>
      </c>
      <c r="F1054" s="161" t="s">
        <v>4456</v>
      </c>
      <c r="H1054" s="162">
        <v>13.1</v>
      </c>
      <c r="L1054" s="159"/>
      <c r="M1054" s="163"/>
      <c r="T1054" s="164"/>
      <c r="AT1054" s="160" t="s">
        <v>259</v>
      </c>
      <c r="AU1054" s="160" t="s">
        <v>88</v>
      </c>
      <c r="AV1054" s="13" t="s">
        <v>88</v>
      </c>
      <c r="AW1054" s="13" t="s">
        <v>27</v>
      </c>
      <c r="AX1054" s="13" t="s">
        <v>72</v>
      </c>
      <c r="AY1054" s="160" t="s">
        <v>157</v>
      </c>
    </row>
    <row r="1055" spans="2:51" s="13" customFormat="1">
      <c r="B1055" s="159"/>
      <c r="D1055" s="154" t="s">
        <v>259</v>
      </c>
      <c r="E1055" s="160" t="s">
        <v>1</v>
      </c>
      <c r="F1055" s="161" t="s">
        <v>4457</v>
      </c>
      <c r="H1055" s="162">
        <v>4.9000000000000004</v>
      </c>
      <c r="L1055" s="159"/>
      <c r="M1055" s="163"/>
      <c r="T1055" s="164"/>
      <c r="AT1055" s="160" t="s">
        <v>259</v>
      </c>
      <c r="AU1055" s="160" t="s">
        <v>88</v>
      </c>
      <c r="AV1055" s="13" t="s">
        <v>88</v>
      </c>
      <c r="AW1055" s="13" t="s">
        <v>27</v>
      </c>
      <c r="AX1055" s="13" t="s">
        <v>72</v>
      </c>
      <c r="AY1055" s="160" t="s">
        <v>157</v>
      </c>
    </row>
    <row r="1056" spans="2:51" s="13" customFormat="1">
      <c r="B1056" s="159"/>
      <c r="D1056" s="154" t="s">
        <v>259</v>
      </c>
      <c r="E1056" s="160" t="s">
        <v>1</v>
      </c>
      <c r="F1056" s="161" t="s">
        <v>4458</v>
      </c>
      <c r="H1056" s="162">
        <v>4.3</v>
      </c>
      <c r="L1056" s="159"/>
      <c r="M1056" s="163"/>
      <c r="T1056" s="164"/>
      <c r="AT1056" s="160" t="s">
        <v>259</v>
      </c>
      <c r="AU1056" s="160" t="s">
        <v>88</v>
      </c>
      <c r="AV1056" s="13" t="s">
        <v>88</v>
      </c>
      <c r="AW1056" s="13" t="s">
        <v>27</v>
      </c>
      <c r="AX1056" s="13" t="s">
        <v>72</v>
      </c>
      <c r="AY1056" s="160" t="s">
        <v>157</v>
      </c>
    </row>
    <row r="1057" spans="2:65" s="13" customFormat="1">
      <c r="B1057" s="159"/>
      <c r="D1057" s="154" t="s">
        <v>259</v>
      </c>
      <c r="E1057" s="160" t="s">
        <v>1</v>
      </c>
      <c r="F1057" s="161" t="s">
        <v>4459</v>
      </c>
      <c r="H1057" s="162">
        <v>15</v>
      </c>
      <c r="L1057" s="159"/>
      <c r="M1057" s="163"/>
      <c r="T1057" s="164"/>
      <c r="AT1057" s="160" t="s">
        <v>259</v>
      </c>
      <c r="AU1057" s="160" t="s">
        <v>88</v>
      </c>
      <c r="AV1057" s="13" t="s">
        <v>88</v>
      </c>
      <c r="AW1057" s="13" t="s">
        <v>27</v>
      </c>
      <c r="AX1057" s="13" t="s">
        <v>72</v>
      </c>
      <c r="AY1057" s="160" t="s">
        <v>157</v>
      </c>
    </row>
    <row r="1058" spans="2:65" s="13" customFormat="1">
      <c r="B1058" s="159"/>
      <c r="D1058" s="154" t="s">
        <v>259</v>
      </c>
      <c r="E1058" s="160" t="s">
        <v>1</v>
      </c>
      <c r="F1058" s="161" t="s">
        <v>4460</v>
      </c>
      <c r="H1058" s="162">
        <v>18.3</v>
      </c>
      <c r="L1058" s="159"/>
      <c r="M1058" s="163"/>
      <c r="T1058" s="164"/>
      <c r="AT1058" s="160" t="s">
        <v>259</v>
      </c>
      <c r="AU1058" s="160" t="s">
        <v>88</v>
      </c>
      <c r="AV1058" s="13" t="s">
        <v>88</v>
      </c>
      <c r="AW1058" s="13" t="s">
        <v>27</v>
      </c>
      <c r="AX1058" s="13" t="s">
        <v>72</v>
      </c>
      <c r="AY1058" s="160" t="s">
        <v>157</v>
      </c>
    </row>
    <row r="1059" spans="2:65" s="13" customFormat="1">
      <c r="B1059" s="159"/>
      <c r="D1059" s="154" t="s">
        <v>259</v>
      </c>
      <c r="E1059" s="160" t="s">
        <v>1</v>
      </c>
      <c r="F1059" s="161" t="s">
        <v>4461</v>
      </c>
      <c r="H1059" s="162">
        <v>15.8</v>
      </c>
      <c r="L1059" s="159"/>
      <c r="M1059" s="163"/>
      <c r="T1059" s="164"/>
      <c r="AT1059" s="160" t="s">
        <v>259</v>
      </c>
      <c r="AU1059" s="160" t="s">
        <v>88</v>
      </c>
      <c r="AV1059" s="13" t="s">
        <v>88</v>
      </c>
      <c r="AW1059" s="13" t="s">
        <v>27</v>
      </c>
      <c r="AX1059" s="13" t="s">
        <v>72</v>
      </c>
      <c r="AY1059" s="160" t="s">
        <v>157</v>
      </c>
    </row>
    <row r="1060" spans="2:65" s="13" customFormat="1">
      <c r="B1060" s="159"/>
      <c r="D1060" s="154" t="s">
        <v>259</v>
      </c>
      <c r="E1060" s="160" t="s">
        <v>1</v>
      </c>
      <c r="F1060" s="161" t="s">
        <v>4462</v>
      </c>
      <c r="H1060" s="162">
        <v>2.8</v>
      </c>
      <c r="L1060" s="159"/>
      <c r="M1060" s="163"/>
      <c r="T1060" s="164"/>
      <c r="AT1060" s="160" t="s">
        <v>259</v>
      </c>
      <c r="AU1060" s="160" t="s">
        <v>88</v>
      </c>
      <c r="AV1060" s="13" t="s">
        <v>88</v>
      </c>
      <c r="AW1060" s="13" t="s">
        <v>27</v>
      </c>
      <c r="AX1060" s="13" t="s">
        <v>72</v>
      </c>
      <c r="AY1060" s="160" t="s">
        <v>157</v>
      </c>
    </row>
    <row r="1061" spans="2:65" s="882" customFormat="1">
      <c r="B1061" s="881"/>
      <c r="D1061" s="154" t="s">
        <v>259</v>
      </c>
      <c r="E1061" s="883" t="s">
        <v>1</v>
      </c>
      <c r="F1061" s="884" t="s">
        <v>1266</v>
      </c>
      <c r="H1061" s="885">
        <v>263.10000000000002</v>
      </c>
      <c r="L1061" s="881"/>
      <c r="M1061" s="886"/>
      <c r="T1061" s="887"/>
      <c r="AT1061" s="883" t="s">
        <v>259</v>
      </c>
      <c r="AU1061" s="883" t="s">
        <v>88</v>
      </c>
      <c r="AV1061" s="882" t="s">
        <v>95</v>
      </c>
      <c r="AW1061" s="882" t="s">
        <v>27</v>
      </c>
      <c r="AX1061" s="882" t="s">
        <v>72</v>
      </c>
      <c r="AY1061" s="883" t="s">
        <v>157</v>
      </c>
    </row>
    <row r="1062" spans="2:65" s="13" customFormat="1">
      <c r="B1062" s="159"/>
      <c r="D1062" s="154" t="s">
        <v>259</v>
      </c>
      <c r="E1062" s="160" t="s">
        <v>1</v>
      </c>
      <c r="F1062" s="161" t="s">
        <v>4693</v>
      </c>
      <c r="H1062" s="162">
        <v>1.579</v>
      </c>
      <c r="L1062" s="159"/>
      <c r="M1062" s="163"/>
      <c r="T1062" s="164"/>
      <c r="AT1062" s="160" t="s">
        <v>259</v>
      </c>
      <c r="AU1062" s="160" t="s">
        <v>88</v>
      </c>
      <c r="AV1062" s="13" t="s">
        <v>88</v>
      </c>
      <c r="AW1062" s="13" t="s">
        <v>27</v>
      </c>
      <c r="AX1062" s="13" t="s">
        <v>80</v>
      </c>
      <c r="AY1062" s="160" t="s">
        <v>157</v>
      </c>
    </row>
    <row r="1063" spans="2:65" s="1" customFormat="1" ht="24.25" customHeight="1">
      <c r="B1063" s="28"/>
      <c r="C1063" s="198" t="s">
        <v>911</v>
      </c>
      <c r="D1063" s="198" t="s">
        <v>160</v>
      </c>
      <c r="E1063" s="199" t="s">
        <v>4694</v>
      </c>
      <c r="F1063" s="200" t="s">
        <v>4695</v>
      </c>
      <c r="G1063" s="201" t="s">
        <v>306</v>
      </c>
      <c r="H1063" s="202">
        <v>454.63900000000001</v>
      </c>
      <c r="I1063" s="903"/>
      <c r="J1063" s="203">
        <f>ROUND(I1063*H1063,2)</f>
        <v>0</v>
      </c>
      <c r="K1063" s="200" t="s">
        <v>2720</v>
      </c>
      <c r="L1063" s="28"/>
      <c r="M1063" s="140" t="s">
        <v>1</v>
      </c>
      <c r="N1063" s="141" t="s">
        <v>38</v>
      </c>
      <c r="O1063" s="142">
        <v>0.26400000000000001</v>
      </c>
      <c r="P1063" s="142">
        <f>O1063*H1063</f>
        <v>120.02469600000001</v>
      </c>
      <c r="Q1063" s="142">
        <v>7.6999999999999999E-2</v>
      </c>
      <c r="R1063" s="142">
        <f>Q1063*H1063</f>
        <v>35.007202999999997</v>
      </c>
      <c r="S1063" s="142">
        <v>0</v>
      </c>
      <c r="T1063" s="143">
        <f>S1063*H1063</f>
        <v>0</v>
      </c>
      <c r="AR1063" s="144" t="s">
        <v>164</v>
      </c>
      <c r="AT1063" s="144" t="s">
        <v>160</v>
      </c>
      <c r="AU1063" s="144" t="s">
        <v>88</v>
      </c>
      <c r="AY1063" s="16" t="s">
        <v>157</v>
      </c>
      <c r="BE1063" s="145">
        <f>IF(N1063="základní",J1063,0)</f>
        <v>0</v>
      </c>
      <c r="BF1063" s="145">
        <f>IF(N1063="snížená",J1063,0)</f>
        <v>0</v>
      </c>
      <c r="BG1063" s="145">
        <f>IF(N1063="zákl. přenesená",J1063,0)</f>
        <v>0</v>
      </c>
      <c r="BH1063" s="145">
        <f>IF(N1063="sníž. přenesená",J1063,0)</f>
        <v>0</v>
      </c>
      <c r="BI1063" s="145">
        <f>IF(N1063="nulová",J1063,0)</f>
        <v>0</v>
      </c>
      <c r="BJ1063" s="16" t="s">
        <v>88</v>
      </c>
      <c r="BK1063" s="145">
        <f>ROUND(I1063*H1063,2)</f>
        <v>0</v>
      </c>
      <c r="BL1063" s="16" t="s">
        <v>164</v>
      </c>
      <c r="BM1063" s="144" t="s">
        <v>4696</v>
      </c>
    </row>
    <row r="1064" spans="2:65" s="1" customFormat="1">
      <c r="B1064" s="28"/>
      <c r="D1064" s="150" t="s">
        <v>214</v>
      </c>
      <c r="F1064" s="870" t="s">
        <v>4697</v>
      </c>
      <c r="L1064" s="28"/>
      <c r="M1064" s="152"/>
      <c r="T1064" s="52"/>
      <c r="AT1064" s="16" t="s">
        <v>214</v>
      </c>
      <c r="AU1064" s="16" t="s">
        <v>88</v>
      </c>
    </row>
    <row r="1065" spans="2:65" s="12" customFormat="1">
      <c r="B1065" s="153"/>
      <c r="D1065" s="154" t="s">
        <v>259</v>
      </c>
      <c r="E1065" s="155" t="s">
        <v>1</v>
      </c>
      <c r="F1065" s="156" t="s">
        <v>2723</v>
      </c>
      <c r="H1065" s="155" t="s">
        <v>1</v>
      </c>
      <c r="L1065" s="153"/>
      <c r="M1065" s="157"/>
      <c r="T1065" s="158"/>
      <c r="AT1065" s="155" t="s">
        <v>259</v>
      </c>
      <c r="AU1065" s="155" t="s">
        <v>88</v>
      </c>
      <c r="AV1065" s="12" t="s">
        <v>80</v>
      </c>
      <c r="AW1065" s="12" t="s">
        <v>27</v>
      </c>
      <c r="AX1065" s="12" t="s">
        <v>72</v>
      </c>
      <c r="AY1065" s="155" t="s">
        <v>157</v>
      </c>
    </row>
    <row r="1066" spans="2:65" s="12" customFormat="1">
      <c r="B1066" s="153"/>
      <c r="D1066" s="154" t="s">
        <v>259</v>
      </c>
      <c r="E1066" s="155" t="s">
        <v>1</v>
      </c>
      <c r="F1066" s="156" t="s">
        <v>2762</v>
      </c>
      <c r="H1066" s="155" t="s">
        <v>1</v>
      </c>
      <c r="L1066" s="153"/>
      <c r="M1066" s="157"/>
      <c r="T1066" s="158"/>
      <c r="AT1066" s="155" t="s">
        <v>259</v>
      </c>
      <c r="AU1066" s="155" t="s">
        <v>88</v>
      </c>
      <c r="AV1066" s="12" t="s">
        <v>80</v>
      </c>
      <c r="AW1066" s="12" t="s">
        <v>27</v>
      </c>
      <c r="AX1066" s="12" t="s">
        <v>72</v>
      </c>
      <c r="AY1066" s="155" t="s">
        <v>157</v>
      </c>
    </row>
    <row r="1067" spans="2:65" s="12" customFormat="1">
      <c r="B1067" s="153"/>
      <c r="D1067" s="154" t="s">
        <v>259</v>
      </c>
      <c r="E1067" s="155" t="s">
        <v>1</v>
      </c>
      <c r="F1067" s="156" t="s">
        <v>2763</v>
      </c>
      <c r="H1067" s="155" t="s">
        <v>1</v>
      </c>
      <c r="L1067" s="153"/>
      <c r="M1067" s="157"/>
      <c r="T1067" s="158"/>
      <c r="AT1067" s="155" t="s">
        <v>259</v>
      </c>
      <c r="AU1067" s="155" t="s">
        <v>88</v>
      </c>
      <c r="AV1067" s="12" t="s">
        <v>80</v>
      </c>
      <c r="AW1067" s="12" t="s">
        <v>27</v>
      </c>
      <c r="AX1067" s="12" t="s">
        <v>72</v>
      </c>
      <c r="AY1067" s="155" t="s">
        <v>157</v>
      </c>
    </row>
    <row r="1068" spans="2:65" s="12" customFormat="1">
      <c r="B1068" s="153"/>
      <c r="D1068" s="154" t="s">
        <v>259</v>
      </c>
      <c r="E1068" s="155" t="s">
        <v>1</v>
      </c>
      <c r="F1068" s="156" t="s">
        <v>4593</v>
      </c>
      <c r="H1068" s="155" t="s">
        <v>1</v>
      </c>
      <c r="L1068" s="153"/>
      <c r="M1068" s="157"/>
      <c r="T1068" s="158"/>
      <c r="AT1068" s="155" t="s">
        <v>259</v>
      </c>
      <c r="AU1068" s="155" t="s">
        <v>88</v>
      </c>
      <c r="AV1068" s="12" t="s">
        <v>80</v>
      </c>
      <c r="AW1068" s="12" t="s">
        <v>27</v>
      </c>
      <c r="AX1068" s="12" t="s">
        <v>72</v>
      </c>
      <c r="AY1068" s="155" t="s">
        <v>157</v>
      </c>
    </row>
    <row r="1069" spans="2:65" s="13" customFormat="1">
      <c r="B1069" s="159"/>
      <c r="D1069" s="154" t="s">
        <v>259</v>
      </c>
      <c r="E1069" s="160" t="s">
        <v>1</v>
      </c>
      <c r="F1069" s="161" t="s">
        <v>4481</v>
      </c>
      <c r="H1069" s="162">
        <v>17.8</v>
      </c>
      <c r="L1069" s="159"/>
      <c r="M1069" s="163"/>
      <c r="T1069" s="164"/>
      <c r="AT1069" s="160" t="s">
        <v>259</v>
      </c>
      <c r="AU1069" s="160" t="s">
        <v>88</v>
      </c>
      <c r="AV1069" s="13" t="s">
        <v>88</v>
      </c>
      <c r="AW1069" s="13" t="s">
        <v>27</v>
      </c>
      <c r="AX1069" s="13" t="s">
        <v>72</v>
      </c>
      <c r="AY1069" s="160" t="s">
        <v>157</v>
      </c>
    </row>
    <row r="1070" spans="2:65" s="13" customFormat="1">
      <c r="B1070" s="159"/>
      <c r="D1070" s="154" t="s">
        <v>259</v>
      </c>
      <c r="E1070" s="160" t="s">
        <v>1</v>
      </c>
      <c r="F1070" s="161" t="s">
        <v>4483</v>
      </c>
      <c r="H1070" s="162">
        <v>15.7</v>
      </c>
      <c r="L1070" s="159"/>
      <c r="M1070" s="163"/>
      <c r="T1070" s="164"/>
      <c r="AT1070" s="160" t="s">
        <v>259</v>
      </c>
      <c r="AU1070" s="160" t="s">
        <v>88</v>
      </c>
      <c r="AV1070" s="13" t="s">
        <v>88</v>
      </c>
      <c r="AW1070" s="13" t="s">
        <v>27</v>
      </c>
      <c r="AX1070" s="13" t="s">
        <v>72</v>
      </c>
      <c r="AY1070" s="160" t="s">
        <v>157</v>
      </c>
    </row>
    <row r="1071" spans="2:65" s="13" customFormat="1">
      <c r="B1071" s="159"/>
      <c r="D1071" s="154" t="s">
        <v>259</v>
      </c>
      <c r="E1071" s="160" t="s">
        <v>1</v>
      </c>
      <c r="F1071" s="161" t="s">
        <v>4488</v>
      </c>
      <c r="H1071" s="162">
        <v>53.3</v>
      </c>
      <c r="L1071" s="159"/>
      <c r="M1071" s="163"/>
      <c r="T1071" s="164"/>
      <c r="AT1071" s="160" t="s">
        <v>259</v>
      </c>
      <c r="AU1071" s="160" t="s">
        <v>88</v>
      </c>
      <c r="AV1071" s="13" t="s">
        <v>88</v>
      </c>
      <c r="AW1071" s="13" t="s">
        <v>27</v>
      </c>
      <c r="AX1071" s="13" t="s">
        <v>72</v>
      </c>
      <c r="AY1071" s="160" t="s">
        <v>157</v>
      </c>
    </row>
    <row r="1072" spans="2:65" s="13" customFormat="1">
      <c r="B1072" s="159"/>
      <c r="D1072" s="154" t="s">
        <v>259</v>
      </c>
      <c r="E1072" s="160" t="s">
        <v>1</v>
      </c>
      <c r="F1072" s="161" t="s">
        <v>4489</v>
      </c>
      <c r="H1072" s="162">
        <v>22.4</v>
      </c>
      <c r="L1072" s="159"/>
      <c r="M1072" s="163"/>
      <c r="T1072" s="164"/>
      <c r="AT1072" s="160" t="s">
        <v>259</v>
      </c>
      <c r="AU1072" s="160" t="s">
        <v>88</v>
      </c>
      <c r="AV1072" s="13" t="s">
        <v>88</v>
      </c>
      <c r="AW1072" s="13" t="s">
        <v>27</v>
      </c>
      <c r="AX1072" s="13" t="s">
        <v>72</v>
      </c>
      <c r="AY1072" s="160" t="s">
        <v>157</v>
      </c>
    </row>
    <row r="1073" spans="2:51" s="13" customFormat="1">
      <c r="B1073" s="159"/>
      <c r="D1073" s="154" t="s">
        <v>259</v>
      </c>
      <c r="E1073" s="160" t="s">
        <v>1</v>
      </c>
      <c r="F1073" s="161" t="s">
        <v>4490</v>
      </c>
      <c r="H1073" s="162">
        <v>46.5</v>
      </c>
      <c r="L1073" s="159"/>
      <c r="M1073" s="163"/>
      <c r="T1073" s="164"/>
      <c r="AT1073" s="160" t="s">
        <v>259</v>
      </c>
      <c r="AU1073" s="160" t="s">
        <v>88</v>
      </c>
      <c r="AV1073" s="13" t="s">
        <v>88</v>
      </c>
      <c r="AW1073" s="13" t="s">
        <v>27</v>
      </c>
      <c r="AX1073" s="13" t="s">
        <v>72</v>
      </c>
      <c r="AY1073" s="160" t="s">
        <v>157</v>
      </c>
    </row>
    <row r="1074" spans="2:51" s="13" customFormat="1">
      <c r="B1074" s="159"/>
      <c r="D1074" s="154" t="s">
        <v>259</v>
      </c>
      <c r="E1074" s="160" t="s">
        <v>1</v>
      </c>
      <c r="F1074" s="161" t="s">
        <v>4491</v>
      </c>
      <c r="H1074" s="162">
        <v>15.1</v>
      </c>
      <c r="L1074" s="159"/>
      <c r="M1074" s="163"/>
      <c r="T1074" s="164"/>
      <c r="AT1074" s="160" t="s">
        <v>259</v>
      </c>
      <c r="AU1074" s="160" t="s">
        <v>88</v>
      </c>
      <c r="AV1074" s="13" t="s">
        <v>88</v>
      </c>
      <c r="AW1074" s="13" t="s">
        <v>27</v>
      </c>
      <c r="AX1074" s="13" t="s">
        <v>72</v>
      </c>
      <c r="AY1074" s="160" t="s">
        <v>157</v>
      </c>
    </row>
    <row r="1075" spans="2:51" s="13" customFormat="1">
      <c r="B1075" s="159"/>
      <c r="D1075" s="154" t="s">
        <v>259</v>
      </c>
      <c r="E1075" s="160" t="s">
        <v>1</v>
      </c>
      <c r="F1075" s="161" t="s">
        <v>4492</v>
      </c>
      <c r="H1075" s="162">
        <v>11.2</v>
      </c>
      <c r="L1075" s="159"/>
      <c r="M1075" s="163"/>
      <c r="T1075" s="164"/>
      <c r="AT1075" s="160" t="s">
        <v>259</v>
      </c>
      <c r="AU1075" s="160" t="s">
        <v>88</v>
      </c>
      <c r="AV1075" s="13" t="s">
        <v>88</v>
      </c>
      <c r="AW1075" s="13" t="s">
        <v>27</v>
      </c>
      <c r="AX1075" s="13" t="s">
        <v>72</v>
      </c>
      <c r="AY1075" s="160" t="s">
        <v>157</v>
      </c>
    </row>
    <row r="1076" spans="2:51" s="13" customFormat="1">
      <c r="B1076" s="159"/>
      <c r="D1076" s="154" t="s">
        <v>259</v>
      </c>
      <c r="E1076" s="160" t="s">
        <v>1</v>
      </c>
      <c r="F1076" s="161" t="s">
        <v>4493</v>
      </c>
      <c r="H1076" s="162">
        <v>23</v>
      </c>
      <c r="L1076" s="159"/>
      <c r="M1076" s="163"/>
      <c r="T1076" s="164"/>
      <c r="AT1076" s="160" t="s">
        <v>259</v>
      </c>
      <c r="AU1076" s="160" t="s">
        <v>88</v>
      </c>
      <c r="AV1076" s="13" t="s">
        <v>88</v>
      </c>
      <c r="AW1076" s="13" t="s">
        <v>27</v>
      </c>
      <c r="AX1076" s="13" t="s">
        <v>72</v>
      </c>
      <c r="AY1076" s="160" t="s">
        <v>157</v>
      </c>
    </row>
    <row r="1077" spans="2:51" s="13" customFormat="1">
      <c r="B1077" s="159"/>
      <c r="D1077" s="154" t="s">
        <v>259</v>
      </c>
      <c r="E1077" s="160" t="s">
        <v>1</v>
      </c>
      <c r="F1077" s="161" t="s">
        <v>4494</v>
      </c>
      <c r="H1077" s="162">
        <v>19</v>
      </c>
      <c r="L1077" s="159"/>
      <c r="M1077" s="163"/>
      <c r="T1077" s="164"/>
      <c r="AT1077" s="160" t="s">
        <v>259</v>
      </c>
      <c r="AU1077" s="160" t="s">
        <v>88</v>
      </c>
      <c r="AV1077" s="13" t="s">
        <v>88</v>
      </c>
      <c r="AW1077" s="13" t="s">
        <v>27</v>
      </c>
      <c r="AX1077" s="13" t="s">
        <v>72</v>
      </c>
      <c r="AY1077" s="160" t="s">
        <v>157</v>
      </c>
    </row>
    <row r="1078" spans="2:51" s="13" customFormat="1">
      <c r="B1078" s="159"/>
      <c r="D1078" s="154" t="s">
        <v>259</v>
      </c>
      <c r="E1078" s="160" t="s">
        <v>1</v>
      </c>
      <c r="F1078" s="161" t="s">
        <v>4495</v>
      </c>
      <c r="H1078" s="162">
        <v>21.5</v>
      </c>
      <c r="L1078" s="159"/>
      <c r="M1078" s="163"/>
      <c r="T1078" s="164"/>
      <c r="AT1078" s="160" t="s">
        <v>259</v>
      </c>
      <c r="AU1078" s="160" t="s">
        <v>88</v>
      </c>
      <c r="AV1078" s="13" t="s">
        <v>88</v>
      </c>
      <c r="AW1078" s="13" t="s">
        <v>27</v>
      </c>
      <c r="AX1078" s="13" t="s">
        <v>72</v>
      </c>
      <c r="AY1078" s="160" t="s">
        <v>157</v>
      </c>
    </row>
    <row r="1079" spans="2:51" s="13" customFormat="1">
      <c r="B1079" s="159"/>
      <c r="D1079" s="154" t="s">
        <v>259</v>
      </c>
      <c r="E1079" s="160" t="s">
        <v>1</v>
      </c>
      <c r="F1079" s="161" t="s">
        <v>4500</v>
      </c>
      <c r="H1079" s="162">
        <v>14.6</v>
      </c>
      <c r="L1079" s="159"/>
      <c r="M1079" s="163"/>
      <c r="T1079" s="164"/>
      <c r="AT1079" s="160" t="s">
        <v>259</v>
      </c>
      <c r="AU1079" s="160" t="s">
        <v>88</v>
      </c>
      <c r="AV1079" s="13" t="s">
        <v>88</v>
      </c>
      <c r="AW1079" s="13" t="s">
        <v>27</v>
      </c>
      <c r="AX1079" s="13" t="s">
        <v>72</v>
      </c>
      <c r="AY1079" s="160" t="s">
        <v>157</v>
      </c>
    </row>
    <row r="1080" spans="2:51" s="13" customFormat="1">
      <c r="B1080" s="159"/>
      <c r="D1080" s="154" t="s">
        <v>259</v>
      </c>
      <c r="E1080" s="160" t="s">
        <v>1</v>
      </c>
      <c r="F1080" s="161" t="s">
        <v>4501</v>
      </c>
      <c r="H1080" s="162">
        <v>23.1</v>
      </c>
      <c r="L1080" s="159"/>
      <c r="M1080" s="163"/>
      <c r="T1080" s="164"/>
      <c r="AT1080" s="160" t="s">
        <v>259</v>
      </c>
      <c r="AU1080" s="160" t="s">
        <v>88</v>
      </c>
      <c r="AV1080" s="13" t="s">
        <v>88</v>
      </c>
      <c r="AW1080" s="13" t="s">
        <v>27</v>
      </c>
      <c r="AX1080" s="13" t="s">
        <v>72</v>
      </c>
      <c r="AY1080" s="160" t="s">
        <v>157</v>
      </c>
    </row>
    <row r="1081" spans="2:51" s="12" customFormat="1">
      <c r="B1081" s="153"/>
      <c r="D1081" s="154" t="s">
        <v>259</v>
      </c>
      <c r="E1081" s="155" t="s">
        <v>1</v>
      </c>
      <c r="F1081" s="156" t="s">
        <v>4606</v>
      </c>
      <c r="H1081" s="155" t="s">
        <v>1</v>
      </c>
      <c r="L1081" s="153"/>
      <c r="M1081" s="157"/>
      <c r="T1081" s="158"/>
      <c r="AT1081" s="155" t="s">
        <v>259</v>
      </c>
      <c r="AU1081" s="155" t="s">
        <v>88</v>
      </c>
      <c r="AV1081" s="12" t="s">
        <v>80</v>
      </c>
      <c r="AW1081" s="12" t="s">
        <v>27</v>
      </c>
      <c r="AX1081" s="12" t="s">
        <v>72</v>
      </c>
      <c r="AY1081" s="155" t="s">
        <v>157</v>
      </c>
    </row>
    <row r="1082" spans="2:51" s="13" customFormat="1">
      <c r="B1082" s="159"/>
      <c r="D1082" s="154" t="s">
        <v>259</v>
      </c>
      <c r="E1082" s="160" t="s">
        <v>1</v>
      </c>
      <c r="F1082" s="161" t="s">
        <v>4698</v>
      </c>
      <c r="H1082" s="162">
        <v>2.8929999999999998</v>
      </c>
      <c r="L1082" s="159"/>
      <c r="M1082" s="163"/>
      <c r="T1082" s="164"/>
      <c r="AT1082" s="160" t="s">
        <v>259</v>
      </c>
      <c r="AU1082" s="160" t="s">
        <v>88</v>
      </c>
      <c r="AV1082" s="13" t="s">
        <v>88</v>
      </c>
      <c r="AW1082" s="13" t="s">
        <v>27</v>
      </c>
      <c r="AX1082" s="13" t="s">
        <v>72</v>
      </c>
      <c r="AY1082" s="160" t="s">
        <v>157</v>
      </c>
    </row>
    <row r="1083" spans="2:51" s="13" customFormat="1">
      <c r="B1083" s="159"/>
      <c r="D1083" s="154" t="s">
        <v>259</v>
      </c>
      <c r="E1083" s="160" t="s">
        <v>1</v>
      </c>
      <c r="F1083" s="161" t="s">
        <v>4699</v>
      </c>
      <c r="H1083" s="162">
        <v>2.88</v>
      </c>
      <c r="L1083" s="159"/>
      <c r="M1083" s="163"/>
      <c r="T1083" s="164"/>
      <c r="AT1083" s="160" t="s">
        <v>259</v>
      </c>
      <c r="AU1083" s="160" t="s">
        <v>88</v>
      </c>
      <c r="AV1083" s="13" t="s">
        <v>88</v>
      </c>
      <c r="AW1083" s="13" t="s">
        <v>27</v>
      </c>
      <c r="AX1083" s="13" t="s">
        <v>72</v>
      </c>
      <c r="AY1083" s="160" t="s">
        <v>157</v>
      </c>
    </row>
    <row r="1084" spans="2:51" s="13" customFormat="1">
      <c r="B1084" s="159"/>
      <c r="D1084" s="154" t="s">
        <v>259</v>
      </c>
      <c r="E1084" s="160" t="s">
        <v>1</v>
      </c>
      <c r="F1084" s="161" t="s">
        <v>4700</v>
      </c>
      <c r="H1084" s="162">
        <v>13.266</v>
      </c>
      <c r="L1084" s="159"/>
      <c r="M1084" s="163"/>
      <c r="T1084" s="164"/>
      <c r="AT1084" s="160" t="s">
        <v>259</v>
      </c>
      <c r="AU1084" s="160" t="s">
        <v>88</v>
      </c>
      <c r="AV1084" s="13" t="s">
        <v>88</v>
      </c>
      <c r="AW1084" s="13" t="s">
        <v>27</v>
      </c>
      <c r="AX1084" s="13" t="s">
        <v>72</v>
      </c>
      <c r="AY1084" s="160" t="s">
        <v>157</v>
      </c>
    </row>
    <row r="1085" spans="2:51" s="13" customFormat="1">
      <c r="B1085" s="159"/>
      <c r="D1085" s="154" t="s">
        <v>259</v>
      </c>
      <c r="E1085" s="160" t="s">
        <v>1</v>
      </c>
      <c r="F1085" s="161" t="s">
        <v>4701</v>
      </c>
      <c r="H1085" s="162">
        <v>16.3</v>
      </c>
      <c r="L1085" s="159"/>
      <c r="M1085" s="163"/>
      <c r="T1085" s="164"/>
      <c r="AT1085" s="160" t="s">
        <v>259</v>
      </c>
      <c r="AU1085" s="160" t="s">
        <v>88</v>
      </c>
      <c r="AV1085" s="13" t="s">
        <v>88</v>
      </c>
      <c r="AW1085" s="13" t="s">
        <v>27</v>
      </c>
      <c r="AX1085" s="13" t="s">
        <v>72</v>
      </c>
      <c r="AY1085" s="160" t="s">
        <v>157</v>
      </c>
    </row>
    <row r="1086" spans="2:51" s="13" customFormat="1">
      <c r="B1086" s="159"/>
      <c r="D1086" s="154" t="s">
        <v>259</v>
      </c>
      <c r="E1086" s="160" t="s">
        <v>1</v>
      </c>
      <c r="F1086" s="161" t="s">
        <v>4702</v>
      </c>
      <c r="H1086" s="162">
        <v>12.3</v>
      </c>
      <c r="L1086" s="159"/>
      <c r="M1086" s="163"/>
      <c r="T1086" s="164"/>
      <c r="AT1086" s="160" t="s">
        <v>259</v>
      </c>
      <c r="AU1086" s="160" t="s">
        <v>88</v>
      </c>
      <c r="AV1086" s="13" t="s">
        <v>88</v>
      </c>
      <c r="AW1086" s="13" t="s">
        <v>27</v>
      </c>
      <c r="AX1086" s="13" t="s">
        <v>72</v>
      </c>
      <c r="AY1086" s="160" t="s">
        <v>157</v>
      </c>
    </row>
    <row r="1087" spans="2:51" s="13" customFormat="1">
      <c r="B1087" s="159"/>
      <c r="D1087" s="154" t="s">
        <v>259</v>
      </c>
      <c r="E1087" s="160" t="s">
        <v>1</v>
      </c>
      <c r="F1087" s="161" t="s">
        <v>4703</v>
      </c>
      <c r="H1087" s="162">
        <v>47.5</v>
      </c>
      <c r="L1087" s="159"/>
      <c r="M1087" s="163"/>
      <c r="T1087" s="164"/>
      <c r="AT1087" s="160" t="s">
        <v>259</v>
      </c>
      <c r="AU1087" s="160" t="s">
        <v>88</v>
      </c>
      <c r="AV1087" s="13" t="s">
        <v>88</v>
      </c>
      <c r="AW1087" s="13" t="s">
        <v>27</v>
      </c>
      <c r="AX1087" s="13" t="s">
        <v>72</v>
      </c>
      <c r="AY1087" s="160" t="s">
        <v>157</v>
      </c>
    </row>
    <row r="1088" spans="2:51" s="13" customFormat="1">
      <c r="B1088" s="159"/>
      <c r="D1088" s="154" t="s">
        <v>259</v>
      </c>
      <c r="E1088" s="160" t="s">
        <v>1</v>
      </c>
      <c r="F1088" s="161" t="s">
        <v>4704</v>
      </c>
      <c r="H1088" s="162">
        <v>8.5</v>
      </c>
      <c r="L1088" s="159"/>
      <c r="M1088" s="163"/>
      <c r="T1088" s="164"/>
      <c r="AT1088" s="160" t="s">
        <v>259</v>
      </c>
      <c r="AU1088" s="160" t="s">
        <v>88</v>
      </c>
      <c r="AV1088" s="13" t="s">
        <v>88</v>
      </c>
      <c r="AW1088" s="13" t="s">
        <v>27</v>
      </c>
      <c r="AX1088" s="13" t="s">
        <v>72</v>
      </c>
      <c r="AY1088" s="160" t="s">
        <v>157</v>
      </c>
    </row>
    <row r="1089" spans="2:65" s="13" customFormat="1">
      <c r="B1089" s="159"/>
      <c r="D1089" s="154" t="s">
        <v>259</v>
      </c>
      <c r="E1089" s="160" t="s">
        <v>1</v>
      </c>
      <c r="F1089" s="161" t="s">
        <v>4705</v>
      </c>
      <c r="H1089" s="162">
        <v>22</v>
      </c>
      <c r="L1089" s="159"/>
      <c r="M1089" s="163"/>
      <c r="T1089" s="164"/>
      <c r="AT1089" s="160" t="s">
        <v>259</v>
      </c>
      <c r="AU1089" s="160" t="s">
        <v>88</v>
      </c>
      <c r="AV1089" s="13" t="s">
        <v>88</v>
      </c>
      <c r="AW1089" s="13" t="s">
        <v>27</v>
      </c>
      <c r="AX1089" s="13" t="s">
        <v>72</v>
      </c>
      <c r="AY1089" s="160" t="s">
        <v>157</v>
      </c>
    </row>
    <row r="1090" spans="2:65" s="13" customFormat="1">
      <c r="B1090" s="159"/>
      <c r="D1090" s="154" t="s">
        <v>259</v>
      </c>
      <c r="E1090" s="160" t="s">
        <v>1</v>
      </c>
      <c r="F1090" s="161" t="s">
        <v>4706</v>
      </c>
      <c r="H1090" s="162">
        <v>8.6</v>
      </c>
      <c r="L1090" s="159"/>
      <c r="M1090" s="163"/>
      <c r="T1090" s="164"/>
      <c r="AT1090" s="160" t="s">
        <v>259</v>
      </c>
      <c r="AU1090" s="160" t="s">
        <v>88</v>
      </c>
      <c r="AV1090" s="13" t="s">
        <v>88</v>
      </c>
      <c r="AW1090" s="13" t="s">
        <v>27</v>
      </c>
      <c r="AX1090" s="13" t="s">
        <v>72</v>
      </c>
      <c r="AY1090" s="160" t="s">
        <v>157</v>
      </c>
    </row>
    <row r="1091" spans="2:65" s="13" customFormat="1">
      <c r="B1091" s="159"/>
      <c r="D1091" s="154" t="s">
        <v>259</v>
      </c>
      <c r="E1091" s="160" t="s">
        <v>1</v>
      </c>
      <c r="F1091" s="161" t="s">
        <v>4707</v>
      </c>
      <c r="H1091" s="162">
        <v>2</v>
      </c>
      <c r="L1091" s="159"/>
      <c r="M1091" s="163"/>
      <c r="T1091" s="164"/>
      <c r="AT1091" s="160" t="s">
        <v>259</v>
      </c>
      <c r="AU1091" s="160" t="s">
        <v>88</v>
      </c>
      <c r="AV1091" s="13" t="s">
        <v>88</v>
      </c>
      <c r="AW1091" s="13" t="s">
        <v>27</v>
      </c>
      <c r="AX1091" s="13" t="s">
        <v>72</v>
      </c>
      <c r="AY1091" s="160" t="s">
        <v>157</v>
      </c>
    </row>
    <row r="1092" spans="2:65" s="13" customFormat="1">
      <c r="B1092" s="159"/>
      <c r="D1092" s="154" t="s">
        <v>259</v>
      </c>
      <c r="E1092" s="160" t="s">
        <v>1</v>
      </c>
      <c r="F1092" s="161" t="s">
        <v>4708</v>
      </c>
      <c r="H1092" s="162">
        <v>6.1</v>
      </c>
      <c r="L1092" s="159"/>
      <c r="M1092" s="163"/>
      <c r="T1092" s="164"/>
      <c r="AT1092" s="160" t="s">
        <v>259</v>
      </c>
      <c r="AU1092" s="160" t="s">
        <v>88</v>
      </c>
      <c r="AV1092" s="13" t="s">
        <v>88</v>
      </c>
      <c r="AW1092" s="13" t="s">
        <v>27</v>
      </c>
      <c r="AX1092" s="13" t="s">
        <v>72</v>
      </c>
      <c r="AY1092" s="160" t="s">
        <v>157</v>
      </c>
    </row>
    <row r="1093" spans="2:65" s="13" customFormat="1">
      <c r="B1093" s="159"/>
      <c r="D1093" s="154" t="s">
        <v>259</v>
      </c>
      <c r="E1093" s="160" t="s">
        <v>1</v>
      </c>
      <c r="F1093" s="161" t="s">
        <v>4709</v>
      </c>
      <c r="H1093" s="162">
        <v>7.5</v>
      </c>
      <c r="L1093" s="159"/>
      <c r="M1093" s="163"/>
      <c r="T1093" s="164"/>
      <c r="AT1093" s="160" t="s">
        <v>259</v>
      </c>
      <c r="AU1093" s="160" t="s">
        <v>88</v>
      </c>
      <c r="AV1093" s="13" t="s">
        <v>88</v>
      </c>
      <c r="AW1093" s="13" t="s">
        <v>27</v>
      </c>
      <c r="AX1093" s="13" t="s">
        <v>72</v>
      </c>
      <c r="AY1093" s="160" t="s">
        <v>157</v>
      </c>
    </row>
    <row r="1094" spans="2:65" s="13" customFormat="1">
      <c r="B1094" s="159"/>
      <c r="D1094" s="154" t="s">
        <v>259</v>
      </c>
      <c r="E1094" s="160" t="s">
        <v>1</v>
      </c>
      <c r="F1094" s="161" t="s">
        <v>4710</v>
      </c>
      <c r="H1094" s="162">
        <v>8.6</v>
      </c>
      <c r="L1094" s="159"/>
      <c r="M1094" s="163"/>
      <c r="T1094" s="164"/>
      <c r="AT1094" s="160" t="s">
        <v>259</v>
      </c>
      <c r="AU1094" s="160" t="s">
        <v>88</v>
      </c>
      <c r="AV1094" s="13" t="s">
        <v>88</v>
      </c>
      <c r="AW1094" s="13" t="s">
        <v>27</v>
      </c>
      <c r="AX1094" s="13" t="s">
        <v>72</v>
      </c>
      <c r="AY1094" s="160" t="s">
        <v>157</v>
      </c>
    </row>
    <row r="1095" spans="2:65" s="13" customFormat="1">
      <c r="B1095" s="159"/>
      <c r="D1095" s="154" t="s">
        <v>259</v>
      </c>
      <c r="E1095" s="160" t="s">
        <v>1</v>
      </c>
      <c r="F1095" s="161" t="s">
        <v>4711</v>
      </c>
      <c r="H1095" s="162">
        <v>13</v>
      </c>
      <c r="L1095" s="159"/>
      <c r="M1095" s="163"/>
      <c r="T1095" s="164"/>
      <c r="AT1095" s="160" t="s">
        <v>259</v>
      </c>
      <c r="AU1095" s="160" t="s">
        <v>88</v>
      </c>
      <c r="AV1095" s="13" t="s">
        <v>88</v>
      </c>
      <c r="AW1095" s="13" t="s">
        <v>27</v>
      </c>
      <c r="AX1095" s="13" t="s">
        <v>72</v>
      </c>
      <c r="AY1095" s="160" t="s">
        <v>157</v>
      </c>
    </row>
    <row r="1096" spans="2:65" s="14" customFormat="1">
      <c r="B1096" s="165"/>
      <c r="D1096" s="154" t="s">
        <v>259</v>
      </c>
      <c r="E1096" s="166" t="s">
        <v>1</v>
      </c>
      <c r="F1096" s="167" t="s">
        <v>265</v>
      </c>
      <c r="H1096" s="168">
        <v>454.63900000000001</v>
      </c>
      <c r="L1096" s="165"/>
      <c r="M1096" s="169"/>
      <c r="T1096" s="170"/>
      <c r="AT1096" s="166" t="s">
        <v>259</v>
      </c>
      <c r="AU1096" s="166" t="s">
        <v>88</v>
      </c>
      <c r="AV1096" s="14" t="s">
        <v>164</v>
      </c>
      <c r="AW1096" s="14" t="s">
        <v>27</v>
      </c>
      <c r="AX1096" s="14" t="s">
        <v>80</v>
      </c>
      <c r="AY1096" s="166" t="s">
        <v>157</v>
      </c>
    </row>
    <row r="1097" spans="2:65" s="1" customFormat="1" ht="24.25" customHeight="1">
      <c r="B1097" s="28"/>
      <c r="C1097" s="198" t="s">
        <v>916</v>
      </c>
      <c r="D1097" s="198" t="s">
        <v>160</v>
      </c>
      <c r="E1097" s="199" t="s">
        <v>4712</v>
      </c>
      <c r="F1097" s="200" t="s">
        <v>4713</v>
      </c>
      <c r="G1097" s="201" t="s">
        <v>306</v>
      </c>
      <c r="H1097" s="202">
        <v>547.32899999999995</v>
      </c>
      <c r="I1097" s="903"/>
      <c r="J1097" s="203">
        <f>ROUND(I1097*H1097,2)</f>
        <v>0</v>
      </c>
      <c r="K1097" s="200" t="s">
        <v>2720</v>
      </c>
      <c r="L1097" s="28"/>
      <c r="M1097" s="140" t="s">
        <v>1</v>
      </c>
      <c r="N1097" s="141" t="s">
        <v>38</v>
      </c>
      <c r="O1097" s="142">
        <v>0.30499999999999999</v>
      </c>
      <c r="P1097" s="142">
        <f>O1097*H1097</f>
        <v>166.93534499999998</v>
      </c>
      <c r="Q1097" s="142">
        <v>0.11</v>
      </c>
      <c r="R1097" s="142">
        <f>Q1097*H1097</f>
        <v>60.206189999999992</v>
      </c>
      <c r="S1097" s="142">
        <v>0</v>
      </c>
      <c r="T1097" s="143">
        <f>S1097*H1097</f>
        <v>0</v>
      </c>
      <c r="AR1097" s="144" t="s">
        <v>164</v>
      </c>
      <c r="AT1097" s="144" t="s">
        <v>160</v>
      </c>
      <c r="AU1097" s="144" t="s">
        <v>88</v>
      </c>
      <c r="AY1097" s="16" t="s">
        <v>157</v>
      </c>
      <c r="BE1097" s="145">
        <f>IF(N1097="základní",J1097,0)</f>
        <v>0</v>
      </c>
      <c r="BF1097" s="145">
        <f>IF(N1097="snížená",J1097,0)</f>
        <v>0</v>
      </c>
      <c r="BG1097" s="145">
        <f>IF(N1097="zákl. přenesená",J1097,0)</f>
        <v>0</v>
      </c>
      <c r="BH1097" s="145">
        <f>IF(N1097="sníž. přenesená",J1097,0)</f>
        <v>0</v>
      </c>
      <c r="BI1097" s="145">
        <f>IF(N1097="nulová",J1097,0)</f>
        <v>0</v>
      </c>
      <c r="BJ1097" s="16" t="s">
        <v>88</v>
      </c>
      <c r="BK1097" s="145">
        <f>ROUND(I1097*H1097,2)</f>
        <v>0</v>
      </c>
      <c r="BL1097" s="16" t="s">
        <v>164</v>
      </c>
      <c r="BM1097" s="144" t="s">
        <v>4714</v>
      </c>
    </row>
    <row r="1098" spans="2:65" s="1" customFormat="1">
      <c r="B1098" s="28"/>
      <c r="D1098" s="150" t="s">
        <v>214</v>
      </c>
      <c r="F1098" s="870" t="s">
        <v>4715</v>
      </c>
      <c r="L1098" s="28"/>
      <c r="M1098" s="152"/>
      <c r="T1098" s="52"/>
      <c r="AT1098" s="16" t="s">
        <v>214</v>
      </c>
      <c r="AU1098" s="16" t="s">
        <v>88</v>
      </c>
    </row>
    <row r="1099" spans="2:65" s="12" customFormat="1">
      <c r="B1099" s="153"/>
      <c r="D1099" s="154" t="s">
        <v>259</v>
      </c>
      <c r="E1099" s="155" t="s">
        <v>1</v>
      </c>
      <c r="F1099" s="156" t="s">
        <v>2723</v>
      </c>
      <c r="H1099" s="155" t="s">
        <v>1</v>
      </c>
      <c r="L1099" s="153"/>
      <c r="M1099" s="157"/>
      <c r="T1099" s="158"/>
      <c r="AT1099" s="155" t="s">
        <v>259</v>
      </c>
      <c r="AU1099" s="155" t="s">
        <v>88</v>
      </c>
      <c r="AV1099" s="12" t="s">
        <v>80</v>
      </c>
      <c r="AW1099" s="12" t="s">
        <v>27</v>
      </c>
      <c r="AX1099" s="12" t="s">
        <v>72</v>
      </c>
      <c r="AY1099" s="155" t="s">
        <v>157</v>
      </c>
    </row>
    <row r="1100" spans="2:65" s="12" customFormat="1">
      <c r="B1100" s="153"/>
      <c r="D1100" s="154" t="s">
        <v>259</v>
      </c>
      <c r="E1100" s="155" t="s">
        <v>1</v>
      </c>
      <c r="F1100" s="156" t="s">
        <v>2762</v>
      </c>
      <c r="H1100" s="155" t="s">
        <v>1</v>
      </c>
      <c r="L1100" s="153"/>
      <c r="M1100" s="157"/>
      <c r="T1100" s="158"/>
      <c r="AT1100" s="155" t="s">
        <v>259</v>
      </c>
      <c r="AU1100" s="155" t="s">
        <v>88</v>
      </c>
      <c r="AV1100" s="12" t="s">
        <v>80</v>
      </c>
      <c r="AW1100" s="12" t="s">
        <v>27</v>
      </c>
      <c r="AX1100" s="12" t="s">
        <v>72</v>
      </c>
      <c r="AY1100" s="155" t="s">
        <v>157</v>
      </c>
    </row>
    <row r="1101" spans="2:65" s="12" customFormat="1">
      <c r="B1101" s="153"/>
      <c r="D1101" s="154" t="s">
        <v>259</v>
      </c>
      <c r="E1101" s="155" t="s">
        <v>1</v>
      </c>
      <c r="F1101" s="156" t="s">
        <v>2763</v>
      </c>
      <c r="H1101" s="155" t="s">
        <v>1</v>
      </c>
      <c r="L1101" s="153"/>
      <c r="M1101" s="157"/>
      <c r="T1101" s="158"/>
      <c r="AT1101" s="155" t="s">
        <v>259</v>
      </c>
      <c r="AU1101" s="155" t="s">
        <v>88</v>
      </c>
      <c r="AV1101" s="12" t="s">
        <v>80</v>
      </c>
      <c r="AW1101" s="12" t="s">
        <v>27</v>
      </c>
      <c r="AX1101" s="12" t="s">
        <v>72</v>
      </c>
      <c r="AY1101" s="155" t="s">
        <v>157</v>
      </c>
    </row>
    <row r="1102" spans="2:65" s="12" customFormat="1">
      <c r="B1102" s="153"/>
      <c r="D1102" s="154" t="s">
        <v>259</v>
      </c>
      <c r="E1102" s="155" t="s">
        <v>1</v>
      </c>
      <c r="F1102" s="156" t="s">
        <v>4716</v>
      </c>
      <c r="H1102" s="155" t="s">
        <v>1</v>
      </c>
      <c r="L1102" s="153"/>
      <c r="M1102" s="157"/>
      <c r="T1102" s="158"/>
      <c r="AT1102" s="155" t="s">
        <v>259</v>
      </c>
      <c r="AU1102" s="155" t="s">
        <v>88</v>
      </c>
      <c r="AV1102" s="12" t="s">
        <v>80</v>
      </c>
      <c r="AW1102" s="12" t="s">
        <v>27</v>
      </c>
      <c r="AX1102" s="12" t="s">
        <v>72</v>
      </c>
      <c r="AY1102" s="155" t="s">
        <v>157</v>
      </c>
    </row>
    <row r="1103" spans="2:65" s="13" customFormat="1">
      <c r="B1103" s="159"/>
      <c r="D1103" s="154" t="s">
        <v>259</v>
      </c>
      <c r="E1103" s="160" t="s">
        <v>1</v>
      </c>
      <c r="F1103" s="161" t="s">
        <v>4444</v>
      </c>
      <c r="H1103" s="162">
        <v>23</v>
      </c>
      <c r="L1103" s="159"/>
      <c r="M1103" s="163"/>
      <c r="T1103" s="164"/>
      <c r="AT1103" s="160" t="s">
        <v>259</v>
      </c>
      <c r="AU1103" s="160" t="s">
        <v>88</v>
      </c>
      <c r="AV1103" s="13" t="s">
        <v>88</v>
      </c>
      <c r="AW1103" s="13" t="s">
        <v>27</v>
      </c>
      <c r="AX1103" s="13" t="s">
        <v>72</v>
      </c>
      <c r="AY1103" s="160" t="s">
        <v>157</v>
      </c>
    </row>
    <row r="1104" spans="2:65" s="13" customFormat="1">
      <c r="B1104" s="159"/>
      <c r="D1104" s="154" t="s">
        <v>259</v>
      </c>
      <c r="E1104" s="160" t="s">
        <v>1</v>
      </c>
      <c r="F1104" s="161" t="s">
        <v>4445</v>
      </c>
      <c r="H1104" s="162">
        <v>9.4</v>
      </c>
      <c r="L1104" s="159"/>
      <c r="M1104" s="163"/>
      <c r="T1104" s="164"/>
      <c r="AT1104" s="160" t="s">
        <v>259</v>
      </c>
      <c r="AU1104" s="160" t="s">
        <v>88</v>
      </c>
      <c r="AV1104" s="13" t="s">
        <v>88</v>
      </c>
      <c r="AW1104" s="13" t="s">
        <v>27</v>
      </c>
      <c r="AX1104" s="13" t="s">
        <v>72</v>
      </c>
      <c r="AY1104" s="160" t="s">
        <v>157</v>
      </c>
    </row>
    <row r="1105" spans="2:51" s="13" customFormat="1">
      <c r="B1105" s="159"/>
      <c r="D1105" s="154" t="s">
        <v>259</v>
      </c>
      <c r="E1105" s="160" t="s">
        <v>1</v>
      </c>
      <c r="F1105" s="161" t="s">
        <v>4446</v>
      </c>
      <c r="H1105" s="162">
        <v>8.6</v>
      </c>
      <c r="L1105" s="159"/>
      <c r="M1105" s="163"/>
      <c r="T1105" s="164"/>
      <c r="AT1105" s="160" t="s">
        <v>259</v>
      </c>
      <c r="AU1105" s="160" t="s">
        <v>88</v>
      </c>
      <c r="AV1105" s="13" t="s">
        <v>88</v>
      </c>
      <c r="AW1105" s="13" t="s">
        <v>27</v>
      </c>
      <c r="AX1105" s="13" t="s">
        <v>72</v>
      </c>
      <c r="AY1105" s="160" t="s">
        <v>157</v>
      </c>
    </row>
    <row r="1106" spans="2:51" s="13" customFormat="1">
      <c r="B1106" s="159"/>
      <c r="D1106" s="154" t="s">
        <v>259</v>
      </c>
      <c r="E1106" s="160" t="s">
        <v>1</v>
      </c>
      <c r="F1106" s="161" t="s">
        <v>4447</v>
      </c>
      <c r="H1106" s="162">
        <v>18.5</v>
      </c>
      <c r="L1106" s="159"/>
      <c r="M1106" s="163"/>
      <c r="T1106" s="164"/>
      <c r="AT1106" s="160" t="s">
        <v>259</v>
      </c>
      <c r="AU1106" s="160" t="s">
        <v>88</v>
      </c>
      <c r="AV1106" s="13" t="s">
        <v>88</v>
      </c>
      <c r="AW1106" s="13" t="s">
        <v>27</v>
      </c>
      <c r="AX1106" s="13" t="s">
        <v>72</v>
      </c>
      <c r="AY1106" s="160" t="s">
        <v>157</v>
      </c>
    </row>
    <row r="1107" spans="2:51" s="13" customFormat="1">
      <c r="B1107" s="159"/>
      <c r="D1107" s="154" t="s">
        <v>259</v>
      </c>
      <c r="E1107" s="160" t="s">
        <v>1</v>
      </c>
      <c r="F1107" s="161" t="s">
        <v>4448</v>
      </c>
      <c r="H1107" s="162">
        <v>17.5</v>
      </c>
      <c r="L1107" s="159"/>
      <c r="M1107" s="163"/>
      <c r="T1107" s="164"/>
      <c r="AT1107" s="160" t="s">
        <v>259</v>
      </c>
      <c r="AU1107" s="160" t="s">
        <v>88</v>
      </c>
      <c r="AV1107" s="13" t="s">
        <v>88</v>
      </c>
      <c r="AW1107" s="13" t="s">
        <v>27</v>
      </c>
      <c r="AX1107" s="13" t="s">
        <v>72</v>
      </c>
      <c r="AY1107" s="160" t="s">
        <v>157</v>
      </c>
    </row>
    <row r="1108" spans="2:51" s="13" customFormat="1">
      <c r="B1108" s="159"/>
      <c r="D1108" s="154" t="s">
        <v>259</v>
      </c>
      <c r="E1108" s="160" t="s">
        <v>1</v>
      </c>
      <c r="F1108" s="161" t="s">
        <v>4449</v>
      </c>
      <c r="H1108" s="162">
        <v>16.8</v>
      </c>
      <c r="L1108" s="159"/>
      <c r="M1108" s="163"/>
      <c r="T1108" s="164"/>
      <c r="AT1108" s="160" t="s">
        <v>259</v>
      </c>
      <c r="AU1108" s="160" t="s">
        <v>88</v>
      </c>
      <c r="AV1108" s="13" t="s">
        <v>88</v>
      </c>
      <c r="AW1108" s="13" t="s">
        <v>27</v>
      </c>
      <c r="AX1108" s="13" t="s">
        <v>72</v>
      </c>
      <c r="AY1108" s="160" t="s">
        <v>157</v>
      </c>
    </row>
    <row r="1109" spans="2:51" s="13" customFormat="1">
      <c r="B1109" s="159"/>
      <c r="D1109" s="154" t="s">
        <v>259</v>
      </c>
      <c r="E1109" s="160" t="s">
        <v>1</v>
      </c>
      <c r="F1109" s="161" t="s">
        <v>4450</v>
      </c>
      <c r="H1109" s="162">
        <v>17.7</v>
      </c>
      <c r="L1109" s="159"/>
      <c r="M1109" s="163"/>
      <c r="T1109" s="164"/>
      <c r="AT1109" s="160" t="s">
        <v>259</v>
      </c>
      <c r="AU1109" s="160" t="s">
        <v>88</v>
      </c>
      <c r="AV1109" s="13" t="s">
        <v>88</v>
      </c>
      <c r="AW1109" s="13" t="s">
        <v>27</v>
      </c>
      <c r="AX1109" s="13" t="s">
        <v>72</v>
      </c>
      <c r="AY1109" s="160" t="s">
        <v>157</v>
      </c>
    </row>
    <row r="1110" spans="2:51" s="13" customFormat="1">
      <c r="B1110" s="159"/>
      <c r="D1110" s="154" t="s">
        <v>259</v>
      </c>
      <c r="E1110" s="160" t="s">
        <v>1</v>
      </c>
      <c r="F1110" s="161" t="s">
        <v>4451</v>
      </c>
      <c r="H1110" s="162">
        <v>18.399999999999999</v>
      </c>
      <c r="L1110" s="159"/>
      <c r="M1110" s="163"/>
      <c r="T1110" s="164"/>
      <c r="AT1110" s="160" t="s">
        <v>259</v>
      </c>
      <c r="AU1110" s="160" t="s">
        <v>88</v>
      </c>
      <c r="AV1110" s="13" t="s">
        <v>88</v>
      </c>
      <c r="AW1110" s="13" t="s">
        <v>27</v>
      </c>
      <c r="AX1110" s="13" t="s">
        <v>72</v>
      </c>
      <c r="AY1110" s="160" t="s">
        <v>157</v>
      </c>
    </row>
    <row r="1111" spans="2:51" s="13" customFormat="1">
      <c r="B1111" s="159"/>
      <c r="D1111" s="154" t="s">
        <v>259</v>
      </c>
      <c r="E1111" s="160" t="s">
        <v>1</v>
      </c>
      <c r="F1111" s="161" t="s">
        <v>4452</v>
      </c>
      <c r="H1111" s="162">
        <v>14.1</v>
      </c>
      <c r="L1111" s="159"/>
      <c r="M1111" s="163"/>
      <c r="T1111" s="164"/>
      <c r="AT1111" s="160" t="s">
        <v>259</v>
      </c>
      <c r="AU1111" s="160" t="s">
        <v>88</v>
      </c>
      <c r="AV1111" s="13" t="s">
        <v>88</v>
      </c>
      <c r="AW1111" s="13" t="s">
        <v>27</v>
      </c>
      <c r="AX1111" s="13" t="s">
        <v>72</v>
      </c>
      <c r="AY1111" s="160" t="s">
        <v>157</v>
      </c>
    </row>
    <row r="1112" spans="2:51" s="13" customFormat="1">
      <c r="B1112" s="159"/>
      <c r="D1112" s="154" t="s">
        <v>259</v>
      </c>
      <c r="E1112" s="160" t="s">
        <v>1</v>
      </c>
      <c r="F1112" s="161" t="s">
        <v>4453</v>
      </c>
      <c r="H1112" s="162">
        <v>2.2999999999999998</v>
      </c>
      <c r="L1112" s="159"/>
      <c r="M1112" s="163"/>
      <c r="T1112" s="164"/>
      <c r="AT1112" s="160" t="s">
        <v>259</v>
      </c>
      <c r="AU1112" s="160" t="s">
        <v>88</v>
      </c>
      <c r="AV1112" s="13" t="s">
        <v>88</v>
      </c>
      <c r="AW1112" s="13" t="s">
        <v>27</v>
      </c>
      <c r="AX1112" s="13" t="s">
        <v>72</v>
      </c>
      <c r="AY1112" s="160" t="s">
        <v>157</v>
      </c>
    </row>
    <row r="1113" spans="2:51" s="13" customFormat="1">
      <c r="B1113" s="159"/>
      <c r="D1113" s="154" t="s">
        <v>259</v>
      </c>
      <c r="E1113" s="160" t="s">
        <v>1</v>
      </c>
      <c r="F1113" s="161" t="s">
        <v>4454</v>
      </c>
      <c r="H1113" s="162">
        <v>24.4</v>
      </c>
      <c r="L1113" s="159"/>
      <c r="M1113" s="163"/>
      <c r="T1113" s="164"/>
      <c r="AT1113" s="160" t="s">
        <v>259</v>
      </c>
      <c r="AU1113" s="160" t="s">
        <v>88</v>
      </c>
      <c r="AV1113" s="13" t="s">
        <v>88</v>
      </c>
      <c r="AW1113" s="13" t="s">
        <v>27</v>
      </c>
      <c r="AX1113" s="13" t="s">
        <v>72</v>
      </c>
      <c r="AY1113" s="160" t="s">
        <v>157</v>
      </c>
    </row>
    <row r="1114" spans="2:51" s="13" customFormat="1">
      <c r="B1114" s="159"/>
      <c r="D1114" s="154" t="s">
        <v>259</v>
      </c>
      <c r="E1114" s="160" t="s">
        <v>1</v>
      </c>
      <c r="F1114" s="161" t="s">
        <v>4455</v>
      </c>
      <c r="H1114" s="162">
        <v>18.3</v>
      </c>
      <c r="L1114" s="159"/>
      <c r="M1114" s="163"/>
      <c r="T1114" s="164"/>
      <c r="AT1114" s="160" t="s">
        <v>259</v>
      </c>
      <c r="AU1114" s="160" t="s">
        <v>88</v>
      </c>
      <c r="AV1114" s="13" t="s">
        <v>88</v>
      </c>
      <c r="AW1114" s="13" t="s">
        <v>27</v>
      </c>
      <c r="AX1114" s="13" t="s">
        <v>72</v>
      </c>
      <c r="AY1114" s="160" t="s">
        <v>157</v>
      </c>
    </row>
    <row r="1115" spans="2:51" s="13" customFormat="1">
      <c r="B1115" s="159"/>
      <c r="D1115" s="154" t="s">
        <v>259</v>
      </c>
      <c r="E1115" s="160" t="s">
        <v>1</v>
      </c>
      <c r="F1115" s="161" t="s">
        <v>4456</v>
      </c>
      <c r="H1115" s="162">
        <v>13.1</v>
      </c>
      <c r="L1115" s="159"/>
      <c r="M1115" s="163"/>
      <c r="T1115" s="164"/>
      <c r="AT1115" s="160" t="s">
        <v>259</v>
      </c>
      <c r="AU1115" s="160" t="s">
        <v>88</v>
      </c>
      <c r="AV1115" s="13" t="s">
        <v>88</v>
      </c>
      <c r="AW1115" s="13" t="s">
        <v>27</v>
      </c>
      <c r="AX1115" s="13" t="s">
        <v>72</v>
      </c>
      <c r="AY1115" s="160" t="s">
        <v>157</v>
      </c>
    </row>
    <row r="1116" spans="2:51" s="13" customFormat="1">
      <c r="B1116" s="159"/>
      <c r="D1116" s="154" t="s">
        <v>259</v>
      </c>
      <c r="E1116" s="160" t="s">
        <v>1</v>
      </c>
      <c r="F1116" s="161" t="s">
        <v>4457</v>
      </c>
      <c r="H1116" s="162">
        <v>4.9000000000000004</v>
      </c>
      <c r="L1116" s="159"/>
      <c r="M1116" s="163"/>
      <c r="T1116" s="164"/>
      <c r="AT1116" s="160" t="s">
        <v>259</v>
      </c>
      <c r="AU1116" s="160" t="s">
        <v>88</v>
      </c>
      <c r="AV1116" s="13" t="s">
        <v>88</v>
      </c>
      <c r="AW1116" s="13" t="s">
        <v>27</v>
      </c>
      <c r="AX1116" s="13" t="s">
        <v>72</v>
      </c>
      <c r="AY1116" s="160" t="s">
        <v>157</v>
      </c>
    </row>
    <row r="1117" spans="2:51" s="13" customFormat="1">
      <c r="B1117" s="159"/>
      <c r="D1117" s="154" t="s">
        <v>259</v>
      </c>
      <c r="E1117" s="160" t="s">
        <v>1</v>
      </c>
      <c r="F1117" s="161" t="s">
        <v>4458</v>
      </c>
      <c r="H1117" s="162">
        <v>4.3</v>
      </c>
      <c r="L1117" s="159"/>
      <c r="M1117" s="163"/>
      <c r="T1117" s="164"/>
      <c r="AT1117" s="160" t="s">
        <v>259</v>
      </c>
      <c r="AU1117" s="160" t="s">
        <v>88</v>
      </c>
      <c r="AV1117" s="13" t="s">
        <v>88</v>
      </c>
      <c r="AW1117" s="13" t="s">
        <v>27</v>
      </c>
      <c r="AX1117" s="13" t="s">
        <v>72</v>
      </c>
      <c r="AY1117" s="160" t="s">
        <v>157</v>
      </c>
    </row>
    <row r="1118" spans="2:51" s="13" customFormat="1">
      <c r="B1118" s="159"/>
      <c r="D1118" s="154" t="s">
        <v>259</v>
      </c>
      <c r="E1118" s="160" t="s">
        <v>1</v>
      </c>
      <c r="F1118" s="161" t="s">
        <v>4459</v>
      </c>
      <c r="H1118" s="162">
        <v>15</v>
      </c>
      <c r="L1118" s="159"/>
      <c r="M1118" s="163"/>
      <c r="T1118" s="164"/>
      <c r="AT1118" s="160" t="s">
        <v>259</v>
      </c>
      <c r="AU1118" s="160" t="s">
        <v>88</v>
      </c>
      <c r="AV1118" s="13" t="s">
        <v>88</v>
      </c>
      <c r="AW1118" s="13" t="s">
        <v>27</v>
      </c>
      <c r="AX1118" s="13" t="s">
        <v>72</v>
      </c>
      <c r="AY1118" s="160" t="s">
        <v>157</v>
      </c>
    </row>
    <row r="1119" spans="2:51" s="13" customFormat="1">
      <c r="B1119" s="159"/>
      <c r="D1119" s="154" t="s">
        <v>259</v>
      </c>
      <c r="E1119" s="160" t="s">
        <v>1</v>
      </c>
      <c r="F1119" s="161" t="s">
        <v>4460</v>
      </c>
      <c r="H1119" s="162">
        <v>18.3</v>
      </c>
      <c r="L1119" s="159"/>
      <c r="M1119" s="163"/>
      <c r="T1119" s="164"/>
      <c r="AT1119" s="160" t="s">
        <v>259</v>
      </c>
      <c r="AU1119" s="160" t="s">
        <v>88</v>
      </c>
      <c r="AV1119" s="13" t="s">
        <v>88</v>
      </c>
      <c r="AW1119" s="13" t="s">
        <v>27</v>
      </c>
      <c r="AX1119" s="13" t="s">
        <v>72</v>
      </c>
      <c r="AY1119" s="160" t="s">
        <v>157</v>
      </c>
    </row>
    <row r="1120" spans="2:51" s="13" customFormat="1">
      <c r="B1120" s="159"/>
      <c r="D1120" s="154" t="s">
        <v>259</v>
      </c>
      <c r="E1120" s="160" t="s">
        <v>1</v>
      </c>
      <c r="F1120" s="161" t="s">
        <v>4461</v>
      </c>
      <c r="H1120" s="162">
        <v>15.8</v>
      </c>
      <c r="L1120" s="159"/>
      <c r="M1120" s="163"/>
      <c r="T1120" s="164"/>
      <c r="AT1120" s="160" t="s">
        <v>259</v>
      </c>
      <c r="AU1120" s="160" t="s">
        <v>88</v>
      </c>
      <c r="AV1120" s="13" t="s">
        <v>88</v>
      </c>
      <c r="AW1120" s="13" t="s">
        <v>27</v>
      </c>
      <c r="AX1120" s="13" t="s">
        <v>72</v>
      </c>
      <c r="AY1120" s="160" t="s">
        <v>157</v>
      </c>
    </row>
    <row r="1121" spans="2:51" s="13" customFormat="1">
      <c r="B1121" s="159"/>
      <c r="D1121" s="154" t="s">
        <v>259</v>
      </c>
      <c r="E1121" s="160" t="s">
        <v>1</v>
      </c>
      <c r="F1121" s="161" t="s">
        <v>4462</v>
      </c>
      <c r="H1121" s="162">
        <v>2.8</v>
      </c>
      <c r="L1121" s="159"/>
      <c r="M1121" s="163"/>
      <c r="T1121" s="164"/>
      <c r="AT1121" s="160" t="s">
        <v>259</v>
      </c>
      <c r="AU1121" s="160" t="s">
        <v>88</v>
      </c>
      <c r="AV1121" s="13" t="s">
        <v>88</v>
      </c>
      <c r="AW1121" s="13" t="s">
        <v>27</v>
      </c>
      <c r="AX1121" s="13" t="s">
        <v>72</v>
      </c>
      <c r="AY1121" s="160" t="s">
        <v>157</v>
      </c>
    </row>
    <row r="1122" spans="2:51" s="12" customFormat="1">
      <c r="B1122" s="153"/>
      <c r="D1122" s="154" t="s">
        <v>259</v>
      </c>
      <c r="E1122" s="155" t="s">
        <v>1</v>
      </c>
      <c r="F1122" s="156" t="s">
        <v>4641</v>
      </c>
      <c r="H1122" s="155" t="s">
        <v>1</v>
      </c>
      <c r="L1122" s="153"/>
      <c r="M1122" s="157"/>
      <c r="T1122" s="158"/>
      <c r="AT1122" s="155" t="s">
        <v>259</v>
      </c>
      <c r="AU1122" s="155" t="s">
        <v>88</v>
      </c>
      <c r="AV1122" s="12" t="s">
        <v>80</v>
      </c>
      <c r="AW1122" s="12" t="s">
        <v>27</v>
      </c>
      <c r="AX1122" s="12" t="s">
        <v>72</v>
      </c>
      <c r="AY1122" s="155" t="s">
        <v>157</v>
      </c>
    </row>
    <row r="1123" spans="2:51" s="13" customFormat="1">
      <c r="B1123" s="159"/>
      <c r="D1123" s="154" t="s">
        <v>259</v>
      </c>
      <c r="E1123" s="160" t="s">
        <v>1</v>
      </c>
      <c r="F1123" s="161" t="s">
        <v>4463</v>
      </c>
      <c r="H1123" s="162">
        <v>21.2</v>
      </c>
      <c r="L1123" s="159"/>
      <c r="M1123" s="163"/>
      <c r="T1123" s="164"/>
      <c r="AT1123" s="160" t="s">
        <v>259</v>
      </c>
      <c r="AU1123" s="160" t="s">
        <v>88</v>
      </c>
      <c r="AV1123" s="13" t="s">
        <v>88</v>
      </c>
      <c r="AW1123" s="13" t="s">
        <v>27</v>
      </c>
      <c r="AX1123" s="13" t="s">
        <v>72</v>
      </c>
      <c r="AY1123" s="160" t="s">
        <v>157</v>
      </c>
    </row>
    <row r="1124" spans="2:51" s="13" customFormat="1">
      <c r="B1124" s="159"/>
      <c r="D1124" s="154" t="s">
        <v>259</v>
      </c>
      <c r="E1124" s="160" t="s">
        <v>1</v>
      </c>
      <c r="F1124" s="161" t="s">
        <v>4464</v>
      </c>
      <c r="H1124" s="162">
        <v>18.5</v>
      </c>
      <c r="L1124" s="159"/>
      <c r="M1124" s="163"/>
      <c r="T1124" s="164"/>
      <c r="AT1124" s="160" t="s">
        <v>259</v>
      </c>
      <c r="AU1124" s="160" t="s">
        <v>88</v>
      </c>
      <c r="AV1124" s="13" t="s">
        <v>88</v>
      </c>
      <c r="AW1124" s="13" t="s">
        <v>27</v>
      </c>
      <c r="AX1124" s="13" t="s">
        <v>72</v>
      </c>
      <c r="AY1124" s="160" t="s">
        <v>157</v>
      </c>
    </row>
    <row r="1125" spans="2:51" s="13" customFormat="1">
      <c r="B1125" s="159"/>
      <c r="D1125" s="154" t="s">
        <v>259</v>
      </c>
      <c r="E1125" s="160" t="s">
        <v>1</v>
      </c>
      <c r="F1125" s="161" t="s">
        <v>4465</v>
      </c>
      <c r="H1125" s="162">
        <v>19</v>
      </c>
      <c r="L1125" s="159"/>
      <c r="M1125" s="163"/>
      <c r="T1125" s="164"/>
      <c r="AT1125" s="160" t="s">
        <v>259</v>
      </c>
      <c r="AU1125" s="160" t="s">
        <v>88</v>
      </c>
      <c r="AV1125" s="13" t="s">
        <v>88</v>
      </c>
      <c r="AW1125" s="13" t="s">
        <v>27</v>
      </c>
      <c r="AX1125" s="13" t="s">
        <v>72</v>
      </c>
      <c r="AY1125" s="160" t="s">
        <v>157</v>
      </c>
    </row>
    <row r="1126" spans="2:51" s="13" customFormat="1">
      <c r="B1126" s="159"/>
      <c r="D1126" s="154" t="s">
        <v>259</v>
      </c>
      <c r="E1126" s="160" t="s">
        <v>1</v>
      </c>
      <c r="F1126" s="161" t="s">
        <v>4466</v>
      </c>
      <c r="H1126" s="162">
        <v>5.6</v>
      </c>
      <c r="L1126" s="159"/>
      <c r="M1126" s="163"/>
      <c r="T1126" s="164"/>
      <c r="AT1126" s="160" t="s">
        <v>259</v>
      </c>
      <c r="AU1126" s="160" t="s">
        <v>88</v>
      </c>
      <c r="AV1126" s="13" t="s">
        <v>88</v>
      </c>
      <c r="AW1126" s="13" t="s">
        <v>27</v>
      </c>
      <c r="AX1126" s="13" t="s">
        <v>72</v>
      </c>
      <c r="AY1126" s="160" t="s">
        <v>157</v>
      </c>
    </row>
    <row r="1127" spans="2:51" s="13" customFormat="1">
      <c r="B1127" s="159"/>
      <c r="D1127" s="154" t="s">
        <v>259</v>
      </c>
      <c r="E1127" s="160" t="s">
        <v>1</v>
      </c>
      <c r="F1127" s="161" t="s">
        <v>4467</v>
      </c>
      <c r="H1127" s="162">
        <v>12.6</v>
      </c>
      <c r="L1127" s="159"/>
      <c r="M1127" s="163"/>
      <c r="T1127" s="164"/>
      <c r="AT1127" s="160" t="s">
        <v>259</v>
      </c>
      <c r="AU1127" s="160" t="s">
        <v>88</v>
      </c>
      <c r="AV1127" s="13" t="s">
        <v>88</v>
      </c>
      <c r="AW1127" s="13" t="s">
        <v>27</v>
      </c>
      <c r="AX1127" s="13" t="s">
        <v>72</v>
      </c>
      <c r="AY1127" s="160" t="s">
        <v>157</v>
      </c>
    </row>
    <row r="1128" spans="2:51" s="13" customFormat="1">
      <c r="B1128" s="159"/>
      <c r="D1128" s="154" t="s">
        <v>259</v>
      </c>
      <c r="E1128" s="160" t="s">
        <v>1</v>
      </c>
      <c r="F1128" s="161" t="s">
        <v>4468</v>
      </c>
      <c r="H1128" s="162">
        <v>4.5</v>
      </c>
      <c r="L1128" s="159"/>
      <c r="M1128" s="163"/>
      <c r="T1128" s="164"/>
      <c r="AT1128" s="160" t="s">
        <v>259</v>
      </c>
      <c r="AU1128" s="160" t="s">
        <v>88</v>
      </c>
      <c r="AV1128" s="13" t="s">
        <v>88</v>
      </c>
      <c r="AW1128" s="13" t="s">
        <v>27</v>
      </c>
      <c r="AX1128" s="13" t="s">
        <v>72</v>
      </c>
      <c r="AY1128" s="160" t="s">
        <v>157</v>
      </c>
    </row>
    <row r="1129" spans="2:51" s="13" customFormat="1">
      <c r="B1129" s="159"/>
      <c r="D1129" s="154" t="s">
        <v>259</v>
      </c>
      <c r="E1129" s="160" t="s">
        <v>1</v>
      </c>
      <c r="F1129" s="161" t="s">
        <v>4469</v>
      </c>
      <c r="H1129" s="162">
        <v>5.3</v>
      </c>
      <c r="L1129" s="159"/>
      <c r="M1129" s="163"/>
      <c r="T1129" s="164"/>
      <c r="AT1129" s="160" t="s">
        <v>259</v>
      </c>
      <c r="AU1129" s="160" t="s">
        <v>88</v>
      </c>
      <c r="AV1129" s="13" t="s">
        <v>88</v>
      </c>
      <c r="AW1129" s="13" t="s">
        <v>27</v>
      </c>
      <c r="AX1129" s="13" t="s">
        <v>72</v>
      </c>
      <c r="AY1129" s="160" t="s">
        <v>157</v>
      </c>
    </row>
    <row r="1130" spans="2:51" s="13" customFormat="1">
      <c r="B1130" s="159"/>
      <c r="D1130" s="154" t="s">
        <v>259</v>
      </c>
      <c r="E1130" s="160" t="s">
        <v>1</v>
      </c>
      <c r="F1130" s="161" t="s">
        <v>4470</v>
      </c>
      <c r="H1130" s="162">
        <v>6.8</v>
      </c>
      <c r="L1130" s="159"/>
      <c r="M1130" s="163"/>
      <c r="T1130" s="164"/>
      <c r="AT1130" s="160" t="s">
        <v>259</v>
      </c>
      <c r="AU1130" s="160" t="s">
        <v>88</v>
      </c>
      <c r="AV1130" s="13" t="s">
        <v>88</v>
      </c>
      <c r="AW1130" s="13" t="s">
        <v>27</v>
      </c>
      <c r="AX1130" s="13" t="s">
        <v>72</v>
      </c>
      <c r="AY1130" s="160" t="s">
        <v>157</v>
      </c>
    </row>
    <row r="1131" spans="2:51" s="13" customFormat="1">
      <c r="B1131" s="159"/>
      <c r="D1131" s="154" t="s">
        <v>259</v>
      </c>
      <c r="E1131" s="160" t="s">
        <v>1</v>
      </c>
      <c r="F1131" s="161" t="s">
        <v>4471</v>
      </c>
      <c r="H1131" s="162">
        <v>3.3</v>
      </c>
      <c r="L1131" s="159"/>
      <c r="M1131" s="163"/>
      <c r="T1131" s="164"/>
      <c r="AT1131" s="160" t="s">
        <v>259</v>
      </c>
      <c r="AU1131" s="160" t="s">
        <v>88</v>
      </c>
      <c r="AV1131" s="13" t="s">
        <v>88</v>
      </c>
      <c r="AW1131" s="13" t="s">
        <v>27</v>
      </c>
      <c r="AX1131" s="13" t="s">
        <v>72</v>
      </c>
      <c r="AY1131" s="160" t="s">
        <v>157</v>
      </c>
    </row>
    <row r="1132" spans="2:51" s="13" customFormat="1">
      <c r="B1132" s="159"/>
      <c r="D1132" s="154" t="s">
        <v>259</v>
      </c>
      <c r="E1132" s="160" t="s">
        <v>1</v>
      </c>
      <c r="F1132" s="161" t="s">
        <v>4472</v>
      </c>
      <c r="H1132" s="162">
        <v>24.3</v>
      </c>
      <c r="L1132" s="159"/>
      <c r="M1132" s="163"/>
      <c r="T1132" s="164"/>
      <c r="AT1132" s="160" t="s">
        <v>259</v>
      </c>
      <c r="AU1132" s="160" t="s">
        <v>88</v>
      </c>
      <c r="AV1132" s="13" t="s">
        <v>88</v>
      </c>
      <c r="AW1132" s="13" t="s">
        <v>27</v>
      </c>
      <c r="AX1132" s="13" t="s">
        <v>72</v>
      </c>
      <c r="AY1132" s="160" t="s">
        <v>157</v>
      </c>
    </row>
    <row r="1133" spans="2:51" s="13" customFormat="1">
      <c r="B1133" s="159"/>
      <c r="D1133" s="154" t="s">
        <v>259</v>
      </c>
      <c r="E1133" s="160" t="s">
        <v>1</v>
      </c>
      <c r="F1133" s="161" t="s">
        <v>4473</v>
      </c>
      <c r="H1133" s="162">
        <v>3.7</v>
      </c>
      <c r="L1133" s="159"/>
      <c r="M1133" s="163"/>
      <c r="T1133" s="164"/>
      <c r="AT1133" s="160" t="s">
        <v>259</v>
      </c>
      <c r="AU1133" s="160" t="s">
        <v>88</v>
      </c>
      <c r="AV1133" s="13" t="s">
        <v>88</v>
      </c>
      <c r="AW1133" s="13" t="s">
        <v>27</v>
      </c>
      <c r="AX1133" s="13" t="s">
        <v>72</v>
      </c>
      <c r="AY1133" s="160" t="s">
        <v>157</v>
      </c>
    </row>
    <row r="1134" spans="2:51" s="13" customFormat="1">
      <c r="B1134" s="159"/>
      <c r="D1134" s="154" t="s">
        <v>259</v>
      </c>
      <c r="E1134" s="160" t="s">
        <v>1</v>
      </c>
      <c r="F1134" s="161" t="s">
        <v>4474</v>
      </c>
      <c r="H1134" s="162">
        <v>14.5</v>
      </c>
      <c r="L1134" s="159"/>
      <c r="M1134" s="163"/>
      <c r="T1134" s="164"/>
      <c r="AT1134" s="160" t="s">
        <v>259</v>
      </c>
      <c r="AU1134" s="160" t="s">
        <v>88</v>
      </c>
      <c r="AV1134" s="13" t="s">
        <v>88</v>
      </c>
      <c r="AW1134" s="13" t="s">
        <v>27</v>
      </c>
      <c r="AX1134" s="13" t="s">
        <v>72</v>
      </c>
      <c r="AY1134" s="160" t="s">
        <v>157</v>
      </c>
    </row>
    <row r="1135" spans="2:51" s="13" customFormat="1">
      <c r="B1135" s="159"/>
      <c r="D1135" s="154" t="s">
        <v>259</v>
      </c>
      <c r="E1135" s="160" t="s">
        <v>1</v>
      </c>
      <c r="F1135" s="161" t="s">
        <v>4475</v>
      </c>
      <c r="H1135" s="162">
        <v>3.4</v>
      </c>
      <c r="L1135" s="159"/>
      <c r="M1135" s="163"/>
      <c r="T1135" s="164"/>
      <c r="AT1135" s="160" t="s">
        <v>259</v>
      </c>
      <c r="AU1135" s="160" t="s">
        <v>88</v>
      </c>
      <c r="AV1135" s="13" t="s">
        <v>88</v>
      </c>
      <c r="AW1135" s="13" t="s">
        <v>27</v>
      </c>
      <c r="AX1135" s="13" t="s">
        <v>72</v>
      </c>
      <c r="AY1135" s="160" t="s">
        <v>157</v>
      </c>
    </row>
    <row r="1136" spans="2:51" s="13" customFormat="1">
      <c r="B1136" s="159"/>
      <c r="D1136" s="154" t="s">
        <v>259</v>
      </c>
      <c r="E1136" s="160" t="s">
        <v>1</v>
      </c>
      <c r="F1136" s="161" t="s">
        <v>4478</v>
      </c>
      <c r="H1136" s="162">
        <v>16.3</v>
      </c>
      <c r="L1136" s="159"/>
      <c r="M1136" s="163"/>
      <c r="T1136" s="164"/>
      <c r="AT1136" s="160" t="s">
        <v>259</v>
      </c>
      <c r="AU1136" s="160" t="s">
        <v>88</v>
      </c>
      <c r="AV1136" s="13" t="s">
        <v>88</v>
      </c>
      <c r="AW1136" s="13" t="s">
        <v>27</v>
      </c>
      <c r="AX1136" s="13" t="s">
        <v>72</v>
      </c>
      <c r="AY1136" s="160" t="s">
        <v>157</v>
      </c>
    </row>
    <row r="1137" spans="2:51" s="13" customFormat="1">
      <c r="B1137" s="159"/>
      <c r="D1137" s="154" t="s">
        <v>259</v>
      </c>
      <c r="E1137" s="160" t="s">
        <v>1</v>
      </c>
      <c r="F1137" s="161" t="s">
        <v>4479</v>
      </c>
      <c r="H1137" s="162">
        <v>1.8</v>
      </c>
      <c r="L1137" s="159"/>
      <c r="M1137" s="163"/>
      <c r="T1137" s="164"/>
      <c r="AT1137" s="160" t="s">
        <v>259</v>
      </c>
      <c r="AU1137" s="160" t="s">
        <v>88</v>
      </c>
      <c r="AV1137" s="13" t="s">
        <v>88</v>
      </c>
      <c r="AW1137" s="13" t="s">
        <v>27</v>
      </c>
      <c r="AX1137" s="13" t="s">
        <v>72</v>
      </c>
      <c r="AY1137" s="160" t="s">
        <v>157</v>
      </c>
    </row>
    <row r="1138" spans="2:51" s="13" customFormat="1">
      <c r="B1138" s="159"/>
      <c r="D1138" s="154" t="s">
        <v>259</v>
      </c>
      <c r="E1138" s="160" t="s">
        <v>1</v>
      </c>
      <c r="F1138" s="161" t="s">
        <v>4480</v>
      </c>
      <c r="H1138" s="162">
        <v>2.9</v>
      </c>
      <c r="L1138" s="159"/>
      <c r="M1138" s="163"/>
      <c r="T1138" s="164"/>
      <c r="AT1138" s="160" t="s">
        <v>259</v>
      </c>
      <c r="AU1138" s="160" t="s">
        <v>88</v>
      </c>
      <c r="AV1138" s="13" t="s">
        <v>88</v>
      </c>
      <c r="AW1138" s="13" t="s">
        <v>27</v>
      </c>
      <c r="AX1138" s="13" t="s">
        <v>72</v>
      </c>
      <c r="AY1138" s="160" t="s">
        <v>157</v>
      </c>
    </row>
    <row r="1139" spans="2:51" s="12" customFormat="1">
      <c r="B1139" s="153"/>
      <c r="D1139" s="154" t="s">
        <v>259</v>
      </c>
      <c r="E1139" s="155" t="s">
        <v>1</v>
      </c>
      <c r="F1139" s="156" t="s">
        <v>4658</v>
      </c>
      <c r="H1139" s="155" t="s">
        <v>1</v>
      </c>
      <c r="L1139" s="153"/>
      <c r="M1139" s="157"/>
      <c r="T1139" s="158"/>
      <c r="AT1139" s="155" t="s">
        <v>259</v>
      </c>
      <c r="AU1139" s="155" t="s">
        <v>88</v>
      </c>
      <c r="AV1139" s="12" t="s">
        <v>80</v>
      </c>
      <c r="AW1139" s="12" t="s">
        <v>27</v>
      </c>
      <c r="AX1139" s="12" t="s">
        <v>72</v>
      </c>
      <c r="AY1139" s="155" t="s">
        <v>157</v>
      </c>
    </row>
    <row r="1140" spans="2:51" s="13" customFormat="1">
      <c r="B1140" s="159"/>
      <c r="D1140" s="154" t="s">
        <v>259</v>
      </c>
      <c r="E1140" s="160" t="s">
        <v>1</v>
      </c>
      <c r="F1140" s="161" t="s">
        <v>4484</v>
      </c>
      <c r="H1140" s="162">
        <v>2.8</v>
      </c>
      <c r="L1140" s="159"/>
      <c r="M1140" s="163"/>
      <c r="T1140" s="164"/>
      <c r="AT1140" s="160" t="s">
        <v>259</v>
      </c>
      <c r="AU1140" s="160" t="s">
        <v>88</v>
      </c>
      <c r="AV1140" s="13" t="s">
        <v>88</v>
      </c>
      <c r="AW1140" s="13" t="s">
        <v>27</v>
      </c>
      <c r="AX1140" s="13" t="s">
        <v>72</v>
      </c>
      <c r="AY1140" s="160" t="s">
        <v>157</v>
      </c>
    </row>
    <row r="1141" spans="2:51" s="13" customFormat="1">
      <c r="B1141" s="159"/>
      <c r="D1141" s="154" t="s">
        <v>259</v>
      </c>
      <c r="E1141" s="160" t="s">
        <v>1</v>
      </c>
      <c r="F1141" s="161" t="s">
        <v>4485</v>
      </c>
      <c r="H1141" s="162">
        <v>3.6</v>
      </c>
      <c r="L1141" s="159"/>
      <c r="M1141" s="163"/>
      <c r="T1141" s="164"/>
      <c r="AT1141" s="160" t="s">
        <v>259</v>
      </c>
      <c r="AU1141" s="160" t="s">
        <v>88</v>
      </c>
      <c r="AV1141" s="13" t="s">
        <v>88</v>
      </c>
      <c r="AW1141" s="13" t="s">
        <v>27</v>
      </c>
      <c r="AX1141" s="13" t="s">
        <v>72</v>
      </c>
      <c r="AY1141" s="160" t="s">
        <v>157</v>
      </c>
    </row>
    <row r="1142" spans="2:51" s="13" customFormat="1">
      <c r="B1142" s="159"/>
      <c r="D1142" s="154" t="s">
        <v>259</v>
      </c>
      <c r="E1142" s="160" t="s">
        <v>1</v>
      </c>
      <c r="F1142" s="161" t="s">
        <v>4486</v>
      </c>
      <c r="H1142" s="162">
        <v>5.6</v>
      </c>
      <c r="L1142" s="159"/>
      <c r="M1142" s="163"/>
      <c r="T1142" s="164"/>
      <c r="AT1142" s="160" t="s">
        <v>259</v>
      </c>
      <c r="AU1142" s="160" t="s">
        <v>88</v>
      </c>
      <c r="AV1142" s="13" t="s">
        <v>88</v>
      </c>
      <c r="AW1142" s="13" t="s">
        <v>27</v>
      </c>
      <c r="AX1142" s="13" t="s">
        <v>72</v>
      </c>
      <c r="AY1142" s="160" t="s">
        <v>157</v>
      </c>
    </row>
    <row r="1143" spans="2:51" s="13" customFormat="1">
      <c r="B1143" s="159"/>
      <c r="D1143" s="154" t="s">
        <v>259</v>
      </c>
      <c r="E1143" s="160" t="s">
        <v>1</v>
      </c>
      <c r="F1143" s="161" t="s">
        <v>4487</v>
      </c>
      <c r="H1143" s="162">
        <v>13.6</v>
      </c>
      <c r="L1143" s="159"/>
      <c r="M1143" s="163"/>
      <c r="T1143" s="164"/>
      <c r="AT1143" s="160" t="s">
        <v>259</v>
      </c>
      <c r="AU1143" s="160" t="s">
        <v>88</v>
      </c>
      <c r="AV1143" s="13" t="s">
        <v>88</v>
      </c>
      <c r="AW1143" s="13" t="s">
        <v>27</v>
      </c>
      <c r="AX1143" s="13" t="s">
        <v>72</v>
      </c>
      <c r="AY1143" s="160" t="s">
        <v>157</v>
      </c>
    </row>
    <row r="1144" spans="2:51" s="13" customFormat="1">
      <c r="B1144" s="159"/>
      <c r="D1144" s="154" t="s">
        <v>259</v>
      </c>
      <c r="E1144" s="160" t="s">
        <v>1</v>
      </c>
      <c r="F1144" s="161" t="s">
        <v>4496</v>
      </c>
      <c r="H1144" s="162">
        <v>2.9</v>
      </c>
      <c r="L1144" s="159"/>
      <c r="M1144" s="163"/>
      <c r="T1144" s="164"/>
      <c r="AT1144" s="160" t="s">
        <v>259</v>
      </c>
      <c r="AU1144" s="160" t="s">
        <v>88</v>
      </c>
      <c r="AV1144" s="13" t="s">
        <v>88</v>
      </c>
      <c r="AW1144" s="13" t="s">
        <v>27</v>
      </c>
      <c r="AX1144" s="13" t="s">
        <v>72</v>
      </c>
      <c r="AY1144" s="160" t="s">
        <v>157</v>
      </c>
    </row>
    <row r="1145" spans="2:51" s="13" customFormat="1">
      <c r="B1145" s="159"/>
      <c r="D1145" s="154" t="s">
        <v>259</v>
      </c>
      <c r="E1145" s="160" t="s">
        <v>1</v>
      </c>
      <c r="F1145" s="161" t="s">
        <v>4497</v>
      </c>
      <c r="H1145" s="162">
        <v>10</v>
      </c>
      <c r="L1145" s="159"/>
      <c r="M1145" s="163"/>
      <c r="T1145" s="164"/>
      <c r="AT1145" s="160" t="s">
        <v>259</v>
      </c>
      <c r="AU1145" s="160" t="s">
        <v>88</v>
      </c>
      <c r="AV1145" s="13" t="s">
        <v>88</v>
      </c>
      <c r="AW1145" s="13" t="s">
        <v>27</v>
      </c>
      <c r="AX1145" s="13" t="s">
        <v>72</v>
      </c>
      <c r="AY1145" s="160" t="s">
        <v>157</v>
      </c>
    </row>
    <row r="1146" spans="2:51" s="13" customFormat="1">
      <c r="B1146" s="159"/>
      <c r="D1146" s="154" t="s">
        <v>259</v>
      </c>
      <c r="E1146" s="160" t="s">
        <v>1</v>
      </c>
      <c r="F1146" s="161" t="s">
        <v>4498</v>
      </c>
      <c r="H1146" s="162">
        <v>3.3</v>
      </c>
      <c r="L1146" s="159"/>
      <c r="M1146" s="163"/>
      <c r="T1146" s="164"/>
      <c r="AT1146" s="160" t="s">
        <v>259</v>
      </c>
      <c r="AU1146" s="160" t="s">
        <v>88</v>
      </c>
      <c r="AV1146" s="13" t="s">
        <v>88</v>
      </c>
      <c r="AW1146" s="13" t="s">
        <v>27</v>
      </c>
      <c r="AX1146" s="13" t="s">
        <v>72</v>
      </c>
      <c r="AY1146" s="160" t="s">
        <v>157</v>
      </c>
    </row>
    <row r="1147" spans="2:51" s="13" customFormat="1">
      <c r="B1147" s="159"/>
      <c r="D1147" s="154" t="s">
        <v>259</v>
      </c>
      <c r="E1147" s="160" t="s">
        <v>1</v>
      </c>
      <c r="F1147" s="161" t="s">
        <v>4499</v>
      </c>
      <c r="H1147" s="162">
        <v>4.0999999999999996</v>
      </c>
      <c r="L1147" s="159"/>
      <c r="M1147" s="163"/>
      <c r="T1147" s="164"/>
      <c r="AT1147" s="160" t="s">
        <v>259</v>
      </c>
      <c r="AU1147" s="160" t="s">
        <v>88</v>
      </c>
      <c r="AV1147" s="13" t="s">
        <v>88</v>
      </c>
      <c r="AW1147" s="13" t="s">
        <v>27</v>
      </c>
      <c r="AX1147" s="13" t="s">
        <v>72</v>
      </c>
      <c r="AY1147" s="160" t="s">
        <v>157</v>
      </c>
    </row>
    <row r="1148" spans="2:51" s="12" customFormat="1">
      <c r="B1148" s="153"/>
      <c r="D1148" s="154" t="s">
        <v>259</v>
      </c>
      <c r="E1148" s="155" t="s">
        <v>1</v>
      </c>
      <c r="F1148" s="156" t="s">
        <v>4667</v>
      </c>
      <c r="H1148" s="155" t="s">
        <v>1</v>
      </c>
      <c r="L1148" s="153"/>
      <c r="M1148" s="157"/>
      <c r="T1148" s="158"/>
      <c r="AT1148" s="155" t="s">
        <v>259</v>
      </c>
      <c r="AU1148" s="155" t="s">
        <v>88</v>
      </c>
      <c r="AV1148" s="12" t="s">
        <v>80</v>
      </c>
      <c r="AW1148" s="12" t="s">
        <v>27</v>
      </c>
      <c r="AX1148" s="12" t="s">
        <v>72</v>
      </c>
      <c r="AY1148" s="155" t="s">
        <v>157</v>
      </c>
    </row>
    <row r="1149" spans="2:51" s="13" customFormat="1">
      <c r="B1149" s="159"/>
      <c r="D1149" s="154" t="s">
        <v>259</v>
      </c>
      <c r="E1149" s="160" t="s">
        <v>1</v>
      </c>
      <c r="F1149" s="161" t="s">
        <v>4717</v>
      </c>
      <c r="H1149" s="162">
        <v>9.1999999999999993</v>
      </c>
      <c r="L1149" s="159"/>
      <c r="M1149" s="163"/>
      <c r="T1149" s="164"/>
      <c r="AT1149" s="160" t="s">
        <v>259</v>
      </c>
      <c r="AU1149" s="160" t="s">
        <v>88</v>
      </c>
      <c r="AV1149" s="13" t="s">
        <v>88</v>
      </c>
      <c r="AW1149" s="13" t="s">
        <v>27</v>
      </c>
      <c r="AX1149" s="13" t="s">
        <v>72</v>
      </c>
      <c r="AY1149" s="160" t="s">
        <v>157</v>
      </c>
    </row>
    <row r="1150" spans="2:51" s="13" customFormat="1">
      <c r="B1150" s="159"/>
      <c r="D1150" s="154" t="s">
        <v>259</v>
      </c>
      <c r="E1150" s="160" t="s">
        <v>1</v>
      </c>
      <c r="F1150" s="161" t="s">
        <v>4718</v>
      </c>
      <c r="H1150" s="162">
        <v>7.6</v>
      </c>
      <c r="L1150" s="159"/>
      <c r="M1150" s="163"/>
      <c r="T1150" s="164"/>
      <c r="AT1150" s="160" t="s">
        <v>259</v>
      </c>
      <c r="AU1150" s="160" t="s">
        <v>88</v>
      </c>
      <c r="AV1150" s="13" t="s">
        <v>88</v>
      </c>
      <c r="AW1150" s="13" t="s">
        <v>27</v>
      </c>
      <c r="AX1150" s="13" t="s">
        <v>72</v>
      </c>
      <c r="AY1150" s="160" t="s">
        <v>157</v>
      </c>
    </row>
    <row r="1151" spans="2:51" s="13" customFormat="1">
      <c r="B1151" s="159"/>
      <c r="D1151" s="154" t="s">
        <v>259</v>
      </c>
      <c r="E1151" s="160" t="s">
        <v>1</v>
      </c>
      <c r="F1151" s="161" t="s">
        <v>4719</v>
      </c>
      <c r="H1151" s="162">
        <v>40.299999999999997</v>
      </c>
      <c r="L1151" s="159"/>
      <c r="M1151" s="163"/>
      <c r="T1151" s="164"/>
      <c r="AT1151" s="160" t="s">
        <v>259</v>
      </c>
      <c r="AU1151" s="160" t="s">
        <v>88</v>
      </c>
      <c r="AV1151" s="13" t="s">
        <v>88</v>
      </c>
      <c r="AW1151" s="13" t="s">
        <v>27</v>
      </c>
      <c r="AX1151" s="13" t="s">
        <v>72</v>
      </c>
      <c r="AY1151" s="160" t="s">
        <v>157</v>
      </c>
    </row>
    <row r="1152" spans="2:51" s="12" customFormat="1">
      <c r="B1152" s="153"/>
      <c r="D1152" s="154" t="s">
        <v>259</v>
      </c>
      <c r="E1152" s="155" t="s">
        <v>1</v>
      </c>
      <c r="F1152" s="156" t="s">
        <v>4282</v>
      </c>
      <c r="H1152" s="155" t="s">
        <v>1</v>
      </c>
      <c r="L1152" s="153"/>
      <c r="M1152" s="157"/>
      <c r="T1152" s="158"/>
      <c r="AT1152" s="155" t="s">
        <v>259</v>
      </c>
      <c r="AU1152" s="155" t="s">
        <v>88</v>
      </c>
      <c r="AV1152" s="12" t="s">
        <v>80</v>
      </c>
      <c r="AW1152" s="12" t="s">
        <v>27</v>
      </c>
      <c r="AX1152" s="12" t="s">
        <v>72</v>
      </c>
      <c r="AY1152" s="155" t="s">
        <v>157</v>
      </c>
    </row>
    <row r="1153" spans="2:65" s="12" customFormat="1">
      <c r="B1153" s="153"/>
      <c r="D1153" s="154" t="s">
        <v>259</v>
      </c>
      <c r="E1153" s="155" t="s">
        <v>1</v>
      </c>
      <c r="F1153" s="156" t="s">
        <v>4283</v>
      </c>
      <c r="H1153" s="155" t="s">
        <v>1</v>
      </c>
      <c r="L1153" s="153"/>
      <c r="M1153" s="157"/>
      <c r="T1153" s="158"/>
      <c r="AT1153" s="155" t="s">
        <v>259</v>
      </c>
      <c r="AU1153" s="155" t="s">
        <v>88</v>
      </c>
      <c r="AV1153" s="12" t="s">
        <v>80</v>
      </c>
      <c r="AW1153" s="12" t="s">
        <v>27</v>
      </c>
      <c r="AX1153" s="12" t="s">
        <v>72</v>
      </c>
      <c r="AY1153" s="155" t="s">
        <v>157</v>
      </c>
    </row>
    <row r="1154" spans="2:65" s="13" customFormat="1">
      <c r="B1154" s="159"/>
      <c r="D1154" s="154" t="s">
        <v>259</v>
      </c>
      <c r="E1154" s="160" t="s">
        <v>1</v>
      </c>
      <c r="F1154" s="161" t="s">
        <v>4720</v>
      </c>
      <c r="H1154" s="162">
        <v>8.42</v>
      </c>
      <c r="L1154" s="159"/>
      <c r="M1154" s="163"/>
      <c r="T1154" s="164"/>
      <c r="AT1154" s="160" t="s">
        <v>259</v>
      </c>
      <c r="AU1154" s="160" t="s">
        <v>88</v>
      </c>
      <c r="AV1154" s="13" t="s">
        <v>88</v>
      </c>
      <c r="AW1154" s="13" t="s">
        <v>27</v>
      </c>
      <c r="AX1154" s="13" t="s">
        <v>72</v>
      </c>
      <c r="AY1154" s="160" t="s">
        <v>157</v>
      </c>
    </row>
    <row r="1155" spans="2:65" s="13" customFormat="1">
      <c r="B1155" s="159"/>
      <c r="D1155" s="154" t="s">
        <v>259</v>
      </c>
      <c r="E1155" s="160" t="s">
        <v>1</v>
      </c>
      <c r="F1155" s="161" t="s">
        <v>4721</v>
      </c>
      <c r="H1155" s="162">
        <v>9.0090000000000003</v>
      </c>
      <c r="L1155" s="159"/>
      <c r="M1155" s="163"/>
      <c r="T1155" s="164"/>
      <c r="AT1155" s="160" t="s">
        <v>259</v>
      </c>
      <c r="AU1155" s="160" t="s">
        <v>88</v>
      </c>
      <c r="AV1155" s="13" t="s">
        <v>88</v>
      </c>
      <c r="AW1155" s="13" t="s">
        <v>27</v>
      </c>
      <c r="AX1155" s="13" t="s">
        <v>72</v>
      </c>
      <c r="AY1155" s="160" t="s">
        <v>157</v>
      </c>
    </row>
    <row r="1156" spans="2:65" s="14" customFormat="1">
      <c r="B1156" s="165"/>
      <c r="D1156" s="154" t="s">
        <v>259</v>
      </c>
      <c r="E1156" s="166" t="s">
        <v>1</v>
      </c>
      <c r="F1156" s="167" t="s">
        <v>265</v>
      </c>
      <c r="H1156" s="168">
        <v>547.32899999999995</v>
      </c>
      <c r="L1156" s="165"/>
      <c r="M1156" s="169"/>
      <c r="T1156" s="170"/>
      <c r="AT1156" s="166" t="s">
        <v>259</v>
      </c>
      <c r="AU1156" s="166" t="s">
        <v>88</v>
      </c>
      <c r="AV1156" s="14" t="s">
        <v>164</v>
      </c>
      <c r="AW1156" s="14" t="s">
        <v>27</v>
      </c>
      <c r="AX1156" s="14" t="s">
        <v>80</v>
      </c>
      <c r="AY1156" s="166" t="s">
        <v>157</v>
      </c>
    </row>
    <row r="1157" spans="2:65" s="1" customFormat="1" ht="37.9" customHeight="1">
      <c r="B1157" s="28"/>
      <c r="C1157" s="198" t="s">
        <v>922</v>
      </c>
      <c r="D1157" s="198" t="s">
        <v>160</v>
      </c>
      <c r="E1157" s="199" t="s">
        <v>4722</v>
      </c>
      <c r="F1157" s="200" t="s">
        <v>4723</v>
      </c>
      <c r="G1157" s="201" t="s">
        <v>306</v>
      </c>
      <c r="H1157" s="202">
        <v>2132.0569999999998</v>
      </c>
      <c r="I1157" s="903"/>
      <c r="J1157" s="203">
        <f>ROUND(I1157*H1157,2)</f>
        <v>0</v>
      </c>
      <c r="K1157" s="200" t="s">
        <v>2720</v>
      </c>
      <c r="L1157" s="28"/>
      <c r="M1157" s="140" t="s">
        <v>1</v>
      </c>
      <c r="N1157" s="141" t="s">
        <v>38</v>
      </c>
      <c r="O1157" s="142">
        <v>1.7000000000000001E-2</v>
      </c>
      <c r="P1157" s="142">
        <f>O1157*H1157</f>
        <v>36.244968999999998</v>
      </c>
      <c r="Q1157" s="142">
        <v>1.0999999999999999E-2</v>
      </c>
      <c r="R1157" s="142">
        <f>Q1157*H1157</f>
        <v>23.452626999999996</v>
      </c>
      <c r="S1157" s="142">
        <v>0</v>
      </c>
      <c r="T1157" s="143">
        <f>S1157*H1157</f>
        <v>0</v>
      </c>
      <c r="AR1157" s="144" t="s">
        <v>164</v>
      </c>
      <c r="AT1157" s="144" t="s">
        <v>160</v>
      </c>
      <c r="AU1157" s="144" t="s">
        <v>88</v>
      </c>
      <c r="AY1157" s="16" t="s">
        <v>157</v>
      </c>
      <c r="BE1157" s="145">
        <f>IF(N1157="základní",J1157,0)</f>
        <v>0</v>
      </c>
      <c r="BF1157" s="145">
        <f>IF(N1157="snížená",J1157,0)</f>
        <v>0</v>
      </c>
      <c r="BG1157" s="145">
        <f>IF(N1157="zákl. přenesená",J1157,0)</f>
        <v>0</v>
      </c>
      <c r="BH1157" s="145">
        <f>IF(N1157="sníž. přenesená",J1157,0)</f>
        <v>0</v>
      </c>
      <c r="BI1157" s="145">
        <f>IF(N1157="nulová",J1157,0)</f>
        <v>0</v>
      </c>
      <c r="BJ1157" s="16" t="s">
        <v>88</v>
      </c>
      <c r="BK1157" s="145">
        <f>ROUND(I1157*H1157,2)</f>
        <v>0</v>
      </c>
      <c r="BL1157" s="16" t="s">
        <v>164</v>
      </c>
      <c r="BM1157" s="144" t="s">
        <v>4724</v>
      </c>
    </row>
    <row r="1158" spans="2:65" s="1" customFormat="1">
      <c r="B1158" s="28"/>
      <c r="D1158" s="150" t="s">
        <v>214</v>
      </c>
      <c r="F1158" s="870" t="s">
        <v>4725</v>
      </c>
      <c r="L1158" s="28"/>
      <c r="M1158" s="152"/>
      <c r="T1158" s="52"/>
      <c r="AT1158" s="16" t="s">
        <v>214</v>
      </c>
      <c r="AU1158" s="16" t="s">
        <v>88</v>
      </c>
    </row>
    <row r="1159" spans="2:65" s="12" customFormat="1">
      <c r="B1159" s="153"/>
      <c r="D1159" s="154" t="s">
        <v>259</v>
      </c>
      <c r="E1159" s="155" t="s">
        <v>1</v>
      </c>
      <c r="F1159" s="156" t="s">
        <v>4282</v>
      </c>
      <c r="H1159" s="155" t="s">
        <v>1</v>
      </c>
      <c r="L1159" s="153"/>
      <c r="M1159" s="157"/>
      <c r="T1159" s="158"/>
      <c r="AT1159" s="155" t="s">
        <v>259</v>
      </c>
      <c r="AU1159" s="155" t="s">
        <v>88</v>
      </c>
      <c r="AV1159" s="12" t="s">
        <v>80</v>
      </c>
      <c r="AW1159" s="12" t="s">
        <v>27</v>
      </c>
      <c r="AX1159" s="12" t="s">
        <v>72</v>
      </c>
      <c r="AY1159" s="155" t="s">
        <v>157</v>
      </c>
    </row>
    <row r="1160" spans="2:65" s="12" customFormat="1">
      <c r="B1160" s="153"/>
      <c r="D1160" s="154" t="s">
        <v>259</v>
      </c>
      <c r="E1160" s="155" t="s">
        <v>1</v>
      </c>
      <c r="F1160" s="156" t="s">
        <v>4283</v>
      </c>
      <c r="H1160" s="155" t="s">
        <v>1</v>
      </c>
      <c r="L1160" s="153"/>
      <c r="M1160" s="157"/>
      <c r="T1160" s="158"/>
      <c r="AT1160" s="155" t="s">
        <v>259</v>
      </c>
      <c r="AU1160" s="155" t="s">
        <v>88</v>
      </c>
      <c r="AV1160" s="12" t="s">
        <v>80</v>
      </c>
      <c r="AW1160" s="12" t="s">
        <v>27</v>
      </c>
      <c r="AX1160" s="12" t="s">
        <v>72</v>
      </c>
      <c r="AY1160" s="155" t="s">
        <v>157</v>
      </c>
    </row>
    <row r="1161" spans="2:65" s="13" customFormat="1">
      <c r="B1161" s="159"/>
      <c r="D1161" s="154" t="s">
        <v>259</v>
      </c>
      <c r="E1161" s="160" t="s">
        <v>1</v>
      </c>
      <c r="F1161" s="161" t="s">
        <v>4726</v>
      </c>
      <c r="H1161" s="162">
        <v>16.838999999999999</v>
      </c>
      <c r="L1161" s="159"/>
      <c r="M1161" s="163"/>
      <c r="T1161" s="164"/>
      <c r="AT1161" s="160" t="s">
        <v>259</v>
      </c>
      <c r="AU1161" s="160" t="s">
        <v>88</v>
      </c>
      <c r="AV1161" s="13" t="s">
        <v>88</v>
      </c>
      <c r="AW1161" s="13" t="s">
        <v>27</v>
      </c>
      <c r="AX1161" s="13" t="s">
        <v>72</v>
      </c>
      <c r="AY1161" s="160" t="s">
        <v>157</v>
      </c>
    </row>
    <row r="1162" spans="2:65" s="13" customFormat="1">
      <c r="B1162" s="159"/>
      <c r="D1162" s="154" t="s">
        <v>259</v>
      </c>
      <c r="E1162" s="160" t="s">
        <v>1</v>
      </c>
      <c r="F1162" s="161" t="s">
        <v>4727</v>
      </c>
      <c r="H1162" s="162">
        <v>18.018000000000001</v>
      </c>
      <c r="L1162" s="159"/>
      <c r="M1162" s="163"/>
      <c r="T1162" s="164"/>
      <c r="AT1162" s="160" t="s">
        <v>259</v>
      </c>
      <c r="AU1162" s="160" t="s">
        <v>88</v>
      </c>
      <c r="AV1162" s="13" t="s">
        <v>88</v>
      </c>
      <c r="AW1162" s="13" t="s">
        <v>27</v>
      </c>
      <c r="AX1162" s="13" t="s">
        <v>72</v>
      </c>
      <c r="AY1162" s="160" t="s">
        <v>157</v>
      </c>
    </row>
    <row r="1163" spans="2:65" s="12" customFormat="1">
      <c r="B1163" s="153"/>
      <c r="D1163" s="154" t="s">
        <v>259</v>
      </c>
      <c r="E1163" s="155" t="s">
        <v>1</v>
      </c>
      <c r="F1163" s="156" t="s">
        <v>4621</v>
      </c>
      <c r="H1163" s="155" t="s">
        <v>1</v>
      </c>
      <c r="L1163" s="153"/>
      <c r="M1163" s="157"/>
      <c r="T1163" s="158"/>
      <c r="AT1163" s="155" t="s">
        <v>259</v>
      </c>
      <c r="AU1163" s="155" t="s">
        <v>88</v>
      </c>
      <c r="AV1163" s="12" t="s">
        <v>80</v>
      </c>
      <c r="AW1163" s="12" t="s">
        <v>27</v>
      </c>
      <c r="AX1163" s="12" t="s">
        <v>72</v>
      </c>
      <c r="AY1163" s="155" t="s">
        <v>157</v>
      </c>
    </row>
    <row r="1164" spans="2:65" s="13" customFormat="1">
      <c r="B1164" s="159"/>
      <c r="D1164" s="154" t="s">
        <v>259</v>
      </c>
      <c r="E1164" s="160" t="s">
        <v>1</v>
      </c>
      <c r="F1164" s="161" t="s">
        <v>4728</v>
      </c>
      <c r="H1164" s="162">
        <v>92</v>
      </c>
      <c r="L1164" s="159"/>
      <c r="M1164" s="163"/>
      <c r="T1164" s="164"/>
      <c r="AT1164" s="160" t="s">
        <v>259</v>
      </c>
      <c r="AU1164" s="160" t="s">
        <v>88</v>
      </c>
      <c r="AV1164" s="13" t="s">
        <v>88</v>
      </c>
      <c r="AW1164" s="13" t="s">
        <v>27</v>
      </c>
      <c r="AX1164" s="13" t="s">
        <v>72</v>
      </c>
      <c r="AY1164" s="160" t="s">
        <v>157</v>
      </c>
    </row>
    <row r="1165" spans="2:65" s="13" customFormat="1">
      <c r="B1165" s="159"/>
      <c r="D1165" s="154" t="s">
        <v>259</v>
      </c>
      <c r="E1165" s="160" t="s">
        <v>1</v>
      </c>
      <c r="F1165" s="161" t="s">
        <v>4729</v>
      </c>
      <c r="H1165" s="162">
        <v>37.6</v>
      </c>
      <c r="L1165" s="159"/>
      <c r="M1165" s="163"/>
      <c r="T1165" s="164"/>
      <c r="AT1165" s="160" t="s">
        <v>259</v>
      </c>
      <c r="AU1165" s="160" t="s">
        <v>88</v>
      </c>
      <c r="AV1165" s="13" t="s">
        <v>88</v>
      </c>
      <c r="AW1165" s="13" t="s">
        <v>27</v>
      </c>
      <c r="AX1165" s="13" t="s">
        <v>72</v>
      </c>
      <c r="AY1165" s="160" t="s">
        <v>157</v>
      </c>
    </row>
    <row r="1166" spans="2:65" s="13" customFormat="1">
      <c r="B1166" s="159"/>
      <c r="D1166" s="154" t="s">
        <v>259</v>
      </c>
      <c r="E1166" s="160" t="s">
        <v>1</v>
      </c>
      <c r="F1166" s="161" t="s">
        <v>4730</v>
      </c>
      <c r="H1166" s="162">
        <v>34.4</v>
      </c>
      <c r="L1166" s="159"/>
      <c r="M1166" s="163"/>
      <c r="T1166" s="164"/>
      <c r="AT1166" s="160" t="s">
        <v>259</v>
      </c>
      <c r="AU1166" s="160" t="s">
        <v>88</v>
      </c>
      <c r="AV1166" s="13" t="s">
        <v>88</v>
      </c>
      <c r="AW1166" s="13" t="s">
        <v>27</v>
      </c>
      <c r="AX1166" s="13" t="s">
        <v>72</v>
      </c>
      <c r="AY1166" s="160" t="s">
        <v>157</v>
      </c>
    </row>
    <row r="1167" spans="2:65" s="13" customFormat="1">
      <c r="B1167" s="159"/>
      <c r="D1167" s="154" t="s">
        <v>259</v>
      </c>
      <c r="E1167" s="160" t="s">
        <v>1</v>
      </c>
      <c r="F1167" s="161" t="s">
        <v>4731</v>
      </c>
      <c r="H1167" s="162">
        <v>74</v>
      </c>
      <c r="L1167" s="159"/>
      <c r="M1167" s="163"/>
      <c r="T1167" s="164"/>
      <c r="AT1167" s="160" t="s">
        <v>259</v>
      </c>
      <c r="AU1167" s="160" t="s">
        <v>88</v>
      </c>
      <c r="AV1167" s="13" t="s">
        <v>88</v>
      </c>
      <c r="AW1167" s="13" t="s">
        <v>27</v>
      </c>
      <c r="AX1167" s="13" t="s">
        <v>72</v>
      </c>
      <c r="AY1167" s="160" t="s">
        <v>157</v>
      </c>
    </row>
    <row r="1168" spans="2:65" s="13" customFormat="1">
      <c r="B1168" s="159"/>
      <c r="D1168" s="154" t="s">
        <v>259</v>
      </c>
      <c r="E1168" s="160" t="s">
        <v>1</v>
      </c>
      <c r="F1168" s="161" t="s">
        <v>4732</v>
      </c>
      <c r="H1168" s="162">
        <v>70</v>
      </c>
      <c r="L1168" s="159"/>
      <c r="M1168" s="163"/>
      <c r="T1168" s="164"/>
      <c r="AT1168" s="160" t="s">
        <v>259</v>
      </c>
      <c r="AU1168" s="160" t="s">
        <v>88</v>
      </c>
      <c r="AV1168" s="13" t="s">
        <v>88</v>
      </c>
      <c r="AW1168" s="13" t="s">
        <v>27</v>
      </c>
      <c r="AX1168" s="13" t="s">
        <v>72</v>
      </c>
      <c r="AY1168" s="160" t="s">
        <v>157</v>
      </c>
    </row>
    <row r="1169" spans="2:51" s="13" customFormat="1">
      <c r="B1169" s="159"/>
      <c r="D1169" s="154" t="s">
        <v>259</v>
      </c>
      <c r="E1169" s="160" t="s">
        <v>1</v>
      </c>
      <c r="F1169" s="161" t="s">
        <v>4733</v>
      </c>
      <c r="H1169" s="162">
        <v>67.2</v>
      </c>
      <c r="L1169" s="159"/>
      <c r="M1169" s="163"/>
      <c r="T1169" s="164"/>
      <c r="AT1169" s="160" t="s">
        <v>259</v>
      </c>
      <c r="AU1169" s="160" t="s">
        <v>88</v>
      </c>
      <c r="AV1169" s="13" t="s">
        <v>88</v>
      </c>
      <c r="AW1169" s="13" t="s">
        <v>27</v>
      </c>
      <c r="AX1169" s="13" t="s">
        <v>72</v>
      </c>
      <c r="AY1169" s="160" t="s">
        <v>157</v>
      </c>
    </row>
    <row r="1170" spans="2:51" s="13" customFormat="1">
      <c r="B1170" s="159"/>
      <c r="D1170" s="154" t="s">
        <v>259</v>
      </c>
      <c r="E1170" s="160" t="s">
        <v>1</v>
      </c>
      <c r="F1170" s="161" t="s">
        <v>4734</v>
      </c>
      <c r="H1170" s="162">
        <v>70.8</v>
      </c>
      <c r="L1170" s="159"/>
      <c r="M1170" s="163"/>
      <c r="T1170" s="164"/>
      <c r="AT1170" s="160" t="s">
        <v>259</v>
      </c>
      <c r="AU1170" s="160" t="s">
        <v>88</v>
      </c>
      <c r="AV1170" s="13" t="s">
        <v>88</v>
      </c>
      <c r="AW1170" s="13" t="s">
        <v>27</v>
      </c>
      <c r="AX1170" s="13" t="s">
        <v>72</v>
      </c>
      <c r="AY1170" s="160" t="s">
        <v>157</v>
      </c>
    </row>
    <row r="1171" spans="2:51" s="13" customFormat="1">
      <c r="B1171" s="159"/>
      <c r="D1171" s="154" t="s">
        <v>259</v>
      </c>
      <c r="E1171" s="160" t="s">
        <v>1</v>
      </c>
      <c r="F1171" s="161" t="s">
        <v>4735</v>
      </c>
      <c r="H1171" s="162">
        <v>73.599999999999994</v>
      </c>
      <c r="L1171" s="159"/>
      <c r="M1171" s="163"/>
      <c r="T1171" s="164"/>
      <c r="AT1171" s="160" t="s">
        <v>259</v>
      </c>
      <c r="AU1171" s="160" t="s">
        <v>88</v>
      </c>
      <c r="AV1171" s="13" t="s">
        <v>88</v>
      </c>
      <c r="AW1171" s="13" t="s">
        <v>27</v>
      </c>
      <c r="AX1171" s="13" t="s">
        <v>72</v>
      </c>
      <c r="AY1171" s="160" t="s">
        <v>157</v>
      </c>
    </row>
    <row r="1172" spans="2:51" s="13" customFormat="1">
      <c r="B1172" s="159"/>
      <c r="D1172" s="154" t="s">
        <v>259</v>
      </c>
      <c r="E1172" s="160" t="s">
        <v>1</v>
      </c>
      <c r="F1172" s="161" t="s">
        <v>4736</v>
      </c>
      <c r="H1172" s="162">
        <v>56.4</v>
      </c>
      <c r="L1172" s="159"/>
      <c r="M1172" s="163"/>
      <c r="T1172" s="164"/>
      <c r="AT1172" s="160" t="s">
        <v>259</v>
      </c>
      <c r="AU1172" s="160" t="s">
        <v>88</v>
      </c>
      <c r="AV1172" s="13" t="s">
        <v>88</v>
      </c>
      <c r="AW1172" s="13" t="s">
        <v>27</v>
      </c>
      <c r="AX1172" s="13" t="s">
        <v>72</v>
      </c>
      <c r="AY1172" s="160" t="s">
        <v>157</v>
      </c>
    </row>
    <row r="1173" spans="2:51" s="13" customFormat="1">
      <c r="B1173" s="159"/>
      <c r="D1173" s="154" t="s">
        <v>259</v>
      </c>
      <c r="E1173" s="160" t="s">
        <v>1</v>
      </c>
      <c r="F1173" s="161" t="s">
        <v>4737</v>
      </c>
      <c r="H1173" s="162">
        <v>9.1999999999999993</v>
      </c>
      <c r="L1173" s="159"/>
      <c r="M1173" s="163"/>
      <c r="T1173" s="164"/>
      <c r="AT1173" s="160" t="s">
        <v>259</v>
      </c>
      <c r="AU1173" s="160" t="s">
        <v>88</v>
      </c>
      <c r="AV1173" s="13" t="s">
        <v>88</v>
      </c>
      <c r="AW1173" s="13" t="s">
        <v>27</v>
      </c>
      <c r="AX1173" s="13" t="s">
        <v>72</v>
      </c>
      <c r="AY1173" s="160" t="s">
        <v>157</v>
      </c>
    </row>
    <row r="1174" spans="2:51" s="13" customFormat="1">
      <c r="B1174" s="159"/>
      <c r="D1174" s="154" t="s">
        <v>259</v>
      </c>
      <c r="E1174" s="160" t="s">
        <v>1</v>
      </c>
      <c r="F1174" s="161" t="s">
        <v>4738</v>
      </c>
      <c r="H1174" s="162">
        <v>97.6</v>
      </c>
      <c r="L1174" s="159"/>
      <c r="M1174" s="163"/>
      <c r="T1174" s="164"/>
      <c r="AT1174" s="160" t="s">
        <v>259</v>
      </c>
      <c r="AU1174" s="160" t="s">
        <v>88</v>
      </c>
      <c r="AV1174" s="13" t="s">
        <v>88</v>
      </c>
      <c r="AW1174" s="13" t="s">
        <v>27</v>
      </c>
      <c r="AX1174" s="13" t="s">
        <v>72</v>
      </c>
      <c r="AY1174" s="160" t="s">
        <v>157</v>
      </c>
    </row>
    <row r="1175" spans="2:51" s="13" customFormat="1">
      <c r="B1175" s="159"/>
      <c r="D1175" s="154" t="s">
        <v>259</v>
      </c>
      <c r="E1175" s="160" t="s">
        <v>1</v>
      </c>
      <c r="F1175" s="161" t="s">
        <v>4739</v>
      </c>
      <c r="H1175" s="162">
        <v>73.2</v>
      </c>
      <c r="L1175" s="159"/>
      <c r="M1175" s="163"/>
      <c r="T1175" s="164"/>
      <c r="AT1175" s="160" t="s">
        <v>259</v>
      </c>
      <c r="AU1175" s="160" t="s">
        <v>88</v>
      </c>
      <c r="AV1175" s="13" t="s">
        <v>88</v>
      </c>
      <c r="AW1175" s="13" t="s">
        <v>27</v>
      </c>
      <c r="AX1175" s="13" t="s">
        <v>72</v>
      </c>
      <c r="AY1175" s="160" t="s">
        <v>157</v>
      </c>
    </row>
    <row r="1176" spans="2:51" s="13" customFormat="1">
      <c r="B1176" s="159"/>
      <c r="D1176" s="154" t="s">
        <v>259</v>
      </c>
      <c r="E1176" s="160" t="s">
        <v>1</v>
      </c>
      <c r="F1176" s="161" t="s">
        <v>4740</v>
      </c>
      <c r="H1176" s="162">
        <v>52.4</v>
      </c>
      <c r="L1176" s="159"/>
      <c r="M1176" s="163"/>
      <c r="T1176" s="164"/>
      <c r="AT1176" s="160" t="s">
        <v>259</v>
      </c>
      <c r="AU1176" s="160" t="s">
        <v>88</v>
      </c>
      <c r="AV1176" s="13" t="s">
        <v>88</v>
      </c>
      <c r="AW1176" s="13" t="s">
        <v>27</v>
      </c>
      <c r="AX1176" s="13" t="s">
        <v>72</v>
      </c>
      <c r="AY1176" s="160" t="s">
        <v>157</v>
      </c>
    </row>
    <row r="1177" spans="2:51" s="13" customFormat="1">
      <c r="B1177" s="159"/>
      <c r="D1177" s="154" t="s">
        <v>259</v>
      </c>
      <c r="E1177" s="160" t="s">
        <v>1</v>
      </c>
      <c r="F1177" s="161" t="s">
        <v>4741</v>
      </c>
      <c r="H1177" s="162">
        <v>19.600000000000001</v>
      </c>
      <c r="L1177" s="159"/>
      <c r="M1177" s="163"/>
      <c r="T1177" s="164"/>
      <c r="AT1177" s="160" t="s">
        <v>259</v>
      </c>
      <c r="AU1177" s="160" t="s">
        <v>88</v>
      </c>
      <c r="AV1177" s="13" t="s">
        <v>88</v>
      </c>
      <c r="AW1177" s="13" t="s">
        <v>27</v>
      </c>
      <c r="AX1177" s="13" t="s">
        <v>72</v>
      </c>
      <c r="AY1177" s="160" t="s">
        <v>157</v>
      </c>
    </row>
    <row r="1178" spans="2:51" s="13" customFormat="1">
      <c r="B1178" s="159"/>
      <c r="D1178" s="154" t="s">
        <v>259</v>
      </c>
      <c r="E1178" s="160" t="s">
        <v>1</v>
      </c>
      <c r="F1178" s="161" t="s">
        <v>4742</v>
      </c>
      <c r="H1178" s="162">
        <v>17.2</v>
      </c>
      <c r="L1178" s="159"/>
      <c r="M1178" s="163"/>
      <c r="T1178" s="164"/>
      <c r="AT1178" s="160" t="s">
        <v>259</v>
      </c>
      <c r="AU1178" s="160" t="s">
        <v>88</v>
      </c>
      <c r="AV1178" s="13" t="s">
        <v>88</v>
      </c>
      <c r="AW1178" s="13" t="s">
        <v>27</v>
      </c>
      <c r="AX1178" s="13" t="s">
        <v>72</v>
      </c>
      <c r="AY1178" s="160" t="s">
        <v>157</v>
      </c>
    </row>
    <row r="1179" spans="2:51" s="13" customFormat="1">
      <c r="B1179" s="159"/>
      <c r="D1179" s="154" t="s">
        <v>259</v>
      </c>
      <c r="E1179" s="160" t="s">
        <v>1</v>
      </c>
      <c r="F1179" s="161" t="s">
        <v>4743</v>
      </c>
      <c r="H1179" s="162">
        <v>60</v>
      </c>
      <c r="L1179" s="159"/>
      <c r="M1179" s="163"/>
      <c r="T1179" s="164"/>
      <c r="AT1179" s="160" t="s">
        <v>259</v>
      </c>
      <c r="AU1179" s="160" t="s">
        <v>88</v>
      </c>
      <c r="AV1179" s="13" t="s">
        <v>88</v>
      </c>
      <c r="AW1179" s="13" t="s">
        <v>27</v>
      </c>
      <c r="AX1179" s="13" t="s">
        <v>72</v>
      </c>
      <c r="AY1179" s="160" t="s">
        <v>157</v>
      </c>
    </row>
    <row r="1180" spans="2:51" s="13" customFormat="1">
      <c r="B1180" s="159"/>
      <c r="D1180" s="154" t="s">
        <v>259</v>
      </c>
      <c r="E1180" s="160" t="s">
        <v>1</v>
      </c>
      <c r="F1180" s="161" t="s">
        <v>4744</v>
      </c>
      <c r="H1180" s="162">
        <v>73.2</v>
      </c>
      <c r="L1180" s="159"/>
      <c r="M1180" s="163"/>
      <c r="T1180" s="164"/>
      <c r="AT1180" s="160" t="s">
        <v>259</v>
      </c>
      <c r="AU1180" s="160" t="s">
        <v>88</v>
      </c>
      <c r="AV1180" s="13" t="s">
        <v>88</v>
      </c>
      <c r="AW1180" s="13" t="s">
        <v>27</v>
      </c>
      <c r="AX1180" s="13" t="s">
        <v>72</v>
      </c>
      <c r="AY1180" s="160" t="s">
        <v>157</v>
      </c>
    </row>
    <row r="1181" spans="2:51" s="13" customFormat="1">
      <c r="B1181" s="159"/>
      <c r="D1181" s="154" t="s">
        <v>259</v>
      </c>
      <c r="E1181" s="160" t="s">
        <v>1</v>
      </c>
      <c r="F1181" s="161" t="s">
        <v>4745</v>
      </c>
      <c r="H1181" s="162">
        <v>63.2</v>
      </c>
      <c r="L1181" s="159"/>
      <c r="M1181" s="163"/>
      <c r="T1181" s="164"/>
      <c r="AT1181" s="160" t="s">
        <v>259</v>
      </c>
      <c r="AU1181" s="160" t="s">
        <v>88</v>
      </c>
      <c r="AV1181" s="13" t="s">
        <v>88</v>
      </c>
      <c r="AW1181" s="13" t="s">
        <v>27</v>
      </c>
      <c r="AX1181" s="13" t="s">
        <v>72</v>
      </c>
      <c r="AY1181" s="160" t="s">
        <v>157</v>
      </c>
    </row>
    <row r="1182" spans="2:51" s="13" customFormat="1">
      <c r="B1182" s="159"/>
      <c r="D1182" s="154" t="s">
        <v>259</v>
      </c>
      <c r="E1182" s="160" t="s">
        <v>1</v>
      </c>
      <c r="F1182" s="161" t="s">
        <v>4746</v>
      </c>
      <c r="H1182" s="162">
        <v>11.2</v>
      </c>
      <c r="L1182" s="159"/>
      <c r="M1182" s="163"/>
      <c r="T1182" s="164"/>
      <c r="AT1182" s="160" t="s">
        <v>259</v>
      </c>
      <c r="AU1182" s="160" t="s">
        <v>88</v>
      </c>
      <c r="AV1182" s="13" t="s">
        <v>88</v>
      </c>
      <c r="AW1182" s="13" t="s">
        <v>27</v>
      </c>
      <c r="AX1182" s="13" t="s">
        <v>72</v>
      </c>
      <c r="AY1182" s="160" t="s">
        <v>157</v>
      </c>
    </row>
    <row r="1183" spans="2:51" s="12" customFormat="1">
      <c r="B1183" s="153"/>
      <c r="D1183" s="154" t="s">
        <v>259</v>
      </c>
      <c r="E1183" s="155" t="s">
        <v>1</v>
      </c>
      <c r="F1183" s="156" t="s">
        <v>4641</v>
      </c>
      <c r="H1183" s="155" t="s">
        <v>1</v>
      </c>
      <c r="L1183" s="153"/>
      <c r="M1183" s="157"/>
      <c r="T1183" s="158"/>
      <c r="AT1183" s="155" t="s">
        <v>259</v>
      </c>
      <c r="AU1183" s="155" t="s">
        <v>88</v>
      </c>
      <c r="AV1183" s="12" t="s">
        <v>80</v>
      </c>
      <c r="AW1183" s="12" t="s">
        <v>27</v>
      </c>
      <c r="AX1183" s="12" t="s">
        <v>72</v>
      </c>
      <c r="AY1183" s="155" t="s">
        <v>157</v>
      </c>
    </row>
    <row r="1184" spans="2:51" s="13" customFormat="1">
      <c r="B1184" s="159"/>
      <c r="D1184" s="154" t="s">
        <v>259</v>
      </c>
      <c r="E1184" s="160" t="s">
        <v>1</v>
      </c>
      <c r="F1184" s="161" t="s">
        <v>4747</v>
      </c>
      <c r="H1184" s="162">
        <v>84.8</v>
      </c>
      <c r="L1184" s="159"/>
      <c r="M1184" s="163"/>
      <c r="T1184" s="164"/>
      <c r="AT1184" s="160" t="s">
        <v>259</v>
      </c>
      <c r="AU1184" s="160" t="s">
        <v>88</v>
      </c>
      <c r="AV1184" s="13" t="s">
        <v>88</v>
      </c>
      <c r="AW1184" s="13" t="s">
        <v>27</v>
      </c>
      <c r="AX1184" s="13" t="s">
        <v>72</v>
      </c>
      <c r="AY1184" s="160" t="s">
        <v>157</v>
      </c>
    </row>
    <row r="1185" spans="2:51" s="13" customFormat="1">
      <c r="B1185" s="159"/>
      <c r="D1185" s="154" t="s">
        <v>259</v>
      </c>
      <c r="E1185" s="160" t="s">
        <v>1</v>
      </c>
      <c r="F1185" s="161" t="s">
        <v>4748</v>
      </c>
      <c r="H1185" s="162">
        <v>74</v>
      </c>
      <c r="L1185" s="159"/>
      <c r="M1185" s="163"/>
      <c r="T1185" s="164"/>
      <c r="AT1185" s="160" t="s">
        <v>259</v>
      </c>
      <c r="AU1185" s="160" t="s">
        <v>88</v>
      </c>
      <c r="AV1185" s="13" t="s">
        <v>88</v>
      </c>
      <c r="AW1185" s="13" t="s">
        <v>27</v>
      </c>
      <c r="AX1185" s="13" t="s">
        <v>72</v>
      </c>
      <c r="AY1185" s="160" t="s">
        <v>157</v>
      </c>
    </row>
    <row r="1186" spans="2:51" s="13" customFormat="1">
      <c r="B1186" s="159"/>
      <c r="D1186" s="154" t="s">
        <v>259</v>
      </c>
      <c r="E1186" s="160" t="s">
        <v>1</v>
      </c>
      <c r="F1186" s="161" t="s">
        <v>4749</v>
      </c>
      <c r="H1186" s="162">
        <v>76</v>
      </c>
      <c r="L1186" s="159"/>
      <c r="M1186" s="163"/>
      <c r="T1186" s="164"/>
      <c r="AT1186" s="160" t="s">
        <v>259</v>
      </c>
      <c r="AU1186" s="160" t="s">
        <v>88</v>
      </c>
      <c r="AV1186" s="13" t="s">
        <v>88</v>
      </c>
      <c r="AW1186" s="13" t="s">
        <v>27</v>
      </c>
      <c r="AX1186" s="13" t="s">
        <v>72</v>
      </c>
      <c r="AY1186" s="160" t="s">
        <v>157</v>
      </c>
    </row>
    <row r="1187" spans="2:51" s="13" customFormat="1">
      <c r="B1187" s="159"/>
      <c r="D1187" s="154" t="s">
        <v>259</v>
      </c>
      <c r="E1187" s="160" t="s">
        <v>1</v>
      </c>
      <c r="F1187" s="161" t="s">
        <v>4750</v>
      </c>
      <c r="H1187" s="162">
        <v>22.4</v>
      </c>
      <c r="L1187" s="159"/>
      <c r="M1187" s="163"/>
      <c r="T1187" s="164"/>
      <c r="AT1187" s="160" t="s">
        <v>259</v>
      </c>
      <c r="AU1187" s="160" t="s">
        <v>88</v>
      </c>
      <c r="AV1187" s="13" t="s">
        <v>88</v>
      </c>
      <c r="AW1187" s="13" t="s">
        <v>27</v>
      </c>
      <c r="AX1187" s="13" t="s">
        <v>72</v>
      </c>
      <c r="AY1187" s="160" t="s">
        <v>157</v>
      </c>
    </row>
    <row r="1188" spans="2:51" s="13" customFormat="1">
      <c r="B1188" s="159"/>
      <c r="D1188" s="154" t="s">
        <v>259</v>
      </c>
      <c r="E1188" s="160" t="s">
        <v>1</v>
      </c>
      <c r="F1188" s="161" t="s">
        <v>4751</v>
      </c>
      <c r="H1188" s="162">
        <v>50.4</v>
      </c>
      <c r="L1188" s="159"/>
      <c r="M1188" s="163"/>
      <c r="T1188" s="164"/>
      <c r="AT1188" s="160" t="s">
        <v>259</v>
      </c>
      <c r="AU1188" s="160" t="s">
        <v>88</v>
      </c>
      <c r="AV1188" s="13" t="s">
        <v>88</v>
      </c>
      <c r="AW1188" s="13" t="s">
        <v>27</v>
      </c>
      <c r="AX1188" s="13" t="s">
        <v>72</v>
      </c>
      <c r="AY1188" s="160" t="s">
        <v>157</v>
      </c>
    </row>
    <row r="1189" spans="2:51" s="13" customFormat="1">
      <c r="B1189" s="159"/>
      <c r="D1189" s="154" t="s">
        <v>259</v>
      </c>
      <c r="E1189" s="160" t="s">
        <v>1</v>
      </c>
      <c r="F1189" s="161" t="s">
        <v>4752</v>
      </c>
      <c r="H1189" s="162">
        <v>18</v>
      </c>
      <c r="L1189" s="159"/>
      <c r="M1189" s="163"/>
      <c r="T1189" s="164"/>
      <c r="AT1189" s="160" t="s">
        <v>259</v>
      </c>
      <c r="AU1189" s="160" t="s">
        <v>88</v>
      </c>
      <c r="AV1189" s="13" t="s">
        <v>88</v>
      </c>
      <c r="AW1189" s="13" t="s">
        <v>27</v>
      </c>
      <c r="AX1189" s="13" t="s">
        <v>72</v>
      </c>
      <c r="AY1189" s="160" t="s">
        <v>157</v>
      </c>
    </row>
    <row r="1190" spans="2:51" s="13" customFormat="1">
      <c r="B1190" s="159"/>
      <c r="D1190" s="154" t="s">
        <v>259</v>
      </c>
      <c r="E1190" s="160" t="s">
        <v>1</v>
      </c>
      <c r="F1190" s="161" t="s">
        <v>4753</v>
      </c>
      <c r="H1190" s="162">
        <v>21.2</v>
      </c>
      <c r="L1190" s="159"/>
      <c r="M1190" s="163"/>
      <c r="T1190" s="164"/>
      <c r="AT1190" s="160" t="s">
        <v>259</v>
      </c>
      <c r="AU1190" s="160" t="s">
        <v>88</v>
      </c>
      <c r="AV1190" s="13" t="s">
        <v>88</v>
      </c>
      <c r="AW1190" s="13" t="s">
        <v>27</v>
      </c>
      <c r="AX1190" s="13" t="s">
        <v>72</v>
      </c>
      <c r="AY1190" s="160" t="s">
        <v>157</v>
      </c>
    </row>
    <row r="1191" spans="2:51" s="13" customFormat="1">
      <c r="B1191" s="159"/>
      <c r="D1191" s="154" t="s">
        <v>259</v>
      </c>
      <c r="E1191" s="160" t="s">
        <v>1</v>
      </c>
      <c r="F1191" s="161" t="s">
        <v>4754</v>
      </c>
      <c r="H1191" s="162">
        <v>27.2</v>
      </c>
      <c r="L1191" s="159"/>
      <c r="M1191" s="163"/>
      <c r="T1191" s="164"/>
      <c r="AT1191" s="160" t="s">
        <v>259</v>
      </c>
      <c r="AU1191" s="160" t="s">
        <v>88</v>
      </c>
      <c r="AV1191" s="13" t="s">
        <v>88</v>
      </c>
      <c r="AW1191" s="13" t="s">
        <v>27</v>
      </c>
      <c r="AX1191" s="13" t="s">
        <v>72</v>
      </c>
      <c r="AY1191" s="160" t="s">
        <v>157</v>
      </c>
    </row>
    <row r="1192" spans="2:51" s="13" customFormat="1">
      <c r="B1192" s="159"/>
      <c r="D1192" s="154" t="s">
        <v>259</v>
      </c>
      <c r="E1192" s="160" t="s">
        <v>1</v>
      </c>
      <c r="F1192" s="161" t="s">
        <v>4755</v>
      </c>
      <c r="H1192" s="162">
        <v>13.2</v>
      </c>
      <c r="L1192" s="159"/>
      <c r="M1192" s="163"/>
      <c r="T1192" s="164"/>
      <c r="AT1192" s="160" t="s">
        <v>259</v>
      </c>
      <c r="AU1192" s="160" t="s">
        <v>88</v>
      </c>
      <c r="AV1192" s="13" t="s">
        <v>88</v>
      </c>
      <c r="AW1192" s="13" t="s">
        <v>27</v>
      </c>
      <c r="AX1192" s="13" t="s">
        <v>72</v>
      </c>
      <c r="AY1192" s="160" t="s">
        <v>157</v>
      </c>
    </row>
    <row r="1193" spans="2:51" s="13" customFormat="1">
      <c r="B1193" s="159"/>
      <c r="D1193" s="154" t="s">
        <v>259</v>
      </c>
      <c r="E1193" s="160" t="s">
        <v>1</v>
      </c>
      <c r="F1193" s="161" t="s">
        <v>4756</v>
      </c>
      <c r="H1193" s="162">
        <v>97.2</v>
      </c>
      <c r="L1193" s="159"/>
      <c r="M1193" s="163"/>
      <c r="T1193" s="164"/>
      <c r="AT1193" s="160" t="s">
        <v>259</v>
      </c>
      <c r="AU1193" s="160" t="s">
        <v>88</v>
      </c>
      <c r="AV1193" s="13" t="s">
        <v>88</v>
      </c>
      <c r="AW1193" s="13" t="s">
        <v>27</v>
      </c>
      <c r="AX1193" s="13" t="s">
        <v>72</v>
      </c>
      <c r="AY1193" s="160" t="s">
        <v>157</v>
      </c>
    </row>
    <row r="1194" spans="2:51" s="13" customFormat="1">
      <c r="B1194" s="159"/>
      <c r="D1194" s="154" t="s">
        <v>259</v>
      </c>
      <c r="E1194" s="160" t="s">
        <v>1</v>
      </c>
      <c r="F1194" s="161" t="s">
        <v>4757</v>
      </c>
      <c r="H1194" s="162">
        <v>14.8</v>
      </c>
      <c r="L1194" s="159"/>
      <c r="M1194" s="163"/>
      <c r="T1194" s="164"/>
      <c r="AT1194" s="160" t="s">
        <v>259</v>
      </c>
      <c r="AU1194" s="160" t="s">
        <v>88</v>
      </c>
      <c r="AV1194" s="13" t="s">
        <v>88</v>
      </c>
      <c r="AW1194" s="13" t="s">
        <v>27</v>
      </c>
      <c r="AX1194" s="13" t="s">
        <v>72</v>
      </c>
      <c r="AY1194" s="160" t="s">
        <v>157</v>
      </c>
    </row>
    <row r="1195" spans="2:51" s="13" customFormat="1">
      <c r="B1195" s="159"/>
      <c r="D1195" s="154" t="s">
        <v>259</v>
      </c>
      <c r="E1195" s="160" t="s">
        <v>1</v>
      </c>
      <c r="F1195" s="161" t="s">
        <v>4758</v>
      </c>
      <c r="H1195" s="162">
        <v>58</v>
      </c>
      <c r="L1195" s="159"/>
      <c r="M1195" s="163"/>
      <c r="T1195" s="164"/>
      <c r="AT1195" s="160" t="s">
        <v>259</v>
      </c>
      <c r="AU1195" s="160" t="s">
        <v>88</v>
      </c>
      <c r="AV1195" s="13" t="s">
        <v>88</v>
      </c>
      <c r="AW1195" s="13" t="s">
        <v>27</v>
      </c>
      <c r="AX1195" s="13" t="s">
        <v>72</v>
      </c>
      <c r="AY1195" s="160" t="s">
        <v>157</v>
      </c>
    </row>
    <row r="1196" spans="2:51" s="13" customFormat="1">
      <c r="B1196" s="159"/>
      <c r="D1196" s="154" t="s">
        <v>259</v>
      </c>
      <c r="E1196" s="160" t="s">
        <v>1</v>
      </c>
      <c r="F1196" s="161" t="s">
        <v>4759</v>
      </c>
      <c r="H1196" s="162">
        <v>13.6</v>
      </c>
      <c r="L1196" s="159"/>
      <c r="M1196" s="163"/>
      <c r="T1196" s="164"/>
      <c r="AT1196" s="160" t="s">
        <v>259</v>
      </c>
      <c r="AU1196" s="160" t="s">
        <v>88</v>
      </c>
      <c r="AV1196" s="13" t="s">
        <v>88</v>
      </c>
      <c r="AW1196" s="13" t="s">
        <v>27</v>
      </c>
      <c r="AX1196" s="13" t="s">
        <v>72</v>
      </c>
      <c r="AY1196" s="160" t="s">
        <v>157</v>
      </c>
    </row>
    <row r="1197" spans="2:51" s="13" customFormat="1">
      <c r="B1197" s="159"/>
      <c r="D1197" s="154" t="s">
        <v>259</v>
      </c>
      <c r="E1197" s="160" t="s">
        <v>1</v>
      </c>
      <c r="F1197" s="161" t="s">
        <v>4760</v>
      </c>
      <c r="H1197" s="162">
        <v>65.2</v>
      </c>
      <c r="L1197" s="159"/>
      <c r="M1197" s="163"/>
      <c r="T1197" s="164"/>
      <c r="AT1197" s="160" t="s">
        <v>259</v>
      </c>
      <c r="AU1197" s="160" t="s">
        <v>88</v>
      </c>
      <c r="AV1197" s="13" t="s">
        <v>88</v>
      </c>
      <c r="AW1197" s="13" t="s">
        <v>27</v>
      </c>
      <c r="AX1197" s="13" t="s">
        <v>72</v>
      </c>
      <c r="AY1197" s="160" t="s">
        <v>157</v>
      </c>
    </row>
    <row r="1198" spans="2:51" s="13" customFormat="1">
      <c r="B1198" s="159"/>
      <c r="D1198" s="154" t="s">
        <v>259</v>
      </c>
      <c r="E1198" s="160" t="s">
        <v>1</v>
      </c>
      <c r="F1198" s="161" t="s">
        <v>4761</v>
      </c>
      <c r="H1198" s="162">
        <v>7.2</v>
      </c>
      <c r="L1198" s="159"/>
      <c r="M1198" s="163"/>
      <c r="T1198" s="164"/>
      <c r="AT1198" s="160" t="s">
        <v>259</v>
      </c>
      <c r="AU1198" s="160" t="s">
        <v>88</v>
      </c>
      <c r="AV1198" s="13" t="s">
        <v>88</v>
      </c>
      <c r="AW1198" s="13" t="s">
        <v>27</v>
      </c>
      <c r="AX1198" s="13" t="s">
        <v>72</v>
      </c>
      <c r="AY1198" s="160" t="s">
        <v>157</v>
      </c>
    </row>
    <row r="1199" spans="2:51" s="13" customFormat="1">
      <c r="B1199" s="159"/>
      <c r="D1199" s="154" t="s">
        <v>259</v>
      </c>
      <c r="E1199" s="160" t="s">
        <v>1</v>
      </c>
      <c r="F1199" s="161" t="s">
        <v>4762</v>
      </c>
      <c r="H1199" s="162">
        <v>11.6</v>
      </c>
      <c r="L1199" s="159"/>
      <c r="M1199" s="163"/>
      <c r="T1199" s="164"/>
      <c r="AT1199" s="160" t="s">
        <v>259</v>
      </c>
      <c r="AU1199" s="160" t="s">
        <v>88</v>
      </c>
      <c r="AV1199" s="13" t="s">
        <v>88</v>
      </c>
      <c r="AW1199" s="13" t="s">
        <v>27</v>
      </c>
      <c r="AX1199" s="13" t="s">
        <v>72</v>
      </c>
      <c r="AY1199" s="160" t="s">
        <v>157</v>
      </c>
    </row>
    <row r="1200" spans="2:51" s="12" customFormat="1">
      <c r="B1200" s="153"/>
      <c r="D1200" s="154" t="s">
        <v>259</v>
      </c>
      <c r="E1200" s="155" t="s">
        <v>1</v>
      </c>
      <c r="F1200" s="156" t="s">
        <v>4658</v>
      </c>
      <c r="H1200" s="155" t="s">
        <v>1</v>
      </c>
      <c r="L1200" s="153"/>
      <c r="M1200" s="157"/>
      <c r="T1200" s="158"/>
      <c r="AT1200" s="155" t="s">
        <v>259</v>
      </c>
      <c r="AU1200" s="155" t="s">
        <v>88</v>
      </c>
      <c r="AV1200" s="12" t="s">
        <v>80</v>
      </c>
      <c r="AW1200" s="12" t="s">
        <v>27</v>
      </c>
      <c r="AX1200" s="12" t="s">
        <v>72</v>
      </c>
      <c r="AY1200" s="155" t="s">
        <v>157</v>
      </c>
    </row>
    <row r="1201" spans="2:65" s="13" customFormat="1">
      <c r="B1201" s="159"/>
      <c r="D1201" s="154" t="s">
        <v>259</v>
      </c>
      <c r="E1201" s="160" t="s">
        <v>1</v>
      </c>
      <c r="F1201" s="161" t="s">
        <v>4763</v>
      </c>
      <c r="H1201" s="162">
        <v>16.8</v>
      </c>
      <c r="L1201" s="159"/>
      <c r="M1201" s="163"/>
      <c r="T1201" s="164"/>
      <c r="AT1201" s="160" t="s">
        <v>259</v>
      </c>
      <c r="AU1201" s="160" t="s">
        <v>88</v>
      </c>
      <c r="AV1201" s="13" t="s">
        <v>88</v>
      </c>
      <c r="AW1201" s="13" t="s">
        <v>27</v>
      </c>
      <c r="AX1201" s="13" t="s">
        <v>72</v>
      </c>
      <c r="AY1201" s="160" t="s">
        <v>157</v>
      </c>
    </row>
    <row r="1202" spans="2:65" s="13" customFormat="1">
      <c r="B1202" s="159"/>
      <c r="D1202" s="154" t="s">
        <v>259</v>
      </c>
      <c r="E1202" s="160" t="s">
        <v>1</v>
      </c>
      <c r="F1202" s="161" t="s">
        <v>4764</v>
      </c>
      <c r="H1202" s="162">
        <v>21.6</v>
      </c>
      <c r="L1202" s="159"/>
      <c r="M1202" s="163"/>
      <c r="T1202" s="164"/>
      <c r="AT1202" s="160" t="s">
        <v>259</v>
      </c>
      <c r="AU1202" s="160" t="s">
        <v>88</v>
      </c>
      <c r="AV1202" s="13" t="s">
        <v>88</v>
      </c>
      <c r="AW1202" s="13" t="s">
        <v>27</v>
      </c>
      <c r="AX1202" s="13" t="s">
        <v>72</v>
      </c>
      <c r="AY1202" s="160" t="s">
        <v>157</v>
      </c>
    </row>
    <row r="1203" spans="2:65" s="13" customFormat="1">
      <c r="B1203" s="159"/>
      <c r="D1203" s="154" t="s">
        <v>259</v>
      </c>
      <c r="E1203" s="160" t="s">
        <v>1</v>
      </c>
      <c r="F1203" s="161" t="s">
        <v>4765</v>
      </c>
      <c r="H1203" s="162">
        <v>33.6</v>
      </c>
      <c r="L1203" s="159"/>
      <c r="M1203" s="163"/>
      <c r="T1203" s="164"/>
      <c r="AT1203" s="160" t="s">
        <v>259</v>
      </c>
      <c r="AU1203" s="160" t="s">
        <v>88</v>
      </c>
      <c r="AV1203" s="13" t="s">
        <v>88</v>
      </c>
      <c r="AW1203" s="13" t="s">
        <v>27</v>
      </c>
      <c r="AX1203" s="13" t="s">
        <v>72</v>
      </c>
      <c r="AY1203" s="160" t="s">
        <v>157</v>
      </c>
    </row>
    <row r="1204" spans="2:65" s="13" customFormat="1">
      <c r="B1204" s="159"/>
      <c r="D1204" s="154" t="s">
        <v>259</v>
      </c>
      <c r="E1204" s="160" t="s">
        <v>1</v>
      </c>
      <c r="F1204" s="161" t="s">
        <v>4766</v>
      </c>
      <c r="H1204" s="162">
        <v>81.599999999999994</v>
      </c>
      <c r="L1204" s="159"/>
      <c r="M1204" s="163"/>
      <c r="T1204" s="164"/>
      <c r="AT1204" s="160" t="s">
        <v>259</v>
      </c>
      <c r="AU1204" s="160" t="s">
        <v>88</v>
      </c>
      <c r="AV1204" s="13" t="s">
        <v>88</v>
      </c>
      <c r="AW1204" s="13" t="s">
        <v>27</v>
      </c>
      <c r="AX1204" s="13" t="s">
        <v>72</v>
      </c>
      <c r="AY1204" s="160" t="s">
        <v>157</v>
      </c>
    </row>
    <row r="1205" spans="2:65" s="13" customFormat="1">
      <c r="B1205" s="159"/>
      <c r="D1205" s="154" t="s">
        <v>259</v>
      </c>
      <c r="E1205" s="160" t="s">
        <v>1</v>
      </c>
      <c r="F1205" s="161" t="s">
        <v>4767</v>
      </c>
      <c r="H1205" s="162">
        <v>17.399999999999999</v>
      </c>
      <c r="L1205" s="159"/>
      <c r="M1205" s="163"/>
      <c r="T1205" s="164"/>
      <c r="AT1205" s="160" t="s">
        <v>259</v>
      </c>
      <c r="AU1205" s="160" t="s">
        <v>88</v>
      </c>
      <c r="AV1205" s="13" t="s">
        <v>88</v>
      </c>
      <c r="AW1205" s="13" t="s">
        <v>27</v>
      </c>
      <c r="AX1205" s="13" t="s">
        <v>72</v>
      </c>
      <c r="AY1205" s="160" t="s">
        <v>157</v>
      </c>
    </row>
    <row r="1206" spans="2:65" s="13" customFormat="1">
      <c r="B1206" s="159"/>
      <c r="D1206" s="154" t="s">
        <v>259</v>
      </c>
      <c r="E1206" s="160" t="s">
        <v>1</v>
      </c>
      <c r="F1206" s="161" t="s">
        <v>4768</v>
      </c>
      <c r="H1206" s="162">
        <v>60</v>
      </c>
      <c r="L1206" s="159"/>
      <c r="M1206" s="163"/>
      <c r="T1206" s="164"/>
      <c r="AT1206" s="160" t="s">
        <v>259</v>
      </c>
      <c r="AU1206" s="160" t="s">
        <v>88</v>
      </c>
      <c r="AV1206" s="13" t="s">
        <v>88</v>
      </c>
      <c r="AW1206" s="13" t="s">
        <v>27</v>
      </c>
      <c r="AX1206" s="13" t="s">
        <v>72</v>
      </c>
      <c r="AY1206" s="160" t="s">
        <v>157</v>
      </c>
    </row>
    <row r="1207" spans="2:65" s="13" customFormat="1">
      <c r="B1207" s="159"/>
      <c r="D1207" s="154" t="s">
        <v>259</v>
      </c>
      <c r="E1207" s="160" t="s">
        <v>1</v>
      </c>
      <c r="F1207" s="161" t="s">
        <v>4769</v>
      </c>
      <c r="H1207" s="162">
        <v>19.8</v>
      </c>
      <c r="L1207" s="159"/>
      <c r="M1207" s="163"/>
      <c r="T1207" s="164"/>
      <c r="AT1207" s="160" t="s">
        <v>259</v>
      </c>
      <c r="AU1207" s="160" t="s">
        <v>88</v>
      </c>
      <c r="AV1207" s="13" t="s">
        <v>88</v>
      </c>
      <c r="AW1207" s="13" t="s">
        <v>27</v>
      </c>
      <c r="AX1207" s="13" t="s">
        <v>72</v>
      </c>
      <c r="AY1207" s="160" t="s">
        <v>157</v>
      </c>
    </row>
    <row r="1208" spans="2:65" s="13" customFormat="1">
      <c r="B1208" s="159"/>
      <c r="D1208" s="154" t="s">
        <v>259</v>
      </c>
      <c r="E1208" s="160" t="s">
        <v>1</v>
      </c>
      <c r="F1208" s="161" t="s">
        <v>4770</v>
      </c>
      <c r="H1208" s="162">
        <v>24.6</v>
      </c>
      <c r="L1208" s="159"/>
      <c r="M1208" s="163"/>
      <c r="T1208" s="164"/>
      <c r="AT1208" s="160" t="s">
        <v>259</v>
      </c>
      <c r="AU1208" s="160" t="s">
        <v>88</v>
      </c>
      <c r="AV1208" s="13" t="s">
        <v>88</v>
      </c>
      <c r="AW1208" s="13" t="s">
        <v>27</v>
      </c>
      <c r="AX1208" s="13" t="s">
        <v>72</v>
      </c>
      <c r="AY1208" s="160" t="s">
        <v>157</v>
      </c>
    </row>
    <row r="1209" spans="2:65" s="12" customFormat="1">
      <c r="B1209" s="153"/>
      <c r="D1209" s="154" t="s">
        <v>259</v>
      </c>
      <c r="E1209" s="155" t="s">
        <v>1</v>
      </c>
      <c r="F1209" s="156" t="s">
        <v>4667</v>
      </c>
      <c r="H1209" s="155" t="s">
        <v>1</v>
      </c>
      <c r="L1209" s="153"/>
      <c r="M1209" s="157"/>
      <c r="T1209" s="158"/>
      <c r="AT1209" s="155" t="s">
        <v>259</v>
      </c>
      <c r="AU1209" s="155" t="s">
        <v>88</v>
      </c>
      <c r="AV1209" s="12" t="s">
        <v>80</v>
      </c>
      <c r="AW1209" s="12" t="s">
        <v>27</v>
      </c>
      <c r="AX1209" s="12" t="s">
        <v>72</v>
      </c>
      <c r="AY1209" s="155" t="s">
        <v>157</v>
      </c>
    </row>
    <row r="1210" spans="2:65" s="13" customFormat="1">
      <c r="B1210" s="159"/>
      <c r="D1210" s="154" t="s">
        <v>259</v>
      </c>
      <c r="E1210" s="160" t="s">
        <v>1</v>
      </c>
      <c r="F1210" s="161" t="s">
        <v>4771</v>
      </c>
      <c r="H1210" s="162">
        <v>18.399999999999999</v>
      </c>
      <c r="L1210" s="159"/>
      <c r="M1210" s="163"/>
      <c r="T1210" s="164"/>
      <c r="AT1210" s="160" t="s">
        <v>259</v>
      </c>
      <c r="AU1210" s="160" t="s">
        <v>88</v>
      </c>
      <c r="AV1210" s="13" t="s">
        <v>88</v>
      </c>
      <c r="AW1210" s="13" t="s">
        <v>27</v>
      </c>
      <c r="AX1210" s="13" t="s">
        <v>72</v>
      </c>
      <c r="AY1210" s="160" t="s">
        <v>157</v>
      </c>
    </row>
    <row r="1211" spans="2:65" s="13" customFormat="1">
      <c r="B1211" s="159"/>
      <c r="D1211" s="154" t="s">
        <v>259</v>
      </c>
      <c r="E1211" s="160" t="s">
        <v>1</v>
      </c>
      <c r="F1211" s="161" t="s">
        <v>4772</v>
      </c>
      <c r="H1211" s="162">
        <v>15.2</v>
      </c>
      <c r="L1211" s="159"/>
      <c r="M1211" s="163"/>
      <c r="T1211" s="164"/>
      <c r="AT1211" s="160" t="s">
        <v>259</v>
      </c>
      <c r="AU1211" s="160" t="s">
        <v>88</v>
      </c>
      <c r="AV1211" s="13" t="s">
        <v>88</v>
      </c>
      <c r="AW1211" s="13" t="s">
        <v>27</v>
      </c>
      <c r="AX1211" s="13" t="s">
        <v>72</v>
      </c>
      <c r="AY1211" s="160" t="s">
        <v>157</v>
      </c>
    </row>
    <row r="1212" spans="2:65" s="13" customFormat="1">
      <c r="B1212" s="159"/>
      <c r="D1212" s="154" t="s">
        <v>259</v>
      </c>
      <c r="E1212" s="160" t="s">
        <v>1</v>
      </c>
      <c r="F1212" s="161" t="s">
        <v>4773</v>
      </c>
      <c r="H1212" s="162">
        <v>80.599999999999994</v>
      </c>
      <c r="L1212" s="159"/>
      <c r="M1212" s="163"/>
      <c r="T1212" s="164"/>
      <c r="AT1212" s="160" t="s">
        <v>259</v>
      </c>
      <c r="AU1212" s="160" t="s">
        <v>88</v>
      </c>
      <c r="AV1212" s="13" t="s">
        <v>88</v>
      </c>
      <c r="AW1212" s="13" t="s">
        <v>27</v>
      </c>
      <c r="AX1212" s="13" t="s">
        <v>72</v>
      </c>
      <c r="AY1212" s="160" t="s">
        <v>157</v>
      </c>
    </row>
    <row r="1213" spans="2:65" s="14" customFormat="1">
      <c r="B1213" s="165"/>
      <c r="D1213" s="154" t="s">
        <v>259</v>
      </c>
      <c r="E1213" s="166" t="s">
        <v>1</v>
      </c>
      <c r="F1213" s="167" t="s">
        <v>265</v>
      </c>
      <c r="H1213" s="168">
        <v>2132.0569999999998</v>
      </c>
      <c r="L1213" s="165"/>
      <c r="M1213" s="169"/>
      <c r="T1213" s="170"/>
      <c r="AT1213" s="166" t="s">
        <v>259</v>
      </c>
      <c r="AU1213" s="166" t="s">
        <v>88</v>
      </c>
      <c r="AV1213" s="14" t="s">
        <v>164</v>
      </c>
      <c r="AW1213" s="14" t="s">
        <v>27</v>
      </c>
      <c r="AX1213" s="14" t="s">
        <v>80</v>
      </c>
      <c r="AY1213" s="166" t="s">
        <v>157</v>
      </c>
    </row>
    <row r="1214" spans="2:65" s="1" customFormat="1" ht="37.9" customHeight="1">
      <c r="B1214" s="28"/>
      <c r="C1214" s="198" t="s">
        <v>927</v>
      </c>
      <c r="D1214" s="198" t="s">
        <v>160</v>
      </c>
      <c r="E1214" s="199" t="s">
        <v>4774</v>
      </c>
      <c r="F1214" s="200" t="s">
        <v>4775</v>
      </c>
      <c r="G1214" s="201" t="s">
        <v>228</v>
      </c>
      <c r="H1214" s="202">
        <v>67</v>
      </c>
      <c r="I1214" s="903"/>
      <c r="J1214" s="203">
        <f>ROUND(I1214*H1214,2)</f>
        <v>0</v>
      </c>
      <c r="K1214" s="200" t="s">
        <v>2720</v>
      </c>
      <c r="L1214" s="28"/>
      <c r="M1214" s="140" t="s">
        <v>1</v>
      </c>
      <c r="N1214" s="141" t="s">
        <v>38</v>
      </c>
      <c r="O1214" s="142">
        <v>0.89300000000000002</v>
      </c>
      <c r="P1214" s="142">
        <f>O1214*H1214</f>
        <v>59.831000000000003</v>
      </c>
      <c r="Q1214" s="142">
        <v>1.7770000000000001E-2</v>
      </c>
      <c r="R1214" s="142">
        <f>Q1214*H1214</f>
        <v>1.19059</v>
      </c>
      <c r="S1214" s="142">
        <v>0</v>
      </c>
      <c r="T1214" s="143">
        <f>S1214*H1214</f>
        <v>0</v>
      </c>
      <c r="AR1214" s="144" t="s">
        <v>164</v>
      </c>
      <c r="AT1214" s="144" t="s">
        <v>160</v>
      </c>
      <c r="AU1214" s="144" t="s">
        <v>88</v>
      </c>
      <c r="AY1214" s="16" t="s">
        <v>157</v>
      </c>
      <c r="BE1214" s="145">
        <f>IF(N1214="základní",J1214,0)</f>
        <v>0</v>
      </c>
      <c r="BF1214" s="145">
        <f>IF(N1214="snížená",J1214,0)</f>
        <v>0</v>
      </c>
      <c r="BG1214" s="145">
        <f>IF(N1214="zákl. přenesená",J1214,0)</f>
        <v>0</v>
      </c>
      <c r="BH1214" s="145">
        <f>IF(N1214="sníž. přenesená",J1214,0)</f>
        <v>0</v>
      </c>
      <c r="BI1214" s="145">
        <f>IF(N1214="nulová",J1214,0)</f>
        <v>0</v>
      </c>
      <c r="BJ1214" s="16" t="s">
        <v>88</v>
      </c>
      <c r="BK1214" s="145">
        <f>ROUND(I1214*H1214,2)</f>
        <v>0</v>
      </c>
      <c r="BL1214" s="16" t="s">
        <v>164</v>
      </c>
      <c r="BM1214" s="144" t="s">
        <v>4776</v>
      </c>
    </row>
    <row r="1215" spans="2:65" s="1" customFormat="1">
      <c r="B1215" s="28"/>
      <c r="D1215" s="150" t="s">
        <v>214</v>
      </c>
      <c r="F1215" s="870" t="s">
        <v>4777</v>
      </c>
      <c r="L1215" s="28"/>
      <c r="M1215" s="152"/>
      <c r="T1215" s="52"/>
      <c r="AT1215" s="16" t="s">
        <v>214</v>
      </c>
      <c r="AU1215" s="16" t="s">
        <v>88</v>
      </c>
    </row>
    <row r="1216" spans="2:65" s="12" customFormat="1">
      <c r="B1216" s="153"/>
      <c r="D1216" s="154" t="s">
        <v>259</v>
      </c>
      <c r="E1216" s="155" t="s">
        <v>1</v>
      </c>
      <c r="F1216" s="156" t="s">
        <v>2723</v>
      </c>
      <c r="H1216" s="155" t="s">
        <v>1</v>
      </c>
      <c r="L1216" s="153"/>
      <c r="M1216" s="157"/>
      <c r="T1216" s="158"/>
      <c r="AT1216" s="155" t="s">
        <v>259</v>
      </c>
      <c r="AU1216" s="155" t="s">
        <v>88</v>
      </c>
      <c r="AV1216" s="12" t="s">
        <v>80</v>
      </c>
      <c r="AW1216" s="12" t="s">
        <v>27</v>
      </c>
      <c r="AX1216" s="12" t="s">
        <v>72</v>
      </c>
      <c r="AY1216" s="155" t="s">
        <v>157</v>
      </c>
    </row>
    <row r="1217" spans="2:51" s="12" customFormat="1">
      <c r="B1217" s="153"/>
      <c r="D1217" s="154" t="s">
        <v>259</v>
      </c>
      <c r="E1217" s="155" t="s">
        <v>1</v>
      </c>
      <c r="F1217" s="156" t="s">
        <v>2758</v>
      </c>
      <c r="H1217" s="155" t="s">
        <v>1</v>
      </c>
      <c r="L1217" s="153"/>
      <c r="M1217" s="157"/>
      <c r="T1217" s="158"/>
      <c r="AT1217" s="155" t="s">
        <v>259</v>
      </c>
      <c r="AU1217" s="155" t="s">
        <v>88</v>
      </c>
      <c r="AV1217" s="12" t="s">
        <v>80</v>
      </c>
      <c r="AW1217" s="12" t="s">
        <v>27</v>
      </c>
      <c r="AX1217" s="12" t="s">
        <v>72</v>
      </c>
      <c r="AY1217" s="155" t="s">
        <v>157</v>
      </c>
    </row>
    <row r="1218" spans="2:51" s="13" customFormat="1">
      <c r="B1218" s="159"/>
      <c r="D1218" s="154" t="s">
        <v>259</v>
      </c>
      <c r="E1218" s="160" t="s">
        <v>1</v>
      </c>
      <c r="F1218" s="161" t="s">
        <v>4191</v>
      </c>
      <c r="H1218" s="162">
        <v>1</v>
      </c>
      <c r="L1218" s="159"/>
      <c r="M1218" s="163"/>
      <c r="T1218" s="164"/>
      <c r="AT1218" s="160" t="s">
        <v>259</v>
      </c>
      <c r="AU1218" s="160" t="s">
        <v>88</v>
      </c>
      <c r="AV1218" s="13" t="s">
        <v>88</v>
      </c>
      <c r="AW1218" s="13" t="s">
        <v>27</v>
      </c>
      <c r="AX1218" s="13" t="s">
        <v>72</v>
      </c>
      <c r="AY1218" s="160" t="s">
        <v>157</v>
      </c>
    </row>
    <row r="1219" spans="2:51" s="13" customFormat="1">
      <c r="B1219" s="159"/>
      <c r="D1219" s="154" t="s">
        <v>259</v>
      </c>
      <c r="E1219" s="160" t="s">
        <v>1</v>
      </c>
      <c r="F1219" s="161" t="s">
        <v>4778</v>
      </c>
      <c r="H1219" s="162">
        <v>3</v>
      </c>
      <c r="L1219" s="159"/>
      <c r="M1219" s="163"/>
      <c r="T1219" s="164"/>
      <c r="AT1219" s="160" t="s">
        <v>259</v>
      </c>
      <c r="AU1219" s="160" t="s">
        <v>88</v>
      </c>
      <c r="AV1219" s="13" t="s">
        <v>88</v>
      </c>
      <c r="AW1219" s="13" t="s">
        <v>27</v>
      </c>
      <c r="AX1219" s="13" t="s">
        <v>72</v>
      </c>
      <c r="AY1219" s="160" t="s">
        <v>157</v>
      </c>
    </row>
    <row r="1220" spans="2:51" s="13" customFormat="1">
      <c r="B1220" s="159"/>
      <c r="D1220" s="154" t="s">
        <v>259</v>
      </c>
      <c r="E1220" s="160" t="s">
        <v>1</v>
      </c>
      <c r="F1220" s="161" t="s">
        <v>4779</v>
      </c>
      <c r="H1220" s="162">
        <v>2</v>
      </c>
      <c r="L1220" s="159"/>
      <c r="M1220" s="163"/>
      <c r="T1220" s="164"/>
      <c r="AT1220" s="160" t="s">
        <v>259</v>
      </c>
      <c r="AU1220" s="160" t="s">
        <v>88</v>
      </c>
      <c r="AV1220" s="13" t="s">
        <v>88</v>
      </c>
      <c r="AW1220" s="13" t="s">
        <v>27</v>
      </c>
      <c r="AX1220" s="13" t="s">
        <v>72</v>
      </c>
      <c r="AY1220" s="160" t="s">
        <v>157</v>
      </c>
    </row>
    <row r="1221" spans="2:51" s="13" customFormat="1">
      <c r="B1221" s="159"/>
      <c r="D1221" s="154" t="s">
        <v>259</v>
      </c>
      <c r="E1221" s="160" t="s">
        <v>1</v>
      </c>
      <c r="F1221" s="161" t="s">
        <v>4192</v>
      </c>
      <c r="H1221" s="162">
        <v>1</v>
      </c>
      <c r="L1221" s="159"/>
      <c r="M1221" s="163"/>
      <c r="T1221" s="164"/>
      <c r="AT1221" s="160" t="s">
        <v>259</v>
      </c>
      <c r="AU1221" s="160" t="s">
        <v>88</v>
      </c>
      <c r="AV1221" s="13" t="s">
        <v>88</v>
      </c>
      <c r="AW1221" s="13" t="s">
        <v>27</v>
      </c>
      <c r="AX1221" s="13" t="s">
        <v>72</v>
      </c>
      <c r="AY1221" s="160" t="s">
        <v>157</v>
      </c>
    </row>
    <row r="1222" spans="2:51" s="13" customFormat="1">
      <c r="B1222" s="159"/>
      <c r="D1222" s="154" t="s">
        <v>259</v>
      </c>
      <c r="E1222" s="160" t="s">
        <v>1</v>
      </c>
      <c r="F1222" s="161" t="s">
        <v>4780</v>
      </c>
      <c r="H1222" s="162">
        <v>1</v>
      </c>
      <c r="L1222" s="159"/>
      <c r="M1222" s="163"/>
      <c r="T1222" s="164"/>
      <c r="AT1222" s="160" t="s">
        <v>259</v>
      </c>
      <c r="AU1222" s="160" t="s">
        <v>88</v>
      </c>
      <c r="AV1222" s="13" t="s">
        <v>88</v>
      </c>
      <c r="AW1222" s="13" t="s">
        <v>27</v>
      </c>
      <c r="AX1222" s="13" t="s">
        <v>72</v>
      </c>
      <c r="AY1222" s="160" t="s">
        <v>157</v>
      </c>
    </row>
    <row r="1223" spans="2:51" s="13" customFormat="1">
      <c r="B1223" s="159"/>
      <c r="D1223" s="154" t="s">
        <v>259</v>
      </c>
      <c r="E1223" s="160" t="s">
        <v>1</v>
      </c>
      <c r="F1223" s="161" t="s">
        <v>4781</v>
      </c>
      <c r="H1223" s="162">
        <v>1</v>
      </c>
      <c r="L1223" s="159"/>
      <c r="M1223" s="163"/>
      <c r="T1223" s="164"/>
      <c r="AT1223" s="160" t="s">
        <v>259</v>
      </c>
      <c r="AU1223" s="160" t="s">
        <v>88</v>
      </c>
      <c r="AV1223" s="13" t="s">
        <v>88</v>
      </c>
      <c r="AW1223" s="13" t="s">
        <v>27</v>
      </c>
      <c r="AX1223" s="13" t="s">
        <v>72</v>
      </c>
      <c r="AY1223" s="160" t="s">
        <v>157</v>
      </c>
    </row>
    <row r="1224" spans="2:51" s="13" customFormat="1">
      <c r="B1224" s="159"/>
      <c r="D1224" s="154" t="s">
        <v>259</v>
      </c>
      <c r="E1224" s="160" t="s">
        <v>1</v>
      </c>
      <c r="F1224" s="161" t="s">
        <v>4782</v>
      </c>
      <c r="H1224" s="162">
        <v>2</v>
      </c>
      <c r="L1224" s="159"/>
      <c r="M1224" s="163"/>
      <c r="T1224" s="164"/>
      <c r="AT1224" s="160" t="s">
        <v>259</v>
      </c>
      <c r="AU1224" s="160" t="s">
        <v>88</v>
      </c>
      <c r="AV1224" s="13" t="s">
        <v>88</v>
      </c>
      <c r="AW1224" s="13" t="s">
        <v>27</v>
      </c>
      <c r="AX1224" s="13" t="s">
        <v>72</v>
      </c>
      <c r="AY1224" s="160" t="s">
        <v>157</v>
      </c>
    </row>
    <row r="1225" spans="2:51" s="13" customFormat="1">
      <c r="B1225" s="159"/>
      <c r="D1225" s="154" t="s">
        <v>259</v>
      </c>
      <c r="E1225" s="160" t="s">
        <v>1</v>
      </c>
      <c r="F1225" s="161" t="s">
        <v>4783</v>
      </c>
      <c r="H1225" s="162">
        <v>1</v>
      </c>
      <c r="L1225" s="159"/>
      <c r="M1225" s="163"/>
      <c r="T1225" s="164"/>
      <c r="AT1225" s="160" t="s">
        <v>259</v>
      </c>
      <c r="AU1225" s="160" t="s">
        <v>88</v>
      </c>
      <c r="AV1225" s="13" t="s">
        <v>88</v>
      </c>
      <c r="AW1225" s="13" t="s">
        <v>27</v>
      </c>
      <c r="AX1225" s="13" t="s">
        <v>72</v>
      </c>
      <c r="AY1225" s="160" t="s">
        <v>157</v>
      </c>
    </row>
    <row r="1226" spans="2:51" s="13" customFormat="1">
      <c r="B1226" s="159"/>
      <c r="D1226" s="154" t="s">
        <v>259</v>
      </c>
      <c r="E1226" s="160" t="s">
        <v>1</v>
      </c>
      <c r="F1226" s="161" t="s">
        <v>4784</v>
      </c>
      <c r="H1226" s="162">
        <v>1</v>
      </c>
      <c r="L1226" s="159"/>
      <c r="M1226" s="163"/>
      <c r="T1226" s="164"/>
      <c r="AT1226" s="160" t="s">
        <v>259</v>
      </c>
      <c r="AU1226" s="160" t="s">
        <v>88</v>
      </c>
      <c r="AV1226" s="13" t="s">
        <v>88</v>
      </c>
      <c r="AW1226" s="13" t="s">
        <v>27</v>
      </c>
      <c r="AX1226" s="13" t="s">
        <v>72</v>
      </c>
      <c r="AY1226" s="160" t="s">
        <v>157</v>
      </c>
    </row>
    <row r="1227" spans="2:51" s="13" customFormat="1">
      <c r="B1227" s="159"/>
      <c r="D1227" s="154" t="s">
        <v>259</v>
      </c>
      <c r="E1227" s="160" t="s">
        <v>1</v>
      </c>
      <c r="F1227" s="161" t="s">
        <v>4785</v>
      </c>
      <c r="H1227" s="162">
        <v>1</v>
      </c>
      <c r="L1227" s="159"/>
      <c r="M1227" s="163"/>
      <c r="T1227" s="164"/>
      <c r="AT1227" s="160" t="s">
        <v>259</v>
      </c>
      <c r="AU1227" s="160" t="s">
        <v>88</v>
      </c>
      <c r="AV1227" s="13" t="s">
        <v>88</v>
      </c>
      <c r="AW1227" s="13" t="s">
        <v>27</v>
      </c>
      <c r="AX1227" s="13" t="s">
        <v>72</v>
      </c>
      <c r="AY1227" s="160" t="s">
        <v>157</v>
      </c>
    </row>
    <row r="1228" spans="2:51" s="13" customFormat="1">
      <c r="B1228" s="159"/>
      <c r="D1228" s="154" t="s">
        <v>259</v>
      </c>
      <c r="E1228" s="160" t="s">
        <v>1</v>
      </c>
      <c r="F1228" s="161" t="s">
        <v>4786</v>
      </c>
      <c r="H1228" s="162">
        <v>1</v>
      </c>
      <c r="L1228" s="159"/>
      <c r="M1228" s="163"/>
      <c r="T1228" s="164"/>
      <c r="AT1228" s="160" t="s">
        <v>259</v>
      </c>
      <c r="AU1228" s="160" t="s">
        <v>88</v>
      </c>
      <c r="AV1228" s="13" t="s">
        <v>88</v>
      </c>
      <c r="AW1228" s="13" t="s">
        <v>27</v>
      </c>
      <c r="AX1228" s="13" t="s">
        <v>72</v>
      </c>
      <c r="AY1228" s="160" t="s">
        <v>157</v>
      </c>
    </row>
    <row r="1229" spans="2:51" s="13" customFormat="1">
      <c r="B1229" s="159"/>
      <c r="D1229" s="154" t="s">
        <v>259</v>
      </c>
      <c r="E1229" s="160" t="s">
        <v>1</v>
      </c>
      <c r="F1229" s="161" t="s">
        <v>4787</v>
      </c>
      <c r="H1229" s="162">
        <v>1</v>
      </c>
      <c r="L1229" s="159"/>
      <c r="M1229" s="163"/>
      <c r="T1229" s="164"/>
      <c r="AT1229" s="160" t="s">
        <v>259</v>
      </c>
      <c r="AU1229" s="160" t="s">
        <v>88</v>
      </c>
      <c r="AV1229" s="13" t="s">
        <v>88</v>
      </c>
      <c r="AW1229" s="13" t="s">
        <v>27</v>
      </c>
      <c r="AX1229" s="13" t="s">
        <v>72</v>
      </c>
      <c r="AY1229" s="160" t="s">
        <v>157</v>
      </c>
    </row>
    <row r="1230" spans="2:51" s="13" customFormat="1">
      <c r="B1230" s="159"/>
      <c r="D1230" s="154" t="s">
        <v>259</v>
      </c>
      <c r="E1230" s="160" t="s">
        <v>1</v>
      </c>
      <c r="F1230" s="161" t="s">
        <v>4785</v>
      </c>
      <c r="H1230" s="162">
        <v>1</v>
      </c>
      <c r="L1230" s="159"/>
      <c r="M1230" s="163"/>
      <c r="T1230" s="164"/>
      <c r="AT1230" s="160" t="s">
        <v>259</v>
      </c>
      <c r="AU1230" s="160" t="s">
        <v>88</v>
      </c>
      <c r="AV1230" s="13" t="s">
        <v>88</v>
      </c>
      <c r="AW1230" s="13" t="s">
        <v>27</v>
      </c>
      <c r="AX1230" s="13" t="s">
        <v>72</v>
      </c>
      <c r="AY1230" s="160" t="s">
        <v>157</v>
      </c>
    </row>
    <row r="1231" spans="2:51" s="13" customFormat="1">
      <c r="B1231" s="159"/>
      <c r="D1231" s="154" t="s">
        <v>259</v>
      </c>
      <c r="E1231" s="160" t="s">
        <v>1</v>
      </c>
      <c r="F1231" s="161" t="s">
        <v>4785</v>
      </c>
      <c r="H1231" s="162">
        <v>1</v>
      </c>
      <c r="L1231" s="159"/>
      <c r="M1231" s="163"/>
      <c r="T1231" s="164"/>
      <c r="AT1231" s="160" t="s">
        <v>259</v>
      </c>
      <c r="AU1231" s="160" t="s">
        <v>88</v>
      </c>
      <c r="AV1231" s="13" t="s">
        <v>88</v>
      </c>
      <c r="AW1231" s="13" t="s">
        <v>27</v>
      </c>
      <c r="AX1231" s="13" t="s">
        <v>72</v>
      </c>
      <c r="AY1231" s="160" t="s">
        <v>157</v>
      </c>
    </row>
    <row r="1232" spans="2:51" s="13" customFormat="1">
      <c r="B1232" s="159"/>
      <c r="D1232" s="154" t="s">
        <v>259</v>
      </c>
      <c r="E1232" s="160" t="s">
        <v>1</v>
      </c>
      <c r="F1232" s="161" t="s">
        <v>4788</v>
      </c>
      <c r="H1232" s="162">
        <v>1</v>
      </c>
      <c r="L1232" s="159"/>
      <c r="M1232" s="163"/>
      <c r="T1232" s="164"/>
      <c r="AT1232" s="160" t="s">
        <v>259</v>
      </c>
      <c r="AU1232" s="160" t="s">
        <v>88</v>
      </c>
      <c r="AV1232" s="13" t="s">
        <v>88</v>
      </c>
      <c r="AW1232" s="13" t="s">
        <v>27</v>
      </c>
      <c r="AX1232" s="13" t="s">
        <v>72</v>
      </c>
      <c r="AY1232" s="160" t="s">
        <v>157</v>
      </c>
    </row>
    <row r="1233" spans="2:51" s="13" customFormat="1">
      <c r="B1233" s="159"/>
      <c r="D1233" s="154" t="s">
        <v>259</v>
      </c>
      <c r="E1233" s="160" t="s">
        <v>1</v>
      </c>
      <c r="F1233" s="161" t="s">
        <v>4785</v>
      </c>
      <c r="H1233" s="162">
        <v>1</v>
      </c>
      <c r="L1233" s="159"/>
      <c r="M1233" s="163"/>
      <c r="T1233" s="164"/>
      <c r="AT1233" s="160" t="s">
        <v>259</v>
      </c>
      <c r="AU1233" s="160" t="s">
        <v>88</v>
      </c>
      <c r="AV1233" s="13" t="s">
        <v>88</v>
      </c>
      <c r="AW1233" s="13" t="s">
        <v>27</v>
      </c>
      <c r="AX1233" s="13" t="s">
        <v>72</v>
      </c>
      <c r="AY1233" s="160" t="s">
        <v>157</v>
      </c>
    </row>
    <row r="1234" spans="2:51" s="12" customFormat="1">
      <c r="B1234" s="153"/>
      <c r="D1234" s="154" t="s">
        <v>259</v>
      </c>
      <c r="E1234" s="155" t="s">
        <v>1</v>
      </c>
      <c r="F1234" s="156" t="s">
        <v>2759</v>
      </c>
      <c r="H1234" s="155" t="s">
        <v>1</v>
      </c>
      <c r="L1234" s="153"/>
      <c r="M1234" s="157"/>
      <c r="T1234" s="158"/>
      <c r="AT1234" s="155" t="s">
        <v>259</v>
      </c>
      <c r="AU1234" s="155" t="s">
        <v>88</v>
      </c>
      <c r="AV1234" s="12" t="s">
        <v>80</v>
      </c>
      <c r="AW1234" s="12" t="s">
        <v>27</v>
      </c>
      <c r="AX1234" s="12" t="s">
        <v>72</v>
      </c>
      <c r="AY1234" s="155" t="s">
        <v>157</v>
      </c>
    </row>
    <row r="1235" spans="2:51" s="13" customFormat="1">
      <c r="B1235" s="159"/>
      <c r="D1235" s="154" t="s">
        <v>259</v>
      </c>
      <c r="E1235" s="160" t="s">
        <v>1</v>
      </c>
      <c r="F1235" s="161" t="s">
        <v>4789</v>
      </c>
      <c r="H1235" s="162">
        <v>1</v>
      </c>
      <c r="L1235" s="159"/>
      <c r="M1235" s="163"/>
      <c r="T1235" s="164"/>
      <c r="AT1235" s="160" t="s">
        <v>259</v>
      </c>
      <c r="AU1235" s="160" t="s">
        <v>88</v>
      </c>
      <c r="AV1235" s="13" t="s">
        <v>88</v>
      </c>
      <c r="AW1235" s="13" t="s">
        <v>27</v>
      </c>
      <c r="AX1235" s="13" t="s">
        <v>72</v>
      </c>
      <c r="AY1235" s="160" t="s">
        <v>157</v>
      </c>
    </row>
    <row r="1236" spans="2:51" s="13" customFormat="1">
      <c r="B1236" s="159"/>
      <c r="D1236" s="154" t="s">
        <v>259</v>
      </c>
      <c r="E1236" s="160" t="s">
        <v>1</v>
      </c>
      <c r="F1236" s="161" t="s">
        <v>4790</v>
      </c>
      <c r="H1236" s="162">
        <v>2</v>
      </c>
      <c r="L1236" s="159"/>
      <c r="M1236" s="163"/>
      <c r="T1236" s="164"/>
      <c r="AT1236" s="160" t="s">
        <v>259</v>
      </c>
      <c r="AU1236" s="160" t="s">
        <v>88</v>
      </c>
      <c r="AV1236" s="13" t="s">
        <v>88</v>
      </c>
      <c r="AW1236" s="13" t="s">
        <v>27</v>
      </c>
      <c r="AX1236" s="13" t="s">
        <v>72</v>
      </c>
      <c r="AY1236" s="160" t="s">
        <v>157</v>
      </c>
    </row>
    <row r="1237" spans="2:51" s="13" customFormat="1">
      <c r="B1237" s="159"/>
      <c r="D1237" s="154" t="s">
        <v>259</v>
      </c>
      <c r="E1237" s="160" t="s">
        <v>1</v>
      </c>
      <c r="F1237" s="161" t="s">
        <v>4791</v>
      </c>
      <c r="H1237" s="162">
        <v>1</v>
      </c>
      <c r="L1237" s="159"/>
      <c r="M1237" s="163"/>
      <c r="T1237" s="164"/>
      <c r="AT1237" s="160" t="s">
        <v>259</v>
      </c>
      <c r="AU1237" s="160" t="s">
        <v>88</v>
      </c>
      <c r="AV1237" s="13" t="s">
        <v>88</v>
      </c>
      <c r="AW1237" s="13" t="s">
        <v>27</v>
      </c>
      <c r="AX1237" s="13" t="s">
        <v>72</v>
      </c>
      <c r="AY1237" s="160" t="s">
        <v>157</v>
      </c>
    </row>
    <row r="1238" spans="2:51" s="13" customFormat="1">
      <c r="B1238" s="159"/>
      <c r="D1238" s="154" t="s">
        <v>259</v>
      </c>
      <c r="E1238" s="160" t="s">
        <v>1</v>
      </c>
      <c r="F1238" s="161" t="s">
        <v>4792</v>
      </c>
      <c r="H1238" s="162">
        <v>1</v>
      </c>
      <c r="L1238" s="159"/>
      <c r="M1238" s="163"/>
      <c r="T1238" s="164"/>
      <c r="AT1238" s="160" t="s">
        <v>259</v>
      </c>
      <c r="AU1238" s="160" t="s">
        <v>88</v>
      </c>
      <c r="AV1238" s="13" t="s">
        <v>88</v>
      </c>
      <c r="AW1238" s="13" t="s">
        <v>27</v>
      </c>
      <c r="AX1238" s="13" t="s">
        <v>72</v>
      </c>
      <c r="AY1238" s="160" t="s">
        <v>157</v>
      </c>
    </row>
    <row r="1239" spans="2:51" s="13" customFormat="1">
      <c r="B1239" s="159"/>
      <c r="D1239" s="154" t="s">
        <v>259</v>
      </c>
      <c r="E1239" s="160" t="s">
        <v>1</v>
      </c>
      <c r="F1239" s="161" t="s">
        <v>4793</v>
      </c>
      <c r="H1239" s="162">
        <v>1</v>
      </c>
      <c r="L1239" s="159"/>
      <c r="M1239" s="163"/>
      <c r="T1239" s="164"/>
      <c r="AT1239" s="160" t="s">
        <v>259</v>
      </c>
      <c r="AU1239" s="160" t="s">
        <v>88</v>
      </c>
      <c r="AV1239" s="13" t="s">
        <v>88</v>
      </c>
      <c r="AW1239" s="13" t="s">
        <v>27</v>
      </c>
      <c r="AX1239" s="13" t="s">
        <v>72</v>
      </c>
      <c r="AY1239" s="160" t="s">
        <v>157</v>
      </c>
    </row>
    <row r="1240" spans="2:51" s="13" customFormat="1">
      <c r="B1240" s="159"/>
      <c r="D1240" s="154" t="s">
        <v>259</v>
      </c>
      <c r="E1240" s="160" t="s">
        <v>1</v>
      </c>
      <c r="F1240" s="161" t="s">
        <v>4794</v>
      </c>
      <c r="H1240" s="162">
        <v>1</v>
      </c>
      <c r="L1240" s="159"/>
      <c r="M1240" s="163"/>
      <c r="T1240" s="164"/>
      <c r="AT1240" s="160" t="s">
        <v>259</v>
      </c>
      <c r="AU1240" s="160" t="s">
        <v>88</v>
      </c>
      <c r="AV1240" s="13" t="s">
        <v>88</v>
      </c>
      <c r="AW1240" s="13" t="s">
        <v>27</v>
      </c>
      <c r="AX1240" s="13" t="s">
        <v>72</v>
      </c>
      <c r="AY1240" s="160" t="s">
        <v>157</v>
      </c>
    </row>
    <row r="1241" spans="2:51" s="13" customFormat="1">
      <c r="B1241" s="159"/>
      <c r="D1241" s="154" t="s">
        <v>259</v>
      </c>
      <c r="E1241" s="160" t="s">
        <v>1</v>
      </c>
      <c r="F1241" s="161" t="s">
        <v>4795</v>
      </c>
      <c r="H1241" s="162">
        <v>1</v>
      </c>
      <c r="L1241" s="159"/>
      <c r="M1241" s="163"/>
      <c r="T1241" s="164"/>
      <c r="AT1241" s="160" t="s">
        <v>259</v>
      </c>
      <c r="AU1241" s="160" t="s">
        <v>88</v>
      </c>
      <c r="AV1241" s="13" t="s">
        <v>88</v>
      </c>
      <c r="AW1241" s="13" t="s">
        <v>27</v>
      </c>
      <c r="AX1241" s="13" t="s">
        <v>72</v>
      </c>
      <c r="AY1241" s="160" t="s">
        <v>157</v>
      </c>
    </row>
    <row r="1242" spans="2:51" s="13" customFormat="1">
      <c r="B1242" s="159"/>
      <c r="D1242" s="154" t="s">
        <v>259</v>
      </c>
      <c r="E1242" s="160" t="s">
        <v>1</v>
      </c>
      <c r="F1242" s="161" t="s">
        <v>4796</v>
      </c>
      <c r="H1242" s="162">
        <v>1</v>
      </c>
      <c r="L1242" s="159"/>
      <c r="M1242" s="163"/>
      <c r="T1242" s="164"/>
      <c r="AT1242" s="160" t="s">
        <v>259</v>
      </c>
      <c r="AU1242" s="160" t="s">
        <v>88</v>
      </c>
      <c r="AV1242" s="13" t="s">
        <v>88</v>
      </c>
      <c r="AW1242" s="13" t="s">
        <v>27</v>
      </c>
      <c r="AX1242" s="13" t="s">
        <v>72</v>
      </c>
      <c r="AY1242" s="160" t="s">
        <v>157</v>
      </c>
    </row>
    <row r="1243" spans="2:51" s="13" customFormat="1">
      <c r="B1243" s="159"/>
      <c r="D1243" s="154" t="s">
        <v>259</v>
      </c>
      <c r="E1243" s="160" t="s">
        <v>1</v>
      </c>
      <c r="F1243" s="161" t="s">
        <v>4797</v>
      </c>
      <c r="H1243" s="162">
        <v>1</v>
      </c>
      <c r="L1243" s="159"/>
      <c r="M1243" s="163"/>
      <c r="T1243" s="164"/>
      <c r="AT1243" s="160" t="s">
        <v>259</v>
      </c>
      <c r="AU1243" s="160" t="s">
        <v>88</v>
      </c>
      <c r="AV1243" s="13" t="s">
        <v>88</v>
      </c>
      <c r="AW1243" s="13" t="s">
        <v>27</v>
      </c>
      <c r="AX1243" s="13" t="s">
        <v>72</v>
      </c>
      <c r="AY1243" s="160" t="s">
        <v>157</v>
      </c>
    </row>
    <row r="1244" spans="2:51" s="13" customFormat="1">
      <c r="B1244" s="159"/>
      <c r="D1244" s="154" t="s">
        <v>259</v>
      </c>
      <c r="E1244" s="160" t="s">
        <v>1</v>
      </c>
      <c r="F1244" s="161" t="s">
        <v>4798</v>
      </c>
      <c r="H1244" s="162">
        <v>1</v>
      </c>
      <c r="L1244" s="159"/>
      <c r="M1244" s="163"/>
      <c r="T1244" s="164"/>
      <c r="AT1244" s="160" t="s">
        <v>259</v>
      </c>
      <c r="AU1244" s="160" t="s">
        <v>88</v>
      </c>
      <c r="AV1244" s="13" t="s">
        <v>88</v>
      </c>
      <c r="AW1244" s="13" t="s">
        <v>27</v>
      </c>
      <c r="AX1244" s="13" t="s">
        <v>72</v>
      </c>
      <c r="AY1244" s="160" t="s">
        <v>157</v>
      </c>
    </row>
    <row r="1245" spans="2:51" s="13" customFormat="1">
      <c r="B1245" s="159"/>
      <c r="D1245" s="154" t="s">
        <v>259</v>
      </c>
      <c r="E1245" s="160" t="s">
        <v>1</v>
      </c>
      <c r="F1245" s="161" t="s">
        <v>4799</v>
      </c>
      <c r="H1245" s="162">
        <v>1</v>
      </c>
      <c r="L1245" s="159"/>
      <c r="M1245" s="163"/>
      <c r="T1245" s="164"/>
      <c r="AT1245" s="160" t="s">
        <v>259</v>
      </c>
      <c r="AU1245" s="160" t="s">
        <v>88</v>
      </c>
      <c r="AV1245" s="13" t="s">
        <v>88</v>
      </c>
      <c r="AW1245" s="13" t="s">
        <v>27</v>
      </c>
      <c r="AX1245" s="13" t="s">
        <v>72</v>
      </c>
      <c r="AY1245" s="160" t="s">
        <v>157</v>
      </c>
    </row>
    <row r="1246" spans="2:51" s="13" customFormat="1">
      <c r="B1246" s="159"/>
      <c r="D1246" s="154" t="s">
        <v>259</v>
      </c>
      <c r="E1246" s="160" t="s">
        <v>1</v>
      </c>
      <c r="F1246" s="161" t="s">
        <v>4800</v>
      </c>
      <c r="H1246" s="162">
        <v>1</v>
      </c>
      <c r="L1246" s="159"/>
      <c r="M1246" s="163"/>
      <c r="T1246" s="164"/>
      <c r="AT1246" s="160" t="s">
        <v>259</v>
      </c>
      <c r="AU1246" s="160" t="s">
        <v>88</v>
      </c>
      <c r="AV1246" s="13" t="s">
        <v>88</v>
      </c>
      <c r="AW1246" s="13" t="s">
        <v>27</v>
      </c>
      <c r="AX1246" s="13" t="s">
        <v>72</v>
      </c>
      <c r="AY1246" s="160" t="s">
        <v>157</v>
      </c>
    </row>
    <row r="1247" spans="2:51" s="13" customFormat="1">
      <c r="B1247" s="159"/>
      <c r="D1247" s="154" t="s">
        <v>259</v>
      </c>
      <c r="E1247" s="160" t="s">
        <v>1</v>
      </c>
      <c r="F1247" s="161" t="s">
        <v>4801</v>
      </c>
      <c r="H1247" s="162">
        <v>1</v>
      </c>
      <c r="L1247" s="159"/>
      <c r="M1247" s="163"/>
      <c r="T1247" s="164"/>
      <c r="AT1247" s="160" t="s">
        <v>259</v>
      </c>
      <c r="AU1247" s="160" t="s">
        <v>88</v>
      </c>
      <c r="AV1247" s="13" t="s">
        <v>88</v>
      </c>
      <c r="AW1247" s="13" t="s">
        <v>27</v>
      </c>
      <c r="AX1247" s="13" t="s">
        <v>72</v>
      </c>
      <c r="AY1247" s="160" t="s">
        <v>157</v>
      </c>
    </row>
    <row r="1248" spans="2:51" s="13" customFormat="1">
      <c r="B1248" s="159"/>
      <c r="D1248" s="154" t="s">
        <v>259</v>
      </c>
      <c r="E1248" s="160" t="s">
        <v>1</v>
      </c>
      <c r="F1248" s="161" t="s">
        <v>4795</v>
      </c>
      <c r="H1248" s="162">
        <v>1</v>
      </c>
      <c r="L1248" s="159"/>
      <c r="M1248" s="163"/>
      <c r="T1248" s="164"/>
      <c r="AT1248" s="160" t="s">
        <v>259</v>
      </c>
      <c r="AU1248" s="160" t="s">
        <v>88</v>
      </c>
      <c r="AV1248" s="13" t="s">
        <v>88</v>
      </c>
      <c r="AW1248" s="13" t="s">
        <v>27</v>
      </c>
      <c r="AX1248" s="13" t="s">
        <v>72</v>
      </c>
      <c r="AY1248" s="160" t="s">
        <v>157</v>
      </c>
    </row>
    <row r="1249" spans="2:51" s="13" customFormat="1">
      <c r="B1249" s="159"/>
      <c r="D1249" s="154" t="s">
        <v>259</v>
      </c>
      <c r="E1249" s="160" t="s">
        <v>1</v>
      </c>
      <c r="F1249" s="161" t="s">
        <v>4802</v>
      </c>
      <c r="H1249" s="162">
        <v>1</v>
      </c>
      <c r="L1249" s="159"/>
      <c r="M1249" s="163"/>
      <c r="T1249" s="164"/>
      <c r="AT1249" s="160" t="s">
        <v>259</v>
      </c>
      <c r="AU1249" s="160" t="s">
        <v>88</v>
      </c>
      <c r="AV1249" s="13" t="s">
        <v>88</v>
      </c>
      <c r="AW1249" s="13" t="s">
        <v>27</v>
      </c>
      <c r="AX1249" s="13" t="s">
        <v>72</v>
      </c>
      <c r="AY1249" s="160" t="s">
        <v>157</v>
      </c>
    </row>
    <row r="1250" spans="2:51" s="12" customFormat="1">
      <c r="B1250" s="153"/>
      <c r="D1250" s="154" t="s">
        <v>259</v>
      </c>
      <c r="E1250" s="155" t="s">
        <v>1</v>
      </c>
      <c r="F1250" s="156" t="s">
        <v>2760</v>
      </c>
      <c r="H1250" s="155" t="s">
        <v>1</v>
      </c>
      <c r="L1250" s="153"/>
      <c r="M1250" s="157"/>
      <c r="T1250" s="158"/>
      <c r="AT1250" s="155" t="s">
        <v>259</v>
      </c>
      <c r="AU1250" s="155" t="s">
        <v>88</v>
      </c>
      <c r="AV1250" s="12" t="s">
        <v>80</v>
      </c>
      <c r="AW1250" s="12" t="s">
        <v>27</v>
      </c>
      <c r="AX1250" s="12" t="s">
        <v>72</v>
      </c>
      <c r="AY1250" s="155" t="s">
        <v>157</v>
      </c>
    </row>
    <row r="1251" spans="2:51" s="13" customFormat="1">
      <c r="B1251" s="159"/>
      <c r="D1251" s="154" t="s">
        <v>259</v>
      </c>
      <c r="E1251" s="160" t="s">
        <v>1</v>
      </c>
      <c r="F1251" s="161" t="s">
        <v>4803</v>
      </c>
      <c r="H1251" s="162">
        <v>1</v>
      </c>
      <c r="L1251" s="159"/>
      <c r="M1251" s="163"/>
      <c r="T1251" s="164"/>
      <c r="AT1251" s="160" t="s">
        <v>259</v>
      </c>
      <c r="AU1251" s="160" t="s">
        <v>88</v>
      </c>
      <c r="AV1251" s="13" t="s">
        <v>88</v>
      </c>
      <c r="AW1251" s="13" t="s">
        <v>27</v>
      </c>
      <c r="AX1251" s="13" t="s">
        <v>72</v>
      </c>
      <c r="AY1251" s="160" t="s">
        <v>157</v>
      </c>
    </row>
    <row r="1252" spans="2:51" s="13" customFormat="1">
      <c r="B1252" s="159"/>
      <c r="D1252" s="154" t="s">
        <v>259</v>
      </c>
      <c r="E1252" s="160" t="s">
        <v>1</v>
      </c>
      <c r="F1252" s="161" t="s">
        <v>4804</v>
      </c>
      <c r="H1252" s="162">
        <v>3</v>
      </c>
      <c r="L1252" s="159"/>
      <c r="M1252" s="163"/>
      <c r="T1252" s="164"/>
      <c r="AT1252" s="160" t="s">
        <v>259</v>
      </c>
      <c r="AU1252" s="160" t="s">
        <v>88</v>
      </c>
      <c r="AV1252" s="13" t="s">
        <v>88</v>
      </c>
      <c r="AW1252" s="13" t="s">
        <v>27</v>
      </c>
      <c r="AX1252" s="13" t="s">
        <v>72</v>
      </c>
      <c r="AY1252" s="160" t="s">
        <v>157</v>
      </c>
    </row>
    <row r="1253" spans="2:51" s="13" customFormat="1">
      <c r="B1253" s="159"/>
      <c r="D1253" s="154" t="s">
        <v>259</v>
      </c>
      <c r="E1253" s="160" t="s">
        <v>1</v>
      </c>
      <c r="F1253" s="161" t="s">
        <v>4805</v>
      </c>
      <c r="H1253" s="162">
        <v>1</v>
      </c>
      <c r="L1253" s="159"/>
      <c r="M1253" s="163"/>
      <c r="T1253" s="164"/>
      <c r="AT1253" s="160" t="s">
        <v>259</v>
      </c>
      <c r="AU1253" s="160" t="s">
        <v>88</v>
      </c>
      <c r="AV1253" s="13" t="s">
        <v>88</v>
      </c>
      <c r="AW1253" s="13" t="s">
        <v>27</v>
      </c>
      <c r="AX1253" s="13" t="s">
        <v>72</v>
      </c>
      <c r="AY1253" s="160" t="s">
        <v>157</v>
      </c>
    </row>
    <row r="1254" spans="2:51" s="13" customFormat="1">
      <c r="B1254" s="159"/>
      <c r="D1254" s="154" t="s">
        <v>259</v>
      </c>
      <c r="E1254" s="160" t="s">
        <v>1</v>
      </c>
      <c r="F1254" s="161" t="s">
        <v>4806</v>
      </c>
      <c r="H1254" s="162">
        <v>1</v>
      </c>
      <c r="L1254" s="159"/>
      <c r="M1254" s="163"/>
      <c r="T1254" s="164"/>
      <c r="AT1254" s="160" t="s">
        <v>259</v>
      </c>
      <c r="AU1254" s="160" t="s">
        <v>88</v>
      </c>
      <c r="AV1254" s="13" t="s">
        <v>88</v>
      </c>
      <c r="AW1254" s="13" t="s">
        <v>27</v>
      </c>
      <c r="AX1254" s="13" t="s">
        <v>72</v>
      </c>
      <c r="AY1254" s="160" t="s">
        <v>157</v>
      </c>
    </row>
    <row r="1255" spans="2:51" s="13" customFormat="1">
      <c r="B1255" s="159"/>
      <c r="D1255" s="154" t="s">
        <v>259</v>
      </c>
      <c r="E1255" s="160" t="s">
        <v>1</v>
      </c>
      <c r="F1255" s="161" t="s">
        <v>4807</v>
      </c>
      <c r="H1255" s="162">
        <v>2</v>
      </c>
      <c r="L1255" s="159"/>
      <c r="M1255" s="163"/>
      <c r="T1255" s="164"/>
      <c r="AT1255" s="160" t="s">
        <v>259</v>
      </c>
      <c r="AU1255" s="160" t="s">
        <v>88</v>
      </c>
      <c r="AV1255" s="13" t="s">
        <v>88</v>
      </c>
      <c r="AW1255" s="13" t="s">
        <v>27</v>
      </c>
      <c r="AX1255" s="13" t="s">
        <v>72</v>
      </c>
      <c r="AY1255" s="160" t="s">
        <v>157</v>
      </c>
    </row>
    <row r="1256" spans="2:51" s="13" customFormat="1">
      <c r="B1256" s="159"/>
      <c r="D1256" s="154" t="s">
        <v>259</v>
      </c>
      <c r="E1256" s="160" t="s">
        <v>1</v>
      </c>
      <c r="F1256" s="161" t="s">
        <v>4808</v>
      </c>
      <c r="H1256" s="162">
        <v>2</v>
      </c>
      <c r="L1256" s="159"/>
      <c r="M1256" s="163"/>
      <c r="T1256" s="164"/>
      <c r="AT1256" s="160" t="s">
        <v>259</v>
      </c>
      <c r="AU1256" s="160" t="s">
        <v>88</v>
      </c>
      <c r="AV1256" s="13" t="s">
        <v>88</v>
      </c>
      <c r="AW1256" s="13" t="s">
        <v>27</v>
      </c>
      <c r="AX1256" s="13" t="s">
        <v>72</v>
      </c>
      <c r="AY1256" s="160" t="s">
        <v>157</v>
      </c>
    </row>
    <row r="1257" spans="2:51" s="13" customFormat="1">
      <c r="B1257" s="159"/>
      <c r="D1257" s="154" t="s">
        <v>259</v>
      </c>
      <c r="E1257" s="160" t="s">
        <v>1</v>
      </c>
      <c r="F1257" s="161" t="s">
        <v>4809</v>
      </c>
      <c r="H1257" s="162">
        <v>1</v>
      </c>
      <c r="L1257" s="159"/>
      <c r="M1257" s="163"/>
      <c r="T1257" s="164"/>
      <c r="AT1257" s="160" t="s">
        <v>259</v>
      </c>
      <c r="AU1257" s="160" t="s">
        <v>88</v>
      </c>
      <c r="AV1257" s="13" t="s">
        <v>88</v>
      </c>
      <c r="AW1257" s="13" t="s">
        <v>27</v>
      </c>
      <c r="AX1257" s="13" t="s">
        <v>72</v>
      </c>
      <c r="AY1257" s="160" t="s">
        <v>157</v>
      </c>
    </row>
    <row r="1258" spans="2:51" s="13" customFormat="1">
      <c r="B1258" s="159"/>
      <c r="D1258" s="154" t="s">
        <v>259</v>
      </c>
      <c r="E1258" s="160" t="s">
        <v>1</v>
      </c>
      <c r="F1258" s="161" t="s">
        <v>4810</v>
      </c>
      <c r="H1258" s="162">
        <v>1</v>
      </c>
      <c r="L1258" s="159"/>
      <c r="M1258" s="163"/>
      <c r="T1258" s="164"/>
      <c r="AT1258" s="160" t="s">
        <v>259</v>
      </c>
      <c r="AU1258" s="160" t="s">
        <v>88</v>
      </c>
      <c r="AV1258" s="13" t="s">
        <v>88</v>
      </c>
      <c r="AW1258" s="13" t="s">
        <v>27</v>
      </c>
      <c r="AX1258" s="13" t="s">
        <v>72</v>
      </c>
      <c r="AY1258" s="160" t="s">
        <v>157</v>
      </c>
    </row>
    <row r="1259" spans="2:51" s="13" customFormat="1">
      <c r="B1259" s="159"/>
      <c r="D1259" s="154" t="s">
        <v>259</v>
      </c>
      <c r="E1259" s="160" t="s">
        <v>1</v>
      </c>
      <c r="F1259" s="161" t="s">
        <v>4811</v>
      </c>
      <c r="H1259" s="162">
        <v>1</v>
      </c>
      <c r="L1259" s="159"/>
      <c r="M1259" s="163"/>
      <c r="T1259" s="164"/>
      <c r="AT1259" s="160" t="s">
        <v>259</v>
      </c>
      <c r="AU1259" s="160" t="s">
        <v>88</v>
      </c>
      <c r="AV1259" s="13" t="s">
        <v>88</v>
      </c>
      <c r="AW1259" s="13" t="s">
        <v>27</v>
      </c>
      <c r="AX1259" s="13" t="s">
        <v>72</v>
      </c>
      <c r="AY1259" s="160" t="s">
        <v>157</v>
      </c>
    </row>
    <row r="1260" spans="2:51" s="13" customFormat="1">
      <c r="B1260" s="159"/>
      <c r="D1260" s="154" t="s">
        <v>259</v>
      </c>
      <c r="E1260" s="160" t="s">
        <v>1</v>
      </c>
      <c r="F1260" s="161" t="s">
        <v>4812</v>
      </c>
      <c r="H1260" s="162">
        <v>1</v>
      </c>
      <c r="L1260" s="159"/>
      <c r="M1260" s="163"/>
      <c r="T1260" s="164"/>
      <c r="AT1260" s="160" t="s">
        <v>259</v>
      </c>
      <c r="AU1260" s="160" t="s">
        <v>88</v>
      </c>
      <c r="AV1260" s="13" t="s">
        <v>88</v>
      </c>
      <c r="AW1260" s="13" t="s">
        <v>27</v>
      </c>
      <c r="AX1260" s="13" t="s">
        <v>72</v>
      </c>
      <c r="AY1260" s="160" t="s">
        <v>157</v>
      </c>
    </row>
    <row r="1261" spans="2:51" s="13" customFormat="1">
      <c r="B1261" s="159"/>
      <c r="D1261" s="154" t="s">
        <v>259</v>
      </c>
      <c r="E1261" s="160" t="s">
        <v>1</v>
      </c>
      <c r="F1261" s="161" t="s">
        <v>4813</v>
      </c>
      <c r="H1261" s="162">
        <v>1</v>
      </c>
      <c r="L1261" s="159"/>
      <c r="M1261" s="163"/>
      <c r="T1261" s="164"/>
      <c r="AT1261" s="160" t="s">
        <v>259</v>
      </c>
      <c r="AU1261" s="160" t="s">
        <v>88</v>
      </c>
      <c r="AV1261" s="13" t="s">
        <v>88</v>
      </c>
      <c r="AW1261" s="13" t="s">
        <v>27</v>
      </c>
      <c r="AX1261" s="13" t="s">
        <v>72</v>
      </c>
      <c r="AY1261" s="160" t="s">
        <v>157</v>
      </c>
    </row>
    <row r="1262" spans="2:51" s="13" customFormat="1">
      <c r="B1262" s="159"/>
      <c r="D1262" s="154" t="s">
        <v>259</v>
      </c>
      <c r="E1262" s="160" t="s">
        <v>1</v>
      </c>
      <c r="F1262" s="161" t="s">
        <v>4814</v>
      </c>
      <c r="H1262" s="162">
        <v>1</v>
      </c>
      <c r="L1262" s="159"/>
      <c r="M1262" s="163"/>
      <c r="T1262" s="164"/>
      <c r="AT1262" s="160" t="s">
        <v>259</v>
      </c>
      <c r="AU1262" s="160" t="s">
        <v>88</v>
      </c>
      <c r="AV1262" s="13" t="s">
        <v>88</v>
      </c>
      <c r="AW1262" s="13" t="s">
        <v>27</v>
      </c>
      <c r="AX1262" s="13" t="s">
        <v>72</v>
      </c>
      <c r="AY1262" s="160" t="s">
        <v>157</v>
      </c>
    </row>
    <row r="1263" spans="2:51" s="13" customFormat="1">
      <c r="B1263" s="159"/>
      <c r="D1263" s="154" t="s">
        <v>259</v>
      </c>
      <c r="E1263" s="160" t="s">
        <v>1</v>
      </c>
      <c r="F1263" s="161" t="s">
        <v>4815</v>
      </c>
      <c r="H1263" s="162">
        <v>1</v>
      </c>
      <c r="L1263" s="159"/>
      <c r="M1263" s="163"/>
      <c r="T1263" s="164"/>
      <c r="AT1263" s="160" t="s">
        <v>259</v>
      </c>
      <c r="AU1263" s="160" t="s">
        <v>88</v>
      </c>
      <c r="AV1263" s="13" t="s">
        <v>88</v>
      </c>
      <c r="AW1263" s="13" t="s">
        <v>27</v>
      </c>
      <c r="AX1263" s="13" t="s">
        <v>72</v>
      </c>
      <c r="AY1263" s="160" t="s">
        <v>157</v>
      </c>
    </row>
    <row r="1264" spans="2:51" s="13" customFormat="1">
      <c r="B1264" s="159"/>
      <c r="D1264" s="154" t="s">
        <v>259</v>
      </c>
      <c r="E1264" s="160" t="s">
        <v>1</v>
      </c>
      <c r="F1264" s="161" t="s">
        <v>4816</v>
      </c>
      <c r="H1264" s="162">
        <v>2</v>
      </c>
      <c r="L1264" s="159"/>
      <c r="M1264" s="163"/>
      <c r="T1264" s="164"/>
      <c r="AT1264" s="160" t="s">
        <v>259</v>
      </c>
      <c r="AU1264" s="160" t="s">
        <v>88</v>
      </c>
      <c r="AV1264" s="13" t="s">
        <v>88</v>
      </c>
      <c r="AW1264" s="13" t="s">
        <v>27</v>
      </c>
      <c r="AX1264" s="13" t="s">
        <v>72</v>
      </c>
      <c r="AY1264" s="160" t="s">
        <v>157</v>
      </c>
    </row>
    <row r="1265" spans="2:65" s="13" customFormat="1">
      <c r="B1265" s="159"/>
      <c r="D1265" s="154" t="s">
        <v>259</v>
      </c>
      <c r="E1265" s="160" t="s">
        <v>1</v>
      </c>
      <c r="F1265" s="161" t="s">
        <v>4817</v>
      </c>
      <c r="H1265" s="162">
        <v>1</v>
      </c>
      <c r="L1265" s="159"/>
      <c r="M1265" s="163"/>
      <c r="T1265" s="164"/>
      <c r="AT1265" s="160" t="s">
        <v>259</v>
      </c>
      <c r="AU1265" s="160" t="s">
        <v>88</v>
      </c>
      <c r="AV1265" s="13" t="s">
        <v>88</v>
      </c>
      <c r="AW1265" s="13" t="s">
        <v>27</v>
      </c>
      <c r="AX1265" s="13" t="s">
        <v>72</v>
      </c>
      <c r="AY1265" s="160" t="s">
        <v>157</v>
      </c>
    </row>
    <row r="1266" spans="2:65" s="13" customFormat="1">
      <c r="B1266" s="159"/>
      <c r="D1266" s="154" t="s">
        <v>259</v>
      </c>
      <c r="E1266" s="160" t="s">
        <v>1</v>
      </c>
      <c r="F1266" s="161" t="s">
        <v>4818</v>
      </c>
      <c r="H1266" s="162">
        <v>1</v>
      </c>
      <c r="L1266" s="159"/>
      <c r="M1266" s="163"/>
      <c r="T1266" s="164"/>
      <c r="AT1266" s="160" t="s">
        <v>259</v>
      </c>
      <c r="AU1266" s="160" t="s">
        <v>88</v>
      </c>
      <c r="AV1266" s="13" t="s">
        <v>88</v>
      </c>
      <c r="AW1266" s="13" t="s">
        <v>27</v>
      </c>
      <c r="AX1266" s="13" t="s">
        <v>72</v>
      </c>
      <c r="AY1266" s="160" t="s">
        <v>157</v>
      </c>
    </row>
    <row r="1267" spans="2:65" s="13" customFormat="1">
      <c r="B1267" s="159"/>
      <c r="D1267" s="154" t="s">
        <v>259</v>
      </c>
      <c r="E1267" s="160" t="s">
        <v>1</v>
      </c>
      <c r="F1267" s="161" t="s">
        <v>4819</v>
      </c>
      <c r="H1267" s="162">
        <v>1</v>
      </c>
      <c r="L1267" s="159"/>
      <c r="M1267" s="163"/>
      <c r="T1267" s="164"/>
      <c r="AT1267" s="160" t="s">
        <v>259</v>
      </c>
      <c r="AU1267" s="160" t="s">
        <v>88</v>
      </c>
      <c r="AV1267" s="13" t="s">
        <v>88</v>
      </c>
      <c r="AW1267" s="13" t="s">
        <v>27</v>
      </c>
      <c r="AX1267" s="13" t="s">
        <v>72</v>
      </c>
      <c r="AY1267" s="160" t="s">
        <v>157</v>
      </c>
    </row>
    <row r="1268" spans="2:65" s="13" customFormat="1">
      <c r="B1268" s="159"/>
      <c r="D1268" s="154" t="s">
        <v>259</v>
      </c>
      <c r="E1268" s="160" t="s">
        <v>1</v>
      </c>
      <c r="F1268" s="161" t="s">
        <v>4820</v>
      </c>
      <c r="H1268" s="162">
        <v>2</v>
      </c>
      <c r="L1268" s="159"/>
      <c r="M1268" s="163"/>
      <c r="T1268" s="164"/>
      <c r="AT1268" s="160" t="s">
        <v>259</v>
      </c>
      <c r="AU1268" s="160" t="s">
        <v>88</v>
      </c>
      <c r="AV1268" s="13" t="s">
        <v>88</v>
      </c>
      <c r="AW1268" s="13" t="s">
        <v>27</v>
      </c>
      <c r="AX1268" s="13" t="s">
        <v>72</v>
      </c>
      <c r="AY1268" s="160" t="s">
        <v>157</v>
      </c>
    </row>
    <row r="1269" spans="2:65" s="12" customFormat="1">
      <c r="B1269" s="153"/>
      <c r="D1269" s="154" t="s">
        <v>259</v>
      </c>
      <c r="E1269" s="155" t="s">
        <v>1</v>
      </c>
      <c r="F1269" s="156" t="s">
        <v>2761</v>
      </c>
      <c r="H1269" s="155" t="s">
        <v>1</v>
      </c>
      <c r="L1269" s="153"/>
      <c r="M1269" s="157"/>
      <c r="T1269" s="158"/>
      <c r="AT1269" s="155" t="s">
        <v>259</v>
      </c>
      <c r="AU1269" s="155" t="s">
        <v>88</v>
      </c>
      <c r="AV1269" s="12" t="s">
        <v>80</v>
      </c>
      <c r="AW1269" s="12" t="s">
        <v>27</v>
      </c>
      <c r="AX1269" s="12" t="s">
        <v>72</v>
      </c>
      <c r="AY1269" s="155" t="s">
        <v>157</v>
      </c>
    </row>
    <row r="1270" spans="2:65" s="13" customFormat="1">
      <c r="B1270" s="159"/>
      <c r="D1270" s="154" t="s">
        <v>259</v>
      </c>
      <c r="E1270" s="160" t="s">
        <v>1</v>
      </c>
      <c r="F1270" s="161" t="s">
        <v>4821</v>
      </c>
      <c r="H1270" s="162">
        <v>1</v>
      </c>
      <c r="L1270" s="159"/>
      <c r="M1270" s="163"/>
      <c r="T1270" s="164"/>
      <c r="AT1270" s="160" t="s">
        <v>259</v>
      </c>
      <c r="AU1270" s="160" t="s">
        <v>88</v>
      </c>
      <c r="AV1270" s="13" t="s">
        <v>88</v>
      </c>
      <c r="AW1270" s="13" t="s">
        <v>27</v>
      </c>
      <c r="AX1270" s="13" t="s">
        <v>72</v>
      </c>
      <c r="AY1270" s="160" t="s">
        <v>157</v>
      </c>
    </row>
    <row r="1271" spans="2:65" s="13" customFormat="1">
      <c r="B1271" s="159"/>
      <c r="D1271" s="154" t="s">
        <v>259</v>
      </c>
      <c r="E1271" s="160" t="s">
        <v>1</v>
      </c>
      <c r="F1271" s="161" t="s">
        <v>4822</v>
      </c>
      <c r="H1271" s="162">
        <v>1</v>
      </c>
      <c r="L1271" s="159"/>
      <c r="M1271" s="163"/>
      <c r="T1271" s="164"/>
      <c r="AT1271" s="160" t="s">
        <v>259</v>
      </c>
      <c r="AU1271" s="160" t="s">
        <v>88</v>
      </c>
      <c r="AV1271" s="13" t="s">
        <v>88</v>
      </c>
      <c r="AW1271" s="13" t="s">
        <v>27</v>
      </c>
      <c r="AX1271" s="13" t="s">
        <v>72</v>
      </c>
      <c r="AY1271" s="160" t="s">
        <v>157</v>
      </c>
    </row>
    <row r="1272" spans="2:65" s="13" customFormat="1">
      <c r="B1272" s="159"/>
      <c r="D1272" s="154" t="s">
        <v>259</v>
      </c>
      <c r="E1272" s="160" t="s">
        <v>1</v>
      </c>
      <c r="F1272" s="161" t="s">
        <v>4823</v>
      </c>
      <c r="H1272" s="162">
        <v>1</v>
      </c>
      <c r="L1272" s="159"/>
      <c r="M1272" s="163"/>
      <c r="T1272" s="164"/>
      <c r="AT1272" s="160" t="s">
        <v>259</v>
      </c>
      <c r="AU1272" s="160" t="s">
        <v>88</v>
      </c>
      <c r="AV1272" s="13" t="s">
        <v>88</v>
      </c>
      <c r="AW1272" s="13" t="s">
        <v>27</v>
      </c>
      <c r="AX1272" s="13" t="s">
        <v>72</v>
      </c>
      <c r="AY1272" s="160" t="s">
        <v>157</v>
      </c>
    </row>
    <row r="1273" spans="2:65" s="13" customFormat="1">
      <c r="B1273" s="159"/>
      <c r="D1273" s="154" t="s">
        <v>259</v>
      </c>
      <c r="E1273" s="160" t="s">
        <v>1</v>
      </c>
      <c r="F1273" s="161" t="s">
        <v>4824</v>
      </c>
      <c r="H1273" s="162">
        <v>1</v>
      </c>
      <c r="L1273" s="159"/>
      <c r="M1273" s="163"/>
      <c r="T1273" s="164"/>
      <c r="AT1273" s="160" t="s">
        <v>259</v>
      </c>
      <c r="AU1273" s="160" t="s">
        <v>88</v>
      </c>
      <c r="AV1273" s="13" t="s">
        <v>88</v>
      </c>
      <c r="AW1273" s="13" t="s">
        <v>27</v>
      </c>
      <c r="AX1273" s="13" t="s">
        <v>72</v>
      </c>
      <c r="AY1273" s="160" t="s">
        <v>157</v>
      </c>
    </row>
    <row r="1274" spans="2:65" s="13" customFormat="1">
      <c r="B1274" s="159"/>
      <c r="D1274" s="154" t="s">
        <v>259</v>
      </c>
      <c r="E1274" s="160" t="s">
        <v>1</v>
      </c>
      <c r="F1274" s="161" t="s">
        <v>4825</v>
      </c>
      <c r="H1274" s="162">
        <v>1</v>
      </c>
      <c r="L1274" s="159"/>
      <c r="M1274" s="163"/>
      <c r="T1274" s="164"/>
      <c r="AT1274" s="160" t="s">
        <v>259</v>
      </c>
      <c r="AU1274" s="160" t="s">
        <v>88</v>
      </c>
      <c r="AV1274" s="13" t="s">
        <v>88</v>
      </c>
      <c r="AW1274" s="13" t="s">
        <v>27</v>
      </c>
      <c r="AX1274" s="13" t="s">
        <v>72</v>
      </c>
      <c r="AY1274" s="160" t="s">
        <v>157</v>
      </c>
    </row>
    <row r="1275" spans="2:65" s="13" customFormat="1">
      <c r="B1275" s="159"/>
      <c r="D1275" s="154" t="s">
        <v>259</v>
      </c>
      <c r="E1275" s="160" t="s">
        <v>1</v>
      </c>
      <c r="F1275" s="161" t="s">
        <v>4826</v>
      </c>
      <c r="H1275" s="162">
        <v>1</v>
      </c>
      <c r="L1275" s="159"/>
      <c r="M1275" s="163"/>
      <c r="T1275" s="164"/>
      <c r="AT1275" s="160" t="s">
        <v>259</v>
      </c>
      <c r="AU1275" s="160" t="s">
        <v>88</v>
      </c>
      <c r="AV1275" s="13" t="s">
        <v>88</v>
      </c>
      <c r="AW1275" s="13" t="s">
        <v>27</v>
      </c>
      <c r="AX1275" s="13" t="s">
        <v>72</v>
      </c>
      <c r="AY1275" s="160" t="s">
        <v>157</v>
      </c>
    </row>
    <row r="1276" spans="2:65" s="13" customFormat="1">
      <c r="B1276" s="159"/>
      <c r="D1276" s="154" t="s">
        <v>259</v>
      </c>
      <c r="E1276" s="160" t="s">
        <v>1</v>
      </c>
      <c r="F1276" s="161" t="s">
        <v>4827</v>
      </c>
      <c r="H1276" s="162">
        <v>1</v>
      </c>
      <c r="L1276" s="159"/>
      <c r="M1276" s="163"/>
      <c r="T1276" s="164"/>
      <c r="AT1276" s="160" t="s">
        <v>259</v>
      </c>
      <c r="AU1276" s="160" t="s">
        <v>88</v>
      </c>
      <c r="AV1276" s="13" t="s">
        <v>88</v>
      </c>
      <c r="AW1276" s="13" t="s">
        <v>27</v>
      </c>
      <c r="AX1276" s="13" t="s">
        <v>72</v>
      </c>
      <c r="AY1276" s="160" t="s">
        <v>157</v>
      </c>
    </row>
    <row r="1277" spans="2:65" s="14" customFormat="1">
      <c r="B1277" s="165"/>
      <c r="D1277" s="154" t="s">
        <v>259</v>
      </c>
      <c r="E1277" s="166" t="s">
        <v>1</v>
      </c>
      <c r="F1277" s="167" t="s">
        <v>265</v>
      </c>
      <c r="H1277" s="168">
        <v>67</v>
      </c>
      <c r="L1277" s="165"/>
      <c r="M1277" s="169"/>
      <c r="T1277" s="170"/>
      <c r="AT1277" s="166" t="s">
        <v>259</v>
      </c>
      <c r="AU1277" s="166" t="s">
        <v>88</v>
      </c>
      <c r="AV1277" s="14" t="s">
        <v>164</v>
      </c>
      <c r="AW1277" s="14" t="s">
        <v>27</v>
      </c>
      <c r="AX1277" s="14" t="s">
        <v>80</v>
      </c>
      <c r="AY1277" s="166" t="s">
        <v>157</v>
      </c>
    </row>
    <row r="1278" spans="2:65" s="1" customFormat="1" ht="24.25" customHeight="1">
      <c r="B1278" s="28"/>
      <c r="C1278" s="205" t="s">
        <v>932</v>
      </c>
      <c r="D1278" s="205" t="s">
        <v>557</v>
      </c>
      <c r="E1278" s="206" t="s">
        <v>4828</v>
      </c>
      <c r="F1278" s="207" t="s">
        <v>4829</v>
      </c>
      <c r="G1278" s="208" t="s">
        <v>228</v>
      </c>
      <c r="H1278" s="209">
        <v>22</v>
      </c>
      <c r="I1278" s="904"/>
      <c r="J1278" s="210">
        <f>ROUND(I1278*H1278,2)</f>
        <v>0</v>
      </c>
      <c r="K1278" s="207" t="s">
        <v>2720</v>
      </c>
      <c r="L1278" s="185"/>
      <c r="M1278" s="186" t="s">
        <v>1</v>
      </c>
      <c r="N1278" s="187" t="s">
        <v>38</v>
      </c>
      <c r="O1278" s="142">
        <v>0</v>
      </c>
      <c r="P1278" s="142">
        <f>O1278*H1278</f>
        <v>0</v>
      </c>
      <c r="Q1278" s="142">
        <v>1.225E-2</v>
      </c>
      <c r="R1278" s="142">
        <f>Q1278*H1278</f>
        <v>0.26950000000000002</v>
      </c>
      <c r="S1278" s="142">
        <v>0</v>
      </c>
      <c r="T1278" s="143">
        <f>S1278*H1278</f>
        <v>0</v>
      </c>
      <c r="AR1278" s="144" t="s">
        <v>172</v>
      </c>
      <c r="AT1278" s="144" t="s">
        <v>557</v>
      </c>
      <c r="AU1278" s="144" t="s">
        <v>88</v>
      </c>
      <c r="AY1278" s="16" t="s">
        <v>157</v>
      </c>
      <c r="BE1278" s="145">
        <f>IF(N1278="základní",J1278,0)</f>
        <v>0</v>
      </c>
      <c r="BF1278" s="145">
        <f>IF(N1278="snížená",J1278,0)</f>
        <v>0</v>
      </c>
      <c r="BG1278" s="145">
        <f>IF(N1278="zákl. přenesená",J1278,0)</f>
        <v>0</v>
      </c>
      <c r="BH1278" s="145">
        <f>IF(N1278="sníž. přenesená",J1278,0)</f>
        <v>0</v>
      </c>
      <c r="BI1278" s="145">
        <f>IF(N1278="nulová",J1278,0)</f>
        <v>0</v>
      </c>
      <c r="BJ1278" s="16" t="s">
        <v>88</v>
      </c>
      <c r="BK1278" s="145">
        <f>ROUND(I1278*H1278,2)</f>
        <v>0</v>
      </c>
      <c r="BL1278" s="16" t="s">
        <v>164</v>
      </c>
      <c r="BM1278" s="144" t="s">
        <v>4830</v>
      </c>
    </row>
    <row r="1279" spans="2:65" s="12" customFormat="1">
      <c r="B1279" s="153"/>
      <c r="D1279" s="154" t="s">
        <v>259</v>
      </c>
      <c r="E1279" s="155" t="s">
        <v>1</v>
      </c>
      <c r="F1279" s="156" t="s">
        <v>2723</v>
      </c>
      <c r="H1279" s="155" t="s">
        <v>1</v>
      </c>
      <c r="L1279" s="153"/>
      <c r="M1279" s="157"/>
      <c r="T1279" s="158"/>
      <c r="AT1279" s="155" t="s">
        <v>259</v>
      </c>
      <c r="AU1279" s="155" t="s">
        <v>88</v>
      </c>
      <c r="AV1279" s="12" t="s">
        <v>80</v>
      </c>
      <c r="AW1279" s="12" t="s">
        <v>27</v>
      </c>
      <c r="AX1279" s="12" t="s">
        <v>72</v>
      </c>
      <c r="AY1279" s="155" t="s">
        <v>157</v>
      </c>
    </row>
    <row r="1280" spans="2:65" s="12" customFormat="1">
      <c r="B1280" s="153"/>
      <c r="D1280" s="154" t="s">
        <v>259</v>
      </c>
      <c r="E1280" s="155" t="s">
        <v>1</v>
      </c>
      <c r="F1280" s="156" t="s">
        <v>2758</v>
      </c>
      <c r="H1280" s="155" t="s">
        <v>1</v>
      </c>
      <c r="L1280" s="153"/>
      <c r="M1280" s="157"/>
      <c r="T1280" s="158"/>
      <c r="AT1280" s="155" t="s">
        <v>259</v>
      </c>
      <c r="AU1280" s="155" t="s">
        <v>88</v>
      </c>
      <c r="AV1280" s="12" t="s">
        <v>80</v>
      </c>
      <c r="AW1280" s="12" t="s">
        <v>27</v>
      </c>
      <c r="AX1280" s="12" t="s">
        <v>72</v>
      </c>
      <c r="AY1280" s="155" t="s">
        <v>157</v>
      </c>
    </row>
    <row r="1281" spans="2:51" s="13" customFormat="1">
      <c r="B1281" s="159"/>
      <c r="D1281" s="154" t="s">
        <v>259</v>
      </c>
      <c r="E1281" s="160" t="s">
        <v>1</v>
      </c>
      <c r="F1281" s="161" t="s">
        <v>4191</v>
      </c>
      <c r="H1281" s="162">
        <v>1</v>
      </c>
      <c r="L1281" s="159"/>
      <c r="M1281" s="163"/>
      <c r="T1281" s="164"/>
      <c r="AT1281" s="160" t="s">
        <v>259</v>
      </c>
      <c r="AU1281" s="160" t="s">
        <v>88</v>
      </c>
      <c r="AV1281" s="13" t="s">
        <v>88</v>
      </c>
      <c r="AW1281" s="13" t="s">
        <v>27</v>
      </c>
      <c r="AX1281" s="13" t="s">
        <v>72</v>
      </c>
      <c r="AY1281" s="160" t="s">
        <v>157</v>
      </c>
    </row>
    <row r="1282" spans="2:51" s="13" customFormat="1">
      <c r="B1282" s="159"/>
      <c r="D1282" s="154" t="s">
        <v>259</v>
      </c>
      <c r="E1282" s="160" t="s">
        <v>1</v>
      </c>
      <c r="F1282" s="161" t="s">
        <v>4778</v>
      </c>
      <c r="H1282" s="162">
        <v>3</v>
      </c>
      <c r="L1282" s="159"/>
      <c r="M1282" s="163"/>
      <c r="T1282" s="164"/>
      <c r="AT1282" s="160" t="s">
        <v>259</v>
      </c>
      <c r="AU1282" s="160" t="s">
        <v>88</v>
      </c>
      <c r="AV1282" s="13" t="s">
        <v>88</v>
      </c>
      <c r="AW1282" s="13" t="s">
        <v>27</v>
      </c>
      <c r="AX1282" s="13" t="s">
        <v>72</v>
      </c>
      <c r="AY1282" s="160" t="s">
        <v>157</v>
      </c>
    </row>
    <row r="1283" spans="2:51" s="13" customFormat="1">
      <c r="B1283" s="159"/>
      <c r="D1283" s="154" t="s">
        <v>259</v>
      </c>
      <c r="E1283" s="160" t="s">
        <v>1</v>
      </c>
      <c r="F1283" s="161" t="s">
        <v>4779</v>
      </c>
      <c r="H1283" s="162">
        <v>2</v>
      </c>
      <c r="L1283" s="159"/>
      <c r="M1283" s="163"/>
      <c r="T1283" s="164"/>
      <c r="AT1283" s="160" t="s">
        <v>259</v>
      </c>
      <c r="AU1283" s="160" t="s">
        <v>88</v>
      </c>
      <c r="AV1283" s="13" t="s">
        <v>88</v>
      </c>
      <c r="AW1283" s="13" t="s">
        <v>27</v>
      </c>
      <c r="AX1283" s="13" t="s">
        <v>72</v>
      </c>
      <c r="AY1283" s="160" t="s">
        <v>157</v>
      </c>
    </row>
    <row r="1284" spans="2:51" s="12" customFormat="1">
      <c r="B1284" s="153"/>
      <c r="D1284" s="154" t="s">
        <v>259</v>
      </c>
      <c r="E1284" s="155" t="s">
        <v>1</v>
      </c>
      <c r="F1284" s="156" t="s">
        <v>2759</v>
      </c>
      <c r="H1284" s="155" t="s">
        <v>1</v>
      </c>
      <c r="L1284" s="153"/>
      <c r="M1284" s="157"/>
      <c r="T1284" s="158"/>
      <c r="AT1284" s="155" t="s">
        <v>259</v>
      </c>
      <c r="AU1284" s="155" t="s">
        <v>88</v>
      </c>
      <c r="AV1284" s="12" t="s">
        <v>80</v>
      </c>
      <c r="AW1284" s="12" t="s">
        <v>27</v>
      </c>
      <c r="AX1284" s="12" t="s">
        <v>72</v>
      </c>
      <c r="AY1284" s="155" t="s">
        <v>157</v>
      </c>
    </row>
    <row r="1285" spans="2:51" s="13" customFormat="1">
      <c r="B1285" s="159"/>
      <c r="D1285" s="154" t="s">
        <v>259</v>
      </c>
      <c r="E1285" s="160" t="s">
        <v>1</v>
      </c>
      <c r="F1285" s="161" t="s">
        <v>4789</v>
      </c>
      <c r="H1285" s="162">
        <v>1</v>
      </c>
      <c r="L1285" s="159"/>
      <c r="M1285" s="163"/>
      <c r="T1285" s="164"/>
      <c r="AT1285" s="160" t="s">
        <v>259</v>
      </c>
      <c r="AU1285" s="160" t="s">
        <v>88</v>
      </c>
      <c r="AV1285" s="13" t="s">
        <v>88</v>
      </c>
      <c r="AW1285" s="13" t="s">
        <v>27</v>
      </c>
      <c r="AX1285" s="13" t="s">
        <v>72</v>
      </c>
      <c r="AY1285" s="160" t="s">
        <v>157</v>
      </c>
    </row>
    <row r="1286" spans="2:51" s="13" customFormat="1">
      <c r="B1286" s="159"/>
      <c r="D1286" s="154" t="s">
        <v>259</v>
      </c>
      <c r="E1286" s="160" t="s">
        <v>1</v>
      </c>
      <c r="F1286" s="161" t="s">
        <v>4790</v>
      </c>
      <c r="H1286" s="162">
        <v>2</v>
      </c>
      <c r="L1286" s="159"/>
      <c r="M1286" s="163"/>
      <c r="T1286" s="164"/>
      <c r="AT1286" s="160" t="s">
        <v>259</v>
      </c>
      <c r="AU1286" s="160" t="s">
        <v>88</v>
      </c>
      <c r="AV1286" s="13" t="s">
        <v>88</v>
      </c>
      <c r="AW1286" s="13" t="s">
        <v>27</v>
      </c>
      <c r="AX1286" s="13" t="s">
        <v>72</v>
      </c>
      <c r="AY1286" s="160" t="s">
        <v>157</v>
      </c>
    </row>
    <row r="1287" spans="2:51" s="13" customFormat="1">
      <c r="B1287" s="159"/>
      <c r="D1287" s="154" t="s">
        <v>259</v>
      </c>
      <c r="E1287" s="160" t="s">
        <v>1</v>
      </c>
      <c r="F1287" s="161" t="s">
        <v>4791</v>
      </c>
      <c r="H1287" s="162">
        <v>1</v>
      </c>
      <c r="L1287" s="159"/>
      <c r="M1287" s="163"/>
      <c r="T1287" s="164"/>
      <c r="AT1287" s="160" t="s">
        <v>259</v>
      </c>
      <c r="AU1287" s="160" t="s">
        <v>88</v>
      </c>
      <c r="AV1287" s="13" t="s">
        <v>88</v>
      </c>
      <c r="AW1287" s="13" t="s">
        <v>27</v>
      </c>
      <c r="AX1287" s="13" t="s">
        <v>72</v>
      </c>
      <c r="AY1287" s="160" t="s">
        <v>157</v>
      </c>
    </row>
    <row r="1288" spans="2:51" s="13" customFormat="1">
      <c r="B1288" s="159"/>
      <c r="D1288" s="154" t="s">
        <v>259</v>
      </c>
      <c r="E1288" s="160" t="s">
        <v>1</v>
      </c>
      <c r="F1288" s="161" t="s">
        <v>4792</v>
      </c>
      <c r="H1288" s="162">
        <v>1</v>
      </c>
      <c r="L1288" s="159"/>
      <c r="M1288" s="163"/>
      <c r="T1288" s="164"/>
      <c r="AT1288" s="160" t="s">
        <v>259</v>
      </c>
      <c r="AU1288" s="160" t="s">
        <v>88</v>
      </c>
      <c r="AV1288" s="13" t="s">
        <v>88</v>
      </c>
      <c r="AW1288" s="13" t="s">
        <v>27</v>
      </c>
      <c r="AX1288" s="13" t="s">
        <v>72</v>
      </c>
      <c r="AY1288" s="160" t="s">
        <v>157</v>
      </c>
    </row>
    <row r="1289" spans="2:51" s="13" customFormat="1">
      <c r="B1289" s="159"/>
      <c r="D1289" s="154" t="s">
        <v>259</v>
      </c>
      <c r="E1289" s="160" t="s">
        <v>1</v>
      </c>
      <c r="F1289" s="161" t="s">
        <v>4793</v>
      </c>
      <c r="H1289" s="162">
        <v>1</v>
      </c>
      <c r="L1289" s="159"/>
      <c r="M1289" s="163"/>
      <c r="T1289" s="164"/>
      <c r="AT1289" s="160" t="s">
        <v>259</v>
      </c>
      <c r="AU1289" s="160" t="s">
        <v>88</v>
      </c>
      <c r="AV1289" s="13" t="s">
        <v>88</v>
      </c>
      <c r="AW1289" s="13" t="s">
        <v>27</v>
      </c>
      <c r="AX1289" s="13" t="s">
        <v>72</v>
      </c>
      <c r="AY1289" s="160" t="s">
        <v>157</v>
      </c>
    </row>
    <row r="1290" spans="2:51" s="12" customFormat="1">
      <c r="B1290" s="153"/>
      <c r="D1290" s="154" t="s">
        <v>259</v>
      </c>
      <c r="E1290" s="155" t="s">
        <v>1</v>
      </c>
      <c r="F1290" s="156" t="s">
        <v>2760</v>
      </c>
      <c r="H1290" s="155" t="s">
        <v>1</v>
      </c>
      <c r="L1290" s="153"/>
      <c r="M1290" s="157"/>
      <c r="T1290" s="158"/>
      <c r="AT1290" s="155" t="s">
        <v>259</v>
      </c>
      <c r="AU1290" s="155" t="s">
        <v>88</v>
      </c>
      <c r="AV1290" s="12" t="s">
        <v>80</v>
      </c>
      <c r="AW1290" s="12" t="s">
        <v>27</v>
      </c>
      <c r="AX1290" s="12" t="s">
        <v>72</v>
      </c>
      <c r="AY1290" s="155" t="s">
        <v>157</v>
      </c>
    </row>
    <row r="1291" spans="2:51" s="13" customFormat="1">
      <c r="B1291" s="159"/>
      <c r="D1291" s="154" t="s">
        <v>259</v>
      </c>
      <c r="E1291" s="160" t="s">
        <v>1</v>
      </c>
      <c r="F1291" s="161" t="s">
        <v>4803</v>
      </c>
      <c r="H1291" s="162">
        <v>1</v>
      </c>
      <c r="L1291" s="159"/>
      <c r="M1291" s="163"/>
      <c r="T1291" s="164"/>
      <c r="AT1291" s="160" t="s">
        <v>259</v>
      </c>
      <c r="AU1291" s="160" t="s">
        <v>88</v>
      </c>
      <c r="AV1291" s="13" t="s">
        <v>88</v>
      </c>
      <c r="AW1291" s="13" t="s">
        <v>27</v>
      </c>
      <c r="AX1291" s="13" t="s">
        <v>72</v>
      </c>
      <c r="AY1291" s="160" t="s">
        <v>157</v>
      </c>
    </row>
    <row r="1292" spans="2:51" s="13" customFormat="1">
      <c r="B1292" s="159"/>
      <c r="D1292" s="154" t="s">
        <v>259</v>
      </c>
      <c r="E1292" s="160" t="s">
        <v>1</v>
      </c>
      <c r="F1292" s="161" t="s">
        <v>4804</v>
      </c>
      <c r="H1292" s="162">
        <v>3</v>
      </c>
      <c r="L1292" s="159"/>
      <c r="M1292" s="163"/>
      <c r="T1292" s="164"/>
      <c r="AT1292" s="160" t="s">
        <v>259</v>
      </c>
      <c r="AU1292" s="160" t="s">
        <v>88</v>
      </c>
      <c r="AV1292" s="13" t="s">
        <v>88</v>
      </c>
      <c r="AW1292" s="13" t="s">
        <v>27</v>
      </c>
      <c r="AX1292" s="13" t="s">
        <v>72</v>
      </c>
      <c r="AY1292" s="160" t="s">
        <v>157</v>
      </c>
    </row>
    <row r="1293" spans="2:51" s="13" customFormat="1">
      <c r="B1293" s="159"/>
      <c r="D1293" s="154" t="s">
        <v>259</v>
      </c>
      <c r="E1293" s="160" t="s">
        <v>1</v>
      </c>
      <c r="F1293" s="161" t="s">
        <v>4805</v>
      </c>
      <c r="H1293" s="162">
        <v>1</v>
      </c>
      <c r="L1293" s="159"/>
      <c r="M1293" s="163"/>
      <c r="T1293" s="164"/>
      <c r="AT1293" s="160" t="s">
        <v>259</v>
      </c>
      <c r="AU1293" s="160" t="s">
        <v>88</v>
      </c>
      <c r="AV1293" s="13" t="s">
        <v>88</v>
      </c>
      <c r="AW1293" s="13" t="s">
        <v>27</v>
      </c>
      <c r="AX1293" s="13" t="s">
        <v>72</v>
      </c>
      <c r="AY1293" s="160" t="s">
        <v>157</v>
      </c>
    </row>
    <row r="1294" spans="2:51" s="13" customFormat="1">
      <c r="B1294" s="159"/>
      <c r="D1294" s="154" t="s">
        <v>259</v>
      </c>
      <c r="E1294" s="160" t="s">
        <v>1</v>
      </c>
      <c r="F1294" s="161" t="s">
        <v>4806</v>
      </c>
      <c r="H1294" s="162">
        <v>1</v>
      </c>
      <c r="L1294" s="159"/>
      <c r="M1294" s="163"/>
      <c r="T1294" s="164"/>
      <c r="AT1294" s="160" t="s">
        <v>259</v>
      </c>
      <c r="AU1294" s="160" t="s">
        <v>88</v>
      </c>
      <c r="AV1294" s="13" t="s">
        <v>88</v>
      </c>
      <c r="AW1294" s="13" t="s">
        <v>27</v>
      </c>
      <c r="AX1294" s="13" t="s">
        <v>72</v>
      </c>
      <c r="AY1294" s="160" t="s">
        <v>157</v>
      </c>
    </row>
    <row r="1295" spans="2:51" s="13" customFormat="1">
      <c r="B1295" s="159"/>
      <c r="D1295" s="154" t="s">
        <v>259</v>
      </c>
      <c r="E1295" s="160" t="s">
        <v>1</v>
      </c>
      <c r="F1295" s="161" t="s">
        <v>4807</v>
      </c>
      <c r="H1295" s="162">
        <v>2</v>
      </c>
      <c r="L1295" s="159"/>
      <c r="M1295" s="163"/>
      <c r="T1295" s="164"/>
      <c r="AT1295" s="160" t="s">
        <v>259</v>
      </c>
      <c r="AU1295" s="160" t="s">
        <v>88</v>
      </c>
      <c r="AV1295" s="13" t="s">
        <v>88</v>
      </c>
      <c r="AW1295" s="13" t="s">
        <v>27</v>
      </c>
      <c r="AX1295" s="13" t="s">
        <v>72</v>
      </c>
      <c r="AY1295" s="160" t="s">
        <v>157</v>
      </c>
    </row>
    <row r="1296" spans="2:51" s="13" customFormat="1">
      <c r="B1296" s="159"/>
      <c r="D1296" s="154" t="s">
        <v>259</v>
      </c>
      <c r="E1296" s="160" t="s">
        <v>1</v>
      </c>
      <c r="F1296" s="161" t="s">
        <v>4808</v>
      </c>
      <c r="H1296" s="162">
        <v>2</v>
      </c>
      <c r="L1296" s="159"/>
      <c r="M1296" s="163"/>
      <c r="T1296" s="164"/>
      <c r="AT1296" s="160" t="s">
        <v>259</v>
      </c>
      <c r="AU1296" s="160" t="s">
        <v>88</v>
      </c>
      <c r="AV1296" s="13" t="s">
        <v>88</v>
      </c>
      <c r="AW1296" s="13" t="s">
        <v>27</v>
      </c>
      <c r="AX1296" s="13" t="s">
        <v>72</v>
      </c>
      <c r="AY1296" s="160" t="s">
        <v>157</v>
      </c>
    </row>
    <row r="1297" spans="2:65" s="14" customFormat="1">
      <c r="B1297" s="165"/>
      <c r="D1297" s="154" t="s">
        <v>259</v>
      </c>
      <c r="E1297" s="166" t="s">
        <v>1</v>
      </c>
      <c r="F1297" s="167" t="s">
        <v>265</v>
      </c>
      <c r="H1297" s="168">
        <v>22</v>
      </c>
      <c r="L1297" s="165"/>
      <c r="M1297" s="169"/>
      <c r="T1297" s="170"/>
      <c r="AT1297" s="166" t="s">
        <v>259</v>
      </c>
      <c r="AU1297" s="166" t="s">
        <v>88</v>
      </c>
      <c r="AV1297" s="14" t="s">
        <v>164</v>
      </c>
      <c r="AW1297" s="14" t="s">
        <v>27</v>
      </c>
      <c r="AX1297" s="14" t="s">
        <v>80</v>
      </c>
      <c r="AY1297" s="166" t="s">
        <v>157</v>
      </c>
    </row>
    <row r="1298" spans="2:65" s="1" customFormat="1" ht="24.25" customHeight="1">
      <c r="B1298" s="28"/>
      <c r="C1298" s="205" t="s">
        <v>938</v>
      </c>
      <c r="D1298" s="205" t="s">
        <v>557</v>
      </c>
      <c r="E1298" s="206" t="s">
        <v>4831</v>
      </c>
      <c r="F1298" s="207" t="s">
        <v>4832</v>
      </c>
      <c r="G1298" s="208" t="s">
        <v>228</v>
      </c>
      <c r="H1298" s="209">
        <v>30</v>
      </c>
      <c r="I1298" s="904"/>
      <c r="J1298" s="210">
        <f>ROUND(I1298*H1298,2)</f>
        <v>0</v>
      </c>
      <c r="K1298" s="207" t="s">
        <v>2720</v>
      </c>
      <c r="L1298" s="185"/>
      <c r="M1298" s="186" t="s">
        <v>1</v>
      </c>
      <c r="N1298" s="187" t="s">
        <v>38</v>
      </c>
      <c r="O1298" s="142">
        <v>0</v>
      </c>
      <c r="P1298" s="142">
        <f>O1298*H1298</f>
        <v>0</v>
      </c>
      <c r="Q1298" s="142">
        <v>1.2489999999999999E-2</v>
      </c>
      <c r="R1298" s="142">
        <f>Q1298*H1298</f>
        <v>0.37469999999999998</v>
      </c>
      <c r="S1298" s="142">
        <v>0</v>
      </c>
      <c r="T1298" s="143">
        <f>S1298*H1298</f>
        <v>0</v>
      </c>
      <c r="AR1298" s="144" t="s">
        <v>172</v>
      </c>
      <c r="AT1298" s="144" t="s">
        <v>557</v>
      </c>
      <c r="AU1298" s="144" t="s">
        <v>88</v>
      </c>
      <c r="AY1298" s="16" t="s">
        <v>157</v>
      </c>
      <c r="BE1298" s="145">
        <f>IF(N1298="základní",J1298,0)</f>
        <v>0</v>
      </c>
      <c r="BF1298" s="145">
        <f>IF(N1298="snížená",J1298,0)</f>
        <v>0</v>
      </c>
      <c r="BG1298" s="145">
        <f>IF(N1298="zákl. přenesená",J1298,0)</f>
        <v>0</v>
      </c>
      <c r="BH1298" s="145">
        <f>IF(N1298="sníž. přenesená",J1298,0)</f>
        <v>0</v>
      </c>
      <c r="BI1298" s="145">
        <f>IF(N1298="nulová",J1298,0)</f>
        <v>0</v>
      </c>
      <c r="BJ1298" s="16" t="s">
        <v>88</v>
      </c>
      <c r="BK1298" s="145">
        <f>ROUND(I1298*H1298,2)</f>
        <v>0</v>
      </c>
      <c r="BL1298" s="16" t="s">
        <v>164</v>
      </c>
      <c r="BM1298" s="144" t="s">
        <v>4833</v>
      </c>
    </row>
    <row r="1299" spans="2:65" s="12" customFormat="1">
      <c r="B1299" s="153"/>
      <c r="D1299" s="154" t="s">
        <v>259</v>
      </c>
      <c r="E1299" s="155" t="s">
        <v>1</v>
      </c>
      <c r="F1299" s="156" t="s">
        <v>2723</v>
      </c>
      <c r="H1299" s="155" t="s">
        <v>1</v>
      </c>
      <c r="L1299" s="153"/>
      <c r="M1299" s="157"/>
      <c r="T1299" s="158"/>
      <c r="AT1299" s="155" t="s">
        <v>259</v>
      </c>
      <c r="AU1299" s="155" t="s">
        <v>88</v>
      </c>
      <c r="AV1299" s="12" t="s">
        <v>80</v>
      </c>
      <c r="AW1299" s="12" t="s">
        <v>27</v>
      </c>
      <c r="AX1299" s="12" t="s">
        <v>72</v>
      </c>
      <c r="AY1299" s="155" t="s">
        <v>157</v>
      </c>
    </row>
    <row r="1300" spans="2:65" s="12" customFormat="1">
      <c r="B1300" s="153"/>
      <c r="D1300" s="154" t="s">
        <v>259</v>
      </c>
      <c r="E1300" s="155" t="s">
        <v>1</v>
      </c>
      <c r="F1300" s="156" t="s">
        <v>2758</v>
      </c>
      <c r="H1300" s="155" t="s">
        <v>1</v>
      </c>
      <c r="L1300" s="153"/>
      <c r="M1300" s="157"/>
      <c r="T1300" s="158"/>
      <c r="AT1300" s="155" t="s">
        <v>259</v>
      </c>
      <c r="AU1300" s="155" t="s">
        <v>88</v>
      </c>
      <c r="AV1300" s="12" t="s">
        <v>80</v>
      </c>
      <c r="AW1300" s="12" t="s">
        <v>27</v>
      </c>
      <c r="AX1300" s="12" t="s">
        <v>72</v>
      </c>
      <c r="AY1300" s="155" t="s">
        <v>157</v>
      </c>
    </row>
    <row r="1301" spans="2:65" s="13" customFormat="1">
      <c r="B1301" s="159"/>
      <c r="D1301" s="154" t="s">
        <v>259</v>
      </c>
      <c r="E1301" s="160" t="s">
        <v>1</v>
      </c>
      <c r="F1301" s="161" t="s">
        <v>4192</v>
      </c>
      <c r="H1301" s="162">
        <v>1</v>
      </c>
      <c r="L1301" s="159"/>
      <c r="M1301" s="163"/>
      <c r="T1301" s="164"/>
      <c r="AT1301" s="160" t="s">
        <v>259</v>
      </c>
      <c r="AU1301" s="160" t="s">
        <v>88</v>
      </c>
      <c r="AV1301" s="13" t="s">
        <v>88</v>
      </c>
      <c r="AW1301" s="13" t="s">
        <v>27</v>
      </c>
      <c r="AX1301" s="13" t="s">
        <v>72</v>
      </c>
      <c r="AY1301" s="160" t="s">
        <v>157</v>
      </c>
    </row>
    <row r="1302" spans="2:65" s="13" customFormat="1">
      <c r="B1302" s="159"/>
      <c r="D1302" s="154" t="s">
        <v>259</v>
      </c>
      <c r="E1302" s="160" t="s">
        <v>1</v>
      </c>
      <c r="F1302" s="161" t="s">
        <v>4780</v>
      </c>
      <c r="H1302" s="162">
        <v>1</v>
      </c>
      <c r="L1302" s="159"/>
      <c r="M1302" s="163"/>
      <c r="T1302" s="164"/>
      <c r="AT1302" s="160" t="s">
        <v>259</v>
      </c>
      <c r="AU1302" s="160" t="s">
        <v>88</v>
      </c>
      <c r="AV1302" s="13" t="s">
        <v>88</v>
      </c>
      <c r="AW1302" s="13" t="s">
        <v>27</v>
      </c>
      <c r="AX1302" s="13" t="s">
        <v>72</v>
      </c>
      <c r="AY1302" s="160" t="s">
        <v>157</v>
      </c>
    </row>
    <row r="1303" spans="2:65" s="13" customFormat="1">
      <c r="B1303" s="159"/>
      <c r="D1303" s="154" t="s">
        <v>259</v>
      </c>
      <c r="E1303" s="160" t="s">
        <v>1</v>
      </c>
      <c r="F1303" s="161" t="s">
        <v>4781</v>
      </c>
      <c r="H1303" s="162">
        <v>1</v>
      </c>
      <c r="L1303" s="159"/>
      <c r="M1303" s="163"/>
      <c r="T1303" s="164"/>
      <c r="AT1303" s="160" t="s">
        <v>259</v>
      </c>
      <c r="AU1303" s="160" t="s">
        <v>88</v>
      </c>
      <c r="AV1303" s="13" t="s">
        <v>88</v>
      </c>
      <c r="AW1303" s="13" t="s">
        <v>27</v>
      </c>
      <c r="AX1303" s="13" t="s">
        <v>72</v>
      </c>
      <c r="AY1303" s="160" t="s">
        <v>157</v>
      </c>
    </row>
    <row r="1304" spans="2:65" s="13" customFormat="1">
      <c r="B1304" s="159"/>
      <c r="D1304" s="154" t="s">
        <v>259</v>
      </c>
      <c r="E1304" s="160" t="s">
        <v>1</v>
      </c>
      <c r="F1304" s="161" t="s">
        <v>4782</v>
      </c>
      <c r="H1304" s="162">
        <v>2</v>
      </c>
      <c r="L1304" s="159"/>
      <c r="M1304" s="163"/>
      <c r="T1304" s="164"/>
      <c r="AT1304" s="160" t="s">
        <v>259</v>
      </c>
      <c r="AU1304" s="160" t="s">
        <v>88</v>
      </c>
      <c r="AV1304" s="13" t="s">
        <v>88</v>
      </c>
      <c r="AW1304" s="13" t="s">
        <v>27</v>
      </c>
      <c r="AX1304" s="13" t="s">
        <v>72</v>
      </c>
      <c r="AY1304" s="160" t="s">
        <v>157</v>
      </c>
    </row>
    <row r="1305" spans="2:65" s="13" customFormat="1">
      <c r="B1305" s="159"/>
      <c r="D1305" s="154" t="s">
        <v>259</v>
      </c>
      <c r="E1305" s="160" t="s">
        <v>1</v>
      </c>
      <c r="F1305" s="161" t="s">
        <v>4783</v>
      </c>
      <c r="H1305" s="162">
        <v>1</v>
      </c>
      <c r="L1305" s="159"/>
      <c r="M1305" s="163"/>
      <c r="T1305" s="164"/>
      <c r="AT1305" s="160" t="s">
        <v>259</v>
      </c>
      <c r="AU1305" s="160" t="s">
        <v>88</v>
      </c>
      <c r="AV1305" s="13" t="s">
        <v>88</v>
      </c>
      <c r="AW1305" s="13" t="s">
        <v>27</v>
      </c>
      <c r="AX1305" s="13" t="s">
        <v>72</v>
      </c>
      <c r="AY1305" s="160" t="s">
        <v>157</v>
      </c>
    </row>
    <row r="1306" spans="2:65" s="13" customFormat="1">
      <c r="B1306" s="159"/>
      <c r="D1306" s="154" t="s">
        <v>259</v>
      </c>
      <c r="E1306" s="160" t="s">
        <v>1</v>
      </c>
      <c r="F1306" s="161" t="s">
        <v>4784</v>
      </c>
      <c r="H1306" s="162">
        <v>1</v>
      </c>
      <c r="L1306" s="159"/>
      <c r="M1306" s="163"/>
      <c r="T1306" s="164"/>
      <c r="AT1306" s="160" t="s">
        <v>259</v>
      </c>
      <c r="AU1306" s="160" t="s">
        <v>88</v>
      </c>
      <c r="AV1306" s="13" t="s">
        <v>88</v>
      </c>
      <c r="AW1306" s="13" t="s">
        <v>27</v>
      </c>
      <c r="AX1306" s="13" t="s">
        <v>72</v>
      </c>
      <c r="AY1306" s="160" t="s">
        <v>157</v>
      </c>
    </row>
    <row r="1307" spans="2:65" s="13" customFormat="1">
      <c r="B1307" s="159"/>
      <c r="D1307" s="154" t="s">
        <v>259</v>
      </c>
      <c r="E1307" s="160" t="s">
        <v>1</v>
      </c>
      <c r="F1307" s="161" t="s">
        <v>4785</v>
      </c>
      <c r="H1307" s="162">
        <v>1</v>
      </c>
      <c r="L1307" s="159"/>
      <c r="M1307" s="163"/>
      <c r="T1307" s="164"/>
      <c r="AT1307" s="160" t="s">
        <v>259</v>
      </c>
      <c r="AU1307" s="160" t="s">
        <v>88</v>
      </c>
      <c r="AV1307" s="13" t="s">
        <v>88</v>
      </c>
      <c r="AW1307" s="13" t="s">
        <v>27</v>
      </c>
      <c r="AX1307" s="13" t="s">
        <v>72</v>
      </c>
      <c r="AY1307" s="160" t="s">
        <v>157</v>
      </c>
    </row>
    <row r="1308" spans="2:65" s="13" customFormat="1">
      <c r="B1308" s="159"/>
      <c r="D1308" s="154" t="s">
        <v>259</v>
      </c>
      <c r="E1308" s="160" t="s">
        <v>1</v>
      </c>
      <c r="F1308" s="161" t="s">
        <v>4786</v>
      </c>
      <c r="H1308" s="162">
        <v>1</v>
      </c>
      <c r="L1308" s="159"/>
      <c r="M1308" s="163"/>
      <c r="T1308" s="164"/>
      <c r="AT1308" s="160" t="s">
        <v>259</v>
      </c>
      <c r="AU1308" s="160" t="s">
        <v>88</v>
      </c>
      <c r="AV1308" s="13" t="s">
        <v>88</v>
      </c>
      <c r="AW1308" s="13" t="s">
        <v>27</v>
      </c>
      <c r="AX1308" s="13" t="s">
        <v>72</v>
      </c>
      <c r="AY1308" s="160" t="s">
        <v>157</v>
      </c>
    </row>
    <row r="1309" spans="2:65" s="13" customFormat="1">
      <c r="B1309" s="159"/>
      <c r="D1309" s="154" t="s">
        <v>259</v>
      </c>
      <c r="E1309" s="160" t="s">
        <v>1</v>
      </c>
      <c r="F1309" s="161" t="s">
        <v>4787</v>
      </c>
      <c r="H1309" s="162">
        <v>1</v>
      </c>
      <c r="L1309" s="159"/>
      <c r="M1309" s="163"/>
      <c r="T1309" s="164"/>
      <c r="AT1309" s="160" t="s">
        <v>259</v>
      </c>
      <c r="AU1309" s="160" t="s">
        <v>88</v>
      </c>
      <c r="AV1309" s="13" t="s">
        <v>88</v>
      </c>
      <c r="AW1309" s="13" t="s">
        <v>27</v>
      </c>
      <c r="AX1309" s="13" t="s">
        <v>72</v>
      </c>
      <c r="AY1309" s="160" t="s">
        <v>157</v>
      </c>
    </row>
    <row r="1310" spans="2:65" s="12" customFormat="1">
      <c r="B1310" s="153"/>
      <c r="D1310" s="154" t="s">
        <v>259</v>
      </c>
      <c r="E1310" s="155" t="s">
        <v>1</v>
      </c>
      <c r="F1310" s="156" t="s">
        <v>2759</v>
      </c>
      <c r="H1310" s="155" t="s">
        <v>1</v>
      </c>
      <c r="L1310" s="153"/>
      <c r="M1310" s="157"/>
      <c r="T1310" s="158"/>
      <c r="AT1310" s="155" t="s">
        <v>259</v>
      </c>
      <c r="AU1310" s="155" t="s">
        <v>88</v>
      </c>
      <c r="AV1310" s="12" t="s">
        <v>80</v>
      </c>
      <c r="AW1310" s="12" t="s">
        <v>27</v>
      </c>
      <c r="AX1310" s="12" t="s">
        <v>72</v>
      </c>
      <c r="AY1310" s="155" t="s">
        <v>157</v>
      </c>
    </row>
    <row r="1311" spans="2:65" s="13" customFormat="1">
      <c r="B1311" s="159"/>
      <c r="D1311" s="154" t="s">
        <v>259</v>
      </c>
      <c r="E1311" s="160" t="s">
        <v>1</v>
      </c>
      <c r="F1311" s="161" t="s">
        <v>4794</v>
      </c>
      <c r="H1311" s="162">
        <v>1</v>
      </c>
      <c r="L1311" s="159"/>
      <c r="M1311" s="163"/>
      <c r="T1311" s="164"/>
      <c r="AT1311" s="160" t="s">
        <v>259</v>
      </c>
      <c r="AU1311" s="160" t="s">
        <v>88</v>
      </c>
      <c r="AV1311" s="13" t="s">
        <v>88</v>
      </c>
      <c r="AW1311" s="13" t="s">
        <v>27</v>
      </c>
      <c r="AX1311" s="13" t="s">
        <v>72</v>
      </c>
      <c r="AY1311" s="160" t="s">
        <v>157</v>
      </c>
    </row>
    <row r="1312" spans="2:65" s="13" customFormat="1">
      <c r="B1312" s="159"/>
      <c r="D1312" s="154" t="s">
        <v>259</v>
      </c>
      <c r="E1312" s="160" t="s">
        <v>1</v>
      </c>
      <c r="F1312" s="161" t="s">
        <v>4795</v>
      </c>
      <c r="H1312" s="162">
        <v>1</v>
      </c>
      <c r="L1312" s="159"/>
      <c r="M1312" s="163"/>
      <c r="T1312" s="164"/>
      <c r="AT1312" s="160" t="s">
        <v>259</v>
      </c>
      <c r="AU1312" s="160" t="s">
        <v>88</v>
      </c>
      <c r="AV1312" s="13" t="s">
        <v>88</v>
      </c>
      <c r="AW1312" s="13" t="s">
        <v>27</v>
      </c>
      <c r="AX1312" s="13" t="s">
        <v>72</v>
      </c>
      <c r="AY1312" s="160" t="s">
        <v>157</v>
      </c>
    </row>
    <row r="1313" spans="2:51" s="13" customFormat="1">
      <c r="B1313" s="159"/>
      <c r="D1313" s="154" t="s">
        <v>259</v>
      </c>
      <c r="E1313" s="160" t="s">
        <v>1</v>
      </c>
      <c r="F1313" s="161" t="s">
        <v>4796</v>
      </c>
      <c r="H1313" s="162">
        <v>1</v>
      </c>
      <c r="L1313" s="159"/>
      <c r="M1313" s="163"/>
      <c r="T1313" s="164"/>
      <c r="AT1313" s="160" t="s">
        <v>259</v>
      </c>
      <c r="AU1313" s="160" t="s">
        <v>88</v>
      </c>
      <c r="AV1313" s="13" t="s">
        <v>88</v>
      </c>
      <c r="AW1313" s="13" t="s">
        <v>27</v>
      </c>
      <c r="AX1313" s="13" t="s">
        <v>72</v>
      </c>
      <c r="AY1313" s="160" t="s">
        <v>157</v>
      </c>
    </row>
    <row r="1314" spans="2:51" s="13" customFormat="1">
      <c r="B1314" s="159"/>
      <c r="D1314" s="154" t="s">
        <v>259</v>
      </c>
      <c r="E1314" s="160" t="s">
        <v>1</v>
      </c>
      <c r="F1314" s="161" t="s">
        <v>4797</v>
      </c>
      <c r="H1314" s="162">
        <v>1</v>
      </c>
      <c r="L1314" s="159"/>
      <c r="M1314" s="163"/>
      <c r="T1314" s="164"/>
      <c r="AT1314" s="160" t="s">
        <v>259</v>
      </c>
      <c r="AU1314" s="160" t="s">
        <v>88</v>
      </c>
      <c r="AV1314" s="13" t="s">
        <v>88</v>
      </c>
      <c r="AW1314" s="13" t="s">
        <v>27</v>
      </c>
      <c r="AX1314" s="13" t="s">
        <v>72</v>
      </c>
      <c r="AY1314" s="160" t="s">
        <v>157</v>
      </c>
    </row>
    <row r="1315" spans="2:51" s="13" customFormat="1">
      <c r="B1315" s="159"/>
      <c r="D1315" s="154" t="s">
        <v>259</v>
      </c>
      <c r="E1315" s="160" t="s">
        <v>1</v>
      </c>
      <c r="F1315" s="161" t="s">
        <v>4798</v>
      </c>
      <c r="H1315" s="162">
        <v>1</v>
      </c>
      <c r="L1315" s="159"/>
      <c r="M1315" s="163"/>
      <c r="T1315" s="164"/>
      <c r="AT1315" s="160" t="s">
        <v>259</v>
      </c>
      <c r="AU1315" s="160" t="s">
        <v>88</v>
      </c>
      <c r="AV1315" s="13" t="s">
        <v>88</v>
      </c>
      <c r="AW1315" s="13" t="s">
        <v>27</v>
      </c>
      <c r="AX1315" s="13" t="s">
        <v>72</v>
      </c>
      <c r="AY1315" s="160" t="s">
        <v>157</v>
      </c>
    </row>
    <row r="1316" spans="2:51" s="13" customFormat="1">
      <c r="B1316" s="159"/>
      <c r="D1316" s="154" t="s">
        <v>259</v>
      </c>
      <c r="E1316" s="160" t="s">
        <v>1</v>
      </c>
      <c r="F1316" s="161" t="s">
        <v>4799</v>
      </c>
      <c r="H1316" s="162">
        <v>1</v>
      </c>
      <c r="L1316" s="159"/>
      <c r="M1316" s="163"/>
      <c r="T1316" s="164"/>
      <c r="AT1316" s="160" t="s">
        <v>259</v>
      </c>
      <c r="AU1316" s="160" t="s">
        <v>88</v>
      </c>
      <c r="AV1316" s="13" t="s">
        <v>88</v>
      </c>
      <c r="AW1316" s="13" t="s">
        <v>27</v>
      </c>
      <c r="AX1316" s="13" t="s">
        <v>72</v>
      </c>
      <c r="AY1316" s="160" t="s">
        <v>157</v>
      </c>
    </row>
    <row r="1317" spans="2:51" s="13" customFormat="1">
      <c r="B1317" s="159"/>
      <c r="D1317" s="154" t="s">
        <v>259</v>
      </c>
      <c r="E1317" s="160" t="s">
        <v>1</v>
      </c>
      <c r="F1317" s="161" t="s">
        <v>4800</v>
      </c>
      <c r="H1317" s="162">
        <v>1</v>
      </c>
      <c r="L1317" s="159"/>
      <c r="M1317" s="163"/>
      <c r="T1317" s="164"/>
      <c r="AT1317" s="160" t="s">
        <v>259</v>
      </c>
      <c r="AU1317" s="160" t="s">
        <v>88</v>
      </c>
      <c r="AV1317" s="13" t="s">
        <v>88</v>
      </c>
      <c r="AW1317" s="13" t="s">
        <v>27</v>
      </c>
      <c r="AX1317" s="13" t="s">
        <v>72</v>
      </c>
      <c r="AY1317" s="160" t="s">
        <v>157</v>
      </c>
    </row>
    <row r="1318" spans="2:51" s="12" customFormat="1">
      <c r="B1318" s="153"/>
      <c r="D1318" s="154" t="s">
        <v>259</v>
      </c>
      <c r="E1318" s="155" t="s">
        <v>1</v>
      </c>
      <c r="F1318" s="156" t="s">
        <v>2760</v>
      </c>
      <c r="H1318" s="155" t="s">
        <v>1</v>
      </c>
      <c r="L1318" s="153"/>
      <c r="M1318" s="157"/>
      <c r="T1318" s="158"/>
      <c r="AT1318" s="155" t="s">
        <v>259</v>
      </c>
      <c r="AU1318" s="155" t="s">
        <v>88</v>
      </c>
      <c r="AV1318" s="12" t="s">
        <v>80</v>
      </c>
      <c r="AW1318" s="12" t="s">
        <v>27</v>
      </c>
      <c r="AX1318" s="12" t="s">
        <v>72</v>
      </c>
      <c r="AY1318" s="155" t="s">
        <v>157</v>
      </c>
    </row>
    <row r="1319" spans="2:51" s="13" customFormat="1">
      <c r="B1319" s="159"/>
      <c r="D1319" s="154" t="s">
        <v>259</v>
      </c>
      <c r="E1319" s="160" t="s">
        <v>1</v>
      </c>
      <c r="F1319" s="161" t="s">
        <v>4809</v>
      </c>
      <c r="H1319" s="162">
        <v>1</v>
      </c>
      <c r="L1319" s="159"/>
      <c r="M1319" s="163"/>
      <c r="T1319" s="164"/>
      <c r="AT1319" s="160" t="s">
        <v>259</v>
      </c>
      <c r="AU1319" s="160" t="s">
        <v>88</v>
      </c>
      <c r="AV1319" s="13" t="s">
        <v>88</v>
      </c>
      <c r="AW1319" s="13" t="s">
        <v>27</v>
      </c>
      <c r="AX1319" s="13" t="s">
        <v>72</v>
      </c>
      <c r="AY1319" s="160" t="s">
        <v>157</v>
      </c>
    </row>
    <row r="1320" spans="2:51" s="13" customFormat="1">
      <c r="B1320" s="159"/>
      <c r="D1320" s="154" t="s">
        <v>259</v>
      </c>
      <c r="E1320" s="160" t="s">
        <v>1</v>
      </c>
      <c r="F1320" s="161" t="s">
        <v>4810</v>
      </c>
      <c r="H1320" s="162">
        <v>1</v>
      </c>
      <c r="L1320" s="159"/>
      <c r="M1320" s="163"/>
      <c r="T1320" s="164"/>
      <c r="AT1320" s="160" t="s">
        <v>259</v>
      </c>
      <c r="AU1320" s="160" t="s">
        <v>88</v>
      </c>
      <c r="AV1320" s="13" t="s">
        <v>88</v>
      </c>
      <c r="AW1320" s="13" t="s">
        <v>27</v>
      </c>
      <c r="AX1320" s="13" t="s">
        <v>72</v>
      </c>
      <c r="AY1320" s="160" t="s">
        <v>157</v>
      </c>
    </row>
    <row r="1321" spans="2:51" s="13" customFormat="1">
      <c r="B1321" s="159"/>
      <c r="D1321" s="154" t="s">
        <v>259</v>
      </c>
      <c r="E1321" s="160" t="s">
        <v>1</v>
      </c>
      <c r="F1321" s="161" t="s">
        <v>4811</v>
      </c>
      <c r="H1321" s="162">
        <v>1</v>
      </c>
      <c r="L1321" s="159"/>
      <c r="M1321" s="163"/>
      <c r="T1321" s="164"/>
      <c r="AT1321" s="160" t="s">
        <v>259</v>
      </c>
      <c r="AU1321" s="160" t="s">
        <v>88</v>
      </c>
      <c r="AV1321" s="13" t="s">
        <v>88</v>
      </c>
      <c r="AW1321" s="13" t="s">
        <v>27</v>
      </c>
      <c r="AX1321" s="13" t="s">
        <v>72</v>
      </c>
      <c r="AY1321" s="160" t="s">
        <v>157</v>
      </c>
    </row>
    <row r="1322" spans="2:51" s="13" customFormat="1">
      <c r="B1322" s="159"/>
      <c r="D1322" s="154" t="s">
        <v>259</v>
      </c>
      <c r="E1322" s="160" t="s">
        <v>1</v>
      </c>
      <c r="F1322" s="161" t="s">
        <v>4812</v>
      </c>
      <c r="H1322" s="162">
        <v>1</v>
      </c>
      <c r="L1322" s="159"/>
      <c r="M1322" s="163"/>
      <c r="T1322" s="164"/>
      <c r="AT1322" s="160" t="s">
        <v>259</v>
      </c>
      <c r="AU1322" s="160" t="s">
        <v>88</v>
      </c>
      <c r="AV1322" s="13" t="s">
        <v>88</v>
      </c>
      <c r="AW1322" s="13" t="s">
        <v>27</v>
      </c>
      <c r="AX1322" s="13" t="s">
        <v>72</v>
      </c>
      <c r="AY1322" s="160" t="s">
        <v>157</v>
      </c>
    </row>
    <row r="1323" spans="2:51" s="13" customFormat="1">
      <c r="B1323" s="159"/>
      <c r="D1323" s="154" t="s">
        <v>259</v>
      </c>
      <c r="E1323" s="160" t="s">
        <v>1</v>
      </c>
      <c r="F1323" s="161" t="s">
        <v>4813</v>
      </c>
      <c r="H1323" s="162">
        <v>1</v>
      </c>
      <c r="L1323" s="159"/>
      <c r="M1323" s="163"/>
      <c r="T1323" s="164"/>
      <c r="AT1323" s="160" t="s">
        <v>259</v>
      </c>
      <c r="AU1323" s="160" t="s">
        <v>88</v>
      </c>
      <c r="AV1323" s="13" t="s">
        <v>88</v>
      </c>
      <c r="AW1323" s="13" t="s">
        <v>27</v>
      </c>
      <c r="AX1323" s="13" t="s">
        <v>72</v>
      </c>
      <c r="AY1323" s="160" t="s">
        <v>157</v>
      </c>
    </row>
    <row r="1324" spans="2:51" s="13" customFormat="1">
      <c r="B1324" s="159"/>
      <c r="D1324" s="154" t="s">
        <v>259</v>
      </c>
      <c r="E1324" s="160" t="s">
        <v>1</v>
      </c>
      <c r="F1324" s="161" t="s">
        <v>4814</v>
      </c>
      <c r="H1324" s="162">
        <v>1</v>
      </c>
      <c r="L1324" s="159"/>
      <c r="M1324" s="163"/>
      <c r="T1324" s="164"/>
      <c r="AT1324" s="160" t="s">
        <v>259</v>
      </c>
      <c r="AU1324" s="160" t="s">
        <v>88</v>
      </c>
      <c r="AV1324" s="13" t="s">
        <v>88</v>
      </c>
      <c r="AW1324" s="13" t="s">
        <v>27</v>
      </c>
      <c r="AX1324" s="13" t="s">
        <v>72</v>
      </c>
      <c r="AY1324" s="160" t="s">
        <v>157</v>
      </c>
    </row>
    <row r="1325" spans="2:51" s="13" customFormat="1">
      <c r="B1325" s="159"/>
      <c r="D1325" s="154" t="s">
        <v>259</v>
      </c>
      <c r="E1325" s="160" t="s">
        <v>1</v>
      </c>
      <c r="F1325" s="161" t="s">
        <v>4815</v>
      </c>
      <c r="H1325" s="162">
        <v>1</v>
      </c>
      <c r="L1325" s="159"/>
      <c r="M1325" s="163"/>
      <c r="T1325" s="164"/>
      <c r="AT1325" s="160" t="s">
        <v>259</v>
      </c>
      <c r="AU1325" s="160" t="s">
        <v>88</v>
      </c>
      <c r="AV1325" s="13" t="s">
        <v>88</v>
      </c>
      <c r="AW1325" s="13" t="s">
        <v>27</v>
      </c>
      <c r="AX1325" s="13" t="s">
        <v>72</v>
      </c>
      <c r="AY1325" s="160" t="s">
        <v>157</v>
      </c>
    </row>
    <row r="1326" spans="2:51" s="13" customFormat="1">
      <c r="B1326" s="159"/>
      <c r="D1326" s="154" t="s">
        <v>259</v>
      </c>
      <c r="E1326" s="160" t="s">
        <v>1</v>
      </c>
      <c r="F1326" s="161" t="s">
        <v>4816</v>
      </c>
      <c r="H1326" s="162">
        <v>2</v>
      </c>
      <c r="L1326" s="159"/>
      <c r="M1326" s="163"/>
      <c r="T1326" s="164"/>
      <c r="AT1326" s="160" t="s">
        <v>259</v>
      </c>
      <c r="AU1326" s="160" t="s">
        <v>88</v>
      </c>
      <c r="AV1326" s="13" t="s">
        <v>88</v>
      </c>
      <c r="AW1326" s="13" t="s">
        <v>27</v>
      </c>
      <c r="AX1326" s="13" t="s">
        <v>72</v>
      </c>
      <c r="AY1326" s="160" t="s">
        <v>157</v>
      </c>
    </row>
    <row r="1327" spans="2:51" s="13" customFormat="1">
      <c r="B1327" s="159"/>
      <c r="D1327" s="154" t="s">
        <v>259</v>
      </c>
      <c r="E1327" s="160" t="s">
        <v>1</v>
      </c>
      <c r="F1327" s="161" t="s">
        <v>4817</v>
      </c>
      <c r="H1327" s="162">
        <v>1</v>
      </c>
      <c r="L1327" s="159"/>
      <c r="M1327" s="163"/>
      <c r="T1327" s="164"/>
      <c r="AT1327" s="160" t="s">
        <v>259</v>
      </c>
      <c r="AU1327" s="160" t="s">
        <v>88</v>
      </c>
      <c r="AV1327" s="13" t="s">
        <v>88</v>
      </c>
      <c r="AW1327" s="13" t="s">
        <v>27</v>
      </c>
      <c r="AX1327" s="13" t="s">
        <v>72</v>
      </c>
      <c r="AY1327" s="160" t="s">
        <v>157</v>
      </c>
    </row>
    <row r="1328" spans="2:51" s="12" customFormat="1">
      <c r="B1328" s="153"/>
      <c r="D1328" s="154" t="s">
        <v>259</v>
      </c>
      <c r="E1328" s="155" t="s">
        <v>1</v>
      </c>
      <c r="F1328" s="156" t="s">
        <v>2761</v>
      </c>
      <c r="H1328" s="155" t="s">
        <v>1</v>
      </c>
      <c r="L1328" s="153"/>
      <c r="M1328" s="157"/>
      <c r="T1328" s="158"/>
      <c r="AT1328" s="155" t="s">
        <v>259</v>
      </c>
      <c r="AU1328" s="155" t="s">
        <v>88</v>
      </c>
      <c r="AV1328" s="12" t="s">
        <v>80</v>
      </c>
      <c r="AW1328" s="12" t="s">
        <v>27</v>
      </c>
      <c r="AX1328" s="12" t="s">
        <v>72</v>
      </c>
      <c r="AY1328" s="155" t="s">
        <v>157</v>
      </c>
    </row>
    <row r="1329" spans="2:65" s="13" customFormat="1">
      <c r="B1329" s="159"/>
      <c r="D1329" s="154" t="s">
        <v>259</v>
      </c>
      <c r="E1329" s="160" t="s">
        <v>1</v>
      </c>
      <c r="F1329" s="161" t="s">
        <v>4821</v>
      </c>
      <c r="H1329" s="162">
        <v>1</v>
      </c>
      <c r="L1329" s="159"/>
      <c r="M1329" s="163"/>
      <c r="T1329" s="164"/>
      <c r="AT1329" s="160" t="s">
        <v>259</v>
      </c>
      <c r="AU1329" s="160" t="s">
        <v>88</v>
      </c>
      <c r="AV1329" s="13" t="s">
        <v>88</v>
      </c>
      <c r="AW1329" s="13" t="s">
        <v>27</v>
      </c>
      <c r="AX1329" s="13" t="s">
        <v>72</v>
      </c>
      <c r="AY1329" s="160" t="s">
        <v>157</v>
      </c>
    </row>
    <row r="1330" spans="2:65" s="13" customFormat="1">
      <c r="B1330" s="159"/>
      <c r="D1330" s="154" t="s">
        <v>259</v>
      </c>
      <c r="E1330" s="160" t="s">
        <v>1</v>
      </c>
      <c r="F1330" s="161" t="s">
        <v>4822</v>
      </c>
      <c r="H1330" s="162">
        <v>1</v>
      </c>
      <c r="L1330" s="159"/>
      <c r="M1330" s="163"/>
      <c r="T1330" s="164"/>
      <c r="AT1330" s="160" t="s">
        <v>259</v>
      </c>
      <c r="AU1330" s="160" t="s">
        <v>88</v>
      </c>
      <c r="AV1330" s="13" t="s">
        <v>88</v>
      </c>
      <c r="AW1330" s="13" t="s">
        <v>27</v>
      </c>
      <c r="AX1330" s="13" t="s">
        <v>72</v>
      </c>
      <c r="AY1330" s="160" t="s">
        <v>157</v>
      </c>
    </row>
    <row r="1331" spans="2:65" s="13" customFormat="1">
      <c r="B1331" s="159"/>
      <c r="D1331" s="154" t="s">
        <v>259</v>
      </c>
      <c r="E1331" s="160" t="s">
        <v>1</v>
      </c>
      <c r="F1331" s="161" t="s">
        <v>4823</v>
      </c>
      <c r="H1331" s="162">
        <v>1</v>
      </c>
      <c r="L1331" s="159"/>
      <c r="M1331" s="163"/>
      <c r="T1331" s="164"/>
      <c r="AT1331" s="160" t="s">
        <v>259</v>
      </c>
      <c r="AU1331" s="160" t="s">
        <v>88</v>
      </c>
      <c r="AV1331" s="13" t="s">
        <v>88</v>
      </c>
      <c r="AW1331" s="13" t="s">
        <v>27</v>
      </c>
      <c r="AX1331" s="13" t="s">
        <v>72</v>
      </c>
      <c r="AY1331" s="160" t="s">
        <v>157</v>
      </c>
    </row>
    <row r="1332" spans="2:65" s="14" customFormat="1">
      <c r="B1332" s="165"/>
      <c r="D1332" s="154" t="s">
        <v>259</v>
      </c>
      <c r="E1332" s="166" t="s">
        <v>1</v>
      </c>
      <c r="F1332" s="167" t="s">
        <v>265</v>
      </c>
      <c r="H1332" s="168">
        <v>30</v>
      </c>
      <c r="L1332" s="165"/>
      <c r="M1332" s="169"/>
      <c r="T1332" s="170"/>
      <c r="AT1332" s="166" t="s">
        <v>259</v>
      </c>
      <c r="AU1332" s="166" t="s">
        <v>88</v>
      </c>
      <c r="AV1332" s="14" t="s">
        <v>164</v>
      </c>
      <c r="AW1332" s="14" t="s">
        <v>27</v>
      </c>
      <c r="AX1332" s="14" t="s">
        <v>80</v>
      </c>
      <c r="AY1332" s="166" t="s">
        <v>157</v>
      </c>
    </row>
    <row r="1333" spans="2:65" s="1" customFormat="1" ht="24.25" customHeight="1">
      <c r="B1333" s="28"/>
      <c r="C1333" s="205" t="s">
        <v>943</v>
      </c>
      <c r="D1333" s="205" t="s">
        <v>557</v>
      </c>
      <c r="E1333" s="206" t="s">
        <v>4834</v>
      </c>
      <c r="F1333" s="207" t="s">
        <v>4835</v>
      </c>
      <c r="G1333" s="208" t="s">
        <v>228</v>
      </c>
      <c r="H1333" s="209">
        <v>7</v>
      </c>
      <c r="I1333" s="904"/>
      <c r="J1333" s="210">
        <f>ROUND(I1333*H1333,2)</f>
        <v>0</v>
      </c>
      <c r="K1333" s="207" t="s">
        <v>2720</v>
      </c>
      <c r="L1333" s="185"/>
      <c r="M1333" s="186" t="s">
        <v>1</v>
      </c>
      <c r="N1333" s="187" t="s">
        <v>38</v>
      </c>
      <c r="O1333" s="142">
        <v>0</v>
      </c>
      <c r="P1333" s="142">
        <f>O1333*H1333</f>
        <v>0</v>
      </c>
      <c r="Q1333" s="142">
        <v>1.272E-2</v>
      </c>
      <c r="R1333" s="142">
        <f>Q1333*H1333</f>
        <v>8.9040000000000008E-2</v>
      </c>
      <c r="S1333" s="142">
        <v>0</v>
      </c>
      <c r="T1333" s="143">
        <f>S1333*H1333</f>
        <v>0</v>
      </c>
      <c r="AR1333" s="144" t="s">
        <v>172</v>
      </c>
      <c r="AT1333" s="144" t="s">
        <v>557</v>
      </c>
      <c r="AU1333" s="144" t="s">
        <v>88</v>
      </c>
      <c r="AY1333" s="16" t="s">
        <v>157</v>
      </c>
      <c r="BE1333" s="145">
        <f>IF(N1333="základní",J1333,0)</f>
        <v>0</v>
      </c>
      <c r="BF1333" s="145">
        <f>IF(N1333="snížená",J1333,0)</f>
        <v>0</v>
      </c>
      <c r="BG1333" s="145">
        <f>IF(N1333="zákl. přenesená",J1333,0)</f>
        <v>0</v>
      </c>
      <c r="BH1333" s="145">
        <f>IF(N1333="sníž. přenesená",J1333,0)</f>
        <v>0</v>
      </c>
      <c r="BI1333" s="145">
        <f>IF(N1333="nulová",J1333,0)</f>
        <v>0</v>
      </c>
      <c r="BJ1333" s="16" t="s">
        <v>88</v>
      </c>
      <c r="BK1333" s="145">
        <f>ROUND(I1333*H1333,2)</f>
        <v>0</v>
      </c>
      <c r="BL1333" s="16" t="s">
        <v>164</v>
      </c>
      <c r="BM1333" s="144" t="s">
        <v>4836</v>
      </c>
    </row>
    <row r="1334" spans="2:65" s="12" customFormat="1">
      <c r="B1334" s="153"/>
      <c r="D1334" s="154" t="s">
        <v>259</v>
      </c>
      <c r="E1334" s="155" t="s">
        <v>1</v>
      </c>
      <c r="F1334" s="156" t="s">
        <v>2723</v>
      </c>
      <c r="H1334" s="155" t="s">
        <v>1</v>
      </c>
      <c r="L1334" s="153"/>
      <c r="M1334" s="157"/>
      <c r="T1334" s="158"/>
      <c r="AT1334" s="155" t="s">
        <v>259</v>
      </c>
      <c r="AU1334" s="155" t="s">
        <v>88</v>
      </c>
      <c r="AV1334" s="12" t="s">
        <v>80</v>
      </c>
      <c r="AW1334" s="12" t="s">
        <v>27</v>
      </c>
      <c r="AX1334" s="12" t="s">
        <v>72</v>
      </c>
      <c r="AY1334" s="155" t="s">
        <v>157</v>
      </c>
    </row>
    <row r="1335" spans="2:65" s="12" customFormat="1">
      <c r="B1335" s="153"/>
      <c r="D1335" s="154" t="s">
        <v>259</v>
      </c>
      <c r="E1335" s="155" t="s">
        <v>1</v>
      </c>
      <c r="F1335" s="156" t="s">
        <v>2758</v>
      </c>
      <c r="H1335" s="155" t="s">
        <v>1</v>
      </c>
      <c r="L1335" s="153"/>
      <c r="M1335" s="157"/>
      <c r="T1335" s="158"/>
      <c r="AT1335" s="155" t="s">
        <v>259</v>
      </c>
      <c r="AU1335" s="155" t="s">
        <v>88</v>
      </c>
      <c r="AV1335" s="12" t="s">
        <v>80</v>
      </c>
      <c r="AW1335" s="12" t="s">
        <v>27</v>
      </c>
      <c r="AX1335" s="12" t="s">
        <v>72</v>
      </c>
      <c r="AY1335" s="155" t="s">
        <v>157</v>
      </c>
    </row>
    <row r="1336" spans="2:65" s="13" customFormat="1">
      <c r="B1336" s="159"/>
      <c r="D1336" s="154" t="s">
        <v>259</v>
      </c>
      <c r="E1336" s="160" t="s">
        <v>1</v>
      </c>
      <c r="F1336" s="161" t="s">
        <v>4785</v>
      </c>
      <c r="H1336" s="162">
        <v>1</v>
      </c>
      <c r="L1336" s="159"/>
      <c r="M1336" s="163"/>
      <c r="T1336" s="164"/>
      <c r="AT1336" s="160" t="s">
        <v>259</v>
      </c>
      <c r="AU1336" s="160" t="s">
        <v>88</v>
      </c>
      <c r="AV1336" s="13" t="s">
        <v>88</v>
      </c>
      <c r="AW1336" s="13" t="s">
        <v>27</v>
      </c>
      <c r="AX1336" s="13" t="s">
        <v>72</v>
      </c>
      <c r="AY1336" s="160" t="s">
        <v>157</v>
      </c>
    </row>
    <row r="1337" spans="2:65" s="12" customFormat="1">
      <c r="B1337" s="153"/>
      <c r="D1337" s="154" t="s">
        <v>259</v>
      </c>
      <c r="E1337" s="155" t="s">
        <v>1</v>
      </c>
      <c r="F1337" s="156" t="s">
        <v>2759</v>
      </c>
      <c r="H1337" s="155" t="s">
        <v>1</v>
      </c>
      <c r="L1337" s="153"/>
      <c r="M1337" s="157"/>
      <c r="T1337" s="158"/>
      <c r="AT1337" s="155" t="s">
        <v>259</v>
      </c>
      <c r="AU1337" s="155" t="s">
        <v>88</v>
      </c>
      <c r="AV1337" s="12" t="s">
        <v>80</v>
      </c>
      <c r="AW1337" s="12" t="s">
        <v>27</v>
      </c>
      <c r="AX1337" s="12" t="s">
        <v>72</v>
      </c>
      <c r="AY1337" s="155" t="s">
        <v>157</v>
      </c>
    </row>
    <row r="1338" spans="2:65" s="13" customFormat="1">
      <c r="B1338" s="159"/>
      <c r="D1338" s="154" t="s">
        <v>259</v>
      </c>
      <c r="E1338" s="160" t="s">
        <v>1</v>
      </c>
      <c r="F1338" s="161" t="s">
        <v>4801</v>
      </c>
      <c r="H1338" s="162">
        <v>1</v>
      </c>
      <c r="L1338" s="159"/>
      <c r="M1338" s="163"/>
      <c r="T1338" s="164"/>
      <c r="AT1338" s="160" t="s">
        <v>259</v>
      </c>
      <c r="AU1338" s="160" t="s">
        <v>88</v>
      </c>
      <c r="AV1338" s="13" t="s">
        <v>88</v>
      </c>
      <c r="AW1338" s="13" t="s">
        <v>27</v>
      </c>
      <c r="AX1338" s="13" t="s">
        <v>72</v>
      </c>
      <c r="AY1338" s="160" t="s">
        <v>157</v>
      </c>
    </row>
    <row r="1339" spans="2:65" s="13" customFormat="1">
      <c r="B1339" s="159"/>
      <c r="D1339" s="154" t="s">
        <v>259</v>
      </c>
      <c r="E1339" s="160" t="s">
        <v>1</v>
      </c>
      <c r="F1339" s="161" t="s">
        <v>4795</v>
      </c>
      <c r="H1339" s="162">
        <v>1</v>
      </c>
      <c r="L1339" s="159"/>
      <c r="M1339" s="163"/>
      <c r="T1339" s="164"/>
      <c r="AT1339" s="160" t="s">
        <v>259</v>
      </c>
      <c r="AU1339" s="160" t="s">
        <v>88</v>
      </c>
      <c r="AV1339" s="13" t="s">
        <v>88</v>
      </c>
      <c r="AW1339" s="13" t="s">
        <v>27</v>
      </c>
      <c r="AX1339" s="13" t="s">
        <v>72</v>
      </c>
      <c r="AY1339" s="160" t="s">
        <v>157</v>
      </c>
    </row>
    <row r="1340" spans="2:65" s="12" customFormat="1">
      <c r="B1340" s="153"/>
      <c r="D1340" s="154" t="s">
        <v>259</v>
      </c>
      <c r="E1340" s="155" t="s">
        <v>1</v>
      </c>
      <c r="F1340" s="156" t="s">
        <v>2760</v>
      </c>
      <c r="H1340" s="155" t="s">
        <v>1</v>
      </c>
      <c r="L1340" s="153"/>
      <c r="M1340" s="157"/>
      <c r="T1340" s="158"/>
      <c r="AT1340" s="155" t="s">
        <v>259</v>
      </c>
      <c r="AU1340" s="155" t="s">
        <v>88</v>
      </c>
      <c r="AV1340" s="12" t="s">
        <v>80</v>
      </c>
      <c r="AW1340" s="12" t="s">
        <v>27</v>
      </c>
      <c r="AX1340" s="12" t="s">
        <v>72</v>
      </c>
      <c r="AY1340" s="155" t="s">
        <v>157</v>
      </c>
    </row>
    <row r="1341" spans="2:65" s="13" customFormat="1">
      <c r="B1341" s="159"/>
      <c r="D1341" s="154" t="s">
        <v>259</v>
      </c>
      <c r="E1341" s="160" t="s">
        <v>1</v>
      </c>
      <c r="F1341" s="161" t="s">
        <v>4818</v>
      </c>
      <c r="H1341" s="162">
        <v>1</v>
      </c>
      <c r="L1341" s="159"/>
      <c r="M1341" s="163"/>
      <c r="T1341" s="164"/>
      <c r="AT1341" s="160" t="s">
        <v>259</v>
      </c>
      <c r="AU1341" s="160" t="s">
        <v>88</v>
      </c>
      <c r="AV1341" s="13" t="s">
        <v>88</v>
      </c>
      <c r="AW1341" s="13" t="s">
        <v>27</v>
      </c>
      <c r="AX1341" s="13" t="s">
        <v>72</v>
      </c>
      <c r="AY1341" s="160" t="s">
        <v>157</v>
      </c>
    </row>
    <row r="1342" spans="2:65" s="13" customFormat="1">
      <c r="B1342" s="159"/>
      <c r="D1342" s="154" t="s">
        <v>259</v>
      </c>
      <c r="E1342" s="160" t="s">
        <v>1</v>
      </c>
      <c r="F1342" s="161" t="s">
        <v>4819</v>
      </c>
      <c r="H1342" s="162">
        <v>1</v>
      </c>
      <c r="L1342" s="159"/>
      <c r="M1342" s="163"/>
      <c r="T1342" s="164"/>
      <c r="AT1342" s="160" t="s">
        <v>259</v>
      </c>
      <c r="AU1342" s="160" t="s">
        <v>88</v>
      </c>
      <c r="AV1342" s="13" t="s">
        <v>88</v>
      </c>
      <c r="AW1342" s="13" t="s">
        <v>27</v>
      </c>
      <c r="AX1342" s="13" t="s">
        <v>72</v>
      </c>
      <c r="AY1342" s="160" t="s">
        <v>157</v>
      </c>
    </row>
    <row r="1343" spans="2:65" s="12" customFormat="1">
      <c r="B1343" s="153"/>
      <c r="D1343" s="154" t="s">
        <v>259</v>
      </c>
      <c r="E1343" s="155" t="s">
        <v>1</v>
      </c>
      <c r="F1343" s="156" t="s">
        <v>2761</v>
      </c>
      <c r="H1343" s="155" t="s">
        <v>1</v>
      </c>
      <c r="L1343" s="153"/>
      <c r="M1343" s="157"/>
      <c r="T1343" s="158"/>
      <c r="AT1343" s="155" t="s">
        <v>259</v>
      </c>
      <c r="AU1343" s="155" t="s">
        <v>88</v>
      </c>
      <c r="AV1343" s="12" t="s">
        <v>80</v>
      </c>
      <c r="AW1343" s="12" t="s">
        <v>27</v>
      </c>
      <c r="AX1343" s="12" t="s">
        <v>72</v>
      </c>
      <c r="AY1343" s="155" t="s">
        <v>157</v>
      </c>
    </row>
    <row r="1344" spans="2:65" s="13" customFormat="1">
      <c r="B1344" s="159"/>
      <c r="D1344" s="154" t="s">
        <v>259</v>
      </c>
      <c r="E1344" s="160" t="s">
        <v>1</v>
      </c>
      <c r="F1344" s="161" t="s">
        <v>4824</v>
      </c>
      <c r="H1344" s="162">
        <v>1</v>
      </c>
      <c r="L1344" s="159"/>
      <c r="M1344" s="163"/>
      <c r="T1344" s="164"/>
      <c r="AT1344" s="160" t="s">
        <v>259</v>
      </c>
      <c r="AU1344" s="160" t="s">
        <v>88</v>
      </c>
      <c r="AV1344" s="13" t="s">
        <v>88</v>
      </c>
      <c r="AW1344" s="13" t="s">
        <v>27</v>
      </c>
      <c r="AX1344" s="13" t="s">
        <v>72</v>
      </c>
      <c r="AY1344" s="160" t="s">
        <v>157</v>
      </c>
    </row>
    <row r="1345" spans="2:65" s="13" customFormat="1">
      <c r="B1345" s="159"/>
      <c r="D1345" s="154" t="s">
        <v>259</v>
      </c>
      <c r="E1345" s="160" t="s">
        <v>1</v>
      </c>
      <c r="F1345" s="161" t="s">
        <v>4825</v>
      </c>
      <c r="H1345" s="162">
        <v>1</v>
      </c>
      <c r="L1345" s="159"/>
      <c r="M1345" s="163"/>
      <c r="T1345" s="164"/>
      <c r="AT1345" s="160" t="s">
        <v>259</v>
      </c>
      <c r="AU1345" s="160" t="s">
        <v>88</v>
      </c>
      <c r="AV1345" s="13" t="s">
        <v>88</v>
      </c>
      <c r="AW1345" s="13" t="s">
        <v>27</v>
      </c>
      <c r="AX1345" s="13" t="s">
        <v>72</v>
      </c>
      <c r="AY1345" s="160" t="s">
        <v>157</v>
      </c>
    </row>
    <row r="1346" spans="2:65" s="14" customFormat="1">
      <c r="B1346" s="165"/>
      <c r="D1346" s="154" t="s">
        <v>259</v>
      </c>
      <c r="E1346" s="166" t="s">
        <v>1</v>
      </c>
      <c r="F1346" s="167" t="s">
        <v>265</v>
      </c>
      <c r="H1346" s="168">
        <v>7</v>
      </c>
      <c r="L1346" s="165"/>
      <c r="M1346" s="169"/>
      <c r="T1346" s="170"/>
      <c r="AT1346" s="166" t="s">
        <v>259</v>
      </c>
      <c r="AU1346" s="166" t="s">
        <v>88</v>
      </c>
      <c r="AV1346" s="14" t="s">
        <v>164</v>
      </c>
      <c r="AW1346" s="14" t="s">
        <v>27</v>
      </c>
      <c r="AX1346" s="14" t="s">
        <v>80</v>
      </c>
      <c r="AY1346" s="166" t="s">
        <v>157</v>
      </c>
    </row>
    <row r="1347" spans="2:65" s="1" customFormat="1" ht="24.25" customHeight="1">
      <c r="B1347" s="28"/>
      <c r="C1347" s="205" t="s">
        <v>953</v>
      </c>
      <c r="D1347" s="205" t="s">
        <v>557</v>
      </c>
      <c r="E1347" s="206" t="s">
        <v>4837</v>
      </c>
      <c r="F1347" s="207" t="s">
        <v>4838</v>
      </c>
      <c r="G1347" s="208" t="s">
        <v>228</v>
      </c>
      <c r="H1347" s="209">
        <v>3</v>
      </c>
      <c r="I1347" s="904"/>
      <c r="J1347" s="210">
        <f>ROUND(I1347*H1347,2)</f>
        <v>0</v>
      </c>
      <c r="K1347" s="207" t="s">
        <v>2720</v>
      </c>
      <c r="L1347" s="185"/>
      <c r="M1347" s="186" t="s">
        <v>1</v>
      </c>
      <c r="N1347" s="187" t="s">
        <v>38</v>
      </c>
      <c r="O1347" s="142">
        <v>0</v>
      </c>
      <c r="P1347" s="142">
        <f>O1347*H1347</f>
        <v>0</v>
      </c>
      <c r="Q1347" s="142">
        <v>1.325E-2</v>
      </c>
      <c r="R1347" s="142">
        <f>Q1347*H1347</f>
        <v>3.9750000000000001E-2</v>
      </c>
      <c r="S1347" s="142">
        <v>0</v>
      </c>
      <c r="T1347" s="143">
        <f>S1347*H1347</f>
        <v>0</v>
      </c>
      <c r="AR1347" s="144" t="s">
        <v>172</v>
      </c>
      <c r="AT1347" s="144" t="s">
        <v>557</v>
      </c>
      <c r="AU1347" s="144" t="s">
        <v>88</v>
      </c>
      <c r="AY1347" s="16" t="s">
        <v>157</v>
      </c>
      <c r="BE1347" s="145">
        <f>IF(N1347="základní",J1347,0)</f>
        <v>0</v>
      </c>
      <c r="BF1347" s="145">
        <f>IF(N1347="snížená",J1347,0)</f>
        <v>0</v>
      </c>
      <c r="BG1347" s="145">
        <f>IF(N1347="zákl. přenesená",J1347,0)</f>
        <v>0</v>
      </c>
      <c r="BH1347" s="145">
        <f>IF(N1347="sníž. přenesená",J1347,0)</f>
        <v>0</v>
      </c>
      <c r="BI1347" s="145">
        <f>IF(N1347="nulová",J1347,0)</f>
        <v>0</v>
      </c>
      <c r="BJ1347" s="16" t="s">
        <v>88</v>
      </c>
      <c r="BK1347" s="145">
        <f>ROUND(I1347*H1347,2)</f>
        <v>0</v>
      </c>
      <c r="BL1347" s="16" t="s">
        <v>164</v>
      </c>
      <c r="BM1347" s="144" t="s">
        <v>4839</v>
      </c>
    </row>
    <row r="1348" spans="2:65" s="12" customFormat="1">
      <c r="B1348" s="153"/>
      <c r="D1348" s="154" t="s">
        <v>259</v>
      </c>
      <c r="E1348" s="155" t="s">
        <v>1</v>
      </c>
      <c r="F1348" s="156" t="s">
        <v>2723</v>
      </c>
      <c r="H1348" s="155" t="s">
        <v>1</v>
      </c>
      <c r="L1348" s="153"/>
      <c r="M1348" s="157"/>
      <c r="T1348" s="158"/>
      <c r="AT1348" s="155" t="s">
        <v>259</v>
      </c>
      <c r="AU1348" s="155" t="s">
        <v>88</v>
      </c>
      <c r="AV1348" s="12" t="s">
        <v>80</v>
      </c>
      <c r="AW1348" s="12" t="s">
        <v>27</v>
      </c>
      <c r="AX1348" s="12" t="s">
        <v>72</v>
      </c>
      <c r="AY1348" s="155" t="s">
        <v>157</v>
      </c>
    </row>
    <row r="1349" spans="2:65" s="12" customFormat="1">
      <c r="B1349" s="153"/>
      <c r="D1349" s="154" t="s">
        <v>259</v>
      </c>
      <c r="E1349" s="155" t="s">
        <v>1</v>
      </c>
      <c r="F1349" s="156" t="s">
        <v>2760</v>
      </c>
      <c r="H1349" s="155" t="s">
        <v>1</v>
      </c>
      <c r="L1349" s="153"/>
      <c r="M1349" s="157"/>
      <c r="T1349" s="158"/>
      <c r="AT1349" s="155" t="s">
        <v>259</v>
      </c>
      <c r="AU1349" s="155" t="s">
        <v>88</v>
      </c>
      <c r="AV1349" s="12" t="s">
        <v>80</v>
      </c>
      <c r="AW1349" s="12" t="s">
        <v>27</v>
      </c>
      <c r="AX1349" s="12" t="s">
        <v>72</v>
      </c>
      <c r="AY1349" s="155" t="s">
        <v>157</v>
      </c>
    </row>
    <row r="1350" spans="2:65" s="13" customFormat="1">
      <c r="B1350" s="159"/>
      <c r="D1350" s="154" t="s">
        <v>259</v>
      </c>
      <c r="E1350" s="160" t="s">
        <v>1</v>
      </c>
      <c r="F1350" s="161" t="s">
        <v>4820</v>
      </c>
      <c r="H1350" s="162">
        <v>2</v>
      </c>
      <c r="L1350" s="159"/>
      <c r="M1350" s="163"/>
      <c r="T1350" s="164"/>
      <c r="AT1350" s="160" t="s">
        <v>259</v>
      </c>
      <c r="AU1350" s="160" t="s">
        <v>88</v>
      </c>
      <c r="AV1350" s="13" t="s">
        <v>88</v>
      </c>
      <c r="AW1350" s="13" t="s">
        <v>27</v>
      </c>
      <c r="AX1350" s="13" t="s">
        <v>72</v>
      </c>
      <c r="AY1350" s="160" t="s">
        <v>157</v>
      </c>
    </row>
    <row r="1351" spans="2:65" s="12" customFormat="1">
      <c r="B1351" s="153"/>
      <c r="D1351" s="154" t="s">
        <v>259</v>
      </c>
      <c r="E1351" s="155" t="s">
        <v>1</v>
      </c>
      <c r="F1351" s="156" t="s">
        <v>2761</v>
      </c>
      <c r="H1351" s="155" t="s">
        <v>1</v>
      </c>
      <c r="L1351" s="153"/>
      <c r="M1351" s="157"/>
      <c r="T1351" s="158"/>
      <c r="AT1351" s="155" t="s">
        <v>259</v>
      </c>
      <c r="AU1351" s="155" t="s">
        <v>88</v>
      </c>
      <c r="AV1351" s="12" t="s">
        <v>80</v>
      </c>
      <c r="AW1351" s="12" t="s">
        <v>27</v>
      </c>
      <c r="AX1351" s="12" t="s">
        <v>72</v>
      </c>
      <c r="AY1351" s="155" t="s">
        <v>157</v>
      </c>
    </row>
    <row r="1352" spans="2:65" s="13" customFormat="1">
      <c r="B1352" s="159"/>
      <c r="D1352" s="154" t="s">
        <v>259</v>
      </c>
      <c r="E1352" s="160" t="s">
        <v>1</v>
      </c>
      <c r="F1352" s="161" t="s">
        <v>4827</v>
      </c>
      <c r="H1352" s="162">
        <v>1</v>
      </c>
      <c r="L1352" s="159"/>
      <c r="M1352" s="163"/>
      <c r="T1352" s="164"/>
      <c r="AT1352" s="160" t="s">
        <v>259</v>
      </c>
      <c r="AU1352" s="160" t="s">
        <v>88</v>
      </c>
      <c r="AV1352" s="13" t="s">
        <v>88</v>
      </c>
      <c r="AW1352" s="13" t="s">
        <v>27</v>
      </c>
      <c r="AX1352" s="13" t="s">
        <v>72</v>
      </c>
      <c r="AY1352" s="160" t="s">
        <v>157</v>
      </c>
    </row>
    <row r="1353" spans="2:65" s="14" customFormat="1">
      <c r="B1353" s="165"/>
      <c r="D1353" s="154" t="s">
        <v>259</v>
      </c>
      <c r="E1353" s="166" t="s">
        <v>1</v>
      </c>
      <c r="F1353" s="167" t="s">
        <v>265</v>
      </c>
      <c r="H1353" s="168">
        <v>3</v>
      </c>
      <c r="L1353" s="165"/>
      <c r="M1353" s="169"/>
      <c r="T1353" s="170"/>
      <c r="AT1353" s="166" t="s">
        <v>259</v>
      </c>
      <c r="AU1353" s="166" t="s">
        <v>88</v>
      </c>
      <c r="AV1353" s="14" t="s">
        <v>164</v>
      </c>
      <c r="AW1353" s="14" t="s">
        <v>27</v>
      </c>
      <c r="AX1353" s="14" t="s">
        <v>80</v>
      </c>
      <c r="AY1353" s="166" t="s">
        <v>157</v>
      </c>
    </row>
    <row r="1354" spans="2:65" s="1" customFormat="1" ht="24.25" customHeight="1">
      <c r="B1354" s="28"/>
      <c r="C1354" s="205" t="s">
        <v>970</v>
      </c>
      <c r="D1354" s="205" t="s">
        <v>557</v>
      </c>
      <c r="E1354" s="206" t="s">
        <v>4840</v>
      </c>
      <c r="F1354" s="207" t="s">
        <v>4841</v>
      </c>
      <c r="G1354" s="208" t="s">
        <v>228</v>
      </c>
      <c r="H1354" s="209">
        <v>1</v>
      </c>
      <c r="I1354" s="904"/>
      <c r="J1354" s="210">
        <f>ROUND(I1354*H1354,2)</f>
        <v>0</v>
      </c>
      <c r="K1354" s="207" t="s">
        <v>2720</v>
      </c>
      <c r="L1354" s="185"/>
      <c r="M1354" s="186" t="s">
        <v>1</v>
      </c>
      <c r="N1354" s="187" t="s">
        <v>38</v>
      </c>
      <c r="O1354" s="142">
        <v>0</v>
      </c>
      <c r="P1354" s="142">
        <f>O1354*H1354</f>
        <v>0</v>
      </c>
      <c r="Q1354" s="142">
        <v>1.489E-2</v>
      </c>
      <c r="R1354" s="142">
        <f>Q1354*H1354</f>
        <v>1.489E-2</v>
      </c>
      <c r="S1354" s="142">
        <v>0</v>
      </c>
      <c r="T1354" s="143">
        <f>S1354*H1354</f>
        <v>0</v>
      </c>
      <c r="AR1354" s="144" t="s">
        <v>172</v>
      </c>
      <c r="AT1354" s="144" t="s">
        <v>557</v>
      </c>
      <c r="AU1354" s="144" t="s">
        <v>88</v>
      </c>
      <c r="AY1354" s="16" t="s">
        <v>157</v>
      </c>
      <c r="BE1354" s="145">
        <f>IF(N1354="základní",J1354,0)</f>
        <v>0</v>
      </c>
      <c r="BF1354" s="145">
        <f>IF(N1354="snížená",J1354,0)</f>
        <v>0</v>
      </c>
      <c r="BG1354" s="145">
        <f>IF(N1354="zákl. přenesená",J1354,0)</f>
        <v>0</v>
      </c>
      <c r="BH1354" s="145">
        <f>IF(N1354="sníž. přenesená",J1354,0)</f>
        <v>0</v>
      </c>
      <c r="BI1354" s="145">
        <f>IF(N1354="nulová",J1354,0)</f>
        <v>0</v>
      </c>
      <c r="BJ1354" s="16" t="s">
        <v>88</v>
      </c>
      <c r="BK1354" s="145">
        <f>ROUND(I1354*H1354,2)</f>
        <v>0</v>
      </c>
      <c r="BL1354" s="16" t="s">
        <v>164</v>
      </c>
      <c r="BM1354" s="144" t="s">
        <v>4842</v>
      </c>
    </row>
    <row r="1355" spans="2:65" s="12" customFormat="1">
      <c r="B1355" s="153"/>
      <c r="D1355" s="154" t="s">
        <v>259</v>
      </c>
      <c r="E1355" s="155" t="s">
        <v>1</v>
      </c>
      <c r="F1355" s="156" t="s">
        <v>2723</v>
      </c>
      <c r="H1355" s="155" t="s">
        <v>1</v>
      </c>
      <c r="L1355" s="153"/>
      <c r="M1355" s="157"/>
      <c r="T1355" s="158"/>
      <c r="AT1355" s="155" t="s">
        <v>259</v>
      </c>
      <c r="AU1355" s="155" t="s">
        <v>88</v>
      </c>
      <c r="AV1355" s="12" t="s">
        <v>80</v>
      </c>
      <c r="AW1355" s="12" t="s">
        <v>27</v>
      </c>
      <c r="AX1355" s="12" t="s">
        <v>72</v>
      </c>
      <c r="AY1355" s="155" t="s">
        <v>157</v>
      </c>
    </row>
    <row r="1356" spans="2:65" s="12" customFormat="1">
      <c r="B1356" s="153"/>
      <c r="D1356" s="154" t="s">
        <v>259</v>
      </c>
      <c r="E1356" s="155" t="s">
        <v>1</v>
      </c>
      <c r="F1356" s="156" t="s">
        <v>2758</v>
      </c>
      <c r="H1356" s="155" t="s">
        <v>1</v>
      </c>
      <c r="L1356" s="153"/>
      <c r="M1356" s="157"/>
      <c r="T1356" s="158"/>
      <c r="AT1356" s="155" t="s">
        <v>259</v>
      </c>
      <c r="AU1356" s="155" t="s">
        <v>88</v>
      </c>
      <c r="AV1356" s="12" t="s">
        <v>80</v>
      </c>
      <c r="AW1356" s="12" t="s">
        <v>27</v>
      </c>
      <c r="AX1356" s="12" t="s">
        <v>72</v>
      </c>
      <c r="AY1356" s="155" t="s">
        <v>157</v>
      </c>
    </row>
    <row r="1357" spans="2:65" s="13" customFormat="1">
      <c r="B1357" s="159"/>
      <c r="D1357" s="154" t="s">
        <v>259</v>
      </c>
      <c r="E1357" s="160" t="s">
        <v>1</v>
      </c>
      <c r="F1357" s="161" t="s">
        <v>4785</v>
      </c>
      <c r="H1357" s="162">
        <v>1</v>
      </c>
      <c r="L1357" s="159"/>
      <c r="M1357" s="163"/>
      <c r="T1357" s="164"/>
      <c r="AT1357" s="160" t="s">
        <v>259</v>
      </c>
      <c r="AU1357" s="160" t="s">
        <v>88</v>
      </c>
      <c r="AV1357" s="13" t="s">
        <v>88</v>
      </c>
      <c r="AW1357" s="13" t="s">
        <v>27</v>
      </c>
      <c r="AX1357" s="13" t="s">
        <v>72</v>
      </c>
      <c r="AY1357" s="160" t="s">
        <v>157</v>
      </c>
    </row>
    <row r="1358" spans="2:65" s="14" customFormat="1">
      <c r="B1358" s="165"/>
      <c r="D1358" s="154" t="s">
        <v>259</v>
      </c>
      <c r="E1358" s="166" t="s">
        <v>1</v>
      </c>
      <c r="F1358" s="167" t="s">
        <v>265</v>
      </c>
      <c r="H1358" s="168">
        <v>1</v>
      </c>
      <c r="L1358" s="165"/>
      <c r="M1358" s="169"/>
      <c r="T1358" s="170"/>
      <c r="AT1358" s="166" t="s">
        <v>259</v>
      </c>
      <c r="AU1358" s="166" t="s">
        <v>88</v>
      </c>
      <c r="AV1358" s="14" t="s">
        <v>164</v>
      </c>
      <c r="AW1358" s="14" t="s">
        <v>27</v>
      </c>
      <c r="AX1358" s="14" t="s">
        <v>80</v>
      </c>
      <c r="AY1358" s="166" t="s">
        <v>157</v>
      </c>
    </row>
    <row r="1359" spans="2:65" s="1" customFormat="1" ht="24.25" customHeight="1">
      <c r="B1359" s="28"/>
      <c r="C1359" s="205" t="s">
        <v>975</v>
      </c>
      <c r="D1359" s="205" t="s">
        <v>557</v>
      </c>
      <c r="E1359" s="206" t="s">
        <v>4843</v>
      </c>
      <c r="F1359" s="207" t="s">
        <v>4844</v>
      </c>
      <c r="G1359" s="208" t="s">
        <v>228</v>
      </c>
      <c r="H1359" s="209">
        <v>2</v>
      </c>
      <c r="I1359" s="904"/>
      <c r="J1359" s="210">
        <f>ROUND(I1359*H1359,2)</f>
        <v>0</v>
      </c>
      <c r="K1359" s="207" t="s">
        <v>2720</v>
      </c>
      <c r="L1359" s="185"/>
      <c r="M1359" s="186" t="s">
        <v>1</v>
      </c>
      <c r="N1359" s="187" t="s">
        <v>38</v>
      </c>
      <c r="O1359" s="142">
        <v>0</v>
      </c>
      <c r="P1359" s="142">
        <f>O1359*H1359</f>
        <v>0</v>
      </c>
      <c r="Q1359" s="142">
        <v>1.521E-2</v>
      </c>
      <c r="R1359" s="142">
        <f>Q1359*H1359</f>
        <v>3.0419999999999999E-2</v>
      </c>
      <c r="S1359" s="142">
        <v>0</v>
      </c>
      <c r="T1359" s="143">
        <f>S1359*H1359</f>
        <v>0</v>
      </c>
      <c r="AR1359" s="144" t="s">
        <v>172</v>
      </c>
      <c r="AT1359" s="144" t="s">
        <v>557</v>
      </c>
      <c r="AU1359" s="144" t="s">
        <v>88</v>
      </c>
      <c r="AY1359" s="16" t="s">
        <v>157</v>
      </c>
      <c r="BE1359" s="145">
        <f>IF(N1359="základní",J1359,0)</f>
        <v>0</v>
      </c>
      <c r="BF1359" s="145">
        <f>IF(N1359="snížená",J1359,0)</f>
        <v>0</v>
      </c>
      <c r="BG1359" s="145">
        <f>IF(N1359="zákl. přenesená",J1359,0)</f>
        <v>0</v>
      </c>
      <c r="BH1359" s="145">
        <f>IF(N1359="sníž. přenesená",J1359,0)</f>
        <v>0</v>
      </c>
      <c r="BI1359" s="145">
        <f>IF(N1359="nulová",J1359,0)</f>
        <v>0</v>
      </c>
      <c r="BJ1359" s="16" t="s">
        <v>88</v>
      </c>
      <c r="BK1359" s="145">
        <f>ROUND(I1359*H1359,2)</f>
        <v>0</v>
      </c>
      <c r="BL1359" s="16" t="s">
        <v>164</v>
      </c>
      <c r="BM1359" s="144" t="s">
        <v>4845</v>
      </c>
    </row>
    <row r="1360" spans="2:65" s="12" customFormat="1">
      <c r="B1360" s="153"/>
      <c r="D1360" s="154" t="s">
        <v>259</v>
      </c>
      <c r="E1360" s="155" t="s">
        <v>1</v>
      </c>
      <c r="F1360" s="156" t="s">
        <v>2723</v>
      </c>
      <c r="H1360" s="155" t="s">
        <v>1</v>
      </c>
      <c r="L1360" s="153"/>
      <c r="M1360" s="157"/>
      <c r="T1360" s="158"/>
      <c r="AT1360" s="155" t="s">
        <v>259</v>
      </c>
      <c r="AU1360" s="155" t="s">
        <v>88</v>
      </c>
      <c r="AV1360" s="12" t="s">
        <v>80</v>
      </c>
      <c r="AW1360" s="12" t="s">
        <v>27</v>
      </c>
      <c r="AX1360" s="12" t="s">
        <v>72</v>
      </c>
      <c r="AY1360" s="155" t="s">
        <v>157</v>
      </c>
    </row>
    <row r="1361" spans="2:65" s="12" customFormat="1">
      <c r="B1361" s="153"/>
      <c r="D1361" s="154" t="s">
        <v>259</v>
      </c>
      <c r="E1361" s="155" t="s">
        <v>1</v>
      </c>
      <c r="F1361" s="156" t="s">
        <v>2758</v>
      </c>
      <c r="H1361" s="155" t="s">
        <v>1</v>
      </c>
      <c r="L1361" s="153"/>
      <c r="M1361" s="157"/>
      <c r="T1361" s="158"/>
      <c r="AT1361" s="155" t="s">
        <v>259</v>
      </c>
      <c r="AU1361" s="155" t="s">
        <v>88</v>
      </c>
      <c r="AV1361" s="12" t="s">
        <v>80</v>
      </c>
      <c r="AW1361" s="12" t="s">
        <v>27</v>
      </c>
      <c r="AX1361" s="12" t="s">
        <v>72</v>
      </c>
      <c r="AY1361" s="155" t="s">
        <v>157</v>
      </c>
    </row>
    <row r="1362" spans="2:65" s="13" customFormat="1">
      <c r="B1362" s="159"/>
      <c r="D1362" s="154" t="s">
        <v>259</v>
      </c>
      <c r="E1362" s="160" t="s">
        <v>1</v>
      </c>
      <c r="F1362" s="161" t="s">
        <v>4788</v>
      </c>
      <c r="H1362" s="162">
        <v>1</v>
      </c>
      <c r="L1362" s="159"/>
      <c r="M1362" s="163"/>
      <c r="T1362" s="164"/>
      <c r="AT1362" s="160" t="s">
        <v>259</v>
      </c>
      <c r="AU1362" s="160" t="s">
        <v>88</v>
      </c>
      <c r="AV1362" s="13" t="s">
        <v>88</v>
      </c>
      <c r="AW1362" s="13" t="s">
        <v>27</v>
      </c>
      <c r="AX1362" s="13" t="s">
        <v>72</v>
      </c>
      <c r="AY1362" s="160" t="s">
        <v>157</v>
      </c>
    </row>
    <row r="1363" spans="2:65" s="12" customFormat="1">
      <c r="B1363" s="153"/>
      <c r="D1363" s="154" t="s">
        <v>259</v>
      </c>
      <c r="E1363" s="155" t="s">
        <v>1</v>
      </c>
      <c r="F1363" s="156" t="s">
        <v>2759</v>
      </c>
      <c r="H1363" s="155" t="s">
        <v>1</v>
      </c>
      <c r="L1363" s="153"/>
      <c r="M1363" s="157"/>
      <c r="T1363" s="158"/>
      <c r="AT1363" s="155" t="s">
        <v>259</v>
      </c>
      <c r="AU1363" s="155" t="s">
        <v>88</v>
      </c>
      <c r="AV1363" s="12" t="s">
        <v>80</v>
      </c>
      <c r="AW1363" s="12" t="s">
        <v>27</v>
      </c>
      <c r="AX1363" s="12" t="s">
        <v>72</v>
      </c>
      <c r="AY1363" s="155" t="s">
        <v>157</v>
      </c>
    </row>
    <row r="1364" spans="2:65" s="13" customFormat="1">
      <c r="B1364" s="159"/>
      <c r="D1364" s="154" t="s">
        <v>259</v>
      </c>
      <c r="E1364" s="160" t="s">
        <v>1</v>
      </c>
      <c r="F1364" s="161" t="s">
        <v>4802</v>
      </c>
      <c r="H1364" s="162">
        <v>1</v>
      </c>
      <c r="L1364" s="159"/>
      <c r="M1364" s="163"/>
      <c r="T1364" s="164"/>
      <c r="AT1364" s="160" t="s">
        <v>259</v>
      </c>
      <c r="AU1364" s="160" t="s">
        <v>88</v>
      </c>
      <c r="AV1364" s="13" t="s">
        <v>88</v>
      </c>
      <c r="AW1364" s="13" t="s">
        <v>27</v>
      </c>
      <c r="AX1364" s="13" t="s">
        <v>72</v>
      </c>
      <c r="AY1364" s="160" t="s">
        <v>157</v>
      </c>
    </row>
    <row r="1365" spans="2:65" s="14" customFormat="1">
      <c r="B1365" s="165"/>
      <c r="D1365" s="154" t="s">
        <v>259</v>
      </c>
      <c r="E1365" s="166" t="s">
        <v>1</v>
      </c>
      <c r="F1365" s="167" t="s">
        <v>265</v>
      </c>
      <c r="H1365" s="168">
        <v>2</v>
      </c>
      <c r="L1365" s="165"/>
      <c r="M1365" s="169"/>
      <c r="T1365" s="170"/>
      <c r="AT1365" s="166" t="s">
        <v>259</v>
      </c>
      <c r="AU1365" s="166" t="s">
        <v>88</v>
      </c>
      <c r="AV1365" s="14" t="s">
        <v>164</v>
      </c>
      <c r="AW1365" s="14" t="s">
        <v>27</v>
      </c>
      <c r="AX1365" s="14" t="s">
        <v>80</v>
      </c>
      <c r="AY1365" s="166" t="s">
        <v>157</v>
      </c>
    </row>
    <row r="1366" spans="2:65" s="1" customFormat="1" ht="24.25" customHeight="1">
      <c r="B1366" s="28"/>
      <c r="C1366" s="205" t="s">
        <v>980</v>
      </c>
      <c r="D1366" s="205" t="s">
        <v>557</v>
      </c>
      <c r="E1366" s="206" t="s">
        <v>4846</v>
      </c>
      <c r="F1366" s="207" t="s">
        <v>4847</v>
      </c>
      <c r="G1366" s="208" t="s">
        <v>228</v>
      </c>
      <c r="H1366" s="209">
        <v>2</v>
      </c>
      <c r="I1366" s="904"/>
      <c r="J1366" s="210">
        <f>ROUND(I1366*H1366,2)</f>
        <v>0</v>
      </c>
      <c r="K1366" s="207" t="s">
        <v>2720</v>
      </c>
      <c r="L1366" s="185"/>
      <c r="M1366" s="186" t="s">
        <v>1</v>
      </c>
      <c r="N1366" s="187" t="s">
        <v>38</v>
      </c>
      <c r="O1366" s="142">
        <v>0</v>
      </c>
      <c r="P1366" s="142">
        <f>O1366*H1366</f>
        <v>0</v>
      </c>
      <c r="Q1366" s="142">
        <v>1.553E-2</v>
      </c>
      <c r="R1366" s="142">
        <f>Q1366*H1366</f>
        <v>3.1060000000000001E-2</v>
      </c>
      <c r="S1366" s="142">
        <v>0</v>
      </c>
      <c r="T1366" s="143">
        <f>S1366*H1366</f>
        <v>0</v>
      </c>
      <c r="AR1366" s="144" t="s">
        <v>172</v>
      </c>
      <c r="AT1366" s="144" t="s">
        <v>557</v>
      </c>
      <c r="AU1366" s="144" t="s">
        <v>88</v>
      </c>
      <c r="AY1366" s="16" t="s">
        <v>157</v>
      </c>
      <c r="BE1366" s="145">
        <f>IF(N1366="základní",J1366,0)</f>
        <v>0</v>
      </c>
      <c r="BF1366" s="145">
        <f>IF(N1366="snížená",J1366,0)</f>
        <v>0</v>
      </c>
      <c r="BG1366" s="145">
        <f>IF(N1366="zákl. přenesená",J1366,0)</f>
        <v>0</v>
      </c>
      <c r="BH1366" s="145">
        <f>IF(N1366="sníž. přenesená",J1366,0)</f>
        <v>0</v>
      </c>
      <c r="BI1366" s="145">
        <f>IF(N1366="nulová",J1366,0)</f>
        <v>0</v>
      </c>
      <c r="BJ1366" s="16" t="s">
        <v>88</v>
      </c>
      <c r="BK1366" s="145">
        <f>ROUND(I1366*H1366,2)</f>
        <v>0</v>
      </c>
      <c r="BL1366" s="16" t="s">
        <v>164</v>
      </c>
      <c r="BM1366" s="144" t="s">
        <v>4848</v>
      </c>
    </row>
    <row r="1367" spans="2:65" s="12" customFormat="1">
      <c r="B1367" s="153"/>
      <c r="D1367" s="154" t="s">
        <v>259</v>
      </c>
      <c r="E1367" s="155" t="s">
        <v>1</v>
      </c>
      <c r="F1367" s="156" t="s">
        <v>2723</v>
      </c>
      <c r="H1367" s="155" t="s">
        <v>1</v>
      </c>
      <c r="L1367" s="153"/>
      <c r="M1367" s="157"/>
      <c r="T1367" s="158"/>
      <c r="AT1367" s="155" t="s">
        <v>259</v>
      </c>
      <c r="AU1367" s="155" t="s">
        <v>88</v>
      </c>
      <c r="AV1367" s="12" t="s">
        <v>80</v>
      </c>
      <c r="AW1367" s="12" t="s">
        <v>27</v>
      </c>
      <c r="AX1367" s="12" t="s">
        <v>72</v>
      </c>
      <c r="AY1367" s="155" t="s">
        <v>157</v>
      </c>
    </row>
    <row r="1368" spans="2:65" s="12" customFormat="1">
      <c r="B1368" s="153"/>
      <c r="D1368" s="154" t="s">
        <v>259</v>
      </c>
      <c r="E1368" s="155" t="s">
        <v>1</v>
      </c>
      <c r="F1368" s="156" t="s">
        <v>2758</v>
      </c>
      <c r="H1368" s="155" t="s">
        <v>1</v>
      </c>
      <c r="L1368" s="153"/>
      <c r="M1368" s="157"/>
      <c r="T1368" s="158"/>
      <c r="AT1368" s="155" t="s">
        <v>259</v>
      </c>
      <c r="AU1368" s="155" t="s">
        <v>88</v>
      </c>
      <c r="AV1368" s="12" t="s">
        <v>80</v>
      </c>
      <c r="AW1368" s="12" t="s">
        <v>27</v>
      </c>
      <c r="AX1368" s="12" t="s">
        <v>72</v>
      </c>
      <c r="AY1368" s="155" t="s">
        <v>157</v>
      </c>
    </row>
    <row r="1369" spans="2:65" s="13" customFormat="1">
      <c r="B1369" s="159"/>
      <c r="D1369" s="154" t="s">
        <v>259</v>
      </c>
      <c r="E1369" s="160" t="s">
        <v>1</v>
      </c>
      <c r="F1369" s="161" t="s">
        <v>4785</v>
      </c>
      <c r="H1369" s="162">
        <v>1</v>
      </c>
      <c r="L1369" s="159"/>
      <c r="M1369" s="163"/>
      <c r="T1369" s="164"/>
      <c r="AT1369" s="160" t="s">
        <v>259</v>
      </c>
      <c r="AU1369" s="160" t="s">
        <v>88</v>
      </c>
      <c r="AV1369" s="13" t="s">
        <v>88</v>
      </c>
      <c r="AW1369" s="13" t="s">
        <v>27</v>
      </c>
      <c r="AX1369" s="13" t="s">
        <v>72</v>
      </c>
      <c r="AY1369" s="160" t="s">
        <v>157</v>
      </c>
    </row>
    <row r="1370" spans="2:65" s="12" customFormat="1">
      <c r="B1370" s="153"/>
      <c r="D1370" s="154" t="s">
        <v>259</v>
      </c>
      <c r="E1370" s="155" t="s">
        <v>1</v>
      </c>
      <c r="F1370" s="156" t="s">
        <v>2761</v>
      </c>
      <c r="H1370" s="155" t="s">
        <v>1</v>
      </c>
      <c r="L1370" s="153"/>
      <c r="M1370" s="157"/>
      <c r="T1370" s="158"/>
      <c r="AT1370" s="155" t="s">
        <v>259</v>
      </c>
      <c r="AU1370" s="155" t="s">
        <v>88</v>
      </c>
      <c r="AV1370" s="12" t="s">
        <v>80</v>
      </c>
      <c r="AW1370" s="12" t="s">
        <v>27</v>
      </c>
      <c r="AX1370" s="12" t="s">
        <v>72</v>
      </c>
      <c r="AY1370" s="155" t="s">
        <v>157</v>
      </c>
    </row>
    <row r="1371" spans="2:65" s="13" customFormat="1">
      <c r="B1371" s="159"/>
      <c r="D1371" s="154" t="s">
        <v>259</v>
      </c>
      <c r="E1371" s="160" t="s">
        <v>1</v>
      </c>
      <c r="F1371" s="161" t="s">
        <v>4826</v>
      </c>
      <c r="H1371" s="162">
        <v>1</v>
      </c>
      <c r="L1371" s="159"/>
      <c r="M1371" s="163"/>
      <c r="T1371" s="164"/>
      <c r="AT1371" s="160" t="s">
        <v>259</v>
      </c>
      <c r="AU1371" s="160" t="s">
        <v>88</v>
      </c>
      <c r="AV1371" s="13" t="s">
        <v>88</v>
      </c>
      <c r="AW1371" s="13" t="s">
        <v>27</v>
      </c>
      <c r="AX1371" s="13" t="s">
        <v>72</v>
      </c>
      <c r="AY1371" s="160" t="s">
        <v>157</v>
      </c>
    </row>
    <row r="1372" spans="2:65" s="14" customFormat="1">
      <c r="B1372" s="165"/>
      <c r="D1372" s="154" t="s">
        <v>259</v>
      </c>
      <c r="E1372" s="166" t="s">
        <v>1</v>
      </c>
      <c r="F1372" s="167" t="s">
        <v>265</v>
      </c>
      <c r="H1372" s="168">
        <v>2</v>
      </c>
      <c r="L1372" s="165"/>
      <c r="M1372" s="169"/>
      <c r="T1372" s="170"/>
      <c r="AT1372" s="166" t="s">
        <v>259</v>
      </c>
      <c r="AU1372" s="166" t="s">
        <v>88</v>
      </c>
      <c r="AV1372" s="14" t="s">
        <v>164</v>
      </c>
      <c r="AW1372" s="14" t="s">
        <v>27</v>
      </c>
      <c r="AX1372" s="14" t="s">
        <v>80</v>
      </c>
      <c r="AY1372" s="166" t="s">
        <v>157</v>
      </c>
    </row>
    <row r="1373" spans="2:65" s="1" customFormat="1" ht="44.25" customHeight="1">
      <c r="B1373" s="28"/>
      <c r="C1373" s="198" t="s">
        <v>986</v>
      </c>
      <c r="D1373" s="198" t="s">
        <v>160</v>
      </c>
      <c r="E1373" s="199" t="s">
        <v>4849</v>
      </c>
      <c r="F1373" s="200" t="s">
        <v>4850</v>
      </c>
      <c r="G1373" s="201" t="s">
        <v>228</v>
      </c>
      <c r="H1373" s="202">
        <v>7</v>
      </c>
      <c r="I1373" s="903"/>
      <c r="J1373" s="203">
        <f>ROUND(I1373*H1373,2)</f>
        <v>0</v>
      </c>
      <c r="K1373" s="200" t="s">
        <v>2720</v>
      </c>
      <c r="L1373" s="28"/>
      <c r="M1373" s="140" t="s">
        <v>1</v>
      </c>
      <c r="N1373" s="141" t="s">
        <v>38</v>
      </c>
      <c r="O1373" s="142">
        <v>1.1060000000000001</v>
      </c>
      <c r="P1373" s="142">
        <f>O1373*H1373</f>
        <v>7.7420000000000009</v>
      </c>
      <c r="Q1373" s="142">
        <v>3.5319999999999997E-2</v>
      </c>
      <c r="R1373" s="142">
        <f>Q1373*H1373</f>
        <v>0.24723999999999999</v>
      </c>
      <c r="S1373" s="142">
        <v>0</v>
      </c>
      <c r="T1373" s="143">
        <f>S1373*H1373</f>
        <v>0</v>
      </c>
      <c r="AR1373" s="144" t="s">
        <v>164</v>
      </c>
      <c r="AT1373" s="144" t="s">
        <v>160</v>
      </c>
      <c r="AU1373" s="144" t="s">
        <v>88</v>
      </c>
      <c r="AY1373" s="16" t="s">
        <v>157</v>
      </c>
      <c r="BE1373" s="145">
        <f>IF(N1373="základní",J1373,0)</f>
        <v>0</v>
      </c>
      <c r="BF1373" s="145">
        <f>IF(N1373="snížená",J1373,0)</f>
        <v>0</v>
      </c>
      <c r="BG1373" s="145">
        <f>IF(N1373="zákl. přenesená",J1373,0)</f>
        <v>0</v>
      </c>
      <c r="BH1373" s="145">
        <f>IF(N1373="sníž. přenesená",J1373,0)</f>
        <v>0</v>
      </c>
      <c r="BI1373" s="145">
        <f>IF(N1373="nulová",J1373,0)</f>
        <v>0</v>
      </c>
      <c r="BJ1373" s="16" t="s">
        <v>88</v>
      </c>
      <c r="BK1373" s="145">
        <f>ROUND(I1373*H1373,2)</f>
        <v>0</v>
      </c>
      <c r="BL1373" s="16" t="s">
        <v>164</v>
      </c>
      <c r="BM1373" s="144" t="s">
        <v>4851</v>
      </c>
    </row>
    <row r="1374" spans="2:65" s="1" customFormat="1">
      <c r="B1374" s="28"/>
      <c r="D1374" s="150" t="s">
        <v>214</v>
      </c>
      <c r="F1374" s="870" t="s">
        <v>4852</v>
      </c>
      <c r="L1374" s="28"/>
      <c r="M1374" s="152"/>
      <c r="T1374" s="52"/>
      <c r="AT1374" s="16" t="s">
        <v>214</v>
      </c>
      <c r="AU1374" s="16" t="s">
        <v>88</v>
      </c>
    </row>
    <row r="1375" spans="2:65" s="12" customFormat="1">
      <c r="B1375" s="153"/>
      <c r="D1375" s="154" t="s">
        <v>259</v>
      </c>
      <c r="E1375" s="155" t="s">
        <v>1</v>
      </c>
      <c r="F1375" s="156" t="s">
        <v>2759</v>
      </c>
      <c r="H1375" s="155" t="s">
        <v>1</v>
      </c>
      <c r="L1375" s="153"/>
      <c r="M1375" s="157"/>
      <c r="T1375" s="158"/>
      <c r="AT1375" s="155" t="s">
        <v>259</v>
      </c>
      <c r="AU1375" s="155" t="s">
        <v>88</v>
      </c>
      <c r="AV1375" s="12" t="s">
        <v>80</v>
      </c>
      <c r="AW1375" s="12" t="s">
        <v>27</v>
      </c>
      <c r="AX1375" s="12" t="s">
        <v>72</v>
      </c>
      <c r="AY1375" s="155" t="s">
        <v>157</v>
      </c>
    </row>
    <row r="1376" spans="2:65" s="13" customFormat="1">
      <c r="B1376" s="159"/>
      <c r="D1376" s="154" t="s">
        <v>259</v>
      </c>
      <c r="E1376" s="160" t="s">
        <v>1</v>
      </c>
      <c r="F1376" s="161" t="s">
        <v>4795</v>
      </c>
      <c r="H1376" s="162">
        <v>1</v>
      </c>
      <c r="L1376" s="159"/>
      <c r="M1376" s="163"/>
      <c r="T1376" s="164"/>
      <c r="AT1376" s="160" t="s">
        <v>259</v>
      </c>
      <c r="AU1376" s="160" t="s">
        <v>88</v>
      </c>
      <c r="AV1376" s="13" t="s">
        <v>88</v>
      </c>
      <c r="AW1376" s="13" t="s">
        <v>27</v>
      </c>
      <c r="AX1376" s="13" t="s">
        <v>72</v>
      </c>
      <c r="AY1376" s="160" t="s">
        <v>157</v>
      </c>
    </row>
    <row r="1377" spans="2:65" s="13" customFormat="1">
      <c r="B1377" s="159"/>
      <c r="D1377" s="154" t="s">
        <v>259</v>
      </c>
      <c r="E1377" s="160" t="s">
        <v>1</v>
      </c>
      <c r="F1377" s="161" t="s">
        <v>4853</v>
      </c>
      <c r="H1377" s="162">
        <v>1</v>
      </c>
      <c r="L1377" s="159"/>
      <c r="M1377" s="163"/>
      <c r="T1377" s="164"/>
      <c r="AT1377" s="160" t="s">
        <v>259</v>
      </c>
      <c r="AU1377" s="160" t="s">
        <v>88</v>
      </c>
      <c r="AV1377" s="13" t="s">
        <v>88</v>
      </c>
      <c r="AW1377" s="13" t="s">
        <v>27</v>
      </c>
      <c r="AX1377" s="13" t="s">
        <v>72</v>
      </c>
      <c r="AY1377" s="160" t="s">
        <v>157</v>
      </c>
    </row>
    <row r="1378" spans="2:65" s="13" customFormat="1">
      <c r="B1378" s="159"/>
      <c r="D1378" s="154" t="s">
        <v>259</v>
      </c>
      <c r="E1378" s="160" t="s">
        <v>1</v>
      </c>
      <c r="F1378" s="161" t="s">
        <v>4854</v>
      </c>
      <c r="H1378" s="162">
        <v>1</v>
      </c>
      <c r="L1378" s="159"/>
      <c r="M1378" s="163"/>
      <c r="T1378" s="164"/>
      <c r="AT1378" s="160" t="s">
        <v>259</v>
      </c>
      <c r="AU1378" s="160" t="s">
        <v>88</v>
      </c>
      <c r="AV1378" s="13" t="s">
        <v>88</v>
      </c>
      <c r="AW1378" s="13" t="s">
        <v>27</v>
      </c>
      <c r="AX1378" s="13" t="s">
        <v>72</v>
      </c>
      <c r="AY1378" s="160" t="s">
        <v>157</v>
      </c>
    </row>
    <row r="1379" spans="2:65" s="12" customFormat="1">
      <c r="B1379" s="153"/>
      <c r="D1379" s="154" t="s">
        <v>259</v>
      </c>
      <c r="E1379" s="155" t="s">
        <v>1</v>
      </c>
      <c r="F1379" s="156" t="s">
        <v>2760</v>
      </c>
      <c r="H1379" s="155" t="s">
        <v>1</v>
      </c>
      <c r="L1379" s="153"/>
      <c r="M1379" s="157"/>
      <c r="T1379" s="158"/>
      <c r="AT1379" s="155" t="s">
        <v>259</v>
      </c>
      <c r="AU1379" s="155" t="s">
        <v>88</v>
      </c>
      <c r="AV1379" s="12" t="s">
        <v>80</v>
      </c>
      <c r="AW1379" s="12" t="s">
        <v>27</v>
      </c>
      <c r="AX1379" s="12" t="s">
        <v>72</v>
      </c>
      <c r="AY1379" s="155" t="s">
        <v>157</v>
      </c>
    </row>
    <row r="1380" spans="2:65" s="13" customFormat="1">
      <c r="B1380" s="159"/>
      <c r="D1380" s="154" t="s">
        <v>259</v>
      </c>
      <c r="E1380" s="160" t="s">
        <v>1</v>
      </c>
      <c r="F1380" s="161" t="s">
        <v>4855</v>
      </c>
      <c r="H1380" s="162">
        <v>1</v>
      </c>
      <c r="L1380" s="159"/>
      <c r="M1380" s="163"/>
      <c r="T1380" s="164"/>
      <c r="AT1380" s="160" t="s">
        <v>259</v>
      </c>
      <c r="AU1380" s="160" t="s">
        <v>88</v>
      </c>
      <c r="AV1380" s="13" t="s">
        <v>88</v>
      </c>
      <c r="AW1380" s="13" t="s">
        <v>27</v>
      </c>
      <c r="AX1380" s="13" t="s">
        <v>72</v>
      </c>
      <c r="AY1380" s="160" t="s">
        <v>157</v>
      </c>
    </row>
    <row r="1381" spans="2:65" s="12" customFormat="1">
      <c r="B1381" s="153"/>
      <c r="D1381" s="154" t="s">
        <v>259</v>
      </c>
      <c r="E1381" s="155" t="s">
        <v>1</v>
      </c>
      <c r="F1381" s="156" t="s">
        <v>2761</v>
      </c>
      <c r="H1381" s="155" t="s">
        <v>1</v>
      </c>
      <c r="L1381" s="153"/>
      <c r="M1381" s="157"/>
      <c r="T1381" s="158"/>
      <c r="AT1381" s="155" t="s">
        <v>259</v>
      </c>
      <c r="AU1381" s="155" t="s">
        <v>88</v>
      </c>
      <c r="AV1381" s="12" t="s">
        <v>80</v>
      </c>
      <c r="AW1381" s="12" t="s">
        <v>27</v>
      </c>
      <c r="AX1381" s="12" t="s">
        <v>72</v>
      </c>
      <c r="AY1381" s="155" t="s">
        <v>157</v>
      </c>
    </row>
    <row r="1382" spans="2:65" s="13" customFormat="1">
      <c r="B1382" s="159"/>
      <c r="D1382" s="154" t="s">
        <v>259</v>
      </c>
      <c r="E1382" s="160" t="s">
        <v>1</v>
      </c>
      <c r="F1382" s="161" t="s">
        <v>4826</v>
      </c>
      <c r="H1382" s="162">
        <v>1</v>
      </c>
      <c r="L1382" s="159"/>
      <c r="M1382" s="163"/>
      <c r="T1382" s="164"/>
      <c r="AT1382" s="160" t="s">
        <v>259</v>
      </c>
      <c r="AU1382" s="160" t="s">
        <v>88</v>
      </c>
      <c r="AV1382" s="13" t="s">
        <v>88</v>
      </c>
      <c r="AW1382" s="13" t="s">
        <v>27</v>
      </c>
      <c r="AX1382" s="13" t="s">
        <v>72</v>
      </c>
      <c r="AY1382" s="160" t="s">
        <v>157</v>
      </c>
    </row>
    <row r="1383" spans="2:65" s="13" customFormat="1">
      <c r="B1383" s="159"/>
      <c r="D1383" s="154" t="s">
        <v>259</v>
      </c>
      <c r="E1383" s="160" t="s">
        <v>1</v>
      </c>
      <c r="F1383" s="161" t="s">
        <v>4856</v>
      </c>
      <c r="H1383" s="162">
        <v>1</v>
      </c>
      <c r="L1383" s="159"/>
      <c r="M1383" s="163"/>
      <c r="T1383" s="164"/>
      <c r="AT1383" s="160" t="s">
        <v>259</v>
      </c>
      <c r="AU1383" s="160" t="s">
        <v>88</v>
      </c>
      <c r="AV1383" s="13" t="s">
        <v>88</v>
      </c>
      <c r="AW1383" s="13" t="s">
        <v>27</v>
      </c>
      <c r="AX1383" s="13" t="s">
        <v>72</v>
      </c>
      <c r="AY1383" s="160" t="s">
        <v>157</v>
      </c>
    </row>
    <row r="1384" spans="2:65" s="13" customFormat="1">
      <c r="B1384" s="159"/>
      <c r="D1384" s="154" t="s">
        <v>259</v>
      </c>
      <c r="E1384" s="160" t="s">
        <v>1</v>
      </c>
      <c r="F1384" s="161" t="s">
        <v>4857</v>
      </c>
      <c r="H1384" s="162">
        <v>1</v>
      </c>
      <c r="L1384" s="159"/>
      <c r="M1384" s="163"/>
      <c r="T1384" s="164"/>
      <c r="AT1384" s="160" t="s">
        <v>259</v>
      </c>
      <c r="AU1384" s="160" t="s">
        <v>88</v>
      </c>
      <c r="AV1384" s="13" t="s">
        <v>88</v>
      </c>
      <c r="AW1384" s="13" t="s">
        <v>27</v>
      </c>
      <c r="AX1384" s="13" t="s">
        <v>72</v>
      </c>
      <c r="AY1384" s="160" t="s">
        <v>157</v>
      </c>
    </row>
    <row r="1385" spans="2:65" s="14" customFormat="1">
      <c r="B1385" s="165"/>
      <c r="D1385" s="154" t="s">
        <v>259</v>
      </c>
      <c r="E1385" s="166" t="s">
        <v>1</v>
      </c>
      <c r="F1385" s="167" t="s">
        <v>265</v>
      </c>
      <c r="H1385" s="168">
        <v>7</v>
      </c>
      <c r="L1385" s="165"/>
      <c r="M1385" s="169"/>
      <c r="T1385" s="170"/>
      <c r="AT1385" s="166" t="s">
        <v>259</v>
      </c>
      <c r="AU1385" s="166" t="s">
        <v>88</v>
      </c>
      <c r="AV1385" s="14" t="s">
        <v>164</v>
      </c>
      <c r="AW1385" s="14" t="s">
        <v>27</v>
      </c>
      <c r="AX1385" s="14" t="s">
        <v>80</v>
      </c>
      <c r="AY1385" s="166" t="s">
        <v>157</v>
      </c>
    </row>
    <row r="1386" spans="2:65" s="1" customFormat="1" ht="24.25" customHeight="1">
      <c r="B1386" s="28"/>
      <c r="C1386" s="205" t="s">
        <v>989</v>
      </c>
      <c r="D1386" s="205" t="s">
        <v>557</v>
      </c>
      <c r="E1386" s="206" t="s">
        <v>4858</v>
      </c>
      <c r="F1386" s="207" t="s">
        <v>4859</v>
      </c>
      <c r="G1386" s="208" t="s">
        <v>228</v>
      </c>
      <c r="H1386" s="209">
        <v>7</v>
      </c>
      <c r="I1386" s="904"/>
      <c r="J1386" s="210">
        <f>ROUND(I1386*H1386,2)</f>
        <v>0</v>
      </c>
      <c r="K1386" s="207" t="s">
        <v>2720</v>
      </c>
      <c r="L1386" s="185"/>
      <c r="M1386" s="186" t="s">
        <v>1</v>
      </c>
      <c r="N1386" s="187" t="s">
        <v>38</v>
      </c>
      <c r="O1386" s="142">
        <v>0</v>
      </c>
      <c r="P1386" s="142">
        <f>O1386*H1386</f>
        <v>0</v>
      </c>
      <c r="Q1386" s="142">
        <v>1.8679999999999999E-2</v>
      </c>
      <c r="R1386" s="142">
        <f>Q1386*H1386</f>
        <v>0.13075999999999999</v>
      </c>
      <c r="S1386" s="142">
        <v>0</v>
      </c>
      <c r="T1386" s="143">
        <f>S1386*H1386</f>
        <v>0</v>
      </c>
      <c r="AR1386" s="144" t="s">
        <v>172</v>
      </c>
      <c r="AT1386" s="144" t="s">
        <v>557</v>
      </c>
      <c r="AU1386" s="144" t="s">
        <v>88</v>
      </c>
      <c r="AY1386" s="16" t="s">
        <v>157</v>
      </c>
      <c r="BE1386" s="145">
        <f>IF(N1386="základní",J1386,0)</f>
        <v>0</v>
      </c>
      <c r="BF1386" s="145">
        <f>IF(N1386="snížená",J1386,0)</f>
        <v>0</v>
      </c>
      <c r="BG1386" s="145">
        <f>IF(N1386="zákl. přenesená",J1386,0)</f>
        <v>0</v>
      </c>
      <c r="BH1386" s="145">
        <f>IF(N1386="sníž. přenesená",J1386,0)</f>
        <v>0</v>
      </c>
      <c r="BI1386" s="145">
        <f>IF(N1386="nulová",J1386,0)</f>
        <v>0</v>
      </c>
      <c r="BJ1386" s="16" t="s">
        <v>88</v>
      </c>
      <c r="BK1386" s="145">
        <f>ROUND(I1386*H1386,2)</f>
        <v>0</v>
      </c>
      <c r="BL1386" s="16" t="s">
        <v>164</v>
      </c>
      <c r="BM1386" s="144" t="s">
        <v>4860</v>
      </c>
    </row>
    <row r="1387" spans="2:65" s="12" customFormat="1">
      <c r="B1387" s="153"/>
      <c r="D1387" s="154" t="s">
        <v>259</v>
      </c>
      <c r="E1387" s="155" t="s">
        <v>1</v>
      </c>
      <c r="F1387" s="156" t="s">
        <v>2759</v>
      </c>
      <c r="H1387" s="155" t="s">
        <v>1</v>
      </c>
      <c r="L1387" s="153"/>
      <c r="M1387" s="157"/>
      <c r="T1387" s="158"/>
      <c r="AT1387" s="155" t="s">
        <v>259</v>
      </c>
      <c r="AU1387" s="155" t="s">
        <v>88</v>
      </c>
      <c r="AV1387" s="12" t="s">
        <v>80</v>
      </c>
      <c r="AW1387" s="12" t="s">
        <v>27</v>
      </c>
      <c r="AX1387" s="12" t="s">
        <v>72</v>
      </c>
      <c r="AY1387" s="155" t="s">
        <v>157</v>
      </c>
    </row>
    <row r="1388" spans="2:65" s="13" customFormat="1">
      <c r="B1388" s="159"/>
      <c r="D1388" s="154" t="s">
        <v>259</v>
      </c>
      <c r="E1388" s="160" t="s">
        <v>1</v>
      </c>
      <c r="F1388" s="161" t="s">
        <v>4795</v>
      </c>
      <c r="H1388" s="162">
        <v>1</v>
      </c>
      <c r="L1388" s="159"/>
      <c r="M1388" s="163"/>
      <c r="T1388" s="164"/>
      <c r="AT1388" s="160" t="s">
        <v>259</v>
      </c>
      <c r="AU1388" s="160" t="s">
        <v>88</v>
      </c>
      <c r="AV1388" s="13" t="s">
        <v>88</v>
      </c>
      <c r="AW1388" s="13" t="s">
        <v>27</v>
      </c>
      <c r="AX1388" s="13" t="s">
        <v>72</v>
      </c>
      <c r="AY1388" s="160" t="s">
        <v>157</v>
      </c>
    </row>
    <row r="1389" spans="2:65" s="13" customFormat="1">
      <c r="B1389" s="159"/>
      <c r="D1389" s="154" t="s">
        <v>259</v>
      </c>
      <c r="E1389" s="160" t="s">
        <v>1</v>
      </c>
      <c r="F1389" s="161" t="s">
        <v>4853</v>
      </c>
      <c r="H1389" s="162">
        <v>1</v>
      </c>
      <c r="L1389" s="159"/>
      <c r="M1389" s="163"/>
      <c r="T1389" s="164"/>
      <c r="AT1389" s="160" t="s">
        <v>259</v>
      </c>
      <c r="AU1389" s="160" t="s">
        <v>88</v>
      </c>
      <c r="AV1389" s="13" t="s">
        <v>88</v>
      </c>
      <c r="AW1389" s="13" t="s">
        <v>27</v>
      </c>
      <c r="AX1389" s="13" t="s">
        <v>72</v>
      </c>
      <c r="AY1389" s="160" t="s">
        <v>157</v>
      </c>
    </row>
    <row r="1390" spans="2:65" s="13" customFormat="1">
      <c r="B1390" s="159"/>
      <c r="D1390" s="154" t="s">
        <v>259</v>
      </c>
      <c r="E1390" s="160" t="s">
        <v>1</v>
      </c>
      <c r="F1390" s="161" t="s">
        <v>4854</v>
      </c>
      <c r="H1390" s="162">
        <v>1</v>
      </c>
      <c r="L1390" s="159"/>
      <c r="M1390" s="163"/>
      <c r="T1390" s="164"/>
      <c r="AT1390" s="160" t="s">
        <v>259</v>
      </c>
      <c r="AU1390" s="160" t="s">
        <v>88</v>
      </c>
      <c r="AV1390" s="13" t="s">
        <v>88</v>
      </c>
      <c r="AW1390" s="13" t="s">
        <v>27</v>
      </c>
      <c r="AX1390" s="13" t="s">
        <v>72</v>
      </c>
      <c r="AY1390" s="160" t="s">
        <v>157</v>
      </c>
    </row>
    <row r="1391" spans="2:65" s="12" customFormat="1">
      <c r="B1391" s="153"/>
      <c r="D1391" s="154" t="s">
        <v>259</v>
      </c>
      <c r="E1391" s="155" t="s">
        <v>1</v>
      </c>
      <c r="F1391" s="156" t="s">
        <v>2760</v>
      </c>
      <c r="H1391" s="155" t="s">
        <v>1</v>
      </c>
      <c r="L1391" s="153"/>
      <c r="M1391" s="157"/>
      <c r="T1391" s="158"/>
      <c r="AT1391" s="155" t="s">
        <v>259</v>
      </c>
      <c r="AU1391" s="155" t="s">
        <v>88</v>
      </c>
      <c r="AV1391" s="12" t="s">
        <v>80</v>
      </c>
      <c r="AW1391" s="12" t="s">
        <v>27</v>
      </c>
      <c r="AX1391" s="12" t="s">
        <v>72</v>
      </c>
      <c r="AY1391" s="155" t="s">
        <v>157</v>
      </c>
    </row>
    <row r="1392" spans="2:65" s="13" customFormat="1">
      <c r="B1392" s="159"/>
      <c r="D1392" s="154" t="s">
        <v>259</v>
      </c>
      <c r="E1392" s="160" t="s">
        <v>1</v>
      </c>
      <c r="F1392" s="161" t="s">
        <v>4855</v>
      </c>
      <c r="H1392" s="162">
        <v>1</v>
      </c>
      <c r="L1392" s="159"/>
      <c r="M1392" s="163"/>
      <c r="T1392" s="164"/>
      <c r="AT1392" s="160" t="s">
        <v>259</v>
      </c>
      <c r="AU1392" s="160" t="s">
        <v>88</v>
      </c>
      <c r="AV1392" s="13" t="s">
        <v>88</v>
      </c>
      <c r="AW1392" s="13" t="s">
        <v>27</v>
      </c>
      <c r="AX1392" s="13" t="s">
        <v>72</v>
      </c>
      <c r="AY1392" s="160" t="s">
        <v>157</v>
      </c>
    </row>
    <row r="1393" spans="2:65" s="12" customFormat="1">
      <c r="B1393" s="153"/>
      <c r="D1393" s="154" t="s">
        <v>259</v>
      </c>
      <c r="E1393" s="155" t="s">
        <v>1</v>
      </c>
      <c r="F1393" s="156" t="s">
        <v>2761</v>
      </c>
      <c r="H1393" s="155" t="s">
        <v>1</v>
      </c>
      <c r="L1393" s="153"/>
      <c r="M1393" s="157"/>
      <c r="T1393" s="158"/>
      <c r="AT1393" s="155" t="s">
        <v>259</v>
      </c>
      <c r="AU1393" s="155" t="s">
        <v>88</v>
      </c>
      <c r="AV1393" s="12" t="s">
        <v>80</v>
      </c>
      <c r="AW1393" s="12" t="s">
        <v>27</v>
      </c>
      <c r="AX1393" s="12" t="s">
        <v>72</v>
      </c>
      <c r="AY1393" s="155" t="s">
        <v>157</v>
      </c>
    </row>
    <row r="1394" spans="2:65" s="13" customFormat="1">
      <c r="B1394" s="159"/>
      <c r="D1394" s="154" t="s">
        <v>259</v>
      </c>
      <c r="E1394" s="160" t="s">
        <v>1</v>
      </c>
      <c r="F1394" s="161" t="s">
        <v>4826</v>
      </c>
      <c r="H1394" s="162">
        <v>1</v>
      </c>
      <c r="L1394" s="159"/>
      <c r="M1394" s="163"/>
      <c r="T1394" s="164"/>
      <c r="AT1394" s="160" t="s">
        <v>259</v>
      </c>
      <c r="AU1394" s="160" t="s">
        <v>88</v>
      </c>
      <c r="AV1394" s="13" t="s">
        <v>88</v>
      </c>
      <c r="AW1394" s="13" t="s">
        <v>27</v>
      </c>
      <c r="AX1394" s="13" t="s">
        <v>72</v>
      </c>
      <c r="AY1394" s="160" t="s">
        <v>157</v>
      </c>
    </row>
    <row r="1395" spans="2:65" s="13" customFormat="1">
      <c r="B1395" s="159"/>
      <c r="D1395" s="154" t="s">
        <v>259</v>
      </c>
      <c r="E1395" s="160" t="s">
        <v>1</v>
      </c>
      <c r="F1395" s="161" t="s">
        <v>4856</v>
      </c>
      <c r="H1395" s="162">
        <v>1</v>
      </c>
      <c r="L1395" s="159"/>
      <c r="M1395" s="163"/>
      <c r="T1395" s="164"/>
      <c r="AT1395" s="160" t="s">
        <v>259</v>
      </c>
      <c r="AU1395" s="160" t="s">
        <v>88</v>
      </c>
      <c r="AV1395" s="13" t="s">
        <v>88</v>
      </c>
      <c r="AW1395" s="13" t="s">
        <v>27</v>
      </c>
      <c r="AX1395" s="13" t="s">
        <v>72</v>
      </c>
      <c r="AY1395" s="160" t="s">
        <v>157</v>
      </c>
    </row>
    <row r="1396" spans="2:65" s="13" customFormat="1">
      <c r="B1396" s="159"/>
      <c r="D1396" s="154" t="s">
        <v>259</v>
      </c>
      <c r="E1396" s="160" t="s">
        <v>1</v>
      </c>
      <c r="F1396" s="161" t="s">
        <v>4857</v>
      </c>
      <c r="H1396" s="162">
        <v>1</v>
      </c>
      <c r="L1396" s="159"/>
      <c r="M1396" s="163"/>
      <c r="T1396" s="164"/>
      <c r="AT1396" s="160" t="s">
        <v>259</v>
      </c>
      <c r="AU1396" s="160" t="s">
        <v>88</v>
      </c>
      <c r="AV1396" s="13" t="s">
        <v>88</v>
      </c>
      <c r="AW1396" s="13" t="s">
        <v>27</v>
      </c>
      <c r="AX1396" s="13" t="s">
        <v>72</v>
      </c>
      <c r="AY1396" s="160" t="s">
        <v>157</v>
      </c>
    </row>
    <row r="1397" spans="2:65" s="14" customFormat="1">
      <c r="B1397" s="165"/>
      <c r="D1397" s="154" t="s">
        <v>259</v>
      </c>
      <c r="E1397" s="166" t="s">
        <v>1</v>
      </c>
      <c r="F1397" s="167" t="s">
        <v>265</v>
      </c>
      <c r="H1397" s="168">
        <v>7</v>
      </c>
      <c r="L1397" s="165"/>
      <c r="M1397" s="169"/>
      <c r="T1397" s="170"/>
      <c r="AT1397" s="166" t="s">
        <v>259</v>
      </c>
      <c r="AU1397" s="166" t="s">
        <v>88</v>
      </c>
      <c r="AV1397" s="14" t="s">
        <v>164</v>
      </c>
      <c r="AW1397" s="14" t="s">
        <v>27</v>
      </c>
      <c r="AX1397" s="14" t="s">
        <v>80</v>
      </c>
      <c r="AY1397" s="166" t="s">
        <v>157</v>
      </c>
    </row>
    <row r="1398" spans="2:65" s="1" customFormat="1" ht="37.9" customHeight="1">
      <c r="B1398" s="28"/>
      <c r="C1398" s="198" t="s">
        <v>992</v>
      </c>
      <c r="D1398" s="198" t="s">
        <v>160</v>
      </c>
      <c r="E1398" s="199" t="s">
        <v>2096</v>
      </c>
      <c r="F1398" s="200" t="s">
        <v>4861</v>
      </c>
      <c r="G1398" s="201" t="s">
        <v>228</v>
      </c>
      <c r="H1398" s="202">
        <v>1</v>
      </c>
      <c r="I1398" s="903"/>
      <c r="J1398" s="203">
        <f>ROUND(I1398*H1398,2)</f>
        <v>0</v>
      </c>
      <c r="K1398" s="200" t="s">
        <v>2720</v>
      </c>
      <c r="L1398" s="28"/>
      <c r="M1398" s="140" t="s">
        <v>1</v>
      </c>
      <c r="N1398" s="141" t="s">
        <v>38</v>
      </c>
      <c r="O1398" s="142">
        <v>3.3809999999999998</v>
      </c>
      <c r="P1398" s="142">
        <f>O1398*H1398</f>
        <v>3.3809999999999998</v>
      </c>
      <c r="Q1398" s="142">
        <v>5.3620000000000001E-2</v>
      </c>
      <c r="R1398" s="142">
        <f>Q1398*H1398</f>
        <v>5.3620000000000001E-2</v>
      </c>
      <c r="S1398" s="142">
        <v>0</v>
      </c>
      <c r="T1398" s="143">
        <f>S1398*H1398</f>
        <v>0</v>
      </c>
      <c r="AR1398" s="144" t="s">
        <v>164</v>
      </c>
      <c r="AT1398" s="144" t="s">
        <v>160</v>
      </c>
      <c r="AU1398" s="144" t="s">
        <v>88</v>
      </c>
      <c r="AY1398" s="16" t="s">
        <v>157</v>
      </c>
      <c r="BE1398" s="145">
        <f>IF(N1398="základní",J1398,0)</f>
        <v>0</v>
      </c>
      <c r="BF1398" s="145">
        <f>IF(N1398="snížená",J1398,0)</f>
        <v>0</v>
      </c>
      <c r="BG1398" s="145">
        <f>IF(N1398="zákl. přenesená",J1398,0)</f>
        <v>0</v>
      </c>
      <c r="BH1398" s="145">
        <f>IF(N1398="sníž. přenesená",J1398,0)</f>
        <v>0</v>
      </c>
      <c r="BI1398" s="145">
        <f>IF(N1398="nulová",J1398,0)</f>
        <v>0</v>
      </c>
      <c r="BJ1398" s="16" t="s">
        <v>88</v>
      </c>
      <c r="BK1398" s="145">
        <f>ROUND(I1398*H1398,2)</f>
        <v>0</v>
      </c>
      <c r="BL1398" s="16" t="s">
        <v>164</v>
      </c>
      <c r="BM1398" s="144" t="s">
        <v>4862</v>
      </c>
    </row>
    <row r="1399" spans="2:65" s="1" customFormat="1">
      <c r="B1399" s="28"/>
      <c r="D1399" s="150" t="s">
        <v>214</v>
      </c>
      <c r="F1399" s="870" t="s">
        <v>2099</v>
      </c>
      <c r="L1399" s="28"/>
      <c r="M1399" s="152"/>
      <c r="T1399" s="52"/>
      <c r="AT1399" s="16" t="s">
        <v>214</v>
      </c>
      <c r="AU1399" s="16" t="s">
        <v>88</v>
      </c>
    </row>
    <row r="1400" spans="2:65" s="12" customFormat="1">
      <c r="B1400" s="153"/>
      <c r="D1400" s="154" t="s">
        <v>259</v>
      </c>
      <c r="E1400" s="155" t="s">
        <v>1</v>
      </c>
      <c r="F1400" s="156" t="s">
        <v>2759</v>
      </c>
      <c r="H1400" s="155" t="s">
        <v>1</v>
      </c>
      <c r="L1400" s="153"/>
      <c r="M1400" s="157"/>
      <c r="T1400" s="158"/>
      <c r="AT1400" s="155" t="s">
        <v>259</v>
      </c>
      <c r="AU1400" s="155" t="s">
        <v>88</v>
      </c>
      <c r="AV1400" s="12" t="s">
        <v>80</v>
      </c>
      <c r="AW1400" s="12" t="s">
        <v>27</v>
      </c>
      <c r="AX1400" s="12" t="s">
        <v>72</v>
      </c>
      <c r="AY1400" s="155" t="s">
        <v>157</v>
      </c>
    </row>
    <row r="1401" spans="2:65" s="13" customFormat="1">
      <c r="B1401" s="159"/>
      <c r="D1401" s="154" t="s">
        <v>259</v>
      </c>
      <c r="E1401" s="160" t="s">
        <v>1</v>
      </c>
      <c r="F1401" s="161" t="s">
        <v>4863</v>
      </c>
      <c r="H1401" s="162">
        <v>1</v>
      </c>
      <c r="L1401" s="159"/>
      <c r="M1401" s="163"/>
      <c r="T1401" s="164"/>
      <c r="AT1401" s="160" t="s">
        <v>259</v>
      </c>
      <c r="AU1401" s="160" t="s">
        <v>88</v>
      </c>
      <c r="AV1401" s="13" t="s">
        <v>88</v>
      </c>
      <c r="AW1401" s="13" t="s">
        <v>27</v>
      </c>
      <c r="AX1401" s="13" t="s">
        <v>72</v>
      </c>
      <c r="AY1401" s="160" t="s">
        <v>157</v>
      </c>
    </row>
    <row r="1402" spans="2:65" s="14" customFormat="1">
      <c r="B1402" s="165"/>
      <c r="D1402" s="154" t="s">
        <v>259</v>
      </c>
      <c r="E1402" s="166" t="s">
        <v>1</v>
      </c>
      <c r="F1402" s="167" t="s">
        <v>265</v>
      </c>
      <c r="H1402" s="168">
        <v>1</v>
      </c>
      <c r="L1402" s="165"/>
      <c r="M1402" s="169"/>
      <c r="T1402" s="170"/>
      <c r="AT1402" s="166" t="s">
        <v>259</v>
      </c>
      <c r="AU1402" s="166" t="s">
        <v>88</v>
      </c>
      <c r="AV1402" s="14" t="s">
        <v>164</v>
      </c>
      <c r="AW1402" s="14" t="s">
        <v>27</v>
      </c>
      <c r="AX1402" s="14" t="s">
        <v>80</v>
      </c>
      <c r="AY1402" s="166" t="s">
        <v>157</v>
      </c>
    </row>
    <row r="1403" spans="2:65" s="1" customFormat="1" ht="24.25" customHeight="1">
      <c r="B1403" s="28"/>
      <c r="C1403" s="205" t="s">
        <v>1002</v>
      </c>
      <c r="D1403" s="205" t="s">
        <v>557</v>
      </c>
      <c r="E1403" s="206" t="s">
        <v>4864</v>
      </c>
      <c r="F1403" s="207" t="s">
        <v>4865</v>
      </c>
      <c r="G1403" s="208" t="s">
        <v>228</v>
      </c>
      <c r="H1403" s="209">
        <v>1</v>
      </c>
      <c r="I1403" s="904"/>
      <c r="J1403" s="210">
        <f>ROUND(I1403*H1403,2)</f>
        <v>0</v>
      </c>
      <c r="K1403" s="207" t="s">
        <v>2720</v>
      </c>
      <c r="L1403" s="185"/>
      <c r="M1403" s="186" t="s">
        <v>1</v>
      </c>
      <c r="N1403" s="187" t="s">
        <v>38</v>
      </c>
      <c r="O1403" s="142">
        <v>0</v>
      </c>
      <c r="P1403" s="142">
        <f>O1403*H1403</f>
        <v>0</v>
      </c>
      <c r="Q1403" s="142">
        <v>3.6999999999999998E-2</v>
      </c>
      <c r="R1403" s="142">
        <f>Q1403*H1403</f>
        <v>3.6999999999999998E-2</v>
      </c>
      <c r="S1403" s="142">
        <v>0</v>
      </c>
      <c r="T1403" s="143">
        <f>S1403*H1403</f>
        <v>0</v>
      </c>
      <c r="AR1403" s="144" t="s">
        <v>172</v>
      </c>
      <c r="AT1403" s="144" t="s">
        <v>557</v>
      </c>
      <c r="AU1403" s="144" t="s">
        <v>88</v>
      </c>
      <c r="AY1403" s="16" t="s">
        <v>157</v>
      </c>
      <c r="BE1403" s="145">
        <f>IF(N1403="základní",J1403,0)</f>
        <v>0</v>
      </c>
      <c r="BF1403" s="145">
        <f>IF(N1403="snížená",J1403,0)</f>
        <v>0</v>
      </c>
      <c r="BG1403" s="145">
        <f>IF(N1403="zákl. přenesená",J1403,0)</f>
        <v>0</v>
      </c>
      <c r="BH1403" s="145">
        <f>IF(N1403="sníž. přenesená",J1403,0)</f>
        <v>0</v>
      </c>
      <c r="BI1403" s="145">
        <f>IF(N1403="nulová",J1403,0)</f>
        <v>0</v>
      </c>
      <c r="BJ1403" s="16" t="s">
        <v>88</v>
      </c>
      <c r="BK1403" s="145">
        <f>ROUND(I1403*H1403,2)</f>
        <v>0</v>
      </c>
      <c r="BL1403" s="16" t="s">
        <v>164</v>
      </c>
      <c r="BM1403" s="144" t="s">
        <v>4866</v>
      </c>
    </row>
    <row r="1404" spans="2:65" s="12" customFormat="1">
      <c r="B1404" s="153"/>
      <c r="D1404" s="154" t="s">
        <v>259</v>
      </c>
      <c r="E1404" s="155" t="s">
        <v>1</v>
      </c>
      <c r="F1404" s="156" t="s">
        <v>2759</v>
      </c>
      <c r="H1404" s="155" t="s">
        <v>1</v>
      </c>
      <c r="L1404" s="153"/>
      <c r="M1404" s="157"/>
      <c r="T1404" s="158"/>
      <c r="AT1404" s="155" t="s">
        <v>259</v>
      </c>
      <c r="AU1404" s="155" t="s">
        <v>88</v>
      </c>
      <c r="AV1404" s="12" t="s">
        <v>80</v>
      </c>
      <c r="AW1404" s="12" t="s">
        <v>27</v>
      </c>
      <c r="AX1404" s="12" t="s">
        <v>72</v>
      </c>
      <c r="AY1404" s="155" t="s">
        <v>157</v>
      </c>
    </row>
    <row r="1405" spans="2:65" s="13" customFormat="1">
      <c r="B1405" s="159"/>
      <c r="D1405" s="154" t="s">
        <v>259</v>
      </c>
      <c r="E1405" s="160" t="s">
        <v>1</v>
      </c>
      <c r="F1405" s="161" t="s">
        <v>4863</v>
      </c>
      <c r="H1405" s="162">
        <v>1</v>
      </c>
      <c r="L1405" s="159"/>
      <c r="M1405" s="163"/>
      <c r="T1405" s="164"/>
      <c r="AT1405" s="160" t="s">
        <v>259</v>
      </c>
      <c r="AU1405" s="160" t="s">
        <v>88</v>
      </c>
      <c r="AV1405" s="13" t="s">
        <v>88</v>
      </c>
      <c r="AW1405" s="13" t="s">
        <v>27</v>
      </c>
      <c r="AX1405" s="13" t="s">
        <v>72</v>
      </c>
      <c r="AY1405" s="160" t="s">
        <v>157</v>
      </c>
    </row>
    <row r="1406" spans="2:65" s="14" customFormat="1">
      <c r="B1406" s="165"/>
      <c r="D1406" s="154" t="s">
        <v>259</v>
      </c>
      <c r="E1406" s="166" t="s">
        <v>1</v>
      </c>
      <c r="F1406" s="167" t="s">
        <v>265</v>
      </c>
      <c r="H1406" s="168">
        <v>1</v>
      </c>
      <c r="L1406" s="165"/>
      <c r="M1406" s="169"/>
      <c r="T1406" s="170"/>
      <c r="AT1406" s="166" t="s">
        <v>259</v>
      </c>
      <c r="AU1406" s="166" t="s">
        <v>88</v>
      </c>
      <c r="AV1406" s="14" t="s">
        <v>164</v>
      </c>
      <c r="AW1406" s="14" t="s">
        <v>27</v>
      </c>
      <c r="AX1406" s="14" t="s">
        <v>80</v>
      </c>
      <c r="AY1406" s="166" t="s">
        <v>157</v>
      </c>
    </row>
    <row r="1407" spans="2:65" s="11" customFormat="1" ht="22.9" customHeight="1">
      <c r="B1407" s="121"/>
      <c r="D1407" s="122" t="s">
        <v>71</v>
      </c>
      <c r="E1407" s="130" t="s">
        <v>172</v>
      </c>
      <c r="F1407" s="130" t="s">
        <v>4867</v>
      </c>
      <c r="J1407" s="131">
        <f>BK1407</f>
        <v>0</v>
      </c>
      <c r="L1407" s="121"/>
      <c r="M1407" s="125"/>
      <c r="P1407" s="126">
        <f>SUM(P1408:P1426)</f>
        <v>2.153718</v>
      </c>
      <c r="R1407" s="126">
        <f>SUM(R1408:R1426)</f>
        <v>2.8923150000000002E-2</v>
      </c>
      <c r="T1407" s="127">
        <f>SUM(T1408:T1426)</f>
        <v>0</v>
      </c>
      <c r="AR1407" s="122" t="s">
        <v>80</v>
      </c>
      <c r="AT1407" s="128" t="s">
        <v>71</v>
      </c>
      <c r="AU1407" s="128" t="s">
        <v>80</v>
      </c>
      <c r="AY1407" s="122" t="s">
        <v>157</v>
      </c>
      <c r="BK1407" s="129">
        <f>SUM(BK1408:BK1426)</f>
        <v>0</v>
      </c>
    </row>
    <row r="1408" spans="2:65" s="1" customFormat="1" ht="44.25" customHeight="1">
      <c r="B1408" s="28"/>
      <c r="C1408" s="198" t="s">
        <v>1005</v>
      </c>
      <c r="D1408" s="198" t="s">
        <v>160</v>
      </c>
      <c r="E1408" s="199" t="s">
        <v>4868</v>
      </c>
      <c r="F1408" s="200" t="s">
        <v>4869</v>
      </c>
      <c r="G1408" s="201" t="s">
        <v>256</v>
      </c>
      <c r="H1408" s="202">
        <v>9.9000000000000005E-2</v>
      </c>
      <c r="I1408" s="903"/>
      <c r="J1408" s="203">
        <f>ROUND(I1408*H1408,2)</f>
        <v>0</v>
      </c>
      <c r="K1408" s="200" t="s">
        <v>2720</v>
      </c>
      <c r="L1408" s="28"/>
      <c r="M1408" s="140" t="s">
        <v>1</v>
      </c>
      <c r="N1408" s="141" t="s">
        <v>38</v>
      </c>
      <c r="O1408" s="142">
        <v>2.9510000000000001</v>
      </c>
      <c r="P1408" s="142">
        <f>O1408*H1408</f>
        <v>0.29214900000000005</v>
      </c>
      <c r="Q1408" s="142">
        <v>0</v>
      </c>
      <c r="R1408" s="142">
        <f>Q1408*H1408</f>
        <v>0</v>
      </c>
      <c r="S1408" s="142">
        <v>0</v>
      </c>
      <c r="T1408" s="143">
        <f>S1408*H1408</f>
        <v>0</v>
      </c>
      <c r="AR1408" s="144" t="s">
        <v>164</v>
      </c>
      <c r="AT1408" s="144" t="s">
        <v>160</v>
      </c>
      <c r="AU1408" s="144" t="s">
        <v>88</v>
      </c>
      <c r="AY1408" s="16" t="s">
        <v>157</v>
      </c>
      <c r="BE1408" s="145">
        <f>IF(N1408="základní",J1408,0)</f>
        <v>0</v>
      </c>
      <c r="BF1408" s="145">
        <f>IF(N1408="snížená",J1408,0)</f>
        <v>0</v>
      </c>
      <c r="BG1408" s="145">
        <f>IF(N1408="zákl. přenesená",J1408,0)</f>
        <v>0</v>
      </c>
      <c r="BH1408" s="145">
        <f>IF(N1408="sníž. přenesená",J1408,0)</f>
        <v>0</v>
      </c>
      <c r="BI1408" s="145">
        <f>IF(N1408="nulová",J1408,0)</f>
        <v>0</v>
      </c>
      <c r="BJ1408" s="16" t="s">
        <v>88</v>
      </c>
      <c r="BK1408" s="145">
        <f>ROUND(I1408*H1408,2)</f>
        <v>0</v>
      </c>
      <c r="BL1408" s="16" t="s">
        <v>164</v>
      </c>
      <c r="BM1408" s="144" t="s">
        <v>4870</v>
      </c>
    </row>
    <row r="1409" spans="2:65" s="1" customFormat="1">
      <c r="B1409" s="28"/>
      <c r="D1409" s="150" t="s">
        <v>214</v>
      </c>
      <c r="F1409" s="870" t="s">
        <v>4871</v>
      </c>
      <c r="L1409" s="28"/>
      <c r="M1409" s="152"/>
      <c r="T1409" s="52"/>
      <c r="AT1409" s="16" t="s">
        <v>214</v>
      </c>
      <c r="AU1409" s="16" t="s">
        <v>88</v>
      </c>
    </row>
    <row r="1410" spans="2:65" s="12" customFormat="1">
      <c r="B1410" s="153"/>
      <c r="D1410" s="154" t="s">
        <v>259</v>
      </c>
      <c r="E1410" s="155" t="s">
        <v>1</v>
      </c>
      <c r="F1410" s="156" t="s">
        <v>2723</v>
      </c>
      <c r="H1410" s="155" t="s">
        <v>1</v>
      </c>
      <c r="L1410" s="153"/>
      <c r="M1410" s="157"/>
      <c r="T1410" s="158"/>
      <c r="AT1410" s="155" t="s">
        <v>259</v>
      </c>
      <c r="AU1410" s="155" t="s">
        <v>88</v>
      </c>
      <c r="AV1410" s="12" t="s">
        <v>80</v>
      </c>
      <c r="AW1410" s="12" t="s">
        <v>27</v>
      </c>
      <c r="AX1410" s="12" t="s">
        <v>72</v>
      </c>
      <c r="AY1410" s="155" t="s">
        <v>157</v>
      </c>
    </row>
    <row r="1411" spans="2:65" s="12" customFormat="1">
      <c r="B1411" s="153"/>
      <c r="D1411" s="154" t="s">
        <v>259</v>
      </c>
      <c r="E1411" s="155" t="s">
        <v>1</v>
      </c>
      <c r="F1411" s="156" t="s">
        <v>2758</v>
      </c>
      <c r="H1411" s="155" t="s">
        <v>1</v>
      </c>
      <c r="L1411" s="153"/>
      <c r="M1411" s="157"/>
      <c r="T1411" s="158"/>
      <c r="AT1411" s="155" t="s">
        <v>259</v>
      </c>
      <c r="AU1411" s="155" t="s">
        <v>88</v>
      </c>
      <c r="AV1411" s="12" t="s">
        <v>80</v>
      </c>
      <c r="AW1411" s="12" t="s">
        <v>27</v>
      </c>
      <c r="AX1411" s="12" t="s">
        <v>72</v>
      </c>
      <c r="AY1411" s="155" t="s">
        <v>157</v>
      </c>
    </row>
    <row r="1412" spans="2:65" s="13" customFormat="1">
      <c r="B1412" s="159"/>
      <c r="D1412" s="154" t="s">
        <v>259</v>
      </c>
      <c r="E1412" s="160" t="s">
        <v>1</v>
      </c>
      <c r="F1412" s="161" t="s">
        <v>4872</v>
      </c>
      <c r="H1412" s="162">
        <v>9.9000000000000005E-2</v>
      </c>
      <c r="L1412" s="159"/>
      <c r="M1412" s="163"/>
      <c r="T1412" s="164"/>
      <c r="AT1412" s="160" t="s">
        <v>259</v>
      </c>
      <c r="AU1412" s="160" t="s">
        <v>88</v>
      </c>
      <c r="AV1412" s="13" t="s">
        <v>88</v>
      </c>
      <c r="AW1412" s="13" t="s">
        <v>27</v>
      </c>
      <c r="AX1412" s="13" t="s">
        <v>72</v>
      </c>
      <c r="AY1412" s="160" t="s">
        <v>157</v>
      </c>
    </row>
    <row r="1413" spans="2:65" s="14" customFormat="1">
      <c r="B1413" s="165"/>
      <c r="D1413" s="154" t="s">
        <v>259</v>
      </c>
      <c r="E1413" s="166" t="s">
        <v>1</v>
      </c>
      <c r="F1413" s="167" t="s">
        <v>265</v>
      </c>
      <c r="H1413" s="168">
        <v>9.9000000000000005E-2</v>
      </c>
      <c r="L1413" s="165"/>
      <c r="M1413" s="169"/>
      <c r="T1413" s="170"/>
      <c r="AT1413" s="166" t="s">
        <v>259</v>
      </c>
      <c r="AU1413" s="166" t="s">
        <v>88</v>
      </c>
      <c r="AV1413" s="14" t="s">
        <v>164</v>
      </c>
      <c r="AW1413" s="14" t="s">
        <v>27</v>
      </c>
      <c r="AX1413" s="14" t="s">
        <v>80</v>
      </c>
      <c r="AY1413" s="166" t="s">
        <v>157</v>
      </c>
    </row>
    <row r="1414" spans="2:65" s="1" customFormat="1" ht="44.25" customHeight="1">
      <c r="B1414" s="28"/>
      <c r="C1414" s="198" t="s">
        <v>1008</v>
      </c>
      <c r="D1414" s="198" t="s">
        <v>160</v>
      </c>
      <c r="E1414" s="199" t="s">
        <v>4873</v>
      </c>
      <c r="F1414" s="200" t="s">
        <v>4874</v>
      </c>
      <c r="G1414" s="201" t="s">
        <v>256</v>
      </c>
      <c r="H1414" s="202">
        <v>0.56999999999999995</v>
      </c>
      <c r="I1414" s="903"/>
      <c r="J1414" s="203">
        <f>ROUND(I1414*H1414,2)</f>
        <v>0</v>
      </c>
      <c r="K1414" s="200" t="s">
        <v>2720</v>
      </c>
      <c r="L1414" s="28"/>
      <c r="M1414" s="140" t="s">
        <v>1</v>
      </c>
      <c r="N1414" s="141" t="s">
        <v>38</v>
      </c>
      <c r="O1414" s="142">
        <v>2.4910000000000001</v>
      </c>
      <c r="P1414" s="142">
        <f>O1414*H1414</f>
        <v>1.41987</v>
      </c>
      <c r="Q1414" s="142">
        <v>0</v>
      </c>
      <c r="R1414" s="142">
        <f>Q1414*H1414</f>
        <v>0</v>
      </c>
      <c r="S1414" s="142">
        <v>0</v>
      </c>
      <c r="T1414" s="143">
        <f>S1414*H1414</f>
        <v>0</v>
      </c>
      <c r="AR1414" s="144" t="s">
        <v>164</v>
      </c>
      <c r="AT1414" s="144" t="s">
        <v>160</v>
      </c>
      <c r="AU1414" s="144" t="s">
        <v>88</v>
      </c>
      <c r="AY1414" s="16" t="s">
        <v>157</v>
      </c>
      <c r="BE1414" s="145">
        <f>IF(N1414="základní",J1414,0)</f>
        <v>0</v>
      </c>
      <c r="BF1414" s="145">
        <f>IF(N1414="snížená",J1414,0)</f>
        <v>0</v>
      </c>
      <c r="BG1414" s="145">
        <f>IF(N1414="zákl. přenesená",J1414,0)</f>
        <v>0</v>
      </c>
      <c r="BH1414" s="145">
        <f>IF(N1414="sníž. přenesená",J1414,0)</f>
        <v>0</v>
      </c>
      <c r="BI1414" s="145">
        <f>IF(N1414="nulová",J1414,0)</f>
        <v>0</v>
      </c>
      <c r="BJ1414" s="16" t="s">
        <v>88</v>
      </c>
      <c r="BK1414" s="145">
        <f>ROUND(I1414*H1414,2)</f>
        <v>0</v>
      </c>
      <c r="BL1414" s="16" t="s">
        <v>164</v>
      </c>
      <c r="BM1414" s="144" t="s">
        <v>4875</v>
      </c>
    </row>
    <row r="1415" spans="2:65" s="1" customFormat="1">
      <c r="B1415" s="28"/>
      <c r="D1415" s="150" t="s">
        <v>214</v>
      </c>
      <c r="F1415" s="870" t="s">
        <v>4876</v>
      </c>
      <c r="L1415" s="28"/>
      <c r="M1415" s="152"/>
      <c r="T1415" s="52"/>
      <c r="AT1415" s="16" t="s">
        <v>214</v>
      </c>
      <c r="AU1415" s="16" t="s">
        <v>88</v>
      </c>
    </row>
    <row r="1416" spans="2:65" s="12" customFormat="1">
      <c r="B1416" s="153"/>
      <c r="D1416" s="154" t="s">
        <v>259</v>
      </c>
      <c r="E1416" s="155" t="s">
        <v>1</v>
      </c>
      <c r="F1416" s="156" t="s">
        <v>2723</v>
      </c>
      <c r="H1416" s="155" t="s">
        <v>1</v>
      </c>
      <c r="L1416" s="153"/>
      <c r="M1416" s="157"/>
      <c r="T1416" s="158"/>
      <c r="AT1416" s="155" t="s">
        <v>259</v>
      </c>
      <c r="AU1416" s="155" t="s">
        <v>88</v>
      </c>
      <c r="AV1416" s="12" t="s">
        <v>80</v>
      </c>
      <c r="AW1416" s="12" t="s">
        <v>27</v>
      </c>
      <c r="AX1416" s="12" t="s">
        <v>72</v>
      </c>
      <c r="AY1416" s="155" t="s">
        <v>157</v>
      </c>
    </row>
    <row r="1417" spans="2:65" s="12" customFormat="1">
      <c r="B1417" s="153"/>
      <c r="D1417" s="154" t="s">
        <v>259</v>
      </c>
      <c r="E1417" s="155" t="s">
        <v>1</v>
      </c>
      <c r="F1417" s="156" t="s">
        <v>2758</v>
      </c>
      <c r="H1417" s="155" t="s">
        <v>1</v>
      </c>
      <c r="L1417" s="153"/>
      <c r="M1417" s="157"/>
      <c r="T1417" s="158"/>
      <c r="AT1417" s="155" t="s">
        <v>259</v>
      </c>
      <c r="AU1417" s="155" t="s">
        <v>88</v>
      </c>
      <c r="AV1417" s="12" t="s">
        <v>80</v>
      </c>
      <c r="AW1417" s="12" t="s">
        <v>27</v>
      </c>
      <c r="AX1417" s="12" t="s">
        <v>72</v>
      </c>
      <c r="AY1417" s="155" t="s">
        <v>157</v>
      </c>
    </row>
    <row r="1418" spans="2:65" s="13" customFormat="1">
      <c r="B1418" s="159"/>
      <c r="D1418" s="154" t="s">
        <v>259</v>
      </c>
      <c r="E1418" s="160" t="s">
        <v>1</v>
      </c>
      <c r="F1418" s="161" t="s">
        <v>4877</v>
      </c>
      <c r="H1418" s="162">
        <v>0.56999999999999995</v>
      </c>
      <c r="L1418" s="159"/>
      <c r="M1418" s="163"/>
      <c r="T1418" s="164"/>
      <c r="AT1418" s="160" t="s">
        <v>259</v>
      </c>
      <c r="AU1418" s="160" t="s">
        <v>88</v>
      </c>
      <c r="AV1418" s="13" t="s">
        <v>88</v>
      </c>
      <c r="AW1418" s="13" t="s">
        <v>27</v>
      </c>
      <c r="AX1418" s="13" t="s">
        <v>72</v>
      </c>
      <c r="AY1418" s="160" t="s">
        <v>157</v>
      </c>
    </row>
    <row r="1419" spans="2:65" s="14" customFormat="1">
      <c r="B1419" s="165"/>
      <c r="D1419" s="154" t="s">
        <v>259</v>
      </c>
      <c r="E1419" s="166" t="s">
        <v>1</v>
      </c>
      <c r="F1419" s="167" t="s">
        <v>265</v>
      </c>
      <c r="H1419" s="168">
        <v>0.56999999999999995</v>
      </c>
      <c r="L1419" s="165"/>
      <c r="M1419" s="169"/>
      <c r="T1419" s="170"/>
      <c r="AT1419" s="166" t="s">
        <v>259</v>
      </c>
      <c r="AU1419" s="166" t="s">
        <v>88</v>
      </c>
      <c r="AV1419" s="14" t="s">
        <v>164</v>
      </c>
      <c r="AW1419" s="14" t="s">
        <v>27</v>
      </c>
      <c r="AX1419" s="14" t="s">
        <v>80</v>
      </c>
      <c r="AY1419" s="166" t="s">
        <v>157</v>
      </c>
    </row>
    <row r="1420" spans="2:65" s="1" customFormat="1" ht="16.5" customHeight="1">
      <c r="B1420" s="28"/>
      <c r="C1420" s="198" t="s">
        <v>1016</v>
      </c>
      <c r="D1420" s="198" t="s">
        <v>160</v>
      </c>
      <c r="E1420" s="199" t="s">
        <v>4878</v>
      </c>
      <c r="F1420" s="200" t="s">
        <v>4879</v>
      </c>
      <c r="G1420" s="201" t="s">
        <v>276</v>
      </c>
      <c r="H1420" s="202">
        <v>2.9000000000000001E-2</v>
      </c>
      <c r="I1420" s="903"/>
      <c r="J1420" s="203">
        <f>ROUND(I1420*H1420,2)</f>
        <v>0</v>
      </c>
      <c r="K1420" s="200" t="s">
        <v>2720</v>
      </c>
      <c r="L1420" s="28"/>
      <c r="M1420" s="140" t="s">
        <v>1</v>
      </c>
      <c r="N1420" s="141" t="s">
        <v>38</v>
      </c>
      <c r="O1420" s="142">
        <v>15.231</v>
      </c>
      <c r="P1420" s="142">
        <f>O1420*H1420</f>
        <v>0.44169900000000001</v>
      </c>
      <c r="Q1420" s="142">
        <v>0.99734999999999996</v>
      </c>
      <c r="R1420" s="142">
        <f>Q1420*H1420</f>
        <v>2.8923150000000002E-2</v>
      </c>
      <c r="S1420" s="142">
        <v>0</v>
      </c>
      <c r="T1420" s="143">
        <f>S1420*H1420</f>
        <v>0</v>
      </c>
      <c r="AR1420" s="144" t="s">
        <v>164</v>
      </c>
      <c r="AT1420" s="144" t="s">
        <v>160</v>
      </c>
      <c r="AU1420" s="144" t="s">
        <v>88</v>
      </c>
      <c r="AY1420" s="16" t="s">
        <v>157</v>
      </c>
      <c r="BE1420" s="145">
        <f>IF(N1420="základní",J1420,0)</f>
        <v>0</v>
      </c>
      <c r="BF1420" s="145">
        <f>IF(N1420="snížená",J1420,0)</f>
        <v>0</v>
      </c>
      <c r="BG1420" s="145">
        <f>IF(N1420="zákl. přenesená",J1420,0)</f>
        <v>0</v>
      </c>
      <c r="BH1420" s="145">
        <f>IF(N1420="sníž. přenesená",J1420,0)</f>
        <v>0</v>
      </c>
      <c r="BI1420" s="145">
        <f>IF(N1420="nulová",J1420,0)</f>
        <v>0</v>
      </c>
      <c r="BJ1420" s="16" t="s">
        <v>88</v>
      </c>
      <c r="BK1420" s="145">
        <f>ROUND(I1420*H1420,2)</f>
        <v>0</v>
      </c>
      <c r="BL1420" s="16" t="s">
        <v>164</v>
      </c>
      <c r="BM1420" s="144" t="s">
        <v>4880</v>
      </c>
    </row>
    <row r="1421" spans="2:65" s="1" customFormat="1">
      <c r="B1421" s="28"/>
      <c r="D1421" s="150" t="s">
        <v>214</v>
      </c>
      <c r="F1421" s="870" t="s">
        <v>4881</v>
      </c>
      <c r="L1421" s="28"/>
      <c r="M1421" s="152"/>
      <c r="T1421" s="52"/>
      <c r="AT1421" s="16" t="s">
        <v>214</v>
      </c>
      <c r="AU1421" s="16" t="s">
        <v>88</v>
      </c>
    </row>
    <row r="1422" spans="2:65" s="12" customFormat="1">
      <c r="B1422" s="153"/>
      <c r="D1422" s="154" t="s">
        <v>259</v>
      </c>
      <c r="E1422" s="155" t="s">
        <v>1</v>
      </c>
      <c r="F1422" s="156" t="s">
        <v>2723</v>
      </c>
      <c r="H1422" s="155" t="s">
        <v>1</v>
      </c>
      <c r="L1422" s="153"/>
      <c r="M1422" s="157"/>
      <c r="T1422" s="158"/>
      <c r="AT1422" s="155" t="s">
        <v>259</v>
      </c>
      <c r="AU1422" s="155" t="s">
        <v>88</v>
      </c>
      <c r="AV1422" s="12" t="s">
        <v>80</v>
      </c>
      <c r="AW1422" s="12" t="s">
        <v>27</v>
      </c>
      <c r="AX1422" s="12" t="s">
        <v>72</v>
      </c>
      <c r="AY1422" s="155" t="s">
        <v>157</v>
      </c>
    </row>
    <row r="1423" spans="2:65" s="12" customFormat="1">
      <c r="B1423" s="153"/>
      <c r="D1423" s="154" t="s">
        <v>259</v>
      </c>
      <c r="E1423" s="155" t="s">
        <v>1</v>
      </c>
      <c r="F1423" s="156" t="s">
        <v>2758</v>
      </c>
      <c r="H1423" s="155" t="s">
        <v>1</v>
      </c>
      <c r="L1423" s="153"/>
      <c r="M1423" s="157"/>
      <c r="T1423" s="158"/>
      <c r="AT1423" s="155" t="s">
        <v>259</v>
      </c>
      <c r="AU1423" s="155" t="s">
        <v>88</v>
      </c>
      <c r="AV1423" s="12" t="s">
        <v>80</v>
      </c>
      <c r="AW1423" s="12" t="s">
        <v>27</v>
      </c>
      <c r="AX1423" s="12" t="s">
        <v>72</v>
      </c>
      <c r="AY1423" s="155" t="s">
        <v>157</v>
      </c>
    </row>
    <row r="1424" spans="2:65" s="13" customFormat="1">
      <c r="B1424" s="159"/>
      <c r="D1424" s="154" t="s">
        <v>259</v>
      </c>
      <c r="E1424" s="160" t="s">
        <v>1</v>
      </c>
      <c r="F1424" s="161" t="s">
        <v>4882</v>
      </c>
      <c r="H1424" s="162">
        <v>2.3E-2</v>
      </c>
      <c r="L1424" s="159"/>
      <c r="M1424" s="163"/>
      <c r="T1424" s="164"/>
      <c r="AT1424" s="160" t="s">
        <v>259</v>
      </c>
      <c r="AU1424" s="160" t="s">
        <v>88</v>
      </c>
      <c r="AV1424" s="13" t="s">
        <v>88</v>
      </c>
      <c r="AW1424" s="13" t="s">
        <v>27</v>
      </c>
      <c r="AX1424" s="13" t="s">
        <v>72</v>
      </c>
      <c r="AY1424" s="160" t="s">
        <v>157</v>
      </c>
    </row>
    <row r="1425" spans="2:65" s="13" customFormat="1">
      <c r="B1425" s="159"/>
      <c r="D1425" s="154" t="s">
        <v>259</v>
      </c>
      <c r="E1425" s="160" t="s">
        <v>1</v>
      </c>
      <c r="F1425" s="161" t="s">
        <v>4883</v>
      </c>
      <c r="H1425" s="162">
        <v>6.0000000000000001E-3</v>
      </c>
      <c r="L1425" s="159"/>
      <c r="M1425" s="163"/>
      <c r="T1425" s="164"/>
      <c r="AT1425" s="160" t="s">
        <v>259</v>
      </c>
      <c r="AU1425" s="160" t="s">
        <v>88</v>
      </c>
      <c r="AV1425" s="13" t="s">
        <v>88</v>
      </c>
      <c r="AW1425" s="13" t="s">
        <v>27</v>
      </c>
      <c r="AX1425" s="13" t="s">
        <v>72</v>
      </c>
      <c r="AY1425" s="160" t="s">
        <v>157</v>
      </c>
    </row>
    <row r="1426" spans="2:65" s="14" customFormat="1">
      <c r="B1426" s="165"/>
      <c r="D1426" s="154" t="s">
        <v>259</v>
      </c>
      <c r="E1426" s="166" t="s">
        <v>1</v>
      </c>
      <c r="F1426" s="167" t="s">
        <v>265</v>
      </c>
      <c r="H1426" s="168">
        <v>2.9000000000000001E-2</v>
      </c>
      <c r="L1426" s="165"/>
      <c r="M1426" s="169"/>
      <c r="T1426" s="170"/>
      <c r="AT1426" s="166" t="s">
        <v>259</v>
      </c>
      <c r="AU1426" s="166" t="s">
        <v>88</v>
      </c>
      <c r="AV1426" s="14" t="s">
        <v>164</v>
      </c>
      <c r="AW1426" s="14" t="s">
        <v>27</v>
      </c>
      <c r="AX1426" s="14" t="s">
        <v>80</v>
      </c>
      <c r="AY1426" s="166" t="s">
        <v>157</v>
      </c>
    </row>
    <row r="1427" spans="2:65" s="11" customFormat="1" ht="22.9" customHeight="1">
      <c r="B1427" s="121"/>
      <c r="D1427" s="122" t="s">
        <v>71</v>
      </c>
      <c r="E1427" s="130" t="s">
        <v>191</v>
      </c>
      <c r="F1427" s="130" t="s">
        <v>253</v>
      </c>
      <c r="J1427" s="131">
        <f>BK1427</f>
        <v>0</v>
      </c>
      <c r="L1427" s="121"/>
      <c r="M1427" s="125"/>
      <c r="P1427" s="126">
        <f>SUM(P1428:P1610)</f>
        <v>913.12070399999993</v>
      </c>
      <c r="R1427" s="126">
        <f>SUM(R1428:R1610)</f>
        <v>0.161972</v>
      </c>
      <c r="T1427" s="127">
        <f>SUM(T1428:T1610)</f>
        <v>2.0579999999999998</v>
      </c>
      <c r="AR1427" s="122" t="s">
        <v>80</v>
      </c>
      <c r="AT1427" s="128" t="s">
        <v>71</v>
      </c>
      <c r="AU1427" s="128" t="s">
        <v>80</v>
      </c>
      <c r="AY1427" s="122" t="s">
        <v>157</v>
      </c>
      <c r="BK1427" s="129">
        <f>SUM(BK1428:BK1610)</f>
        <v>0</v>
      </c>
    </row>
    <row r="1428" spans="2:65" s="1" customFormat="1" ht="44.25" customHeight="1">
      <c r="B1428" s="28"/>
      <c r="C1428" s="198" t="s">
        <v>1022</v>
      </c>
      <c r="D1428" s="198" t="s">
        <v>160</v>
      </c>
      <c r="E1428" s="199" t="s">
        <v>4884</v>
      </c>
      <c r="F1428" s="200" t="s">
        <v>4885</v>
      </c>
      <c r="G1428" s="201" t="s">
        <v>306</v>
      </c>
      <c r="H1428" s="202">
        <v>1285.4369999999999</v>
      </c>
      <c r="I1428" s="903"/>
      <c r="J1428" s="203">
        <f>ROUND(I1428*H1428,2)</f>
        <v>0</v>
      </c>
      <c r="K1428" s="200" t="s">
        <v>2720</v>
      </c>
      <c r="L1428" s="28"/>
      <c r="M1428" s="140" t="s">
        <v>1</v>
      </c>
      <c r="N1428" s="141" t="s">
        <v>38</v>
      </c>
      <c r="O1428" s="142">
        <v>0.16</v>
      </c>
      <c r="P1428" s="142">
        <f>O1428*H1428</f>
        <v>205.66991999999999</v>
      </c>
      <c r="Q1428" s="142">
        <v>0</v>
      </c>
      <c r="R1428" s="142">
        <f>Q1428*H1428</f>
        <v>0</v>
      </c>
      <c r="S1428" s="142">
        <v>0</v>
      </c>
      <c r="T1428" s="143">
        <f>S1428*H1428</f>
        <v>0</v>
      </c>
      <c r="AR1428" s="144" t="s">
        <v>164</v>
      </c>
      <c r="AT1428" s="144" t="s">
        <v>160</v>
      </c>
      <c r="AU1428" s="144" t="s">
        <v>88</v>
      </c>
      <c r="AY1428" s="16" t="s">
        <v>157</v>
      </c>
      <c r="BE1428" s="145">
        <f>IF(N1428="základní",J1428,0)</f>
        <v>0</v>
      </c>
      <c r="BF1428" s="145">
        <f>IF(N1428="snížená",J1428,0)</f>
        <v>0</v>
      </c>
      <c r="BG1428" s="145">
        <f>IF(N1428="zákl. přenesená",J1428,0)</f>
        <v>0</v>
      </c>
      <c r="BH1428" s="145">
        <f>IF(N1428="sníž. přenesená",J1428,0)</f>
        <v>0</v>
      </c>
      <c r="BI1428" s="145">
        <f>IF(N1428="nulová",J1428,0)</f>
        <v>0</v>
      </c>
      <c r="BJ1428" s="16" t="s">
        <v>88</v>
      </c>
      <c r="BK1428" s="145">
        <f>ROUND(I1428*H1428,2)</f>
        <v>0</v>
      </c>
      <c r="BL1428" s="16" t="s">
        <v>164</v>
      </c>
      <c r="BM1428" s="144" t="s">
        <v>4886</v>
      </c>
    </row>
    <row r="1429" spans="2:65" s="1" customFormat="1">
      <c r="B1429" s="28"/>
      <c r="D1429" s="150" t="s">
        <v>214</v>
      </c>
      <c r="F1429" s="870" t="s">
        <v>4887</v>
      </c>
      <c r="L1429" s="28"/>
      <c r="M1429" s="152"/>
      <c r="T1429" s="52"/>
      <c r="AT1429" s="16" t="s">
        <v>214</v>
      </c>
      <c r="AU1429" s="16" t="s">
        <v>88</v>
      </c>
    </row>
    <row r="1430" spans="2:65" s="12" customFormat="1">
      <c r="B1430" s="153"/>
      <c r="D1430" s="154" t="s">
        <v>259</v>
      </c>
      <c r="E1430" s="155" t="s">
        <v>1</v>
      </c>
      <c r="F1430" s="156" t="s">
        <v>2723</v>
      </c>
      <c r="H1430" s="155" t="s">
        <v>1</v>
      </c>
      <c r="L1430" s="153"/>
      <c r="M1430" s="157"/>
      <c r="T1430" s="158"/>
      <c r="AT1430" s="155" t="s">
        <v>259</v>
      </c>
      <c r="AU1430" s="155" t="s">
        <v>88</v>
      </c>
      <c r="AV1430" s="12" t="s">
        <v>80</v>
      </c>
      <c r="AW1430" s="12" t="s">
        <v>27</v>
      </c>
      <c r="AX1430" s="12" t="s">
        <v>72</v>
      </c>
      <c r="AY1430" s="155" t="s">
        <v>157</v>
      </c>
    </row>
    <row r="1431" spans="2:65" s="12" customFormat="1">
      <c r="B1431" s="153"/>
      <c r="D1431" s="154" t="s">
        <v>259</v>
      </c>
      <c r="E1431" s="155" t="s">
        <v>1</v>
      </c>
      <c r="F1431" s="156" t="s">
        <v>2758</v>
      </c>
      <c r="H1431" s="155" t="s">
        <v>1</v>
      </c>
      <c r="L1431" s="153"/>
      <c r="M1431" s="157"/>
      <c r="T1431" s="158"/>
      <c r="AT1431" s="155" t="s">
        <v>259</v>
      </c>
      <c r="AU1431" s="155" t="s">
        <v>88</v>
      </c>
      <c r="AV1431" s="12" t="s">
        <v>80</v>
      </c>
      <c r="AW1431" s="12" t="s">
        <v>27</v>
      </c>
      <c r="AX1431" s="12" t="s">
        <v>72</v>
      </c>
      <c r="AY1431" s="155" t="s">
        <v>157</v>
      </c>
    </row>
    <row r="1432" spans="2:65" s="12" customFormat="1">
      <c r="B1432" s="153"/>
      <c r="D1432" s="154" t="s">
        <v>259</v>
      </c>
      <c r="E1432" s="155" t="s">
        <v>1</v>
      </c>
      <c r="F1432" s="156" t="s">
        <v>2759</v>
      </c>
      <c r="H1432" s="155" t="s">
        <v>1</v>
      </c>
      <c r="L1432" s="153"/>
      <c r="M1432" s="157"/>
      <c r="T1432" s="158"/>
      <c r="AT1432" s="155" t="s">
        <v>259</v>
      </c>
      <c r="AU1432" s="155" t="s">
        <v>88</v>
      </c>
      <c r="AV1432" s="12" t="s">
        <v>80</v>
      </c>
      <c r="AW1432" s="12" t="s">
        <v>27</v>
      </c>
      <c r="AX1432" s="12" t="s">
        <v>72</v>
      </c>
      <c r="AY1432" s="155" t="s">
        <v>157</v>
      </c>
    </row>
    <row r="1433" spans="2:65" s="12" customFormat="1">
      <c r="B1433" s="153"/>
      <c r="D1433" s="154" t="s">
        <v>259</v>
      </c>
      <c r="E1433" s="155" t="s">
        <v>1</v>
      </c>
      <c r="F1433" s="156" t="s">
        <v>2760</v>
      </c>
      <c r="H1433" s="155" t="s">
        <v>1</v>
      </c>
      <c r="L1433" s="153"/>
      <c r="M1433" s="157"/>
      <c r="T1433" s="158"/>
      <c r="AT1433" s="155" t="s">
        <v>259</v>
      </c>
      <c r="AU1433" s="155" t="s">
        <v>88</v>
      </c>
      <c r="AV1433" s="12" t="s">
        <v>80</v>
      </c>
      <c r="AW1433" s="12" t="s">
        <v>27</v>
      </c>
      <c r="AX1433" s="12" t="s">
        <v>72</v>
      </c>
      <c r="AY1433" s="155" t="s">
        <v>157</v>
      </c>
    </row>
    <row r="1434" spans="2:65" s="12" customFormat="1">
      <c r="B1434" s="153"/>
      <c r="D1434" s="154" t="s">
        <v>259</v>
      </c>
      <c r="E1434" s="155" t="s">
        <v>1</v>
      </c>
      <c r="F1434" s="156" t="s">
        <v>2761</v>
      </c>
      <c r="H1434" s="155" t="s">
        <v>1</v>
      </c>
      <c r="L1434" s="153"/>
      <c r="M1434" s="157"/>
      <c r="T1434" s="158"/>
      <c r="AT1434" s="155" t="s">
        <v>259</v>
      </c>
      <c r="AU1434" s="155" t="s">
        <v>88</v>
      </c>
      <c r="AV1434" s="12" t="s">
        <v>80</v>
      </c>
      <c r="AW1434" s="12" t="s">
        <v>27</v>
      </c>
      <c r="AX1434" s="12" t="s">
        <v>72</v>
      </c>
      <c r="AY1434" s="155" t="s">
        <v>157</v>
      </c>
    </row>
    <row r="1435" spans="2:65" s="12" customFormat="1">
      <c r="B1435" s="153"/>
      <c r="D1435" s="154" t="s">
        <v>259</v>
      </c>
      <c r="E1435" s="155" t="s">
        <v>1</v>
      </c>
      <c r="F1435" s="156" t="s">
        <v>2762</v>
      </c>
      <c r="H1435" s="155" t="s">
        <v>1</v>
      </c>
      <c r="L1435" s="153"/>
      <c r="M1435" s="157"/>
      <c r="T1435" s="158"/>
      <c r="AT1435" s="155" t="s">
        <v>259</v>
      </c>
      <c r="AU1435" s="155" t="s">
        <v>88</v>
      </c>
      <c r="AV1435" s="12" t="s">
        <v>80</v>
      </c>
      <c r="AW1435" s="12" t="s">
        <v>27</v>
      </c>
      <c r="AX1435" s="12" t="s">
        <v>72</v>
      </c>
      <c r="AY1435" s="155" t="s">
        <v>157</v>
      </c>
    </row>
    <row r="1436" spans="2:65" s="12" customFormat="1">
      <c r="B1436" s="153"/>
      <c r="D1436" s="154" t="s">
        <v>259</v>
      </c>
      <c r="E1436" s="155" t="s">
        <v>1</v>
      </c>
      <c r="F1436" s="156" t="s">
        <v>2763</v>
      </c>
      <c r="H1436" s="155" t="s">
        <v>1</v>
      </c>
      <c r="L1436" s="153"/>
      <c r="M1436" s="157"/>
      <c r="T1436" s="158"/>
      <c r="AT1436" s="155" t="s">
        <v>259</v>
      </c>
      <c r="AU1436" s="155" t="s">
        <v>88</v>
      </c>
      <c r="AV1436" s="12" t="s">
        <v>80</v>
      </c>
      <c r="AW1436" s="12" t="s">
        <v>27</v>
      </c>
      <c r="AX1436" s="12" t="s">
        <v>72</v>
      </c>
      <c r="AY1436" s="155" t="s">
        <v>157</v>
      </c>
    </row>
    <row r="1437" spans="2:65" s="13" customFormat="1">
      <c r="B1437" s="159"/>
      <c r="D1437" s="154" t="s">
        <v>259</v>
      </c>
      <c r="E1437" s="160" t="s">
        <v>1</v>
      </c>
      <c r="F1437" s="161" t="s">
        <v>4888</v>
      </c>
      <c r="H1437" s="162">
        <v>1020.131</v>
      </c>
      <c r="L1437" s="159"/>
      <c r="M1437" s="163"/>
      <c r="T1437" s="164"/>
      <c r="AT1437" s="160" t="s">
        <v>259</v>
      </c>
      <c r="AU1437" s="160" t="s">
        <v>88</v>
      </c>
      <c r="AV1437" s="13" t="s">
        <v>88</v>
      </c>
      <c r="AW1437" s="13" t="s">
        <v>27</v>
      </c>
      <c r="AX1437" s="13" t="s">
        <v>72</v>
      </c>
      <c r="AY1437" s="160" t="s">
        <v>157</v>
      </c>
    </row>
    <row r="1438" spans="2:65" s="13" customFormat="1">
      <c r="B1438" s="159"/>
      <c r="D1438" s="154" t="s">
        <v>259</v>
      </c>
      <c r="E1438" s="160" t="s">
        <v>1</v>
      </c>
      <c r="F1438" s="161" t="s">
        <v>4889</v>
      </c>
      <c r="H1438" s="162">
        <v>265.30599999999998</v>
      </c>
      <c r="L1438" s="159"/>
      <c r="M1438" s="163"/>
      <c r="T1438" s="164"/>
      <c r="AT1438" s="160" t="s">
        <v>259</v>
      </c>
      <c r="AU1438" s="160" t="s">
        <v>88</v>
      </c>
      <c r="AV1438" s="13" t="s">
        <v>88</v>
      </c>
      <c r="AW1438" s="13" t="s">
        <v>27</v>
      </c>
      <c r="AX1438" s="13" t="s">
        <v>72</v>
      </c>
      <c r="AY1438" s="160" t="s">
        <v>157</v>
      </c>
    </row>
    <row r="1439" spans="2:65" s="14" customFormat="1">
      <c r="B1439" s="165"/>
      <c r="D1439" s="154" t="s">
        <v>259</v>
      </c>
      <c r="E1439" s="166" t="s">
        <v>1</v>
      </c>
      <c r="F1439" s="167" t="s">
        <v>265</v>
      </c>
      <c r="H1439" s="168">
        <v>1285.4369999999999</v>
      </c>
      <c r="L1439" s="165"/>
      <c r="M1439" s="169"/>
      <c r="T1439" s="170"/>
      <c r="AT1439" s="166" t="s">
        <v>259</v>
      </c>
      <c r="AU1439" s="166" t="s">
        <v>88</v>
      </c>
      <c r="AV1439" s="14" t="s">
        <v>164</v>
      </c>
      <c r="AW1439" s="14" t="s">
        <v>27</v>
      </c>
      <c r="AX1439" s="14" t="s">
        <v>80</v>
      </c>
      <c r="AY1439" s="166" t="s">
        <v>157</v>
      </c>
    </row>
    <row r="1440" spans="2:65" s="1" customFormat="1" ht="55.5" customHeight="1">
      <c r="B1440" s="28"/>
      <c r="C1440" s="198" t="s">
        <v>1025</v>
      </c>
      <c r="D1440" s="198" t="s">
        <v>160</v>
      </c>
      <c r="E1440" s="199" t="s">
        <v>4890</v>
      </c>
      <c r="F1440" s="200" t="s">
        <v>4891</v>
      </c>
      <c r="G1440" s="201" t="s">
        <v>306</v>
      </c>
      <c r="H1440" s="202">
        <v>118260.204</v>
      </c>
      <c r="I1440" s="903"/>
      <c r="J1440" s="203">
        <f>ROUND(I1440*H1440,2)</f>
        <v>0</v>
      </c>
      <c r="K1440" s="200" t="s">
        <v>2720</v>
      </c>
      <c r="L1440" s="28"/>
      <c r="M1440" s="140" t="s">
        <v>1</v>
      </c>
      <c r="N1440" s="141" t="s">
        <v>38</v>
      </c>
      <c r="O1440" s="142">
        <v>0</v>
      </c>
      <c r="P1440" s="142">
        <f>O1440*H1440</f>
        <v>0</v>
      </c>
      <c r="Q1440" s="142">
        <v>0</v>
      </c>
      <c r="R1440" s="142">
        <f>Q1440*H1440</f>
        <v>0</v>
      </c>
      <c r="S1440" s="142">
        <v>0</v>
      </c>
      <c r="T1440" s="143">
        <f>S1440*H1440</f>
        <v>0</v>
      </c>
      <c r="AR1440" s="144" t="s">
        <v>164</v>
      </c>
      <c r="AT1440" s="144" t="s">
        <v>160</v>
      </c>
      <c r="AU1440" s="144" t="s">
        <v>88</v>
      </c>
      <c r="AY1440" s="16" t="s">
        <v>157</v>
      </c>
      <c r="BE1440" s="145">
        <f>IF(N1440="základní",J1440,0)</f>
        <v>0</v>
      </c>
      <c r="BF1440" s="145">
        <f>IF(N1440="snížená",J1440,0)</f>
        <v>0</v>
      </c>
      <c r="BG1440" s="145">
        <f>IF(N1440="zákl. přenesená",J1440,0)</f>
        <v>0</v>
      </c>
      <c r="BH1440" s="145">
        <f>IF(N1440="sníž. přenesená",J1440,0)</f>
        <v>0</v>
      </c>
      <c r="BI1440" s="145">
        <f>IF(N1440="nulová",J1440,0)</f>
        <v>0</v>
      </c>
      <c r="BJ1440" s="16" t="s">
        <v>88</v>
      </c>
      <c r="BK1440" s="145">
        <f>ROUND(I1440*H1440,2)</f>
        <v>0</v>
      </c>
      <c r="BL1440" s="16" t="s">
        <v>164</v>
      </c>
      <c r="BM1440" s="144" t="s">
        <v>4892</v>
      </c>
    </row>
    <row r="1441" spans="2:65" s="1" customFormat="1">
      <c r="B1441" s="28"/>
      <c r="D1441" s="150" t="s">
        <v>214</v>
      </c>
      <c r="F1441" s="870" t="s">
        <v>4893</v>
      </c>
      <c r="L1441" s="28"/>
      <c r="M1441" s="152"/>
      <c r="T1441" s="52"/>
      <c r="AT1441" s="16" t="s">
        <v>214</v>
      </c>
      <c r="AU1441" s="16" t="s">
        <v>88</v>
      </c>
    </row>
    <row r="1442" spans="2:65" s="12" customFormat="1">
      <c r="B1442" s="153"/>
      <c r="D1442" s="154" t="s">
        <v>259</v>
      </c>
      <c r="E1442" s="155" t="s">
        <v>1</v>
      </c>
      <c r="F1442" s="156" t="s">
        <v>2723</v>
      </c>
      <c r="H1442" s="155" t="s">
        <v>1</v>
      </c>
      <c r="L1442" s="153"/>
      <c r="M1442" s="157"/>
      <c r="T1442" s="158"/>
      <c r="AT1442" s="155" t="s">
        <v>259</v>
      </c>
      <c r="AU1442" s="155" t="s">
        <v>88</v>
      </c>
      <c r="AV1442" s="12" t="s">
        <v>80</v>
      </c>
      <c r="AW1442" s="12" t="s">
        <v>27</v>
      </c>
      <c r="AX1442" s="12" t="s">
        <v>72</v>
      </c>
      <c r="AY1442" s="155" t="s">
        <v>157</v>
      </c>
    </row>
    <row r="1443" spans="2:65" s="12" customFormat="1">
      <c r="B1443" s="153"/>
      <c r="D1443" s="154" t="s">
        <v>259</v>
      </c>
      <c r="E1443" s="155" t="s">
        <v>1</v>
      </c>
      <c r="F1443" s="156" t="s">
        <v>2758</v>
      </c>
      <c r="H1443" s="155" t="s">
        <v>1</v>
      </c>
      <c r="L1443" s="153"/>
      <c r="M1443" s="157"/>
      <c r="T1443" s="158"/>
      <c r="AT1443" s="155" t="s">
        <v>259</v>
      </c>
      <c r="AU1443" s="155" t="s">
        <v>88</v>
      </c>
      <c r="AV1443" s="12" t="s">
        <v>80</v>
      </c>
      <c r="AW1443" s="12" t="s">
        <v>27</v>
      </c>
      <c r="AX1443" s="12" t="s">
        <v>72</v>
      </c>
      <c r="AY1443" s="155" t="s">
        <v>157</v>
      </c>
    </row>
    <row r="1444" spans="2:65" s="12" customFormat="1">
      <c r="B1444" s="153"/>
      <c r="D1444" s="154" t="s">
        <v>259</v>
      </c>
      <c r="E1444" s="155" t="s">
        <v>1</v>
      </c>
      <c r="F1444" s="156" t="s">
        <v>2759</v>
      </c>
      <c r="H1444" s="155" t="s">
        <v>1</v>
      </c>
      <c r="L1444" s="153"/>
      <c r="M1444" s="157"/>
      <c r="T1444" s="158"/>
      <c r="AT1444" s="155" t="s">
        <v>259</v>
      </c>
      <c r="AU1444" s="155" t="s">
        <v>88</v>
      </c>
      <c r="AV1444" s="12" t="s">
        <v>80</v>
      </c>
      <c r="AW1444" s="12" t="s">
        <v>27</v>
      </c>
      <c r="AX1444" s="12" t="s">
        <v>72</v>
      </c>
      <c r="AY1444" s="155" t="s">
        <v>157</v>
      </c>
    </row>
    <row r="1445" spans="2:65" s="12" customFormat="1">
      <c r="B1445" s="153"/>
      <c r="D1445" s="154" t="s">
        <v>259</v>
      </c>
      <c r="E1445" s="155" t="s">
        <v>1</v>
      </c>
      <c r="F1445" s="156" t="s">
        <v>2760</v>
      </c>
      <c r="H1445" s="155" t="s">
        <v>1</v>
      </c>
      <c r="L1445" s="153"/>
      <c r="M1445" s="157"/>
      <c r="T1445" s="158"/>
      <c r="AT1445" s="155" t="s">
        <v>259</v>
      </c>
      <c r="AU1445" s="155" t="s">
        <v>88</v>
      </c>
      <c r="AV1445" s="12" t="s">
        <v>80</v>
      </c>
      <c r="AW1445" s="12" t="s">
        <v>27</v>
      </c>
      <c r="AX1445" s="12" t="s">
        <v>72</v>
      </c>
      <c r="AY1445" s="155" t="s">
        <v>157</v>
      </c>
    </row>
    <row r="1446" spans="2:65" s="12" customFormat="1">
      <c r="B1446" s="153"/>
      <c r="D1446" s="154" t="s">
        <v>259</v>
      </c>
      <c r="E1446" s="155" t="s">
        <v>1</v>
      </c>
      <c r="F1446" s="156" t="s">
        <v>2761</v>
      </c>
      <c r="H1446" s="155" t="s">
        <v>1</v>
      </c>
      <c r="L1446" s="153"/>
      <c r="M1446" s="157"/>
      <c r="T1446" s="158"/>
      <c r="AT1446" s="155" t="s">
        <v>259</v>
      </c>
      <c r="AU1446" s="155" t="s">
        <v>88</v>
      </c>
      <c r="AV1446" s="12" t="s">
        <v>80</v>
      </c>
      <c r="AW1446" s="12" t="s">
        <v>27</v>
      </c>
      <c r="AX1446" s="12" t="s">
        <v>72</v>
      </c>
      <c r="AY1446" s="155" t="s">
        <v>157</v>
      </c>
    </row>
    <row r="1447" spans="2:65" s="12" customFormat="1">
      <c r="B1447" s="153"/>
      <c r="D1447" s="154" t="s">
        <v>259</v>
      </c>
      <c r="E1447" s="155" t="s">
        <v>1</v>
      </c>
      <c r="F1447" s="156" t="s">
        <v>2762</v>
      </c>
      <c r="H1447" s="155" t="s">
        <v>1</v>
      </c>
      <c r="L1447" s="153"/>
      <c r="M1447" s="157"/>
      <c r="T1447" s="158"/>
      <c r="AT1447" s="155" t="s">
        <v>259</v>
      </c>
      <c r="AU1447" s="155" t="s">
        <v>88</v>
      </c>
      <c r="AV1447" s="12" t="s">
        <v>80</v>
      </c>
      <c r="AW1447" s="12" t="s">
        <v>27</v>
      </c>
      <c r="AX1447" s="12" t="s">
        <v>72</v>
      </c>
      <c r="AY1447" s="155" t="s">
        <v>157</v>
      </c>
    </row>
    <row r="1448" spans="2:65" s="12" customFormat="1">
      <c r="B1448" s="153"/>
      <c r="D1448" s="154" t="s">
        <v>259</v>
      </c>
      <c r="E1448" s="155" t="s">
        <v>1</v>
      </c>
      <c r="F1448" s="156" t="s">
        <v>2763</v>
      </c>
      <c r="H1448" s="155" t="s">
        <v>1</v>
      </c>
      <c r="L1448" s="153"/>
      <c r="M1448" s="157"/>
      <c r="T1448" s="158"/>
      <c r="AT1448" s="155" t="s">
        <v>259</v>
      </c>
      <c r="AU1448" s="155" t="s">
        <v>88</v>
      </c>
      <c r="AV1448" s="12" t="s">
        <v>80</v>
      </c>
      <c r="AW1448" s="12" t="s">
        <v>27</v>
      </c>
      <c r="AX1448" s="12" t="s">
        <v>72</v>
      </c>
      <c r="AY1448" s="155" t="s">
        <v>157</v>
      </c>
    </row>
    <row r="1449" spans="2:65" s="13" customFormat="1">
      <c r="B1449" s="159"/>
      <c r="D1449" s="154" t="s">
        <v>259</v>
      </c>
      <c r="E1449" s="160" t="s">
        <v>1</v>
      </c>
      <c r="F1449" s="161" t="s">
        <v>4888</v>
      </c>
      <c r="H1449" s="162">
        <v>1020.131</v>
      </c>
      <c r="L1449" s="159"/>
      <c r="M1449" s="163"/>
      <c r="T1449" s="164"/>
      <c r="AT1449" s="160" t="s">
        <v>259</v>
      </c>
      <c r="AU1449" s="160" t="s">
        <v>88</v>
      </c>
      <c r="AV1449" s="13" t="s">
        <v>88</v>
      </c>
      <c r="AW1449" s="13" t="s">
        <v>27</v>
      </c>
      <c r="AX1449" s="13" t="s">
        <v>72</v>
      </c>
      <c r="AY1449" s="160" t="s">
        <v>157</v>
      </c>
    </row>
    <row r="1450" spans="2:65" s="13" customFormat="1">
      <c r="B1450" s="159"/>
      <c r="D1450" s="154" t="s">
        <v>259</v>
      </c>
      <c r="E1450" s="160" t="s">
        <v>1</v>
      </c>
      <c r="F1450" s="161" t="s">
        <v>4889</v>
      </c>
      <c r="H1450" s="162">
        <v>265.30599999999998</v>
      </c>
      <c r="L1450" s="159"/>
      <c r="M1450" s="163"/>
      <c r="T1450" s="164"/>
      <c r="AT1450" s="160" t="s">
        <v>259</v>
      </c>
      <c r="AU1450" s="160" t="s">
        <v>88</v>
      </c>
      <c r="AV1450" s="13" t="s">
        <v>88</v>
      </c>
      <c r="AW1450" s="13" t="s">
        <v>27</v>
      </c>
      <c r="AX1450" s="13" t="s">
        <v>72</v>
      </c>
      <c r="AY1450" s="160" t="s">
        <v>157</v>
      </c>
    </row>
    <row r="1451" spans="2:65" s="14" customFormat="1">
      <c r="B1451" s="165"/>
      <c r="D1451" s="154" t="s">
        <v>259</v>
      </c>
      <c r="E1451" s="166" t="s">
        <v>1</v>
      </c>
      <c r="F1451" s="167" t="s">
        <v>265</v>
      </c>
      <c r="H1451" s="168">
        <v>1285.4369999999999</v>
      </c>
      <c r="L1451" s="165"/>
      <c r="M1451" s="169"/>
      <c r="T1451" s="170"/>
      <c r="AT1451" s="166" t="s">
        <v>259</v>
      </c>
      <c r="AU1451" s="166" t="s">
        <v>88</v>
      </c>
      <c r="AV1451" s="14" t="s">
        <v>164</v>
      </c>
      <c r="AW1451" s="14" t="s">
        <v>27</v>
      </c>
      <c r="AX1451" s="14" t="s">
        <v>80</v>
      </c>
      <c r="AY1451" s="166" t="s">
        <v>157</v>
      </c>
    </row>
    <row r="1452" spans="2:65" s="13" customFormat="1">
      <c r="B1452" s="159"/>
      <c r="D1452" s="154" t="s">
        <v>259</v>
      </c>
      <c r="F1452" s="161" t="s">
        <v>4894</v>
      </c>
      <c r="H1452" s="162">
        <v>118260.204</v>
      </c>
      <c r="L1452" s="159"/>
      <c r="M1452" s="163"/>
      <c r="T1452" s="164"/>
      <c r="AT1452" s="160" t="s">
        <v>259</v>
      </c>
      <c r="AU1452" s="160" t="s">
        <v>88</v>
      </c>
      <c r="AV1452" s="13" t="s">
        <v>88</v>
      </c>
      <c r="AW1452" s="13" t="s">
        <v>3</v>
      </c>
      <c r="AX1452" s="13" t="s">
        <v>80</v>
      </c>
      <c r="AY1452" s="160" t="s">
        <v>157</v>
      </c>
    </row>
    <row r="1453" spans="2:65" s="1" customFormat="1" ht="44.25" customHeight="1">
      <c r="B1453" s="28"/>
      <c r="C1453" s="198" t="s">
        <v>1032</v>
      </c>
      <c r="D1453" s="198" t="s">
        <v>160</v>
      </c>
      <c r="E1453" s="199" t="s">
        <v>4895</v>
      </c>
      <c r="F1453" s="200" t="s">
        <v>4896</v>
      </c>
      <c r="G1453" s="201" t="s">
        <v>306</v>
      </c>
      <c r="H1453" s="202">
        <v>1285.4369999999999</v>
      </c>
      <c r="I1453" s="903"/>
      <c r="J1453" s="203">
        <f>ROUND(I1453*H1453,2)</f>
        <v>0</v>
      </c>
      <c r="K1453" s="200" t="s">
        <v>2720</v>
      </c>
      <c r="L1453" s="28"/>
      <c r="M1453" s="140" t="s">
        <v>1</v>
      </c>
      <c r="N1453" s="141" t="s">
        <v>38</v>
      </c>
      <c r="O1453" s="142">
        <v>0.1</v>
      </c>
      <c r="P1453" s="142">
        <f>O1453*H1453</f>
        <v>128.5437</v>
      </c>
      <c r="Q1453" s="142">
        <v>0</v>
      </c>
      <c r="R1453" s="142">
        <f>Q1453*H1453</f>
        <v>0</v>
      </c>
      <c r="S1453" s="142">
        <v>0</v>
      </c>
      <c r="T1453" s="143">
        <f>S1453*H1453</f>
        <v>0</v>
      </c>
      <c r="AR1453" s="144" t="s">
        <v>164</v>
      </c>
      <c r="AT1453" s="144" t="s">
        <v>160</v>
      </c>
      <c r="AU1453" s="144" t="s">
        <v>88</v>
      </c>
      <c r="AY1453" s="16" t="s">
        <v>157</v>
      </c>
      <c r="BE1453" s="145">
        <f>IF(N1453="základní",J1453,0)</f>
        <v>0</v>
      </c>
      <c r="BF1453" s="145">
        <f>IF(N1453="snížená",J1453,0)</f>
        <v>0</v>
      </c>
      <c r="BG1453" s="145">
        <f>IF(N1453="zákl. přenesená",J1453,0)</f>
        <v>0</v>
      </c>
      <c r="BH1453" s="145">
        <f>IF(N1453="sníž. přenesená",J1453,0)</f>
        <v>0</v>
      </c>
      <c r="BI1453" s="145">
        <f>IF(N1453="nulová",J1453,0)</f>
        <v>0</v>
      </c>
      <c r="BJ1453" s="16" t="s">
        <v>88</v>
      </c>
      <c r="BK1453" s="145">
        <f>ROUND(I1453*H1453,2)</f>
        <v>0</v>
      </c>
      <c r="BL1453" s="16" t="s">
        <v>164</v>
      </c>
      <c r="BM1453" s="144" t="s">
        <v>4897</v>
      </c>
    </row>
    <row r="1454" spans="2:65" s="1" customFormat="1">
      <c r="B1454" s="28"/>
      <c r="D1454" s="150" t="s">
        <v>214</v>
      </c>
      <c r="F1454" s="870" t="s">
        <v>4898</v>
      </c>
      <c r="L1454" s="28"/>
      <c r="M1454" s="152"/>
      <c r="T1454" s="52"/>
      <c r="AT1454" s="16" t="s">
        <v>214</v>
      </c>
      <c r="AU1454" s="16" t="s">
        <v>88</v>
      </c>
    </row>
    <row r="1455" spans="2:65" s="12" customFormat="1">
      <c r="B1455" s="153"/>
      <c r="D1455" s="154" t="s">
        <v>259</v>
      </c>
      <c r="E1455" s="155" t="s">
        <v>1</v>
      </c>
      <c r="F1455" s="156" t="s">
        <v>2723</v>
      </c>
      <c r="H1455" s="155" t="s">
        <v>1</v>
      </c>
      <c r="L1455" s="153"/>
      <c r="M1455" s="157"/>
      <c r="T1455" s="158"/>
      <c r="AT1455" s="155" t="s">
        <v>259</v>
      </c>
      <c r="AU1455" s="155" t="s">
        <v>88</v>
      </c>
      <c r="AV1455" s="12" t="s">
        <v>80</v>
      </c>
      <c r="AW1455" s="12" t="s">
        <v>27</v>
      </c>
      <c r="AX1455" s="12" t="s">
        <v>72</v>
      </c>
      <c r="AY1455" s="155" t="s">
        <v>157</v>
      </c>
    </row>
    <row r="1456" spans="2:65" s="12" customFormat="1">
      <c r="B1456" s="153"/>
      <c r="D1456" s="154" t="s">
        <v>259</v>
      </c>
      <c r="E1456" s="155" t="s">
        <v>1</v>
      </c>
      <c r="F1456" s="156" t="s">
        <v>2758</v>
      </c>
      <c r="H1456" s="155" t="s">
        <v>1</v>
      </c>
      <c r="L1456" s="153"/>
      <c r="M1456" s="157"/>
      <c r="T1456" s="158"/>
      <c r="AT1456" s="155" t="s">
        <v>259</v>
      </c>
      <c r="AU1456" s="155" t="s">
        <v>88</v>
      </c>
      <c r="AV1456" s="12" t="s">
        <v>80</v>
      </c>
      <c r="AW1456" s="12" t="s">
        <v>27</v>
      </c>
      <c r="AX1456" s="12" t="s">
        <v>72</v>
      </c>
      <c r="AY1456" s="155" t="s">
        <v>157</v>
      </c>
    </row>
    <row r="1457" spans="2:65" s="12" customFormat="1">
      <c r="B1457" s="153"/>
      <c r="D1457" s="154" t="s">
        <v>259</v>
      </c>
      <c r="E1457" s="155" t="s">
        <v>1</v>
      </c>
      <c r="F1457" s="156" t="s">
        <v>2759</v>
      </c>
      <c r="H1457" s="155" t="s">
        <v>1</v>
      </c>
      <c r="L1457" s="153"/>
      <c r="M1457" s="157"/>
      <c r="T1457" s="158"/>
      <c r="AT1457" s="155" t="s">
        <v>259</v>
      </c>
      <c r="AU1457" s="155" t="s">
        <v>88</v>
      </c>
      <c r="AV1457" s="12" t="s">
        <v>80</v>
      </c>
      <c r="AW1457" s="12" t="s">
        <v>27</v>
      </c>
      <c r="AX1457" s="12" t="s">
        <v>72</v>
      </c>
      <c r="AY1457" s="155" t="s">
        <v>157</v>
      </c>
    </row>
    <row r="1458" spans="2:65" s="12" customFormat="1">
      <c r="B1458" s="153"/>
      <c r="D1458" s="154" t="s">
        <v>259</v>
      </c>
      <c r="E1458" s="155" t="s">
        <v>1</v>
      </c>
      <c r="F1458" s="156" t="s">
        <v>2760</v>
      </c>
      <c r="H1458" s="155" t="s">
        <v>1</v>
      </c>
      <c r="L1458" s="153"/>
      <c r="M1458" s="157"/>
      <c r="T1458" s="158"/>
      <c r="AT1458" s="155" t="s">
        <v>259</v>
      </c>
      <c r="AU1458" s="155" t="s">
        <v>88</v>
      </c>
      <c r="AV1458" s="12" t="s">
        <v>80</v>
      </c>
      <c r="AW1458" s="12" t="s">
        <v>27</v>
      </c>
      <c r="AX1458" s="12" t="s">
        <v>72</v>
      </c>
      <c r="AY1458" s="155" t="s">
        <v>157</v>
      </c>
    </row>
    <row r="1459" spans="2:65" s="12" customFormat="1">
      <c r="B1459" s="153"/>
      <c r="D1459" s="154" t="s">
        <v>259</v>
      </c>
      <c r="E1459" s="155" t="s">
        <v>1</v>
      </c>
      <c r="F1459" s="156" t="s">
        <v>2761</v>
      </c>
      <c r="H1459" s="155" t="s">
        <v>1</v>
      </c>
      <c r="L1459" s="153"/>
      <c r="M1459" s="157"/>
      <c r="T1459" s="158"/>
      <c r="AT1459" s="155" t="s">
        <v>259</v>
      </c>
      <c r="AU1459" s="155" t="s">
        <v>88</v>
      </c>
      <c r="AV1459" s="12" t="s">
        <v>80</v>
      </c>
      <c r="AW1459" s="12" t="s">
        <v>27</v>
      </c>
      <c r="AX1459" s="12" t="s">
        <v>72</v>
      </c>
      <c r="AY1459" s="155" t="s">
        <v>157</v>
      </c>
    </row>
    <row r="1460" spans="2:65" s="12" customFormat="1">
      <c r="B1460" s="153"/>
      <c r="D1460" s="154" t="s">
        <v>259</v>
      </c>
      <c r="E1460" s="155" t="s">
        <v>1</v>
      </c>
      <c r="F1460" s="156" t="s">
        <v>2762</v>
      </c>
      <c r="H1460" s="155" t="s">
        <v>1</v>
      </c>
      <c r="L1460" s="153"/>
      <c r="M1460" s="157"/>
      <c r="T1460" s="158"/>
      <c r="AT1460" s="155" t="s">
        <v>259</v>
      </c>
      <c r="AU1460" s="155" t="s">
        <v>88</v>
      </c>
      <c r="AV1460" s="12" t="s">
        <v>80</v>
      </c>
      <c r="AW1460" s="12" t="s">
        <v>27</v>
      </c>
      <c r="AX1460" s="12" t="s">
        <v>72</v>
      </c>
      <c r="AY1460" s="155" t="s">
        <v>157</v>
      </c>
    </row>
    <row r="1461" spans="2:65" s="12" customFormat="1">
      <c r="B1461" s="153"/>
      <c r="D1461" s="154" t="s">
        <v>259</v>
      </c>
      <c r="E1461" s="155" t="s">
        <v>1</v>
      </c>
      <c r="F1461" s="156" t="s">
        <v>2763</v>
      </c>
      <c r="H1461" s="155" t="s">
        <v>1</v>
      </c>
      <c r="L1461" s="153"/>
      <c r="M1461" s="157"/>
      <c r="T1461" s="158"/>
      <c r="AT1461" s="155" t="s">
        <v>259</v>
      </c>
      <c r="AU1461" s="155" t="s">
        <v>88</v>
      </c>
      <c r="AV1461" s="12" t="s">
        <v>80</v>
      </c>
      <c r="AW1461" s="12" t="s">
        <v>27</v>
      </c>
      <c r="AX1461" s="12" t="s">
        <v>72</v>
      </c>
      <c r="AY1461" s="155" t="s">
        <v>157</v>
      </c>
    </row>
    <row r="1462" spans="2:65" s="13" customFormat="1">
      <c r="B1462" s="159"/>
      <c r="D1462" s="154" t="s">
        <v>259</v>
      </c>
      <c r="E1462" s="160" t="s">
        <v>1</v>
      </c>
      <c r="F1462" s="161" t="s">
        <v>4888</v>
      </c>
      <c r="H1462" s="162">
        <v>1020.131</v>
      </c>
      <c r="L1462" s="159"/>
      <c r="M1462" s="163"/>
      <c r="T1462" s="164"/>
      <c r="AT1462" s="160" t="s">
        <v>259</v>
      </c>
      <c r="AU1462" s="160" t="s">
        <v>88</v>
      </c>
      <c r="AV1462" s="13" t="s">
        <v>88</v>
      </c>
      <c r="AW1462" s="13" t="s">
        <v>27</v>
      </c>
      <c r="AX1462" s="13" t="s">
        <v>72</v>
      </c>
      <c r="AY1462" s="160" t="s">
        <v>157</v>
      </c>
    </row>
    <row r="1463" spans="2:65" s="13" customFormat="1">
      <c r="B1463" s="159"/>
      <c r="D1463" s="154" t="s">
        <v>259</v>
      </c>
      <c r="E1463" s="160" t="s">
        <v>1</v>
      </c>
      <c r="F1463" s="161" t="s">
        <v>4889</v>
      </c>
      <c r="H1463" s="162">
        <v>265.30599999999998</v>
      </c>
      <c r="L1463" s="159"/>
      <c r="M1463" s="163"/>
      <c r="T1463" s="164"/>
      <c r="AT1463" s="160" t="s">
        <v>259</v>
      </c>
      <c r="AU1463" s="160" t="s">
        <v>88</v>
      </c>
      <c r="AV1463" s="13" t="s">
        <v>88</v>
      </c>
      <c r="AW1463" s="13" t="s">
        <v>27</v>
      </c>
      <c r="AX1463" s="13" t="s">
        <v>72</v>
      </c>
      <c r="AY1463" s="160" t="s">
        <v>157</v>
      </c>
    </row>
    <row r="1464" spans="2:65" s="14" customFormat="1">
      <c r="B1464" s="165"/>
      <c r="D1464" s="154" t="s">
        <v>259</v>
      </c>
      <c r="E1464" s="166" t="s">
        <v>1</v>
      </c>
      <c r="F1464" s="167" t="s">
        <v>265</v>
      </c>
      <c r="H1464" s="168">
        <v>1285.4369999999999</v>
      </c>
      <c r="L1464" s="165"/>
      <c r="M1464" s="169"/>
      <c r="T1464" s="170"/>
      <c r="AT1464" s="166" t="s">
        <v>259</v>
      </c>
      <c r="AU1464" s="166" t="s">
        <v>88</v>
      </c>
      <c r="AV1464" s="14" t="s">
        <v>164</v>
      </c>
      <c r="AW1464" s="14" t="s">
        <v>27</v>
      </c>
      <c r="AX1464" s="14" t="s">
        <v>80</v>
      </c>
      <c r="AY1464" s="166" t="s">
        <v>157</v>
      </c>
    </row>
    <row r="1465" spans="2:65" s="1" customFormat="1" ht="24.25" customHeight="1">
      <c r="B1465" s="28"/>
      <c r="C1465" s="198" t="s">
        <v>1037</v>
      </c>
      <c r="D1465" s="198" t="s">
        <v>160</v>
      </c>
      <c r="E1465" s="199" t="s">
        <v>4899</v>
      </c>
      <c r="F1465" s="200" t="s">
        <v>4900</v>
      </c>
      <c r="G1465" s="201" t="s">
        <v>306</v>
      </c>
      <c r="H1465" s="202">
        <v>1285.4369999999999</v>
      </c>
      <c r="I1465" s="903"/>
      <c r="J1465" s="203">
        <f>ROUND(I1465*H1465,2)</f>
        <v>0</v>
      </c>
      <c r="K1465" s="200" t="s">
        <v>2720</v>
      </c>
      <c r="L1465" s="28"/>
      <c r="M1465" s="140" t="s">
        <v>1</v>
      </c>
      <c r="N1465" s="141" t="s">
        <v>38</v>
      </c>
      <c r="O1465" s="142">
        <v>0.25</v>
      </c>
      <c r="P1465" s="142">
        <f>O1465*H1465</f>
        <v>321.35924999999997</v>
      </c>
      <c r="Q1465" s="142">
        <v>0</v>
      </c>
      <c r="R1465" s="142">
        <f>Q1465*H1465</f>
        <v>0</v>
      </c>
      <c r="S1465" s="142">
        <v>0</v>
      </c>
      <c r="T1465" s="143">
        <f>S1465*H1465</f>
        <v>0</v>
      </c>
      <c r="AR1465" s="144" t="s">
        <v>164</v>
      </c>
      <c r="AT1465" s="144" t="s">
        <v>160</v>
      </c>
      <c r="AU1465" s="144" t="s">
        <v>88</v>
      </c>
      <c r="AY1465" s="16" t="s">
        <v>157</v>
      </c>
      <c r="BE1465" s="145">
        <f>IF(N1465="základní",J1465,0)</f>
        <v>0</v>
      </c>
      <c r="BF1465" s="145">
        <f>IF(N1465="snížená",J1465,0)</f>
        <v>0</v>
      </c>
      <c r="BG1465" s="145">
        <f>IF(N1465="zákl. přenesená",J1465,0)</f>
        <v>0</v>
      </c>
      <c r="BH1465" s="145">
        <f>IF(N1465="sníž. přenesená",J1465,0)</f>
        <v>0</v>
      </c>
      <c r="BI1465" s="145">
        <f>IF(N1465="nulová",J1465,0)</f>
        <v>0</v>
      </c>
      <c r="BJ1465" s="16" t="s">
        <v>88</v>
      </c>
      <c r="BK1465" s="145">
        <f>ROUND(I1465*H1465,2)</f>
        <v>0</v>
      </c>
      <c r="BL1465" s="16" t="s">
        <v>164</v>
      </c>
      <c r="BM1465" s="144" t="s">
        <v>4901</v>
      </c>
    </row>
    <row r="1466" spans="2:65" s="1" customFormat="1">
      <c r="B1466" s="28"/>
      <c r="D1466" s="150" t="s">
        <v>214</v>
      </c>
      <c r="F1466" s="870" t="s">
        <v>4902</v>
      </c>
      <c r="L1466" s="28"/>
      <c r="M1466" s="152"/>
      <c r="T1466" s="52"/>
      <c r="AT1466" s="16" t="s">
        <v>214</v>
      </c>
      <c r="AU1466" s="16" t="s">
        <v>88</v>
      </c>
    </row>
    <row r="1467" spans="2:65" s="12" customFormat="1">
      <c r="B1467" s="153"/>
      <c r="D1467" s="154" t="s">
        <v>259</v>
      </c>
      <c r="E1467" s="155" t="s">
        <v>1</v>
      </c>
      <c r="F1467" s="156" t="s">
        <v>2723</v>
      </c>
      <c r="H1467" s="155" t="s">
        <v>1</v>
      </c>
      <c r="L1467" s="153"/>
      <c r="M1467" s="157"/>
      <c r="T1467" s="158"/>
      <c r="AT1467" s="155" t="s">
        <v>259</v>
      </c>
      <c r="AU1467" s="155" t="s">
        <v>88</v>
      </c>
      <c r="AV1467" s="12" t="s">
        <v>80</v>
      </c>
      <c r="AW1467" s="12" t="s">
        <v>27</v>
      </c>
      <c r="AX1467" s="12" t="s">
        <v>72</v>
      </c>
      <c r="AY1467" s="155" t="s">
        <v>157</v>
      </c>
    </row>
    <row r="1468" spans="2:65" s="12" customFormat="1">
      <c r="B1468" s="153"/>
      <c r="D1468" s="154" t="s">
        <v>259</v>
      </c>
      <c r="E1468" s="155" t="s">
        <v>1</v>
      </c>
      <c r="F1468" s="156" t="s">
        <v>2758</v>
      </c>
      <c r="H1468" s="155" t="s">
        <v>1</v>
      </c>
      <c r="L1468" s="153"/>
      <c r="M1468" s="157"/>
      <c r="T1468" s="158"/>
      <c r="AT1468" s="155" t="s">
        <v>259</v>
      </c>
      <c r="AU1468" s="155" t="s">
        <v>88</v>
      </c>
      <c r="AV1468" s="12" t="s">
        <v>80</v>
      </c>
      <c r="AW1468" s="12" t="s">
        <v>27</v>
      </c>
      <c r="AX1468" s="12" t="s">
        <v>72</v>
      </c>
      <c r="AY1468" s="155" t="s">
        <v>157</v>
      </c>
    </row>
    <row r="1469" spans="2:65" s="12" customFormat="1">
      <c r="B1469" s="153"/>
      <c r="D1469" s="154" t="s">
        <v>259</v>
      </c>
      <c r="E1469" s="155" t="s">
        <v>1</v>
      </c>
      <c r="F1469" s="156" t="s">
        <v>2759</v>
      </c>
      <c r="H1469" s="155" t="s">
        <v>1</v>
      </c>
      <c r="L1469" s="153"/>
      <c r="M1469" s="157"/>
      <c r="T1469" s="158"/>
      <c r="AT1469" s="155" t="s">
        <v>259</v>
      </c>
      <c r="AU1469" s="155" t="s">
        <v>88</v>
      </c>
      <c r="AV1469" s="12" t="s">
        <v>80</v>
      </c>
      <c r="AW1469" s="12" t="s">
        <v>27</v>
      </c>
      <c r="AX1469" s="12" t="s">
        <v>72</v>
      </c>
      <c r="AY1469" s="155" t="s">
        <v>157</v>
      </c>
    </row>
    <row r="1470" spans="2:65" s="12" customFormat="1">
      <c r="B1470" s="153"/>
      <c r="D1470" s="154" t="s">
        <v>259</v>
      </c>
      <c r="E1470" s="155" t="s">
        <v>1</v>
      </c>
      <c r="F1470" s="156" t="s">
        <v>2760</v>
      </c>
      <c r="H1470" s="155" t="s">
        <v>1</v>
      </c>
      <c r="L1470" s="153"/>
      <c r="M1470" s="157"/>
      <c r="T1470" s="158"/>
      <c r="AT1470" s="155" t="s">
        <v>259</v>
      </c>
      <c r="AU1470" s="155" t="s">
        <v>88</v>
      </c>
      <c r="AV1470" s="12" t="s">
        <v>80</v>
      </c>
      <c r="AW1470" s="12" t="s">
        <v>27</v>
      </c>
      <c r="AX1470" s="12" t="s">
        <v>72</v>
      </c>
      <c r="AY1470" s="155" t="s">
        <v>157</v>
      </c>
    </row>
    <row r="1471" spans="2:65" s="12" customFormat="1">
      <c r="B1471" s="153"/>
      <c r="D1471" s="154" t="s">
        <v>259</v>
      </c>
      <c r="E1471" s="155" t="s">
        <v>1</v>
      </c>
      <c r="F1471" s="156" t="s">
        <v>2761</v>
      </c>
      <c r="H1471" s="155" t="s">
        <v>1</v>
      </c>
      <c r="L1471" s="153"/>
      <c r="M1471" s="157"/>
      <c r="T1471" s="158"/>
      <c r="AT1471" s="155" t="s">
        <v>259</v>
      </c>
      <c r="AU1471" s="155" t="s">
        <v>88</v>
      </c>
      <c r="AV1471" s="12" t="s">
        <v>80</v>
      </c>
      <c r="AW1471" s="12" t="s">
        <v>27</v>
      </c>
      <c r="AX1471" s="12" t="s">
        <v>72</v>
      </c>
      <c r="AY1471" s="155" t="s">
        <v>157</v>
      </c>
    </row>
    <row r="1472" spans="2:65" s="12" customFormat="1">
      <c r="B1472" s="153"/>
      <c r="D1472" s="154" t="s">
        <v>259</v>
      </c>
      <c r="E1472" s="155" t="s">
        <v>1</v>
      </c>
      <c r="F1472" s="156" t="s">
        <v>2762</v>
      </c>
      <c r="H1472" s="155" t="s">
        <v>1</v>
      </c>
      <c r="L1472" s="153"/>
      <c r="M1472" s="157"/>
      <c r="T1472" s="158"/>
      <c r="AT1472" s="155" t="s">
        <v>259</v>
      </c>
      <c r="AU1472" s="155" t="s">
        <v>88</v>
      </c>
      <c r="AV1472" s="12" t="s">
        <v>80</v>
      </c>
      <c r="AW1472" s="12" t="s">
        <v>27</v>
      </c>
      <c r="AX1472" s="12" t="s">
        <v>72</v>
      </c>
      <c r="AY1472" s="155" t="s">
        <v>157</v>
      </c>
    </row>
    <row r="1473" spans="2:65" s="12" customFormat="1">
      <c r="B1473" s="153"/>
      <c r="D1473" s="154" t="s">
        <v>259</v>
      </c>
      <c r="E1473" s="155" t="s">
        <v>1</v>
      </c>
      <c r="F1473" s="156" t="s">
        <v>2763</v>
      </c>
      <c r="H1473" s="155" t="s">
        <v>1</v>
      </c>
      <c r="L1473" s="153"/>
      <c r="M1473" s="157"/>
      <c r="T1473" s="158"/>
      <c r="AT1473" s="155" t="s">
        <v>259</v>
      </c>
      <c r="AU1473" s="155" t="s">
        <v>88</v>
      </c>
      <c r="AV1473" s="12" t="s">
        <v>80</v>
      </c>
      <c r="AW1473" s="12" t="s">
        <v>27</v>
      </c>
      <c r="AX1473" s="12" t="s">
        <v>72</v>
      </c>
      <c r="AY1473" s="155" t="s">
        <v>157</v>
      </c>
    </row>
    <row r="1474" spans="2:65" s="13" customFormat="1">
      <c r="B1474" s="159"/>
      <c r="D1474" s="154" t="s">
        <v>259</v>
      </c>
      <c r="E1474" s="160" t="s">
        <v>1</v>
      </c>
      <c r="F1474" s="161" t="s">
        <v>4888</v>
      </c>
      <c r="H1474" s="162">
        <v>1020.131</v>
      </c>
      <c r="L1474" s="159"/>
      <c r="M1474" s="163"/>
      <c r="T1474" s="164"/>
      <c r="AT1474" s="160" t="s">
        <v>259</v>
      </c>
      <c r="AU1474" s="160" t="s">
        <v>88</v>
      </c>
      <c r="AV1474" s="13" t="s">
        <v>88</v>
      </c>
      <c r="AW1474" s="13" t="s">
        <v>27</v>
      </c>
      <c r="AX1474" s="13" t="s">
        <v>72</v>
      </c>
      <c r="AY1474" s="160" t="s">
        <v>157</v>
      </c>
    </row>
    <row r="1475" spans="2:65" s="13" customFormat="1">
      <c r="B1475" s="159"/>
      <c r="D1475" s="154" t="s">
        <v>259</v>
      </c>
      <c r="E1475" s="160" t="s">
        <v>1</v>
      </c>
      <c r="F1475" s="161" t="s">
        <v>4889</v>
      </c>
      <c r="H1475" s="162">
        <v>265.30599999999998</v>
      </c>
      <c r="L1475" s="159"/>
      <c r="M1475" s="163"/>
      <c r="T1475" s="164"/>
      <c r="AT1475" s="160" t="s">
        <v>259</v>
      </c>
      <c r="AU1475" s="160" t="s">
        <v>88</v>
      </c>
      <c r="AV1475" s="13" t="s">
        <v>88</v>
      </c>
      <c r="AW1475" s="13" t="s">
        <v>27</v>
      </c>
      <c r="AX1475" s="13" t="s">
        <v>72</v>
      </c>
      <c r="AY1475" s="160" t="s">
        <v>157</v>
      </c>
    </row>
    <row r="1476" spans="2:65" s="14" customFormat="1">
      <c r="B1476" s="165"/>
      <c r="D1476" s="154" t="s">
        <v>259</v>
      </c>
      <c r="E1476" s="166" t="s">
        <v>1</v>
      </c>
      <c r="F1476" s="167" t="s">
        <v>265</v>
      </c>
      <c r="H1476" s="168">
        <v>1285.4369999999999</v>
      </c>
      <c r="L1476" s="165"/>
      <c r="M1476" s="169"/>
      <c r="T1476" s="170"/>
      <c r="AT1476" s="166" t="s">
        <v>259</v>
      </c>
      <c r="AU1476" s="166" t="s">
        <v>88</v>
      </c>
      <c r="AV1476" s="14" t="s">
        <v>164</v>
      </c>
      <c r="AW1476" s="14" t="s">
        <v>27</v>
      </c>
      <c r="AX1476" s="14" t="s">
        <v>80</v>
      </c>
      <c r="AY1476" s="166" t="s">
        <v>157</v>
      </c>
    </row>
    <row r="1477" spans="2:65" s="1" customFormat="1" ht="24.25" customHeight="1">
      <c r="B1477" s="28"/>
      <c r="C1477" s="198" t="s">
        <v>1043</v>
      </c>
      <c r="D1477" s="198" t="s">
        <v>160</v>
      </c>
      <c r="E1477" s="199" t="s">
        <v>4903</v>
      </c>
      <c r="F1477" s="200" t="s">
        <v>4904</v>
      </c>
      <c r="G1477" s="201" t="s">
        <v>306</v>
      </c>
      <c r="H1477" s="202">
        <v>1285.4369999999999</v>
      </c>
      <c r="I1477" s="903"/>
      <c r="J1477" s="203">
        <f>ROUND(I1477*H1477,2)</f>
        <v>0</v>
      </c>
      <c r="K1477" s="200" t="s">
        <v>2720</v>
      </c>
      <c r="L1477" s="28"/>
      <c r="M1477" s="140" t="s">
        <v>1</v>
      </c>
      <c r="N1477" s="141" t="s">
        <v>38</v>
      </c>
      <c r="O1477" s="142">
        <v>4.9000000000000002E-2</v>
      </c>
      <c r="P1477" s="142">
        <f>O1477*H1477</f>
        <v>62.986412999999999</v>
      </c>
      <c r="Q1477" s="142">
        <v>0</v>
      </c>
      <c r="R1477" s="142">
        <f>Q1477*H1477</f>
        <v>0</v>
      </c>
      <c r="S1477" s="142">
        <v>0</v>
      </c>
      <c r="T1477" s="143">
        <f>S1477*H1477</f>
        <v>0</v>
      </c>
      <c r="AR1477" s="144" t="s">
        <v>164</v>
      </c>
      <c r="AT1477" s="144" t="s">
        <v>160</v>
      </c>
      <c r="AU1477" s="144" t="s">
        <v>88</v>
      </c>
      <c r="AY1477" s="16" t="s">
        <v>157</v>
      </c>
      <c r="BE1477" s="145">
        <f>IF(N1477="základní",J1477,0)</f>
        <v>0</v>
      </c>
      <c r="BF1477" s="145">
        <f>IF(N1477="snížená",J1477,0)</f>
        <v>0</v>
      </c>
      <c r="BG1477" s="145">
        <f>IF(N1477="zákl. přenesená",J1477,0)</f>
        <v>0</v>
      </c>
      <c r="BH1477" s="145">
        <f>IF(N1477="sníž. přenesená",J1477,0)</f>
        <v>0</v>
      </c>
      <c r="BI1477" s="145">
        <f>IF(N1477="nulová",J1477,0)</f>
        <v>0</v>
      </c>
      <c r="BJ1477" s="16" t="s">
        <v>88</v>
      </c>
      <c r="BK1477" s="145">
        <f>ROUND(I1477*H1477,2)</f>
        <v>0</v>
      </c>
      <c r="BL1477" s="16" t="s">
        <v>164</v>
      </c>
      <c r="BM1477" s="144" t="s">
        <v>4905</v>
      </c>
    </row>
    <row r="1478" spans="2:65" s="1" customFormat="1">
      <c r="B1478" s="28"/>
      <c r="D1478" s="150" t="s">
        <v>214</v>
      </c>
      <c r="F1478" s="870" t="s">
        <v>4906</v>
      </c>
      <c r="L1478" s="28"/>
      <c r="M1478" s="152"/>
      <c r="T1478" s="52"/>
      <c r="AT1478" s="16" t="s">
        <v>214</v>
      </c>
      <c r="AU1478" s="16" t="s">
        <v>88</v>
      </c>
    </row>
    <row r="1479" spans="2:65" s="12" customFormat="1">
      <c r="B1479" s="153"/>
      <c r="D1479" s="154" t="s">
        <v>259</v>
      </c>
      <c r="E1479" s="155" t="s">
        <v>1</v>
      </c>
      <c r="F1479" s="156" t="s">
        <v>2723</v>
      </c>
      <c r="H1479" s="155" t="s">
        <v>1</v>
      </c>
      <c r="L1479" s="153"/>
      <c r="M1479" s="157"/>
      <c r="T1479" s="158"/>
      <c r="AT1479" s="155" t="s">
        <v>259</v>
      </c>
      <c r="AU1479" s="155" t="s">
        <v>88</v>
      </c>
      <c r="AV1479" s="12" t="s">
        <v>80</v>
      </c>
      <c r="AW1479" s="12" t="s">
        <v>27</v>
      </c>
      <c r="AX1479" s="12" t="s">
        <v>72</v>
      </c>
      <c r="AY1479" s="155" t="s">
        <v>157</v>
      </c>
    </row>
    <row r="1480" spans="2:65" s="12" customFormat="1">
      <c r="B1480" s="153"/>
      <c r="D1480" s="154" t="s">
        <v>259</v>
      </c>
      <c r="E1480" s="155" t="s">
        <v>1</v>
      </c>
      <c r="F1480" s="156" t="s">
        <v>2758</v>
      </c>
      <c r="H1480" s="155" t="s">
        <v>1</v>
      </c>
      <c r="L1480" s="153"/>
      <c r="M1480" s="157"/>
      <c r="T1480" s="158"/>
      <c r="AT1480" s="155" t="s">
        <v>259</v>
      </c>
      <c r="AU1480" s="155" t="s">
        <v>88</v>
      </c>
      <c r="AV1480" s="12" t="s">
        <v>80</v>
      </c>
      <c r="AW1480" s="12" t="s">
        <v>27</v>
      </c>
      <c r="AX1480" s="12" t="s">
        <v>72</v>
      </c>
      <c r="AY1480" s="155" t="s">
        <v>157</v>
      </c>
    </row>
    <row r="1481" spans="2:65" s="12" customFormat="1">
      <c r="B1481" s="153"/>
      <c r="D1481" s="154" t="s">
        <v>259</v>
      </c>
      <c r="E1481" s="155" t="s">
        <v>1</v>
      </c>
      <c r="F1481" s="156" t="s">
        <v>2759</v>
      </c>
      <c r="H1481" s="155" t="s">
        <v>1</v>
      </c>
      <c r="L1481" s="153"/>
      <c r="M1481" s="157"/>
      <c r="T1481" s="158"/>
      <c r="AT1481" s="155" t="s">
        <v>259</v>
      </c>
      <c r="AU1481" s="155" t="s">
        <v>88</v>
      </c>
      <c r="AV1481" s="12" t="s">
        <v>80</v>
      </c>
      <c r="AW1481" s="12" t="s">
        <v>27</v>
      </c>
      <c r="AX1481" s="12" t="s">
        <v>72</v>
      </c>
      <c r="AY1481" s="155" t="s">
        <v>157</v>
      </c>
    </row>
    <row r="1482" spans="2:65" s="12" customFormat="1">
      <c r="B1482" s="153"/>
      <c r="D1482" s="154" t="s">
        <v>259</v>
      </c>
      <c r="E1482" s="155" t="s">
        <v>1</v>
      </c>
      <c r="F1482" s="156" t="s">
        <v>2760</v>
      </c>
      <c r="H1482" s="155" t="s">
        <v>1</v>
      </c>
      <c r="L1482" s="153"/>
      <c r="M1482" s="157"/>
      <c r="T1482" s="158"/>
      <c r="AT1482" s="155" t="s">
        <v>259</v>
      </c>
      <c r="AU1482" s="155" t="s">
        <v>88</v>
      </c>
      <c r="AV1482" s="12" t="s">
        <v>80</v>
      </c>
      <c r="AW1482" s="12" t="s">
        <v>27</v>
      </c>
      <c r="AX1482" s="12" t="s">
        <v>72</v>
      </c>
      <c r="AY1482" s="155" t="s">
        <v>157</v>
      </c>
    </row>
    <row r="1483" spans="2:65" s="12" customFormat="1">
      <c r="B1483" s="153"/>
      <c r="D1483" s="154" t="s">
        <v>259</v>
      </c>
      <c r="E1483" s="155" t="s">
        <v>1</v>
      </c>
      <c r="F1483" s="156" t="s">
        <v>2761</v>
      </c>
      <c r="H1483" s="155" t="s">
        <v>1</v>
      </c>
      <c r="L1483" s="153"/>
      <c r="M1483" s="157"/>
      <c r="T1483" s="158"/>
      <c r="AT1483" s="155" t="s">
        <v>259</v>
      </c>
      <c r="AU1483" s="155" t="s">
        <v>88</v>
      </c>
      <c r="AV1483" s="12" t="s">
        <v>80</v>
      </c>
      <c r="AW1483" s="12" t="s">
        <v>27</v>
      </c>
      <c r="AX1483" s="12" t="s">
        <v>72</v>
      </c>
      <c r="AY1483" s="155" t="s">
        <v>157</v>
      </c>
    </row>
    <row r="1484" spans="2:65" s="12" customFormat="1">
      <c r="B1484" s="153"/>
      <c r="D1484" s="154" t="s">
        <v>259</v>
      </c>
      <c r="E1484" s="155" t="s">
        <v>1</v>
      </c>
      <c r="F1484" s="156" t="s">
        <v>2762</v>
      </c>
      <c r="H1484" s="155" t="s">
        <v>1</v>
      </c>
      <c r="L1484" s="153"/>
      <c r="M1484" s="157"/>
      <c r="T1484" s="158"/>
      <c r="AT1484" s="155" t="s">
        <v>259</v>
      </c>
      <c r="AU1484" s="155" t="s">
        <v>88</v>
      </c>
      <c r="AV1484" s="12" t="s">
        <v>80</v>
      </c>
      <c r="AW1484" s="12" t="s">
        <v>27</v>
      </c>
      <c r="AX1484" s="12" t="s">
        <v>72</v>
      </c>
      <c r="AY1484" s="155" t="s">
        <v>157</v>
      </c>
    </row>
    <row r="1485" spans="2:65" s="12" customFormat="1">
      <c r="B1485" s="153"/>
      <c r="D1485" s="154" t="s">
        <v>259</v>
      </c>
      <c r="E1485" s="155" t="s">
        <v>1</v>
      </c>
      <c r="F1485" s="156" t="s">
        <v>2763</v>
      </c>
      <c r="H1485" s="155" t="s">
        <v>1</v>
      </c>
      <c r="L1485" s="153"/>
      <c r="M1485" s="157"/>
      <c r="T1485" s="158"/>
      <c r="AT1485" s="155" t="s">
        <v>259</v>
      </c>
      <c r="AU1485" s="155" t="s">
        <v>88</v>
      </c>
      <c r="AV1485" s="12" t="s">
        <v>80</v>
      </c>
      <c r="AW1485" s="12" t="s">
        <v>27</v>
      </c>
      <c r="AX1485" s="12" t="s">
        <v>72</v>
      </c>
      <c r="AY1485" s="155" t="s">
        <v>157</v>
      </c>
    </row>
    <row r="1486" spans="2:65" s="13" customFormat="1">
      <c r="B1486" s="159"/>
      <c r="D1486" s="154" t="s">
        <v>259</v>
      </c>
      <c r="E1486" s="160" t="s">
        <v>1</v>
      </c>
      <c r="F1486" s="161" t="s">
        <v>4888</v>
      </c>
      <c r="H1486" s="162">
        <v>1020.131</v>
      </c>
      <c r="L1486" s="159"/>
      <c r="M1486" s="163"/>
      <c r="T1486" s="164"/>
      <c r="AT1486" s="160" t="s">
        <v>259</v>
      </c>
      <c r="AU1486" s="160" t="s">
        <v>88</v>
      </c>
      <c r="AV1486" s="13" t="s">
        <v>88</v>
      </c>
      <c r="AW1486" s="13" t="s">
        <v>27</v>
      </c>
      <c r="AX1486" s="13" t="s">
        <v>72</v>
      </c>
      <c r="AY1486" s="160" t="s">
        <v>157</v>
      </c>
    </row>
    <row r="1487" spans="2:65" s="13" customFormat="1">
      <c r="B1487" s="159"/>
      <c r="D1487" s="154" t="s">
        <v>259</v>
      </c>
      <c r="E1487" s="160" t="s">
        <v>1</v>
      </c>
      <c r="F1487" s="161" t="s">
        <v>4889</v>
      </c>
      <c r="H1487" s="162">
        <v>265.30599999999998</v>
      </c>
      <c r="L1487" s="159"/>
      <c r="M1487" s="163"/>
      <c r="T1487" s="164"/>
      <c r="AT1487" s="160" t="s">
        <v>259</v>
      </c>
      <c r="AU1487" s="160" t="s">
        <v>88</v>
      </c>
      <c r="AV1487" s="13" t="s">
        <v>88</v>
      </c>
      <c r="AW1487" s="13" t="s">
        <v>27</v>
      </c>
      <c r="AX1487" s="13" t="s">
        <v>72</v>
      </c>
      <c r="AY1487" s="160" t="s">
        <v>157</v>
      </c>
    </row>
    <row r="1488" spans="2:65" s="14" customFormat="1">
      <c r="B1488" s="165"/>
      <c r="D1488" s="154" t="s">
        <v>259</v>
      </c>
      <c r="E1488" s="166" t="s">
        <v>1</v>
      </c>
      <c r="F1488" s="167" t="s">
        <v>265</v>
      </c>
      <c r="H1488" s="168">
        <v>1285.4369999999999</v>
      </c>
      <c r="L1488" s="165"/>
      <c r="M1488" s="169"/>
      <c r="T1488" s="170"/>
      <c r="AT1488" s="166" t="s">
        <v>259</v>
      </c>
      <c r="AU1488" s="166" t="s">
        <v>88</v>
      </c>
      <c r="AV1488" s="14" t="s">
        <v>164</v>
      </c>
      <c r="AW1488" s="14" t="s">
        <v>27</v>
      </c>
      <c r="AX1488" s="14" t="s">
        <v>80</v>
      </c>
      <c r="AY1488" s="166" t="s">
        <v>157</v>
      </c>
    </row>
    <row r="1489" spans="2:65" s="1" customFormat="1" ht="33" customHeight="1">
      <c r="B1489" s="28"/>
      <c r="C1489" s="198" t="s">
        <v>1051</v>
      </c>
      <c r="D1489" s="198" t="s">
        <v>160</v>
      </c>
      <c r="E1489" s="199" t="s">
        <v>4907</v>
      </c>
      <c r="F1489" s="200" t="s">
        <v>4908</v>
      </c>
      <c r="G1489" s="201" t="s">
        <v>306</v>
      </c>
      <c r="H1489" s="202">
        <v>118260.204</v>
      </c>
      <c r="I1489" s="903"/>
      <c r="J1489" s="203">
        <f>ROUND(I1489*H1489,2)</f>
        <v>0</v>
      </c>
      <c r="K1489" s="200" t="s">
        <v>2720</v>
      </c>
      <c r="L1489" s="28"/>
      <c r="M1489" s="140" t="s">
        <v>1</v>
      </c>
      <c r="N1489" s="141" t="s">
        <v>38</v>
      </c>
      <c r="O1489" s="142">
        <v>0</v>
      </c>
      <c r="P1489" s="142">
        <f>O1489*H1489</f>
        <v>0</v>
      </c>
      <c r="Q1489" s="142">
        <v>0</v>
      </c>
      <c r="R1489" s="142">
        <f>Q1489*H1489</f>
        <v>0</v>
      </c>
      <c r="S1489" s="142">
        <v>0</v>
      </c>
      <c r="T1489" s="143">
        <f>S1489*H1489</f>
        <v>0</v>
      </c>
      <c r="AR1489" s="144" t="s">
        <v>164</v>
      </c>
      <c r="AT1489" s="144" t="s">
        <v>160</v>
      </c>
      <c r="AU1489" s="144" t="s">
        <v>88</v>
      </c>
      <c r="AY1489" s="16" t="s">
        <v>157</v>
      </c>
      <c r="BE1489" s="145">
        <f>IF(N1489="základní",J1489,0)</f>
        <v>0</v>
      </c>
      <c r="BF1489" s="145">
        <f>IF(N1489="snížená",J1489,0)</f>
        <v>0</v>
      </c>
      <c r="BG1489" s="145">
        <f>IF(N1489="zákl. přenesená",J1489,0)</f>
        <v>0</v>
      </c>
      <c r="BH1489" s="145">
        <f>IF(N1489="sníž. přenesená",J1489,0)</f>
        <v>0</v>
      </c>
      <c r="BI1489" s="145">
        <f>IF(N1489="nulová",J1489,0)</f>
        <v>0</v>
      </c>
      <c r="BJ1489" s="16" t="s">
        <v>88</v>
      </c>
      <c r="BK1489" s="145">
        <f>ROUND(I1489*H1489,2)</f>
        <v>0</v>
      </c>
      <c r="BL1489" s="16" t="s">
        <v>164</v>
      </c>
      <c r="BM1489" s="144" t="s">
        <v>4909</v>
      </c>
    </row>
    <row r="1490" spans="2:65" s="1" customFormat="1">
      <c r="B1490" s="28"/>
      <c r="D1490" s="150" t="s">
        <v>214</v>
      </c>
      <c r="F1490" s="870" t="s">
        <v>4910</v>
      </c>
      <c r="L1490" s="28"/>
      <c r="M1490" s="152"/>
      <c r="T1490" s="52"/>
      <c r="AT1490" s="16" t="s">
        <v>214</v>
      </c>
      <c r="AU1490" s="16" t="s">
        <v>88</v>
      </c>
    </row>
    <row r="1491" spans="2:65" s="12" customFormat="1">
      <c r="B1491" s="153"/>
      <c r="D1491" s="154" t="s">
        <v>259</v>
      </c>
      <c r="E1491" s="155" t="s">
        <v>1</v>
      </c>
      <c r="F1491" s="156" t="s">
        <v>2723</v>
      </c>
      <c r="H1491" s="155" t="s">
        <v>1</v>
      </c>
      <c r="L1491" s="153"/>
      <c r="M1491" s="157"/>
      <c r="T1491" s="158"/>
      <c r="AT1491" s="155" t="s">
        <v>259</v>
      </c>
      <c r="AU1491" s="155" t="s">
        <v>88</v>
      </c>
      <c r="AV1491" s="12" t="s">
        <v>80</v>
      </c>
      <c r="AW1491" s="12" t="s">
        <v>27</v>
      </c>
      <c r="AX1491" s="12" t="s">
        <v>72</v>
      </c>
      <c r="AY1491" s="155" t="s">
        <v>157</v>
      </c>
    </row>
    <row r="1492" spans="2:65" s="12" customFormat="1">
      <c r="B1492" s="153"/>
      <c r="D1492" s="154" t="s">
        <v>259</v>
      </c>
      <c r="E1492" s="155" t="s">
        <v>1</v>
      </c>
      <c r="F1492" s="156" t="s">
        <v>2758</v>
      </c>
      <c r="H1492" s="155" t="s">
        <v>1</v>
      </c>
      <c r="L1492" s="153"/>
      <c r="M1492" s="157"/>
      <c r="T1492" s="158"/>
      <c r="AT1492" s="155" t="s">
        <v>259</v>
      </c>
      <c r="AU1492" s="155" t="s">
        <v>88</v>
      </c>
      <c r="AV1492" s="12" t="s">
        <v>80</v>
      </c>
      <c r="AW1492" s="12" t="s">
        <v>27</v>
      </c>
      <c r="AX1492" s="12" t="s">
        <v>72</v>
      </c>
      <c r="AY1492" s="155" t="s">
        <v>157</v>
      </c>
    </row>
    <row r="1493" spans="2:65" s="12" customFormat="1">
      <c r="B1493" s="153"/>
      <c r="D1493" s="154" t="s">
        <v>259</v>
      </c>
      <c r="E1493" s="155" t="s">
        <v>1</v>
      </c>
      <c r="F1493" s="156" t="s">
        <v>2759</v>
      </c>
      <c r="H1493" s="155" t="s">
        <v>1</v>
      </c>
      <c r="L1493" s="153"/>
      <c r="M1493" s="157"/>
      <c r="T1493" s="158"/>
      <c r="AT1493" s="155" t="s">
        <v>259</v>
      </c>
      <c r="AU1493" s="155" t="s">
        <v>88</v>
      </c>
      <c r="AV1493" s="12" t="s">
        <v>80</v>
      </c>
      <c r="AW1493" s="12" t="s">
        <v>27</v>
      </c>
      <c r="AX1493" s="12" t="s">
        <v>72</v>
      </c>
      <c r="AY1493" s="155" t="s">
        <v>157</v>
      </c>
    </row>
    <row r="1494" spans="2:65" s="12" customFormat="1">
      <c r="B1494" s="153"/>
      <c r="D1494" s="154" t="s">
        <v>259</v>
      </c>
      <c r="E1494" s="155" t="s">
        <v>1</v>
      </c>
      <c r="F1494" s="156" t="s">
        <v>2760</v>
      </c>
      <c r="H1494" s="155" t="s">
        <v>1</v>
      </c>
      <c r="L1494" s="153"/>
      <c r="M1494" s="157"/>
      <c r="T1494" s="158"/>
      <c r="AT1494" s="155" t="s">
        <v>259</v>
      </c>
      <c r="AU1494" s="155" t="s">
        <v>88</v>
      </c>
      <c r="AV1494" s="12" t="s">
        <v>80</v>
      </c>
      <c r="AW1494" s="12" t="s">
        <v>27</v>
      </c>
      <c r="AX1494" s="12" t="s">
        <v>72</v>
      </c>
      <c r="AY1494" s="155" t="s">
        <v>157</v>
      </c>
    </row>
    <row r="1495" spans="2:65" s="12" customFormat="1">
      <c r="B1495" s="153"/>
      <c r="D1495" s="154" t="s">
        <v>259</v>
      </c>
      <c r="E1495" s="155" t="s">
        <v>1</v>
      </c>
      <c r="F1495" s="156" t="s">
        <v>2761</v>
      </c>
      <c r="H1495" s="155" t="s">
        <v>1</v>
      </c>
      <c r="L1495" s="153"/>
      <c r="M1495" s="157"/>
      <c r="T1495" s="158"/>
      <c r="AT1495" s="155" t="s">
        <v>259</v>
      </c>
      <c r="AU1495" s="155" t="s">
        <v>88</v>
      </c>
      <c r="AV1495" s="12" t="s">
        <v>80</v>
      </c>
      <c r="AW1495" s="12" t="s">
        <v>27</v>
      </c>
      <c r="AX1495" s="12" t="s">
        <v>72</v>
      </c>
      <c r="AY1495" s="155" t="s">
        <v>157</v>
      </c>
    </row>
    <row r="1496" spans="2:65" s="12" customFormat="1">
      <c r="B1496" s="153"/>
      <c r="D1496" s="154" t="s">
        <v>259</v>
      </c>
      <c r="E1496" s="155" t="s">
        <v>1</v>
      </c>
      <c r="F1496" s="156" t="s">
        <v>2762</v>
      </c>
      <c r="H1496" s="155" t="s">
        <v>1</v>
      </c>
      <c r="L1496" s="153"/>
      <c r="M1496" s="157"/>
      <c r="T1496" s="158"/>
      <c r="AT1496" s="155" t="s">
        <v>259</v>
      </c>
      <c r="AU1496" s="155" t="s">
        <v>88</v>
      </c>
      <c r="AV1496" s="12" t="s">
        <v>80</v>
      </c>
      <c r="AW1496" s="12" t="s">
        <v>27</v>
      </c>
      <c r="AX1496" s="12" t="s">
        <v>72</v>
      </c>
      <c r="AY1496" s="155" t="s">
        <v>157</v>
      </c>
    </row>
    <row r="1497" spans="2:65" s="12" customFormat="1">
      <c r="B1497" s="153"/>
      <c r="D1497" s="154" t="s">
        <v>259</v>
      </c>
      <c r="E1497" s="155" t="s">
        <v>1</v>
      </c>
      <c r="F1497" s="156" t="s">
        <v>2763</v>
      </c>
      <c r="H1497" s="155" t="s">
        <v>1</v>
      </c>
      <c r="L1497" s="153"/>
      <c r="M1497" s="157"/>
      <c r="T1497" s="158"/>
      <c r="AT1497" s="155" t="s">
        <v>259</v>
      </c>
      <c r="AU1497" s="155" t="s">
        <v>88</v>
      </c>
      <c r="AV1497" s="12" t="s">
        <v>80</v>
      </c>
      <c r="AW1497" s="12" t="s">
        <v>27</v>
      </c>
      <c r="AX1497" s="12" t="s">
        <v>72</v>
      </c>
      <c r="AY1497" s="155" t="s">
        <v>157</v>
      </c>
    </row>
    <row r="1498" spans="2:65" s="13" customFormat="1">
      <c r="B1498" s="159"/>
      <c r="D1498" s="154" t="s">
        <v>259</v>
      </c>
      <c r="E1498" s="160" t="s">
        <v>1</v>
      </c>
      <c r="F1498" s="161" t="s">
        <v>4888</v>
      </c>
      <c r="H1498" s="162">
        <v>1020.131</v>
      </c>
      <c r="L1498" s="159"/>
      <c r="M1498" s="163"/>
      <c r="T1498" s="164"/>
      <c r="AT1498" s="160" t="s">
        <v>259</v>
      </c>
      <c r="AU1498" s="160" t="s">
        <v>88</v>
      </c>
      <c r="AV1498" s="13" t="s">
        <v>88</v>
      </c>
      <c r="AW1498" s="13" t="s">
        <v>27</v>
      </c>
      <c r="AX1498" s="13" t="s">
        <v>72</v>
      </c>
      <c r="AY1498" s="160" t="s">
        <v>157</v>
      </c>
    </row>
    <row r="1499" spans="2:65" s="13" customFormat="1">
      <c r="B1499" s="159"/>
      <c r="D1499" s="154" t="s">
        <v>259</v>
      </c>
      <c r="E1499" s="160" t="s">
        <v>1</v>
      </c>
      <c r="F1499" s="161" t="s">
        <v>4889</v>
      </c>
      <c r="H1499" s="162">
        <v>265.30599999999998</v>
      </c>
      <c r="L1499" s="159"/>
      <c r="M1499" s="163"/>
      <c r="T1499" s="164"/>
      <c r="AT1499" s="160" t="s">
        <v>259</v>
      </c>
      <c r="AU1499" s="160" t="s">
        <v>88</v>
      </c>
      <c r="AV1499" s="13" t="s">
        <v>88</v>
      </c>
      <c r="AW1499" s="13" t="s">
        <v>27</v>
      </c>
      <c r="AX1499" s="13" t="s">
        <v>72</v>
      </c>
      <c r="AY1499" s="160" t="s">
        <v>157</v>
      </c>
    </row>
    <row r="1500" spans="2:65" s="14" customFormat="1">
      <c r="B1500" s="165"/>
      <c r="D1500" s="154" t="s">
        <v>259</v>
      </c>
      <c r="E1500" s="166" t="s">
        <v>1</v>
      </c>
      <c r="F1500" s="167" t="s">
        <v>265</v>
      </c>
      <c r="H1500" s="168">
        <v>1285.4369999999999</v>
      </c>
      <c r="L1500" s="165"/>
      <c r="M1500" s="169"/>
      <c r="T1500" s="170"/>
      <c r="AT1500" s="166" t="s">
        <v>259</v>
      </c>
      <c r="AU1500" s="166" t="s">
        <v>88</v>
      </c>
      <c r="AV1500" s="14" t="s">
        <v>164</v>
      </c>
      <c r="AW1500" s="14" t="s">
        <v>27</v>
      </c>
      <c r="AX1500" s="14" t="s">
        <v>80</v>
      </c>
      <c r="AY1500" s="166" t="s">
        <v>157</v>
      </c>
    </row>
    <row r="1501" spans="2:65" s="13" customFormat="1">
      <c r="B1501" s="159"/>
      <c r="D1501" s="154" t="s">
        <v>259</v>
      </c>
      <c r="F1501" s="161" t="s">
        <v>4894</v>
      </c>
      <c r="H1501" s="162">
        <v>118260.204</v>
      </c>
      <c r="L1501" s="159"/>
      <c r="M1501" s="163"/>
      <c r="T1501" s="164"/>
      <c r="AT1501" s="160" t="s">
        <v>259</v>
      </c>
      <c r="AU1501" s="160" t="s">
        <v>88</v>
      </c>
      <c r="AV1501" s="13" t="s">
        <v>88</v>
      </c>
      <c r="AW1501" s="13" t="s">
        <v>3</v>
      </c>
      <c r="AX1501" s="13" t="s">
        <v>80</v>
      </c>
      <c r="AY1501" s="160" t="s">
        <v>157</v>
      </c>
    </row>
    <row r="1502" spans="2:65" s="1" customFormat="1" ht="24.25" customHeight="1">
      <c r="B1502" s="28"/>
      <c r="C1502" s="198" t="s">
        <v>1057</v>
      </c>
      <c r="D1502" s="198" t="s">
        <v>160</v>
      </c>
      <c r="E1502" s="199" t="s">
        <v>4911</v>
      </c>
      <c r="F1502" s="200" t="s">
        <v>4912</v>
      </c>
      <c r="G1502" s="201" t="s">
        <v>306</v>
      </c>
      <c r="H1502" s="202">
        <v>1285.4369999999999</v>
      </c>
      <c r="I1502" s="903"/>
      <c r="J1502" s="203">
        <f>ROUND(I1502*H1502,2)</f>
        <v>0</v>
      </c>
      <c r="K1502" s="200" t="s">
        <v>2720</v>
      </c>
      <c r="L1502" s="28"/>
      <c r="M1502" s="140" t="s">
        <v>1</v>
      </c>
      <c r="N1502" s="141" t="s">
        <v>38</v>
      </c>
      <c r="O1502" s="142">
        <v>3.3000000000000002E-2</v>
      </c>
      <c r="P1502" s="142">
        <f>O1502*H1502</f>
        <v>42.419421</v>
      </c>
      <c r="Q1502" s="142">
        <v>0</v>
      </c>
      <c r="R1502" s="142">
        <f>Q1502*H1502</f>
        <v>0</v>
      </c>
      <c r="S1502" s="142">
        <v>0</v>
      </c>
      <c r="T1502" s="143">
        <f>S1502*H1502</f>
        <v>0</v>
      </c>
      <c r="AR1502" s="144" t="s">
        <v>164</v>
      </c>
      <c r="AT1502" s="144" t="s">
        <v>160</v>
      </c>
      <c r="AU1502" s="144" t="s">
        <v>88</v>
      </c>
      <c r="AY1502" s="16" t="s">
        <v>157</v>
      </c>
      <c r="BE1502" s="145">
        <f>IF(N1502="základní",J1502,0)</f>
        <v>0</v>
      </c>
      <c r="BF1502" s="145">
        <f>IF(N1502="snížená",J1502,0)</f>
        <v>0</v>
      </c>
      <c r="BG1502" s="145">
        <f>IF(N1502="zákl. přenesená",J1502,0)</f>
        <v>0</v>
      </c>
      <c r="BH1502" s="145">
        <f>IF(N1502="sníž. přenesená",J1502,0)</f>
        <v>0</v>
      </c>
      <c r="BI1502" s="145">
        <f>IF(N1502="nulová",J1502,0)</f>
        <v>0</v>
      </c>
      <c r="BJ1502" s="16" t="s">
        <v>88</v>
      </c>
      <c r="BK1502" s="145">
        <f>ROUND(I1502*H1502,2)</f>
        <v>0</v>
      </c>
      <c r="BL1502" s="16" t="s">
        <v>164</v>
      </c>
      <c r="BM1502" s="144" t="s">
        <v>4913</v>
      </c>
    </row>
    <row r="1503" spans="2:65" s="1" customFormat="1">
      <c r="B1503" s="28"/>
      <c r="D1503" s="150" t="s">
        <v>214</v>
      </c>
      <c r="F1503" s="870" t="s">
        <v>4914</v>
      </c>
      <c r="L1503" s="28"/>
      <c r="M1503" s="152"/>
      <c r="T1503" s="52"/>
      <c r="AT1503" s="16" t="s">
        <v>214</v>
      </c>
      <c r="AU1503" s="16" t="s">
        <v>88</v>
      </c>
    </row>
    <row r="1504" spans="2:65" s="12" customFormat="1">
      <c r="B1504" s="153"/>
      <c r="D1504" s="154" t="s">
        <v>259</v>
      </c>
      <c r="E1504" s="155" t="s">
        <v>1</v>
      </c>
      <c r="F1504" s="156" t="s">
        <v>2723</v>
      </c>
      <c r="H1504" s="155" t="s">
        <v>1</v>
      </c>
      <c r="L1504" s="153"/>
      <c r="M1504" s="157"/>
      <c r="T1504" s="158"/>
      <c r="AT1504" s="155" t="s">
        <v>259</v>
      </c>
      <c r="AU1504" s="155" t="s">
        <v>88</v>
      </c>
      <c r="AV1504" s="12" t="s">
        <v>80</v>
      </c>
      <c r="AW1504" s="12" t="s">
        <v>27</v>
      </c>
      <c r="AX1504" s="12" t="s">
        <v>72</v>
      </c>
      <c r="AY1504" s="155" t="s">
        <v>157</v>
      </c>
    </row>
    <row r="1505" spans="2:65" s="12" customFormat="1">
      <c r="B1505" s="153"/>
      <c r="D1505" s="154" t="s">
        <v>259</v>
      </c>
      <c r="E1505" s="155" t="s">
        <v>1</v>
      </c>
      <c r="F1505" s="156" t="s">
        <v>2758</v>
      </c>
      <c r="H1505" s="155" t="s">
        <v>1</v>
      </c>
      <c r="L1505" s="153"/>
      <c r="M1505" s="157"/>
      <c r="T1505" s="158"/>
      <c r="AT1505" s="155" t="s">
        <v>259</v>
      </c>
      <c r="AU1505" s="155" t="s">
        <v>88</v>
      </c>
      <c r="AV1505" s="12" t="s">
        <v>80</v>
      </c>
      <c r="AW1505" s="12" t="s">
        <v>27</v>
      </c>
      <c r="AX1505" s="12" t="s">
        <v>72</v>
      </c>
      <c r="AY1505" s="155" t="s">
        <v>157</v>
      </c>
    </row>
    <row r="1506" spans="2:65" s="12" customFormat="1">
      <c r="B1506" s="153"/>
      <c r="D1506" s="154" t="s">
        <v>259</v>
      </c>
      <c r="E1506" s="155" t="s">
        <v>1</v>
      </c>
      <c r="F1506" s="156" t="s">
        <v>2759</v>
      </c>
      <c r="H1506" s="155" t="s">
        <v>1</v>
      </c>
      <c r="L1506" s="153"/>
      <c r="M1506" s="157"/>
      <c r="T1506" s="158"/>
      <c r="AT1506" s="155" t="s">
        <v>259</v>
      </c>
      <c r="AU1506" s="155" t="s">
        <v>88</v>
      </c>
      <c r="AV1506" s="12" t="s">
        <v>80</v>
      </c>
      <c r="AW1506" s="12" t="s">
        <v>27</v>
      </c>
      <c r="AX1506" s="12" t="s">
        <v>72</v>
      </c>
      <c r="AY1506" s="155" t="s">
        <v>157</v>
      </c>
    </row>
    <row r="1507" spans="2:65" s="12" customFormat="1">
      <c r="B1507" s="153"/>
      <c r="D1507" s="154" t="s">
        <v>259</v>
      </c>
      <c r="E1507" s="155" t="s">
        <v>1</v>
      </c>
      <c r="F1507" s="156" t="s">
        <v>2760</v>
      </c>
      <c r="H1507" s="155" t="s">
        <v>1</v>
      </c>
      <c r="L1507" s="153"/>
      <c r="M1507" s="157"/>
      <c r="T1507" s="158"/>
      <c r="AT1507" s="155" t="s">
        <v>259</v>
      </c>
      <c r="AU1507" s="155" t="s">
        <v>88</v>
      </c>
      <c r="AV1507" s="12" t="s">
        <v>80</v>
      </c>
      <c r="AW1507" s="12" t="s">
        <v>27</v>
      </c>
      <c r="AX1507" s="12" t="s">
        <v>72</v>
      </c>
      <c r="AY1507" s="155" t="s">
        <v>157</v>
      </c>
    </row>
    <row r="1508" spans="2:65" s="12" customFormat="1">
      <c r="B1508" s="153"/>
      <c r="D1508" s="154" t="s">
        <v>259</v>
      </c>
      <c r="E1508" s="155" t="s">
        <v>1</v>
      </c>
      <c r="F1508" s="156" t="s">
        <v>2761</v>
      </c>
      <c r="H1508" s="155" t="s">
        <v>1</v>
      </c>
      <c r="L1508" s="153"/>
      <c r="M1508" s="157"/>
      <c r="T1508" s="158"/>
      <c r="AT1508" s="155" t="s">
        <v>259</v>
      </c>
      <c r="AU1508" s="155" t="s">
        <v>88</v>
      </c>
      <c r="AV1508" s="12" t="s">
        <v>80</v>
      </c>
      <c r="AW1508" s="12" t="s">
        <v>27</v>
      </c>
      <c r="AX1508" s="12" t="s">
        <v>72</v>
      </c>
      <c r="AY1508" s="155" t="s">
        <v>157</v>
      </c>
    </row>
    <row r="1509" spans="2:65" s="12" customFormat="1">
      <c r="B1509" s="153"/>
      <c r="D1509" s="154" t="s">
        <v>259</v>
      </c>
      <c r="E1509" s="155" t="s">
        <v>1</v>
      </c>
      <c r="F1509" s="156" t="s">
        <v>2762</v>
      </c>
      <c r="H1509" s="155" t="s">
        <v>1</v>
      </c>
      <c r="L1509" s="153"/>
      <c r="M1509" s="157"/>
      <c r="T1509" s="158"/>
      <c r="AT1509" s="155" t="s">
        <v>259</v>
      </c>
      <c r="AU1509" s="155" t="s">
        <v>88</v>
      </c>
      <c r="AV1509" s="12" t="s">
        <v>80</v>
      </c>
      <c r="AW1509" s="12" t="s">
        <v>27</v>
      </c>
      <c r="AX1509" s="12" t="s">
        <v>72</v>
      </c>
      <c r="AY1509" s="155" t="s">
        <v>157</v>
      </c>
    </row>
    <row r="1510" spans="2:65" s="12" customFormat="1">
      <c r="B1510" s="153"/>
      <c r="D1510" s="154" t="s">
        <v>259</v>
      </c>
      <c r="E1510" s="155" t="s">
        <v>1</v>
      </c>
      <c r="F1510" s="156" t="s">
        <v>2763</v>
      </c>
      <c r="H1510" s="155" t="s">
        <v>1</v>
      </c>
      <c r="L1510" s="153"/>
      <c r="M1510" s="157"/>
      <c r="T1510" s="158"/>
      <c r="AT1510" s="155" t="s">
        <v>259</v>
      </c>
      <c r="AU1510" s="155" t="s">
        <v>88</v>
      </c>
      <c r="AV1510" s="12" t="s">
        <v>80</v>
      </c>
      <c r="AW1510" s="12" t="s">
        <v>27</v>
      </c>
      <c r="AX1510" s="12" t="s">
        <v>72</v>
      </c>
      <c r="AY1510" s="155" t="s">
        <v>157</v>
      </c>
    </row>
    <row r="1511" spans="2:65" s="13" customFormat="1">
      <c r="B1511" s="159"/>
      <c r="D1511" s="154" t="s">
        <v>259</v>
      </c>
      <c r="E1511" s="160" t="s">
        <v>1</v>
      </c>
      <c r="F1511" s="161" t="s">
        <v>4888</v>
      </c>
      <c r="H1511" s="162">
        <v>1020.131</v>
      </c>
      <c r="L1511" s="159"/>
      <c r="M1511" s="163"/>
      <c r="T1511" s="164"/>
      <c r="AT1511" s="160" t="s">
        <v>259</v>
      </c>
      <c r="AU1511" s="160" t="s">
        <v>88</v>
      </c>
      <c r="AV1511" s="13" t="s">
        <v>88</v>
      </c>
      <c r="AW1511" s="13" t="s">
        <v>27</v>
      </c>
      <c r="AX1511" s="13" t="s">
        <v>72</v>
      </c>
      <c r="AY1511" s="160" t="s">
        <v>157</v>
      </c>
    </row>
    <row r="1512" spans="2:65" s="13" customFormat="1">
      <c r="B1512" s="159"/>
      <c r="D1512" s="154" t="s">
        <v>259</v>
      </c>
      <c r="E1512" s="160" t="s">
        <v>1</v>
      </c>
      <c r="F1512" s="161" t="s">
        <v>4889</v>
      </c>
      <c r="H1512" s="162">
        <v>265.30599999999998</v>
      </c>
      <c r="L1512" s="159"/>
      <c r="M1512" s="163"/>
      <c r="T1512" s="164"/>
      <c r="AT1512" s="160" t="s">
        <v>259</v>
      </c>
      <c r="AU1512" s="160" t="s">
        <v>88</v>
      </c>
      <c r="AV1512" s="13" t="s">
        <v>88</v>
      </c>
      <c r="AW1512" s="13" t="s">
        <v>27</v>
      </c>
      <c r="AX1512" s="13" t="s">
        <v>72</v>
      </c>
      <c r="AY1512" s="160" t="s">
        <v>157</v>
      </c>
    </row>
    <row r="1513" spans="2:65" s="14" customFormat="1">
      <c r="B1513" s="165"/>
      <c r="D1513" s="154" t="s">
        <v>259</v>
      </c>
      <c r="E1513" s="166" t="s">
        <v>1</v>
      </c>
      <c r="F1513" s="167" t="s">
        <v>265</v>
      </c>
      <c r="H1513" s="168">
        <v>1285.4369999999999</v>
      </c>
      <c r="L1513" s="165"/>
      <c r="M1513" s="169"/>
      <c r="T1513" s="170"/>
      <c r="AT1513" s="166" t="s">
        <v>259</v>
      </c>
      <c r="AU1513" s="166" t="s">
        <v>88</v>
      </c>
      <c r="AV1513" s="14" t="s">
        <v>164</v>
      </c>
      <c r="AW1513" s="14" t="s">
        <v>27</v>
      </c>
      <c r="AX1513" s="14" t="s">
        <v>80</v>
      </c>
      <c r="AY1513" s="166" t="s">
        <v>157</v>
      </c>
    </row>
    <row r="1514" spans="2:65" s="1" customFormat="1" ht="37.9" customHeight="1">
      <c r="B1514" s="28"/>
      <c r="C1514" s="198" t="s">
        <v>1063</v>
      </c>
      <c r="D1514" s="198" t="s">
        <v>160</v>
      </c>
      <c r="E1514" s="199" t="s">
        <v>1142</v>
      </c>
      <c r="F1514" s="200" t="s">
        <v>4915</v>
      </c>
      <c r="G1514" s="201" t="s">
        <v>306</v>
      </c>
      <c r="H1514" s="202">
        <v>1060.4000000000001</v>
      </c>
      <c r="I1514" s="903"/>
      <c r="J1514" s="203">
        <f>ROUND(I1514*H1514,2)</f>
        <v>0</v>
      </c>
      <c r="K1514" s="200" t="s">
        <v>2720</v>
      </c>
      <c r="L1514" s="28"/>
      <c r="M1514" s="140" t="s">
        <v>1</v>
      </c>
      <c r="N1514" s="141" t="s">
        <v>38</v>
      </c>
      <c r="O1514" s="142">
        <v>0.105</v>
      </c>
      <c r="P1514" s="142">
        <f>O1514*H1514</f>
        <v>111.342</v>
      </c>
      <c r="Q1514" s="142">
        <v>1.2999999999999999E-4</v>
      </c>
      <c r="R1514" s="142">
        <f>Q1514*H1514</f>
        <v>0.137852</v>
      </c>
      <c r="S1514" s="142">
        <v>0</v>
      </c>
      <c r="T1514" s="143">
        <f>S1514*H1514</f>
        <v>0</v>
      </c>
      <c r="AR1514" s="144" t="s">
        <v>164</v>
      </c>
      <c r="AT1514" s="144" t="s">
        <v>160</v>
      </c>
      <c r="AU1514" s="144" t="s">
        <v>88</v>
      </c>
      <c r="AY1514" s="16" t="s">
        <v>157</v>
      </c>
      <c r="BE1514" s="145">
        <f>IF(N1514="základní",J1514,0)</f>
        <v>0</v>
      </c>
      <c r="BF1514" s="145">
        <f>IF(N1514="snížená",J1514,0)</f>
        <v>0</v>
      </c>
      <c r="BG1514" s="145">
        <f>IF(N1514="zákl. přenesená",J1514,0)</f>
        <v>0</v>
      </c>
      <c r="BH1514" s="145">
        <f>IF(N1514="sníž. přenesená",J1514,0)</f>
        <v>0</v>
      </c>
      <c r="BI1514" s="145">
        <f>IF(N1514="nulová",J1514,0)</f>
        <v>0</v>
      </c>
      <c r="BJ1514" s="16" t="s">
        <v>88</v>
      </c>
      <c r="BK1514" s="145">
        <f>ROUND(I1514*H1514,2)</f>
        <v>0</v>
      </c>
      <c r="BL1514" s="16" t="s">
        <v>164</v>
      </c>
      <c r="BM1514" s="144" t="s">
        <v>4916</v>
      </c>
    </row>
    <row r="1515" spans="2:65" s="1" customFormat="1">
      <c r="B1515" s="28"/>
      <c r="D1515" s="150" t="s">
        <v>214</v>
      </c>
      <c r="F1515" s="870" t="s">
        <v>1145</v>
      </c>
      <c r="L1515" s="28"/>
      <c r="M1515" s="152"/>
      <c r="T1515" s="52"/>
      <c r="AT1515" s="16" t="s">
        <v>214</v>
      </c>
      <c r="AU1515" s="16" t="s">
        <v>88</v>
      </c>
    </row>
    <row r="1516" spans="2:65" s="12" customFormat="1">
      <c r="B1516" s="153"/>
      <c r="D1516" s="154" t="s">
        <v>259</v>
      </c>
      <c r="E1516" s="155" t="s">
        <v>1</v>
      </c>
      <c r="F1516" s="156" t="s">
        <v>2723</v>
      </c>
      <c r="H1516" s="155" t="s">
        <v>1</v>
      </c>
      <c r="L1516" s="153"/>
      <c r="M1516" s="157"/>
      <c r="T1516" s="158"/>
      <c r="AT1516" s="155" t="s">
        <v>259</v>
      </c>
      <c r="AU1516" s="155" t="s">
        <v>88</v>
      </c>
      <c r="AV1516" s="12" t="s">
        <v>80</v>
      </c>
      <c r="AW1516" s="12" t="s">
        <v>27</v>
      </c>
      <c r="AX1516" s="12" t="s">
        <v>72</v>
      </c>
      <c r="AY1516" s="155" t="s">
        <v>157</v>
      </c>
    </row>
    <row r="1517" spans="2:65" s="12" customFormat="1">
      <c r="B1517" s="153"/>
      <c r="D1517" s="154" t="s">
        <v>259</v>
      </c>
      <c r="E1517" s="155" t="s">
        <v>1</v>
      </c>
      <c r="F1517" s="156" t="s">
        <v>2758</v>
      </c>
      <c r="H1517" s="155" t="s">
        <v>1</v>
      </c>
      <c r="L1517" s="153"/>
      <c r="M1517" s="157"/>
      <c r="T1517" s="158"/>
      <c r="AT1517" s="155" t="s">
        <v>259</v>
      </c>
      <c r="AU1517" s="155" t="s">
        <v>88</v>
      </c>
      <c r="AV1517" s="12" t="s">
        <v>80</v>
      </c>
      <c r="AW1517" s="12" t="s">
        <v>27</v>
      </c>
      <c r="AX1517" s="12" t="s">
        <v>72</v>
      </c>
      <c r="AY1517" s="155" t="s">
        <v>157</v>
      </c>
    </row>
    <row r="1518" spans="2:65" s="13" customFormat="1">
      <c r="B1518" s="159"/>
      <c r="D1518" s="154" t="s">
        <v>259</v>
      </c>
      <c r="E1518" s="160" t="s">
        <v>1</v>
      </c>
      <c r="F1518" s="161" t="s">
        <v>4444</v>
      </c>
      <c r="H1518" s="162">
        <v>23</v>
      </c>
      <c r="L1518" s="159"/>
      <c r="M1518" s="163"/>
      <c r="T1518" s="164"/>
      <c r="AT1518" s="160" t="s">
        <v>259</v>
      </c>
      <c r="AU1518" s="160" t="s">
        <v>88</v>
      </c>
      <c r="AV1518" s="13" t="s">
        <v>88</v>
      </c>
      <c r="AW1518" s="13" t="s">
        <v>27</v>
      </c>
      <c r="AX1518" s="13" t="s">
        <v>72</v>
      </c>
      <c r="AY1518" s="160" t="s">
        <v>157</v>
      </c>
    </row>
    <row r="1519" spans="2:65" s="13" customFormat="1">
      <c r="B1519" s="159"/>
      <c r="D1519" s="154" t="s">
        <v>259</v>
      </c>
      <c r="E1519" s="160" t="s">
        <v>1</v>
      </c>
      <c r="F1519" s="161" t="s">
        <v>4445</v>
      </c>
      <c r="H1519" s="162">
        <v>9.4</v>
      </c>
      <c r="L1519" s="159"/>
      <c r="M1519" s="163"/>
      <c r="T1519" s="164"/>
      <c r="AT1519" s="160" t="s">
        <v>259</v>
      </c>
      <c r="AU1519" s="160" t="s">
        <v>88</v>
      </c>
      <c r="AV1519" s="13" t="s">
        <v>88</v>
      </c>
      <c r="AW1519" s="13" t="s">
        <v>27</v>
      </c>
      <c r="AX1519" s="13" t="s">
        <v>72</v>
      </c>
      <c r="AY1519" s="160" t="s">
        <v>157</v>
      </c>
    </row>
    <row r="1520" spans="2:65" s="13" customFormat="1">
      <c r="B1520" s="159"/>
      <c r="D1520" s="154" t="s">
        <v>259</v>
      </c>
      <c r="E1520" s="160" t="s">
        <v>1</v>
      </c>
      <c r="F1520" s="161" t="s">
        <v>4682</v>
      </c>
      <c r="H1520" s="162">
        <v>8.5</v>
      </c>
      <c r="L1520" s="159"/>
      <c r="M1520" s="163"/>
      <c r="T1520" s="164"/>
      <c r="AT1520" s="160" t="s">
        <v>259</v>
      </c>
      <c r="AU1520" s="160" t="s">
        <v>88</v>
      </c>
      <c r="AV1520" s="13" t="s">
        <v>88</v>
      </c>
      <c r="AW1520" s="13" t="s">
        <v>27</v>
      </c>
      <c r="AX1520" s="13" t="s">
        <v>72</v>
      </c>
      <c r="AY1520" s="160" t="s">
        <v>157</v>
      </c>
    </row>
    <row r="1521" spans="2:51" s="13" customFormat="1">
      <c r="B1521" s="159"/>
      <c r="D1521" s="154" t="s">
        <v>259</v>
      </c>
      <c r="E1521" s="160" t="s">
        <v>1</v>
      </c>
      <c r="F1521" s="161" t="s">
        <v>4447</v>
      </c>
      <c r="H1521" s="162">
        <v>18.5</v>
      </c>
      <c r="L1521" s="159"/>
      <c r="M1521" s="163"/>
      <c r="T1521" s="164"/>
      <c r="AT1521" s="160" t="s">
        <v>259</v>
      </c>
      <c r="AU1521" s="160" t="s">
        <v>88</v>
      </c>
      <c r="AV1521" s="13" t="s">
        <v>88</v>
      </c>
      <c r="AW1521" s="13" t="s">
        <v>27</v>
      </c>
      <c r="AX1521" s="13" t="s">
        <v>72</v>
      </c>
      <c r="AY1521" s="160" t="s">
        <v>157</v>
      </c>
    </row>
    <row r="1522" spans="2:51" s="13" customFormat="1">
      <c r="B1522" s="159"/>
      <c r="D1522" s="154" t="s">
        <v>259</v>
      </c>
      <c r="E1522" s="160" t="s">
        <v>1</v>
      </c>
      <c r="F1522" s="161" t="s">
        <v>4448</v>
      </c>
      <c r="H1522" s="162">
        <v>17.5</v>
      </c>
      <c r="L1522" s="159"/>
      <c r="M1522" s="163"/>
      <c r="T1522" s="164"/>
      <c r="AT1522" s="160" t="s">
        <v>259</v>
      </c>
      <c r="AU1522" s="160" t="s">
        <v>88</v>
      </c>
      <c r="AV1522" s="13" t="s">
        <v>88</v>
      </c>
      <c r="AW1522" s="13" t="s">
        <v>27</v>
      </c>
      <c r="AX1522" s="13" t="s">
        <v>72</v>
      </c>
      <c r="AY1522" s="160" t="s">
        <v>157</v>
      </c>
    </row>
    <row r="1523" spans="2:51" s="13" customFormat="1">
      <c r="B1523" s="159"/>
      <c r="D1523" s="154" t="s">
        <v>259</v>
      </c>
      <c r="E1523" s="160" t="s">
        <v>1</v>
      </c>
      <c r="F1523" s="161" t="s">
        <v>4449</v>
      </c>
      <c r="H1523" s="162">
        <v>16.8</v>
      </c>
      <c r="L1523" s="159"/>
      <c r="M1523" s="163"/>
      <c r="T1523" s="164"/>
      <c r="AT1523" s="160" t="s">
        <v>259</v>
      </c>
      <c r="AU1523" s="160" t="s">
        <v>88</v>
      </c>
      <c r="AV1523" s="13" t="s">
        <v>88</v>
      </c>
      <c r="AW1523" s="13" t="s">
        <v>27</v>
      </c>
      <c r="AX1523" s="13" t="s">
        <v>72</v>
      </c>
      <c r="AY1523" s="160" t="s">
        <v>157</v>
      </c>
    </row>
    <row r="1524" spans="2:51" s="13" customFormat="1">
      <c r="B1524" s="159"/>
      <c r="D1524" s="154" t="s">
        <v>259</v>
      </c>
      <c r="E1524" s="160" t="s">
        <v>1</v>
      </c>
      <c r="F1524" s="161" t="s">
        <v>4450</v>
      </c>
      <c r="H1524" s="162">
        <v>17.7</v>
      </c>
      <c r="L1524" s="159"/>
      <c r="M1524" s="163"/>
      <c r="T1524" s="164"/>
      <c r="AT1524" s="160" t="s">
        <v>259</v>
      </c>
      <c r="AU1524" s="160" t="s">
        <v>88</v>
      </c>
      <c r="AV1524" s="13" t="s">
        <v>88</v>
      </c>
      <c r="AW1524" s="13" t="s">
        <v>27</v>
      </c>
      <c r="AX1524" s="13" t="s">
        <v>72</v>
      </c>
      <c r="AY1524" s="160" t="s">
        <v>157</v>
      </c>
    </row>
    <row r="1525" spans="2:51" s="13" customFormat="1">
      <c r="B1525" s="159"/>
      <c r="D1525" s="154" t="s">
        <v>259</v>
      </c>
      <c r="E1525" s="160" t="s">
        <v>1</v>
      </c>
      <c r="F1525" s="161" t="s">
        <v>4451</v>
      </c>
      <c r="H1525" s="162">
        <v>18.399999999999999</v>
      </c>
      <c r="L1525" s="159"/>
      <c r="M1525" s="163"/>
      <c r="T1525" s="164"/>
      <c r="AT1525" s="160" t="s">
        <v>259</v>
      </c>
      <c r="AU1525" s="160" t="s">
        <v>88</v>
      </c>
      <c r="AV1525" s="13" t="s">
        <v>88</v>
      </c>
      <c r="AW1525" s="13" t="s">
        <v>27</v>
      </c>
      <c r="AX1525" s="13" t="s">
        <v>72</v>
      </c>
      <c r="AY1525" s="160" t="s">
        <v>157</v>
      </c>
    </row>
    <row r="1526" spans="2:51" s="13" customFormat="1">
      <c r="B1526" s="159"/>
      <c r="D1526" s="154" t="s">
        <v>259</v>
      </c>
      <c r="E1526" s="160" t="s">
        <v>1</v>
      </c>
      <c r="F1526" s="161" t="s">
        <v>4452</v>
      </c>
      <c r="H1526" s="162">
        <v>14.1</v>
      </c>
      <c r="L1526" s="159"/>
      <c r="M1526" s="163"/>
      <c r="T1526" s="164"/>
      <c r="AT1526" s="160" t="s">
        <v>259</v>
      </c>
      <c r="AU1526" s="160" t="s">
        <v>88</v>
      </c>
      <c r="AV1526" s="13" t="s">
        <v>88</v>
      </c>
      <c r="AW1526" s="13" t="s">
        <v>27</v>
      </c>
      <c r="AX1526" s="13" t="s">
        <v>72</v>
      </c>
      <c r="AY1526" s="160" t="s">
        <v>157</v>
      </c>
    </row>
    <row r="1527" spans="2:51" s="13" customFormat="1">
      <c r="B1527" s="159"/>
      <c r="D1527" s="154" t="s">
        <v>259</v>
      </c>
      <c r="E1527" s="160" t="s">
        <v>1</v>
      </c>
      <c r="F1527" s="161" t="s">
        <v>4453</v>
      </c>
      <c r="H1527" s="162">
        <v>2.2999999999999998</v>
      </c>
      <c r="L1527" s="159"/>
      <c r="M1527" s="163"/>
      <c r="T1527" s="164"/>
      <c r="AT1527" s="160" t="s">
        <v>259</v>
      </c>
      <c r="AU1527" s="160" t="s">
        <v>88</v>
      </c>
      <c r="AV1527" s="13" t="s">
        <v>88</v>
      </c>
      <c r="AW1527" s="13" t="s">
        <v>27</v>
      </c>
      <c r="AX1527" s="13" t="s">
        <v>72</v>
      </c>
      <c r="AY1527" s="160" t="s">
        <v>157</v>
      </c>
    </row>
    <row r="1528" spans="2:51" s="13" customFormat="1">
      <c r="B1528" s="159"/>
      <c r="D1528" s="154" t="s">
        <v>259</v>
      </c>
      <c r="E1528" s="160" t="s">
        <v>1</v>
      </c>
      <c r="F1528" s="161" t="s">
        <v>4454</v>
      </c>
      <c r="H1528" s="162">
        <v>24.4</v>
      </c>
      <c r="L1528" s="159"/>
      <c r="M1528" s="163"/>
      <c r="T1528" s="164"/>
      <c r="AT1528" s="160" t="s">
        <v>259</v>
      </c>
      <c r="AU1528" s="160" t="s">
        <v>88</v>
      </c>
      <c r="AV1528" s="13" t="s">
        <v>88</v>
      </c>
      <c r="AW1528" s="13" t="s">
        <v>27</v>
      </c>
      <c r="AX1528" s="13" t="s">
        <v>72</v>
      </c>
      <c r="AY1528" s="160" t="s">
        <v>157</v>
      </c>
    </row>
    <row r="1529" spans="2:51" s="13" customFormat="1">
      <c r="B1529" s="159"/>
      <c r="D1529" s="154" t="s">
        <v>259</v>
      </c>
      <c r="E1529" s="160" t="s">
        <v>1</v>
      </c>
      <c r="F1529" s="161" t="s">
        <v>4455</v>
      </c>
      <c r="H1529" s="162">
        <v>18.3</v>
      </c>
      <c r="L1529" s="159"/>
      <c r="M1529" s="163"/>
      <c r="T1529" s="164"/>
      <c r="AT1529" s="160" t="s">
        <v>259</v>
      </c>
      <c r="AU1529" s="160" t="s">
        <v>88</v>
      </c>
      <c r="AV1529" s="13" t="s">
        <v>88</v>
      </c>
      <c r="AW1529" s="13" t="s">
        <v>27</v>
      </c>
      <c r="AX1529" s="13" t="s">
        <v>72</v>
      </c>
      <c r="AY1529" s="160" t="s">
        <v>157</v>
      </c>
    </row>
    <row r="1530" spans="2:51" s="13" customFormat="1">
      <c r="B1530" s="159"/>
      <c r="D1530" s="154" t="s">
        <v>259</v>
      </c>
      <c r="E1530" s="160" t="s">
        <v>1</v>
      </c>
      <c r="F1530" s="161" t="s">
        <v>4456</v>
      </c>
      <c r="H1530" s="162">
        <v>13.1</v>
      </c>
      <c r="L1530" s="159"/>
      <c r="M1530" s="163"/>
      <c r="T1530" s="164"/>
      <c r="AT1530" s="160" t="s">
        <v>259</v>
      </c>
      <c r="AU1530" s="160" t="s">
        <v>88</v>
      </c>
      <c r="AV1530" s="13" t="s">
        <v>88</v>
      </c>
      <c r="AW1530" s="13" t="s">
        <v>27</v>
      </c>
      <c r="AX1530" s="13" t="s">
        <v>72</v>
      </c>
      <c r="AY1530" s="160" t="s">
        <v>157</v>
      </c>
    </row>
    <row r="1531" spans="2:51" s="13" customFormat="1">
      <c r="B1531" s="159"/>
      <c r="D1531" s="154" t="s">
        <v>259</v>
      </c>
      <c r="E1531" s="160" t="s">
        <v>1</v>
      </c>
      <c r="F1531" s="161" t="s">
        <v>4457</v>
      </c>
      <c r="H1531" s="162">
        <v>4.9000000000000004</v>
      </c>
      <c r="L1531" s="159"/>
      <c r="M1531" s="163"/>
      <c r="T1531" s="164"/>
      <c r="AT1531" s="160" t="s">
        <v>259</v>
      </c>
      <c r="AU1531" s="160" t="s">
        <v>88</v>
      </c>
      <c r="AV1531" s="13" t="s">
        <v>88</v>
      </c>
      <c r="AW1531" s="13" t="s">
        <v>27</v>
      </c>
      <c r="AX1531" s="13" t="s">
        <v>72</v>
      </c>
      <c r="AY1531" s="160" t="s">
        <v>157</v>
      </c>
    </row>
    <row r="1532" spans="2:51" s="13" customFormat="1">
      <c r="B1532" s="159"/>
      <c r="D1532" s="154" t="s">
        <v>259</v>
      </c>
      <c r="E1532" s="160" t="s">
        <v>1</v>
      </c>
      <c r="F1532" s="161" t="s">
        <v>4458</v>
      </c>
      <c r="H1532" s="162">
        <v>4.3</v>
      </c>
      <c r="L1532" s="159"/>
      <c r="M1532" s="163"/>
      <c r="T1532" s="164"/>
      <c r="AT1532" s="160" t="s">
        <v>259</v>
      </c>
      <c r="AU1532" s="160" t="s">
        <v>88</v>
      </c>
      <c r="AV1532" s="13" t="s">
        <v>88</v>
      </c>
      <c r="AW1532" s="13" t="s">
        <v>27</v>
      </c>
      <c r="AX1532" s="13" t="s">
        <v>72</v>
      </c>
      <c r="AY1532" s="160" t="s">
        <v>157</v>
      </c>
    </row>
    <row r="1533" spans="2:51" s="13" customFormat="1">
      <c r="B1533" s="159"/>
      <c r="D1533" s="154" t="s">
        <v>259</v>
      </c>
      <c r="E1533" s="160" t="s">
        <v>1</v>
      </c>
      <c r="F1533" s="161" t="s">
        <v>4459</v>
      </c>
      <c r="H1533" s="162">
        <v>15</v>
      </c>
      <c r="L1533" s="159"/>
      <c r="M1533" s="163"/>
      <c r="T1533" s="164"/>
      <c r="AT1533" s="160" t="s">
        <v>259</v>
      </c>
      <c r="AU1533" s="160" t="s">
        <v>88</v>
      </c>
      <c r="AV1533" s="13" t="s">
        <v>88</v>
      </c>
      <c r="AW1533" s="13" t="s">
        <v>27</v>
      </c>
      <c r="AX1533" s="13" t="s">
        <v>72</v>
      </c>
      <c r="AY1533" s="160" t="s">
        <v>157</v>
      </c>
    </row>
    <row r="1534" spans="2:51" s="13" customFormat="1">
      <c r="B1534" s="159"/>
      <c r="D1534" s="154" t="s">
        <v>259</v>
      </c>
      <c r="E1534" s="160" t="s">
        <v>1</v>
      </c>
      <c r="F1534" s="161" t="s">
        <v>4460</v>
      </c>
      <c r="H1534" s="162">
        <v>18.3</v>
      </c>
      <c r="L1534" s="159"/>
      <c r="M1534" s="163"/>
      <c r="T1534" s="164"/>
      <c r="AT1534" s="160" t="s">
        <v>259</v>
      </c>
      <c r="AU1534" s="160" t="s">
        <v>88</v>
      </c>
      <c r="AV1534" s="13" t="s">
        <v>88</v>
      </c>
      <c r="AW1534" s="13" t="s">
        <v>27</v>
      </c>
      <c r="AX1534" s="13" t="s">
        <v>72</v>
      </c>
      <c r="AY1534" s="160" t="s">
        <v>157</v>
      </c>
    </row>
    <row r="1535" spans="2:51" s="13" customFormat="1">
      <c r="B1535" s="159"/>
      <c r="D1535" s="154" t="s">
        <v>259</v>
      </c>
      <c r="E1535" s="160" t="s">
        <v>1</v>
      </c>
      <c r="F1535" s="161" t="s">
        <v>4461</v>
      </c>
      <c r="H1535" s="162">
        <v>15.8</v>
      </c>
      <c r="L1535" s="159"/>
      <c r="M1535" s="163"/>
      <c r="T1535" s="164"/>
      <c r="AT1535" s="160" t="s">
        <v>259</v>
      </c>
      <c r="AU1535" s="160" t="s">
        <v>88</v>
      </c>
      <c r="AV1535" s="13" t="s">
        <v>88</v>
      </c>
      <c r="AW1535" s="13" t="s">
        <v>27</v>
      </c>
      <c r="AX1535" s="13" t="s">
        <v>72</v>
      </c>
      <c r="AY1535" s="160" t="s">
        <v>157</v>
      </c>
    </row>
    <row r="1536" spans="2:51" s="13" customFormat="1">
      <c r="B1536" s="159"/>
      <c r="D1536" s="154" t="s">
        <v>259</v>
      </c>
      <c r="E1536" s="160" t="s">
        <v>1</v>
      </c>
      <c r="F1536" s="161" t="s">
        <v>4462</v>
      </c>
      <c r="H1536" s="162">
        <v>2.8</v>
      </c>
      <c r="L1536" s="159"/>
      <c r="M1536" s="163"/>
      <c r="T1536" s="164"/>
      <c r="AT1536" s="160" t="s">
        <v>259</v>
      </c>
      <c r="AU1536" s="160" t="s">
        <v>88</v>
      </c>
      <c r="AV1536" s="13" t="s">
        <v>88</v>
      </c>
      <c r="AW1536" s="13" t="s">
        <v>27</v>
      </c>
      <c r="AX1536" s="13" t="s">
        <v>72</v>
      </c>
      <c r="AY1536" s="160" t="s">
        <v>157</v>
      </c>
    </row>
    <row r="1537" spans="2:51" s="12" customFormat="1">
      <c r="B1537" s="153"/>
      <c r="D1537" s="154" t="s">
        <v>259</v>
      </c>
      <c r="E1537" s="155" t="s">
        <v>1</v>
      </c>
      <c r="F1537" s="156" t="s">
        <v>2759</v>
      </c>
      <c r="H1537" s="155" t="s">
        <v>1</v>
      </c>
      <c r="L1537" s="153"/>
      <c r="M1537" s="157"/>
      <c r="T1537" s="158"/>
      <c r="AT1537" s="155" t="s">
        <v>259</v>
      </c>
      <c r="AU1537" s="155" t="s">
        <v>88</v>
      </c>
      <c r="AV1537" s="12" t="s">
        <v>80</v>
      </c>
      <c r="AW1537" s="12" t="s">
        <v>27</v>
      </c>
      <c r="AX1537" s="12" t="s">
        <v>72</v>
      </c>
      <c r="AY1537" s="155" t="s">
        <v>157</v>
      </c>
    </row>
    <row r="1538" spans="2:51" s="13" customFormat="1">
      <c r="B1538" s="159"/>
      <c r="D1538" s="154" t="s">
        <v>259</v>
      </c>
      <c r="E1538" s="160" t="s">
        <v>1</v>
      </c>
      <c r="F1538" s="161" t="s">
        <v>4463</v>
      </c>
      <c r="H1538" s="162">
        <v>21.2</v>
      </c>
      <c r="L1538" s="159"/>
      <c r="M1538" s="163"/>
      <c r="T1538" s="164"/>
      <c r="AT1538" s="160" t="s">
        <v>259</v>
      </c>
      <c r="AU1538" s="160" t="s">
        <v>88</v>
      </c>
      <c r="AV1538" s="13" t="s">
        <v>88</v>
      </c>
      <c r="AW1538" s="13" t="s">
        <v>27</v>
      </c>
      <c r="AX1538" s="13" t="s">
        <v>72</v>
      </c>
      <c r="AY1538" s="160" t="s">
        <v>157</v>
      </c>
    </row>
    <row r="1539" spans="2:51" s="13" customFormat="1">
      <c r="B1539" s="159"/>
      <c r="D1539" s="154" t="s">
        <v>259</v>
      </c>
      <c r="E1539" s="160" t="s">
        <v>1</v>
      </c>
      <c r="F1539" s="161" t="s">
        <v>4464</v>
      </c>
      <c r="H1539" s="162">
        <v>18.5</v>
      </c>
      <c r="L1539" s="159"/>
      <c r="M1539" s="163"/>
      <c r="T1539" s="164"/>
      <c r="AT1539" s="160" t="s">
        <v>259</v>
      </c>
      <c r="AU1539" s="160" t="s">
        <v>88</v>
      </c>
      <c r="AV1539" s="13" t="s">
        <v>88</v>
      </c>
      <c r="AW1539" s="13" t="s">
        <v>27</v>
      </c>
      <c r="AX1539" s="13" t="s">
        <v>72</v>
      </c>
      <c r="AY1539" s="160" t="s">
        <v>157</v>
      </c>
    </row>
    <row r="1540" spans="2:51" s="13" customFormat="1">
      <c r="B1540" s="159"/>
      <c r="D1540" s="154" t="s">
        <v>259</v>
      </c>
      <c r="E1540" s="160" t="s">
        <v>1</v>
      </c>
      <c r="F1540" s="161" t="s">
        <v>4465</v>
      </c>
      <c r="H1540" s="162">
        <v>19</v>
      </c>
      <c r="L1540" s="159"/>
      <c r="M1540" s="163"/>
      <c r="T1540" s="164"/>
      <c r="AT1540" s="160" t="s">
        <v>259</v>
      </c>
      <c r="AU1540" s="160" t="s">
        <v>88</v>
      </c>
      <c r="AV1540" s="13" t="s">
        <v>88</v>
      </c>
      <c r="AW1540" s="13" t="s">
        <v>27</v>
      </c>
      <c r="AX1540" s="13" t="s">
        <v>72</v>
      </c>
      <c r="AY1540" s="160" t="s">
        <v>157</v>
      </c>
    </row>
    <row r="1541" spans="2:51" s="13" customFormat="1">
      <c r="B1541" s="159"/>
      <c r="D1541" s="154" t="s">
        <v>259</v>
      </c>
      <c r="E1541" s="160" t="s">
        <v>1</v>
      </c>
      <c r="F1541" s="161" t="s">
        <v>4466</v>
      </c>
      <c r="H1541" s="162">
        <v>5.6</v>
      </c>
      <c r="L1541" s="159"/>
      <c r="M1541" s="163"/>
      <c r="T1541" s="164"/>
      <c r="AT1541" s="160" t="s">
        <v>259</v>
      </c>
      <c r="AU1541" s="160" t="s">
        <v>88</v>
      </c>
      <c r="AV1541" s="13" t="s">
        <v>88</v>
      </c>
      <c r="AW1541" s="13" t="s">
        <v>27</v>
      </c>
      <c r="AX1541" s="13" t="s">
        <v>72</v>
      </c>
      <c r="AY1541" s="160" t="s">
        <v>157</v>
      </c>
    </row>
    <row r="1542" spans="2:51" s="13" customFormat="1">
      <c r="B1542" s="159"/>
      <c r="D1542" s="154" t="s">
        <v>259</v>
      </c>
      <c r="E1542" s="160" t="s">
        <v>1</v>
      </c>
      <c r="F1542" s="161" t="s">
        <v>4467</v>
      </c>
      <c r="H1542" s="162">
        <v>12.6</v>
      </c>
      <c r="L1542" s="159"/>
      <c r="M1542" s="163"/>
      <c r="T1542" s="164"/>
      <c r="AT1542" s="160" t="s">
        <v>259</v>
      </c>
      <c r="AU1542" s="160" t="s">
        <v>88</v>
      </c>
      <c r="AV1542" s="13" t="s">
        <v>88</v>
      </c>
      <c r="AW1542" s="13" t="s">
        <v>27</v>
      </c>
      <c r="AX1542" s="13" t="s">
        <v>72</v>
      </c>
      <c r="AY1542" s="160" t="s">
        <v>157</v>
      </c>
    </row>
    <row r="1543" spans="2:51" s="13" customFormat="1">
      <c r="B1543" s="159"/>
      <c r="D1543" s="154" t="s">
        <v>259</v>
      </c>
      <c r="E1543" s="160" t="s">
        <v>1</v>
      </c>
      <c r="F1543" s="161" t="s">
        <v>4468</v>
      </c>
      <c r="H1543" s="162">
        <v>4.5</v>
      </c>
      <c r="L1543" s="159"/>
      <c r="M1543" s="163"/>
      <c r="T1543" s="164"/>
      <c r="AT1543" s="160" t="s">
        <v>259</v>
      </c>
      <c r="AU1543" s="160" t="s">
        <v>88</v>
      </c>
      <c r="AV1543" s="13" t="s">
        <v>88</v>
      </c>
      <c r="AW1543" s="13" t="s">
        <v>27</v>
      </c>
      <c r="AX1543" s="13" t="s">
        <v>72</v>
      </c>
      <c r="AY1543" s="160" t="s">
        <v>157</v>
      </c>
    </row>
    <row r="1544" spans="2:51" s="13" customFormat="1">
      <c r="B1544" s="159"/>
      <c r="D1544" s="154" t="s">
        <v>259</v>
      </c>
      <c r="E1544" s="160" t="s">
        <v>1</v>
      </c>
      <c r="F1544" s="161" t="s">
        <v>4469</v>
      </c>
      <c r="H1544" s="162">
        <v>5.3</v>
      </c>
      <c r="L1544" s="159"/>
      <c r="M1544" s="163"/>
      <c r="T1544" s="164"/>
      <c r="AT1544" s="160" t="s">
        <v>259</v>
      </c>
      <c r="AU1544" s="160" t="s">
        <v>88</v>
      </c>
      <c r="AV1544" s="13" t="s">
        <v>88</v>
      </c>
      <c r="AW1544" s="13" t="s">
        <v>27</v>
      </c>
      <c r="AX1544" s="13" t="s">
        <v>72</v>
      </c>
      <c r="AY1544" s="160" t="s">
        <v>157</v>
      </c>
    </row>
    <row r="1545" spans="2:51" s="13" customFormat="1">
      <c r="B1545" s="159"/>
      <c r="D1545" s="154" t="s">
        <v>259</v>
      </c>
      <c r="E1545" s="160" t="s">
        <v>1</v>
      </c>
      <c r="F1545" s="161" t="s">
        <v>4470</v>
      </c>
      <c r="H1545" s="162">
        <v>6.8</v>
      </c>
      <c r="L1545" s="159"/>
      <c r="M1545" s="163"/>
      <c r="T1545" s="164"/>
      <c r="AT1545" s="160" t="s">
        <v>259</v>
      </c>
      <c r="AU1545" s="160" t="s">
        <v>88</v>
      </c>
      <c r="AV1545" s="13" t="s">
        <v>88</v>
      </c>
      <c r="AW1545" s="13" t="s">
        <v>27</v>
      </c>
      <c r="AX1545" s="13" t="s">
        <v>72</v>
      </c>
      <c r="AY1545" s="160" t="s">
        <v>157</v>
      </c>
    </row>
    <row r="1546" spans="2:51" s="13" customFormat="1">
      <c r="B1546" s="159"/>
      <c r="D1546" s="154" t="s">
        <v>259</v>
      </c>
      <c r="E1546" s="160" t="s">
        <v>1</v>
      </c>
      <c r="F1546" s="161" t="s">
        <v>4471</v>
      </c>
      <c r="H1546" s="162">
        <v>3.3</v>
      </c>
      <c r="L1546" s="159"/>
      <c r="M1546" s="163"/>
      <c r="T1546" s="164"/>
      <c r="AT1546" s="160" t="s">
        <v>259</v>
      </c>
      <c r="AU1546" s="160" t="s">
        <v>88</v>
      </c>
      <c r="AV1546" s="13" t="s">
        <v>88</v>
      </c>
      <c r="AW1546" s="13" t="s">
        <v>27</v>
      </c>
      <c r="AX1546" s="13" t="s">
        <v>72</v>
      </c>
      <c r="AY1546" s="160" t="s">
        <v>157</v>
      </c>
    </row>
    <row r="1547" spans="2:51" s="13" customFormat="1">
      <c r="B1547" s="159"/>
      <c r="D1547" s="154" t="s">
        <v>259</v>
      </c>
      <c r="E1547" s="160" t="s">
        <v>1</v>
      </c>
      <c r="F1547" s="161" t="s">
        <v>4472</v>
      </c>
      <c r="H1547" s="162">
        <v>24.3</v>
      </c>
      <c r="L1547" s="159"/>
      <c r="M1547" s="163"/>
      <c r="T1547" s="164"/>
      <c r="AT1547" s="160" t="s">
        <v>259</v>
      </c>
      <c r="AU1547" s="160" t="s">
        <v>88</v>
      </c>
      <c r="AV1547" s="13" t="s">
        <v>88</v>
      </c>
      <c r="AW1547" s="13" t="s">
        <v>27</v>
      </c>
      <c r="AX1547" s="13" t="s">
        <v>72</v>
      </c>
      <c r="AY1547" s="160" t="s">
        <v>157</v>
      </c>
    </row>
    <row r="1548" spans="2:51" s="13" customFormat="1">
      <c r="B1548" s="159"/>
      <c r="D1548" s="154" t="s">
        <v>259</v>
      </c>
      <c r="E1548" s="160" t="s">
        <v>1</v>
      </c>
      <c r="F1548" s="161" t="s">
        <v>4473</v>
      </c>
      <c r="H1548" s="162">
        <v>3.7</v>
      </c>
      <c r="L1548" s="159"/>
      <c r="M1548" s="163"/>
      <c r="T1548" s="164"/>
      <c r="AT1548" s="160" t="s">
        <v>259</v>
      </c>
      <c r="AU1548" s="160" t="s">
        <v>88</v>
      </c>
      <c r="AV1548" s="13" t="s">
        <v>88</v>
      </c>
      <c r="AW1548" s="13" t="s">
        <v>27</v>
      </c>
      <c r="AX1548" s="13" t="s">
        <v>72</v>
      </c>
      <c r="AY1548" s="160" t="s">
        <v>157</v>
      </c>
    </row>
    <row r="1549" spans="2:51" s="13" customFormat="1">
      <c r="B1549" s="159"/>
      <c r="D1549" s="154" t="s">
        <v>259</v>
      </c>
      <c r="E1549" s="160" t="s">
        <v>1</v>
      </c>
      <c r="F1549" s="161" t="s">
        <v>4474</v>
      </c>
      <c r="H1549" s="162">
        <v>14.5</v>
      </c>
      <c r="L1549" s="159"/>
      <c r="M1549" s="163"/>
      <c r="T1549" s="164"/>
      <c r="AT1549" s="160" t="s">
        <v>259</v>
      </c>
      <c r="AU1549" s="160" t="s">
        <v>88</v>
      </c>
      <c r="AV1549" s="13" t="s">
        <v>88</v>
      </c>
      <c r="AW1549" s="13" t="s">
        <v>27</v>
      </c>
      <c r="AX1549" s="13" t="s">
        <v>72</v>
      </c>
      <c r="AY1549" s="160" t="s">
        <v>157</v>
      </c>
    </row>
    <row r="1550" spans="2:51" s="13" customFormat="1">
      <c r="B1550" s="159"/>
      <c r="D1550" s="154" t="s">
        <v>259</v>
      </c>
      <c r="E1550" s="160" t="s">
        <v>1</v>
      </c>
      <c r="F1550" s="161" t="s">
        <v>4475</v>
      </c>
      <c r="H1550" s="162">
        <v>3.4</v>
      </c>
      <c r="L1550" s="159"/>
      <c r="M1550" s="163"/>
      <c r="T1550" s="164"/>
      <c r="AT1550" s="160" t="s">
        <v>259</v>
      </c>
      <c r="AU1550" s="160" t="s">
        <v>88</v>
      </c>
      <c r="AV1550" s="13" t="s">
        <v>88</v>
      </c>
      <c r="AW1550" s="13" t="s">
        <v>27</v>
      </c>
      <c r="AX1550" s="13" t="s">
        <v>72</v>
      </c>
      <c r="AY1550" s="160" t="s">
        <v>157</v>
      </c>
    </row>
    <row r="1551" spans="2:51" s="12" customFormat="1">
      <c r="B1551" s="153"/>
      <c r="D1551" s="154" t="s">
        <v>259</v>
      </c>
      <c r="E1551" s="155" t="s">
        <v>1</v>
      </c>
      <c r="F1551" s="156" t="s">
        <v>4917</v>
      </c>
      <c r="H1551" s="155" t="s">
        <v>1</v>
      </c>
      <c r="L1551" s="153"/>
      <c r="M1551" s="157"/>
      <c r="T1551" s="158"/>
      <c r="AT1551" s="155" t="s">
        <v>259</v>
      </c>
      <c r="AU1551" s="155" t="s">
        <v>88</v>
      </c>
      <c r="AV1551" s="12" t="s">
        <v>80</v>
      </c>
      <c r="AW1551" s="12" t="s">
        <v>27</v>
      </c>
      <c r="AX1551" s="12" t="s">
        <v>72</v>
      </c>
      <c r="AY1551" s="155" t="s">
        <v>157</v>
      </c>
    </row>
    <row r="1552" spans="2:51" s="12" customFormat="1">
      <c r="B1552" s="153"/>
      <c r="D1552" s="154" t="s">
        <v>259</v>
      </c>
      <c r="E1552" s="155" t="s">
        <v>1</v>
      </c>
      <c r="F1552" s="156" t="s">
        <v>4918</v>
      </c>
      <c r="H1552" s="155" t="s">
        <v>1</v>
      </c>
      <c r="L1552" s="153"/>
      <c r="M1552" s="157"/>
      <c r="T1552" s="158"/>
      <c r="AT1552" s="155" t="s">
        <v>259</v>
      </c>
      <c r="AU1552" s="155" t="s">
        <v>88</v>
      </c>
      <c r="AV1552" s="12" t="s">
        <v>80</v>
      </c>
      <c r="AW1552" s="12" t="s">
        <v>27</v>
      </c>
      <c r="AX1552" s="12" t="s">
        <v>72</v>
      </c>
      <c r="AY1552" s="155" t="s">
        <v>157</v>
      </c>
    </row>
    <row r="1553" spans="2:51" s="13" customFormat="1">
      <c r="B1553" s="159"/>
      <c r="D1553" s="154" t="s">
        <v>259</v>
      </c>
      <c r="E1553" s="160" t="s">
        <v>1</v>
      </c>
      <c r="F1553" s="161" t="s">
        <v>4478</v>
      </c>
      <c r="H1553" s="162">
        <v>16.3</v>
      </c>
      <c r="L1553" s="159"/>
      <c r="M1553" s="163"/>
      <c r="T1553" s="164"/>
      <c r="AT1553" s="160" t="s">
        <v>259</v>
      </c>
      <c r="AU1553" s="160" t="s">
        <v>88</v>
      </c>
      <c r="AV1553" s="13" t="s">
        <v>88</v>
      </c>
      <c r="AW1553" s="13" t="s">
        <v>27</v>
      </c>
      <c r="AX1553" s="13" t="s">
        <v>72</v>
      </c>
      <c r="AY1553" s="160" t="s">
        <v>157</v>
      </c>
    </row>
    <row r="1554" spans="2:51" s="13" customFormat="1">
      <c r="B1554" s="159"/>
      <c r="D1554" s="154" t="s">
        <v>259</v>
      </c>
      <c r="E1554" s="160" t="s">
        <v>1</v>
      </c>
      <c r="F1554" s="161" t="s">
        <v>4479</v>
      </c>
      <c r="H1554" s="162">
        <v>1.8</v>
      </c>
      <c r="L1554" s="159"/>
      <c r="M1554" s="163"/>
      <c r="T1554" s="164"/>
      <c r="AT1554" s="160" t="s">
        <v>259</v>
      </c>
      <c r="AU1554" s="160" t="s">
        <v>88</v>
      </c>
      <c r="AV1554" s="13" t="s">
        <v>88</v>
      </c>
      <c r="AW1554" s="13" t="s">
        <v>27</v>
      </c>
      <c r="AX1554" s="13" t="s">
        <v>72</v>
      </c>
      <c r="AY1554" s="160" t="s">
        <v>157</v>
      </c>
    </row>
    <row r="1555" spans="2:51" s="13" customFormat="1">
      <c r="B1555" s="159"/>
      <c r="D1555" s="154" t="s">
        <v>259</v>
      </c>
      <c r="E1555" s="160" t="s">
        <v>1</v>
      </c>
      <c r="F1555" s="161" t="s">
        <v>4480</v>
      </c>
      <c r="H1555" s="162">
        <v>2.9</v>
      </c>
      <c r="L1555" s="159"/>
      <c r="M1555" s="163"/>
      <c r="T1555" s="164"/>
      <c r="AT1555" s="160" t="s">
        <v>259</v>
      </c>
      <c r="AU1555" s="160" t="s">
        <v>88</v>
      </c>
      <c r="AV1555" s="13" t="s">
        <v>88</v>
      </c>
      <c r="AW1555" s="13" t="s">
        <v>27</v>
      </c>
      <c r="AX1555" s="13" t="s">
        <v>72</v>
      </c>
      <c r="AY1555" s="160" t="s">
        <v>157</v>
      </c>
    </row>
    <row r="1556" spans="2:51" s="12" customFormat="1">
      <c r="B1556" s="153"/>
      <c r="D1556" s="154" t="s">
        <v>259</v>
      </c>
      <c r="E1556" s="155" t="s">
        <v>1</v>
      </c>
      <c r="F1556" s="156" t="s">
        <v>2760</v>
      </c>
      <c r="H1556" s="155" t="s">
        <v>1</v>
      </c>
      <c r="L1556" s="153"/>
      <c r="M1556" s="157"/>
      <c r="T1556" s="158"/>
      <c r="AT1556" s="155" t="s">
        <v>259</v>
      </c>
      <c r="AU1556" s="155" t="s">
        <v>88</v>
      </c>
      <c r="AV1556" s="12" t="s">
        <v>80</v>
      </c>
      <c r="AW1556" s="12" t="s">
        <v>27</v>
      </c>
      <c r="AX1556" s="12" t="s">
        <v>72</v>
      </c>
      <c r="AY1556" s="155" t="s">
        <v>157</v>
      </c>
    </row>
    <row r="1557" spans="2:51" s="13" customFormat="1">
      <c r="B1557" s="159"/>
      <c r="D1557" s="154" t="s">
        <v>259</v>
      </c>
      <c r="E1557" s="160" t="s">
        <v>1</v>
      </c>
      <c r="F1557" s="161" t="s">
        <v>4481</v>
      </c>
      <c r="H1557" s="162">
        <v>17.8</v>
      </c>
      <c r="L1557" s="159"/>
      <c r="M1557" s="163"/>
      <c r="T1557" s="164"/>
      <c r="AT1557" s="160" t="s">
        <v>259</v>
      </c>
      <c r="AU1557" s="160" t="s">
        <v>88</v>
      </c>
      <c r="AV1557" s="13" t="s">
        <v>88</v>
      </c>
      <c r="AW1557" s="13" t="s">
        <v>27</v>
      </c>
      <c r="AX1557" s="13" t="s">
        <v>72</v>
      </c>
      <c r="AY1557" s="160" t="s">
        <v>157</v>
      </c>
    </row>
    <row r="1558" spans="2:51" s="12" customFormat="1">
      <c r="B1558" s="153"/>
      <c r="D1558" s="154" t="s">
        <v>259</v>
      </c>
      <c r="E1558" s="155" t="s">
        <v>1</v>
      </c>
      <c r="F1558" s="156" t="s">
        <v>4919</v>
      </c>
      <c r="H1558" s="155" t="s">
        <v>1</v>
      </c>
      <c r="L1558" s="153"/>
      <c r="M1558" s="157"/>
      <c r="T1558" s="158"/>
      <c r="AT1558" s="155" t="s">
        <v>259</v>
      </c>
      <c r="AU1558" s="155" t="s">
        <v>88</v>
      </c>
      <c r="AV1558" s="12" t="s">
        <v>80</v>
      </c>
      <c r="AW1558" s="12" t="s">
        <v>27</v>
      </c>
      <c r="AX1558" s="12" t="s">
        <v>72</v>
      </c>
      <c r="AY1558" s="155" t="s">
        <v>157</v>
      </c>
    </row>
    <row r="1559" spans="2:51" s="13" customFormat="1">
      <c r="B1559" s="159"/>
      <c r="D1559" s="154" t="s">
        <v>259</v>
      </c>
      <c r="E1559" s="160" t="s">
        <v>1</v>
      </c>
      <c r="F1559" s="161" t="s">
        <v>4483</v>
      </c>
      <c r="H1559" s="162">
        <v>15.7</v>
      </c>
      <c r="L1559" s="159"/>
      <c r="M1559" s="163"/>
      <c r="T1559" s="164"/>
      <c r="AT1559" s="160" t="s">
        <v>259</v>
      </c>
      <c r="AU1559" s="160" t="s">
        <v>88</v>
      </c>
      <c r="AV1559" s="13" t="s">
        <v>88</v>
      </c>
      <c r="AW1559" s="13" t="s">
        <v>27</v>
      </c>
      <c r="AX1559" s="13" t="s">
        <v>72</v>
      </c>
      <c r="AY1559" s="160" t="s">
        <v>157</v>
      </c>
    </row>
    <row r="1560" spans="2:51" s="13" customFormat="1">
      <c r="B1560" s="159"/>
      <c r="D1560" s="154" t="s">
        <v>259</v>
      </c>
      <c r="E1560" s="160" t="s">
        <v>1</v>
      </c>
      <c r="F1560" s="161" t="s">
        <v>4484</v>
      </c>
      <c r="H1560" s="162">
        <v>2.8</v>
      </c>
      <c r="L1560" s="159"/>
      <c r="M1560" s="163"/>
      <c r="T1560" s="164"/>
      <c r="AT1560" s="160" t="s">
        <v>259</v>
      </c>
      <c r="AU1560" s="160" t="s">
        <v>88</v>
      </c>
      <c r="AV1560" s="13" t="s">
        <v>88</v>
      </c>
      <c r="AW1560" s="13" t="s">
        <v>27</v>
      </c>
      <c r="AX1560" s="13" t="s">
        <v>72</v>
      </c>
      <c r="AY1560" s="160" t="s">
        <v>157</v>
      </c>
    </row>
    <row r="1561" spans="2:51" s="13" customFormat="1">
      <c r="B1561" s="159"/>
      <c r="D1561" s="154" t="s">
        <v>259</v>
      </c>
      <c r="E1561" s="160" t="s">
        <v>1</v>
      </c>
      <c r="F1561" s="161" t="s">
        <v>4485</v>
      </c>
      <c r="H1561" s="162">
        <v>3.6</v>
      </c>
      <c r="L1561" s="159"/>
      <c r="M1561" s="163"/>
      <c r="T1561" s="164"/>
      <c r="AT1561" s="160" t="s">
        <v>259</v>
      </c>
      <c r="AU1561" s="160" t="s">
        <v>88</v>
      </c>
      <c r="AV1561" s="13" t="s">
        <v>88</v>
      </c>
      <c r="AW1561" s="13" t="s">
        <v>27</v>
      </c>
      <c r="AX1561" s="13" t="s">
        <v>72</v>
      </c>
      <c r="AY1561" s="160" t="s">
        <v>157</v>
      </c>
    </row>
    <row r="1562" spans="2:51" s="13" customFormat="1">
      <c r="B1562" s="159"/>
      <c r="D1562" s="154" t="s">
        <v>259</v>
      </c>
      <c r="E1562" s="160" t="s">
        <v>1</v>
      </c>
      <c r="F1562" s="161" t="s">
        <v>4486</v>
      </c>
      <c r="H1562" s="162">
        <v>5.6</v>
      </c>
      <c r="L1562" s="159"/>
      <c r="M1562" s="163"/>
      <c r="T1562" s="164"/>
      <c r="AT1562" s="160" t="s">
        <v>259</v>
      </c>
      <c r="AU1562" s="160" t="s">
        <v>88</v>
      </c>
      <c r="AV1562" s="13" t="s">
        <v>88</v>
      </c>
      <c r="AW1562" s="13" t="s">
        <v>27</v>
      </c>
      <c r="AX1562" s="13" t="s">
        <v>72</v>
      </c>
      <c r="AY1562" s="160" t="s">
        <v>157</v>
      </c>
    </row>
    <row r="1563" spans="2:51" s="13" customFormat="1">
      <c r="B1563" s="159"/>
      <c r="D1563" s="154" t="s">
        <v>259</v>
      </c>
      <c r="E1563" s="160" t="s">
        <v>1</v>
      </c>
      <c r="F1563" s="161" t="s">
        <v>4487</v>
      </c>
      <c r="H1563" s="162">
        <v>13.6</v>
      </c>
      <c r="L1563" s="159"/>
      <c r="M1563" s="163"/>
      <c r="T1563" s="164"/>
      <c r="AT1563" s="160" t="s">
        <v>259</v>
      </c>
      <c r="AU1563" s="160" t="s">
        <v>88</v>
      </c>
      <c r="AV1563" s="13" t="s">
        <v>88</v>
      </c>
      <c r="AW1563" s="13" t="s">
        <v>27</v>
      </c>
      <c r="AX1563" s="13" t="s">
        <v>72</v>
      </c>
      <c r="AY1563" s="160" t="s">
        <v>157</v>
      </c>
    </row>
    <row r="1564" spans="2:51" s="13" customFormat="1">
      <c r="B1564" s="159"/>
      <c r="D1564" s="154" t="s">
        <v>259</v>
      </c>
      <c r="E1564" s="160" t="s">
        <v>1</v>
      </c>
      <c r="F1564" s="161" t="s">
        <v>4488</v>
      </c>
      <c r="H1564" s="162">
        <v>53.3</v>
      </c>
      <c r="L1564" s="159"/>
      <c r="M1564" s="163"/>
      <c r="T1564" s="164"/>
      <c r="AT1564" s="160" t="s">
        <v>259</v>
      </c>
      <c r="AU1564" s="160" t="s">
        <v>88</v>
      </c>
      <c r="AV1564" s="13" t="s">
        <v>88</v>
      </c>
      <c r="AW1564" s="13" t="s">
        <v>27</v>
      </c>
      <c r="AX1564" s="13" t="s">
        <v>72</v>
      </c>
      <c r="AY1564" s="160" t="s">
        <v>157</v>
      </c>
    </row>
    <row r="1565" spans="2:51" s="13" customFormat="1">
      <c r="B1565" s="159"/>
      <c r="D1565" s="154" t="s">
        <v>259</v>
      </c>
      <c r="E1565" s="160" t="s">
        <v>1</v>
      </c>
      <c r="F1565" s="161" t="s">
        <v>4489</v>
      </c>
      <c r="H1565" s="162">
        <v>22.4</v>
      </c>
      <c r="L1565" s="159"/>
      <c r="M1565" s="163"/>
      <c r="T1565" s="164"/>
      <c r="AT1565" s="160" t="s">
        <v>259</v>
      </c>
      <c r="AU1565" s="160" t="s">
        <v>88</v>
      </c>
      <c r="AV1565" s="13" t="s">
        <v>88</v>
      </c>
      <c r="AW1565" s="13" t="s">
        <v>27</v>
      </c>
      <c r="AX1565" s="13" t="s">
        <v>72</v>
      </c>
      <c r="AY1565" s="160" t="s">
        <v>157</v>
      </c>
    </row>
    <row r="1566" spans="2:51" s="13" customFormat="1">
      <c r="B1566" s="159"/>
      <c r="D1566" s="154" t="s">
        <v>259</v>
      </c>
      <c r="E1566" s="160" t="s">
        <v>1</v>
      </c>
      <c r="F1566" s="161" t="s">
        <v>4490</v>
      </c>
      <c r="H1566" s="162">
        <v>46.5</v>
      </c>
      <c r="L1566" s="159"/>
      <c r="M1566" s="163"/>
      <c r="T1566" s="164"/>
      <c r="AT1566" s="160" t="s">
        <v>259</v>
      </c>
      <c r="AU1566" s="160" t="s">
        <v>88</v>
      </c>
      <c r="AV1566" s="13" t="s">
        <v>88</v>
      </c>
      <c r="AW1566" s="13" t="s">
        <v>27</v>
      </c>
      <c r="AX1566" s="13" t="s">
        <v>72</v>
      </c>
      <c r="AY1566" s="160" t="s">
        <v>157</v>
      </c>
    </row>
    <row r="1567" spans="2:51" s="13" customFormat="1">
      <c r="B1567" s="159"/>
      <c r="D1567" s="154" t="s">
        <v>259</v>
      </c>
      <c r="E1567" s="160" t="s">
        <v>1</v>
      </c>
      <c r="F1567" s="161" t="s">
        <v>4491</v>
      </c>
      <c r="H1567" s="162">
        <v>15.1</v>
      </c>
      <c r="L1567" s="159"/>
      <c r="M1567" s="163"/>
      <c r="T1567" s="164"/>
      <c r="AT1567" s="160" t="s">
        <v>259</v>
      </c>
      <c r="AU1567" s="160" t="s">
        <v>88</v>
      </c>
      <c r="AV1567" s="13" t="s">
        <v>88</v>
      </c>
      <c r="AW1567" s="13" t="s">
        <v>27</v>
      </c>
      <c r="AX1567" s="13" t="s">
        <v>72</v>
      </c>
      <c r="AY1567" s="160" t="s">
        <v>157</v>
      </c>
    </row>
    <row r="1568" spans="2:51" s="13" customFormat="1">
      <c r="B1568" s="159"/>
      <c r="D1568" s="154" t="s">
        <v>259</v>
      </c>
      <c r="E1568" s="160" t="s">
        <v>1</v>
      </c>
      <c r="F1568" s="161" t="s">
        <v>4492</v>
      </c>
      <c r="H1568" s="162">
        <v>11.2</v>
      </c>
      <c r="L1568" s="159"/>
      <c r="M1568" s="163"/>
      <c r="T1568" s="164"/>
      <c r="AT1568" s="160" t="s">
        <v>259</v>
      </c>
      <c r="AU1568" s="160" t="s">
        <v>88</v>
      </c>
      <c r="AV1568" s="13" t="s">
        <v>88</v>
      </c>
      <c r="AW1568" s="13" t="s">
        <v>27</v>
      </c>
      <c r="AX1568" s="13" t="s">
        <v>72</v>
      </c>
      <c r="AY1568" s="160" t="s">
        <v>157</v>
      </c>
    </row>
    <row r="1569" spans="2:51" s="13" customFormat="1">
      <c r="B1569" s="159"/>
      <c r="D1569" s="154" t="s">
        <v>259</v>
      </c>
      <c r="E1569" s="160" t="s">
        <v>1</v>
      </c>
      <c r="F1569" s="161" t="s">
        <v>4493</v>
      </c>
      <c r="H1569" s="162">
        <v>23</v>
      </c>
      <c r="L1569" s="159"/>
      <c r="M1569" s="163"/>
      <c r="T1569" s="164"/>
      <c r="AT1569" s="160" t="s">
        <v>259</v>
      </c>
      <c r="AU1569" s="160" t="s">
        <v>88</v>
      </c>
      <c r="AV1569" s="13" t="s">
        <v>88</v>
      </c>
      <c r="AW1569" s="13" t="s">
        <v>27</v>
      </c>
      <c r="AX1569" s="13" t="s">
        <v>72</v>
      </c>
      <c r="AY1569" s="160" t="s">
        <v>157</v>
      </c>
    </row>
    <row r="1570" spans="2:51" s="13" customFormat="1">
      <c r="B1570" s="159"/>
      <c r="D1570" s="154" t="s">
        <v>259</v>
      </c>
      <c r="E1570" s="160" t="s">
        <v>1</v>
      </c>
      <c r="F1570" s="161" t="s">
        <v>4494</v>
      </c>
      <c r="H1570" s="162">
        <v>19</v>
      </c>
      <c r="L1570" s="159"/>
      <c r="M1570" s="163"/>
      <c r="T1570" s="164"/>
      <c r="AT1570" s="160" t="s">
        <v>259</v>
      </c>
      <c r="AU1570" s="160" t="s">
        <v>88</v>
      </c>
      <c r="AV1570" s="13" t="s">
        <v>88</v>
      </c>
      <c r="AW1570" s="13" t="s">
        <v>27</v>
      </c>
      <c r="AX1570" s="13" t="s">
        <v>72</v>
      </c>
      <c r="AY1570" s="160" t="s">
        <v>157</v>
      </c>
    </row>
    <row r="1571" spans="2:51" s="13" customFormat="1">
      <c r="B1571" s="159"/>
      <c r="D1571" s="154" t="s">
        <v>259</v>
      </c>
      <c r="E1571" s="160" t="s">
        <v>1</v>
      </c>
      <c r="F1571" s="161" t="s">
        <v>4495</v>
      </c>
      <c r="H1571" s="162">
        <v>21.5</v>
      </c>
      <c r="L1571" s="159"/>
      <c r="M1571" s="163"/>
      <c r="T1571" s="164"/>
      <c r="AT1571" s="160" t="s">
        <v>259</v>
      </c>
      <c r="AU1571" s="160" t="s">
        <v>88</v>
      </c>
      <c r="AV1571" s="13" t="s">
        <v>88</v>
      </c>
      <c r="AW1571" s="13" t="s">
        <v>27</v>
      </c>
      <c r="AX1571" s="13" t="s">
        <v>72</v>
      </c>
      <c r="AY1571" s="160" t="s">
        <v>157</v>
      </c>
    </row>
    <row r="1572" spans="2:51" s="13" customFormat="1">
      <c r="B1572" s="159"/>
      <c r="D1572" s="154" t="s">
        <v>259</v>
      </c>
      <c r="E1572" s="160" t="s">
        <v>1</v>
      </c>
      <c r="F1572" s="161" t="s">
        <v>4496</v>
      </c>
      <c r="H1572" s="162">
        <v>2.9</v>
      </c>
      <c r="L1572" s="159"/>
      <c r="M1572" s="163"/>
      <c r="T1572" s="164"/>
      <c r="AT1572" s="160" t="s">
        <v>259</v>
      </c>
      <c r="AU1572" s="160" t="s">
        <v>88</v>
      </c>
      <c r="AV1572" s="13" t="s">
        <v>88</v>
      </c>
      <c r="AW1572" s="13" t="s">
        <v>27</v>
      </c>
      <c r="AX1572" s="13" t="s">
        <v>72</v>
      </c>
      <c r="AY1572" s="160" t="s">
        <v>157</v>
      </c>
    </row>
    <row r="1573" spans="2:51" s="13" customFormat="1">
      <c r="B1573" s="159"/>
      <c r="D1573" s="154" t="s">
        <v>259</v>
      </c>
      <c r="E1573" s="160" t="s">
        <v>1</v>
      </c>
      <c r="F1573" s="161" t="s">
        <v>4497</v>
      </c>
      <c r="H1573" s="162">
        <v>10</v>
      </c>
      <c r="L1573" s="159"/>
      <c r="M1573" s="163"/>
      <c r="T1573" s="164"/>
      <c r="AT1573" s="160" t="s">
        <v>259</v>
      </c>
      <c r="AU1573" s="160" t="s">
        <v>88</v>
      </c>
      <c r="AV1573" s="13" t="s">
        <v>88</v>
      </c>
      <c r="AW1573" s="13" t="s">
        <v>27</v>
      </c>
      <c r="AX1573" s="13" t="s">
        <v>72</v>
      </c>
      <c r="AY1573" s="160" t="s">
        <v>157</v>
      </c>
    </row>
    <row r="1574" spans="2:51" s="13" customFormat="1">
      <c r="B1574" s="159"/>
      <c r="D1574" s="154" t="s">
        <v>259</v>
      </c>
      <c r="E1574" s="160" t="s">
        <v>1</v>
      </c>
      <c r="F1574" s="161" t="s">
        <v>4498</v>
      </c>
      <c r="H1574" s="162">
        <v>3.3</v>
      </c>
      <c r="L1574" s="159"/>
      <c r="M1574" s="163"/>
      <c r="T1574" s="164"/>
      <c r="AT1574" s="160" t="s">
        <v>259</v>
      </c>
      <c r="AU1574" s="160" t="s">
        <v>88</v>
      </c>
      <c r="AV1574" s="13" t="s">
        <v>88</v>
      </c>
      <c r="AW1574" s="13" t="s">
        <v>27</v>
      </c>
      <c r="AX1574" s="13" t="s">
        <v>72</v>
      </c>
      <c r="AY1574" s="160" t="s">
        <v>157</v>
      </c>
    </row>
    <row r="1575" spans="2:51" s="13" customFormat="1">
      <c r="B1575" s="159"/>
      <c r="D1575" s="154" t="s">
        <v>259</v>
      </c>
      <c r="E1575" s="160" t="s">
        <v>1</v>
      </c>
      <c r="F1575" s="161" t="s">
        <v>4499</v>
      </c>
      <c r="H1575" s="162">
        <v>4.0999999999999996</v>
      </c>
      <c r="L1575" s="159"/>
      <c r="M1575" s="163"/>
      <c r="T1575" s="164"/>
      <c r="AT1575" s="160" t="s">
        <v>259</v>
      </c>
      <c r="AU1575" s="160" t="s">
        <v>88</v>
      </c>
      <c r="AV1575" s="13" t="s">
        <v>88</v>
      </c>
      <c r="AW1575" s="13" t="s">
        <v>27</v>
      </c>
      <c r="AX1575" s="13" t="s">
        <v>72</v>
      </c>
      <c r="AY1575" s="160" t="s">
        <v>157</v>
      </c>
    </row>
    <row r="1576" spans="2:51" s="13" customFormat="1">
      <c r="B1576" s="159"/>
      <c r="D1576" s="154" t="s">
        <v>259</v>
      </c>
      <c r="E1576" s="160" t="s">
        <v>1</v>
      </c>
      <c r="F1576" s="161" t="s">
        <v>4500</v>
      </c>
      <c r="H1576" s="162">
        <v>14.6</v>
      </c>
      <c r="L1576" s="159"/>
      <c r="M1576" s="163"/>
      <c r="T1576" s="164"/>
      <c r="AT1576" s="160" t="s">
        <v>259</v>
      </c>
      <c r="AU1576" s="160" t="s">
        <v>88</v>
      </c>
      <c r="AV1576" s="13" t="s">
        <v>88</v>
      </c>
      <c r="AW1576" s="13" t="s">
        <v>27</v>
      </c>
      <c r="AX1576" s="13" t="s">
        <v>72</v>
      </c>
      <c r="AY1576" s="160" t="s">
        <v>157</v>
      </c>
    </row>
    <row r="1577" spans="2:51" s="13" customFormat="1">
      <c r="B1577" s="159"/>
      <c r="D1577" s="154" t="s">
        <v>259</v>
      </c>
      <c r="E1577" s="160" t="s">
        <v>1</v>
      </c>
      <c r="F1577" s="161" t="s">
        <v>4501</v>
      </c>
      <c r="H1577" s="162">
        <v>23.1</v>
      </c>
      <c r="L1577" s="159"/>
      <c r="M1577" s="163"/>
      <c r="T1577" s="164"/>
      <c r="AT1577" s="160" t="s">
        <v>259</v>
      </c>
      <c r="AU1577" s="160" t="s">
        <v>88</v>
      </c>
      <c r="AV1577" s="13" t="s">
        <v>88</v>
      </c>
      <c r="AW1577" s="13" t="s">
        <v>27</v>
      </c>
      <c r="AX1577" s="13" t="s">
        <v>72</v>
      </c>
      <c r="AY1577" s="160" t="s">
        <v>157</v>
      </c>
    </row>
    <row r="1578" spans="2:51" s="12" customFormat="1">
      <c r="B1578" s="153"/>
      <c r="D1578" s="154" t="s">
        <v>259</v>
      </c>
      <c r="E1578" s="155" t="s">
        <v>1</v>
      </c>
      <c r="F1578" s="156" t="s">
        <v>2761</v>
      </c>
      <c r="H1578" s="155" t="s">
        <v>1</v>
      </c>
      <c r="L1578" s="153"/>
      <c r="M1578" s="157"/>
      <c r="T1578" s="158"/>
      <c r="AT1578" s="155" t="s">
        <v>259</v>
      </c>
      <c r="AU1578" s="155" t="s">
        <v>88</v>
      </c>
      <c r="AV1578" s="12" t="s">
        <v>80</v>
      </c>
      <c r="AW1578" s="12" t="s">
        <v>27</v>
      </c>
      <c r="AX1578" s="12" t="s">
        <v>72</v>
      </c>
      <c r="AY1578" s="155" t="s">
        <v>157</v>
      </c>
    </row>
    <row r="1579" spans="2:51" s="13" customFormat="1">
      <c r="B1579" s="159"/>
      <c r="D1579" s="154" t="s">
        <v>259</v>
      </c>
      <c r="E1579" s="160" t="s">
        <v>1</v>
      </c>
      <c r="F1579" s="161" t="s">
        <v>4920</v>
      </c>
      <c r="H1579" s="162">
        <v>5.2</v>
      </c>
      <c r="L1579" s="159"/>
      <c r="M1579" s="163"/>
      <c r="T1579" s="164"/>
      <c r="AT1579" s="160" t="s">
        <v>259</v>
      </c>
      <c r="AU1579" s="160" t="s">
        <v>88</v>
      </c>
      <c r="AV1579" s="13" t="s">
        <v>88</v>
      </c>
      <c r="AW1579" s="13" t="s">
        <v>27</v>
      </c>
      <c r="AX1579" s="13" t="s">
        <v>72</v>
      </c>
      <c r="AY1579" s="160" t="s">
        <v>157</v>
      </c>
    </row>
    <row r="1580" spans="2:51" s="13" customFormat="1">
      <c r="B1580" s="159"/>
      <c r="D1580" s="154" t="s">
        <v>259</v>
      </c>
      <c r="E1580" s="160" t="s">
        <v>1</v>
      </c>
      <c r="F1580" s="161" t="s">
        <v>4717</v>
      </c>
      <c r="H1580" s="162">
        <v>9.1999999999999993</v>
      </c>
      <c r="L1580" s="159"/>
      <c r="M1580" s="163"/>
      <c r="T1580" s="164"/>
      <c r="AT1580" s="160" t="s">
        <v>259</v>
      </c>
      <c r="AU1580" s="160" t="s">
        <v>88</v>
      </c>
      <c r="AV1580" s="13" t="s">
        <v>88</v>
      </c>
      <c r="AW1580" s="13" t="s">
        <v>27</v>
      </c>
      <c r="AX1580" s="13" t="s">
        <v>72</v>
      </c>
      <c r="AY1580" s="160" t="s">
        <v>157</v>
      </c>
    </row>
    <row r="1581" spans="2:51" s="13" customFormat="1">
      <c r="B1581" s="159"/>
      <c r="D1581" s="154" t="s">
        <v>259</v>
      </c>
      <c r="E1581" s="160" t="s">
        <v>1</v>
      </c>
      <c r="F1581" s="161" t="s">
        <v>4701</v>
      </c>
      <c r="H1581" s="162">
        <v>16.3</v>
      </c>
      <c r="L1581" s="159"/>
      <c r="M1581" s="163"/>
      <c r="T1581" s="164"/>
      <c r="AT1581" s="160" t="s">
        <v>259</v>
      </c>
      <c r="AU1581" s="160" t="s">
        <v>88</v>
      </c>
      <c r="AV1581" s="13" t="s">
        <v>88</v>
      </c>
      <c r="AW1581" s="13" t="s">
        <v>27</v>
      </c>
      <c r="AX1581" s="13" t="s">
        <v>72</v>
      </c>
      <c r="AY1581" s="160" t="s">
        <v>157</v>
      </c>
    </row>
    <row r="1582" spans="2:51" s="13" customFormat="1">
      <c r="B1582" s="159"/>
      <c r="D1582" s="154" t="s">
        <v>259</v>
      </c>
      <c r="E1582" s="160" t="s">
        <v>1</v>
      </c>
      <c r="F1582" s="161" t="s">
        <v>4702</v>
      </c>
      <c r="H1582" s="162">
        <v>12.3</v>
      </c>
      <c r="L1582" s="159"/>
      <c r="M1582" s="163"/>
      <c r="T1582" s="164"/>
      <c r="AT1582" s="160" t="s">
        <v>259</v>
      </c>
      <c r="AU1582" s="160" t="s">
        <v>88</v>
      </c>
      <c r="AV1582" s="13" t="s">
        <v>88</v>
      </c>
      <c r="AW1582" s="13" t="s">
        <v>27</v>
      </c>
      <c r="AX1582" s="13" t="s">
        <v>72</v>
      </c>
      <c r="AY1582" s="160" t="s">
        <v>157</v>
      </c>
    </row>
    <row r="1583" spans="2:51" s="13" customFormat="1">
      <c r="B1583" s="159"/>
      <c r="D1583" s="154" t="s">
        <v>259</v>
      </c>
      <c r="E1583" s="160" t="s">
        <v>1</v>
      </c>
      <c r="F1583" s="161" t="s">
        <v>4703</v>
      </c>
      <c r="H1583" s="162">
        <v>47.5</v>
      </c>
      <c r="L1583" s="159"/>
      <c r="M1583" s="163"/>
      <c r="T1583" s="164"/>
      <c r="AT1583" s="160" t="s">
        <v>259</v>
      </c>
      <c r="AU1583" s="160" t="s">
        <v>88</v>
      </c>
      <c r="AV1583" s="13" t="s">
        <v>88</v>
      </c>
      <c r="AW1583" s="13" t="s">
        <v>27</v>
      </c>
      <c r="AX1583" s="13" t="s">
        <v>72</v>
      </c>
      <c r="AY1583" s="160" t="s">
        <v>157</v>
      </c>
    </row>
    <row r="1584" spans="2:51" s="13" customFormat="1">
      <c r="B1584" s="159"/>
      <c r="D1584" s="154" t="s">
        <v>259</v>
      </c>
      <c r="E1584" s="160" t="s">
        <v>1</v>
      </c>
      <c r="F1584" s="161" t="s">
        <v>4704</v>
      </c>
      <c r="H1584" s="162">
        <v>8.5</v>
      </c>
      <c r="L1584" s="159"/>
      <c r="M1584" s="163"/>
      <c r="T1584" s="164"/>
      <c r="AT1584" s="160" t="s">
        <v>259</v>
      </c>
      <c r="AU1584" s="160" t="s">
        <v>88</v>
      </c>
      <c r="AV1584" s="13" t="s">
        <v>88</v>
      </c>
      <c r="AW1584" s="13" t="s">
        <v>27</v>
      </c>
      <c r="AX1584" s="13" t="s">
        <v>72</v>
      </c>
      <c r="AY1584" s="160" t="s">
        <v>157</v>
      </c>
    </row>
    <row r="1585" spans="2:65" s="13" customFormat="1">
      <c r="B1585" s="159"/>
      <c r="D1585" s="154" t="s">
        <v>259</v>
      </c>
      <c r="E1585" s="160" t="s">
        <v>1</v>
      </c>
      <c r="F1585" s="161" t="s">
        <v>4718</v>
      </c>
      <c r="H1585" s="162">
        <v>7.6</v>
      </c>
      <c r="L1585" s="159"/>
      <c r="M1585" s="163"/>
      <c r="T1585" s="164"/>
      <c r="AT1585" s="160" t="s">
        <v>259</v>
      </c>
      <c r="AU1585" s="160" t="s">
        <v>88</v>
      </c>
      <c r="AV1585" s="13" t="s">
        <v>88</v>
      </c>
      <c r="AW1585" s="13" t="s">
        <v>27</v>
      </c>
      <c r="AX1585" s="13" t="s">
        <v>72</v>
      </c>
      <c r="AY1585" s="160" t="s">
        <v>157</v>
      </c>
    </row>
    <row r="1586" spans="2:65" s="13" customFormat="1">
      <c r="B1586" s="159"/>
      <c r="D1586" s="154" t="s">
        <v>259</v>
      </c>
      <c r="E1586" s="160" t="s">
        <v>1</v>
      </c>
      <c r="F1586" s="161" t="s">
        <v>4921</v>
      </c>
      <c r="H1586" s="162">
        <v>89.8</v>
      </c>
      <c r="L1586" s="159"/>
      <c r="M1586" s="163"/>
      <c r="T1586" s="164"/>
      <c r="AT1586" s="160" t="s">
        <v>259</v>
      </c>
      <c r="AU1586" s="160" t="s">
        <v>88</v>
      </c>
      <c r="AV1586" s="13" t="s">
        <v>88</v>
      </c>
      <c r="AW1586" s="13" t="s">
        <v>27</v>
      </c>
      <c r="AX1586" s="13" t="s">
        <v>72</v>
      </c>
      <c r="AY1586" s="160" t="s">
        <v>157</v>
      </c>
    </row>
    <row r="1587" spans="2:65" s="13" customFormat="1">
      <c r="B1587" s="159"/>
      <c r="D1587" s="154" t="s">
        <v>259</v>
      </c>
      <c r="E1587" s="160" t="s">
        <v>1</v>
      </c>
      <c r="F1587" s="161" t="s">
        <v>4705</v>
      </c>
      <c r="H1587" s="162">
        <v>22</v>
      </c>
      <c r="L1587" s="159"/>
      <c r="M1587" s="163"/>
      <c r="T1587" s="164"/>
      <c r="AT1587" s="160" t="s">
        <v>259</v>
      </c>
      <c r="AU1587" s="160" t="s">
        <v>88</v>
      </c>
      <c r="AV1587" s="13" t="s">
        <v>88</v>
      </c>
      <c r="AW1587" s="13" t="s">
        <v>27</v>
      </c>
      <c r="AX1587" s="13" t="s">
        <v>72</v>
      </c>
      <c r="AY1587" s="160" t="s">
        <v>157</v>
      </c>
    </row>
    <row r="1588" spans="2:65" s="13" customFormat="1">
      <c r="B1588" s="159"/>
      <c r="D1588" s="154" t="s">
        <v>259</v>
      </c>
      <c r="E1588" s="160" t="s">
        <v>1</v>
      </c>
      <c r="F1588" s="161" t="s">
        <v>4719</v>
      </c>
      <c r="H1588" s="162">
        <v>40.299999999999997</v>
      </c>
      <c r="L1588" s="159"/>
      <c r="M1588" s="163"/>
      <c r="T1588" s="164"/>
      <c r="AT1588" s="160" t="s">
        <v>259</v>
      </c>
      <c r="AU1588" s="160" t="s">
        <v>88</v>
      </c>
      <c r="AV1588" s="13" t="s">
        <v>88</v>
      </c>
      <c r="AW1588" s="13" t="s">
        <v>27</v>
      </c>
      <c r="AX1588" s="13" t="s">
        <v>72</v>
      </c>
      <c r="AY1588" s="160" t="s">
        <v>157</v>
      </c>
    </row>
    <row r="1589" spans="2:65" s="13" customFormat="1">
      <c r="B1589" s="159"/>
      <c r="D1589" s="154" t="s">
        <v>259</v>
      </c>
      <c r="E1589" s="160" t="s">
        <v>1</v>
      </c>
      <c r="F1589" s="161" t="s">
        <v>4706</v>
      </c>
      <c r="H1589" s="162">
        <v>8.6</v>
      </c>
      <c r="L1589" s="159"/>
      <c r="M1589" s="163"/>
      <c r="T1589" s="164"/>
      <c r="AT1589" s="160" t="s">
        <v>259</v>
      </c>
      <c r="AU1589" s="160" t="s">
        <v>88</v>
      </c>
      <c r="AV1589" s="13" t="s">
        <v>88</v>
      </c>
      <c r="AW1589" s="13" t="s">
        <v>27</v>
      </c>
      <c r="AX1589" s="13" t="s">
        <v>72</v>
      </c>
      <c r="AY1589" s="160" t="s">
        <v>157</v>
      </c>
    </row>
    <row r="1590" spans="2:65" s="13" customFormat="1">
      <c r="B1590" s="159"/>
      <c r="D1590" s="154" t="s">
        <v>259</v>
      </c>
      <c r="E1590" s="160" t="s">
        <v>1</v>
      </c>
      <c r="F1590" s="161" t="s">
        <v>4707</v>
      </c>
      <c r="H1590" s="162">
        <v>2</v>
      </c>
      <c r="L1590" s="159"/>
      <c r="M1590" s="163"/>
      <c r="T1590" s="164"/>
      <c r="AT1590" s="160" t="s">
        <v>259</v>
      </c>
      <c r="AU1590" s="160" t="s">
        <v>88</v>
      </c>
      <c r="AV1590" s="13" t="s">
        <v>88</v>
      </c>
      <c r="AW1590" s="13" t="s">
        <v>27</v>
      </c>
      <c r="AX1590" s="13" t="s">
        <v>72</v>
      </c>
      <c r="AY1590" s="160" t="s">
        <v>157</v>
      </c>
    </row>
    <row r="1591" spans="2:65" s="13" customFormat="1">
      <c r="B1591" s="159"/>
      <c r="D1591" s="154" t="s">
        <v>259</v>
      </c>
      <c r="E1591" s="160" t="s">
        <v>1</v>
      </c>
      <c r="F1591" s="161" t="s">
        <v>4708</v>
      </c>
      <c r="H1591" s="162">
        <v>6.1</v>
      </c>
      <c r="L1591" s="159"/>
      <c r="M1591" s="163"/>
      <c r="T1591" s="164"/>
      <c r="AT1591" s="160" t="s">
        <v>259</v>
      </c>
      <c r="AU1591" s="160" t="s">
        <v>88</v>
      </c>
      <c r="AV1591" s="13" t="s">
        <v>88</v>
      </c>
      <c r="AW1591" s="13" t="s">
        <v>27</v>
      </c>
      <c r="AX1591" s="13" t="s">
        <v>72</v>
      </c>
      <c r="AY1591" s="160" t="s">
        <v>157</v>
      </c>
    </row>
    <row r="1592" spans="2:65" s="13" customFormat="1">
      <c r="B1592" s="159"/>
      <c r="D1592" s="154" t="s">
        <v>259</v>
      </c>
      <c r="E1592" s="160" t="s">
        <v>1</v>
      </c>
      <c r="F1592" s="161" t="s">
        <v>4709</v>
      </c>
      <c r="H1592" s="162">
        <v>7.5</v>
      </c>
      <c r="L1592" s="159"/>
      <c r="M1592" s="163"/>
      <c r="T1592" s="164"/>
      <c r="AT1592" s="160" t="s">
        <v>259</v>
      </c>
      <c r="AU1592" s="160" t="s">
        <v>88</v>
      </c>
      <c r="AV1592" s="13" t="s">
        <v>88</v>
      </c>
      <c r="AW1592" s="13" t="s">
        <v>27</v>
      </c>
      <c r="AX1592" s="13" t="s">
        <v>72</v>
      </c>
      <c r="AY1592" s="160" t="s">
        <v>157</v>
      </c>
    </row>
    <row r="1593" spans="2:65" s="13" customFormat="1">
      <c r="B1593" s="159"/>
      <c r="D1593" s="154" t="s">
        <v>259</v>
      </c>
      <c r="E1593" s="160" t="s">
        <v>1</v>
      </c>
      <c r="F1593" s="161" t="s">
        <v>4710</v>
      </c>
      <c r="H1593" s="162">
        <v>8.6</v>
      </c>
      <c r="L1593" s="159"/>
      <c r="M1593" s="163"/>
      <c r="T1593" s="164"/>
      <c r="AT1593" s="160" t="s">
        <v>259</v>
      </c>
      <c r="AU1593" s="160" t="s">
        <v>88</v>
      </c>
      <c r="AV1593" s="13" t="s">
        <v>88</v>
      </c>
      <c r="AW1593" s="13" t="s">
        <v>27</v>
      </c>
      <c r="AX1593" s="13" t="s">
        <v>72</v>
      </c>
      <c r="AY1593" s="160" t="s">
        <v>157</v>
      </c>
    </row>
    <row r="1594" spans="2:65" s="13" customFormat="1">
      <c r="B1594" s="159"/>
      <c r="D1594" s="154" t="s">
        <v>259</v>
      </c>
      <c r="E1594" s="160" t="s">
        <v>1</v>
      </c>
      <c r="F1594" s="161" t="s">
        <v>4711</v>
      </c>
      <c r="H1594" s="162">
        <v>13</v>
      </c>
      <c r="L1594" s="159"/>
      <c r="M1594" s="163"/>
      <c r="T1594" s="164"/>
      <c r="AT1594" s="160" t="s">
        <v>259</v>
      </c>
      <c r="AU1594" s="160" t="s">
        <v>88</v>
      </c>
      <c r="AV1594" s="13" t="s">
        <v>88</v>
      </c>
      <c r="AW1594" s="13" t="s">
        <v>27</v>
      </c>
      <c r="AX1594" s="13" t="s">
        <v>72</v>
      </c>
      <c r="AY1594" s="160" t="s">
        <v>157</v>
      </c>
    </row>
    <row r="1595" spans="2:65" s="14" customFormat="1">
      <c r="B1595" s="165"/>
      <c r="D1595" s="154" t="s">
        <v>259</v>
      </c>
      <c r="E1595" s="166" t="s">
        <v>1</v>
      </c>
      <c r="F1595" s="167" t="s">
        <v>265</v>
      </c>
      <c r="H1595" s="168">
        <v>1060.4000000000001</v>
      </c>
      <c r="L1595" s="165"/>
      <c r="M1595" s="169"/>
      <c r="T1595" s="170"/>
      <c r="AT1595" s="166" t="s">
        <v>259</v>
      </c>
      <c r="AU1595" s="166" t="s">
        <v>88</v>
      </c>
      <c r="AV1595" s="14" t="s">
        <v>164</v>
      </c>
      <c r="AW1595" s="14" t="s">
        <v>27</v>
      </c>
      <c r="AX1595" s="14" t="s">
        <v>80</v>
      </c>
      <c r="AY1595" s="166" t="s">
        <v>157</v>
      </c>
    </row>
    <row r="1596" spans="2:65" s="1" customFormat="1" ht="49.15" customHeight="1">
      <c r="B1596" s="28"/>
      <c r="C1596" s="198" t="s">
        <v>1070</v>
      </c>
      <c r="D1596" s="198" t="s">
        <v>160</v>
      </c>
      <c r="E1596" s="199" t="s">
        <v>4922</v>
      </c>
      <c r="F1596" s="200" t="s">
        <v>4923</v>
      </c>
      <c r="G1596" s="201" t="s">
        <v>411</v>
      </c>
      <c r="H1596" s="202">
        <v>180</v>
      </c>
      <c r="I1596" s="903"/>
      <c r="J1596" s="203">
        <f>ROUND(I1596*H1596,2)</f>
        <v>0</v>
      </c>
      <c r="K1596" s="200" t="s">
        <v>2720</v>
      </c>
      <c r="L1596" s="28"/>
      <c r="M1596" s="140" t="s">
        <v>1</v>
      </c>
      <c r="N1596" s="141" t="s">
        <v>38</v>
      </c>
      <c r="O1596" s="142">
        <v>0.09</v>
      </c>
      <c r="P1596" s="142">
        <f>O1596*H1596</f>
        <v>16.2</v>
      </c>
      <c r="Q1596" s="142">
        <v>0</v>
      </c>
      <c r="R1596" s="142">
        <f>Q1596*H1596</f>
        <v>0</v>
      </c>
      <c r="S1596" s="142">
        <v>8.9999999999999993E-3</v>
      </c>
      <c r="T1596" s="143">
        <f>S1596*H1596</f>
        <v>1.6199999999999999</v>
      </c>
      <c r="AR1596" s="144" t="s">
        <v>164</v>
      </c>
      <c r="AT1596" s="144" t="s">
        <v>160</v>
      </c>
      <c r="AU1596" s="144" t="s">
        <v>88</v>
      </c>
      <c r="AY1596" s="16" t="s">
        <v>157</v>
      </c>
      <c r="BE1596" s="145">
        <f>IF(N1596="základní",J1596,0)</f>
        <v>0</v>
      </c>
      <c r="BF1596" s="145">
        <f>IF(N1596="snížená",J1596,0)</f>
        <v>0</v>
      </c>
      <c r="BG1596" s="145">
        <f>IF(N1596="zákl. přenesená",J1596,0)</f>
        <v>0</v>
      </c>
      <c r="BH1596" s="145">
        <f>IF(N1596="sníž. přenesená",J1596,0)</f>
        <v>0</v>
      </c>
      <c r="BI1596" s="145">
        <f>IF(N1596="nulová",J1596,0)</f>
        <v>0</v>
      </c>
      <c r="BJ1596" s="16" t="s">
        <v>88</v>
      </c>
      <c r="BK1596" s="145">
        <f>ROUND(I1596*H1596,2)</f>
        <v>0</v>
      </c>
      <c r="BL1596" s="16" t="s">
        <v>164</v>
      </c>
      <c r="BM1596" s="144" t="s">
        <v>4924</v>
      </c>
    </row>
    <row r="1597" spans="2:65" s="1" customFormat="1">
      <c r="B1597" s="28"/>
      <c r="D1597" s="150" t="s">
        <v>214</v>
      </c>
      <c r="F1597" s="870" t="s">
        <v>4925</v>
      </c>
      <c r="L1597" s="28"/>
      <c r="M1597" s="152"/>
      <c r="T1597" s="52"/>
      <c r="AT1597" s="16" t="s">
        <v>214</v>
      </c>
      <c r="AU1597" s="16" t="s">
        <v>88</v>
      </c>
    </row>
    <row r="1598" spans="2:65" s="12" customFormat="1">
      <c r="B1598" s="153"/>
      <c r="D1598" s="154" t="s">
        <v>259</v>
      </c>
      <c r="E1598" s="155" t="s">
        <v>1</v>
      </c>
      <c r="F1598" s="156" t="s">
        <v>2723</v>
      </c>
      <c r="H1598" s="155" t="s">
        <v>1</v>
      </c>
      <c r="L1598" s="153"/>
      <c r="M1598" s="157"/>
      <c r="T1598" s="158"/>
      <c r="AT1598" s="155" t="s">
        <v>259</v>
      </c>
      <c r="AU1598" s="155" t="s">
        <v>88</v>
      </c>
      <c r="AV1598" s="12" t="s">
        <v>80</v>
      </c>
      <c r="AW1598" s="12" t="s">
        <v>27</v>
      </c>
      <c r="AX1598" s="12" t="s">
        <v>72</v>
      </c>
      <c r="AY1598" s="155" t="s">
        <v>157</v>
      </c>
    </row>
    <row r="1599" spans="2:65" s="13" customFormat="1">
      <c r="B1599" s="159"/>
      <c r="D1599" s="154" t="s">
        <v>259</v>
      </c>
      <c r="E1599" s="160" t="s">
        <v>1</v>
      </c>
      <c r="F1599" s="161" t="s">
        <v>1581</v>
      </c>
      <c r="H1599" s="162">
        <v>180</v>
      </c>
      <c r="L1599" s="159"/>
      <c r="M1599" s="163"/>
      <c r="T1599" s="164"/>
      <c r="AT1599" s="160" t="s">
        <v>259</v>
      </c>
      <c r="AU1599" s="160" t="s">
        <v>88</v>
      </c>
      <c r="AV1599" s="13" t="s">
        <v>88</v>
      </c>
      <c r="AW1599" s="13" t="s">
        <v>27</v>
      </c>
      <c r="AX1599" s="13" t="s">
        <v>72</v>
      </c>
      <c r="AY1599" s="160" t="s">
        <v>157</v>
      </c>
    </row>
    <row r="1600" spans="2:65" s="14" customFormat="1">
      <c r="B1600" s="165"/>
      <c r="D1600" s="154" t="s">
        <v>259</v>
      </c>
      <c r="E1600" s="166" t="s">
        <v>1</v>
      </c>
      <c r="F1600" s="167" t="s">
        <v>265</v>
      </c>
      <c r="H1600" s="168">
        <v>180</v>
      </c>
      <c r="L1600" s="165"/>
      <c r="M1600" s="169"/>
      <c r="T1600" s="170"/>
      <c r="AT1600" s="166" t="s">
        <v>259</v>
      </c>
      <c r="AU1600" s="166" t="s">
        <v>88</v>
      </c>
      <c r="AV1600" s="14" t="s">
        <v>164</v>
      </c>
      <c r="AW1600" s="14" t="s">
        <v>27</v>
      </c>
      <c r="AX1600" s="14" t="s">
        <v>80</v>
      </c>
      <c r="AY1600" s="166" t="s">
        <v>157</v>
      </c>
    </row>
    <row r="1601" spans="2:65" s="1" customFormat="1" ht="44.25" customHeight="1">
      <c r="B1601" s="28"/>
      <c r="C1601" s="198" t="s">
        <v>1075</v>
      </c>
      <c r="D1601" s="198" t="s">
        <v>160</v>
      </c>
      <c r="E1601" s="199" t="s">
        <v>1943</v>
      </c>
      <c r="F1601" s="200" t="s">
        <v>4926</v>
      </c>
      <c r="G1601" s="201" t="s">
        <v>411</v>
      </c>
      <c r="H1601" s="202">
        <v>6</v>
      </c>
      <c r="I1601" s="903"/>
      <c r="J1601" s="203">
        <f>ROUND(I1601*H1601,2)</f>
        <v>0</v>
      </c>
      <c r="K1601" s="200" t="s">
        <v>2720</v>
      </c>
      <c r="L1601" s="28"/>
      <c r="M1601" s="140" t="s">
        <v>1</v>
      </c>
      <c r="N1601" s="141" t="s">
        <v>38</v>
      </c>
      <c r="O1601" s="142">
        <v>1.5</v>
      </c>
      <c r="P1601" s="142">
        <f>O1601*H1601</f>
        <v>9</v>
      </c>
      <c r="Q1601" s="142">
        <v>1.23E-3</v>
      </c>
      <c r="R1601" s="142">
        <f>Q1601*H1601</f>
        <v>7.3799999999999994E-3</v>
      </c>
      <c r="S1601" s="142">
        <v>1.7000000000000001E-2</v>
      </c>
      <c r="T1601" s="143">
        <f>S1601*H1601</f>
        <v>0.10200000000000001</v>
      </c>
      <c r="AR1601" s="144" t="s">
        <v>164</v>
      </c>
      <c r="AT1601" s="144" t="s">
        <v>160</v>
      </c>
      <c r="AU1601" s="144" t="s">
        <v>88</v>
      </c>
      <c r="AY1601" s="16" t="s">
        <v>157</v>
      </c>
      <c r="BE1601" s="145">
        <f>IF(N1601="základní",J1601,0)</f>
        <v>0</v>
      </c>
      <c r="BF1601" s="145">
        <f>IF(N1601="snížená",J1601,0)</f>
        <v>0</v>
      </c>
      <c r="BG1601" s="145">
        <f>IF(N1601="zákl. přenesená",J1601,0)</f>
        <v>0</v>
      </c>
      <c r="BH1601" s="145">
        <f>IF(N1601="sníž. přenesená",J1601,0)</f>
        <v>0</v>
      </c>
      <c r="BI1601" s="145">
        <f>IF(N1601="nulová",J1601,0)</f>
        <v>0</v>
      </c>
      <c r="BJ1601" s="16" t="s">
        <v>88</v>
      </c>
      <c r="BK1601" s="145">
        <f>ROUND(I1601*H1601,2)</f>
        <v>0</v>
      </c>
      <c r="BL1601" s="16" t="s">
        <v>164</v>
      </c>
      <c r="BM1601" s="144" t="s">
        <v>4927</v>
      </c>
    </row>
    <row r="1602" spans="2:65" s="1" customFormat="1">
      <c r="B1602" s="28"/>
      <c r="D1602" s="150" t="s">
        <v>214</v>
      </c>
      <c r="F1602" s="870" t="s">
        <v>1946</v>
      </c>
      <c r="L1602" s="28"/>
      <c r="M1602" s="152"/>
      <c r="T1602" s="52"/>
      <c r="AT1602" s="16" t="s">
        <v>214</v>
      </c>
      <c r="AU1602" s="16" t="s">
        <v>88</v>
      </c>
    </row>
    <row r="1603" spans="2:65" s="12" customFormat="1">
      <c r="B1603" s="153"/>
      <c r="D1603" s="154" t="s">
        <v>259</v>
      </c>
      <c r="E1603" s="155" t="s">
        <v>1</v>
      </c>
      <c r="F1603" s="156" t="s">
        <v>2723</v>
      </c>
      <c r="H1603" s="155" t="s">
        <v>1</v>
      </c>
      <c r="L1603" s="153"/>
      <c r="M1603" s="157"/>
      <c r="T1603" s="158"/>
      <c r="AT1603" s="155" t="s">
        <v>259</v>
      </c>
      <c r="AU1603" s="155" t="s">
        <v>88</v>
      </c>
      <c r="AV1603" s="12" t="s">
        <v>80</v>
      </c>
      <c r="AW1603" s="12" t="s">
        <v>27</v>
      </c>
      <c r="AX1603" s="12" t="s">
        <v>72</v>
      </c>
      <c r="AY1603" s="155" t="s">
        <v>157</v>
      </c>
    </row>
    <row r="1604" spans="2:65" s="13" customFormat="1">
      <c r="B1604" s="159"/>
      <c r="D1604" s="154" t="s">
        <v>259</v>
      </c>
      <c r="E1604" s="160" t="s">
        <v>1</v>
      </c>
      <c r="F1604" s="161" t="s">
        <v>4928</v>
      </c>
      <c r="H1604" s="162">
        <v>6</v>
      </c>
      <c r="L1604" s="159"/>
      <c r="M1604" s="163"/>
      <c r="T1604" s="164"/>
      <c r="AT1604" s="160" t="s">
        <v>259</v>
      </c>
      <c r="AU1604" s="160" t="s">
        <v>88</v>
      </c>
      <c r="AV1604" s="13" t="s">
        <v>88</v>
      </c>
      <c r="AW1604" s="13" t="s">
        <v>27</v>
      </c>
      <c r="AX1604" s="13" t="s">
        <v>72</v>
      </c>
      <c r="AY1604" s="160" t="s">
        <v>157</v>
      </c>
    </row>
    <row r="1605" spans="2:65" s="14" customFormat="1">
      <c r="B1605" s="165"/>
      <c r="D1605" s="154" t="s">
        <v>259</v>
      </c>
      <c r="E1605" s="166" t="s">
        <v>1</v>
      </c>
      <c r="F1605" s="167" t="s">
        <v>265</v>
      </c>
      <c r="H1605" s="168">
        <v>6</v>
      </c>
      <c r="L1605" s="165"/>
      <c r="M1605" s="169"/>
      <c r="T1605" s="170"/>
      <c r="AT1605" s="166" t="s">
        <v>259</v>
      </c>
      <c r="AU1605" s="166" t="s">
        <v>88</v>
      </c>
      <c r="AV1605" s="14" t="s">
        <v>164</v>
      </c>
      <c r="AW1605" s="14" t="s">
        <v>27</v>
      </c>
      <c r="AX1605" s="14" t="s">
        <v>80</v>
      </c>
      <c r="AY1605" s="166" t="s">
        <v>157</v>
      </c>
    </row>
    <row r="1606" spans="2:65" s="1" customFormat="1" ht="44.25" customHeight="1">
      <c r="B1606" s="28"/>
      <c r="C1606" s="198" t="s">
        <v>1082</v>
      </c>
      <c r="D1606" s="198" t="s">
        <v>160</v>
      </c>
      <c r="E1606" s="199" t="s">
        <v>1947</v>
      </c>
      <c r="F1606" s="200" t="s">
        <v>4929</v>
      </c>
      <c r="G1606" s="201" t="s">
        <v>411</v>
      </c>
      <c r="H1606" s="202">
        <v>6</v>
      </c>
      <c r="I1606" s="903"/>
      <c r="J1606" s="203">
        <f>ROUND(I1606*H1606,2)</f>
        <v>0</v>
      </c>
      <c r="K1606" s="200" t="s">
        <v>2720</v>
      </c>
      <c r="L1606" s="28"/>
      <c r="M1606" s="140" t="s">
        <v>1</v>
      </c>
      <c r="N1606" s="141" t="s">
        <v>38</v>
      </c>
      <c r="O1606" s="142">
        <v>2.6</v>
      </c>
      <c r="P1606" s="142">
        <f>O1606*H1606</f>
        <v>15.600000000000001</v>
      </c>
      <c r="Q1606" s="142">
        <v>2.7899999999999999E-3</v>
      </c>
      <c r="R1606" s="142">
        <f>Q1606*H1606</f>
        <v>1.6739999999999998E-2</v>
      </c>
      <c r="S1606" s="142">
        <v>5.6000000000000001E-2</v>
      </c>
      <c r="T1606" s="143">
        <f>S1606*H1606</f>
        <v>0.33600000000000002</v>
      </c>
      <c r="AR1606" s="144" t="s">
        <v>164</v>
      </c>
      <c r="AT1606" s="144" t="s">
        <v>160</v>
      </c>
      <c r="AU1606" s="144" t="s">
        <v>88</v>
      </c>
      <c r="AY1606" s="16" t="s">
        <v>157</v>
      </c>
      <c r="BE1606" s="145">
        <f>IF(N1606="základní",J1606,0)</f>
        <v>0</v>
      </c>
      <c r="BF1606" s="145">
        <f>IF(N1606="snížená",J1606,0)</f>
        <v>0</v>
      </c>
      <c r="BG1606" s="145">
        <f>IF(N1606="zákl. přenesená",J1606,0)</f>
        <v>0</v>
      </c>
      <c r="BH1606" s="145">
        <f>IF(N1606="sníž. přenesená",J1606,0)</f>
        <v>0</v>
      </c>
      <c r="BI1606" s="145">
        <f>IF(N1606="nulová",J1606,0)</f>
        <v>0</v>
      </c>
      <c r="BJ1606" s="16" t="s">
        <v>88</v>
      </c>
      <c r="BK1606" s="145">
        <f>ROUND(I1606*H1606,2)</f>
        <v>0</v>
      </c>
      <c r="BL1606" s="16" t="s">
        <v>164</v>
      </c>
      <c r="BM1606" s="144" t="s">
        <v>4930</v>
      </c>
    </row>
    <row r="1607" spans="2:65" s="1" customFormat="1">
      <c r="B1607" s="28"/>
      <c r="D1607" s="150" t="s">
        <v>214</v>
      </c>
      <c r="F1607" s="870" t="s">
        <v>1950</v>
      </c>
      <c r="L1607" s="28"/>
      <c r="M1607" s="152"/>
      <c r="T1607" s="52"/>
      <c r="AT1607" s="16" t="s">
        <v>214</v>
      </c>
      <c r="AU1607" s="16" t="s">
        <v>88</v>
      </c>
    </row>
    <row r="1608" spans="2:65" s="12" customFormat="1">
      <c r="B1608" s="153"/>
      <c r="D1608" s="154" t="s">
        <v>259</v>
      </c>
      <c r="E1608" s="155" t="s">
        <v>1</v>
      </c>
      <c r="F1608" s="156" t="s">
        <v>2723</v>
      </c>
      <c r="H1608" s="155" t="s">
        <v>1</v>
      </c>
      <c r="L1608" s="153"/>
      <c r="M1608" s="157"/>
      <c r="T1608" s="158"/>
      <c r="AT1608" s="155" t="s">
        <v>259</v>
      </c>
      <c r="AU1608" s="155" t="s">
        <v>88</v>
      </c>
      <c r="AV1608" s="12" t="s">
        <v>80</v>
      </c>
      <c r="AW1608" s="12" t="s">
        <v>27</v>
      </c>
      <c r="AX1608" s="12" t="s">
        <v>72</v>
      </c>
      <c r="AY1608" s="155" t="s">
        <v>157</v>
      </c>
    </row>
    <row r="1609" spans="2:65" s="13" customFormat="1">
      <c r="B1609" s="159"/>
      <c r="D1609" s="154" t="s">
        <v>259</v>
      </c>
      <c r="E1609" s="160" t="s">
        <v>1</v>
      </c>
      <c r="F1609" s="161" t="s">
        <v>4928</v>
      </c>
      <c r="H1609" s="162">
        <v>6</v>
      </c>
      <c r="L1609" s="159"/>
      <c r="M1609" s="163"/>
      <c r="T1609" s="164"/>
      <c r="AT1609" s="160" t="s">
        <v>259</v>
      </c>
      <c r="AU1609" s="160" t="s">
        <v>88</v>
      </c>
      <c r="AV1609" s="13" t="s">
        <v>88</v>
      </c>
      <c r="AW1609" s="13" t="s">
        <v>27</v>
      </c>
      <c r="AX1609" s="13" t="s">
        <v>72</v>
      </c>
      <c r="AY1609" s="160" t="s">
        <v>157</v>
      </c>
    </row>
    <row r="1610" spans="2:65" s="14" customFormat="1">
      <c r="B1610" s="165"/>
      <c r="D1610" s="154" t="s">
        <v>259</v>
      </c>
      <c r="E1610" s="166" t="s">
        <v>1</v>
      </c>
      <c r="F1610" s="167" t="s">
        <v>265</v>
      </c>
      <c r="H1610" s="168">
        <v>6</v>
      </c>
      <c r="L1610" s="165"/>
      <c r="M1610" s="169"/>
      <c r="T1610" s="170"/>
      <c r="AT1610" s="166" t="s">
        <v>259</v>
      </c>
      <c r="AU1610" s="166" t="s">
        <v>88</v>
      </c>
      <c r="AV1610" s="14" t="s">
        <v>164</v>
      </c>
      <c r="AW1610" s="14" t="s">
        <v>27</v>
      </c>
      <c r="AX1610" s="14" t="s">
        <v>80</v>
      </c>
      <c r="AY1610" s="166" t="s">
        <v>157</v>
      </c>
    </row>
    <row r="1611" spans="2:65" s="11" customFormat="1" ht="22.9" customHeight="1">
      <c r="B1611" s="121"/>
      <c r="D1611" s="122" t="s">
        <v>71</v>
      </c>
      <c r="E1611" s="130" t="s">
        <v>431</v>
      </c>
      <c r="F1611" s="130" t="s">
        <v>432</v>
      </c>
      <c r="J1611" s="131">
        <f>BK1611</f>
        <v>0</v>
      </c>
      <c r="L1611" s="121"/>
      <c r="M1611" s="125"/>
      <c r="P1611" s="126">
        <f>SUM(P1612:P1613)</f>
        <v>184.05464000000001</v>
      </c>
      <c r="R1611" s="126">
        <f>SUM(R1612:R1613)</f>
        <v>0</v>
      </c>
      <c r="T1611" s="127">
        <f>SUM(T1612:T1613)</f>
        <v>0</v>
      </c>
      <c r="AR1611" s="122" t="s">
        <v>80</v>
      </c>
      <c r="AT1611" s="128" t="s">
        <v>71</v>
      </c>
      <c r="AU1611" s="128" t="s">
        <v>80</v>
      </c>
      <c r="AY1611" s="122" t="s">
        <v>157</v>
      </c>
      <c r="BK1611" s="129">
        <f>SUM(BK1612:BK1613)</f>
        <v>0</v>
      </c>
    </row>
    <row r="1612" spans="2:65" s="1" customFormat="1" ht="62.65" customHeight="1">
      <c r="B1612" s="28"/>
      <c r="C1612" s="198" t="s">
        <v>1088</v>
      </c>
      <c r="D1612" s="198" t="s">
        <v>160</v>
      </c>
      <c r="E1612" s="199" t="s">
        <v>3736</v>
      </c>
      <c r="F1612" s="200" t="s">
        <v>3737</v>
      </c>
      <c r="G1612" s="201" t="s">
        <v>276</v>
      </c>
      <c r="H1612" s="202">
        <v>418.30599999999998</v>
      </c>
      <c r="I1612" s="903"/>
      <c r="J1612" s="203">
        <f>ROUND(I1612*H1612,2)</f>
        <v>0</v>
      </c>
      <c r="K1612" s="200" t="s">
        <v>2720</v>
      </c>
      <c r="L1612" s="28"/>
      <c r="M1612" s="140" t="s">
        <v>1</v>
      </c>
      <c r="N1612" s="141" t="s">
        <v>38</v>
      </c>
      <c r="O1612" s="142">
        <v>0.44</v>
      </c>
      <c r="P1612" s="142">
        <f>O1612*H1612</f>
        <v>184.05464000000001</v>
      </c>
      <c r="Q1612" s="142">
        <v>0</v>
      </c>
      <c r="R1612" s="142">
        <f>Q1612*H1612</f>
        <v>0</v>
      </c>
      <c r="S1612" s="142">
        <v>0</v>
      </c>
      <c r="T1612" s="143">
        <f>S1612*H1612</f>
        <v>0</v>
      </c>
      <c r="AR1612" s="144" t="s">
        <v>164</v>
      </c>
      <c r="AT1612" s="144" t="s">
        <v>160</v>
      </c>
      <c r="AU1612" s="144" t="s">
        <v>88</v>
      </c>
      <c r="AY1612" s="16" t="s">
        <v>157</v>
      </c>
      <c r="BE1612" s="145">
        <f>IF(N1612="základní",J1612,0)</f>
        <v>0</v>
      </c>
      <c r="BF1612" s="145">
        <f>IF(N1612="snížená",J1612,0)</f>
        <v>0</v>
      </c>
      <c r="BG1612" s="145">
        <f>IF(N1612="zákl. přenesená",J1612,0)</f>
        <v>0</v>
      </c>
      <c r="BH1612" s="145">
        <f>IF(N1612="sníž. přenesená",J1612,0)</f>
        <v>0</v>
      </c>
      <c r="BI1612" s="145">
        <f>IF(N1612="nulová",J1612,0)</f>
        <v>0</v>
      </c>
      <c r="BJ1612" s="16" t="s">
        <v>88</v>
      </c>
      <c r="BK1612" s="145">
        <f>ROUND(I1612*H1612,2)</f>
        <v>0</v>
      </c>
      <c r="BL1612" s="16" t="s">
        <v>164</v>
      </c>
      <c r="BM1612" s="144" t="s">
        <v>4931</v>
      </c>
    </row>
    <row r="1613" spans="2:65" s="1" customFormat="1">
      <c r="B1613" s="28"/>
      <c r="D1613" s="150" t="s">
        <v>214</v>
      </c>
      <c r="F1613" s="870" t="s">
        <v>3739</v>
      </c>
      <c r="L1613" s="28"/>
      <c r="M1613" s="152"/>
      <c r="T1613" s="52"/>
      <c r="AT1613" s="16" t="s">
        <v>214</v>
      </c>
      <c r="AU1613" s="16" t="s">
        <v>88</v>
      </c>
    </row>
    <row r="1614" spans="2:65" s="11" customFormat="1" ht="25.9" customHeight="1">
      <c r="B1614" s="121"/>
      <c r="D1614" s="122" t="s">
        <v>71</v>
      </c>
      <c r="E1614" s="123" t="s">
        <v>437</v>
      </c>
      <c r="F1614" s="123" t="s">
        <v>438</v>
      </c>
      <c r="J1614" s="124">
        <f>BK1614</f>
        <v>0</v>
      </c>
      <c r="L1614" s="121"/>
      <c r="M1614" s="125"/>
      <c r="P1614" s="126">
        <f>P1615+P1956+P2004+P2195+P2921+P3237+P3670+P3963+P4175+P4182+P4331+P4608</f>
        <v>5161.2936920000002</v>
      </c>
      <c r="R1614" s="126">
        <f>R1615+R1956+R2004+R2195+R2921+R3237+R3670+R3963+R4175+R4182+R4331+R4608</f>
        <v>87.171769309999988</v>
      </c>
      <c r="T1614" s="127">
        <f>T1615+T1956+T2004+T2195+T2921+T3237+T3670+T3963+T4175+T4182+T4331+T4608</f>
        <v>1.1543785799999999</v>
      </c>
      <c r="AR1614" s="122" t="s">
        <v>88</v>
      </c>
      <c r="AT1614" s="128" t="s">
        <v>71</v>
      </c>
      <c r="AU1614" s="128" t="s">
        <v>72</v>
      </c>
      <c r="AY1614" s="122" t="s">
        <v>157</v>
      </c>
      <c r="BK1614" s="129">
        <f>BK1615+BK1956+BK2004+BK2195+BK2921+BK3237+BK3670+BK3963+BK4175+BK4182+BK4331+BK4608</f>
        <v>0</v>
      </c>
    </row>
    <row r="1615" spans="2:65" s="11" customFormat="1" ht="22.9" customHeight="1">
      <c r="B1615" s="121"/>
      <c r="D1615" s="122" t="s">
        <v>71</v>
      </c>
      <c r="E1615" s="130" t="s">
        <v>454</v>
      </c>
      <c r="F1615" s="130" t="s">
        <v>455</v>
      </c>
      <c r="J1615" s="131">
        <f>BK1615</f>
        <v>0</v>
      </c>
      <c r="L1615" s="121"/>
      <c r="M1615" s="125"/>
      <c r="P1615" s="126">
        <f>SUM(P1616:P1955)</f>
        <v>392.00871899999993</v>
      </c>
      <c r="R1615" s="126">
        <f>SUM(R1616:R1955)</f>
        <v>12.985427809999999</v>
      </c>
      <c r="T1615" s="127">
        <f>SUM(T1616:T1955)</f>
        <v>0</v>
      </c>
      <c r="AR1615" s="122" t="s">
        <v>88</v>
      </c>
      <c r="AT1615" s="128" t="s">
        <v>71</v>
      </c>
      <c r="AU1615" s="128" t="s">
        <v>80</v>
      </c>
      <c r="AY1615" s="122" t="s">
        <v>157</v>
      </c>
      <c r="BK1615" s="129">
        <f>SUM(BK1616:BK1955)</f>
        <v>0</v>
      </c>
    </row>
    <row r="1616" spans="2:65" s="1" customFormat="1" ht="37.9" customHeight="1">
      <c r="B1616" s="28"/>
      <c r="C1616" s="198" t="s">
        <v>1094</v>
      </c>
      <c r="D1616" s="198" t="s">
        <v>160</v>
      </c>
      <c r="E1616" s="199" t="s">
        <v>1323</v>
      </c>
      <c r="F1616" s="200" t="s">
        <v>4932</v>
      </c>
      <c r="G1616" s="201" t="s">
        <v>306</v>
      </c>
      <c r="H1616" s="202">
        <v>362.42899999999997</v>
      </c>
      <c r="I1616" s="903"/>
      <c r="J1616" s="203">
        <f>ROUND(I1616*H1616,2)</f>
        <v>0</v>
      </c>
      <c r="K1616" s="200" t="s">
        <v>2720</v>
      </c>
      <c r="L1616" s="28"/>
      <c r="M1616" s="140" t="s">
        <v>1</v>
      </c>
      <c r="N1616" s="141" t="s">
        <v>38</v>
      </c>
      <c r="O1616" s="142">
        <v>0.111</v>
      </c>
      <c r="P1616" s="142">
        <f>O1616*H1616</f>
        <v>40.229619</v>
      </c>
      <c r="Q1616" s="142">
        <v>0</v>
      </c>
      <c r="R1616" s="142">
        <f>Q1616*H1616</f>
        <v>0</v>
      </c>
      <c r="S1616" s="142">
        <v>0</v>
      </c>
      <c r="T1616" s="143">
        <f>S1616*H1616</f>
        <v>0</v>
      </c>
      <c r="AR1616" s="144" t="s">
        <v>188</v>
      </c>
      <c r="AT1616" s="144" t="s">
        <v>160</v>
      </c>
      <c r="AU1616" s="144" t="s">
        <v>88</v>
      </c>
      <c r="AY1616" s="16" t="s">
        <v>157</v>
      </c>
      <c r="BE1616" s="145">
        <f>IF(N1616="základní",J1616,0)</f>
        <v>0</v>
      </c>
      <c r="BF1616" s="145">
        <f>IF(N1616="snížená",J1616,0)</f>
        <v>0</v>
      </c>
      <c r="BG1616" s="145">
        <f>IF(N1616="zákl. přenesená",J1616,0)</f>
        <v>0</v>
      </c>
      <c r="BH1616" s="145">
        <f>IF(N1616="sníž. přenesená",J1616,0)</f>
        <v>0</v>
      </c>
      <c r="BI1616" s="145">
        <f>IF(N1616="nulová",J1616,0)</f>
        <v>0</v>
      </c>
      <c r="BJ1616" s="16" t="s">
        <v>88</v>
      </c>
      <c r="BK1616" s="145">
        <f>ROUND(I1616*H1616,2)</f>
        <v>0</v>
      </c>
      <c r="BL1616" s="16" t="s">
        <v>188</v>
      </c>
      <c r="BM1616" s="144" t="s">
        <v>4933</v>
      </c>
    </row>
    <row r="1617" spans="2:51" s="1" customFormat="1">
      <c r="B1617" s="28"/>
      <c r="D1617" s="150" t="s">
        <v>214</v>
      </c>
      <c r="F1617" s="870" t="s">
        <v>1326</v>
      </c>
      <c r="L1617" s="28"/>
      <c r="M1617" s="152"/>
      <c r="T1617" s="52"/>
      <c r="AT1617" s="16" t="s">
        <v>214</v>
      </c>
      <c r="AU1617" s="16" t="s">
        <v>88</v>
      </c>
    </row>
    <row r="1618" spans="2:51" s="12" customFormat="1">
      <c r="B1618" s="153"/>
      <c r="D1618" s="154" t="s">
        <v>259</v>
      </c>
      <c r="E1618" s="155" t="s">
        <v>1</v>
      </c>
      <c r="F1618" s="156" t="s">
        <v>2723</v>
      </c>
      <c r="H1618" s="155" t="s">
        <v>1</v>
      </c>
      <c r="L1618" s="153"/>
      <c r="M1618" s="157"/>
      <c r="T1618" s="158"/>
      <c r="AT1618" s="155" t="s">
        <v>259</v>
      </c>
      <c r="AU1618" s="155" t="s">
        <v>88</v>
      </c>
      <c r="AV1618" s="12" t="s">
        <v>80</v>
      </c>
      <c r="AW1618" s="12" t="s">
        <v>27</v>
      </c>
      <c r="AX1618" s="12" t="s">
        <v>72</v>
      </c>
      <c r="AY1618" s="155" t="s">
        <v>157</v>
      </c>
    </row>
    <row r="1619" spans="2:51" s="12" customFormat="1">
      <c r="B1619" s="153"/>
      <c r="D1619" s="154" t="s">
        <v>259</v>
      </c>
      <c r="E1619" s="155" t="s">
        <v>1</v>
      </c>
      <c r="F1619" s="156" t="s">
        <v>2758</v>
      </c>
      <c r="H1619" s="155" t="s">
        <v>1</v>
      </c>
      <c r="L1619" s="153"/>
      <c r="M1619" s="157"/>
      <c r="T1619" s="158"/>
      <c r="AT1619" s="155" t="s">
        <v>259</v>
      </c>
      <c r="AU1619" s="155" t="s">
        <v>88</v>
      </c>
      <c r="AV1619" s="12" t="s">
        <v>80</v>
      </c>
      <c r="AW1619" s="12" t="s">
        <v>27</v>
      </c>
      <c r="AX1619" s="12" t="s">
        <v>72</v>
      </c>
      <c r="AY1619" s="155" t="s">
        <v>157</v>
      </c>
    </row>
    <row r="1620" spans="2:51" s="13" customFormat="1">
      <c r="B1620" s="159"/>
      <c r="D1620" s="154" t="s">
        <v>259</v>
      </c>
      <c r="E1620" s="160" t="s">
        <v>1</v>
      </c>
      <c r="F1620" s="161" t="s">
        <v>4444</v>
      </c>
      <c r="H1620" s="162">
        <v>23</v>
      </c>
      <c r="L1620" s="159"/>
      <c r="M1620" s="163"/>
      <c r="T1620" s="164"/>
      <c r="AT1620" s="160" t="s">
        <v>259</v>
      </c>
      <c r="AU1620" s="160" t="s">
        <v>88</v>
      </c>
      <c r="AV1620" s="13" t="s">
        <v>88</v>
      </c>
      <c r="AW1620" s="13" t="s">
        <v>27</v>
      </c>
      <c r="AX1620" s="13" t="s">
        <v>72</v>
      </c>
      <c r="AY1620" s="160" t="s">
        <v>157</v>
      </c>
    </row>
    <row r="1621" spans="2:51" s="13" customFormat="1">
      <c r="B1621" s="159"/>
      <c r="D1621" s="154" t="s">
        <v>259</v>
      </c>
      <c r="E1621" s="160" t="s">
        <v>1</v>
      </c>
      <c r="F1621" s="161" t="s">
        <v>4445</v>
      </c>
      <c r="H1621" s="162">
        <v>9.4</v>
      </c>
      <c r="L1621" s="159"/>
      <c r="M1621" s="163"/>
      <c r="T1621" s="164"/>
      <c r="AT1621" s="160" t="s">
        <v>259</v>
      </c>
      <c r="AU1621" s="160" t="s">
        <v>88</v>
      </c>
      <c r="AV1621" s="13" t="s">
        <v>88</v>
      </c>
      <c r="AW1621" s="13" t="s">
        <v>27</v>
      </c>
      <c r="AX1621" s="13" t="s">
        <v>72</v>
      </c>
      <c r="AY1621" s="160" t="s">
        <v>157</v>
      </c>
    </row>
    <row r="1622" spans="2:51" s="13" customFormat="1">
      <c r="B1622" s="159"/>
      <c r="D1622" s="154" t="s">
        <v>259</v>
      </c>
      <c r="E1622" s="160" t="s">
        <v>1</v>
      </c>
      <c r="F1622" s="161" t="s">
        <v>4682</v>
      </c>
      <c r="H1622" s="162">
        <v>8.5</v>
      </c>
      <c r="L1622" s="159"/>
      <c r="M1622" s="163"/>
      <c r="T1622" s="164"/>
      <c r="AT1622" s="160" t="s">
        <v>259</v>
      </c>
      <c r="AU1622" s="160" t="s">
        <v>88</v>
      </c>
      <c r="AV1622" s="13" t="s">
        <v>88</v>
      </c>
      <c r="AW1622" s="13" t="s">
        <v>27</v>
      </c>
      <c r="AX1622" s="13" t="s">
        <v>72</v>
      </c>
      <c r="AY1622" s="160" t="s">
        <v>157</v>
      </c>
    </row>
    <row r="1623" spans="2:51" s="13" customFormat="1">
      <c r="B1623" s="159"/>
      <c r="D1623" s="154" t="s">
        <v>259</v>
      </c>
      <c r="E1623" s="160" t="s">
        <v>1</v>
      </c>
      <c r="F1623" s="161" t="s">
        <v>4447</v>
      </c>
      <c r="H1623" s="162">
        <v>18.5</v>
      </c>
      <c r="L1623" s="159"/>
      <c r="M1623" s="163"/>
      <c r="T1623" s="164"/>
      <c r="AT1623" s="160" t="s">
        <v>259</v>
      </c>
      <c r="AU1623" s="160" t="s">
        <v>88</v>
      </c>
      <c r="AV1623" s="13" t="s">
        <v>88</v>
      </c>
      <c r="AW1623" s="13" t="s">
        <v>27</v>
      </c>
      <c r="AX1623" s="13" t="s">
        <v>72</v>
      </c>
      <c r="AY1623" s="160" t="s">
        <v>157</v>
      </c>
    </row>
    <row r="1624" spans="2:51" s="13" customFormat="1">
      <c r="B1624" s="159"/>
      <c r="D1624" s="154" t="s">
        <v>259</v>
      </c>
      <c r="E1624" s="160" t="s">
        <v>1</v>
      </c>
      <c r="F1624" s="161" t="s">
        <v>4448</v>
      </c>
      <c r="H1624" s="162">
        <v>17.5</v>
      </c>
      <c r="L1624" s="159"/>
      <c r="M1624" s="163"/>
      <c r="T1624" s="164"/>
      <c r="AT1624" s="160" t="s">
        <v>259</v>
      </c>
      <c r="AU1624" s="160" t="s">
        <v>88</v>
      </c>
      <c r="AV1624" s="13" t="s">
        <v>88</v>
      </c>
      <c r="AW1624" s="13" t="s">
        <v>27</v>
      </c>
      <c r="AX1624" s="13" t="s">
        <v>72</v>
      </c>
      <c r="AY1624" s="160" t="s">
        <v>157</v>
      </c>
    </row>
    <row r="1625" spans="2:51" s="13" customFormat="1">
      <c r="B1625" s="159"/>
      <c r="D1625" s="154" t="s">
        <v>259</v>
      </c>
      <c r="E1625" s="160" t="s">
        <v>1</v>
      </c>
      <c r="F1625" s="161" t="s">
        <v>4449</v>
      </c>
      <c r="H1625" s="162">
        <v>16.8</v>
      </c>
      <c r="L1625" s="159"/>
      <c r="M1625" s="163"/>
      <c r="T1625" s="164"/>
      <c r="AT1625" s="160" t="s">
        <v>259</v>
      </c>
      <c r="AU1625" s="160" t="s">
        <v>88</v>
      </c>
      <c r="AV1625" s="13" t="s">
        <v>88</v>
      </c>
      <c r="AW1625" s="13" t="s">
        <v>27</v>
      </c>
      <c r="AX1625" s="13" t="s">
        <v>72</v>
      </c>
      <c r="AY1625" s="160" t="s">
        <v>157</v>
      </c>
    </row>
    <row r="1626" spans="2:51" s="13" customFormat="1">
      <c r="B1626" s="159"/>
      <c r="D1626" s="154" t="s">
        <v>259</v>
      </c>
      <c r="E1626" s="160" t="s">
        <v>1</v>
      </c>
      <c r="F1626" s="161" t="s">
        <v>4450</v>
      </c>
      <c r="H1626" s="162">
        <v>17.7</v>
      </c>
      <c r="L1626" s="159"/>
      <c r="M1626" s="163"/>
      <c r="T1626" s="164"/>
      <c r="AT1626" s="160" t="s">
        <v>259</v>
      </c>
      <c r="AU1626" s="160" t="s">
        <v>88</v>
      </c>
      <c r="AV1626" s="13" t="s">
        <v>88</v>
      </c>
      <c r="AW1626" s="13" t="s">
        <v>27</v>
      </c>
      <c r="AX1626" s="13" t="s">
        <v>72</v>
      </c>
      <c r="AY1626" s="160" t="s">
        <v>157</v>
      </c>
    </row>
    <row r="1627" spans="2:51" s="13" customFormat="1">
      <c r="B1627" s="159"/>
      <c r="D1627" s="154" t="s">
        <v>259</v>
      </c>
      <c r="E1627" s="160" t="s">
        <v>1</v>
      </c>
      <c r="F1627" s="161" t="s">
        <v>4451</v>
      </c>
      <c r="H1627" s="162">
        <v>18.399999999999999</v>
      </c>
      <c r="L1627" s="159"/>
      <c r="M1627" s="163"/>
      <c r="T1627" s="164"/>
      <c r="AT1627" s="160" t="s">
        <v>259</v>
      </c>
      <c r="AU1627" s="160" t="s">
        <v>88</v>
      </c>
      <c r="AV1627" s="13" t="s">
        <v>88</v>
      </c>
      <c r="AW1627" s="13" t="s">
        <v>27</v>
      </c>
      <c r="AX1627" s="13" t="s">
        <v>72</v>
      </c>
      <c r="AY1627" s="160" t="s">
        <v>157</v>
      </c>
    </row>
    <row r="1628" spans="2:51" s="13" customFormat="1">
      <c r="B1628" s="159"/>
      <c r="D1628" s="154" t="s">
        <v>259</v>
      </c>
      <c r="E1628" s="160" t="s">
        <v>1</v>
      </c>
      <c r="F1628" s="161" t="s">
        <v>4452</v>
      </c>
      <c r="H1628" s="162">
        <v>14.1</v>
      </c>
      <c r="L1628" s="159"/>
      <c r="M1628" s="163"/>
      <c r="T1628" s="164"/>
      <c r="AT1628" s="160" t="s">
        <v>259</v>
      </c>
      <c r="AU1628" s="160" t="s">
        <v>88</v>
      </c>
      <c r="AV1628" s="13" t="s">
        <v>88</v>
      </c>
      <c r="AW1628" s="13" t="s">
        <v>27</v>
      </c>
      <c r="AX1628" s="13" t="s">
        <v>72</v>
      </c>
      <c r="AY1628" s="160" t="s">
        <v>157</v>
      </c>
    </row>
    <row r="1629" spans="2:51" s="13" customFormat="1">
      <c r="B1629" s="159"/>
      <c r="D1629" s="154" t="s">
        <v>259</v>
      </c>
      <c r="E1629" s="160" t="s">
        <v>1</v>
      </c>
      <c r="F1629" s="161" t="s">
        <v>4453</v>
      </c>
      <c r="H1629" s="162">
        <v>2.2999999999999998</v>
      </c>
      <c r="L1629" s="159"/>
      <c r="M1629" s="163"/>
      <c r="T1629" s="164"/>
      <c r="AT1629" s="160" t="s">
        <v>259</v>
      </c>
      <c r="AU1629" s="160" t="s">
        <v>88</v>
      </c>
      <c r="AV1629" s="13" t="s">
        <v>88</v>
      </c>
      <c r="AW1629" s="13" t="s">
        <v>27</v>
      </c>
      <c r="AX1629" s="13" t="s">
        <v>72</v>
      </c>
      <c r="AY1629" s="160" t="s">
        <v>157</v>
      </c>
    </row>
    <row r="1630" spans="2:51" s="13" customFormat="1">
      <c r="B1630" s="159"/>
      <c r="D1630" s="154" t="s">
        <v>259</v>
      </c>
      <c r="E1630" s="160" t="s">
        <v>1</v>
      </c>
      <c r="F1630" s="161" t="s">
        <v>4454</v>
      </c>
      <c r="H1630" s="162">
        <v>24.4</v>
      </c>
      <c r="L1630" s="159"/>
      <c r="M1630" s="163"/>
      <c r="T1630" s="164"/>
      <c r="AT1630" s="160" t="s">
        <v>259</v>
      </c>
      <c r="AU1630" s="160" t="s">
        <v>88</v>
      </c>
      <c r="AV1630" s="13" t="s">
        <v>88</v>
      </c>
      <c r="AW1630" s="13" t="s">
        <v>27</v>
      </c>
      <c r="AX1630" s="13" t="s">
        <v>72</v>
      </c>
      <c r="AY1630" s="160" t="s">
        <v>157</v>
      </c>
    </row>
    <row r="1631" spans="2:51" s="13" customFormat="1">
      <c r="B1631" s="159"/>
      <c r="D1631" s="154" t="s">
        <v>259</v>
      </c>
      <c r="E1631" s="160" t="s">
        <v>1</v>
      </c>
      <c r="F1631" s="161" t="s">
        <v>4455</v>
      </c>
      <c r="H1631" s="162">
        <v>18.3</v>
      </c>
      <c r="L1631" s="159"/>
      <c r="M1631" s="163"/>
      <c r="T1631" s="164"/>
      <c r="AT1631" s="160" t="s">
        <v>259</v>
      </c>
      <c r="AU1631" s="160" t="s">
        <v>88</v>
      </c>
      <c r="AV1631" s="13" t="s">
        <v>88</v>
      </c>
      <c r="AW1631" s="13" t="s">
        <v>27</v>
      </c>
      <c r="AX1631" s="13" t="s">
        <v>72</v>
      </c>
      <c r="AY1631" s="160" t="s">
        <v>157</v>
      </c>
    </row>
    <row r="1632" spans="2:51" s="13" customFormat="1">
      <c r="B1632" s="159"/>
      <c r="D1632" s="154" t="s">
        <v>259</v>
      </c>
      <c r="E1632" s="160" t="s">
        <v>1</v>
      </c>
      <c r="F1632" s="161" t="s">
        <v>4456</v>
      </c>
      <c r="H1632" s="162">
        <v>13.1</v>
      </c>
      <c r="L1632" s="159"/>
      <c r="M1632" s="163"/>
      <c r="T1632" s="164"/>
      <c r="AT1632" s="160" t="s">
        <v>259</v>
      </c>
      <c r="AU1632" s="160" t="s">
        <v>88</v>
      </c>
      <c r="AV1632" s="13" t="s">
        <v>88</v>
      </c>
      <c r="AW1632" s="13" t="s">
        <v>27</v>
      </c>
      <c r="AX1632" s="13" t="s">
        <v>72</v>
      </c>
      <c r="AY1632" s="160" t="s">
        <v>157</v>
      </c>
    </row>
    <row r="1633" spans="2:51" s="13" customFormat="1">
      <c r="B1633" s="159"/>
      <c r="D1633" s="154" t="s">
        <v>259</v>
      </c>
      <c r="E1633" s="160" t="s">
        <v>1</v>
      </c>
      <c r="F1633" s="161" t="s">
        <v>4457</v>
      </c>
      <c r="H1633" s="162">
        <v>4.9000000000000004</v>
      </c>
      <c r="L1633" s="159"/>
      <c r="M1633" s="163"/>
      <c r="T1633" s="164"/>
      <c r="AT1633" s="160" t="s">
        <v>259</v>
      </c>
      <c r="AU1633" s="160" t="s">
        <v>88</v>
      </c>
      <c r="AV1633" s="13" t="s">
        <v>88</v>
      </c>
      <c r="AW1633" s="13" t="s">
        <v>27</v>
      </c>
      <c r="AX1633" s="13" t="s">
        <v>72</v>
      </c>
      <c r="AY1633" s="160" t="s">
        <v>157</v>
      </c>
    </row>
    <row r="1634" spans="2:51" s="13" customFormat="1">
      <c r="B1634" s="159"/>
      <c r="D1634" s="154" t="s">
        <v>259</v>
      </c>
      <c r="E1634" s="160" t="s">
        <v>1</v>
      </c>
      <c r="F1634" s="161" t="s">
        <v>4458</v>
      </c>
      <c r="H1634" s="162">
        <v>4.3</v>
      </c>
      <c r="L1634" s="159"/>
      <c r="M1634" s="163"/>
      <c r="T1634" s="164"/>
      <c r="AT1634" s="160" t="s">
        <v>259</v>
      </c>
      <c r="AU1634" s="160" t="s">
        <v>88</v>
      </c>
      <c r="AV1634" s="13" t="s">
        <v>88</v>
      </c>
      <c r="AW1634" s="13" t="s">
        <v>27</v>
      </c>
      <c r="AX1634" s="13" t="s">
        <v>72</v>
      </c>
      <c r="AY1634" s="160" t="s">
        <v>157</v>
      </c>
    </row>
    <row r="1635" spans="2:51" s="13" customFormat="1">
      <c r="B1635" s="159"/>
      <c r="D1635" s="154" t="s">
        <v>259</v>
      </c>
      <c r="E1635" s="160" t="s">
        <v>1</v>
      </c>
      <c r="F1635" s="161" t="s">
        <v>4459</v>
      </c>
      <c r="H1635" s="162">
        <v>15</v>
      </c>
      <c r="L1635" s="159"/>
      <c r="M1635" s="163"/>
      <c r="T1635" s="164"/>
      <c r="AT1635" s="160" t="s">
        <v>259</v>
      </c>
      <c r="AU1635" s="160" t="s">
        <v>88</v>
      </c>
      <c r="AV1635" s="13" t="s">
        <v>88</v>
      </c>
      <c r="AW1635" s="13" t="s">
        <v>27</v>
      </c>
      <c r="AX1635" s="13" t="s">
        <v>72</v>
      </c>
      <c r="AY1635" s="160" t="s">
        <v>157</v>
      </c>
    </row>
    <row r="1636" spans="2:51" s="13" customFormat="1">
      <c r="B1636" s="159"/>
      <c r="D1636" s="154" t="s">
        <v>259</v>
      </c>
      <c r="E1636" s="160" t="s">
        <v>1</v>
      </c>
      <c r="F1636" s="161" t="s">
        <v>4460</v>
      </c>
      <c r="H1636" s="162">
        <v>18.3</v>
      </c>
      <c r="L1636" s="159"/>
      <c r="M1636" s="163"/>
      <c r="T1636" s="164"/>
      <c r="AT1636" s="160" t="s">
        <v>259</v>
      </c>
      <c r="AU1636" s="160" t="s">
        <v>88</v>
      </c>
      <c r="AV1636" s="13" t="s">
        <v>88</v>
      </c>
      <c r="AW1636" s="13" t="s">
        <v>27</v>
      </c>
      <c r="AX1636" s="13" t="s">
        <v>72</v>
      </c>
      <c r="AY1636" s="160" t="s">
        <v>157</v>
      </c>
    </row>
    <row r="1637" spans="2:51" s="13" customFormat="1">
      <c r="B1637" s="159"/>
      <c r="D1637" s="154" t="s">
        <v>259</v>
      </c>
      <c r="E1637" s="160" t="s">
        <v>1</v>
      </c>
      <c r="F1637" s="161" t="s">
        <v>4461</v>
      </c>
      <c r="H1637" s="162">
        <v>15.8</v>
      </c>
      <c r="L1637" s="159"/>
      <c r="M1637" s="163"/>
      <c r="T1637" s="164"/>
      <c r="AT1637" s="160" t="s">
        <v>259</v>
      </c>
      <c r="AU1637" s="160" t="s">
        <v>88</v>
      </c>
      <c r="AV1637" s="13" t="s">
        <v>88</v>
      </c>
      <c r="AW1637" s="13" t="s">
        <v>27</v>
      </c>
      <c r="AX1637" s="13" t="s">
        <v>72</v>
      </c>
      <c r="AY1637" s="160" t="s">
        <v>157</v>
      </c>
    </row>
    <row r="1638" spans="2:51" s="13" customFormat="1">
      <c r="B1638" s="159"/>
      <c r="D1638" s="154" t="s">
        <v>259</v>
      </c>
      <c r="E1638" s="160" t="s">
        <v>1</v>
      </c>
      <c r="F1638" s="161" t="s">
        <v>4462</v>
      </c>
      <c r="H1638" s="162">
        <v>2.8</v>
      </c>
      <c r="L1638" s="159"/>
      <c r="M1638" s="163"/>
      <c r="T1638" s="164"/>
      <c r="AT1638" s="160" t="s">
        <v>259</v>
      </c>
      <c r="AU1638" s="160" t="s">
        <v>88</v>
      </c>
      <c r="AV1638" s="13" t="s">
        <v>88</v>
      </c>
      <c r="AW1638" s="13" t="s">
        <v>27</v>
      </c>
      <c r="AX1638" s="13" t="s">
        <v>72</v>
      </c>
      <c r="AY1638" s="160" t="s">
        <v>157</v>
      </c>
    </row>
    <row r="1639" spans="2:51" s="12" customFormat="1">
      <c r="B1639" s="153"/>
      <c r="D1639" s="154" t="s">
        <v>259</v>
      </c>
      <c r="E1639" s="155" t="s">
        <v>1</v>
      </c>
      <c r="F1639" s="156" t="s">
        <v>2759</v>
      </c>
      <c r="H1639" s="155" t="s">
        <v>1</v>
      </c>
      <c r="L1639" s="153"/>
      <c r="M1639" s="157"/>
      <c r="T1639" s="158"/>
      <c r="AT1639" s="155" t="s">
        <v>259</v>
      </c>
      <c r="AU1639" s="155" t="s">
        <v>88</v>
      </c>
      <c r="AV1639" s="12" t="s">
        <v>80</v>
      </c>
      <c r="AW1639" s="12" t="s">
        <v>27</v>
      </c>
      <c r="AX1639" s="12" t="s">
        <v>72</v>
      </c>
      <c r="AY1639" s="155" t="s">
        <v>157</v>
      </c>
    </row>
    <row r="1640" spans="2:51" s="12" customFormat="1">
      <c r="B1640" s="153"/>
      <c r="D1640" s="154" t="s">
        <v>259</v>
      </c>
      <c r="E1640" s="155" t="s">
        <v>1</v>
      </c>
      <c r="F1640" s="156" t="s">
        <v>2760</v>
      </c>
      <c r="H1640" s="155" t="s">
        <v>1</v>
      </c>
      <c r="L1640" s="153"/>
      <c r="M1640" s="157"/>
      <c r="T1640" s="158"/>
      <c r="AT1640" s="155" t="s">
        <v>259</v>
      </c>
      <c r="AU1640" s="155" t="s">
        <v>88</v>
      </c>
      <c r="AV1640" s="12" t="s">
        <v>80</v>
      </c>
      <c r="AW1640" s="12" t="s">
        <v>27</v>
      </c>
      <c r="AX1640" s="12" t="s">
        <v>72</v>
      </c>
      <c r="AY1640" s="155" t="s">
        <v>157</v>
      </c>
    </row>
    <row r="1641" spans="2:51" s="12" customFormat="1">
      <c r="B1641" s="153"/>
      <c r="D1641" s="154" t="s">
        <v>259</v>
      </c>
      <c r="E1641" s="155" t="s">
        <v>1</v>
      </c>
      <c r="F1641" s="156" t="s">
        <v>2761</v>
      </c>
      <c r="H1641" s="155" t="s">
        <v>1</v>
      </c>
      <c r="L1641" s="153"/>
      <c r="M1641" s="157"/>
      <c r="T1641" s="158"/>
      <c r="AT1641" s="155" t="s">
        <v>259</v>
      </c>
      <c r="AU1641" s="155" t="s">
        <v>88</v>
      </c>
      <c r="AV1641" s="12" t="s">
        <v>80</v>
      </c>
      <c r="AW1641" s="12" t="s">
        <v>27</v>
      </c>
      <c r="AX1641" s="12" t="s">
        <v>72</v>
      </c>
      <c r="AY1641" s="155" t="s">
        <v>157</v>
      </c>
    </row>
    <row r="1642" spans="2:51" s="13" customFormat="1">
      <c r="B1642" s="159"/>
      <c r="D1642" s="154" t="s">
        <v>259</v>
      </c>
      <c r="E1642" s="160" t="s">
        <v>1</v>
      </c>
      <c r="F1642" s="161" t="s">
        <v>4934</v>
      </c>
      <c r="H1642" s="162">
        <v>36</v>
      </c>
      <c r="L1642" s="159"/>
      <c r="M1642" s="163"/>
      <c r="T1642" s="164"/>
      <c r="AT1642" s="160" t="s">
        <v>259</v>
      </c>
      <c r="AU1642" s="160" t="s">
        <v>88</v>
      </c>
      <c r="AV1642" s="13" t="s">
        <v>88</v>
      </c>
      <c r="AW1642" s="13" t="s">
        <v>27</v>
      </c>
      <c r="AX1642" s="13" t="s">
        <v>72</v>
      </c>
      <c r="AY1642" s="160" t="s">
        <v>157</v>
      </c>
    </row>
    <row r="1643" spans="2:51" s="12" customFormat="1">
      <c r="B1643" s="153"/>
      <c r="D1643" s="154" t="s">
        <v>259</v>
      </c>
      <c r="E1643" s="155" t="s">
        <v>1</v>
      </c>
      <c r="F1643" s="156" t="s">
        <v>4282</v>
      </c>
      <c r="H1643" s="155" t="s">
        <v>1</v>
      </c>
      <c r="L1643" s="153"/>
      <c r="M1643" s="157"/>
      <c r="T1643" s="158"/>
      <c r="AT1643" s="155" t="s">
        <v>259</v>
      </c>
      <c r="AU1643" s="155" t="s">
        <v>88</v>
      </c>
      <c r="AV1643" s="12" t="s">
        <v>80</v>
      </c>
      <c r="AW1643" s="12" t="s">
        <v>27</v>
      </c>
      <c r="AX1643" s="12" t="s">
        <v>72</v>
      </c>
      <c r="AY1643" s="155" t="s">
        <v>157</v>
      </c>
    </row>
    <row r="1644" spans="2:51" s="12" customFormat="1">
      <c r="B1644" s="153"/>
      <c r="D1644" s="154" t="s">
        <v>259</v>
      </c>
      <c r="E1644" s="155" t="s">
        <v>1</v>
      </c>
      <c r="F1644" s="156" t="s">
        <v>4283</v>
      </c>
      <c r="H1644" s="155" t="s">
        <v>1</v>
      </c>
      <c r="L1644" s="153"/>
      <c r="M1644" s="157"/>
      <c r="T1644" s="158"/>
      <c r="AT1644" s="155" t="s">
        <v>259</v>
      </c>
      <c r="AU1644" s="155" t="s">
        <v>88</v>
      </c>
      <c r="AV1644" s="12" t="s">
        <v>80</v>
      </c>
      <c r="AW1644" s="12" t="s">
        <v>27</v>
      </c>
      <c r="AX1644" s="12" t="s">
        <v>72</v>
      </c>
      <c r="AY1644" s="155" t="s">
        <v>157</v>
      </c>
    </row>
    <row r="1645" spans="2:51" s="13" customFormat="1">
      <c r="B1645" s="159"/>
      <c r="D1645" s="154" t="s">
        <v>259</v>
      </c>
      <c r="E1645" s="160" t="s">
        <v>1</v>
      </c>
      <c r="F1645" s="161" t="s">
        <v>4720</v>
      </c>
      <c r="H1645" s="162">
        <v>8.42</v>
      </c>
      <c r="L1645" s="159"/>
      <c r="M1645" s="163"/>
      <c r="T1645" s="164"/>
      <c r="AT1645" s="160" t="s">
        <v>259</v>
      </c>
      <c r="AU1645" s="160" t="s">
        <v>88</v>
      </c>
      <c r="AV1645" s="13" t="s">
        <v>88</v>
      </c>
      <c r="AW1645" s="13" t="s">
        <v>27</v>
      </c>
      <c r="AX1645" s="13" t="s">
        <v>72</v>
      </c>
      <c r="AY1645" s="160" t="s">
        <v>157</v>
      </c>
    </row>
    <row r="1646" spans="2:51" s="13" customFormat="1">
      <c r="B1646" s="159"/>
      <c r="D1646" s="154" t="s">
        <v>259</v>
      </c>
      <c r="E1646" s="160" t="s">
        <v>1</v>
      </c>
      <c r="F1646" s="161" t="s">
        <v>4721</v>
      </c>
      <c r="H1646" s="162">
        <v>9.0090000000000003</v>
      </c>
      <c r="L1646" s="159"/>
      <c r="M1646" s="163"/>
      <c r="T1646" s="164"/>
      <c r="AT1646" s="160" t="s">
        <v>259</v>
      </c>
      <c r="AU1646" s="160" t="s">
        <v>88</v>
      </c>
      <c r="AV1646" s="13" t="s">
        <v>88</v>
      </c>
      <c r="AW1646" s="13" t="s">
        <v>27</v>
      </c>
      <c r="AX1646" s="13" t="s">
        <v>72</v>
      </c>
      <c r="AY1646" s="160" t="s">
        <v>157</v>
      </c>
    </row>
    <row r="1647" spans="2:51" s="12" customFormat="1">
      <c r="B1647" s="153"/>
      <c r="D1647" s="154" t="s">
        <v>259</v>
      </c>
      <c r="E1647" s="155" t="s">
        <v>1</v>
      </c>
      <c r="F1647" s="156" t="s">
        <v>4658</v>
      </c>
      <c r="H1647" s="155" t="s">
        <v>1</v>
      </c>
      <c r="L1647" s="153"/>
      <c r="M1647" s="157"/>
      <c r="T1647" s="158"/>
      <c r="AT1647" s="155" t="s">
        <v>259</v>
      </c>
      <c r="AU1647" s="155" t="s">
        <v>88</v>
      </c>
      <c r="AV1647" s="12" t="s">
        <v>80</v>
      </c>
      <c r="AW1647" s="12" t="s">
        <v>27</v>
      </c>
      <c r="AX1647" s="12" t="s">
        <v>72</v>
      </c>
      <c r="AY1647" s="155" t="s">
        <v>157</v>
      </c>
    </row>
    <row r="1648" spans="2:51" s="13" customFormat="1">
      <c r="B1648" s="159"/>
      <c r="D1648" s="154" t="s">
        <v>259</v>
      </c>
      <c r="E1648" s="160" t="s">
        <v>1</v>
      </c>
      <c r="F1648" s="161" t="s">
        <v>4484</v>
      </c>
      <c r="H1648" s="162">
        <v>2.8</v>
      </c>
      <c r="L1648" s="159"/>
      <c r="M1648" s="163"/>
      <c r="T1648" s="164"/>
      <c r="AT1648" s="160" t="s">
        <v>259</v>
      </c>
      <c r="AU1648" s="160" t="s">
        <v>88</v>
      </c>
      <c r="AV1648" s="13" t="s">
        <v>88</v>
      </c>
      <c r="AW1648" s="13" t="s">
        <v>27</v>
      </c>
      <c r="AX1648" s="13" t="s">
        <v>72</v>
      </c>
      <c r="AY1648" s="160" t="s">
        <v>157</v>
      </c>
    </row>
    <row r="1649" spans="2:65" s="13" customFormat="1">
      <c r="B1649" s="159"/>
      <c r="D1649" s="154" t="s">
        <v>259</v>
      </c>
      <c r="E1649" s="160" t="s">
        <v>1</v>
      </c>
      <c r="F1649" s="161" t="s">
        <v>4485</v>
      </c>
      <c r="H1649" s="162">
        <v>3.6</v>
      </c>
      <c r="L1649" s="159"/>
      <c r="M1649" s="163"/>
      <c r="T1649" s="164"/>
      <c r="AT1649" s="160" t="s">
        <v>259</v>
      </c>
      <c r="AU1649" s="160" t="s">
        <v>88</v>
      </c>
      <c r="AV1649" s="13" t="s">
        <v>88</v>
      </c>
      <c r="AW1649" s="13" t="s">
        <v>27</v>
      </c>
      <c r="AX1649" s="13" t="s">
        <v>72</v>
      </c>
      <c r="AY1649" s="160" t="s">
        <v>157</v>
      </c>
    </row>
    <row r="1650" spans="2:65" s="13" customFormat="1">
      <c r="B1650" s="159"/>
      <c r="D1650" s="154" t="s">
        <v>259</v>
      </c>
      <c r="E1650" s="160" t="s">
        <v>1</v>
      </c>
      <c r="F1650" s="161" t="s">
        <v>4486</v>
      </c>
      <c r="H1650" s="162">
        <v>5.6</v>
      </c>
      <c r="L1650" s="159"/>
      <c r="M1650" s="163"/>
      <c r="T1650" s="164"/>
      <c r="AT1650" s="160" t="s">
        <v>259</v>
      </c>
      <c r="AU1650" s="160" t="s">
        <v>88</v>
      </c>
      <c r="AV1650" s="13" t="s">
        <v>88</v>
      </c>
      <c r="AW1650" s="13" t="s">
        <v>27</v>
      </c>
      <c r="AX1650" s="13" t="s">
        <v>72</v>
      </c>
      <c r="AY1650" s="160" t="s">
        <v>157</v>
      </c>
    </row>
    <row r="1651" spans="2:65" s="13" customFormat="1">
      <c r="B1651" s="159"/>
      <c r="D1651" s="154" t="s">
        <v>259</v>
      </c>
      <c r="E1651" s="160" t="s">
        <v>1</v>
      </c>
      <c r="F1651" s="161" t="s">
        <v>4487</v>
      </c>
      <c r="H1651" s="162">
        <v>13.6</v>
      </c>
      <c r="L1651" s="159"/>
      <c r="M1651" s="163"/>
      <c r="T1651" s="164"/>
      <c r="AT1651" s="160" t="s">
        <v>259</v>
      </c>
      <c r="AU1651" s="160" t="s">
        <v>88</v>
      </c>
      <c r="AV1651" s="13" t="s">
        <v>88</v>
      </c>
      <c r="AW1651" s="13" t="s">
        <v>27</v>
      </c>
      <c r="AX1651" s="13" t="s">
        <v>72</v>
      </c>
      <c r="AY1651" s="160" t="s">
        <v>157</v>
      </c>
    </row>
    <row r="1652" spans="2:65" s="13" customFormat="1">
      <c r="B1652" s="159"/>
      <c r="D1652" s="154" t="s">
        <v>259</v>
      </c>
      <c r="E1652" s="160" t="s">
        <v>1</v>
      </c>
      <c r="F1652" s="161" t="s">
        <v>4496</v>
      </c>
      <c r="H1652" s="162">
        <v>2.9</v>
      </c>
      <c r="L1652" s="159"/>
      <c r="M1652" s="163"/>
      <c r="T1652" s="164"/>
      <c r="AT1652" s="160" t="s">
        <v>259</v>
      </c>
      <c r="AU1652" s="160" t="s">
        <v>88</v>
      </c>
      <c r="AV1652" s="13" t="s">
        <v>88</v>
      </c>
      <c r="AW1652" s="13" t="s">
        <v>27</v>
      </c>
      <c r="AX1652" s="13" t="s">
        <v>72</v>
      </c>
      <c r="AY1652" s="160" t="s">
        <v>157</v>
      </c>
    </row>
    <row r="1653" spans="2:65" s="13" customFormat="1">
      <c r="B1653" s="159"/>
      <c r="D1653" s="154" t="s">
        <v>259</v>
      </c>
      <c r="E1653" s="160" t="s">
        <v>1</v>
      </c>
      <c r="F1653" s="161" t="s">
        <v>4497</v>
      </c>
      <c r="H1653" s="162">
        <v>10</v>
      </c>
      <c r="L1653" s="159"/>
      <c r="M1653" s="163"/>
      <c r="T1653" s="164"/>
      <c r="AT1653" s="160" t="s">
        <v>259</v>
      </c>
      <c r="AU1653" s="160" t="s">
        <v>88</v>
      </c>
      <c r="AV1653" s="13" t="s">
        <v>88</v>
      </c>
      <c r="AW1653" s="13" t="s">
        <v>27</v>
      </c>
      <c r="AX1653" s="13" t="s">
        <v>72</v>
      </c>
      <c r="AY1653" s="160" t="s">
        <v>157</v>
      </c>
    </row>
    <row r="1654" spans="2:65" s="13" customFormat="1">
      <c r="B1654" s="159"/>
      <c r="D1654" s="154" t="s">
        <v>259</v>
      </c>
      <c r="E1654" s="160" t="s">
        <v>1</v>
      </c>
      <c r="F1654" s="161" t="s">
        <v>4498</v>
      </c>
      <c r="H1654" s="162">
        <v>3.3</v>
      </c>
      <c r="L1654" s="159"/>
      <c r="M1654" s="163"/>
      <c r="T1654" s="164"/>
      <c r="AT1654" s="160" t="s">
        <v>259</v>
      </c>
      <c r="AU1654" s="160" t="s">
        <v>88</v>
      </c>
      <c r="AV1654" s="13" t="s">
        <v>88</v>
      </c>
      <c r="AW1654" s="13" t="s">
        <v>27</v>
      </c>
      <c r="AX1654" s="13" t="s">
        <v>72</v>
      </c>
      <c r="AY1654" s="160" t="s">
        <v>157</v>
      </c>
    </row>
    <row r="1655" spans="2:65" s="13" customFormat="1">
      <c r="B1655" s="159"/>
      <c r="D1655" s="154" t="s">
        <v>259</v>
      </c>
      <c r="E1655" s="160" t="s">
        <v>1</v>
      </c>
      <c r="F1655" s="161" t="s">
        <v>4499</v>
      </c>
      <c r="H1655" s="162">
        <v>4.0999999999999996</v>
      </c>
      <c r="L1655" s="159"/>
      <c r="M1655" s="163"/>
      <c r="T1655" s="164"/>
      <c r="AT1655" s="160" t="s">
        <v>259</v>
      </c>
      <c r="AU1655" s="160" t="s">
        <v>88</v>
      </c>
      <c r="AV1655" s="13" t="s">
        <v>88</v>
      </c>
      <c r="AW1655" s="13" t="s">
        <v>27</v>
      </c>
      <c r="AX1655" s="13" t="s">
        <v>72</v>
      </c>
      <c r="AY1655" s="160" t="s">
        <v>157</v>
      </c>
    </row>
    <row r="1656" spans="2:65" s="14" customFormat="1">
      <c r="B1656" s="165"/>
      <c r="D1656" s="154" t="s">
        <v>259</v>
      </c>
      <c r="E1656" s="166" t="s">
        <v>1</v>
      </c>
      <c r="F1656" s="167" t="s">
        <v>265</v>
      </c>
      <c r="H1656" s="168">
        <v>362.42899999999997</v>
      </c>
      <c r="L1656" s="165"/>
      <c r="M1656" s="169"/>
      <c r="T1656" s="170"/>
      <c r="AT1656" s="166" t="s">
        <v>259</v>
      </c>
      <c r="AU1656" s="166" t="s">
        <v>88</v>
      </c>
      <c r="AV1656" s="14" t="s">
        <v>164</v>
      </c>
      <c r="AW1656" s="14" t="s">
        <v>27</v>
      </c>
      <c r="AX1656" s="14" t="s">
        <v>80</v>
      </c>
      <c r="AY1656" s="166" t="s">
        <v>157</v>
      </c>
    </row>
    <row r="1657" spans="2:65" s="1" customFormat="1" ht="33" customHeight="1">
      <c r="B1657" s="28"/>
      <c r="C1657" s="205" t="s">
        <v>1100</v>
      </c>
      <c r="D1657" s="205" t="s">
        <v>557</v>
      </c>
      <c r="E1657" s="206" t="s">
        <v>4935</v>
      </c>
      <c r="F1657" s="207" t="s">
        <v>4936</v>
      </c>
      <c r="G1657" s="208" t="s">
        <v>306</v>
      </c>
      <c r="H1657" s="209">
        <v>276.255</v>
      </c>
      <c r="I1657" s="904"/>
      <c r="J1657" s="210">
        <f>ROUND(I1657*H1657,2)</f>
        <v>0</v>
      </c>
      <c r="K1657" s="207" t="s">
        <v>2720</v>
      </c>
      <c r="L1657" s="185"/>
      <c r="M1657" s="186" t="s">
        <v>1</v>
      </c>
      <c r="N1657" s="187" t="s">
        <v>38</v>
      </c>
      <c r="O1657" s="142">
        <v>0</v>
      </c>
      <c r="P1657" s="142">
        <f>O1657*H1657</f>
        <v>0</v>
      </c>
      <c r="Q1657" s="142">
        <v>1.8E-3</v>
      </c>
      <c r="R1657" s="142">
        <f>Q1657*H1657</f>
        <v>0.49725899999999995</v>
      </c>
      <c r="S1657" s="142">
        <v>0</v>
      </c>
      <c r="T1657" s="143">
        <f>S1657*H1657</f>
        <v>0</v>
      </c>
      <c r="AR1657" s="144" t="s">
        <v>735</v>
      </c>
      <c r="AT1657" s="144" t="s">
        <v>557</v>
      </c>
      <c r="AU1657" s="144" t="s">
        <v>88</v>
      </c>
      <c r="AY1657" s="16" t="s">
        <v>157</v>
      </c>
      <c r="BE1657" s="145">
        <f>IF(N1657="základní",J1657,0)</f>
        <v>0</v>
      </c>
      <c r="BF1657" s="145">
        <f>IF(N1657="snížená",J1657,0)</f>
        <v>0</v>
      </c>
      <c r="BG1657" s="145">
        <f>IF(N1657="zákl. přenesená",J1657,0)</f>
        <v>0</v>
      </c>
      <c r="BH1657" s="145">
        <f>IF(N1657="sníž. přenesená",J1657,0)</f>
        <v>0</v>
      </c>
      <c r="BI1657" s="145">
        <f>IF(N1657="nulová",J1657,0)</f>
        <v>0</v>
      </c>
      <c r="BJ1657" s="16" t="s">
        <v>88</v>
      </c>
      <c r="BK1657" s="145">
        <f>ROUND(I1657*H1657,2)</f>
        <v>0</v>
      </c>
      <c r="BL1657" s="16" t="s">
        <v>188</v>
      </c>
      <c r="BM1657" s="144" t="s">
        <v>4937</v>
      </c>
    </row>
    <row r="1658" spans="2:65" s="12" customFormat="1">
      <c r="B1658" s="153"/>
      <c r="D1658" s="154" t="s">
        <v>259</v>
      </c>
      <c r="E1658" s="155" t="s">
        <v>1</v>
      </c>
      <c r="F1658" s="156" t="s">
        <v>2723</v>
      </c>
      <c r="H1658" s="155" t="s">
        <v>1</v>
      </c>
      <c r="L1658" s="153"/>
      <c r="M1658" s="157"/>
      <c r="T1658" s="158"/>
      <c r="AT1658" s="155" t="s">
        <v>259</v>
      </c>
      <c r="AU1658" s="155" t="s">
        <v>88</v>
      </c>
      <c r="AV1658" s="12" t="s">
        <v>80</v>
      </c>
      <c r="AW1658" s="12" t="s">
        <v>27</v>
      </c>
      <c r="AX1658" s="12" t="s">
        <v>72</v>
      </c>
      <c r="AY1658" s="155" t="s">
        <v>157</v>
      </c>
    </row>
    <row r="1659" spans="2:65" s="12" customFormat="1">
      <c r="B1659" s="153"/>
      <c r="D1659" s="154" t="s">
        <v>259</v>
      </c>
      <c r="E1659" s="155" t="s">
        <v>1</v>
      </c>
      <c r="F1659" s="156" t="s">
        <v>2758</v>
      </c>
      <c r="H1659" s="155" t="s">
        <v>1</v>
      </c>
      <c r="L1659" s="153"/>
      <c r="M1659" s="157"/>
      <c r="T1659" s="158"/>
      <c r="AT1659" s="155" t="s">
        <v>259</v>
      </c>
      <c r="AU1659" s="155" t="s">
        <v>88</v>
      </c>
      <c r="AV1659" s="12" t="s">
        <v>80</v>
      </c>
      <c r="AW1659" s="12" t="s">
        <v>27</v>
      </c>
      <c r="AX1659" s="12" t="s">
        <v>72</v>
      </c>
      <c r="AY1659" s="155" t="s">
        <v>157</v>
      </c>
    </row>
    <row r="1660" spans="2:65" s="13" customFormat="1">
      <c r="B1660" s="159"/>
      <c r="D1660" s="154" t="s">
        <v>259</v>
      </c>
      <c r="E1660" s="160" t="s">
        <v>1</v>
      </c>
      <c r="F1660" s="161" t="s">
        <v>4444</v>
      </c>
      <c r="H1660" s="162">
        <v>23</v>
      </c>
      <c r="L1660" s="159"/>
      <c r="M1660" s="163"/>
      <c r="T1660" s="164"/>
      <c r="AT1660" s="160" t="s">
        <v>259</v>
      </c>
      <c r="AU1660" s="160" t="s">
        <v>88</v>
      </c>
      <c r="AV1660" s="13" t="s">
        <v>88</v>
      </c>
      <c r="AW1660" s="13" t="s">
        <v>27</v>
      </c>
      <c r="AX1660" s="13" t="s">
        <v>72</v>
      </c>
      <c r="AY1660" s="160" t="s">
        <v>157</v>
      </c>
    </row>
    <row r="1661" spans="2:65" s="13" customFormat="1">
      <c r="B1661" s="159"/>
      <c r="D1661" s="154" t="s">
        <v>259</v>
      </c>
      <c r="E1661" s="160" t="s">
        <v>1</v>
      </c>
      <c r="F1661" s="161" t="s">
        <v>4445</v>
      </c>
      <c r="H1661" s="162">
        <v>9.4</v>
      </c>
      <c r="L1661" s="159"/>
      <c r="M1661" s="163"/>
      <c r="T1661" s="164"/>
      <c r="AT1661" s="160" t="s">
        <v>259</v>
      </c>
      <c r="AU1661" s="160" t="s">
        <v>88</v>
      </c>
      <c r="AV1661" s="13" t="s">
        <v>88</v>
      </c>
      <c r="AW1661" s="13" t="s">
        <v>27</v>
      </c>
      <c r="AX1661" s="13" t="s">
        <v>72</v>
      </c>
      <c r="AY1661" s="160" t="s">
        <v>157</v>
      </c>
    </row>
    <row r="1662" spans="2:65" s="13" customFormat="1">
      <c r="B1662" s="159"/>
      <c r="D1662" s="154" t="s">
        <v>259</v>
      </c>
      <c r="E1662" s="160" t="s">
        <v>1</v>
      </c>
      <c r="F1662" s="161" t="s">
        <v>4682</v>
      </c>
      <c r="H1662" s="162">
        <v>8.5</v>
      </c>
      <c r="L1662" s="159"/>
      <c r="M1662" s="163"/>
      <c r="T1662" s="164"/>
      <c r="AT1662" s="160" t="s">
        <v>259</v>
      </c>
      <c r="AU1662" s="160" t="s">
        <v>88</v>
      </c>
      <c r="AV1662" s="13" t="s">
        <v>88</v>
      </c>
      <c r="AW1662" s="13" t="s">
        <v>27</v>
      </c>
      <c r="AX1662" s="13" t="s">
        <v>72</v>
      </c>
      <c r="AY1662" s="160" t="s">
        <v>157</v>
      </c>
    </row>
    <row r="1663" spans="2:65" s="13" customFormat="1">
      <c r="B1663" s="159"/>
      <c r="D1663" s="154" t="s">
        <v>259</v>
      </c>
      <c r="E1663" s="160" t="s">
        <v>1</v>
      </c>
      <c r="F1663" s="161" t="s">
        <v>4447</v>
      </c>
      <c r="H1663" s="162">
        <v>18.5</v>
      </c>
      <c r="L1663" s="159"/>
      <c r="M1663" s="163"/>
      <c r="T1663" s="164"/>
      <c r="AT1663" s="160" t="s">
        <v>259</v>
      </c>
      <c r="AU1663" s="160" t="s">
        <v>88</v>
      </c>
      <c r="AV1663" s="13" t="s">
        <v>88</v>
      </c>
      <c r="AW1663" s="13" t="s">
        <v>27</v>
      </c>
      <c r="AX1663" s="13" t="s">
        <v>72</v>
      </c>
      <c r="AY1663" s="160" t="s">
        <v>157</v>
      </c>
    </row>
    <row r="1664" spans="2:65" s="13" customFormat="1">
      <c r="B1664" s="159"/>
      <c r="D1664" s="154" t="s">
        <v>259</v>
      </c>
      <c r="E1664" s="160" t="s">
        <v>1</v>
      </c>
      <c r="F1664" s="161" t="s">
        <v>4448</v>
      </c>
      <c r="H1664" s="162">
        <v>17.5</v>
      </c>
      <c r="L1664" s="159"/>
      <c r="M1664" s="163"/>
      <c r="T1664" s="164"/>
      <c r="AT1664" s="160" t="s">
        <v>259</v>
      </c>
      <c r="AU1664" s="160" t="s">
        <v>88</v>
      </c>
      <c r="AV1664" s="13" t="s">
        <v>88</v>
      </c>
      <c r="AW1664" s="13" t="s">
        <v>27</v>
      </c>
      <c r="AX1664" s="13" t="s">
        <v>72</v>
      </c>
      <c r="AY1664" s="160" t="s">
        <v>157</v>
      </c>
    </row>
    <row r="1665" spans="2:51" s="13" customFormat="1">
      <c r="B1665" s="159"/>
      <c r="D1665" s="154" t="s">
        <v>259</v>
      </c>
      <c r="E1665" s="160" t="s">
        <v>1</v>
      </c>
      <c r="F1665" s="161" t="s">
        <v>4449</v>
      </c>
      <c r="H1665" s="162">
        <v>16.8</v>
      </c>
      <c r="L1665" s="159"/>
      <c r="M1665" s="163"/>
      <c r="T1665" s="164"/>
      <c r="AT1665" s="160" t="s">
        <v>259</v>
      </c>
      <c r="AU1665" s="160" t="s">
        <v>88</v>
      </c>
      <c r="AV1665" s="13" t="s">
        <v>88</v>
      </c>
      <c r="AW1665" s="13" t="s">
        <v>27</v>
      </c>
      <c r="AX1665" s="13" t="s">
        <v>72</v>
      </c>
      <c r="AY1665" s="160" t="s">
        <v>157</v>
      </c>
    </row>
    <row r="1666" spans="2:51" s="13" customFormat="1">
      <c r="B1666" s="159"/>
      <c r="D1666" s="154" t="s">
        <v>259</v>
      </c>
      <c r="E1666" s="160" t="s">
        <v>1</v>
      </c>
      <c r="F1666" s="161" t="s">
        <v>4450</v>
      </c>
      <c r="H1666" s="162">
        <v>17.7</v>
      </c>
      <c r="L1666" s="159"/>
      <c r="M1666" s="163"/>
      <c r="T1666" s="164"/>
      <c r="AT1666" s="160" t="s">
        <v>259</v>
      </c>
      <c r="AU1666" s="160" t="s">
        <v>88</v>
      </c>
      <c r="AV1666" s="13" t="s">
        <v>88</v>
      </c>
      <c r="AW1666" s="13" t="s">
        <v>27</v>
      </c>
      <c r="AX1666" s="13" t="s">
        <v>72</v>
      </c>
      <c r="AY1666" s="160" t="s">
        <v>157</v>
      </c>
    </row>
    <row r="1667" spans="2:51" s="13" customFormat="1">
      <c r="B1667" s="159"/>
      <c r="D1667" s="154" t="s">
        <v>259</v>
      </c>
      <c r="E1667" s="160" t="s">
        <v>1</v>
      </c>
      <c r="F1667" s="161" t="s">
        <v>4451</v>
      </c>
      <c r="H1667" s="162">
        <v>18.399999999999999</v>
      </c>
      <c r="L1667" s="159"/>
      <c r="M1667" s="163"/>
      <c r="T1667" s="164"/>
      <c r="AT1667" s="160" t="s">
        <v>259</v>
      </c>
      <c r="AU1667" s="160" t="s">
        <v>88</v>
      </c>
      <c r="AV1667" s="13" t="s">
        <v>88</v>
      </c>
      <c r="AW1667" s="13" t="s">
        <v>27</v>
      </c>
      <c r="AX1667" s="13" t="s">
        <v>72</v>
      </c>
      <c r="AY1667" s="160" t="s">
        <v>157</v>
      </c>
    </row>
    <row r="1668" spans="2:51" s="13" customFormat="1">
      <c r="B1668" s="159"/>
      <c r="D1668" s="154" t="s">
        <v>259</v>
      </c>
      <c r="E1668" s="160" t="s">
        <v>1</v>
      </c>
      <c r="F1668" s="161" t="s">
        <v>4452</v>
      </c>
      <c r="H1668" s="162">
        <v>14.1</v>
      </c>
      <c r="L1668" s="159"/>
      <c r="M1668" s="163"/>
      <c r="T1668" s="164"/>
      <c r="AT1668" s="160" t="s">
        <v>259</v>
      </c>
      <c r="AU1668" s="160" t="s">
        <v>88</v>
      </c>
      <c r="AV1668" s="13" t="s">
        <v>88</v>
      </c>
      <c r="AW1668" s="13" t="s">
        <v>27</v>
      </c>
      <c r="AX1668" s="13" t="s">
        <v>72</v>
      </c>
      <c r="AY1668" s="160" t="s">
        <v>157</v>
      </c>
    </row>
    <row r="1669" spans="2:51" s="13" customFormat="1">
      <c r="B1669" s="159"/>
      <c r="D1669" s="154" t="s">
        <v>259</v>
      </c>
      <c r="E1669" s="160" t="s">
        <v>1</v>
      </c>
      <c r="F1669" s="161" t="s">
        <v>4453</v>
      </c>
      <c r="H1669" s="162">
        <v>2.2999999999999998</v>
      </c>
      <c r="L1669" s="159"/>
      <c r="M1669" s="163"/>
      <c r="T1669" s="164"/>
      <c r="AT1669" s="160" t="s">
        <v>259</v>
      </c>
      <c r="AU1669" s="160" t="s">
        <v>88</v>
      </c>
      <c r="AV1669" s="13" t="s">
        <v>88</v>
      </c>
      <c r="AW1669" s="13" t="s">
        <v>27</v>
      </c>
      <c r="AX1669" s="13" t="s">
        <v>72</v>
      </c>
      <c r="AY1669" s="160" t="s">
        <v>157</v>
      </c>
    </row>
    <row r="1670" spans="2:51" s="13" customFormat="1">
      <c r="B1670" s="159"/>
      <c r="D1670" s="154" t="s">
        <v>259</v>
      </c>
      <c r="E1670" s="160" t="s">
        <v>1</v>
      </c>
      <c r="F1670" s="161" t="s">
        <v>4454</v>
      </c>
      <c r="H1670" s="162">
        <v>24.4</v>
      </c>
      <c r="L1670" s="159"/>
      <c r="M1670" s="163"/>
      <c r="T1670" s="164"/>
      <c r="AT1670" s="160" t="s">
        <v>259</v>
      </c>
      <c r="AU1670" s="160" t="s">
        <v>88</v>
      </c>
      <c r="AV1670" s="13" t="s">
        <v>88</v>
      </c>
      <c r="AW1670" s="13" t="s">
        <v>27</v>
      </c>
      <c r="AX1670" s="13" t="s">
        <v>72</v>
      </c>
      <c r="AY1670" s="160" t="s">
        <v>157</v>
      </c>
    </row>
    <row r="1671" spans="2:51" s="13" customFormat="1">
      <c r="B1671" s="159"/>
      <c r="D1671" s="154" t="s">
        <v>259</v>
      </c>
      <c r="E1671" s="160" t="s">
        <v>1</v>
      </c>
      <c r="F1671" s="161" t="s">
        <v>4455</v>
      </c>
      <c r="H1671" s="162">
        <v>18.3</v>
      </c>
      <c r="L1671" s="159"/>
      <c r="M1671" s="163"/>
      <c r="T1671" s="164"/>
      <c r="AT1671" s="160" t="s">
        <v>259</v>
      </c>
      <c r="AU1671" s="160" t="s">
        <v>88</v>
      </c>
      <c r="AV1671" s="13" t="s">
        <v>88</v>
      </c>
      <c r="AW1671" s="13" t="s">
        <v>27</v>
      </c>
      <c r="AX1671" s="13" t="s">
        <v>72</v>
      </c>
      <c r="AY1671" s="160" t="s">
        <v>157</v>
      </c>
    </row>
    <row r="1672" spans="2:51" s="13" customFormat="1">
      <c r="B1672" s="159"/>
      <c r="D1672" s="154" t="s">
        <v>259</v>
      </c>
      <c r="E1672" s="160" t="s">
        <v>1</v>
      </c>
      <c r="F1672" s="161" t="s">
        <v>4456</v>
      </c>
      <c r="H1672" s="162">
        <v>13.1</v>
      </c>
      <c r="L1672" s="159"/>
      <c r="M1672" s="163"/>
      <c r="T1672" s="164"/>
      <c r="AT1672" s="160" t="s">
        <v>259</v>
      </c>
      <c r="AU1672" s="160" t="s">
        <v>88</v>
      </c>
      <c r="AV1672" s="13" t="s">
        <v>88</v>
      </c>
      <c r="AW1672" s="13" t="s">
        <v>27</v>
      </c>
      <c r="AX1672" s="13" t="s">
        <v>72</v>
      </c>
      <c r="AY1672" s="160" t="s">
        <v>157</v>
      </c>
    </row>
    <row r="1673" spans="2:51" s="13" customFormat="1">
      <c r="B1673" s="159"/>
      <c r="D1673" s="154" t="s">
        <v>259</v>
      </c>
      <c r="E1673" s="160" t="s">
        <v>1</v>
      </c>
      <c r="F1673" s="161" t="s">
        <v>4457</v>
      </c>
      <c r="H1673" s="162">
        <v>4.9000000000000004</v>
      </c>
      <c r="L1673" s="159"/>
      <c r="M1673" s="163"/>
      <c r="T1673" s="164"/>
      <c r="AT1673" s="160" t="s">
        <v>259</v>
      </c>
      <c r="AU1673" s="160" t="s">
        <v>88</v>
      </c>
      <c r="AV1673" s="13" t="s">
        <v>88</v>
      </c>
      <c r="AW1673" s="13" t="s">
        <v>27</v>
      </c>
      <c r="AX1673" s="13" t="s">
        <v>72</v>
      </c>
      <c r="AY1673" s="160" t="s">
        <v>157</v>
      </c>
    </row>
    <row r="1674" spans="2:51" s="13" customFormat="1">
      <c r="B1674" s="159"/>
      <c r="D1674" s="154" t="s">
        <v>259</v>
      </c>
      <c r="E1674" s="160" t="s">
        <v>1</v>
      </c>
      <c r="F1674" s="161" t="s">
        <v>4458</v>
      </c>
      <c r="H1674" s="162">
        <v>4.3</v>
      </c>
      <c r="L1674" s="159"/>
      <c r="M1674" s="163"/>
      <c r="T1674" s="164"/>
      <c r="AT1674" s="160" t="s">
        <v>259</v>
      </c>
      <c r="AU1674" s="160" t="s">
        <v>88</v>
      </c>
      <c r="AV1674" s="13" t="s">
        <v>88</v>
      </c>
      <c r="AW1674" s="13" t="s">
        <v>27</v>
      </c>
      <c r="AX1674" s="13" t="s">
        <v>72</v>
      </c>
      <c r="AY1674" s="160" t="s">
        <v>157</v>
      </c>
    </row>
    <row r="1675" spans="2:51" s="13" customFormat="1">
      <c r="B1675" s="159"/>
      <c r="D1675" s="154" t="s">
        <v>259</v>
      </c>
      <c r="E1675" s="160" t="s">
        <v>1</v>
      </c>
      <c r="F1675" s="161" t="s">
        <v>4459</v>
      </c>
      <c r="H1675" s="162">
        <v>15</v>
      </c>
      <c r="L1675" s="159"/>
      <c r="M1675" s="163"/>
      <c r="T1675" s="164"/>
      <c r="AT1675" s="160" t="s">
        <v>259</v>
      </c>
      <c r="AU1675" s="160" t="s">
        <v>88</v>
      </c>
      <c r="AV1675" s="13" t="s">
        <v>88</v>
      </c>
      <c r="AW1675" s="13" t="s">
        <v>27</v>
      </c>
      <c r="AX1675" s="13" t="s">
        <v>72</v>
      </c>
      <c r="AY1675" s="160" t="s">
        <v>157</v>
      </c>
    </row>
    <row r="1676" spans="2:51" s="13" customFormat="1">
      <c r="B1676" s="159"/>
      <c r="D1676" s="154" t="s">
        <v>259</v>
      </c>
      <c r="E1676" s="160" t="s">
        <v>1</v>
      </c>
      <c r="F1676" s="161" t="s">
        <v>4460</v>
      </c>
      <c r="H1676" s="162">
        <v>18.3</v>
      </c>
      <c r="L1676" s="159"/>
      <c r="M1676" s="163"/>
      <c r="T1676" s="164"/>
      <c r="AT1676" s="160" t="s">
        <v>259</v>
      </c>
      <c r="AU1676" s="160" t="s">
        <v>88</v>
      </c>
      <c r="AV1676" s="13" t="s">
        <v>88</v>
      </c>
      <c r="AW1676" s="13" t="s">
        <v>27</v>
      </c>
      <c r="AX1676" s="13" t="s">
        <v>72</v>
      </c>
      <c r="AY1676" s="160" t="s">
        <v>157</v>
      </c>
    </row>
    <row r="1677" spans="2:51" s="13" customFormat="1">
      <c r="B1677" s="159"/>
      <c r="D1677" s="154" t="s">
        <v>259</v>
      </c>
      <c r="E1677" s="160" t="s">
        <v>1</v>
      </c>
      <c r="F1677" s="161" t="s">
        <v>4461</v>
      </c>
      <c r="H1677" s="162">
        <v>15.8</v>
      </c>
      <c r="L1677" s="159"/>
      <c r="M1677" s="163"/>
      <c r="T1677" s="164"/>
      <c r="AT1677" s="160" t="s">
        <v>259</v>
      </c>
      <c r="AU1677" s="160" t="s">
        <v>88</v>
      </c>
      <c r="AV1677" s="13" t="s">
        <v>88</v>
      </c>
      <c r="AW1677" s="13" t="s">
        <v>27</v>
      </c>
      <c r="AX1677" s="13" t="s">
        <v>72</v>
      </c>
      <c r="AY1677" s="160" t="s">
        <v>157</v>
      </c>
    </row>
    <row r="1678" spans="2:51" s="13" customFormat="1">
      <c r="B1678" s="159"/>
      <c r="D1678" s="154" t="s">
        <v>259</v>
      </c>
      <c r="E1678" s="160" t="s">
        <v>1</v>
      </c>
      <c r="F1678" s="161" t="s">
        <v>4462</v>
      </c>
      <c r="H1678" s="162">
        <v>2.8</v>
      </c>
      <c r="L1678" s="159"/>
      <c r="M1678" s="163"/>
      <c r="T1678" s="164"/>
      <c r="AT1678" s="160" t="s">
        <v>259</v>
      </c>
      <c r="AU1678" s="160" t="s">
        <v>88</v>
      </c>
      <c r="AV1678" s="13" t="s">
        <v>88</v>
      </c>
      <c r="AW1678" s="13" t="s">
        <v>27</v>
      </c>
      <c r="AX1678" s="13" t="s">
        <v>72</v>
      </c>
      <c r="AY1678" s="160" t="s">
        <v>157</v>
      </c>
    </row>
    <row r="1679" spans="2:51" s="14" customFormat="1">
      <c r="B1679" s="165"/>
      <c r="D1679" s="154" t="s">
        <v>259</v>
      </c>
      <c r="E1679" s="166" t="s">
        <v>1</v>
      </c>
      <c r="F1679" s="167" t="s">
        <v>265</v>
      </c>
      <c r="H1679" s="168">
        <v>263.10000000000002</v>
      </c>
      <c r="L1679" s="165"/>
      <c r="M1679" s="169"/>
      <c r="T1679" s="170"/>
      <c r="AT1679" s="166" t="s">
        <v>259</v>
      </c>
      <c r="AU1679" s="166" t="s">
        <v>88</v>
      </c>
      <c r="AV1679" s="14" t="s">
        <v>164</v>
      </c>
      <c r="AW1679" s="14" t="s">
        <v>27</v>
      </c>
      <c r="AX1679" s="14" t="s">
        <v>80</v>
      </c>
      <c r="AY1679" s="166" t="s">
        <v>157</v>
      </c>
    </row>
    <row r="1680" spans="2:51" s="13" customFormat="1">
      <c r="B1680" s="159"/>
      <c r="D1680" s="154" t="s">
        <v>259</v>
      </c>
      <c r="F1680" s="161" t="s">
        <v>4938</v>
      </c>
      <c r="H1680" s="162">
        <v>276.255</v>
      </c>
      <c r="L1680" s="159"/>
      <c r="M1680" s="163"/>
      <c r="T1680" s="164"/>
      <c r="AT1680" s="160" t="s">
        <v>259</v>
      </c>
      <c r="AU1680" s="160" t="s">
        <v>88</v>
      </c>
      <c r="AV1680" s="13" t="s">
        <v>88</v>
      </c>
      <c r="AW1680" s="13" t="s">
        <v>3</v>
      </c>
      <c r="AX1680" s="13" t="s">
        <v>80</v>
      </c>
      <c r="AY1680" s="160" t="s">
        <v>157</v>
      </c>
    </row>
    <row r="1681" spans="2:65" s="1" customFormat="1" ht="24.25" customHeight="1">
      <c r="B1681" s="28"/>
      <c r="C1681" s="205" t="s">
        <v>1106</v>
      </c>
      <c r="D1681" s="205" t="s">
        <v>557</v>
      </c>
      <c r="E1681" s="206" t="s">
        <v>4939</v>
      </c>
      <c r="F1681" s="207" t="s">
        <v>4940</v>
      </c>
      <c r="G1681" s="208" t="s">
        <v>306</v>
      </c>
      <c r="H1681" s="209">
        <v>37.799999999999997</v>
      </c>
      <c r="I1681" s="904"/>
      <c r="J1681" s="210">
        <f>ROUND(I1681*H1681,2)</f>
        <v>0</v>
      </c>
      <c r="K1681" s="207" t="s">
        <v>2720</v>
      </c>
      <c r="L1681" s="185"/>
      <c r="M1681" s="186" t="s">
        <v>1</v>
      </c>
      <c r="N1681" s="187" t="s">
        <v>38</v>
      </c>
      <c r="O1681" s="142">
        <v>0</v>
      </c>
      <c r="P1681" s="142">
        <f>O1681*H1681</f>
        <v>0</v>
      </c>
      <c r="Q1681" s="142">
        <v>2.5000000000000001E-3</v>
      </c>
      <c r="R1681" s="142">
        <f>Q1681*H1681</f>
        <v>9.4500000000000001E-2</v>
      </c>
      <c r="S1681" s="142">
        <v>0</v>
      </c>
      <c r="T1681" s="143">
        <f>S1681*H1681</f>
        <v>0</v>
      </c>
      <c r="AR1681" s="144" t="s">
        <v>735</v>
      </c>
      <c r="AT1681" s="144" t="s">
        <v>557</v>
      </c>
      <c r="AU1681" s="144" t="s">
        <v>88</v>
      </c>
      <c r="AY1681" s="16" t="s">
        <v>157</v>
      </c>
      <c r="BE1681" s="145">
        <f>IF(N1681="základní",J1681,0)</f>
        <v>0</v>
      </c>
      <c r="BF1681" s="145">
        <f>IF(N1681="snížená",J1681,0)</f>
        <v>0</v>
      </c>
      <c r="BG1681" s="145">
        <f>IF(N1681="zákl. přenesená",J1681,0)</f>
        <v>0</v>
      </c>
      <c r="BH1681" s="145">
        <f>IF(N1681="sníž. přenesená",J1681,0)</f>
        <v>0</v>
      </c>
      <c r="BI1681" s="145">
        <f>IF(N1681="nulová",J1681,0)</f>
        <v>0</v>
      </c>
      <c r="BJ1681" s="16" t="s">
        <v>88</v>
      </c>
      <c r="BK1681" s="145">
        <f>ROUND(I1681*H1681,2)</f>
        <v>0</v>
      </c>
      <c r="BL1681" s="16" t="s">
        <v>188</v>
      </c>
      <c r="BM1681" s="144" t="s">
        <v>4941</v>
      </c>
    </row>
    <row r="1682" spans="2:65" s="12" customFormat="1">
      <c r="B1682" s="153"/>
      <c r="D1682" s="154" t="s">
        <v>259</v>
      </c>
      <c r="E1682" s="155" t="s">
        <v>1</v>
      </c>
      <c r="F1682" s="156" t="s">
        <v>2723</v>
      </c>
      <c r="H1682" s="155" t="s">
        <v>1</v>
      </c>
      <c r="L1682" s="153"/>
      <c r="M1682" s="157"/>
      <c r="T1682" s="158"/>
      <c r="AT1682" s="155" t="s">
        <v>259</v>
      </c>
      <c r="AU1682" s="155" t="s">
        <v>88</v>
      </c>
      <c r="AV1682" s="12" t="s">
        <v>80</v>
      </c>
      <c r="AW1682" s="12" t="s">
        <v>27</v>
      </c>
      <c r="AX1682" s="12" t="s">
        <v>72</v>
      </c>
      <c r="AY1682" s="155" t="s">
        <v>157</v>
      </c>
    </row>
    <row r="1683" spans="2:65" s="13" customFormat="1">
      <c r="B1683" s="159"/>
      <c r="D1683" s="154" t="s">
        <v>259</v>
      </c>
      <c r="E1683" s="160" t="s">
        <v>1</v>
      </c>
      <c r="F1683" s="161" t="s">
        <v>4934</v>
      </c>
      <c r="H1683" s="162">
        <v>36</v>
      </c>
      <c r="L1683" s="159"/>
      <c r="M1683" s="163"/>
      <c r="T1683" s="164"/>
      <c r="AT1683" s="160" t="s">
        <v>259</v>
      </c>
      <c r="AU1683" s="160" t="s">
        <v>88</v>
      </c>
      <c r="AV1683" s="13" t="s">
        <v>88</v>
      </c>
      <c r="AW1683" s="13" t="s">
        <v>27</v>
      </c>
      <c r="AX1683" s="13" t="s">
        <v>72</v>
      </c>
      <c r="AY1683" s="160" t="s">
        <v>157</v>
      </c>
    </row>
    <row r="1684" spans="2:65" s="14" customFormat="1">
      <c r="B1684" s="165"/>
      <c r="D1684" s="154" t="s">
        <v>259</v>
      </c>
      <c r="E1684" s="166" t="s">
        <v>1</v>
      </c>
      <c r="F1684" s="167" t="s">
        <v>265</v>
      </c>
      <c r="H1684" s="168">
        <v>36</v>
      </c>
      <c r="L1684" s="165"/>
      <c r="M1684" s="169"/>
      <c r="T1684" s="170"/>
      <c r="AT1684" s="166" t="s">
        <v>259</v>
      </c>
      <c r="AU1684" s="166" t="s">
        <v>88</v>
      </c>
      <c r="AV1684" s="14" t="s">
        <v>164</v>
      </c>
      <c r="AW1684" s="14" t="s">
        <v>27</v>
      </c>
      <c r="AX1684" s="14" t="s">
        <v>80</v>
      </c>
      <c r="AY1684" s="166" t="s">
        <v>157</v>
      </c>
    </row>
    <row r="1685" spans="2:65" s="13" customFormat="1">
      <c r="B1685" s="159"/>
      <c r="D1685" s="154" t="s">
        <v>259</v>
      </c>
      <c r="F1685" s="161" t="s">
        <v>4942</v>
      </c>
      <c r="H1685" s="162">
        <v>37.799999999999997</v>
      </c>
      <c r="L1685" s="159"/>
      <c r="M1685" s="163"/>
      <c r="T1685" s="164"/>
      <c r="AT1685" s="160" t="s">
        <v>259</v>
      </c>
      <c r="AU1685" s="160" t="s">
        <v>88</v>
      </c>
      <c r="AV1685" s="13" t="s">
        <v>88</v>
      </c>
      <c r="AW1685" s="13" t="s">
        <v>3</v>
      </c>
      <c r="AX1685" s="13" t="s">
        <v>80</v>
      </c>
      <c r="AY1685" s="160" t="s">
        <v>157</v>
      </c>
    </row>
    <row r="1686" spans="2:65" s="1" customFormat="1" ht="24.25" customHeight="1">
      <c r="B1686" s="28"/>
      <c r="C1686" s="205" t="s">
        <v>1112</v>
      </c>
      <c r="D1686" s="205" t="s">
        <v>557</v>
      </c>
      <c r="E1686" s="206" t="s">
        <v>4943</v>
      </c>
      <c r="F1686" s="207" t="s">
        <v>4944</v>
      </c>
      <c r="G1686" s="208" t="s">
        <v>306</v>
      </c>
      <c r="H1686" s="209">
        <v>48.195</v>
      </c>
      <c r="I1686" s="904"/>
      <c r="J1686" s="210">
        <f>ROUND(I1686*H1686,2)</f>
        <v>0</v>
      </c>
      <c r="K1686" s="207" t="s">
        <v>2720</v>
      </c>
      <c r="L1686" s="185"/>
      <c r="M1686" s="186" t="s">
        <v>1</v>
      </c>
      <c r="N1686" s="187" t="s">
        <v>38</v>
      </c>
      <c r="O1686" s="142">
        <v>0</v>
      </c>
      <c r="P1686" s="142">
        <f>O1686*H1686</f>
        <v>0</v>
      </c>
      <c r="Q1686" s="142">
        <v>8.9999999999999998E-4</v>
      </c>
      <c r="R1686" s="142">
        <f>Q1686*H1686</f>
        <v>4.3375499999999997E-2</v>
      </c>
      <c r="S1686" s="142">
        <v>0</v>
      </c>
      <c r="T1686" s="143">
        <f>S1686*H1686</f>
        <v>0</v>
      </c>
      <c r="AR1686" s="144" t="s">
        <v>735</v>
      </c>
      <c r="AT1686" s="144" t="s">
        <v>557</v>
      </c>
      <c r="AU1686" s="144" t="s">
        <v>88</v>
      </c>
      <c r="AY1686" s="16" t="s">
        <v>157</v>
      </c>
      <c r="BE1686" s="145">
        <f>IF(N1686="základní",J1686,0)</f>
        <v>0</v>
      </c>
      <c r="BF1686" s="145">
        <f>IF(N1686="snížená",J1686,0)</f>
        <v>0</v>
      </c>
      <c r="BG1686" s="145">
        <f>IF(N1686="zákl. přenesená",J1686,0)</f>
        <v>0</v>
      </c>
      <c r="BH1686" s="145">
        <f>IF(N1686="sníž. přenesená",J1686,0)</f>
        <v>0</v>
      </c>
      <c r="BI1686" s="145">
        <f>IF(N1686="nulová",J1686,0)</f>
        <v>0</v>
      </c>
      <c r="BJ1686" s="16" t="s">
        <v>88</v>
      </c>
      <c r="BK1686" s="145">
        <f>ROUND(I1686*H1686,2)</f>
        <v>0</v>
      </c>
      <c r="BL1686" s="16" t="s">
        <v>188</v>
      </c>
      <c r="BM1686" s="144" t="s">
        <v>4945</v>
      </c>
    </row>
    <row r="1687" spans="2:65" s="12" customFormat="1">
      <c r="B1687" s="153"/>
      <c r="D1687" s="154" t="s">
        <v>259</v>
      </c>
      <c r="E1687" s="155" t="s">
        <v>1</v>
      </c>
      <c r="F1687" s="156" t="s">
        <v>4658</v>
      </c>
      <c r="H1687" s="155" t="s">
        <v>1</v>
      </c>
      <c r="L1687" s="153"/>
      <c r="M1687" s="157"/>
      <c r="T1687" s="158"/>
      <c r="AT1687" s="155" t="s">
        <v>259</v>
      </c>
      <c r="AU1687" s="155" t="s">
        <v>88</v>
      </c>
      <c r="AV1687" s="12" t="s">
        <v>80</v>
      </c>
      <c r="AW1687" s="12" t="s">
        <v>27</v>
      </c>
      <c r="AX1687" s="12" t="s">
        <v>72</v>
      </c>
      <c r="AY1687" s="155" t="s">
        <v>157</v>
      </c>
    </row>
    <row r="1688" spans="2:65" s="13" customFormat="1">
      <c r="B1688" s="159"/>
      <c r="D1688" s="154" t="s">
        <v>259</v>
      </c>
      <c r="E1688" s="160" t="s">
        <v>1</v>
      </c>
      <c r="F1688" s="161" t="s">
        <v>4484</v>
      </c>
      <c r="H1688" s="162">
        <v>2.8</v>
      </c>
      <c r="L1688" s="159"/>
      <c r="M1688" s="163"/>
      <c r="T1688" s="164"/>
      <c r="AT1688" s="160" t="s">
        <v>259</v>
      </c>
      <c r="AU1688" s="160" t="s">
        <v>88</v>
      </c>
      <c r="AV1688" s="13" t="s">
        <v>88</v>
      </c>
      <c r="AW1688" s="13" t="s">
        <v>27</v>
      </c>
      <c r="AX1688" s="13" t="s">
        <v>72</v>
      </c>
      <c r="AY1688" s="160" t="s">
        <v>157</v>
      </c>
    </row>
    <row r="1689" spans="2:65" s="13" customFormat="1">
      <c r="B1689" s="159"/>
      <c r="D1689" s="154" t="s">
        <v>259</v>
      </c>
      <c r="E1689" s="160" t="s">
        <v>1</v>
      </c>
      <c r="F1689" s="161" t="s">
        <v>4485</v>
      </c>
      <c r="H1689" s="162">
        <v>3.6</v>
      </c>
      <c r="L1689" s="159"/>
      <c r="M1689" s="163"/>
      <c r="T1689" s="164"/>
      <c r="AT1689" s="160" t="s">
        <v>259</v>
      </c>
      <c r="AU1689" s="160" t="s">
        <v>88</v>
      </c>
      <c r="AV1689" s="13" t="s">
        <v>88</v>
      </c>
      <c r="AW1689" s="13" t="s">
        <v>27</v>
      </c>
      <c r="AX1689" s="13" t="s">
        <v>72</v>
      </c>
      <c r="AY1689" s="160" t="s">
        <v>157</v>
      </c>
    </row>
    <row r="1690" spans="2:65" s="13" customFormat="1">
      <c r="B1690" s="159"/>
      <c r="D1690" s="154" t="s">
        <v>259</v>
      </c>
      <c r="E1690" s="160" t="s">
        <v>1</v>
      </c>
      <c r="F1690" s="161" t="s">
        <v>4486</v>
      </c>
      <c r="H1690" s="162">
        <v>5.6</v>
      </c>
      <c r="L1690" s="159"/>
      <c r="M1690" s="163"/>
      <c r="T1690" s="164"/>
      <c r="AT1690" s="160" t="s">
        <v>259</v>
      </c>
      <c r="AU1690" s="160" t="s">
        <v>88</v>
      </c>
      <c r="AV1690" s="13" t="s">
        <v>88</v>
      </c>
      <c r="AW1690" s="13" t="s">
        <v>27</v>
      </c>
      <c r="AX1690" s="13" t="s">
        <v>72</v>
      </c>
      <c r="AY1690" s="160" t="s">
        <v>157</v>
      </c>
    </row>
    <row r="1691" spans="2:65" s="13" customFormat="1">
      <c r="B1691" s="159"/>
      <c r="D1691" s="154" t="s">
        <v>259</v>
      </c>
      <c r="E1691" s="160" t="s">
        <v>1</v>
      </c>
      <c r="F1691" s="161" t="s">
        <v>4487</v>
      </c>
      <c r="H1691" s="162">
        <v>13.6</v>
      </c>
      <c r="L1691" s="159"/>
      <c r="M1691" s="163"/>
      <c r="T1691" s="164"/>
      <c r="AT1691" s="160" t="s">
        <v>259</v>
      </c>
      <c r="AU1691" s="160" t="s">
        <v>88</v>
      </c>
      <c r="AV1691" s="13" t="s">
        <v>88</v>
      </c>
      <c r="AW1691" s="13" t="s">
        <v>27</v>
      </c>
      <c r="AX1691" s="13" t="s">
        <v>72</v>
      </c>
      <c r="AY1691" s="160" t="s">
        <v>157</v>
      </c>
    </row>
    <row r="1692" spans="2:65" s="13" customFormat="1">
      <c r="B1692" s="159"/>
      <c r="D1692" s="154" t="s">
        <v>259</v>
      </c>
      <c r="E1692" s="160" t="s">
        <v>1</v>
      </c>
      <c r="F1692" s="161" t="s">
        <v>4496</v>
      </c>
      <c r="H1692" s="162">
        <v>2.9</v>
      </c>
      <c r="L1692" s="159"/>
      <c r="M1692" s="163"/>
      <c r="T1692" s="164"/>
      <c r="AT1692" s="160" t="s">
        <v>259</v>
      </c>
      <c r="AU1692" s="160" t="s">
        <v>88</v>
      </c>
      <c r="AV1692" s="13" t="s">
        <v>88</v>
      </c>
      <c r="AW1692" s="13" t="s">
        <v>27</v>
      </c>
      <c r="AX1692" s="13" t="s">
        <v>72</v>
      </c>
      <c r="AY1692" s="160" t="s">
        <v>157</v>
      </c>
    </row>
    <row r="1693" spans="2:65" s="13" customFormat="1">
      <c r="B1693" s="159"/>
      <c r="D1693" s="154" t="s">
        <v>259</v>
      </c>
      <c r="E1693" s="160" t="s">
        <v>1</v>
      </c>
      <c r="F1693" s="161" t="s">
        <v>4497</v>
      </c>
      <c r="H1693" s="162">
        <v>10</v>
      </c>
      <c r="L1693" s="159"/>
      <c r="M1693" s="163"/>
      <c r="T1693" s="164"/>
      <c r="AT1693" s="160" t="s">
        <v>259</v>
      </c>
      <c r="AU1693" s="160" t="s">
        <v>88</v>
      </c>
      <c r="AV1693" s="13" t="s">
        <v>88</v>
      </c>
      <c r="AW1693" s="13" t="s">
        <v>27</v>
      </c>
      <c r="AX1693" s="13" t="s">
        <v>72</v>
      </c>
      <c r="AY1693" s="160" t="s">
        <v>157</v>
      </c>
    </row>
    <row r="1694" spans="2:65" s="13" customFormat="1">
      <c r="B1694" s="159"/>
      <c r="D1694" s="154" t="s">
        <v>259</v>
      </c>
      <c r="E1694" s="160" t="s">
        <v>1</v>
      </c>
      <c r="F1694" s="161" t="s">
        <v>4498</v>
      </c>
      <c r="H1694" s="162">
        <v>3.3</v>
      </c>
      <c r="L1694" s="159"/>
      <c r="M1694" s="163"/>
      <c r="T1694" s="164"/>
      <c r="AT1694" s="160" t="s">
        <v>259</v>
      </c>
      <c r="AU1694" s="160" t="s">
        <v>88</v>
      </c>
      <c r="AV1694" s="13" t="s">
        <v>88</v>
      </c>
      <c r="AW1694" s="13" t="s">
        <v>27</v>
      </c>
      <c r="AX1694" s="13" t="s">
        <v>72</v>
      </c>
      <c r="AY1694" s="160" t="s">
        <v>157</v>
      </c>
    </row>
    <row r="1695" spans="2:65" s="13" customFormat="1">
      <c r="B1695" s="159"/>
      <c r="D1695" s="154" t="s">
        <v>259</v>
      </c>
      <c r="E1695" s="160" t="s">
        <v>1</v>
      </c>
      <c r="F1695" s="161" t="s">
        <v>4499</v>
      </c>
      <c r="H1695" s="162">
        <v>4.0999999999999996</v>
      </c>
      <c r="L1695" s="159"/>
      <c r="M1695" s="163"/>
      <c r="T1695" s="164"/>
      <c r="AT1695" s="160" t="s">
        <v>259</v>
      </c>
      <c r="AU1695" s="160" t="s">
        <v>88</v>
      </c>
      <c r="AV1695" s="13" t="s">
        <v>88</v>
      </c>
      <c r="AW1695" s="13" t="s">
        <v>27</v>
      </c>
      <c r="AX1695" s="13" t="s">
        <v>72</v>
      </c>
      <c r="AY1695" s="160" t="s">
        <v>157</v>
      </c>
    </row>
    <row r="1696" spans="2:65" s="14" customFormat="1">
      <c r="B1696" s="165"/>
      <c r="D1696" s="154" t="s">
        <v>259</v>
      </c>
      <c r="E1696" s="166" t="s">
        <v>1</v>
      </c>
      <c r="F1696" s="167" t="s">
        <v>265</v>
      </c>
      <c r="H1696" s="168">
        <v>45.9</v>
      </c>
      <c r="L1696" s="165"/>
      <c r="M1696" s="169"/>
      <c r="T1696" s="170"/>
      <c r="AT1696" s="166" t="s">
        <v>259</v>
      </c>
      <c r="AU1696" s="166" t="s">
        <v>88</v>
      </c>
      <c r="AV1696" s="14" t="s">
        <v>164</v>
      </c>
      <c r="AW1696" s="14" t="s">
        <v>27</v>
      </c>
      <c r="AX1696" s="14" t="s">
        <v>80</v>
      </c>
      <c r="AY1696" s="166" t="s">
        <v>157</v>
      </c>
    </row>
    <row r="1697" spans="2:65" s="13" customFormat="1">
      <c r="B1697" s="159"/>
      <c r="D1697" s="154" t="s">
        <v>259</v>
      </c>
      <c r="F1697" s="161" t="s">
        <v>4946</v>
      </c>
      <c r="H1697" s="162">
        <v>48.195</v>
      </c>
      <c r="L1697" s="159"/>
      <c r="M1697" s="163"/>
      <c r="T1697" s="164"/>
      <c r="AT1697" s="160" t="s">
        <v>259</v>
      </c>
      <c r="AU1697" s="160" t="s">
        <v>88</v>
      </c>
      <c r="AV1697" s="13" t="s">
        <v>88</v>
      </c>
      <c r="AW1697" s="13" t="s">
        <v>3</v>
      </c>
      <c r="AX1697" s="13" t="s">
        <v>80</v>
      </c>
      <c r="AY1697" s="160" t="s">
        <v>157</v>
      </c>
    </row>
    <row r="1698" spans="2:65" s="1" customFormat="1" ht="24.25" customHeight="1">
      <c r="B1698" s="28"/>
      <c r="C1698" s="205" t="s">
        <v>1118</v>
      </c>
      <c r="D1698" s="205" t="s">
        <v>557</v>
      </c>
      <c r="E1698" s="206" t="s">
        <v>4947</v>
      </c>
      <c r="F1698" s="207" t="s">
        <v>4948</v>
      </c>
      <c r="G1698" s="208" t="s">
        <v>306</v>
      </c>
      <c r="H1698" s="209">
        <v>18.3</v>
      </c>
      <c r="I1698" s="904"/>
      <c r="J1698" s="210">
        <f>ROUND(I1698*H1698,2)</f>
        <v>0</v>
      </c>
      <c r="K1698" s="207" t="s">
        <v>2720</v>
      </c>
      <c r="L1698" s="185"/>
      <c r="M1698" s="186" t="s">
        <v>1</v>
      </c>
      <c r="N1698" s="187" t="s">
        <v>38</v>
      </c>
      <c r="O1698" s="142">
        <v>0</v>
      </c>
      <c r="P1698" s="142">
        <f>O1698*H1698</f>
        <v>0</v>
      </c>
      <c r="Q1698" s="142">
        <v>6.4999999999999997E-4</v>
      </c>
      <c r="R1698" s="142">
        <f>Q1698*H1698</f>
        <v>1.1894999999999999E-2</v>
      </c>
      <c r="S1698" s="142">
        <v>0</v>
      </c>
      <c r="T1698" s="143">
        <f>S1698*H1698</f>
        <v>0</v>
      </c>
      <c r="AR1698" s="144" t="s">
        <v>735</v>
      </c>
      <c r="AT1698" s="144" t="s">
        <v>557</v>
      </c>
      <c r="AU1698" s="144" t="s">
        <v>88</v>
      </c>
      <c r="AY1698" s="16" t="s">
        <v>157</v>
      </c>
      <c r="BE1698" s="145">
        <f>IF(N1698="základní",J1698,0)</f>
        <v>0</v>
      </c>
      <c r="BF1698" s="145">
        <f>IF(N1698="snížená",J1698,0)</f>
        <v>0</v>
      </c>
      <c r="BG1698" s="145">
        <f>IF(N1698="zákl. přenesená",J1698,0)</f>
        <v>0</v>
      </c>
      <c r="BH1698" s="145">
        <f>IF(N1698="sníž. přenesená",J1698,0)</f>
        <v>0</v>
      </c>
      <c r="BI1698" s="145">
        <f>IF(N1698="nulová",J1698,0)</f>
        <v>0</v>
      </c>
      <c r="BJ1698" s="16" t="s">
        <v>88</v>
      </c>
      <c r="BK1698" s="145">
        <f>ROUND(I1698*H1698,2)</f>
        <v>0</v>
      </c>
      <c r="BL1698" s="16" t="s">
        <v>188</v>
      </c>
      <c r="BM1698" s="144" t="s">
        <v>4949</v>
      </c>
    </row>
    <row r="1699" spans="2:65" s="12" customFormat="1">
      <c r="B1699" s="153"/>
      <c r="D1699" s="154" t="s">
        <v>259</v>
      </c>
      <c r="E1699" s="155" t="s">
        <v>1</v>
      </c>
      <c r="F1699" s="156" t="s">
        <v>4282</v>
      </c>
      <c r="H1699" s="155" t="s">
        <v>1</v>
      </c>
      <c r="L1699" s="153"/>
      <c r="M1699" s="157"/>
      <c r="T1699" s="158"/>
      <c r="AT1699" s="155" t="s">
        <v>259</v>
      </c>
      <c r="AU1699" s="155" t="s">
        <v>88</v>
      </c>
      <c r="AV1699" s="12" t="s">
        <v>80</v>
      </c>
      <c r="AW1699" s="12" t="s">
        <v>27</v>
      </c>
      <c r="AX1699" s="12" t="s">
        <v>72</v>
      </c>
      <c r="AY1699" s="155" t="s">
        <v>157</v>
      </c>
    </row>
    <row r="1700" spans="2:65" s="12" customFormat="1">
      <c r="B1700" s="153"/>
      <c r="D1700" s="154" t="s">
        <v>259</v>
      </c>
      <c r="E1700" s="155" t="s">
        <v>1</v>
      </c>
      <c r="F1700" s="156" t="s">
        <v>4283</v>
      </c>
      <c r="H1700" s="155" t="s">
        <v>1</v>
      </c>
      <c r="L1700" s="153"/>
      <c r="M1700" s="157"/>
      <c r="T1700" s="158"/>
      <c r="AT1700" s="155" t="s">
        <v>259</v>
      </c>
      <c r="AU1700" s="155" t="s">
        <v>88</v>
      </c>
      <c r="AV1700" s="12" t="s">
        <v>80</v>
      </c>
      <c r="AW1700" s="12" t="s">
        <v>27</v>
      </c>
      <c r="AX1700" s="12" t="s">
        <v>72</v>
      </c>
      <c r="AY1700" s="155" t="s">
        <v>157</v>
      </c>
    </row>
    <row r="1701" spans="2:65" s="13" customFormat="1">
      <c r="B1701" s="159"/>
      <c r="D1701" s="154" t="s">
        <v>259</v>
      </c>
      <c r="E1701" s="160" t="s">
        <v>1</v>
      </c>
      <c r="F1701" s="161" t="s">
        <v>4720</v>
      </c>
      <c r="H1701" s="162">
        <v>8.42</v>
      </c>
      <c r="L1701" s="159"/>
      <c r="M1701" s="163"/>
      <c r="T1701" s="164"/>
      <c r="AT1701" s="160" t="s">
        <v>259</v>
      </c>
      <c r="AU1701" s="160" t="s">
        <v>88</v>
      </c>
      <c r="AV1701" s="13" t="s">
        <v>88</v>
      </c>
      <c r="AW1701" s="13" t="s">
        <v>27</v>
      </c>
      <c r="AX1701" s="13" t="s">
        <v>72</v>
      </c>
      <c r="AY1701" s="160" t="s">
        <v>157</v>
      </c>
    </row>
    <row r="1702" spans="2:65" s="13" customFormat="1">
      <c r="B1702" s="159"/>
      <c r="D1702" s="154" t="s">
        <v>259</v>
      </c>
      <c r="E1702" s="160" t="s">
        <v>1</v>
      </c>
      <c r="F1702" s="161" t="s">
        <v>4721</v>
      </c>
      <c r="H1702" s="162">
        <v>9.0090000000000003</v>
      </c>
      <c r="L1702" s="159"/>
      <c r="M1702" s="163"/>
      <c r="T1702" s="164"/>
      <c r="AT1702" s="160" t="s">
        <v>259</v>
      </c>
      <c r="AU1702" s="160" t="s">
        <v>88</v>
      </c>
      <c r="AV1702" s="13" t="s">
        <v>88</v>
      </c>
      <c r="AW1702" s="13" t="s">
        <v>27</v>
      </c>
      <c r="AX1702" s="13" t="s">
        <v>72</v>
      </c>
      <c r="AY1702" s="160" t="s">
        <v>157</v>
      </c>
    </row>
    <row r="1703" spans="2:65" s="14" customFormat="1">
      <c r="B1703" s="165"/>
      <c r="D1703" s="154" t="s">
        <v>259</v>
      </c>
      <c r="E1703" s="166" t="s">
        <v>1</v>
      </c>
      <c r="F1703" s="167" t="s">
        <v>265</v>
      </c>
      <c r="H1703" s="168">
        <v>17.428999999999998</v>
      </c>
      <c r="L1703" s="165"/>
      <c r="M1703" s="169"/>
      <c r="T1703" s="170"/>
      <c r="AT1703" s="166" t="s">
        <v>259</v>
      </c>
      <c r="AU1703" s="166" t="s">
        <v>88</v>
      </c>
      <c r="AV1703" s="14" t="s">
        <v>164</v>
      </c>
      <c r="AW1703" s="14" t="s">
        <v>27</v>
      </c>
      <c r="AX1703" s="14" t="s">
        <v>80</v>
      </c>
      <c r="AY1703" s="166" t="s">
        <v>157</v>
      </c>
    </row>
    <row r="1704" spans="2:65" s="13" customFormat="1">
      <c r="B1704" s="159"/>
      <c r="D1704" s="154" t="s">
        <v>259</v>
      </c>
      <c r="F1704" s="161" t="s">
        <v>4950</v>
      </c>
      <c r="H1704" s="162">
        <v>18.3</v>
      </c>
      <c r="L1704" s="159"/>
      <c r="M1704" s="163"/>
      <c r="T1704" s="164"/>
      <c r="AT1704" s="160" t="s">
        <v>259</v>
      </c>
      <c r="AU1704" s="160" t="s">
        <v>88</v>
      </c>
      <c r="AV1704" s="13" t="s">
        <v>88</v>
      </c>
      <c r="AW1704" s="13" t="s">
        <v>3</v>
      </c>
      <c r="AX1704" s="13" t="s">
        <v>80</v>
      </c>
      <c r="AY1704" s="160" t="s">
        <v>157</v>
      </c>
    </row>
    <row r="1705" spans="2:65" s="1" customFormat="1" ht="24.25" customHeight="1">
      <c r="B1705" s="28"/>
      <c r="C1705" s="198" t="s">
        <v>1123</v>
      </c>
      <c r="D1705" s="198" t="s">
        <v>160</v>
      </c>
      <c r="E1705" s="199" t="s">
        <v>4951</v>
      </c>
      <c r="F1705" s="200" t="s">
        <v>4952</v>
      </c>
      <c r="G1705" s="201" t="s">
        <v>306</v>
      </c>
      <c r="H1705" s="202">
        <v>748.41</v>
      </c>
      <c r="I1705" s="903"/>
      <c r="J1705" s="203">
        <f>ROUND(I1705*H1705,2)</f>
        <v>0</v>
      </c>
      <c r="K1705" s="200" t="s">
        <v>2720</v>
      </c>
      <c r="L1705" s="28"/>
      <c r="M1705" s="140" t="s">
        <v>1</v>
      </c>
      <c r="N1705" s="141" t="s">
        <v>38</v>
      </c>
      <c r="O1705" s="142">
        <v>0.02</v>
      </c>
      <c r="P1705" s="142">
        <f>O1705*H1705</f>
        <v>14.9682</v>
      </c>
      <c r="Q1705" s="142">
        <v>3.0000000000000001E-5</v>
      </c>
      <c r="R1705" s="142">
        <f>Q1705*H1705</f>
        <v>2.2452299999999998E-2</v>
      </c>
      <c r="S1705" s="142">
        <v>0</v>
      </c>
      <c r="T1705" s="143">
        <f>S1705*H1705</f>
        <v>0</v>
      </c>
      <c r="AR1705" s="144" t="s">
        <v>188</v>
      </c>
      <c r="AT1705" s="144" t="s">
        <v>160</v>
      </c>
      <c r="AU1705" s="144" t="s">
        <v>88</v>
      </c>
      <c r="AY1705" s="16" t="s">
        <v>157</v>
      </c>
      <c r="BE1705" s="145">
        <f>IF(N1705="základní",J1705,0)</f>
        <v>0</v>
      </c>
      <c r="BF1705" s="145">
        <f>IF(N1705="snížená",J1705,0)</f>
        <v>0</v>
      </c>
      <c r="BG1705" s="145">
        <f>IF(N1705="zákl. přenesená",J1705,0)</f>
        <v>0</v>
      </c>
      <c r="BH1705" s="145">
        <f>IF(N1705="sníž. přenesená",J1705,0)</f>
        <v>0</v>
      </c>
      <c r="BI1705" s="145">
        <f>IF(N1705="nulová",J1705,0)</f>
        <v>0</v>
      </c>
      <c r="BJ1705" s="16" t="s">
        <v>88</v>
      </c>
      <c r="BK1705" s="145">
        <f>ROUND(I1705*H1705,2)</f>
        <v>0</v>
      </c>
      <c r="BL1705" s="16" t="s">
        <v>188</v>
      </c>
      <c r="BM1705" s="144" t="s">
        <v>4953</v>
      </c>
    </row>
    <row r="1706" spans="2:65" s="1" customFormat="1">
      <c r="B1706" s="28"/>
      <c r="D1706" s="150" t="s">
        <v>214</v>
      </c>
      <c r="F1706" s="870" t="s">
        <v>4954</v>
      </c>
      <c r="L1706" s="28"/>
      <c r="M1706" s="152"/>
      <c r="T1706" s="52"/>
      <c r="AT1706" s="16" t="s">
        <v>214</v>
      </c>
      <c r="AU1706" s="16" t="s">
        <v>88</v>
      </c>
    </row>
    <row r="1707" spans="2:65" s="12" customFormat="1">
      <c r="B1707" s="153"/>
      <c r="D1707" s="154" t="s">
        <v>259</v>
      </c>
      <c r="E1707" s="155" t="s">
        <v>1</v>
      </c>
      <c r="F1707" s="156" t="s">
        <v>2723</v>
      </c>
      <c r="H1707" s="155" t="s">
        <v>1</v>
      </c>
      <c r="L1707" s="153"/>
      <c r="M1707" s="157"/>
      <c r="T1707" s="158"/>
      <c r="AT1707" s="155" t="s">
        <v>259</v>
      </c>
      <c r="AU1707" s="155" t="s">
        <v>88</v>
      </c>
      <c r="AV1707" s="12" t="s">
        <v>80</v>
      </c>
      <c r="AW1707" s="12" t="s">
        <v>27</v>
      </c>
      <c r="AX1707" s="12" t="s">
        <v>72</v>
      </c>
      <c r="AY1707" s="155" t="s">
        <v>157</v>
      </c>
    </row>
    <row r="1708" spans="2:65" s="12" customFormat="1">
      <c r="B1708" s="153"/>
      <c r="D1708" s="154" t="s">
        <v>259</v>
      </c>
      <c r="E1708" s="155" t="s">
        <v>1</v>
      </c>
      <c r="F1708" s="156" t="s">
        <v>2758</v>
      </c>
      <c r="H1708" s="155" t="s">
        <v>1</v>
      </c>
      <c r="L1708" s="153"/>
      <c r="M1708" s="157"/>
      <c r="T1708" s="158"/>
      <c r="AT1708" s="155" t="s">
        <v>259</v>
      </c>
      <c r="AU1708" s="155" t="s">
        <v>88</v>
      </c>
      <c r="AV1708" s="12" t="s">
        <v>80</v>
      </c>
      <c r="AW1708" s="12" t="s">
        <v>27</v>
      </c>
      <c r="AX1708" s="12" t="s">
        <v>72</v>
      </c>
      <c r="AY1708" s="155" t="s">
        <v>157</v>
      </c>
    </row>
    <row r="1709" spans="2:65" s="13" customFormat="1">
      <c r="B1709" s="159"/>
      <c r="D1709" s="154" t="s">
        <v>259</v>
      </c>
      <c r="E1709" s="160" t="s">
        <v>1</v>
      </c>
      <c r="F1709" s="161" t="s">
        <v>4444</v>
      </c>
      <c r="H1709" s="162">
        <v>23</v>
      </c>
      <c r="L1709" s="159"/>
      <c r="M1709" s="163"/>
      <c r="T1709" s="164"/>
      <c r="AT1709" s="160" t="s">
        <v>259</v>
      </c>
      <c r="AU1709" s="160" t="s">
        <v>88</v>
      </c>
      <c r="AV1709" s="13" t="s">
        <v>88</v>
      </c>
      <c r="AW1709" s="13" t="s">
        <v>27</v>
      </c>
      <c r="AX1709" s="13" t="s">
        <v>72</v>
      </c>
      <c r="AY1709" s="160" t="s">
        <v>157</v>
      </c>
    </row>
    <row r="1710" spans="2:65" s="13" customFormat="1">
      <c r="B1710" s="159"/>
      <c r="D1710" s="154" t="s">
        <v>259</v>
      </c>
      <c r="E1710" s="160" t="s">
        <v>1</v>
      </c>
      <c r="F1710" s="161" t="s">
        <v>4445</v>
      </c>
      <c r="H1710" s="162">
        <v>9.4</v>
      </c>
      <c r="L1710" s="159"/>
      <c r="M1710" s="163"/>
      <c r="T1710" s="164"/>
      <c r="AT1710" s="160" t="s">
        <v>259</v>
      </c>
      <c r="AU1710" s="160" t="s">
        <v>88</v>
      </c>
      <c r="AV1710" s="13" t="s">
        <v>88</v>
      </c>
      <c r="AW1710" s="13" t="s">
        <v>27</v>
      </c>
      <c r="AX1710" s="13" t="s">
        <v>72</v>
      </c>
      <c r="AY1710" s="160" t="s">
        <v>157</v>
      </c>
    </row>
    <row r="1711" spans="2:65" s="13" customFormat="1">
      <c r="B1711" s="159"/>
      <c r="D1711" s="154" t="s">
        <v>259</v>
      </c>
      <c r="E1711" s="160" t="s">
        <v>1</v>
      </c>
      <c r="F1711" s="161" t="s">
        <v>4682</v>
      </c>
      <c r="H1711" s="162">
        <v>8.5</v>
      </c>
      <c r="L1711" s="159"/>
      <c r="M1711" s="163"/>
      <c r="T1711" s="164"/>
      <c r="AT1711" s="160" t="s">
        <v>259</v>
      </c>
      <c r="AU1711" s="160" t="s">
        <v>88</v>
      </c>
      <c r="AV1711" s="13" t="s">
        <v>88</v>
      </c>
      <c r="AW1711" s="13" t="s">
        <v>27</v>
      </c>
      <c r="AX1711" s="13" t="s">
        <v>72</v>
      </c>
      <c r="AY1711" s="160" t="s">
        <v>157</v>
      </c>
    </row>
    <row r="1712" spans="2:65" s="13" customFormat="1">
      <c r="B1712" s="159"/>
      <c r="D1712" s="154" t="s">
        <v>259</v>
      </c>
      <c r="E1712" s="160" t="s">
        <v>1</v>
      </c>
      <c r="F1712" s="161" t="s">
        <v>4447</v>
      </c>
      <c r="H1712" s="162">
        <v>18.5</v>
      </c>
      <c r="L1712" s="159"/>
      <c r="M1712" s="163"/>
      <c r="T1712" s="164"/>
      <c r="AT1712" s="160" t="s">
        <v>259</v>
      </c>
      <c r="AU1712" s="160" t="s">
        <v>88</v>
      </c>
      <c r="AV1712" s="13" t="s">
        <v>88</v>
      </c>
      <c r="AW1712" s="13" t="s">
        <v>27</v>
      </c>
      <c r="AX1712" s="13" t="s">
        <v>72</v>
      </c>
      <c r="AY1712" s="160" t="s">
        <v>157</v>
      </c>
    </row>
    <row r="1713" spans="2:51" s="13" customFormat="1">
      <c r="B1713" s="159"/>
      <c r="D1713" s="154" t="s">
        <v>259</v>
      </c>
      <c r="E1713" s="160" t="s">
        <v>1</v>
      </c>
      <c r="F1713" s="161" t="s">
        <v>4448</v>
      </c>
      <c r="H1713" s="162">
        <v>17.5</v>
      </c>
      <c r="L1713" s="159"/>
      <c r="M1713" s="163"/>
      <c r="T1713" s="164"/>
      <c r="AT1713" s="160" t="s">
        <v>259</v>
      </c>
      <c r="AU1713" s="160" t="s">
        <v>88</v>
      </c>
      <c r="AV1713" s="13" t="s">
        <v>88</v>
      </c>
      <c r="AW1713" s="13" t="s">
        <v>27</v>
      </c>
      <c r="AX1713" s="13" t="s">
        <v>72</v>
      </c>
      <c r="AY1713" s="160" t="s">
        <v>157</v>
      </c>
    </row>
    <row r="1714" spans="2:51" s="13" customFormat="1">
      <c r="B1714" s="159"/>
      <c r="D1714" s="154" t="s">
        <v>259</v>
      </c>
      <c r="E1714" s="160" t="s">
        <v>1</v>
      </c>
      <c r="F1714" s="161" t="s">
        <v>4449</v>
      </c>
      <c r="H1714" s="162">
        <v>16.8</v>
      </c>
      <c r="L1714" s="159"/>
      <c r="M1714" s="163"/>
      <c r="T1714" s="164"/>
      <c r="AT1714" s="160" t="s">
        <v>259</v>
      </c>
      <c r="AU1714" s="160" t="s">
        <v>88</v>
      </c>
      <c r="AV1714" s="13" t="s">
        <v>88</v>
      </c>
      <c r="AW1714" s="13" t="s">
        <v>27</v>
      </c>
      <c r="AX1714" s="13" t="s">
        <v>72</v>
      </c>
      <c r="AY1714" s="160" t="s">
        <v>157</v>
      </c>
    </row>
    <row r="1715" spans="2:51" s="13" customFormat="1">
      <c r="B1715" s="159"/>
      <c r="D1715" s="154" t="s">
        <v>259</v>
      </c>
      <c r="E1715" s="160" t="s">
        <v>1</v>
      </c>
      <c r="F1715" s="161" t="s">
        <v>4450</v>
      </c>
      <c r="H1715" s="162">
        <v>17.7</v>
      </c>
      <c r="L1715" s="159"/>
      <c r="M1715" s="163"/>
      <c r="T1715" s="164"/>
      <c r="AT1715" s="160" t="s">
        <v>259</v>
      </c>
      <c r="AU1715" s="160" t="s">
        <v>88</v>
      </c>
      <c r="AV1715" s="13" t="s">
        <v>88</v>
      </c>
      <c r="AW1715" s="13" t="s">
        <v>27</v>
      </c>
      <c r="AX1715" s="13" t="s">
        <v>72</v>
      </c>
      <c r="AY1715" s="160" t="s">
        <v>157</v>
      </c>
    </row>
    <row r="1716" spans="2:51" s="13" customFormat="1">
      <c r="B1716" s="159"/>
      <c r="D1716" s="154" t="s">
        <v>259</v>
      </c>
      <c r="E1716" s="160" t="s">
        <v>1</v>
      </c>
      <c r="F1716" s="161" t="s">
        <v>4451</v>
      </c>
      <c r="H1716" s="162">
        <v>18.399999999999999</v>
      </c>
      <c r="L1716" s="159"/>
      <c r="M1716" s="163"/>
      <c r="T1716" s="164"/>
      <c r="AT1716" s="160" t="s">
        <v>259</v>
      </c>
      <c r="AU1716" s="160" t="s">
        <v>88</v>
      </c>
      <c r="AV1716" s="13" t="s">
        <v>88</v>
      </c>
      <c r="AW1716" s="13" t="s">
        <v>27</v>
      </c>
      <c r="AX1716" s="13" t="s">
        <v>72</v>
      </c>
      <c r="AY1716" s="160" t="s">
        <v>157</v>
      </c>
    </row>
    <row r="1717" spans="2:51" s="13" customFormat="1">
      <c r="B1717" s="159"/>
      <c r="D1717" s="154" t="s">
        <v>259</v>
      </c>
      <c r="E1717" s="160" t="s">
        <v>1</v>
      </c>
      <c r="F1717" s="161" t="s">
        <v>4452</v>
      </c>
      <c r="H1717" s="162">
        <v>14.1</v>
      </c>
      <c r="L1717" s="159"/>
      <c r="M1717" s="163"/>
      <c r="T1717" s="164"/>
      <c r="AT1717" s="160" t="s">
        <v>259</v>
      </c>
      <c r="AU1717" s="160" t="s">
        <v>88</v>
      </c>
      <c r="AV1717" s="13" t="s">
        <v>88</v>
      </c>
      <c r="AW1717" s="13" t="s">
        <v>27</v>
      </c>
      <c r="AX1717" s="13" t="s">
        <v>72</v>
      </c>
      <c r="AY1717" s="160" t="s">
        <v>157</v>
      </c>
    </row>
    <row r="1718" spans="2:51" s="13" customFormat="1">
      <c r="B1718" s="159"/>
      <c r="D1718" s="154" t="s">
        <v>259</v>
      </c>
      <c r="E1718" s="160" t="s">
        <v>1</v>
      </c>
      <c r="F1718" s="161" t="s">
        <v>4453</v>
      </c>
      <c r="H1718" s="162">
        <v>2.2999999999999998</v>
      </c>
      <c r="L1718" s="159"/>
      <c r="M1718" s="163"/>
      <c r="T1718" s="164"/>
      <c r="AT1718" s="160" t="s">
        <v>259</v>
      </c>
      <c r="AU1718" s="160" t="s">
        <v>88</v>
      </c>
      <c r="AV1718" s="13" t="s">
        <v>88</v>
      </c>
      <c r="AW1718" s="13" t="s">
        <v>27</v>
      </c>
      <c r="AX1718" s="13" t="s">
        <v>72</v>
      </c>
      <c r="AY1718" s="160" t="s">
        <v>157</v>
      </c>
    </row>
    <row r="1719" spans="2:51" s="13" customFormat="1">
      <c r="B1719" s="159"/>
      <c r="D1719" s="154" t="s">
        <v>259</v>
      </c>
      <c r="E1719" s="160" t="s">
        <v>1</v>
      </c>
      <c r="F1719" s="161" t="s">
        <v>4454</v>
      </c>
      <c r="H1719" s="162">
        <v>24.4</v>
      </c>
      <c r="L1719" s="159"/>
      <c r="M1719" s="163"/>
      <c r="T1719" s="164"/>
      <c r="AT1719" s="160" t="s">
        <v>259</v>
      </c>
      <c r="AU1719" s="160" t="s">
        <v>88</v>
      </c>
      <c r="AV1719" s="13" t="s">
        <v>88</v>
      </c>
      <c r="AW1719" s="13" t="s">
        <v>27</v>
      </c>
      <c r="AX1719" s="13" t="s">
        <v>72</v>
      </c>
      <c r="AY1719" s="160" t="s">
        <v>157</v>
      </c>
    </row>
    <row r="1720" spans="2:51" s="13" customFormat="1">
      <c r="B1720" s="159"/>
      <c r="D1720" s="154" t="s">
        <v>259</v>
      </c>
      <c r="E1720" s="160" t="s">
        <v>1</v>
      </c>
      <c r="F1720" s="161" t="s">
        <v>4455</v>
      </c>
      <c r="H1720" s="162">
        <v>18.3</v>
      </c>
      <c r="L1720" s="159"/>
      <c r="M1720" s="163"/>
      <c r="T1720" s="164"/>
      <c r="AT1720" s="160" t="s">
        <v>259</v>
      </c>
      <c r="AU1720" s="160" t="s">
        <v>88</v>
      </c>
      <c r="AV1720" s="13" t="s">
        <v>88</v>
      </c>
      <c r="AW1720" s="13" t="s">
        <v>27</v>
      </c>
      <c r="AX1720" s="13" t="s">
        <v>72</v>
      </c>
      <c r="AY1720" s="160" t="s">
        <v>157</v>
      </c>
    </row>
    <row r="1721" spans="2:51" s="13" customFormat="1">
      <c r="B1721" s="159"/>
      <c r="D1721" s="154" t="s">
        <v>259</v>
      </c>
      <c r="E1721" s="160" t="s">
        <v>1</v>
      </c>
      <c r="F1721" s="161" t="s">
        <v>4456</v>
      </c>
      <c r="H1721" s="162">
        <v>13.1</v>
      </c>
      <c r="L1721" s="159"/>
      <c r="M1721" s="163"/>
      <c r="T1721" s="164"/>
      <c r="AT1721" s="160" t="s">
        <v>259</v>
      </c>
      <c r="AU1721" s="160" t="s">
        <v>88</v>
      </c>
      <c r="AV1721" s="13" t="s">
        <v>88</v>
      </c>
      <c r="AW1721" s="13" t="s">
        <v>27</v>
      </c>
      <c r="AX1721" s="13" t="s">
        <v>72</v>
      </c>
      <c r="AY1721" s="160" t="s">
        <v>157</v>
      </c>
    </row>
    <row r="1722" spans="2:51" s="13" customFormat="1">
      <c r="B1722" s="159"/>
      <c r="D1722" s="154" t="s">
        <v>259</v>
      </c>
      <c r="E1722" s="160" t="s">
        <v>1</v>
      </c>
      <c r="F1722" s="161" t="s">
        <v>4457</v>
      </c>
      <c r="H1722" s="162">
        <v>4.9000000000000004</v>
      </c>
      <c r="L1722" s="159"/>
      <c r="M1722" s="163"/>
      <c r="T1722" s="164"/>
      <c r="AT1722" s="160" t="s">
        <v>259</v>
      </c>
      <c r="AU1722" s="160" t="s">
        <v>88</v>
      </c>
      <c r="AV1722" s="13" t="s">
        <v>88</v>
      </c>
      <c r="AW1722" s="13" t="s">
        <v>27</v>
      </c>
      <c r="AX1722" s="13" t="s">
        <v>72</v>
      </c>
      <c r="AY1722" s="160" t="s">
        <v>157</v>
      </c>
    </row>
    <row r="1723" spans="2:51" s="13" customFormat="1">
      <c r="B1723" s="159"/>
      <c r="D1723" s="154" t="s">
        <v>259</v>
      </c>
      <c r="E1723" s="160" t="s">
        <v>1</v>
      </c>
      <c r="F1723" s="161" t="s">
        <v>4458</v>
      </c>
      <c r="H1723" s="162">
        <v>4.3</v>
      </c>
      <c r="L1723" s="159"/>
      <c r="M1723" s="163"/>
      <c r="T1723" s="164"/>
      <c r="AT1723" s="160" t="s">
        <v>259</v>
      </c>
      <c r="AU1723" s="160" t="s">
        <v>88</v>
      </c>
      <c r="AV1723" s="13" t="s">
        <v>88</v>
      </c>
      <c r="AW1723" s="13" t="s">
        <v>27</v>
      </c>
      <c r="AX1723" s="13" t="s">
        <v>72</v>
      </c>
      <c r="AY1723" s="160" t="s">
        <v>157</v>
      </c>
    </row>
    <row r="1724" spans="2:51" s="13" customFormat="1">
      <c r="B1724" s="159"/>
      <c r="D1724" s="154" t="s">
        <v>259</v>
      </c>
      <c r="E1724" s="160" t="s">
        <v>1</v>
      </c>
      <c r="F1724" s="161" t="s">
        <v>4459</v>
      </c>
      <c r="H1724" s="162">
        <v>15</v>
      </c>
      <c r="L1724" s="159"/>
      <c r="M1724" s="163"/>
      <c r="T1724" s="164"/>
      <c r="AT1724" s="160" t="s">
        <v>259</v>
      </c>
      <c r="AU1724" s="160" t="s">
        <v>88</v>
      </c>
      <c r="AV1724" s="13" t="s">
        <v>88</v>
      </c>
      <c r="AW1724" s="13" t="s">
        <v>27</v>
      </c>
      <c r="AX1724" s="13" t="s">
        <v>72</v>
      </c>
      <c r="AY1724" s="160" t="s">
        <v>157</v>
      </c>
    </row>
    <row r="1725" spans="2:51" s="13" customFormat="1">
      <c r="B1725" s="159"/>
      <c r="D1725" s="154" t="s">
        <v>259</v>
      </c>
      <c r="E1725" s="160" t="s">
        <v>1</v>
      </c>
      <c r="F1725" s="161" t="s">
        <v>4460</v>
      </c>
      <c r="H1725" s="162">
        <v>18.3</v>
      </c>
      <c r="L1725" s="159"/>
      <c r="M1725" s="163"/>
      <c r="T1725" s="164"/>
      <c r="AT1725" s="160" t="s">
        <v>259</v>
      </c>
      <c r="AU1725" s="160" t="s">
        <v>88</v>
      </c>
      <c r="AV1725" s="13" t="s">
        <v>88</v>
      </c>
      <c r="AW1725" s="13" t="s">
        <v>27</v>
      </c>
      <c r="AX1725" s="13" t="s">
        <v>72</v>
      </c>
      <c r="AY1725" s="160" t="s">
        <v>157</v>
      </c>
    </row>
    <row r="1726" spans="2:51" s="13" customFormat="1">
      <c r="B1726" s="159"/>
      <c r="D1726" s="154" t="s">
        <v>259</v>
      </c>
      <c r="E1726" s="160" t="s">
        <v>1</v>
      </c>
      <c r="F1726" s="161" t="s">
        <v>4461</v>
      </c>
      <c r="H1726" s="162">
        <v>15.8</v>
      </c>
      <c r="L1726" s="159"/>
      <c r="M1726" s="163"/>
      <c r="T1726" s="164"/>
      <c r="AT1726" s="160" t="s">
        <v>259</v>
      </c>
      <c r="AU1726" s="160" t="s">
        <v>88</v>
      </c>
      <c r="AV1726" s="13" t="s">
        <v>88</v>
      </c>
      <c r="AW1726" s="13" t="s">
        <v>27</v>
      </c>
      <c r="AX1726" s="13" t="s">
        <v>72</v>
      </c>
      <c r="AY1726" s="160" t="s">
        <v>157</v>
      </c>
    </row>
    <row r="1727" spans="2:51" s="13" customFormat="1">
      <c r="B1727" s="159"/>
      <c r="D1727" s="154" t="s">
        <v>259</v>
      </c>
      <c r="E1727" s="160" t="s">
        <v>1</v>
      </c>
      <c r="F1727" s="161" t="s">
        <v>4462</v>
      </c>
      <c r="H1727" s="162">
        <v>2.8</v>
      </c>
      <c r="L1727" s="159"/>
      <c r="M1727" s="163"/>
      <c r="T1727" s="164"/>
      <c r="AT1727" s="160" t="s">
        <v>259</v>
      </c>
      <c r="AU1727" s="160" t="s">
        <v>88</v>
      </c>
      <c r="AV1727" s="13" t="s">
        <v>88</v>
      </c>
      <c r="AW1727" s="13" t="s">
        <v>27</v>
      </c>
      <c r="AX1727" s="13" t="s">
        <v>72</v>
      </c>
      <c r="AY1727" s="160" t="s">
        <v>157</v>
      </c>
    </row>
    <row r="1728" spans="2:51" s="12" customFormat="1">
      <c r="B1728" s="153"/>
      <c r="D1728" s="154" t="s">
        <v>259</v>
      </c>
      <c r="E1728" s="155" t="s">
        <v>1</v>
      </c>
      <c r="F1728" s="156" t="s">
        <v>2759</v>
      </c>
      <c r="H1728" s="155" t="s">
        <v>1</v>
      </c>
      <c r="L1728" s="153"/>
      <c r="M1728" s="157"/>
      <c r="T1728" s="158"/>
      <c r="AT1728" s="155" t="s">
        <v>259</v>
      </c>
      <c r="AU1728" s="155" t="s">
        <v>88</v>
      </c>
      <c r="AV1728" s="12" t="s">
        <v>80</v>
      </c>
      <c r="AW1728" s="12" t="s">
        <v>27</v>
      </c>
      <c r="AX1728" s="12" t="s">
        <v>72</v>
      </c>
      <c r="AY1728" s="155" t="s">
        <v>157</v>
      </c>
    </row>
    <row r="1729" spans="2:51" s="13" customFormat="1">
      <c r="B1729" s="159"/>
      <c r="D1729" s="154" t="s">
        <v>259</v>
      </c>
      <c r="E1729" s="160" t="s">
        <v>1</v>
      </c>
      <c r="F1729" s="161" t="s">
        <v>4463</v>
      </c>
      <c r="H1729" s="162">
        <v>21.2</v>
      </c>
      <c r="L1729" s="159"/>
      <c r="M1729" s="163"/>
      <c r="T1729" s="164"/>
      <c r="AT1729" s="160" t="s">
        <v>259</v>
      </c>
      <c r="AU1729" s="160" t="s">
        <v>88</v>
      </c>
      <c r="AV1729" s="13" t="s">
        <v>88</v>
      </c>
      <c r="AW1729" s="13" t="s">
        <v>27</v>
      </c>
      <c r="AX1729" s="13" t="s">
        <v>72</v>
      </c>
      <c r="AY1729" s="160" t="s">
        <v>157</v>
      </c>
    </row>
    <row r="1730" spans="2:51" s="13" customFormat="1">
      <c r="B1730" s="159"/>
      <c r="D1730" s="154" t="s">
        <v>259</v>
      </c>
      <c r="E1730" s="160" t="s">
        <v>1</v>
      </c>
      <c r="F1730" s="161" t="s">
        <v>4464</v>
      </c>
      <c r="H1730" s="162">
        <v>18.5</v>
      </c>
      <c r="L1730" s="159"/>
      <c r="M1730" s="163"/>
      <c r="T1730" s="164"/>
      <c r="AT1730" s="160" t="s">
        <v>259</v>
      </c>
      <c r="AU1730" s="160" t="s">
        <v>88</v>
      </c>
      <c r="AV1730" s="13" t="s">
        <v>88</v>
      </c>
      <c r="AW1730" s="13" t="s">
        <v>27</v>
      </c>
      <c r="AX1730" s="13" t="s">
        <v>72</v>
      </c>
      <c r="AY1730" s="160" t="s">
        <v>157</v>
      </c>
    </row>
    <row r="1731" spans="2:51" s="13" customFormat="1">
      <c r="B1731" s="159"/>
      <c r="D1731" s="154" t="s">
        <v>259</v>
      </c>
      <c r="E1731" s="160" t="s">
        <v>1</v>
      </c>
      <c r="F1731" s="161" t="s">
        <v>4465</v>
      </c>
      <c r="H1731" s="162">
        <v>19</v>
      </c>
      <c r="L1731" s="159"/>
      <c r="M1731" s="163"/>
      <c r="T1731" s="164"/>
      <c r="AT1731" s="160" t="s">
        <v>259</v>
      </c>
      <c r="AU1731" s="160" t="s">
        <v>88</v>
      </c>
      <c r="AV1731" s="13" t="s">
        <v>88</v>
      </c>
      <c r="AW1731" s="13" t="s">
        <v>27</v>
      </c>
      <c r="AX1731" s="13" t="s">
        <v>72</v>
      </c>
      <c r="AY1731" s="160" t="s">
        <v>157</v>
      </c>
    </row>
    <row r="1732" spans="2:51" s="13" customFormat="1">
      <c r="B1732" s="159"/>
      <c r="D1732" s="154" t="s">
        <v>259</v>
      </c>
      <c r="E1732" s="160" t="s">
        <v>1</v>
      </c>
      <c r="F1732" s="161" t="s">
        <v>4466</v>
      </c>
      <c r="H1732" s="162">
        <v>5.6</v>
      </c>
      <c r="L1732" s="159"/>
      <c r="M1732" s="163"/>
      <c r="T1732" s="164"/>
      <c r="AT1732" s="160" t="s">
        <v>259</v>
      </c>
      <c r="AU1732" s="160" t="s">
        <v>88</v>
      </c>
      <c r="AV1732" s="13" t="s">
        <v>88</v>
      </c>
      <c r="AW1732" s="13" t="s">
        <v>27</v>
      </c>
      <c r="AX1732" s="13" t="s">
        <v>72</v>
      </c>
      <c r="AY1732" s="160" t="s">
        <v>157</v>
      </c>
    </row>
    <row r="1733" spans="2:51" s="13" customFormat="1">
      <c r="B1733" s="159"/>
      <c r="D1733" s="154" t="s">
        <v>259</v>
      </c>
      <c r="E1733" s="160" t="s">
        <v>1</v>
      </c>
      <c r="F1733" s="161" t="s">
        <v>4467</v>
      </c>
      <c r="H1733" s="162">
        <v>12.6</v>
      </c>
      <c r="L1733" s="159"/>
      <c r="M1733" s="163"/>
      <c r="T1733" s="164"/>
      <c r="AT1733" s="160" t="s">
        <v>259</v>
      </c>
      <c r="AU1733" s="160" t="s">
        <v>88</v>
      </c>
      <c r="AV1733" s="13" t="s">
        <v>88</v>
      </c>
      <c r="AW1733" s="13" t="s">
        <v>27</v>
      </c>
      <c r="AX1733" s="13" t="s">
        <v>72</v>
      </c>
      <c r="AY1733" s="160" t="s">
        <v>157</v>
      </c>
    </row>
    <row r="1734" spans="2:51" s="13" customFormat="1">
      <c r="B1734" s="159"/>
      <c r="D1734" s="154" t="s">
        <v>259</v>
      </c>
      <c r="E1734" s="160" t="s">
        <v>1</v>
      </c>
      <c r="F1734" s="161" t="s">
        <v>4468</v>
      </c>
      <c r="H1734" s="162">
        <v>4.5</v>
      </c>
      <c r="L1734" s="159"/>
      <c r="M1734" s="163"/>
      <c r="T1734" s="164"/>
      <c r="AT1734" s="160" t="s">
        <v>259</v>
      </c>
      <c r="AU1734" s="160" t="s">
        <v>88</v>
      </c>
      <c r="AV1734" s="13" t="s">
        <v>88</v>
      </c>
      <c r="AW1734" s="13" t="s">
        <v>27</v>
      </c>
      <c r="AX1734" s="13" t="s">
        <v>72</v>
      </c>
      <c r="AY1734" s="160" t="s">
        <v>157</v>
      </c>
    </row>
    <row r="1735" spans="2:51" s="13" customFormat="1">
      <c r="B1735" s="159"/>
      <c r="D1735" s="154" t="s">
        <v>259</v>
      </c>
      <c r="E1735" s="160" t="s">
        <v>1</v>
      </c>
      <c r="F1735" s="161" t="s">
        <v>4469</v>
      </c>
      <c r="H1735" s="162">
        <v>5.3</v>
      </c>
      <c r="L1735" s="159"/>
      <c r="M1735" s="163"/>
      <c r="T1735" s="164"/>
      <c r="AT1735" s="160" t="s">
        <v>259</v>
      </c>
      <c r="AU1735" s="160" t="s">
        <v>88</v>
      </c>
      <c r="AV1735" s="13" t="s">
        <v>88</v>
      </c>
      <c r="AW1735" s="13" t="s">
        <v>27</v>
      </c>
      <c r="AX1735" s="13" t="s">
        <v>72</v>
      </c>
      <c r="AY1735" s="160" t="s">
        <v>157</v>
      </c>
    </row>
    <row r="1736" spans="2:51" s="13" customFormat="1">
      <c r="B1736" s="159"/>
      <c r="D1736" s="154" t="s">
        <v>259</v>
      </c>
      <c r="E1736" s="160" t="s">
        <v>1</v>
      </c>
      <c r="F1736" s="161" t="s">
        <v>4470</v>
      </c>
      <c r="H1736" s="162">
        <v>6.8</v>
      </c>
      <c r="L1736" s="159"/>
      <c r="M1736" s="163"/>
      <c r="T1736" s="164"/>
      <c r="AT1736" s="160" t="s">
        <v>259</v>
      </c>
      <c r="AU1736" s="160" t="s">
        <v>88</v>
      </c>
      <c r="AV1736" s="13" t="s">
        <v>88</v>
      </c>
      <c r="AW1736" s="13" t="s">
        <v>27</v>
      </c>
      <c r="AX1736" s="13" t="s">
        <v>72</v>
      </c>
      <c r="AY1736" s="160" t="s">
        <v>157</v>
      </c>
    </row>
    <row r="1737" spans="2:51" s="13" customFormat="1">
      <c r="B1737" s="159"/>
      <c r="D1737" s="154" t="s">
        <v>259</v>
      </c>
      <c r="E1737" s="160" t="s">
        <v>1</v>
      </c>
      <c r="F1737" s="161" t="s">
        <v>4471</v>
      </c>
      <c r="H1737" s="162">
        <v>3.3</v>
      </c>
      <c r="L1737" s="159"/>
      <c r="M1737" s="163"/>
      <c r="T1737" s="164"/>
      <c r="AT1737" s="160" t="s">
        <v>259</v>
      </c>
      <c r="AU1737" s="160" t="s">
        <v>88</v>
      </c>
      <c r="AV1737" s="13" t="s">
        <v>88</v>
      </c>
      <c r="AW1737" s="13" t="s">
        <v>27</v>
      </c>
      <c r="AX1737" s="13" t="s">
        <v>72</v>
      </c>
      <c r="AY1737" s="160" t="s">
        <v>157</v>
      </c>
    </row>
    <row r="1738" spans="2:51" s="13" customFormat="1">
      <c r="B1738" s="159"/>
      <c r="D1738" s="154" t="s">
        <v>259</v>
      </c>
      <c r="E1738" s="160" t="s">
        <v>1</v>
      </c>
      <c r="F1738" s="161" t="s">
        <v>4472</v>
      </c>
      <c r="H1738" s="162">
        <v>24.3</v>
      </c>
      <c r="L1738" s="159"/>
      <c r="M1738" s="163"/>
      <c r="T1738" s="164"/>
      <c r="AT1738" s="160" t="s">
        <v>259</v>
      </c>
      <c r="AU1738" s="160" t="s">
        <v>88</v>
      </c>
      <c r="AV1738" s="13" t="s">
        <v>88</v>
      </c>
      <c r="AW1738" s="13" t="s">
        <v>27</v>
      </c>
      <c r="AX1738" s="13" t="s">
        <v>72</v>
      </c>
      <c r="AY1738" s="160" t="s">
        <v>157</v>
      </c>
    </row>
    <row r="1739" spans="2:51" s="13" customFormat="1">
      <c r="B1739" s="159"/>
      <c r="D1739" s="154" t="s">
        <v>259</v>
      </c>
      <c r="E1739" s="160" t="s">
        <v>1</v>
      </c>
      <c r="F1739" s="161" t="s">
        <v>4473</v>
      </c>
      <c r="H1739" s="162">
        <v>3.7</v>
      </c>
      <c r="L1739" s="159"/>
      <c r="M1739" s="163"/>
      <c r="T1739" s="164"/>
      <c r="AT1739" s="160" t="s">
        <v>259</v>
      </c>
      <c r="AU1739" s="160" t="s">
        <v>88</v>
      </c>
      <c r="AV1739" s="13" t="s">
        <v>88</v>
      </c>
      <c r="AW1739" s="13" t="s">
        <v>27</v>
      </c>
      <c r="AX1739" s="13" t="s">
        <v>72</v>
      </c>
      <c r="AY1739" s="160" t="s">
        <v>157</v>
      </c>
    </row>
    <row r="1740" spans="2:51" s="13" customFormat="1">
      <c r="B1740" s="159"/>
      <c r="D1740" s="154" t="s">
        <v>259</v>
      </c>
      <c r="E1740" s="160" t="s">
        <v>1</v>
      </c>
      <c r="F1740" s="161" t="s">
        <v>4474</v>
      </c>
      <c r="H1740" s="162">
        <v>14.5</v>
      </c>
      <c r="L1740" s="159"/>
      <c r="M1740" s="163"/>
      <c r="T1740" s="164"/>
      <c r="AT1740" s="160" t="s">
        <v>259</v>
      </c>
      <c r="AU1740" s="160" t="s">
        <v>88</v>
      </c>
      <c r="AV1740" s="13" t="s">
        <v>88</v>
      </c>
      <c r="AW1740" s="13" t="s">
        <v>27</v>
      </c>
      <c r="AX1740" s="13" t="s">
        <v>72</v>
      </c>
      <c r="AY1740" s="160" t="s">
        <v>157</v>
      </c>
    </row>
    <row r="1741" spans="2:51" s="13" customFormat="1">
      <c r="B1741" s="159"/>
      <c r="D1741" s="154" t="s">
        <v>259</v>
      </c>
      <c r="E1741" s="160" t="s">
        <v>1</v>
      </c>
      <c r="F1741" s="161" t="s">
        <v>4475</v>
      </c>
      <c r="H1741" s="162">
        <v>3.4</v>
      </c>
      <c r="L1741" s="159"/>
      <c r="M1741" s="163"/>
      <c r="T1741" s="164"/>
      <c r="AT1741" s="160" t="s">
        <v>259</v>
      </c>
      <c r="AU1741" s="160" t="s">
        <v>88</v>
      </c>
      <c r="AV1741" s="13" t="s">
        <v>88</v>
      </c>
      <c r="AW1741" s="13" t="s">
        <v>27</v>
      </c>
      <c r="AX1741" s="13" t="s">
        <v>72</v>
      </c>
      <c r="AY1741" s="160" t="s">
        <v>157</v>
      </c>
    </row>
    <row r="1742" spans="2:51" s="13" customFormat="1">
      <c r="B1742" s="159"/>
      <c r="D1742" s="154" t="s">
        <v>259</v>
      </c>
      <c r="E1742" s="160" t="s">
        <v>1</v>
      </c>
      <c r="F1742" s="161" t="s">
        <v>4478</v>
      </c>
      <c r="H1742" s="162">
        <v>16.3</v>
      </c>
      <c r="L1742" s="159"/>
      <c r="M1742" s="163"/>
      <c r="T1742" s="164"/>
      <c r="AT1742" s="160" t="s">
        <v>259</v>
      </c>
      <c r="AU1742" s="160" t="s">
        <v>88</v>
      </c>
      <c r="AV1742" s="13" t="s">
        <v>88</v>
      </c>
      <c r="AW1742" s="13" t="s">
        <v>27</v>
      </c>
      <c r="AX1742" s="13" t="s">
        <v>72</v>
      </c>
      <c r="AY1742" s="160" t="s">
        <v>157</v>
      </c>
    </row>
    <row r="1743" spans="2:51" s="13" customFormat="1">
      <c r="B1743" s="159"/>
      <c r="D1743" s="154" t="s">
        <v>259</v>
      </c>
      <c r="E1743" s="160" t="s">
        <v>1</v>
      </c>
      <c r="F1743" s="161" t="s">
        <v>4479</v>
      </c>
      <c r="H1743" s="162">
        <v>1.8</v>
      </c>
      <c r="L1743" s="159"/>
      <c r="M1743" s="163"/>
      <c r="T1743" s="164"/>
      <c r="AT1743" s="160" t="s">
        <v>259</v>
      </c>
      <c r="AU1743" s="160" t="s">
        <v>88</v>
      </c>
      <c r="AV1743" s="13" t="s">
        <v>88</v>
      </c>
      <c r="AW1743" s="13" t="s">
        <v>27</v>
      </c>
      <c r="AX1743" s="13" t="s">
        <v>72</v>
      </c>
      <c r="AY1743" s="160" t="s">
        <v>157</v>
      </c>
    </row>
    <row r="1744" spans="2:51" s="13" customFormat="1">
      <c r="B1744" s="159"/>
      <c r="D1744" s="154" t="s">
        <v>259</v>
      </c>
      <c r="E1744" s="160" t="s">
        <v>1</v>
      </c>
      <c r="F1744" s="161" t="s">
        <v>4480</v>
      </c>
      <c r="H1744" s="162">
        <v>2.9</v>
      </c>
      <c r="L1744" s="159"/>
      <c r="M1744" s="163"/>
      <c r="T1744" s="164"/>
      <c r="AT1744" s="160" t="s">
        <v>259</v>
      </c>
      <c r="AU1744" s="160" t="s">
        <v>88</v>
      </c>
      <c r="AV1744" s="13" t="s">
        <v>88</v>
      </c>
      <c r="AW1744" s="13" t="s">
        <v>27</v>
      </c>
      <c r="AX1744" s="13" t="s">
        <v>72</v>
      </c>
      <c r="AY1744" s="160" t="s">
        <v>157</v>
      </c>
    </row>
    <row r="1745" spans="2:51" s="12" customFormat="1">
      <c r="B1745" s="153"/>
      <c r="D1745" s="154" t="s">
        <v>259</v>
      </c>
      <c r="E1745" s="155" t="s">
        <v>1</v>
      </c>
      <c r="F1745" s="156" t="s">
        <v>2760</v>
      </c>
      <c r="H1745" s="155" t="s">
        <v>1</v>
      </c>
      <c r="L1745" s="153"/>
      <c r="M1745" s="157"/>
      <c r="T1745" s="158"/>
      <c r="AT1745" s="155" t="s">
        <v>259</v>
      </c>
      <c r="AU1745" s="155" t="s">
        <v>88</v>
      </c>
      <c r="AV1745" s="12" t="s">
        <v>80</v>
      </c>
      <c r="AW1745" s="12" t="s">
        <v>27</v>
      </c>
      <c r="AX1745" s="12" t="s">
        <v>72</v>
      </c>
      <c r="AY1745" s="155" t="s">
        <v>157</v>
      </c>
    </row>
    <row r="1746" spans="2:51" s="13" customFormat="1">
      <c r="B1746" s="159"/>
      <c r="D1746" s="154" t="s">
        <v>259</v>
      </c>
      <c r="E1746" s="160" t="s">
        <v>1</v>
      </c>
      <c r="F1746" s="161" t="s">
        <v>4484</v>
      </c>
      <c r="H1746" s="162">
        <v>2.8</v>
      </c>
      <c r="L1746" s="159"/>
      <c r="M1746" s="163"/>
      <c r="T1746" s="164"/>
      <c r="AT1746" s="160" t="s">
        <v>259</v>
      </c>
      <c r="AU1746" s="160" t="s">
        <v>88</v>
      </c>
      <c r="AV1746" s="13" t="s">
        <v>88</v>
      </c>
      <c r="AW1746" s="13" t="s">
        <v>27</v>
      </c>
      <c r="AX1746" s="13" t="s">
        <v>72</v>
      </c>
      <c r="AY1746" s="160" t="s">
        <v>157</v>
      </c>
    </row>
    <row r="1747" spans="2:51" s="13" customFormat="1">
      <c r="B1747" s="159"/>
      <c r="D1747" s="154" t="s">
        <v>259</v>
      </c>
      <c r="E1747" s="160" t="s">
        <v>1</v>
      </c>
      <c r="F1747" s="161" t="s">
        <v>4485</v>
      </c>
      <c r="H1747" s="162">
        <v>3.6</v>
      </c>
      <c r="L1747" s="159"/>
      <c r="M1747" s="163"/>
      <c r="T1747" s="164"/>
      <c r="AT1747" s="160" t="s">
        <v>259</v>
      </c>
      <c r="AU1747" s="160" t="s">
        <v>88</v>
      </c>
      <c r="AV1747" s="13" t="s">
        <v>88</v>
      </c>
      <c r="AW1747" s="13" t="s">
        <v>27</v>
      </c>
      <c r="AX1747" s="13" t="s">
        <v>72</v>
      </c>
      <c r="AY1747" s="160" t="s">
        <v>157</v>
      </c>
    </row>
    <row r="1748" spans="2:51" s="13" customFormat="1">
      <c r="B1748" s="159"/>
      <c r="D1748" s="154" t="s">
        <v>259</v>
      </c>
      <c r="E1748" s="160" t="s">
        <v>1</v>
      </c>
      <c r="F1748" s="161" t="s">
        <v>4486</v>
      </c>
      <c r="H1748" s="162">
        <v>5.6</v>
      </c>
      <c r="L1748" s="159"/>
      <c r="M1748" s="163"/>
      <c r="T1748" s="164"/>
      <c r="AT1748" s="160" t="s">
        <v>259</v>
      </c>
      <c r="AU1748" s="160" t="s">
        <v>88</v>
      </c>
      <c r="AV1748" s="13" t="s">
        <v>88</v>
      </c>
      <c r="AW1748" s="13" t="s">
        <v>27</v>
      </c>
      <c r="AX1748" s="13" t="s">
        <v>72</v>
      </c>
      <c r="AY1748" s="160" t="s">
        <v>157</v>
      </c>
    </row>
    <row r="1749" spans="2:51" s="13" customFormat="1">
      <c r="B1749" s="159"/>
      <c r="D1749" s="154" t="s">
        <v>259</v>
      </c>
      <c r="E1749" s="160" t="s">
        <v>1</v>
      </c>
      <c r="F1749" s="161" t="s">
        <v>4487</v>
      </c>
      <c r="H1749" s="162">
        <v>13.6</v>
      </c>
      <c r="L1749" s="159"/>
      <c r="M1749" s="163"/>
      <c r="T1749" s="164"/>
      <c r="AT1749" s="160" t="s">
        <v>259</v>
      </c>
      <c r="AU1749" s="160" t="s">
        <v>88</v>
      </c>
      <c r="AV1749" s="13" t="s">
        <v>88</v>
      </c>
      <c r="AW1749" s="13" t="s">
        <v>27</v>
      </c>
      <c r="AX1749" s="13" t="s">
        <v>72</v>
      </c>
      <c r="AY1749" s="160" t="s">
        <v>157</v>
      </c>
    </row>
    <row r="1750" spans="2:51" s="13" customFormat="1">
      <c r="B1750" s="159"/>
      <c r="D1750" s="154" t="s">
        <v>259</v>
      </c>
      <c r="E1750" s="160" t="s">
        <v>1</v>
      </c>
      <c r="F1750" s="161" t="s">
        <v>4496</v>
      </c>
      <c r="H1750" s="162">
        <v>2.9</v>
      </c>
      <c r="L1750" s="159"/>
      <c r="M1750" s="163"/>
      <c r="T1750" s="164"/>
      <c r="AT1750" s="160" t="s">
        <v>259</v>
      </c>
      <c r="AU1750" s="160" t="s">
        <v>88</v>
      </c>
      <c r="AV1750" s="13" t="s">
        <v>88</v>
      </c>
      <c r="AW1750" s="13" t="s">
        <v>27</v>
      </c>
      <c r="AX1750" s="13" t="s">
        <v>72</v>
      </c>
      <c r="AY1750" s="160" t="s">
        <v>157</v>
      </c>
    </row>
    <row r="1751" spans="2:51" s="13" customFormat="1">
      <c r="B1751" s="159"/>
      <c r="D1751" s="154" t="s">
        <v>259</v>
      </c>
      <c r="E1751" s="160" t="s">
        <v>1</v>
      </c>
      <c r="F1751" s="161" t="s">
        <v>4497</v>
      </c>
      <c r="H1751" s="162">
        <v>10</v>
      </c>
      <c r="L1751" s="159"/>
      <c r="M1751" s="163"/>
      <c r="T1751" s="164"/>
      <c r="AT1751" s="160" t="s">
        <v>259</v>
      </c>
      <c r="AU1751" s="160" t="s">
        <v>88</v>
      </c>
      <c r="AV1751" s="13" t="s">
        <v>88</v>
      </c>
      <c r="AW1751" s="13" t="s">
        <v>27</v>
      </c>
      <c r="AX1751" s="13" t="s">
        <v>72</v>
      </c>
      <c r="AY1751" s="160" t="s">
        <v>157</v>
      </c>
    </row>
    <row r="1752" spans="2:51" s="13" customFormat="1">
      <c r="B1752" s="159"/>
      <c r="D1752" s="154" t="s">
        <v>259</v>
      </c>
      <c r="E1752" s="160" t="s">
        <v>1</v>
      </c>
      <c r="F1752" s="161" t="s">
        <v>4498</v>
      </c>
      <c r="H1752" s="162">
        <v>3.3</v>
      </c>
      <c r="L1752" s="159"/>
      <c r="M1752" s="163"/>
      <c r="T1752" s="164"/>
      <c r="AT1752" s="160" t="s">
        <v>259</v>
      </c>
      <c r="AU1752" s="160" t="s">
        <v>88</v>
      </c>
      <c r="AV1752" s="13" t="s">
        <v>88</v>
      </c>
      <c r="AW1752" s="13" t="s">
        <v>27</v>
      </c>
      <c r="AX1752" s="13" t="s">
        <v>72</v>
      </c>
      <c r="AY1752" s="160" t="s">
        <v>157</v>
      </c>
    </row>
    <row r="1753" spans="2:51" s="13" customFormat="1">
      <c r="B1753" s="159"/>
      <c r="D1753" s="154" t="s">
        <v>259</v>
      </c>
      <c r="E1753" s="160" t="s">
        <v>1</v>
      </c>
      <c r="F1753" s="161" t="s">
        <v>4499</v>
      </c>
      <c r="H1753" s="162">
        <v>4.0999999999999996</v>
      </c>
      <c r="L1753" s="159"/>
      <c r="M1753" s="163"/>
      <c r="T1753" s="164"/>
      <c r="AT1753" s="160" t="s">
        <v>259</v>
      </c>
      <c r="AU1753" s="160" t="s">
        <v>88</v>
      </c>
      <c r="AV1753" s="13" t="s">
        <v>88</v>
      </c>
      <c r="AW1753" s="13" t="s">
        <v>27</v>
      </c>
      <c r="AX1753" s="13" t="s">
        <v>72</v>
      </c>
      <c r="AY1753" s="160" t="s">
        <v>157</v>
      </c>
    </row>
    <row r="1754" spans="2:51" s="13" customFormat="1">
      <c r="B1754" s="159"/>
      <c r="D1754" s="154" t="s">
        <v>259</v>
      </c>
      <c r="E1754" s="160" t="s">
        <v>1</v>
      </c>
      <c r="F1754" s="161" t="s">
        <v>4484</v>
      </c>
      <c r="H1754" s="162">
        <v>2.8</v>
      </c>
      <c r="L1754" s="159"/>
      <c r="M1754" s="163"/>
      <c r="T1754" s="164"/>
      <c r="AT1754" s="160" t="s">
        <v>259</v>
      </c>
      <c r="AU1754" s="160" t="s">
        <v>88</v>
      </c>
      <c r="AV1754" s="13" t="s">
        <v>88</v>
      </c>
      <c r="AW1754" s="13" t="s">
        <v>27</v>
      </c>
      <c r="AX1754" s="13" t="s">
        <v>72</v>
      </c>
      <c r="AY1754" s="160" t="s">
        <v>157</v>
      </c>
    </row>
    <row r="1755" spans="2:51" s="13" customFormat="1">
      <c r="B1755" s="159"/>
      <c r="D1755" s="154" t="s">
        <v>259</v>
      </c>
      <c r="E1755" s="160" t="s">
        <v>1</v>
      </c>
      <c r="F1755" s="161" t="s">
        <v>4485</v>
      </c>
      <c r="H1755" s="162">
        <v>3.6</v>
      </c>
      <c r="L1755" s="159"/>
      <c r="M1755" s="163"/>
      <c r="T1755" s="164"/>
      <c r="AT1755" s="160" t="s">
        <v>259</v>
      </c>
      <c r="AU1755" s="160" t="s">
        <v>88</v>
      </c>
      <c r="AV1755" s="13" t="s">
        <v>88</v>
      </c>
      <c r="AW1755" s="13" t="s">
        <v>27</v>
      </c>
      <c r="AX1755" s="13" t="s">
        <v>72</v>
      </c>
      <c r="AY1755" s="160" t="s">
        <v>157</v>
      </c>
    </row>
    <row r="1756" spans="2:51" s="13" customFormat="1">
      <c r="B1756" s="159"/>
      <c r="D1756" s="154" t="s">
        <v>259</v>
      </c>
      <c r="E1756" s="160" t="s">
        <v>1</v>
      </c>
      <c r="F1756" s="161" t="s">
        <v>4486</v>
      </c>
      <c r="H1756" s="162">
        <v>5.6</v>
      </c>
      <c r="L1756" s="159"/>
      <c r="M1756" s="163"/>
      <c r="T1756" s="164"/>
      <c r="AT1756" s="160" t="s">
        <v>259</v>
      </c>
      <c r="AU1756" s="160" t="s">
        <v>88</v>
      </c>
      <c r="AV1756" s="13" t="s">
        <v>88</v>
      </c>
      <c r="AW1756" s="13" t="s">
        <v>27</v>
      </c>
      <c r="AX1756" s="13" t="s">
        <v>72</v>
      </c>
      <c r="AY1756" s="160" t="s">
        <v>157</v>
      </c>
    </row>
    <row r="1757" spans="2:51" s="13" customFormat="1">
      <c r="B1757" s="159"/>
      <c r="D1757" s="154" t="s">
        <v>259</v>
      </c>
      <c r="E1757" s="160" t="s">
        <v>1</v>
      </c>
      <c r="F1757" s="161" t="s">
        <v>4487</v>
      </c>
      <c r="H1757" s="162">
        <v>13.6</v>
      </c>
      <c r="L1757" s="159"/>
      <c r="M1757" s="163"/>
      <c r="T1757" s="164"/>
      <c r="AT1757" s="160" t="s">
        <v>259</v>
      </c>
      <c r="AU1757" s="160" t="s">
        <v>88</v>
      </c>
      <c r="AV1757" s="13" t="s">
        <v>88</v>
      </c>
      <c r="AW1757" s="13" t="s">
        <v>27</v>
      </c>
      <c r="AX1757" s="13" t="s">
        <v>72</v>
      </c>
      <c r="AY1757" s="160" t="s">
        <v>157</v>
      </c>
    </row>
    <row r="1758" spans="2:51" s="13" customFormat="1">
      <c r="B1758" s="159"/>
      <c r="D1758" s="154" t="s">
        <v>259</v>
      </c>
      <c r="E1758" s="160" t="s">
        <v>1</v>
      </c>
      <c r="F1758" s="161" t="s">
        <v>4496</v>
      </c>
      <c r="H1758" s="162">
        <v>2.9</v>
      </c>
      <c r="L1758" s="159"/>
      <c r="M1758" s="163"/>
      <c r="T1758" s="164"/>
      <c r="AT1758" s="160" t="s">
        <v>259</v>
      </c>
      <c r="AU1758" s="160" t="s">
        <v>88</v>
      </c>
      <c r="AV1758" s="13" t="s">
        <v>88</v>
      </c>
      <c r="AW1758" s="13" t="s">
        <v>27</v>
      </c>
      <c r="AX1758" s="13" t="s">
        <v>72</v>
      </c>
      <c r="AY1758" s="160" t="s">
        <v>157</v>
      </c>
    </row>
    <row r="1759" spans="2:51" s="13" customFormat="1">
      <c r="B1759" s="159"/>
      <c r="D1759" s="154" t="s">
        <v>259</v>
      </c>
      <c r="E1759" s="160" t="s">
        <v>1</v>
      </c>
      <c r="F1759" s="161" t="s">
        <v>4497</v>
      </c>
      <c r="H1759" s="162">
        <v>10</v>
      </c>
      <c r="L1759" s="159"/>
      <c r="M1759" s="163"/>
      <c r="T1759" s="164"/>
      <c r="AT1759" s="160" t="s">
        <v>259</v>
      </c>
      <c r="AU1759" s="160" t="s">
        <v>88</v>
      </c>
      <c r="AV1759" s="13" t="s">
        <v>88</v>
      </c>
      <c r="AW1759" s="13" t="s">
        <v>27</v>
      </c>
      <c r="AX1759" s="13" t="s">
        <v>72</v>
      </c>
      <c r="AY1759" s="160" t="s">
        <v>157</v>
      </c>
    </row>
    <row r="1760" spans="2:51" s="13" customFormat="1">
      <c r="B1760" s="159"/>
      <c r="D1760" s="154" t="s">
        <v>259</v>
      </c>
      <c r="E1760" s="160" t="s">
        <v>1</v>
      </c>
      <c r="F1760" s="161" t="s">
        <v>4498</v>
      </c>
      <c r="H1760" s="162">
        <v>3.3</v>
      </c>
      <c r="L1760" s="159"/>
      <c r="M1760" s="163"/>
      <c r="T1760" s="164"/>
      <c r="AT1760" s="160" t="s">
        <v>259</v>
      </c>
      <c r="AU1760" s="160" t="s">
        <v>88</v>
      </c>
      <c r="AV1760" s="13" t="s">
        <v>88</v>
      </c>
      <c r="AW1760" s="13" t="s">
        <v>27</v>
      </c>
      <c r="AX1760" s="13" t="s">
        <v>72</v>
      </c>
      <c r="AY1760" s="160" t="s">
        <v>157</v>
      </c>
    </row>
    <row r="1761" spans="2:65" s="13" customFormat="1">
      <c r="B1761" s="159"/>
      <c r="D1761" s="154" t="s">
        <v>259</v>
      </c>
      <c r="E1761" s="160" t="s">
        <v>1</v>
      </c>
      <c r="F1761" s="161" t="s">
        <v>4499</v>
      </c>
      <c r="H1761" s="162">
        <v>4.0999999999999996</v>
      </c>
      <c r="L1761" s="159"/>
      <c r="M1761" s="163"/>
      <c r="T1761" s="164"/>
      <c r="AT1761" s="160" t="s">
        <v>259</v>
      </c>
      <c r="AU1761" s="160" t="s">
        <v>88</v>
      </c>
      <c r="AV1761" s="13" t="s">
        <v>88</v>
      </c>
      <c r="AW1761" s="13" t="s">
        <v>27</v>
      </c>
      <c r="AX1761" s="13" t="s">
        <v>72</v>
      </c>
      <c r="AY1761" s="160" t="s">
        <v>157</v>
      </c>
    </row>
    <row r="1762" spans="2:65" s="12" customFormat="1">
      <c r="B1762" s="153"/>
      <c r="D1762" s="154" t="s">
        <v>259</v>
      </c>
      <c r="E1762" s="155" t="s">
        <v>1</v>
      </c>
      <c r="F1762" s="156" t="s">
        <v>2761</v>
      </c>
      <c r="H1762" s="155" t="s">
        <v>1</v>
      </c>
      <c r="L1762" s="153"/>
      <c r="M1762" s="157"/>
      <c r="T1762" s="158"/>
      <c r="AT1762" s="155" t="s">
        <v>259</v>
      </c>
      <c r="AU1762" s="155" t="s">
        <v>88</v>
      </c>
      <c r="AV1762" s="12" t="s">
        <v>80</v>
      </c>
      <c r="AW1762" s="12" t="s">
        <v>27</v>
      </c>
      <c r="AX1762" s="12" t="s">
        <v>72</v>
      </c>
      <c r="AY1762" s="155" t="s">
        <v>157</v>
      </c>
    </row>
    <row r="1763" spans="2:65" s="13" customFormat="1">
      <c r="B1763" s="159"/>
      <c r="D1763" s="154" t="s">
        <v>259</v>
      </c>
      <c r="E1763" s="160" t="s">
        <v>1</v>
      </c>
      <c r="F1763" s="161" t="s">
        <v>4717</v>
      </c>
      <c r="H1763" s="162">
        <v>9.1999999999999993</v>
      </c>
      <c r="L1763" s="159"/>
      <c r="M1763" s="163"/>
      <c r="T1763" s="164"/>
      <c r="AT1763" s="160" t="s">
        <v>259</v>
      </c>
      <c r="AU1763" s="160" t="s">
        <v>88</v>
      </c>
      <c r="AV1763" s="13" t="s">
        <v>88</v>
      </c>
      <c r="AW1763" s="13" t="s">
        <v>27</v>
      </c>
      <c r="AX1763" s="13" t="s">
        <v>72</v>
      </c>
      <c r="AY1763" s="160" t="s">
        <v>157</v>
      </c>
    </row>
    <row r="1764" spans="2:65" s="13" customFormat="1">
      <c r="B1764" s="159"/>
      <c r="D1764" s="154" t="s">
        <v>259</v>
      </c>
      <c r="E1764" s="160" t="s">
        <v>1</v>
      </c>
      <c r="F1764" s="161" t="s">
        <v>4718</v>
      </c>
      <c r="H1764" s="162">
        <v>7.6</v>
      </c>
      <c r="L1764" s="159"/>
      <c r="M1764" s="163"/>
      <c r="T1764" s="164"/>
      <c r="AT1764" s="160" t="s">
        <v>259</v>
      </c>
      <c r="AU1764" s="160" t="s">
        <v>88</v>
      </c>
      <c r="AV1764" s="13" t="s">
        <v>88</v>
      </c>
      <c r="AW1764" s="13" t="s">
        <v>27</v>
      </c>
      <c r="AX1764" s="13" t="s">
        <v>72</v>
      </c>
      <c r="AY1764" s="160" t="s">
        <v>157</v>
      </c>
    </row>
    <row r="1765" spans="2:65" s="13" customFormat="1">
      <c r="B1765" s="159"/>
      <c r="D1765" s="154" t="s">
        <v>259</v>
      </c>
      <c r="E1765" s="160" t="s">
        <v>1</v>
      </c>
      <c r="F1765" s="161" t="s">
        <v>4719</v>
      </c>
      <c r="H1765" s="162">
        <v>40.299999999999997</v>
      </c>
      <c r="L1765" s="159"/>
      <c r="M1765" s="163"/>
      <c r="T1765" s="164"/>
      <c r="AT1765" s="160" t="s">
        <v>259</v>
      </c>
      <c r="AU1765" s="160" t="s">
        <v>88</v>
      </c>
      <c r="AV1765" s="13" t="s">
        <v>88</v>
      </c>
      <c r="AW1765" s="13" t="s">
        <v>27</v>
      </c>
      <c r="AX1765" s="13" t="s">
        <v>72</v>
      </c>
      <c r="AY1765" s="160" t="s">
        <v>157</v>
      </c>
    </row>
    <row r="1766" spans="2:65" s="882" customFormat="1">
      <c r="B1766" s="881"/>
      <c r="D1766" s="154" t="s">
        <v>259</v>
      </c>
      <c r="E1766" s="883" t="s">
        <v>1</v>
      </c>
      <c r="F1766" s="884" t="s">
        <v>1266</v>
      </c>
      <c r="H1766" s="885">
        <v>575.70000000000005</v>
      </c>
      <c r="L1766" s="881"/>
      <c r="M1766" s="886"/>
      <c r="T1766" s="887"/>
      <c r="AT1766" s="883" t="s">
        <v>259</v>
      </c>
      <c r="AU1766" s="883" t="s">
        <v>88</v>
      </c>
      <c r="AV1766" s="882" t="s">
        <v>95</v>
      </c>
      <c r="AW1766" s="882" t="s">
        <v>27</v>
      </c>
      <c r="AX1766" s="882" t="s">
        <v>72</v>
      </c>
      <c r="AY1766" s="883" t="s">
        <v>157</v>
      </c>
    </row>
    <row r="1767" spans="2:65" s="13" customFormat="1">
      <c r="B1767" s="159"/>
      <c r="D1767" s="154" t="s">
        <v>259</v>
      </c>
      <c r="E1767" s="160" t="s">
        <v>1</v>
      </c>
      <c r="F1767" s="161" t="s">
        <v>4955</v>
      </c>
      <c r="H1767" s="162">
        <v>748.41</v>
      </c>
      <c r="L1767" s="159"/>
      <c r="M1767" s="163"/>
      <c r="T1767" s="164"/>
      <c r="AT1767" s="160" t="s">
        <v>259</v>
      </c>
      <c r="AU1767" s="160" t="s">
        <v>88</v>
      </c>
      <c r="AV1767" s="13" t="s">
        <v>88</v>
      </c>
      <c r="AW1767" s="13" t="s">
        <v>27</v>
      </c>
      <c r="AX1767" s="13" t="s">
        <v>80</v>
      </c>
      <c r="AY1767" s="160" t="s">
        <v>157</v>
      </c>
    </row>
    <row r="1768" spans="2:65" s="1" customFormat="1" ht="24.25" customHeight="1">
      <c r="B1768" s="28"/>
      <c r="C1768" s="205" t="s">
        <v>1129</v>
      </c>
      <c r="D1768" s="205" t="s">
        <v>557</v>
      </c>
      <c r="E1768" s="206" t="s">
        <v>4956</v>
      </c>
      <c r="F1768" s="207" t="s">
        <v>4957</v>
      </c>
      <c r="G1768" s="208" t="s">
        <v>306</v>
      </c>
      <c r="H1768" s="209">
        <v>864.41399999999999</v>
      </c>
      <c r="I1768" s="904"/>
      <c r="J1768" s="210">
        <f>ROUND(I1768*H1768,2)</f>
        <v>0</v>
      </c>
      <c r="K1768" s="207" t="s">
        <v>2720</v>
      </c>
      <c r="L1768" s="185"/>
      <c r="M1768" s="186" t="s">
        <v>1</v>
      </c>
      <c r="N1768" s="187" t="s">
        <v>38</v>
      </c>
      <c r="O1768" s="142">
        <v>0</v>
      </c>
      <c r="P1768" s="142">
        <f>O1768*H1768</f>
        <v>0</v>
      </c>
      <c r="Q1768" s="142">
        <v>1.3999999999999999E-4</v>
      </c>
      <c r="R1768" s="142">
        <f>Q1768*H1768</f>
        <v>0.12101795999999999</v>
      </c>
      <c r="S1768" s="142">
        <v>0</v>
      </c>
      <c r="T1768" s="143">
        <f>S1768*H1768</f>
        <v>0</v>
      </c>
      <c r="AR1768" s="144" t="s">
        <v>735</v>
      </c>
      <c r="AT1768" s="144" t="s">
        <v>557</v>
      </c>
      <c r="AU1768" s="144" t="s">
        <v>88</v>
      </c>
      <c r="AY1768" s="16" t="s">
        <v>157</v>
      </c>
      <c r="BE1768" s="145">
        <f>IF(N1768="základní",J1768,0)</f>
        <v>0</v>
      </c>
      <c r="BF1768" s="145">
        <f>IF(N1768="snížená",J1768,0)</f>
        <v>0</v>
      </c>
      <c r="BG1768" s="145">
        <f>IF(N1768="zákl. přenesená",J1768,0)</f>
        <v>0</v>
      </c>
      <c r="BH1768" s="145">
        <f>IF(N1768="sníž. přenesená",J1768,0)</f>
        <v>0</v>
      </c>
      <c r="BI1768" s="145">
        <f>IF(N1768="nulová",J1768,0)</f>
        <v>0</v>
      </c>
      <c r="BJ1768" s="16" t="s">
        <v>88</v>
      </c>
      <c r="BK1768" s="145">
        <f>ROUND(I1768*H1768,2)</f>
        <v>0</v>
      </c>
      <c r="BL1768" s="16" t="s">
        <v>188</v>
      </c>
      <c r="BM1768" s="144" t="s">
        <v>4958</v>
      </c>
    </row>
    <row r="1769" spans="2:65" s="12" customFormat="1">
      <c r="B1769" s="153"/>
      <c r="D1769" s="154" t="s">
        <v>259</v>
      </c>
      <c r="E1769" s="155" t="s">
        <v>1</v>
      </c>
      <c r="F1769" s="156" t="s">
        <v>2723</v>
      </c>
      <c r="H1769" s="155" t="s">
        <v>1</v>
      </c>
      <c r="L1769" s="153"/>
      <c r="M1769" s="157"/>
      <c r="T1769" s="158"/>
      <c r="AT1769" s="155" t="s">
        <v>259</v>
      </c>
      <c r="AU1769" s="155" t="s">
        <v>88</v>
      </c>
      <c r="AV1769" s="12" t="s">
        <v>80</v>
      </c>
      <c r="AW1769" s="12" t="s">
        <v>27</v>
      </c>
      <c r="AX1769" s="12" t="s">
        <v>72</v>
      </c>
      <c r="AY1769" s="155" t="s">
        <v>157</v>
      </c>
    </row>
    <row r="1770" spans="2:65" s="12" customFormat="1">
      <c r="B1770" s="153"/>
      <c r="D1770" s="154" t="s">
        <v>259</v>
      </c>
      <c r="E1770" s="155" t="s">
        <v>1</v>
      </c>
      <c r="F1770" s="156" t="s">
        <v>2758</v>
      </c>
      <c r="H1770" s="155" t="s">
        <v>1</v>
      </c>
      <c r="L1770" s="153"/>
      <c r="M1770" s="157"/>
      <c r="T1770" s="158"/>
      <c r="AT1770" s="155" t="s">
        <v>259</v>
      </c>
      <c r="AU1770" s="155" t="s">
        <v>88</v>
      </c>
      <c r="AV1770" s="12" t="s">
        <v>80</v>
      </c>
      <c r="AW1770" s="12" t="s">
        <v>27</v>
      </c>
      <c r="AX1770" s="12" t="s">
        <v>72</v>
      </c>
      <c r="AY1770" s="155" t="s">
        <v>157</v>
      </c>
    </row>
    <row r="1771" spans="2:65" s="13" customFormat="1">
      <c r="B1771" s="159"/>
      <c r="D1771" s="154" t="s">
        <v>259</v>
      </c>
      <c r="E1771" s="160" t="s">
        <v>1</v>
      </c>
      <c r="F1771" s="161" t="s">
        <v>4444</v>
      </c>
      <c r="H1771" s="162">
        <v>23</v>
      </c>
      <c r="L1771" s="159"/>
      <c r="M1771" s="163"/>
      <c r="T1771" s="164"/>
      <c r="AT1771" s="160" t="s">
        <v>259</v>
      </c>
      <c r="AU1771" s="160" t="s">
        <v>88</v>
      </c>
      <c r="AV1771" s="13" t="s">
        <v>88</v>
      </c>
      <c r="AW1771" s="13" t="s">
        <v>27</v>
      </c>
      <c r="AX1771" s="13" t="s">
        <v>72</v>
      </c>
      <c r="AY1771" s="160" t="s">
        <v>157</v>
      </c>
    </row>
    <row r="1772" spans="2:65" s="13" customFormat="1">
      <c r="B1772" s="159"/>
      <c r="D1772" s="154" t="s">
        <v>259</v>
      </c>
      <c r="E1772" s="160" t="s">
        <v>1</v>
      </c>
      <c r="F1772" s="161" t="s">
        <v>4445</v>
      </c>
      <c r="H1772" s="162">
        <v>9.4</v>
      </c>
      <c r="L1772" s="159"/>
      <c r="M1772" s="163"/>
      <c r="T1772" s="164"/>
      <c r="AT1772" s="160" t="s">
        <v>259</v>
      </c>
      <c r="AU1772" s="160" t="s">
        <v>88</v>
      </c>
      <c r="AV1772" s="13" t="s">
        <v>88</v>
      </c>
      <c r="AW1772" s="13" t="s">
        <v>27</v>
      </c>
      <c r="AX1772" s="13" t="s">
        <v>72</v>
      </c>
      <c r="AY1772" s="160" t="s">
        <v>157</v>
      </c>
    </row>
    <row r="1773" spans="2:65" s="13" customFormat="1">
      <c r="B1773" s="159"/>
      <c r="D1773" s="154" t="s">
        <v>259</v>
      </c>
      <c r="E1773" s="160" t="s">
        <v>1</v>
      </c>
      <c r="F1773" s="161" t="s">
        <v>4682</v>
      </c>
      <c r="H1773" s="162">
        <v>8.5</v>
      </c>
      <c r="L1773" s="159"/>
      <c r="M1773" s="163"/>
      <c r="T1773" s="164"/>
      <c r="AT1773" s="160" t="s">
        <v>259</v>
      </c>
      <c r="AU1773" s="160" t="s">
        <v>88</v>
      </c>
      <c r="AV1773" s="13" t="s">
        <v>88</v>
      </c>
      <c r="AW1773" s="13" t="s">
        <v>27</v>
      </c>
      <c r="AX1773" s="13" t="s">
        <v>72</v>
      </c>
      <c r="AY1773" s="160" t="s">
        <v>157</v>
      </c>
    </row>
    <row r="1774" spans="2:65" s="13" customFormat="1">
      <c r="B1774" s="159"/>
      <c r="D1774" s="154" t="s">
        <v>259</v>
      </c>
      <c r="E1774" s="160" t="s">
        <v>1</v>
      </c>
      <c r="F1774" s="161" t="s">
        <v>4447</v>
      </c>
      <c r="H1774" s="162">
        <v>18.5</v>
      </c>
      <c r="L1774" s="159"/>
      <c r="M1774" s="163"/>
      <c r="T1774" s="164"/>
      <c r="AT1774" s="160" t="s">
        <v>259</v>
      </c>
      <c r="AU1774" s="160" t="s">
        <v>88</v>
      </c>
      <c r="AV1774" s="13" t="s">
        <v>88</v>
      </c>
      <c r="AW1774" s="13" t="s">
        <v>27</v>
      </c>
      <c r="AX1774" s="13" t="s">
        <v>72</v>
      </c>
      <c r="AY1774" s="160" t="s">
        <v>157</v>
      </c>
    </row>
    <row r="1775" spans="2:65" s="13" customFormat="1">
      <c r="B1775" s="159"/>
      <c r="D1775" s="154" t="s">
        <v>259</v>
      </c>
      <c r="E1775" s="160" t="s">
        <v>1</v>
      </c>
      <c r="F1775" s="161" t="s">
        <v>4448</v>
      </c>
      <c r="H1775" s="162">
        <v>17.5</v>
      </c>
      <c r="L1775" s="159"/>
      <c r="M1775" s="163"/>
      <c r="T1775" s="164"/>
      <c r="AT1775" s="160" t="s">
        <v>259</v>
      </c>
      <c r="AU1775" s="160" t="s">
        <v>88</v>
      </c>
      <c r="AV1775" s="13" t="s">
        <v>88</v>
      </c>
      <c r="AW1775" s="13" t="s">
        <v>27</v>
      </c>
      <c r="AX1775" s="13" t="s">
        <v>72</v>
      </c>
      <c r="AY1775" s="160" t="s">
        <v>157</v>
      </c>
    </row>
    <row r="1776" spans="2:65" s="13" customFormat="1">
      <c r="B1776" s="159"/>
      <c r="D1776" s="154" t="s">
        <v>259</v>
      </c>
      <c r="E1776" s="160" t="s">
        <v>1</v>
      </c>
      <c r="F1776" s="161" t="s">
        <v>4449</v>
      </c>
      <c r="H1776" s="162">
        <v>16.8</v>
      </c>
      <c r="L1776" s="159"/>
      <c r="M1776" s="163"/>
      <c r="T1776" s="164"/>
      <c r="AT1776" s="160" t="s">
        <v>259</v>
      </c>
      <c r="AU1776" s="160" t="s">
        <v>88</v>
      </c>
      <c r="AV1776" s="13" t="s">
        <v>88</v>
      </c>
      <c r="AW1776" s="13" t="s">
        <v>27</v>
      </c>
      <c r="AX1776" s="13" t="s">
        <v>72</v>
      </c>
      <c r="AY1776" s="160" t="s">
        <v>157</v>
      </c>
    </row>
    <row r="1777" spans="2:51" s="13" customFormat="1">
      <c r="B1777" s="159"/>
      <c r="D1777" s="154" t="s">
        <v>259</v>
      </c>
      <c r="E1777" s="160" t="s">
        <v>1</v>
      </c>
      <c r="F1777" s="161" t="s">
        <v>4450</v>
      </c>
      <c r="H1777" s="162">
        <v>17.7</v>
      </c>
      <c r="L1777" s="159"/>
      <c r="M1777" s="163"/>
      <c r="T1777" s="164"/>
      <c r="AT1777" s="160" t="s">
        <v>259</v>
      </c>
      <c r="AU1777" s="160" t="s">
        <v>88</v>
      </c>
      <c r="AV1777" s="13" t="s">
        <v>88</v>
      </c>
      <c r="AW1777" s="13" t="s">
        <v>27</v>
      </c>
      <c r="AX1777" s="13" t="s">
        <v>72</v>
      </c>
      <c r="AY1777" s="160" t="s">
        <v>157</v>
      </c>
    </row>
    <row r="1778" spans="2:51" s="13" customFormat="1">
      <c r="B1778" s="159"/>
      <c r="D1778" s="154" t="s">
        <v>259</v>
      </c>
      <c r="E1778" s="160" t="s">
        <v>1</v>
      </c>
      <c r="F1778" s="161" t="s">
        <v>4451</v>
      </c>
      <c r="H1778" s="162">
        <v>18.399999999999999</v>
      </c>
      <c r="L1778" s="159"/>
      <c r="M1778" s="163"/>
      <c r="T1778" s="164"/>
      <c r="AT1778" s="160" t="s">
        <v>259</v>
      </c>
      <c r="AU1778" s="160" t="s">
        <v>88</v>
      </c>
      <c r="AV1778" s="13" t="s">
        <v>88</v>
      </c>
      <c r="AW1778" s="13" t="s">
        <v>27</v>
      </c>
      <c r="AX1778" s="13" t="s">
        <v>72</v>
      </c>
      <c r="AY1778" s="160" t="s">
        <v>157</v>
      </c>
    </row>
    <row r="1779" spans="2:51" s="13" customFormat="1">
      <c r="B1779" s="159"/>
      <c r="D1779" s="154" t="s">
        <v>259</v>
      </c>
      <c r="E1779" s="160" t="s">
        <v>1</v>
      </c>
      <c r="F1779" s="161" t="s">
        <v>4452</v>
      </c>
      <c r="H1779" s="162">
        <v>14.1</v>
      </c>
      <c r="L1779" s="159"/>
      <c r="M1779" s="163"/>
      <c r="T1779" s="164"/>
      <c r="AT1779" s="160" t="s">
        <v>259</v>
      </c>
      <c r="AU1779" s="160" t="s">
        <v>88</v>
      </c>
      <c r="AV1779" s="13" t="s">
        <v>88</v>
      </c>
      <c r="AW1779" s="13" t="s">
        <v>27</v>
      </c>
      <c r="AX1779" s="13" t="s">
        <v>72</v>
      </c>
      <c r="AY1779" s="160" t="s">
        <v>157</v>
      </c>
    </row>
    <row r="1780" spans="2:51" s="13" customFormat="1">
      <c r="B1780" s="159"/>
      <c r="D1780" s="154" t="s">
        <v>259</v>
      </c>
      <c r="E1780" s="160" t="s">
        <v>1</v>
      </c>
      <c r="F1780" s="161" t="s">
        <v>4453</v>
      </c>
      <c r="H1780" s="162">
        <v>2.2999999999999998</v>
      </c>
      <c r="L1780" s="159"/>
      <c r="M1780" s="163"/>
      <c r="T1780" s="164"/>
      <c r="AT1780" s="160" t="s">
        <v>259</v>
      </c>
      <c r="AU1780" s="160" t="s">
        <v>88</v>
      </c>
      <c r="AV1780" s="13" t="s">
        <v>88</v>
      </c>
      <c r="AW1780" s="13" t="s">
        <v>27</v>
      </c>
      <c r="AX1780" s="13" t="s">
        <v>72</v>
      </c>
      <c r="AY1780" s="160" t="s">
        <v>157</v>
      </c>
    </row>
    <row r="1781" spans="2:51" s="13" customFormat="1">
      <c r="B1781" s="159"/>
      <c r="D1781" s="154" t="s">
        <v>259</v>
      </c>
      <c r="E1781" s="160" t="s">
        <v>1</v>
      </c>
      <c r="F1781" s="161" t="s">
        <v>4454</v>
      </c>
      <c r="H1781" s="162">
        <v>24.4</v>
      </c>
      <c r="L1781" s="159"/>
      <c r="M1781" s="163"/>
      <c r="T1781" s="164"/>
      <c r="AT1781" s="160" t="s">
        <v>259</v>
      </c>
      <c r="AU1781" s="160" t="s">
        <v>88</v>
      </c>
      <c r="AV1781" s="13" t="s">
        <v>88</v>
      </c>
      <c r="AW1781" s="13" t="s">
        <v>27</v>
      </c>
      <c r="AX1781" s="13" t="s">
        <v>72</v>
      </c>
      <c r="AY1781" s="160" t="s">
        <v>157</v>
      </c>
    </row>
    <row r="1782" spans="2:51" s="13" customFormat="1">
      <c r="B1782" s="159"/>
      <c r="D1782" s="154" t="s">
        <v>259</v>
      </c>
      <c r="E1782" s="160" t="s">
        <v>1</v>
      </c>
      <c r="F1782" s="161" t="s">
        <v>4455</v>
      </c>
      <c r="H1782" s="162">
        <v>18.3</v>
      </c>
      <c r="L1782" s="159"/>
      <c r="M1782" s="163"/>
      <c r="T1782" s="164"/>
      <c r="AT1782" s="160" t="s">
        <v>259</v>
      </c>
      <c r="AU1782" s="160" t="s">
        <v>88</v>
      </c>
      <c r="AV1782" s="13" t="s">
        <v>88</v>
      </c>
      <c r="AW1782" s="13" t="s">
        <v>27</v>
      </c>
      <c r="AX1782" s="13" t="s">
        <v>72</v>
      </c>
      <c r="AY1782" s="160" t="s">
        <v>157</v>
      </c>
    </row>
    <row r="1783" spans="2:51" s="13" customFormat="1">
      <c r="B1783" s="159"/>
      <c r="D1783" s="154" t="s">
        <v>259</v>
      </c>
      <c r="E1783" s="160" t="s">
        <v>1</v>
      </c>
      <c r="F1783" s="161" t="s">
        <v>4456</v>
      </c>
      <c r="H1783" s="162">
        <v>13.1</v>
      </c>
      <c r="L1783" s="159"/>
      <c r="M1783" s="163"/>
      <c r="T1783" s="164"/>
      <c r="AT1783" s="160" t="s">
        <v>259</v>
      </c>
      <c r="AU1783" s="160" t="s">
        <v>88</v>
      </c>
      <c r="AV1783" s="13" t="s">
        <v>88</v>
      </c>
      <c r="AW1783" s="13" t="s">
        <v>27</v>
      </c>
      <c r="AX1783" s="13" t="s">
        <v>72</v>
      </c>
      <c r="AY1783" s="160" t="s">
        <v>157</v>
      </c>
    </row>
    <row r="1784" spans="2:51" s="13" customFormat="1">
      <c r="B1784" s="159"/>
      <c r="D1784" s="154" t="s">
        <v>259</v>
      </c>
      <c r="E1784" s="160" t="s">
        <v>1</v>
      </c>
      <c r="F1784" s="161" t="s">
        <v>4457</v>
      </c>
      <c r="H1784" s="162">
        <v>4.9000000000000004</v>
      </c>
      <c r="L1784" s="159"/>
      <c r="M1784" s="163"/>
      <c r="T1784" s="164"/>
      <c r="AT1784" s="160" t="s">
        <v>259</v>
      </c>
      <c r="AU1784" s="160" t="s">
        <v>88</v>
      </c>
      <c r="AV1784" s="13" t="s">
        <v>88</v>
      </c>
      <c r="AW1784" s="13" t="s">
        <v>27</v>
      </c>
      <c r="AX1784" s="13" t="s">
        <v>72</v>
      </c>
      <c r="AY1784" s="160" t="s">
        <v>157</v>
      </c>
    </row>
    <row r="1785" spans="2:51" s="13" customFormat="1">
      <c r="B1785" s="159"/>
      <c r="D1785" s="154" t="s">
        <v>259</v>
      </c>
      <c r="E1785" s="160" t="s">
        <v>1</v>
      </c>
      <c r="F1785" s="161" t="s">
        <v>4458</v>
      </c>
      <c r="H1785" s="162">
        <v>4.3</v>
      </c>
      <c r="L1785" s="159"/>
      <c r="M1785" s="163"/>
      <c r="T1785" s="164"/>
      <c r="AT1785" s="160" t="s">
        <v>259</v>
      </c>
      <c r="AU1785" s="160" t="s">
        <v>88</v>
      </c>
      <c r="AV1785" s="13" t="s">
        <v>88</v>
      </c>
      <c r="AW1785" s="13" t="s">
        <v>27</v>
      </c>
      <c r="AX1785" s="13" t="s">
        <v>72</v>
      </c>
      <c r="AY1785" s="160" t="s">
        <v>157</v>
      </c>
    </row>
    <row r="1786" spans="2:51" s="13" customFormat="1">
      <c r="B1786" s="159"/>
      <c r="D1786" s="154" t="s">
        <v>259</v>
      </c>
      <c r="E1786" s="160" t="s">
        <v>1</v>
      </c>
      <c r="F1786" s="161" t="s">
        <v>4459</v>
      </c>
      <c r="H1786" s="162">
        <v>15</v>
      </c>
      <c r="L1786" s="159"/>
      <c r="M1786" s="163"/>
      <c r="T1786" s="164"/>
      <c r="AT1786" s="160" t="s">
        <v>259</v>
      </c>
      <c r="AU1786" s="160" t="s">
        <v>88</v>
      </c>
      <c r="AV1786" s="13" t="s">
        <v>88</v>
      </c>
      <c r="AW1786" s="13" t="s">
        <v>27</v>
      </c>
      <c r="AX1786" s="13" t="s">
        <v>72</v>
      </c>
      <c r="AY1786" s="160" t="s">
        <v>157</v>
      </c>
    </row>
    <row r="1787" spans="2:51" s="13" customFormat="1">
      <c r="B1787" s="159"/>
      <c r="D1787" s="154" t="s">
        <v>259</v>
      </c>
      <c r="E1787" s="160" t="s">
        <v>1</v>
      </c>
      <c r="F1787" s="161" t="s">
        <v>4460</v>
      </c>
      <c r="H1787" s="162">
        <v>18.3</v>
      </c>
      <c r="L1787" s="159"/>
      <c r="M1787" s="163"/>
      <c r="T1787" s="164"/>
      <c r="AT1787" s="160" t="s">
        <v>259</v>
      </c>
      <c r="AU1787" s="160" t="s">
        <v>88</v>
      </c>
      <c r="AV1787" s="13" t="s">
        <v>88</v>
      </c>
      <c r="AW1787" s="13" t="s">
        <v>27</v>
      </c>
      <c r="AX1787" s="13" t="s">
        <v>72</v>
      </c>
      <c r="AY1787" s="160" t="s">
        <v>157</v>
      </c>
    </row>
    <row r="1788" spans="2:51" s="13" customFormat="1">
      <c r="B1788" s="159"/>
      <c r="D1788" s="154" t="s">
        <v>259</v>
      </c>
      <c r="E1788" s="160" t="s">
        <v>1</v>
      </c>
      <c r="F1788" s="161" t="s">
        <v>4461</v>
      </c>
      <c r="H1788" s="162">
        <v>15.8</v>
      </c>
      <c r="L1788" s="159"/>
      <c r="M1788" s="163"/>
      <c r="T1788" s="164"/>
      <c r="AT1788" s="160" t="s">
        <v>259</v>
      </c>
      <c r="AU1788" s="160" t="s">
        <v>88</v>
      </c>
      <c r="AV1788" s="13" t="s">
        <v>88</v>
      </c>
      <c r="AW1788" s="13" t="s">
        <v>27</v>
      </c>
      <c r="AX1788" s="13" t="s">
        <v>72</v>
      </c>
      <c r="AY1788" s="160" t="s">
        <v>157</v>
      </c>
    </row>
    <row r="1789" spans="2:51" s="13" customFormat="1">
      <c r="B1789" s="159"/>
      <c r="D1789" s="154" t="s">
        <v>259</v>
      </c>
      <c r="E1789" s="160" t="s">
        <v>1</v>
      </c>
      <c r="F1789" s="161" t="s">
        <v>4462</v>
      </c>
      <c r="H1789" s="162">
        <v>2.8</v>
      </c>
      <c r="L1789" s="159"/>
      <c r="M1789" s="163"/>
      <c r="T1789" s="164"/>
      <c r="AT1789" s="160" t="s">
        <v>259</v>
      </c>
      <c r="AU1789" s="160" t="s">
        <v>88</v>
      </c>
      <c r="AV1789" s="13" t="s">
        <v>88</v>
      </c>
      <c r="AW1789" s="13" t="s">
        <v>27</v>
      </c>
      <c r="AX1789" s="13" t="s">
        <v>72</v>
      </c>
      <c r="AY1789" s="160" t="s">
        <v>157</v>
      </c>
    </row>
    <row r="1790" spans="2:51" s="12" customFormat="1">
      <c r="B1790" s="153"/>
      <c r="D1790" s="154" t="s">
        <v>259</v>
      </c>
      <c r="E1790" s="155" t="s">
        <v>1</v>
      </c>
      <c r="F1790" s="156" t="s">
        <v>2759</v>
      </c>
      <c r="H1790" s="155" t="s">
        <v>1</v>
      </c>
      <c r="L1790" s="153"/>
      <c r="M1790" s="157"/>
      <c r="T1790" s="158"/>
      <c r="AT1790" s="155" t="s">
        <v>259</v>
      </c>
      <c r="AU1790" s="155" t="s">
        <v>88</v>
      </c>
      <c r="AV1790" s="12" t="s">
        <v>80</v>
      </c>
      <c r="AW1790" s="12" t="s">
        <v>27</v>
      </c>
      <c r="AX1790" s="12" t="s">
        <v>72</v>
      </c>
      <c r="AY1790" s="155" t="s">
        <v>157</v>
      </c>
    </row>
    <row r="1791" spans="2:51" s="13" customFormat="1">
      <c r="B1791" s="159"/>
      <c r="D1791" s="154" t="s">
        <v>259</v>
      </c>
      <c r="E1791" s="160" t="s">
        <v>1</v>
      </c>
      <c r="F1791" s="161" t="s">
        <v>4463</v>
      </c>
      <c r="H1791" s="162">
        <v>21.2</v>
      </c>
      <c r="L1791" s="159"/>
      <c r="M1791" s="163"/>
      <c r="T1791" s="164"/>
      <c r="AT1791" s="160" t="s">
        <v>259</v>
      </c>
      <c r="AU1791" s="160" t="s">
        <v>88</v>
      </c>
      <c r="AV1791" s="13" t="s">
        <v>88</v>
      </c>
      <c r="AW1791" s="13" t="s">
        <v>27</v>
      </c>
      <c r="AX1791" s="13" t="s">
        <v>72</v>
      </c>
      <c r="AY1791" s="160" t="s">
        <v>157</v>
      </c>
    </row>
    <row r="1792" spans="2:51" s="13" customFormat="1">
      <c r="B1792" s="159"/>
      <c r="D1792" s="154" t="s">
        <v>259</v>
      </c>
      <c r="E1792" s="160" t="s">
        <v>1</v>
      </c>
      <c r="F1792" s="161" t="s">
        <v>4464</v>
      </c>
      <c r="H1792" s="162">
        <v>18.5</v>
      </c>
      <c r="L1792" s="159"/>
      <c r="M1792" s="163"/>
      <c r="T1792" s="164"/>
      <c r="AT1792" s="160" t="s">
        <v>259</v>
      </c>
      <c r="AU1792" s="160" t="s">
        <v>88</v>
      </c>
      <c r="AV1792" s="13" t="s">
        <v>88</v>
      </c>
      <c r="AW1792" s="13" t="s">
        <v>27</v>
      </c>
      <c r="AX1792" s="13" t="s">
        <v>72</v>
      </c>
      <c r="AY1792" s="160" t="s">
        <v>157</v>
      </c>
    </row>
    <row r="1793" spans="2:51" s="13" customFormat="1">
      <c r="B1793" s="159"/>
      <c r="D1793" s="154" t="s">
        <v>259</v>
      </c>
      <c r="E1793" s="160" t="s">
        <v>1</v>
      </c>
      <c r="F1793" s="161" t="s">
        <v>4465</v>
      </c>
      <c r="H1793" s="162">
        <v>19</v>
      </c>
      <c r="L1793" s="159"/>
      <c r="M1793" s="163"/>
      <c r="T1793" s="164"/>
      <c r="AT1793" s="160" t="s">
        <v>259</v>
      </c>
      <c r="AU1793" s="160" t="s">
        <v>88</v>
      </c>
      <c r="AV1793" s="13" t="s">
        <v>88</v>
      </c>
      <c r="AW1793" s="13" t="s">
        <v>27</v>
      </c>
      <c r="AX1793" s="13" t="s">
        <v>72</v>
      </c>
      <c r="AY1793" s="160" t="s">
        <v>157</v>
      </c>
    </row>
    <row r="1794" spans="2:51" s="13" customFormat="1">
      <c r="B1794" s="159"/>
      <c r="D1794" s="154" t="s">
        <v>259</v>
      </c>
      <c r="E1794" s="160" t="s">
        <v>1</v>
      </c>
      <c r="F1794" s="161" t="s">
        <v>4466</v>
      </c>
      <c r="H1794" s="162">
        <v>5.6</v>
      </c>
      <c r="L1794" s="159"/>
      <c r="M1794" s="163"/>
      <c r="T1794" s="164"/>
      <c r="AT1794" s="160" t="s">
        <v>259</v>
      </c>
      <c r="AU1794" s="160" t="s">
        <v>88</v>
      </c>
      <c r="AV1794" s="13" t="s">
        <v>88</v>
      </c>
      <c r="AW1794" s="13" t="s">
        <v>27</v>
      </c>
      <c r="AX1794" s="13" t="s">
        <v>72</v>
      </c>
      <c r="AY1794" s="160" t="s">
        <v>157</v>
      </c>
    </row>
    <row r="1795" spans="2:51" s="13" customFormat="1">
      <c r="B1795" s="159"/>
      <c r="D1795" s="154" t="s">
        <v>259</v>
      </c>
      <c r="E1795" s="160" t="s">
        <v>1</v>
      </c>
      <c r="F1795" s="161" t="s">
        <v>4467</v>
      </c>
      <c r="H1795" s="162">
        <v>12.6</v>
      </c>
      <c r="L1795" s="159"/>
      <c r="M1795" s="163"/>
      <c r="T1795" s="164"/>
      <c r="AT1795" s="160" t="s">
        <v>259</v>
      </c>
      <c r="AU1795" s="160" t="s">
        <v>88</v>
      </c>
      <c r="AV1795" s="13" t="s">
        <v>88</v>
      </c>
      <c r="AW1795" s="13" t="s">
        <v>27</v>
      </c>
      <c r="AX1795" s="13" t="s">
        <v>72</v>
      </c>
      <c r="AY1795" s="160" t="s">
        <v>157</v>
      </c>
    </row>
    <row r="1796" spans="2:51" s="13" customFormat="1">
      <c r="B1796" s="159"/>
      <c r="D1796" s="154" t="s">
        <v>259</v>
      </c>
      <c r="E1796" s="160" t="s">
        <v>1</v>
      </c>
      <c r="F1796" s="161" t="s">
        <v>4468</v>
      </c>
      <c r="H1796" s="162">
        <v>4.5</v>
      </c>
      <c r="L1796" s="159"/>
      <c r="M1796" s="163"/>
      <c r="T1796" s="164"/>
      <c r="AT1796" s="160" t="s">
        <v>259</v>
      </c>
      <c r="AU1796" s="160" t="s">
        <v>88</v>
      </c>
      <c r="AV1796" s="13" t="s">
        <v>88</v>
      </c>
      <c r="AW1796" s="13" t="s">
        <v>27</v>
      </c>
      <c r="AX1796" s="13" t="s">
        <v>72</v>
      </c>
      <c r="AY1796" s="160" t="s">
        <v>157</v>
      </c>
    </row>
    <row r="1797" spans="2:51" s="13" customFormat="1">
      <c r="B1797" s="159"/>
      <c r="D1797" s="154" t="s">
        <v>259</v>
      </c>
      <c r="E1797" s="160" t="s">
        <v>1</v>
      </c>
      <c r="F1797" s="161" t="s">
        <v>4469</v>
      </c>
      <c r="H1797" s="162">
        <v>5.3</v>
      </c>
      <c r="L1797" s="159"/>
      <c r="M1797" s="163"/>
      <c r="T1797" s="164"/>
      <c r="AT1797" s="160" t="s">
        <v>259</v>
      </c>
      <c r="AU1797" s="160" t="s">
        <v>88</v>
      </c>
      <c r="AV1797" s="13" t="s">
        <v>88</v>
      </c>
      <c r="AW1797" s="13" t="s">
        <v>27</v>
      </c>
      <c r="AX1797" s="13" t="s">
        <v>72</v>
      </c>
      <c r="AY1797" s="160" t="s">
        <v>157</v>
      </c>
    </row>
    <row r="1798" spans="2:51" s="13" customFormat="1">
      <c r="B1798" s="159"/>
      <c r="D1798" s="154" t="s">
        <v>259</v>
      </c>
      <c r="E1798" s="160" t="s">
        <v>1</v>
      </c>
      <c r="F1798" s="161" t="s">
        <v>4470</v>
      </c>
      <c r="H1798" s="162">
        <v>6.8</v>
      </c>
      <c r="L1798" s="159"/>
      <c r="M1798" s="163"/>
      <c r="T1798" s="164"/>
      <c r="AT1798" s="160" t="s">
        <v>259</v>
      </c>
      <c r="AU1798" s="160" t="s">
        <v>88</v>
      </c>
      <c r="AV1798" s="13" t="s">
        <v>88</v>
      </c>
      <c r="AW1798" s="13" t="s">
        <v>27</v>
      </c>
      <c r="AX1798" s="13" t="s">
        <v>72</v>
      </c>
      <c r="AY1798" s="160" t="s">
        <v>157</v>
      </c>
    </row>
    <row r="1799" spans="2:51" s="13" customFormat="1">
      <c r="B1799" s="159"/>
      <c r="D1799" s="154" t="s">
        <v>259</v>
      </c>
      <c r="E1799" s="160" t="s">
        <v>1</v>
      </c>
      <c r="F1799" s="161" t="s">
        <v>4471</v>
      </c>
      <c r="H1799" s="162">
        <v>3.3</v>
      </c>
      <c r="L1799" s="159"/>
      <c r="M1799" s="163"/>
      <c r="T1799" s="164"/>
      <c r="AT1799" s="160" t="s">
        <v>259</v>
      </c>
      <c r="AU1799" s="160" t="s">
        <v>88</v>
      </c>
      <c r="AV1799" s="13" t="s">
        <v>88</v>
      </c>
      <c r="AW1799" s="13" t="s">
        <v>27</v>
      </c>
      <c r="AX1799" s="13" t="s">
        <v>72</v>
      </c>
      <c r="AY1799" s="160" t="s">
        <v>157</v>
      </c>
    </row>
    <row r="1800" spans="2:51" s="13" customFormat="1">
      <c r="B1800" s="159"/>
      <c r="D1800" s="154" t="s">
        <v>259</v>
      </c>
      <c r="E1800" s="160" t="s">
        <v>1</v>
      </c>
      <c r="F1800" s="161" t="s">
        <v>4472</v>
      </c>
      <c r="H1800" s="162">
        <v>24.3</v>
      </c>
      <c r="L1800" s="159"/>
      <c r="M1800" s="163"/>
      <c r="T1800" s="164"/>
      <c r="AT1800" s="160" t="s">
        <v>259</v>
      </c>
      <c r="AU1800" s="160" t="s">
        <v>88</v>
      </c>
      <c r="AV1800" s="13" t="s">
        <v>88</v>
      </c>
      <c r="AW1800" s="13" t="s">
        <v>27</v>
      </c>
      <c r="AX1800" s="13" t="s">
        <v>72</v>
      </c>
      <c r="AY1800" s="160" t="s">
        <v>157</v>
      </c>
    </row>
    <row r="1801" spans="2:51" s="13" customFormat="1">
      <c r="B1801" s="159"/>
      <c r="D1801" s="154" t="s">
        <v>259</v>
      </c>
      <c r="E1801" s="160" t="s">
        <v>1</v>
      </c>
      <c r="F1801" s="161" t="s">
        <v>4473</v>
      </c>
      <c r="H1801" s="162">
        <v>3.7</v>
      </c>
      <c r="L1801" s="159"/>
      <c r="M1801" s="163"/>
      <c r="T1801" s="164"/>
      <c r="AT1801" s="160" t="s">
        <v>259</v>
      </c>
      <c r="AU1801" s="160" t="s">
        <v>88</v>
      </c>
      <c r="AV1801" s="13" t="s">
        <v>88</v>
      </c>
      <c r="AW1801" s="13" t="s">
        <v>27</v>
      </c>
      <c r="AX1801" s="13" t="s">
        <v>72</v>
      </c>
      <c r="AY1801" s="160" t="s">
        <v>157</v>
      </c>
    </row>
    <row r="1802" spans="2:51" s="13" customFormat="1">
      <c r="B1802" s="159"/>
      <c r="D1802" s="154" t="s">
        <v>259</v>
      </c>
      <c r="E1802" s="160" t="s">
        <v>1</v>
      </c>
      <c r="F1802" s="161" t="s">
        <v>4474</v>
      </c>
      <c r="H1802" s="162">
        <v>14.5</v>
      </c>
      <c r="L1802" s="159"/>
      <c r="M1802" s="163"/>
      <c r="T1802" s="164"/>
      <c r="AT1802" s="160" t="s">
        <v>259</v>
      </c>
      <c r="AU1802" s="160" t="s">
        <v>88</v>
      </c>
      <c r="AV1802" s="13" t="s">
        <v>88</v>
      </c>
      <c r="AW1802" s="13" t="s">
        <v>27</v>
      </c>
      <c r="AX1802" s="13" t="s">
        <v>72</v>
      </c>
      <c r="AY1802" s="160" t="s">
        <v>157</v>
      </c>
    </row>
    <row r="1803" spans="2:51" s="13" customFormat="1">
      <c r="B1803" s="159"/>
      <c r="D1803" s="154" t="s">
        <v>259</v>
      </c>
      <c r="E1803" s="160" t="s">
        <v>1</v>
      </c>
      <c r="F1803" s="161" t="s">
        <v>4475</v>
      </c>
      <c r="H1803" s="162">
        <v>3.4</v>
      </c>
      <c r="L1803" s="159"/>
      <c r="M1803" s="163"/>
      <c r="T1803" s="164"/>
      <c r="AT1803" s="160" t="s">
        <v>259</v>
      </c>
      <c r="AU1803" s="160" t="s">
        <v>88</v>
      </c>
      <c r="AV1803" s="13" t="s">
        <v>88</v>
      </c>
      <c r="AW1803" s="13" t="s">
        <v>27</v>
      </c>
      <c r="AX1803" s="13" t="s">
        <v>72</v>
      </c>
      <c r="AY1803" s="160" t="s">
        <v>157</v>
      </c>
    </row>
    <row r="1804" spans="2:51" s="13" customFormat="1">
      <c r="B1804" s="159"/>
      <c r="D1804" s="154" t="s">
        <v>259</v>
      </c>
      <c r="E1804" s="160" t="s">
        <v>1</v>
      </c>
      <c r="F1804" s="161" t="s">
        <v>4478</v>
      </c>
      <c r="H1804" s="162">
        <v>16.3</v>
      </c>
      <c r="L1804" s="159"/>
      <c r="M1804" s="163"/>
      <c r="T1804" s="164"/>
      <c r="AT1804" s="160" t="s">
        <v>259</v>
      </c>
      <c r="AU1804" s="160" t="s">
        <v>88</v>
      </c>
      <c r="AV1804" s="13" t="s">
        <v>88</v>
      </c>
      <c r="AW1804" s="13" t="s">
        <v>27</v>
      </c>
      <c r="AX1804" s="13" t="s">
        <v>72</v>
      </c>
      <c r="AY1804" s="160" t="s">
        <v>157</v>
      </c>
    </row>
    <row r="1805" spans="2:51" s="13" customFormat="1">
      <c r="B1805" s="159"/>
      <c r="D1805" s="154" t="s">
        <v>259</v>
      </c>
      <c r="E1805" s="160" t="s">
        <v>1</v>
      </c>
      <c r="F1805" s="161" t="s">
        <v>4479</v>
      </c>
      <c r="H1805" s="162">
        <v>1.8</v>
      </c>
      <c r="L1805" s="159"/>
      <c r="M1805" s="163"/>
      <c r="T1805" s="164"/>
      <c r="AT1805" s="160" t="s">
        <v>259</v>
      </c>
      <c r="AU1805" s="160" t="s">
        <v>88</v>
      </c>
      <c r="AV1805" s="13" t="s">
        <v>88</v>
      </c>
      <c r="AW1805" s="13" t="s">
        <v>27</v>
      </c>
      <c r="AX1805" s="13" t="s">
        <v>72</v>
      </c>
      <c r="AY1805" s="160" t="s">
        <v>157</v>
      </c>
    </row>
    <row r="1806" spans="2:51" s="13" customFormat="1">
      <c r="B1806" s="159"/>
      <c r="D1806" s="154" t="s">
        <v>259</v>
      </c>
      <c r="E1806" s="160" t="s">
        <v>1</v>
      </c>
      <c r="F1806" s="161" t="s">
        <v>4480</v>
      </c>
      <c r="H1806" s="162">
        <v>2.9</v>
      </c>
      <c r="L1806" s="159"/>
      <c r="M1806" s="163"/>
      <c r="T1806" s="164"/>
      <c r="AT1806" s="160" t="s">
        <v>259</v>
      </c>
      <c r="AU1806" s="160" t="s">
        <v>88</v>
      </c>
      <c r="AV1806" s="13" t="s">
        <v>88</v>
      </c>
      <c r="AW1806" s="13" t="s">
        <v>27</v>
      </c>
      <c r="AX1806" s="13" t="s">
        <v>72</v>
      </c>
      <c r="AY1806" s="160" t="s">
        <v>157</v>
      </c>
    </row>
    <row r="1807" spans="2:51" s="12" customFormat="1">
      <c r="B1807" s="153"/>
      <c r="D1807" s="154" t="s">
        <v>259</v>
      </c>
      <c r="E1807" s="155" t="s">
        <v>1</v>
      </c>
      <c r="F1807" s="156" t="s">
        <v>2760</v>
      </c>
      <c r="H1807" s="155" t="s">
        <v>1</v>
      </c>
      <c r="L1807" s="153"/>
      <c r="M1807" s="157"/>
      <c r="T1807" s="158"/>
      <c r="AT1807" s="155" t="s">
        <v>259</v>
      </c>
      <c r="AU1807" s="155" t="s">
        <v>88</v>
      </c>
      <c r="AV1807" s="12" t="s">
        <v>80</v>
      </c>
      <c r="AW1807" s="12" t="s">
        <v>27</v>
      </c>
      <c r="AX1807" s="12" t="s">
        <v>72</v>
      </c>
      <c r="AY1807" s="155" t="s">
        <v>157</v>
      </c>
    </row>
    <row r="1808" spans="2:51" s="13" customFormat="1">
      <c r="B1808" s="159"/>
      <c r="D1808" s="154" t="s">
        <v>259</v>
      </c>
      <c r="E1808" s="160" t="s">
        <v>1</v>
      </c>
      <c r="F1808" s="161" t="s">
        <v>4484</v>
      </c>
      <c r="H1808" s="162">
        <v>2.8</v>
      </c>
      <c r="L1808" s="159"/>
      <c r="M1808" s="163"/>
      <c r="T1808" s="164"/>
      <c r="AT1808" s="160" t="s">
        <v>259</v>
      </c>
      <c r="AU1808" s="160" t="s">
        <v>88</v>
      </c>
      <c r="AV1808" s="13" t="s">
        <v>88</v>
      </c>
      <c r="AW1808" s="13" t="s">
        <v>27</v>
      </c>
      <c r="AX1808" s="13" t="s">
        <v>72</v>
      </c>
      <c r="AY1808" s="160" t="s">
        <v>157</v>
      </c>
    </row>
    <row r="1809" spans="2:51" s="13" customFormat="1">
      <c r="B1809" s="159"/>
      <c r="D1809" s="154" t="s">
        <v>259</v>
      </c>
      <c r="E1809" s="160" t="s">
        <v>1</v>
      </c>
      <c r="F1809" s="161" t="s">
        <v>4485</v>
      </c>
      <c r="H1809" s="162">
        <v>3.6</v>
      </c>
      <c r="L1809" s="159"/>
      <c r="M1809" s="163"/>
      <c r="T1809" s="164"/>
      <c r="AT1809" s="160" t="s">
        <v>259</v>
      </c>
      <c r="AU1809" s="160" t="s">
        <v>88</v>
      </c>
      <c r="AV1809" s="13" t="s">
        <v>88</v>
      </c>
      <c r="AW1809" s="13" t="s">
        <v>27</v>
      </c>
      <c r="AX1809" s="13" t="s">
        <v>72</v>
      </c>
      <c r="AY1809" s="160" t="s">
        <v>157</v>
      </c>
    </row>
    <row r="1810" spans="2:51" s="13" customFormat="1">
      <c r="B1810" s="159"/>
      <c r="D1810" s="154" t="s">
        <v>259</v>
      </c>
      <c r="E1810" s="160" t="s">
        <v>1</v>
      </c>
      <c r="F1810" s="161" t="s">
        <v>4486</v>
      </c>
      <c r="H1810" s="162">
        <v>5.6</v>
      </c>
      <c r="L1810" s="159"/>
      <c r="M1810" s="163"/>
      <c r="T1810" s="164"/>
      <c r="AT1810" s="160" t="s">
        <v>259</v>
      </c>
      <c r="AU1810" s="160" t="s">
        <v>88</v>
      </c>
      <c r="AV1810" s="13" t="s">
        <v>88</v>
      </c>
      <c r="AW1810" s="13" t="s">
        <v>27</v>
      </c>
      <c r="AX1810" s="13" t="s">
        <v>72</v>
      </c>
      <c r="AY1810" s="160" t="s">
        <v>157</v>
      </c>
    </row>
    <row r="1811" spans="2:51" s="13" customFormat="1">
      <c r="B1811" s="159"/>
      <c r="D1811" s="154" t="s">
        <v>259</v>
      </c>
      <c r="E1811" s="160" t="s">
        <v>1</v>
      </c>
      <c r="F1811" s="161" t="s">
        <v>4487</v>
      </c>
      <c r="H1811" s="162">
        <v>13.6</v>
      </c>
      <c r="L1811" s="159"/>
      <c r="M1811" s="163"/>
      <c r="T1811" s="164"/>
      <c r="AT1811" s="160" t="s">
        <v>259</v>
      </c>
      <c r="AU1811" s="160" t="s">
        <v>88</v>
      </c>
      <c r="AV1811" s="13" t="s">
        <v>88</v>
      </c>
      <c r="AW1811" s="13" t="s">
        <v>27</v>
      </c>
      <c r="AX1811" s="13" t="s">
        <v>72</v>
      </c>
      <c r="AY1811" s="160" t="s">
        <v>157</v>
      </c>
    </row>
    <row r="1812" spans="2:51" s="13" customFormat="1">
      <c r="B1812" s="159"/>
      <c r="D1812" s="154" t="s">
        <v>259</v>
      </c>
      <c r="E1812" s="160" t="s">
        <v>1</v>
      </c>
      <c r="F1812" s="161" t="s">
        <v>4496</v>
      </c>
      <c r="H1812" s="162">
        <v>2.9</v>
      </c>
      <c r="L1812" s="159"/>
      <c r="M1812" s="163"/>
      <c r="T1812" s="164"/>
      <c r="AT1812" s="160" t="s">
        <v>259</v>
      </c>
      <c r="AU1812" s="160" t="s">
        <v>88</v>
      </c>
      <c r="AV1812" s="13" t="s">
        <v>88</v>
      </c>
      <c r="AW1812" s="13" t="s">
        <v>27</v>
      </c>
      <c r="AX1812" s="13" t="s">
        <v>72</v>
      </c>
      <c r="AY1812" s="160" t="s">
        <v>157</v>
      </c>
    </row>
    <row r="1813" spans="2:51" s="13" customFormat="1">
      <c r="B1813" s="159"/>
      <c r="D1813" s="154" t="s">
        <v>259</v>
      </c>
      <c r="E1813" s="160" t="s">
        <v>1</v>
      </c>
      <c r="F1813" s="161" t="s">
        <v>4497</v>
      </c>
      <c r="H1813" s="162">
        <v>10</v>
      </c>
      <c r="L1813" s="159"/>
      <c r="M1813" s="163"/>
      <c r="T1813" s="164"/>
      <c r="AT1813" s="160" t="s">
        <v>259</v>
      </c>
      <c r="AU1813" s="160" t="s">
        <v>88</v>
      </c>
      <c r="AV1813" s="13" t="s">
        <v>88</v>
      </c>
      <c r="AW1813" s="13" t="s">
        <v>27</v>
      </c>
      <c r="AX1813" s="13" t="s">
        <v>72</v>
      </c>
      <c r="AY1813" s="160" t="s">
        <v>157</v>
      </c>
    </row>
    <row r="1814" spans="2:51" s="13" customFormat="1">
      <c r="B1814" s="159"/>
      <c r="D1814" s="154" t="s">
        <v>259</v>
      </c>
      <c r="E1814" s="160" t="s">
        <v>1</v>
      </c>
      <c r="F1814" s="161" t="s">
        <v>4498</v>
      </c>
      <c r="H1814" s="162">
        <v>3.3</v>
      </c>
      <c r="L1814" s="159"/>
      <c r="M1814" s="163"/>
      <c r="T1814" s="164"/>
      <c r="AT1814" s="160" t="s">
        <v>259</v>
      </c>
      <c r="AU1814" s="160" t="s">
        <v>88</v>
      </c>
      <c r="AV1814" s="13" t="s">
        <v>88</v>
      </c>
      <c r="AW1814" s="13" t="s">
        <v>27</v>
      </c>
      <c r="AX1814" s="13" t="s">
        <v>72</v>
      </c>
      <c r="AY1814" s="160" t="s">
        <v>157</v>
      </c>
    </row>
    <row r="1815" spans="2:51" s="13" customFormat="1">
      <c r="B1815" s="159"/>
      <c r="D1815" s="154" t="s">
        <v>259</v>
      </c>
      <c r="E1815" s="160" t="s">
        <v>1</v>
      </c>
      <c r="F1815" s="161" t="s">
        <v>4499</v>
      </c>
      <c r="H1815" s="162">
        <v>4.0999999999999996</v>
      </c>
      <c r="L1815" s="159"/>
      <c r="M1815" s="163"/>
      <c r="T1815" s="164"/>
      <c r="AT1815" s="160" t="s">
        <v>259</v>
      </c>
      <c r="AU1815" s="160" t="s">
        <v>88</v>
      </c>
      <c r="AV1815" s="13" t="s">
        <v>88</v>
      </c>
      <c r="AW1815" s="13" t="s">
        <v>27</v>
      </c>
      <c r="AX1815" s="13" t="s">
        <v>72</v>
      </c>
      <c r="AY1815" s="160" t="s">
        <v>157</v>
      </c>
    </row>
    <row r="1816" spans="2:51" s="13" customFormat="1">
      <c r="B1816" s="159"/>
      <c r="D1816" s="154" t="s">
        <v>259</v>
      </c>
      <c r="E1816" s="160" t="s">
        <v>1</v>
      </c>
      <c r="F1816" s="161" t="s">
        <v>4484</v>
      </c>
      <c r="H1816" s="162">
        <v>2.8</v>
      </c>
      <c r="L1816" s="159"/>
      <c r="M1816" s="163"/>
      <c r="T1816" s="164"/>
      <c r="AT1816" s="160" t="s">
        <v>259</v>
      </c>
      <c r="AU1816" s="160" t="s">
        <v>88</v>
      </c>
      <c r="AV1816" s="13" t="s">
        <v>88</v>
      </c>
      <c r="AW1816" s="13" t="s">
        <v>27</v>
      </c>
      <c r="AX1816" s="13" t="s">
        <v>72</v>
      </c>
      <c r="AY1816" s="160" t="s">
        <v>157</v>
      </c>
    </row>
    <row r="1817" spans="2:51" s="13" customFormat="1">
      <c r="B1817" s="159"/>
      <c r="D1817" s="154" t="s">
        <v>259</v>
      </c>
      <c r="E1817" s="160" t="s">
        <v>1</v>
      </c>
      <c r="F1817" s="161" t="s">
        <v>4485</v>
      </c>
      <c r="H1817" s="162">
        <v>3.6</v>
      </c>
      <c r="L1817" s="159"/>
      <c r="M1817" s="163"/>
      <c r="T1817" s="164"/>
      <c r="AT1817" s="160" t="s">
        <v>259</v>
      </c>
      <c r="AU1817" s="160" t="s">
        <v>88</v>
      </c>
      <c r="AV1817" s="13" t="s">
        <v>88</v>
      </c>
      <c r="AW1817" s="13" t="s">
        <v>27</v>
      </c>
      <c r="AX1817" s="13" t="s">
        <v>72</v>
      </c>
      <c r="AY1817" s="160" t="s">
        <v>157</v>
      </c>
    </row>
    <row r="1818" spans="2:51" s="13" customFormat="1">
      <c r="B1818" s="159"/>
      <c r="D1818" s="154" t="s">
        <v>259</v>
      </c>
      <c r="E1818" s="160" t="s">
        <v>1</v>
      </c>
      <c r="F1818" s="161" t="s">
        <v>4486</v>
      </c>
      <c r="H1818" s="162">
        <v>5.6</v>
      </c>
      <c r="L1818" s="159"/>
      <c r="M1818" s="163"/>
      <c r="T1818" s="164"/>
      <c r="AT1818" s="160" t="s">
        <v>259</v>
      </c>
      <c r="AU1818" s="160" t="s">
        <v>88</v>
      </c>
      <c r="AV1818" s="13" t="s">
        <v>88</v>
      </c>
      <c r="AW1818" s="13" t="s">
        <v>27</v>
      </c>
      <c r="AX1818" s="13" t="s">
        <v>72</v>
      </c>
      <c r="AY1818" s="160" t="s">
        <v>157</v>
      </c>
    </row>
    <row r="1819" spans="2:51" s="13" customFormat="1">
      <c r="B1819" s="159"/>
      <c r="D1819" s="154" t="s">
        <v>259</v>
      </c>
      <c r="E1819" s="160" t="s">
        <v>1</v>
      </c>
      <c r="F1819" s="161" t="s">
        <v>4487</v>
      </c>
      <c r="H1819" s="162">
        <v>13.6</v>
      </c>
      <c r="L1819" s="159"/>
      <c r="M1819" s="163"/>
      <c r="T1819" s="164"/>
      <c r="AT1819" s="160" t="s">
        <v>259</v>
      </c>
      <c r="AU1819" s="160" t="s">
        <v>88</v>
      </c>
      <c r="AV1819" s="13" t="s">
        <v>88</v>
      </c>
      <c r="AW1819" s="13" t="s">
        <v>27</v>
      </c>
      <c r="AX1819" s="13" t="s">
        <v>72</v>
      </c>
      <c r="AY1819" s="160" t="s">
        <v>157</v>
      </c>
    </row>
    <row r="1820" spans="2:51" s="13" customFormat="1">
      <c r="B1820" s="159"/>
      <c r="D1820" s="154" t="s">
        <v>259</v>
      </c>
      <c r="E1820" s="160" t="s">
        <v>1</v>
      </c>
      <c r="F1820" s="161" t="s">
        <v>4496</v>
      </c>
      <c r="H1820" s="162">
        <v>2.9</v>
      </c>
      <c r="L1820" s="159"/>
      <c r="M1820" s="163"/>
      <c r="T1820" s="164"/>
      <c r="AT1820" s="160" t="s">
        <v>259</v>
      </c>
      <c r="AU1820" s="160" t="s">
        <v>88</v>
      </c>
      <c r="AV1820" s="13" t="s">
        <v>88</v>
      </c>
      <c r="AW1820" s="13" t="s">
        <v>27</v>
      </c>
      <c r="AX1820" s="13" t="s">
        <v>72</v>
      </c>
      <c r="AY1820" s="160" t="s">
        <v>157</v>
      </c>
    </row>
    <row r="1821" spans="2:51" s="13" customFormat="1">
      <c r="B1821" s="159"/>
      <c r="D1821" s="154" t="s">
        <v>259</v>
      </c>
      <c r="E1821" s="160" t="s">
        <v>1</v>
      </c>
      <c r="F1821" s="161" t="s">
        <v>4497</v>
      </c>
      <c r="H1821" s="162">
        <v>10</v>
      </c>
      <c r="L1821" s="159"/>
      <c r="M1821" s="163"/>
      <c r="T1821" s="164"/>
      <c r="AT1821" s="160" t="s">
        <v>259</v>
      </c>
      <c r="AU1821" s="160" t="s">
        <v>88</v>
      </c>
      <c r="AV1821" s="13" t="s">
        <v>88</v>
      </c>
      <c r="AW1821" s="13" t="s">
        <v>27</v>
      </c>
      <c r="AX1821" s="13" t="s">
        <v>72</v>
      </c>
      <c r="AY1821" s="160" t="s">
        <v>157</v>
      </c>
    </row>
    <row r="1822" spans="2:51" s="13" customFormat="1">
      <c r="B1822" s="159"/>
      <c r="D1822" s="154" t="s">
        <v>259</v>
      </c>
      <c r="E1822" s="160" t="s">
        <v>1</v>
      </c>
      <c r="F1822" s="161" t="s">
        <v>4498</v>
      </c>
      <c r="H1822" s="162">
        <v>3.3</v>
      </c>
      <c r="L1822" s="159"/>
      <c r="M1822" s="163"/>
      <c r="T1822" s="164"/>
      <c r="AT1822" s="160" t="s">
        <v>259</v>
      </c>
      <c r="AU1822" s="160" t="s">
        <v>88</v>
      </c>
      <c r="AV1822" s="13" t="s">
        <v>88</v>
      </c>
      <c r="AW1822" s="13" t="s">
        <v>27</v>
      </c>
      <c r="AX1822" s="13" t="s">
        <v>72</v>
      </c>
      <c r="AY1822" s="160" t="s">
        <v>157</v>
      </c>
    </row>
    <row r="1823" spans="2:51" s="13" customFormat="1">
      <c r="B1823" s="159"/>
      <c r="D1823" s="154" t="s">
        <v>259</v>
      </c>
      <c r="E1823" s="160" t="s">
        <v>1</v>
      </c>
      <c r="F1823" s="161" t="s">
        <v>4499</v>
      </c>
      <c r="H1823" s="162">
        <v>4.0999999999999996</v>
      </c>
      <c r="L1823" s="159"/>
      <c r="M1823" s="163"/>
      <c r="T1823" s="164"/>
      <c r="AT1823" s="160" t="s">
        <v>259</v>
      </c>
      <c r="AU1823" s="160" t="s">
        <v>88</v>
      </c>
      <c r="AV1823" s="13" t="s">
        <v>88</v>
      </c>
      <c r="AW1823" s="13" t="s">
        <v>27</v>
      </c>
      <c r="AX1823" s="13" t="s">
        <v>72</v>
      </c>
      <c r="AY1823" s="160" t="s">
        <v>157</v>
      </c>
    </row>
    <row r="1824" spans="2:51" s="12" customFormat="1">
      <c r="B1824" s="153"/>
      <c r="D1824" s="154" t="s">
        <v>259</v>
      </c>
      <c r="E1824" s="155" t="s">
        <v>1</v>
      </c>
      <c r="F1824" s="156" t="s">
        <v>2761</v>
      </c>
      <c r="H1824" s="155" t="s">
        <v>1</v>
      </c>
      <c r="L1824" s="153"/>
      <c r="M1824" s="157"/>
      <c r="T1824" s="158"/>
      <c r="AT1824" s="155" t="s">
        <v>259</v>
      </c>
      <c r="AU1824" s="155" t="s">
        <v>88</v>
      </c>
      <c r="AV1824" s="12" t="s">
        <v>80</v>
      </c>
      <c r="AW1824" s="12" t="s">
        <v>27</v>
      </c>
      <c r="AX1824" s="12" t="s">
        <v>72</v>
      </c>
      <c r="AY1824" s="155" t="s">
        <v>157</v>
      </c>
    </row>
    <row r="1825" spans="2:65" s="13" customFormat="1">
      <c r="B1825" s="159"/>
      <c r="D1825" s="154" t="s">
        <v>259</v>
      </c>
      <c r="E1825" s="160" t="s">
        <v>1</v>
      </c>
      <c r="F1825" s="161" t="s">
        <v>4717</v>
      </c>
      <c r="H1825" s="162">
        <v>9.1999999999999993</v>
      </c>
      <c r="L1825" s="159"/>
      <c r="M1825" s="163"/>
      <c r="T1825" s="164"/>
      <c r="AT1825" s="160" t="s">
        <v>259</v>
      </c>
      <c r="AU1825" s="160" t="s">
        <v>88</v>
      </c>
      <c r="AV1825" s="13" t="s">
        <v>88</v>
      </c>
      <c r="AW1825" s="13" t="s">
        <v>27</v>
      </c>
      <c r="AX1825" s="13" t="s">
        <v>72</v>
      </c>
      <c r="AY1825" s="160" t="s">
        <v>157</v>
      </c>
    </row>
    <row r="1826" spans="2:65" s="13" customFormat="1">
      <c r="B1826" s="159"/>
      <c r="D1826" s="154" t="s">
        <v>259</v>
      </c>
      <c r="E1826" s="160" t="s">
        <v>1</v>
      </c>
      <c r="F1826" s="161" t="s">
        <v>4718</v>
      </c>
      <c r="H1826" s="162">
        <v>7.6</v>
      </c>
      <c r="L1826" s="159"/>
      <c r="M1826" s="163"/>
      <c r="T1826" s="164"/>
      <c r="AT1826" s="160" t="s">
        <v>259</v>
      </c>
      <c r="AU1826" s="160" t="s">
        <v>88</v>
      </c>
      <c r="AV1826" s="13" t="s">
        <v>88</v>
      </c>
      <c r="AW1826" s="13" t="s">
        <v>27</v>
      </c>
      <c r="AX1826" s="13" t="s">
        <v>72</v>
      </c>
      <c r="AY1826" s="160" t="s">
        <v>157</v>
      </c>
    </row>
    <row r="1827" spans="2:65" s="13" customFormat="1">
      <c r="B1827" s="159"/>
      <c r="D1827" s="154" t="s">
        <v>259</v>
      </c>
      <c r="E1827" s="160" t="s">
        <v>1</v>
      </c>
      <c r="F1827" s="161" t="s">
        <v>4719</v>
      </c>
      <c r="H1827" s="162">
        <v>40.299999999999997</v>
      </c>
      <c r="L1827" s="159"/>
      <c r="M1827" s="163"/>
      <c r="T1827" s="164"/>
      <c r="AT1827" s="160" t="s">
        <v>259</v>
      </c>
      <c r="AU1827" s="160" t="s">
        <v>88</v>
      </c>
      <c r="AV1827" s="13" t="s">
        <v>88</v>
      </c>
      <c r="AW1827" s="13" t="s">
        <v>27</v>
      </c>
      <c r="AX1827" s="13" t="s">
        <v>72</v>
      </c>
      <c r="AY1827" s="160" t="s">
        <v>157</v>
      </c>
    </row>
    <row r="1828" spans="2:65" s="882" customFormat="1">
      <c r="B1828" s="881"/>
      <c r="D1828" s="154" t="s">
        <v>259</v>
      </c>
      <c r="E1828" s="883" t="s">
        <v>1</v>
      </c>
      <c r="F1828" s="884" t="s">
        <v>1266</v>
      </c>
      <c r="H1828" s="885">
        <v>575.70000000000005</v>
      </c>
      <c r="L1828" s="881"/>
      <c r="M1828" s="886"/>
      <c r="T1828" s="887"/>
      <c r="AT1828" s="883" t="s">
        <v>259</v>
      </c>
      <c r="AU1828" s="883" t="s">
        <v>88</v>
      </c>
      <c r="AV1828" s="882" t="s">
        <v>95</v>
      </c>
      <c r="AW1828" s="882" t="s">
        <v>27</v>
      </c>
      <c r="AX1828" s="882" t="s">
        <v>72</v>
      </c>
      <c r="AY1828" s="883" t="s">
        <v>157</v>
      </c>
    </row>
    <row r="1829" spans="2:65" s="13" customFormat="1">
      <c r="B1829" s="159"/>
      <c r="D1829" s="154" t="s">
        <v>259</v>
      </c>
      <c r="E1829" s="160" t="s">
        <v>1</v>
      </c>
      <c r="F1829" s="161" t="s">
        <v>4959</v>
      </c>
      <c r="H1829" s="162">
        <v>823.25099999999998</v>
      </c>
      <c r="L1829" s="159"/>
      <c r="M1829" s="163"/>
      <c r="T1829" s="164"/>
      <c r="AT1829" s="160" t="s">
        <v>259</v>
      </c>
      <c r="AU1829" s="160" t="s">
        <v>88</v>
      </c>
      <c r="AV1829" s="13" t="s">
        <v>88</v>
      </c>
      <c r="AW1829" s="13" t="s">
        <v>27</v>
      </c>
      <c r="AX1829" s="13" t="s">
        <v>80</v>
      </c>
      <c r="AY1829" s="160" t="s">
        <v>157</v>
      </c>
    </row>
    <row r="1830" spans="2:65" s="13" customFormat="1">
      <c r="B1830" s="159"/>
      <c r="D1830" s="154" t="s">
        <v>259</v>
      </c>
      <c r="F1830" s="161" t="s">
        <v>4960</v>
      </c>
      <c r="H1830" s="162">
        <v>864.41399999999999</v>
      </c>
      <c r="L1830" s="159"/>
      <c r="M1830" s="163"/>
      <c r="T1830" s="164"/>
      <c r="AT1830" s="160" t="s">
        <v>259</v>
      </c>
      <c r="AU1830" s="160" t="s">
        <v>88</v>
      </c>
      <c r="AV1830" s="13" t="s">
        <v>88</v>
      </c>
      <c r="AW1830" s="13" t="s">
        <v>3</v>
      </c>
      <c r="AX1830" s="13" t="s">
        <v>80</v>
      </c>
      <c r="AY1830" s="160" t="s">
        <v>157</v>
      </c>
    </row>
    <row r="1831" spans="2:65" s="1" customFormat="1" ht="33" customHeight="1">
      <c r="B1831" s="28"/>
      <c r="C1831" s="198" t="s">
        <v>1135</v>
      </c>
      <c r="D1831" s="198" t="s">
        <v>160</v>
      </c>
      <c r="E1831" s="199" t="s">
        <v>4961</v>
      </c>
      <c r="F1831" s="200" t="s">
        <v>4962</v>
      </c>
      <c r="G1831" s="201" t="s">
        <v>306</v>
      </c>
      <c r="H1831" s="202">
        <v>163.69999999999999</v>
      </c>
      <c r="I1831" s="903"/>
      <c r="J1831" s="203">
        <f>ROUND(I1831*H1831,2)</f>
        <v>0</v>
      </c>
      <c r="K1831" s="200" t="s">
        <v>2720</v>
      </c>
      <c r="L1831" s="28"/>
      <c r="M1831" s="140" t="s">
        <v>1</v>
      </c>
      <c r="N1831" s="141" t="s">
        <v>38</v>
      </c>
      <c r="O1831" s="142">
        <v>7.3999999999999996E-2</v>
      </c>
      <c r="P1831" s="142">
        <f>O1831*H1831</f>
        <v>12.113799999999998</v>
      </c>
      <c r="Q1831" s="142">
        <v>0</v>
      </c>
      <c r="R1831" s="142">
        <f>Q1831*H1831</f>
        <v>0</v>
      </c>
      <c r="S1831" s="142">
        <v>0</v>
      </c>
      <c r="T1831" s="143">
        <f>S1831*H1831</f>
        <v>0</v>
      </c>
      <c r="AR1831" s="144" t="s">
        <v>188</v>
      </c>
      <c r="AT1831" s="144" t="s">
        <v>160</v>
      </c>
      <c r="AU1831" s="144" t="s">
        <v>88</v>
      </c>
      <c r="AY1831" s="16" t="s">
        <v>157</v>
      </c>
      <c r="BE1831" s="145">
        <f>IF(N1831="základní",J1831,0)</f>
        <v>0</v>
      </c>
      <c r="BF1831" s="145">
        <f>IF(N1831="snížená",J1831,0)</f>
        <v>0</v>
      </c>
      <c r="BG1831" s="145">
        <f>IF(N1831="zákl. přenesená",J1831,0)</f>
        <v>0</v>
      </c>
      <c r="BH1831" s="145">
        <f>IF(N1831="sníž. přenesená",J1831,0)</f>
        <v>0</v>
      </c>
      <c r="BI1831" s="145">
        <f>IF(N1831="nulová",J1831,0)</f>
        <v>0</v>
      </c>
      <c r="BJ1831" s="16" t="s">
        <v>88</v>
      </c>
      <c r="BK1831" s="145">
        <f>ROUND(I1831*H1831,2)</f>
        <v>0</v>
      </c>
      <c r="BL1831" s="16" t="s">
        <v>188</v>
      </c>
      <c r="BM1831" s="144" t="s">
        <v>4963</v>
      </c>
    </row>
    <row r="1832" spans="2:65" s="1" customFormat="1">
      <c r="B1832" s="28"/>
      <c r="D1832" s="150" t="s">
        <v>214</v>
      </c>
      <c r="F1832" s="870" t="s">
        <v>4964</v>
      </c>
      <c r="L1832" s="28"/>
      <c r="M1832" s="152"/>
      <c r="T1832" s="52"/>
      <c r="AT1832" s="16" t="s">
        <v>214</v>
      </c>
      <c r="AU1832" s="16" t="s">
        <v>88</v>
      </c>
    </row>
    <row r="1833" spans="2:65" s="12" customFormat="1">
      <c r="B1833" s="153"/>
      <c r="D1833" s="154" t="s">
        <v>259</v>
      </c>
      <c r="E1833" s="155" t="s">
        <v>1</v>
      </c>
      <c r="F1833" s="156" t="s">
        <v>2759</v>
      </c>
      <c r="H1833" s="155" t="s">
        <v>1</v>
      </c>
      <c r="L1833" s="153"/>
      <c r="M1833" s="157"/>
      <c r="T1833" s="158"/>
      <c r="AT1833" s="155" t="s">
        <v>259</v>
      </c>
      <c r="AU1833" s="155" t="s">
        <v>88</v>
      </c>
      <c r="AV1833" s="12" t="s">
        <v>80</v>
      </c>
      <c r="AW1833" s="12" t="s">
        <v>27</v>
      </c>
      <c r="AX1833" s="12" t="s">
        <v>72</v>
      </c>
      <c r="AY1833" s="155" t="s">
        <v>157</v>
      </c>
    </row>
    <row r="1834" spans="2:65" s="13" customFormat="1">
      <c r="B1834" s="159"/>
      <c r="D1834" s="154" t="s">
        <v>259</v>
      </c>
      <c r="E1834" s="160" t="s">
        <v>1</v>
      </c>
      <c r="F1834" s="161" t="s">
        <v>4463</v>
      </c>
      <c r="H1834" s="162">
        <v>21.2</v>
      </c>
      <c r="L1834" s="159"/>
      <c r="M1834" s="163"/>
      <c r="T1834" s="164"/>
      <c r="AT1834" s="160" t="s">
        <v>259</v>
      </c>
      <c r="AU1834" s="160" t="s">
        <v>88</v>
      </c>
      <c r="AV1834" s="13" t="s">
        <v>88</v>
      </c>
      <c r="AW1834" s="13" t="s">
        <v>27</v>
      </c>
      <c r="AX1834" s="13" t="s">
        <v>72</v>
      </c>
      <c r="AY1834" s="160" t="s">
        <v>157</v>
      </c>
    </row>
    <row r="1835" spans="2:65" s="13" customFormat="1">
      <c r="B1835" s="159"/>
      <c r="D1835" s="154" t="s">
        <v>259</v>
      </c>
      <c r="E1835" s="160" t="s">
        <v>1</v>
      </c>
      <c r="F1835" s="161" t="s">
        <v>4464</v>
      </c>
      <c r="H1835" s="162">
        <v>18.5</v>
      </c>
      <c r="L1835" s="159"/>
      <c r="M1835" s="163"/>
      <c r="T1835" s="164"/>
      <c r="AT1835" s="160" t="s">
        <v>259</v>
      </c>
      <c r="AU1835" s="160" t="s">
        <v>88</v>
      </c>
      <c r="AV1835" s="13" t="s">
        <v>88</v>
      </c>
      <c r="AW1835" s="13" t="s">
        <v>27</v>
      </c>
      <c r="AX1835" s="13" t="s">
        <v>72</v>
      </c>
      <c r="AY1835" s="160" t="s">
        <v>157</v>
      </c>
    </row>
    <row r="1836" spans="2:65" s="13" customFormat="1">
      <c r="B1836" s="159"/>
      <c r="D1836" s="154" t="s">
        <v>259</v>
      </c>
      <c r="E1836" s="160" t="s">
        <v>1</v>
      </c>
      <c r="F1836" s="161" t="s">
        <v>4465</v>
      </c>
      <c r="H1836" s="162">
        <v>19</v>
      </c>
      <c r="L1836" s="159"/>
      <c r="M1836" s="163"/>
      <c r="T1836" s="164"/>
      <c r="AT1836" s="160" t="s">
        <v>259</v>
      </c>
      <c r="AU1836" s="160" t="s">
        <v>88</v>
      </c>
      <c r="AV1836" s="13" t="s">
        <v>88</v>
      </c>
      <c r="AW1836" s="13" t="s">
        <v>27</v>
      </c>
      <c r="AX1836" s="13" t="s">
        <v>72</v>
      </c>
      <c r="AY1836" s="160" t="s">
        <v>157</v>
      </c>
    </row>
    <row r="1837" spans="2:65" s="13" customFormat="1">
      <c r="B1837" s="159"/>
      <c r="D1837" s="154" t="s">
        <v>259</v>
      </c>
      <c r="E1837" s="160" t="s">
        <v>1</v>
      </c>
      <c r="F1837" s="161" t="s">
        <v>4466</v>
      </c>
      <c r="H1837" s="162">
        <v>5.6</v>
      </c>
      <c r="L1837" s="159"/>
      <c r="M1837" s="163"/>
      <c r="T1837" s="164"/>
      <c r="AT1837" s="160" t="s">
        <v>259</v>
      </c>
      <c r="AU1837" s="160" t="s">
        <v>88</v>
      </c>
      <c r="AV1837" s="13" t="s">
        <v>88</v>
      </c>
      <c r="AW1837" s="13" t="s">
        <v>27</v>
      </c>
      <c r="AX1837" s="13" t="s">
        <v>72</v>
      </c>
      <c r="AY1837" s="160" t="s">
        <v>157</v>
      </c>
    </row>
    <row r="1838" spans="2:65" s="13" customFormat="1">
      <c r="B1838" s="159"/>
      <c r="D1838" s="154" t="s">
        <v>259</v>
      </c>
      <c r="E1838" s="160" t="s">
        <v>1</v>
      </c>
      <c r="F1838" s="161" t="s">
        <v>4467</v>
      </c>
      <c r="H1838" s="162">
        <v>12.6</v>
      </c>
      <c r="L1838" s="159"/>
      <c r="M1838" s="163"/>
      <c r="T1838" s="164"/>
      <c r="AT1838" s="160" t="s">
        <v>259</v>
      </c>
      <c r="AU1838" s="160" t="s">
        <v>88</v>
      </c>
      <c r="AV1838" s="13" t="s">
        <v>88</v>
      </c>
      <c r="AW1838" s="13" t="s">
        <v>27</v>
      </c>
      <c r="AX1838" s="13" t="s">
        <v>72</v>
      </c>
      <c r="AY1838" s="160" t="s">
        <v>157</v>
      </c>
    </row>
    <row r="1839" spans="2:65" s="13" customFormat="1">
      <c r="B1839" s="159"/>
      <c r="D1839" s="154" t="s">
        <v>259</v>
      </c>
      <c r="E1839" s="160" t="s">
        <v>1</v>
      </c>
      <c r="F1839" s="161" t="s">
        <v>4468</v>
      </c>
      <c r="H1839" s="162">
        <v>4.5</v>
      </c>
      <c r="L1839" s="159"/>
      <c r="M1839" s="163"/>
      <c r="T1839" s="164"/>
      <c r="AT1839" s="160" t="s">
        <v>259</v>
      </c>
      <c r="AU1839" s="160" t="s">
        <v>88</v>
      </c>
      <c r="AV1839" s="13" t="s">
        <v>88</v>
      </c>
      <c r="AW1839" s="13" t="s">
        <v>27</v>
      </c>
      <c r="AX1839" s="13" t="s">
        <v>72</v>
      </c>
      <c r="AY1839" s="160" t="s">
        <v>157</v>
      </c>
    </row>
    <row r="1840" spans="2:65" s="13" customFormat="1">
      <c r="B1840" s="159"/>
      <c r="D1840" s="154" t="s">
        <v>259</v>
      </c>
      <c r="E1840" s="160" t="s">
        <v>1</v>
      </c>
      <c r="F1840" s="161" t="s">
        <v>4469</v>
      </c>
      <c r="H1840" s="162">
        <v>5.3</v>
      </c>
      <c r="L1840" s="159"/>
      <c r="M1840" s="163"/>
      <c r="T1840" s="164"/>
      <c r="AT1840" s="160" t="s">
        <v>259</v>
      </c>
      <c r="AU1840" s="160" t="s">
        <v>88</v>
      </c>
      <c r="AV1840" s="13" t="s">
        <v>88</v>
      </c>
      <c r="AW1840" s="13" t="s">
        <v>27</v>
      </c>
      <c r="AX1840" s="13" t="s">
        <v>72</v>
      </c>
      <c r="AY1840" s="160" t="s">
        <v>157</v>
      </c>
    </row>
    <row r="1841" spans="2:65" s="13" customFormat="1">
      <c r="B1841" s="159"/>
      <c r="D1841" s="154" t="s">
        <v>259</v>
      </c>
      <c r="E1841" s="160" t="s">
        <v>1</v>
      </c>
      <c r="F1841" s="161" t="s">
        <v>4470</v>
      </c>
      <c r="H1841" s="162">
        <v>6.8</v>
      </c>
      <c r="L1841" s="159"/>
      <c r="M1841" s="163"/>
      <c r="T1841" s="164"/>
      <c r="AT1841" s="160" t="s">
        <v>259</v>
      </c>
      <c r="AU1841" s="160" t="s">
        <v>88</v>
      </c>
      <c r="AV1841" s="13" t="s">
        <v>88</v>
      </c>
      <c r="AW1841" s="13" t="s">
        <v>27</v>
      </c>
      <c r="AX1841" s="13" t="s">
        <v>72</v>
      </c>
      <c r="AY1841" s="160" t="s">
        <v>157</v>
      </c>
    </row>
    <row r="1842" spans="2:65" s="13" customFormat="1">
      <c r="B1842" s="159"/>
      <c r="D1842" s="154" t="s">
        <v>259</v>
      </c>
      <c r="E1842" s="160" t="s">
        <v>1</v>
      </c>
      <c r="F1842" s="161" t="s">
        <v>4471</v>
      </c>
      <c r="H1842" s="162">
        <v>3.3</v>
      </c>
      <c r="L1842" s="159"/>
      <c r="M1842" s="163"/>
      <c r="T1842" s="164"/>
      <c r="AT1842" s="160" t="s">
        <v>259</v>
      </c>
      <c r="AU1842" s="160" t="s">
        <v>88</v>
      </c>
      <c r="AV1842" s="13" t="s">
        <v>88</v>
      </c>
      <c r="AW1842" s="13" t="s">
        <v>27</v>
      </c>
      <c r="AX1842" s="13" t="s">
        <v>72</v>
      </c>
      <c r="AY1842" s="160" t="s">
        <v>157</v>
      </c>
    </row>
    <row r="1843" spans="2:65" s="13" customFormat="1">
      <c r="B1843" s="159"/>
      <c r="D1843" s="154" t="s">
        <v>259</v>
      </c>
      <c r="E1843" s="160" t="s">
        <v>1</v>
      </c>
      <c r="F1843" s="161" t="s">
        <v>4472</v>
      </c>
      <c r="H1843" s="162">
        <v>24.3</v>
      </c>
      <c r="L1843" s="159"/>
      <c r="M1843" s="163"/>
      <c r="T1843" s="164"/>
      <c r="AT1843" s="160" t="s">
        <v>259</v>
      </c>
      <c r="AU1843" s="160" t="s">
        <v>88</v>
      </c>
      <c r="AV1843" s="13" t="s">
        <v>88</v>
      </c>
      <c r="AW1843" s="13" t="s">
        <v>27</v>
      </c>
      <c r="AX1843" s="13" t="s">
        <v>72</v>
      </c>
      <c r="AY1843" s="160" t="s">
        <v>157</v>
      </c>
    </row>
    <row r="1844" spans="2:65" s="13" customFormat="1">
      <c r="B1844" s="159"/>
      <c r="D1844" s="154" t="s">
        <v>259</v>
      </c>
      <c r="E1844" s="160" t="s">
        <v>1</v>
      </c>
      <c r="F1844" s="161" t="s">
        <v>4473</v>
      </c>
      <c r="H1844" s="162">
        <v>3.7</v>
      </c>
      <c r="L1844" s="159"/>
      <c r="M1844" s="163"/>
      <c r="T1844" s="164"/>
      <c r="AT1844" s="160" t="s">
        <v>259</v>
      </c>
      <c r="AU1844" s="160" t="s">
        <v>88</v>
      </c>
      <c r="AV1844" s="13" t="s">
        <v>88</v>
      </c>
      <c r="AW1844" s="13" t="s">
        <v>27</v>
      </c>
      <c r="AX1844" s="13" t="s">
        <v>72</v>
      </c>
      <c r="AY1844" s="160" t="s">
        <v>157</v>
      </c>
    </row>
    <row r="1845" spans="2:65" s="13" customFormat="1">
      <c r="B1845" s="159"/>
      <c r="D1845" s="154" t="s">
        <v>259</v>
      </c>
      <c r="E1845" s="160" t="s">
        <v>1</v>
      </c>
      <c r="F1845" s="161" t="s">
        <v>4474</v>
      </c>
      <c r="H1845" s="162">
        <v>14.5</v>
      </c>
      <c r="L1845" s="159"/>
      <c r="M1845" s="163"/>
      <c r="T1845" s="164"/>
      <c r="AT1845" s="160" t="s">
        <v>259</v>
      </c>
      <c r="AU1845" s="160" t="s">
        <v>88</v>
      </c>
      <c r="AV1845" s="13" t="s">
        <v>88</v>
      </c>
      <c r="AW1845" s="13" t="s">
        <v>27</v>
      </c>
      <c r="AX1845" s="13" t="s">
        <v>72</v>
      </c>
      <c r="AY1845" s="160" t="s">
        <v>157</v>
      </c>
    </row>
    <row r="1846" spans="2:65" s="13" customFormat="1">
      <c r="B1846" s="159"/>
      <c r="D1846" s="154" t="s">
        <v>259</v>
      </c>
      <c r="E1846" s="160" t="s">
        <v>1</v>
      </c>
      <c r="F1846" s="161" t="s">
        <v>4475</v>
      </c>
      <c r="H1846" s="162">
        <v>3.4</v>
      </c>
      <c r="L1846" s="159"/>
      <c r="M1846" s="163"/>
      <c r="T1846" s="164"/>
      <c r="AT1846" s="160" t="s">
        <v>259</v>
      </c>
      <c r="AU1846" s="160" t="s">
        <v>88</v>
      </c>
      <c r="AV1846" s="13" t="s">
        <v>88</v>
      </c>
      <c r="AW1846" s="13" t="s">
        <v>27</v>
      </c>
      <c r="AX1846" s="13" t="s">
        <v>72</v>
      </c>
      <c r="AY1846" s="160" t="s">
        <v>157</v>
      </c>
    </row>
    <row r="1847" spans="2:65" s="13" customFormat="1">
      <c r="B1847" s="159"/>
      <c r="D1847" s="154" t="s">
        <v>259</v>
      </c>
      <c r="E1847" s="160" t="s">
        <v>1</v>
      </c>
      <c r="F1847" s="161" t="s">
        <v>4478</v>
      </c>
      <c r="H1847" s="162">
        <v>16.3</v>
      </c>
      <c r="L1847" s="159"/>
      <c r="M1847" s="163"/>
      <c r="T1847" s="164"/>
      <c r="AT1847" s="160" t="s">
        <v>259</v>
      </c>
      <c r="AU1847" s="160" t="s">
        <v>88</v>
      </c>
      <c r="AV1847" s="13" t="s">
        <v>88</v>
      </c>
      <c r="AW1847" s="13" t="s">
        <v>27</v>
      </c>
      <c r="AX1847" s="13" t="s">
        <v>72</v>
      </c>
      <c r="AY1847" s="160" t="s">
        <v>157</v>
      </c>
    </row>
    <row r="1848" spans="2:65" s="13" customFormat="1">
      <c r="B1848" s="159"/>
      <c r="D1848" s="154" t="s">
        <v>259</v>
      </c>
      <c r="E1848" s="160" t="s">
        <v>1</v>
      </c>
      <c r="F1848" s="161" t="s">
        <v>4479</v>
      </c>
      <c r="H1848" s="162">
        <v>1.8</v>
      </c>
      <c r="L1848" s="159"/>
      <c r="M1848" s="163"/>
      <c r="T1848" s="164"/>
      <c r="AT1848" s="160" t="s">
        <v>259</v>
      </c>
      <c r="AU1848" s="160" t="s">
        <v>88</v>
      </c>
      <c r="AV1848" s="13" t="s">
        <v>88</v>
      </c>
      <c r="AW1848" s="13" t="s">
        <v>27</v>
      </c>
      <c r="AX1848" s="13" t="s">
        <v>72</v>
      </c>
      <c r="AY1848" s="160" t="s">
        <v>157</v>
      </c>
    </row>
    <row r="1849" spans="2:65" s="13" customFormat="1">
      <c r="B1849" s="159"/>
      <c r="D1849" s="154" t="s">
        <v>259</v>
      </c>
      <c r="E1849" s="160" t="s">
        <v>1</v>
      </c>
      <c r="F1849" s="161" t="s">
        <v>4480</v>
      </c>
      <c r="H1849" s="162">
        <v>2.9</v>
      </c>
      <c r="L1849" s="159"/>
      <c r="M1849" s="163"/>
      <c r="T1849" s="164"/>
      <c r="AT1849" s="160" t="s">
        <v>259</v>
      </c>
      <c r="AU1849" s="160" t="s">
        <v>88</v>
      </c>
      <c r="AV1849" s="13" t="s">
        <v>88</v>
      </c>
      <c r="AW1849" s="13" t="s">
        <v>27</v>
      </c>
      <c r="AX1849" s="13" t="s">
        <v>72</v>
      </c>
      <c r="AY1849" s="160" t="s">
        <v>157</v>
      </c>
    </row>
    <row r="1850" spans="2:65" s="14" customFormat="1">
      <c r="B1850" s="165"/>
      <c r="D1850" s="154" t="s">
        <v>259</v>
      </c>
      <c r="E1850" s="166" t="s">
        <v>1</v>
      </c>
      <c r="F1850" s="167" t="s">
        <v>265</v>
      </c>
      <c r="H1850" s="168">
        <v>163.69999999999999</v>
      </c>
      <c r="L1850" s="165"/>
      <c r="M1850" s="169"/>
      <c r="T1850" s="170"/>
      <c r="AT1850" s="166" t="s">
        <v>259</v>
      </c>
      <c r="AU1850" s="166" t="s">
        <v>88</v>
      </c>
      <c r="AV1850" s="14" t="s">
        <v>164</v>
      </c>
      <c r="AW1850" s="14" t="s">
        <v>27</v>
      </c>
      <c r="AX1850" s="14" t="s">
        <v>80</v>
      </c>
      <c r="AY1850" s="166" t="s">
        <v>157</v>
      </c>
    </row>
    <row r="1851" spans="2:65" s="1" customFormat="1" ht="16.5" customHeight="1">
      <c r="B1851" s="28"/>
      <c r="C1851" s="205" t="s">
        <v>1141</v>
      </c>
      <c r="D1851" s="205" t="s">
        <v>557</v>
      </c>
      <c r="E1851" s="206" t="s">
        <v>4965</v>
      </c>
      <c r="F1851" s="207" t="s">
        <v>4966</v>
      </c>
      <c r="G1851" s="208" t="s">
        <v>256</v>
      </c>
      <c r="H1851" s="209">
        <v>8.5939999999999994</v>
      </c>
      <c r="I1851" s="904"/>
      <c r="J1851" s="210">
        <f>ROUND(I1851*H1851,2)</f>
        <v>0</v>
      </c>
      <c r="K1851" s="207" t="s">
        <v>2720</v>
      </c>
      <c r="L1851" s="185"/>
      <c r="M1851" s="186" t="s">
        <v>1</v>
      </c>
      <c r="N1851" s="187" t="s">
        <v>38</v>
      </c>
      <c r="O1851" s="142">
        <v>0</v>
      </c>
      <c r="P1851" s="142">
        <f>O1851*H1851</f>
        <v>0</v>
      </c>
      <c r="Q1851" s="142">
        <v>0.16</v>
      </c>
      <c r="R1851" s="142">
        <f>Q1851*H1851</f>
        <v>1.37504</v>
      </c>
      <c r="S1851" s="142">
        <v>0</v>
      </c>
      <c r="T1851" s="143">
        <f>S1851*H1851</f>
        <v>0</v>
      </c>
      <c r="AR1851" s="144" t="s">
        <v>735</v>
      </c>
      <c r="AT1851" s="144" t="s">
        <v>557</v>
      </c>
      <c r="AU1851" s="144" t="s">
        <v>88</v>
      </c>
      <c r="AY1851" s="16" t="s">
        <v>157</v>
      </c>
      <c r="BE1851" s="145">
        <f>IF(N1851="základní",J1851,0)</f>
        <v>0</v>
      </c>
      <c r="BF1851" s="145">
        <f>IF(N1851="snížená",J1851,0)</f>
        <v>0</v>
      </c>
      <c r="BG1851" s="145">
        <f>IF(N1851="zákl. přenesená",J1851,0)</f>
        <v>0</v>
      </c>
      <c r="BH1851" s="145">
        <f>IF(N1851="sníž. přenesená",J1851,0)</f>
        <v>0</v>
      </c>
      <c r="BI1851" s="145">
        <f>IF(N1851="nulová",J1851,0)</f>
        <v>0</v>
      </c>
      <c r="BJ1851" s="16" t="s">
        <v>88</v>
      </c>
      <c r="BK1851" s="145">
        <f>ROUND(I1851*H1851,2)</f>
        <v>0</v>
      </c>
      <c r="BL1851" s="16" t="s">
        <v>188</v>
      </c>
      <c r="BM1851" s="144" t="s">
        <v>4967</v>
      </c>
    </row>
    <row r="1852" spans="2:65" s="12" customFormat="1">
      <c r="B1852" s="153"/>
      <c r="D1852" s="154" t="s">
        <v>259</v>
      </c>
      <c r="E1852" s="155" t="s">
        <v>1</v>
      </c>
      <c r="F1852" s="156" t="s">
        <v>2759</v>
      </c>
      <c r="H1852" s="155" t="s">
        <v>1</v>
      </c>
      <c r="L1852" s="153"/>
      <c r="M1852" s="157"/>
      <c r="T1852" s="158"/>
      <c r="AT1852" s="155" t="s">
        <v>259</v>
      </c>
      <c r="AU1852" s="155" t="s">
        <v>88</v>
      </c>
      <c r="AV1852" s="12" t="s">
        <v>80</v>
      </c>
      <c r="AW1852" s="12" t="s">
        <v>27</v>
      </c>
      <c r="AX1852" s="12" t="s">
        <v>72</v>
      </c>
      <c r="AY1852" s="155" t="s">
        <v>157</v>
      </c>
    </row>
    <row r="1853" spans="2:65" s="13" customFormat="1">
      <c r="B1853" s="159"/>
      <c r="D1853" s="154" t="s">
        <v>259</v>
      </c>
      <c r="E1853" s="160" t="s">
        <v>1</v>
      </c>
      <c r="F1853" s="161" t="s">
        <v>4463</v>
      </c>
      <c r="H1853" s="162">
        <v>21.2</v>
      </c>
      <c r="L1853" s="159"/>
      <c r="M1853" s="163"/>
      <c r="T1853" s="164"/>
      <c r="AT1853" s="160" t="s">
        <v>259</v>
      </c>
      <c r="AU1853" s="160" t="s">
        <v>88</v>
      </c>
      <c r="AV1853" s="13" t="s">
        <v>88</v>
      </c>
      <c r="AW1853" s="13" t="s">
        <v>27</v>
      </c>
      <c r="AX1853" s="13" t="s">
        <v>72</v>
      </c>
      <c r="AY1853" s="160" t="s">
        <v>157</v>
      </c>
    </row>
    <row r="1854" spans="2:65" s="13" customFormat="1">
      <c r="B1854" s="159"/>
      <c r="D1854" s="154" t="s">
        <v>259</v>
      </c>
      <c r="E1854" s="160" t="s">
        <v>1</v>
      </c>
      <c r="F1854" s="161" t="s">
        <v>4464</v>
      </c>
      <c r="H1854" s="162">
        <v>18.5</v>
      </c>
      <c r="L1854" s="159"/>
      <c r="M1854" s="163"/>
      <c r="T1854" s="164"/>
      <c r="AT1854" s="160" t="s">
        <v>259</v>
      </c>
      <c r="AU1854" s="160" t="s">
        <v>88</v>
      </c>
      <c r="AV1854" s="13" t="s">
        <v>88</v>
      </c>
      <c r="AW1854" s="13" t="s">
        <v>27</v>
      </c>
      <c r="AX1854" s="13" t="s">
        <v>72</v>
      </c>
      <c r="AY1854" s="160" t="s">
        <v>157</v>
      </c>
    </row>
    <row r="1855" spans="2:65" s="13" customFormat="1">
      <c r="B1855" s="159"/>
      <c r="D1855" s="154" t="s">
        <v>259</v>
      </c>
      <c r="E1855" s="160" t="s">
        <v>1</v>
      </c>
      <c r="F1855" s="161" t="s">
        <v>4465</v>
      </c>
      <c r="H1855" s="162">
        <v>19</v>
      </c>
      <c r="L1855" s="159"/>
      <c r="M1855" s="163"/>
      <c r="T1855" s="164"/>
      <c r="AT1855" s="160" t="s">
        <v>259</v>
      </c>
      <c r="AU1855" s="160" t="s">
        <v>88</v>
      </c>
      <c r="AV1855" s="13" t="s">
        <v>88</v>
      </c>
      <c r="AW1855" s="13" t="s">
        <v>27</v>
      </c>
      <c r="AX1855" s="13" t="s">
        <v>72</v>
      </c>
      <c r="AY1855" s="160" t="s">
        <v>157</v>
      </c>
    </row>
    <row r="1856" spans="2:65" s="13" customFormat="1">
      <c r="B1856" s="159"/>
      <c r="D1856" s="154" t="s">
        <v>259</v>
      </c>
      <c r="E1856" s="160" t="s">
        <v>1</v>
      </c>
      <c r="F1856" s="161" t="s">
        <v>4466</v>
      </c>
      <c r="H1856" s="162">
        <v>5.6</v>
      </c>
      <c r="L1856" s="159"/>
      <c r="M1856" s="163"/>
      <c r="T1856" s="164"/>
      <c r="AT1856" s="160" t="s">
        <v>259</v>
      </c>
      <c r="AU1856" s="160" t="s">
        <v>88</v>
      </c>
      <c r="AV1856" s="13" t="s">
        <v>88</v>
      </c>
      <c r="AW1856" s="13" t="s">
        <v>27</v>
      </c>
      <c r="AX1856" s="13" t="s">
        <v>72</v>
      </c>
      <c r="AY1856" s="160" t="s">
        <v>157</v>
      </c>
    </row>
    <row r="1857" spans="2:65" s="13" customFormat="1">
      <c r="B1857" s="159"/>
      <c r="D1857" s="154" t="s">
        <v>259</v>
      </c>
      <c r="E1857" s="160" t="s">
        <v>1</v>
      </c>
      <c r="F1857" s="161" t="s">
        <v>4467</v>
      </c>
      <c r="H1857" s="162">
        <v>12.6</v>
      </c>
      <c r="L1857" s="159"/>
      <c r="M1857" s="163"/>
      <c r="T1857" s="164"/>
      <c r="AT1857" s="160" t="s">
        <v>259</v>
      </c>
      <c r="AU1857" s="160" t="s">
        <v>88</v>
      </c>
      <c r="AV1857" s="13" t="s">
        <v>88</v>
      </c>
      <c r="AW1857" s="13" t="s">
        <v>27</v>
      </c>
      <c r="AX1857" s="13" t="s">
        <v>72</v>
      </c>
      <c r="AY1857" s="160" t="s">
        <v>157</v>
      </c>
    </row>
    <row r="1858" spans="2:65" s="13" customFormat="1">
      <c r="B1858" s="159"/>
      <c r="D1858" s="154" t="s">
        <v>259</v>
      </c>
      <c r="E1858" s="160" t="s">
        <v>1</v>
      </c>
      <c r="F1858" s="161" t="s">
        <v>4468</v>
      </c>
      <c r="H1858" s="162">
        <v>4.5</v>
      </c>
      <c r="L1858" s="159"/>
      <c r="M1858" s="163"/>
      <c r="T1858" s="164"/>
      <c r="AT1858" s="160" t="s">
        <v>259</v>
      </c>
      <c r="AU1858" s="160" t="s">
        <v>88</v>
      </c>
      <c r="AV1858" s="13" t="s">
        <v>88</v>
      </c>
      <c r="AW1858" s="13" t="s">
        <v>27</v>
      </c>
      <c r="AX1858" s="13" t="s">
        <v>72</v>
      </c>
      <c r="AY1858" s="160" t="s">
        <v>157</v>
      </c>
    </row>
    <row r="1859" spans="2:65" s="13" customFormat="1">
      <c r="B1859" s="159"/>
      <c r="D1859" s="154" t="s">
        <v>259</v>
      </c>
      <c r="E1859" s="160" t="s">
        <v>1</v>
      </c>
      <c r="F1859" s="161" t="s">
        <v>4469</v>
      </c>
      <c r="H1859" s="162">
        <v>5.3</v>
      </c>
      <c r="L1859" s="159"/>
      <c r="M1859" s="163"/>
      <c r="T1859" s="164"/>
      <c r="AT1859" s="160" t="s">
        <v>259</v>
      </c>
      <c r="AU1859" s="160" t="s">
        <v>88</v>
      </c>
      <c r="AV1859" s="13" t="s">
        <v>88</v>
      </c>
      <c r="AW1859" s="13" t="s">
        <v>27</v>
      </c>
      <c r="AX1859" s="13" t="s">
        <v>72</v>
      </c>
      <c r="AY1859" s="160" t="s">
        <v>157</v>
      </c>
    </row>
    <row r="1860" spans="2:65" s="13" customFormat="1">
      <c r="B1860" s="159"/>
      <c r="D1860" s="154" t="s">
        <v>259</v>
      </c>
      <c r="E1860" s="160" t="s">
        <v>1</v>
      </c>
      <c r="F1860" s="161" t="s">
        <v>4470</v>
      </c>
      <c r="H1860" s="162">
        <v>6.8</v>
      </c>
      <c r="L1860" s="159"/>
      <c r="M1860" s="163"/>
      <c r="T1860" s="164"/>
      <c r="AT1860" s="160" t="s">
        <v>259</v>
      </c>
      <c r="AU1860" s="160" t="s">
        <v>88</v>
      </c>
      <c r="AV1860" s="13" t="s">
        <v>88</v>
      </c>
      <c r="AW1860" s="13" t="s">
        <v>27</v>
      </c>
      <c r="AX1860" s="13" t="s">
        <v>72</v>
      </c>
      <c r="AY1860" s="160" t="s">
        <v>157</v>
      </c>
    </row>
    <row r="1861" spans="2:65" s="13" customFormat="1">
      <c r="B1861" s="159"/>
      <c r="D1861" s="154" t="s">
        <v>259</v>
      </c>
      <c r="E1861" s="160" t="s">
        <v>1</v>
      </c>
      <c r="F1861" s="161" t="s">
        <v>4471</v>
      </c>
      <c r="H1861" s="162">
        <v>3.3</v>
      </c>
      <c r="L1861" s="159"/>
      <c r="M1861" s="163"/>
      <c r="T1861" s="164"/>
      <c r="AT1861" s="160" t="s">
        <v>259</v>
      </c>
      <c r="AU1861" s="160" t="s">
        <v>88</v>
      </c>
      <c r="AV1861" s="13" t="s">
        <v>88</v>
      </c>
      <c r="AW1861" s="13" t="s">
        <v>27</v>
      </c>
      <c r="AX1861" s="13" t="s">
        <v>72</v>
      </c>
      <c r="AY1861" s="160" t="s">
        <v>157</v>
      </c>
    </row>
    <row r="1862" spans="2:65" s="13" customFormat="1">
      <c r="B1862" s="159"/>
      <c r="D1862" s="154" t="s">
        <v>259</v>
      </c>
      <c r="E1862" s="160" t="s">
        <v>1</v>
      </c>
      <c r="F1862" s="161" t="s">
        <v>4472</v>
      </c>
      <c r="H1862" s="162">
        <v>24.3</v>
      </c>
      <c r="L1862" s="159"/>
      <c r="M1862" s="163"/>
      <c r="T1862" s="164"/>
      <c r="AT1862" s="160" t="s">
        <v>259</v>
      </c>
      <c r="AU1862" s="160" t="s">
        <v>88</v>
      </c>
      <c r="AV1862" s="13" t="s">
        <v>88</v>
      </c>
      <c r="AW1862" s="13" t="s">
        <v>27</v>
      </c>
      <c r="AX1862" s="13" t="s">
        <v>72</v>
      </c>
      <c r="AY1862" s="160" t="s">
        <v>157</v>
      </c>
    </row>
    <row r="1863" spans="2:65" s="13" customFormat="1">
      <c r="B1863" s="159"/>
      <c r="D1863" s="154" t="s">
        <v>259</v>
      </c>
      <c r="E1863" s="160" t="s">
        <v>1</v>
      </c>
      <c r="F1863" s="161" t="s">
        <v>4473</v>
      </c>
      <c r="H1863" s="162">
        <v>3.7</v>
      </c>
      <c r="L1863" s="159"/>
      <c r="M1863" s="163"/>
      <c r="T1863" s="164"/>
      <c r="AT1863" s="160" t="s">
        <v>259</v>
      </c>
      <c r="AU1863" s="160" t="s">
        <v>88</v>
      </c>
      <c r="AV1863" s="13" t="s">
        <v>88</v>
      </c>
      <c r="AW1863" s="13" t="s">
        <v>27</v>
      </c>
      <c r="AX1863" s="13" t="s">
        <v>72</v>
      </c>
      <c r="AY1863" s="160" t="s">
        <v>157</v>
      </c>
    </row>
    <row r="1864" spans="2:65" s="13" customFormat="1">
      <c r="B1864" s="159"/>
      <c r="D1864" s="154" t="s">
        <v>259</v>
      </c>
      <c r="E1864" s="160" t="s">
        <v>1</v>
      </c>
      <c r="F1864" s="161" t="s">
        <v>4474</v>
      </c>
      <c r="H1864" s="162">
        <v>14.5</v>
      </c>
      <c r="L1864" s="159"/>
      <c r="M1864" s="163"/>
      <c r="T1864" s="164"/>
      <c r="AT1864" s="160" t="s">
        <v>259</v>
      </c>
      <c r="AU1864" s="160" t="s">
        <v>88</v>
      </c>
      <c r="AV1864" s="13" t="s">
        <v>88</v>
      </c>
      <c r="AW1864" s="13" t="s">
        <v>27</v>
      </c>
      <c r="AX1864" s="13" t="s">
        <v>72</v>
      </c>
      <c r="AY1864" s="160" t="s">
        <v>157</v>
      </c>
    </row>
    <row r="1865" spans="2:65" s="13" customFormat="1">
      <c r="B1865" s="159"/>
      <c r="D1865" s="154" t="s">
        <v>259</v>
      </c>
      <c r="E1865" s="160" t="s">
        <v>1</v>
      </c>
      <c r="F1865" s="161" t="s">
        <v>4475</v>
      </c>
      <c r="H1865" s="162">
        <v>3.4</v>
      </c>
      <c r="L1865" s="159"/>
      <c r="M1865" s="163"/>
      <c r="T1865" s="164"/>
      <c r="AT1865" s="160" t="s">
        <v>259</v>
      </c>
      <c r="AU1865" s="160" t="s">
        <v>88</v>
      </c>
      <c r="AV1865" s="13" t="s">
        <v>88</v>
      </c>
      <c r="AW1865" s="13" t="s">
        <v>27</v>
      </c>
      <c r="AX1865" s="13" t="s">
        <v>72</v>
      </c>
      <c r="AY1865" s="160" t="s">
        <v>157</v>
      </c>
    </row>
    <row r="1866" spans="2:65" s="13" customFormat="1">
      <c r="B1866" s="159"/>
      <c r="D1866" s="154" t="s">
        <v>259</v>
      </c>
      <c r="E1866" s="160" t="s">
        <v>1</v>
      </c>
      <c r="F1866" s="161" t="s">
        <v>4478</v>
      </c>
      <c r="H1866" s="162">
        <v>16.3</v>
      </c>
      <c r="L1866" s="159"/>
      <c r="M1866" s="163"/>
      <c r="T1866" s="164"/>
      <c r="AT1866" s="160" t="s">
        <v>259</v>
      </c>
      <c r="AU1866" s="160" t="s">
        <v>88</v>
      </c>
      <c r="AV1866" s="13" t="s">
        <v>88</v>
      </c>
      <c r="AW1866" s="13" t="s">
        <v>27</v>
      </c>
      <c r="AX1866" s="13" t="s">
        <v>72</v>
      </c>
      <c r="AY1866" s="160" t="s">
        <v>157</v>
      </c>
    </row>
    <row r="1867" spans="2:65" s="13" customFormat="1">
      <c r="B1867" s="159"/>
      <c r="D1867" s="154" t="s">
        <v>259</v>
      </c>
      <c r="E1867" s="160" t="s">
        <v>1</v>
      </c>
      <c r="F1867" s="161" t="s">
        <v>4479</v>
      </c>
      <c r="H1867" s="162">
        <v>1.8</v>
      </c>
      <c r="L1867" s="159"/>
      <c r="M1867" s="163"/>
      <c r="T1867" s="164"/>
      <c r="AT1867" s="160" t="s">
        <v>259</v>
      </c>
      <c r="AU1867" s="160" t="s">
        <v>88</v>
      </c>
      <c r="AV1867" s="13" t="s">
        <v>88</v>
      </c>
      <c r="AW1867" s="13" t="s">
        <v>27</v>
      </c>
      <c r="AX1867" s="13" t="s">
        <v>72</v>
      </c>
      <c r="AY1867" s="160" t="s">
        <v>157</v>
      </c>
    </row>
    <row r="1868" spans="2:65" s="13" customFormat="1">
      <c r="B1868" s="159"/>
      <c r="D1868" s="154" t="s">
        <v>259</v>
      </c>
      <c r="E1868" s="160" t="s">
        <v>1</v>
      </c>
      <c r="F1868" s="161" t="s">
        <v>4480</v>
      </c>
      <c r="H1868" s="162">
        <v>2.9</v>
      </c>
      <c r="L1868" s="159"/>
      <c r="M1868" s="163"/>
      <c r="T1868" s="164"/>
      <c r="AT1868" s="160" t="s">
        <v>259</v>
      </c>
      <c r="AU1868" s="160" t="s">
        <v>88</v>
      </c>
      <c r="AV1868" s="13" t="s">
        <v>88</v>
      </c>
      <c r="AW1868" s="13" t="s">
        <v>27</v>
      </c>
      <c r="AX1868" s="13" t="s">
        <v>72</v>
      </c>
      <c r="AY1868" s="160" t="s">
        <v>157</v>
      </c>
    </row>
    <row r="1869" spans="2:65" s="14" customFormat="1">
      <c r="B1869" s="165"/>
      <c r="D1869" s="154" t="s">
        <v>259</v>
      </c>
      <c r="E1869" s="166" t="s">
        <v>1</v>
      </c>
      <c r="F1869" s="167" t="s">
        <v>265</v>
      </c>
      <c r="H1869" s="168">
        <v>163.69999999999999</v>
      </c>
      <c r="L1869" s="165"/>
      <c r="M1869" s="169"/>
      <c r="T1869" s="170"/>
      <c r="AT1869" s="166" t="s">
        <v>259</v>
      </c>
      <c r="AU1869" s="166" t="s">
        <v>88</v>
      </c>
      <c r="AV1869" s="14" t="s">
        <v>164</v>
      </c>
      <c r="AW1869" s="14" t="s">
        <v>27</v>
      </c>
      <c r="AX1869" s="14" t="s">
        <v>80</v>
      </c>
      <c r="AY1869" s="166" t="s">
        <v>157</v>
      </c>
    </row>
    <row r="1870" spans="2:65" s="13" customFormat="1">
      <c r="B1870" s="159"/>
      <c r="D1870" s="154" t="s">
        <v>259</v>
      </c>
      <c r="F1870" s="161" t="s">
        <v>8429</v>
      </c>
      <c r="H1870" s="162">
        <v>8.5939999999999994</v>
      </c>
      <c r="L1870" s="159"/>
      <c r="M1870" s="163"/>
      <c r="T1870" s="164"/>
      <c r="AT1870" s="160" t="s">
        <v>259</v>
      </c>
      <c r="AU1870" s="160" t="s">
        <v>88</v>
      </c>
      <c r="AV1870" s="13" t="s">
        <v>88</v>
      </c>
      <c r="AW1870" s="13" t="s">
        <v>3</v>
      </c>
      <c r="AX1870" s="13" t="s">
        <v>80</v>
      </c>
      <c r="AY1870" s="160" t="s">
        <v>157</v>
      </c>
    </row>
    <row r="1871" spans="2:65" s="1" customFormat="1" ht="44.25" customHeight="1">
      <c r="B1871" s="28"/>
      <c r="C1871" s="198" t="s">
        <v>1148</v>
      </c>
      <c r="D1871" s="198" t="s">
        <v>160</v>
      </c>
      <c r="E1871" s="199" t="s">
        <v>4968</v>
      </c>
      <c r="F1871" s="200" t="s">
        <v>4969</v>
      </c>
      <c r="G1871" s="201" t="s">
        <v>306</v>
      </c>
      <c r="H1871" s="202">
        <v>228.52500000000001</v>
      </c>
      <c r="I1871" s="903"/>
      <c r="J1871" s="203">
        <f>ROUND(I1871*H1871,2)</f>
        <v>0</v>
      </c>
      <c r="K1871" s="200" t="s">
        <v>2720</v>
      </c>
      <c r="L1871" s="28"/>
      <c r="M1871" s="140" t="s">
        <v>1</v>
      </c>
      <c r="N1871" s="141" t="s">
        <v>38</v>
      </c>
      <c r="O1871" s="142">
        <v>0.17100000000000001</v>
      </c>
      <c r="P1871" s="142">
        <f>O1871*H1871</f>
        <v>39.077775000000003</v>
      </c>
      <c r="Q1871" s="142">
        <v>2.9999999999999997E-4</v>
      </c>
      <c r="R1871" s="142">
        <f>Q1871*H1871</f>
        <v>6.8557499999999993E-2</v>
      </c>
      <c r="S1871" s="142">
        <v>0</v>
      </c>
      <c r="T1871" s="143">
        <f>S1871*H1871</f>
        <v>0</v>
      </c>
      <c r="AR1871" s="144" t="s">
        <v>188</v>
      </c>
      <c r="AT1871" s="144" t="s">
        <v>160</v>
      </c>
      <c r="AU1871" s="144" t="s">
        <v>88</v>
      </c>
      <c r="AY1871" s="16" t="s">
        <v>157</v>
      </c>
      <c r="BE1871" s="145">
        <f>IF(N1871="základní",J1871,0)</f>
        <v>0</v>
      </c>
      <c r="BF1871" s="145">
        <f>IF(N1871="snížená",J1871,0)</f>
        <v>0</v>
      </c>
      <c r="BG1871" s="145">
        <f>IF(N1871="zákl. přenesená",J1871,0)</f>
        <v>0</v>
      </c>
      <c r="BH1871" s="145">
        <f>IF(N1871="sníž. přenesená",J1871,0)</f>
        <v>0</v>
      </c>
      <c r="BI1871" s="145">
        <f>IF(N1871="nulová",J1871,0)</f>
        <v>0</v>
      </c>
      <c r="BJ1871" s="16" t="s">
        <v>88</v>
      </c>
      <c r="BK1871" s="145">
        <f>ROUND(I1871*H1871,2)</f>
        <v>0</v>
      </c>
      <c r="BL1871" s="16" t="s">
        <v>188</v>
      </c>
      <c r="BM1871" s="144" t="s">
        <v>4970</v>
      </c>
    </row>
    <row r="1872" spans="2:65" s="1" customFormat="1">
      <c r="B1872" s="28"/>
      <c r="D1872" s="150" t="s">
        <v>214</v>
      </c>
      <c r="F1872" s="870" t="s">
        <v>4971</v>
      </c>
      <c r="L1872" s="28"/>
      <c r="M1872" s="152"/>
      <c r="T1872" s="52"/>
      <c r="AT1872" s="16" t="s">
        <v>214</v>
      </c>
      <c r="AU1872" s="16" t="s">
        <v>88</v>
      </c>
    </row>
    <row r="1873" spans="2:65" s="12" customFormat="1">
      <c r="B1873" s="153"/>
      <c r="D1873" s="154" t="s">
        <v>259</v>
      </c>
      <c r="E1873" s="155" t="s">
        <v>1</v>
      </c>
      <c r="F1873" s="156" t="s">
        <v>2723</v>
      </c>
      <c r="H1873" s="155" t="s">
        <v>1</v>
      </c>
      <c r="L1873" s="153"/>
      <c r="M1873" s="157"/>
      <c r="T1873" s="158"/>
      <c r="AT1873" s="155" t="s">
        <v>259</v>
      </c>
      <c r="AU1873" s="155" t="s">
        <v>88</v>
      </c>
      <c r="AV1873" s="12" t="s">
        <v>80</v>
      </c>
      <c r="AW1873" s="12" t="s">
        <v>27</v>
      </c>
      <c r="AX1873" s="12" t="s">
        <v>72</v>
      </c>
      <c r="AY1873" s="155" t="s">
        <v>157</v>
      </c>
    </row>
    <row r="1874" spans="2:65" s="12" customFormat="1">
      <c r="B1874" s="153"/>
      <c r="D1874" s="154" t="s">
        <v>259</v>
      </c>
      <c r="E1874" s="155" t="s">
        <v>1</v>
      </c>
      <c r="F1874" s="156" t="s">
        <v>2761</v>
      </c>
      <c r="H1874" s="155" t="s">
        <v>1</v>
      </c>
      <c r="L1874" s="153"/>
      <c r="M1874" s="157"/>
      <c r="T1874" s="158"/>
      <c r="AT1874" s="155" t="s">
        <v>259</v>
      </c>
      <c r="AU1874" s="155" t="s">
        <v>88</v>
      </c>
      <c r="AV1874" s="12" t="s">
        <v>80</v>
      </c>
      <c r="AW1874" s="12" t="s">
        <v>27</v>
      </c>
      <c r="AX1874" s="12" t="s">
        <v>72</v>
      </c>
      <c r="AY1874" s="155" t="s">
        <v>157</v>
      </c>
    </row>
    <row r="1875" spans="2:65" s="13" customFormat="1">
      <c r="B1875" s="159"/>
      <c r="D1875" s="154" t="s">
        <v>259</v>
      </c>
      <c r="E1875" s="160" t="s">
        <v>1</v>
      </c>
      <c r="F1875" s="161" t="s">
        <v>4972</v>
      </c>
      <c r="H1875" s="162">
        <v>69.12</v>
      </c>
      <c r="L1875" s="159"/>
      <c r="M1875" s="163"/>
      <c r="T1875" s="164"/>
      <c r="AT1875" s="160" t="s">
        <v>259</v>
      </c>
      <c r="AU1875" s="160" t="s">
        <v>88</v>
      </c>
      <c r="AV1875" s="13" t="s">
        <v>88</v>
      </c>
      <c r="AW1875" s="13" t="s">
        <v>27</v>
      </c>
      <c r="AX1875" s="13" t="s">
        <v>72</v>
      </c>
      <c r="AY1875" s="160" t="s">
        <v>157</v>
      </c>
    </row>
    <row r="1876" spans="2:65" s="13" customFormat="1">
      <c r="B1876" s="159"/>
      <c r="D1876" s="154" t="s">
        <v>259</v>
      </c>
      <c r="E1876" s="160" t="s">
        <v>1</v>
      </c>
      <c r="F1876" s="161" t="s">
        <v>4973</v>
      </c>
      <c r="H1876" s="162">
        <v>31.68</v>
      </c>
      <c r="L1876" s="159"/>
      <c r="M1876" s="163"/>
      <c r="T1876" s="164"/>
      <c r="AT1876" s="160" t="s">
        <v>259</v>
      </c>
      <c r="AU1876" s="160" t="s">
        <v>88</v>
      </c>
      <c r="AV1876" s="13" t="s">
        <v>88</v>
      </c>
      <c r="AW1876" s="13" t="s">
        <v>27</v>
      </c>
      <c r="AX1876" s="13" t="s">
        <v>72</v>
      </c>
      <c r="AY1876" s="160" t="s">
        <v>157</v>
      </c>
    </row>
    <row r="1877" spans="2:65" s="13" customFormat="1" ht="30">
      <c r="B1877" s="159"/>
      <c r="D1877" s="154" t="s">
        <v>259</v>
      </c>
      <c r="E1877" s="160" t="s">
        <v>1</v>
      </c>
      <c r="F1877" s="161" t="s">
        <v>4974</v>
      </c>
      <c r="H1877" s="162">
        <v>109.056</v>
      </c>
      <c r="L1877" s="159"/>
      <c r="M1877" s="163"/>
      <c r="T1877" s="164"/>
      <c r="AT1877" s="160" t="s">
        <v>259</v>
      </c>
      <c r="AU1877" s="160" t="s">
        <v>88</v>
      </c>
      <c r="AV1877" s="13" t="s">
        <v>88</v>
      </c>
      <c r="AW1877" s="13" t="s">
        <v>27</v>
      </c>
      <c r="AX1877" s="13" t="s">
        <v>72</v>
      </c>
      <c r="AY1877" s="160" t="s">
        <v>157</v>
      </c>
    </row>
    <row r="1878" spans="2:65" s="13" customFormat="1">
      <c r="B1878" s="159"/>
      <c r="D1878" s="154" t="s">
        <v>259</v>
      </c>
      <c r="E1878" s="160" t="s">
        <v>1</v>
      </c>
      <c r="F1878" s="161" t="s">
        <v>4975</v>
      </c>
      <c r="H1878" s="162">
        <v>18.669</v>
      </c>
      <c r="L1878" s="159"/>
      <c r="M1878" s="163"/>
      <c r="T1878" s="164"/>
      <c r="AT1878" s="160" t="s">
        <v>259</v>
      </c>
      <c r="AU1878" s="160" t="s">
        <v>88</v>
      </c>
      <c r="AV1878" s="13" t="s">
        <v>88</v>
      </c>
      <c r="AW1878" s="13" t="s">
        <v>27</v>
      </c>
      <c r="AX1878" s="13" t="s">
        <v>72</v>
      </c>
      <c r="AY1878" s="160" t="s">
        <v>157</v>
      </c>
    </row>
    <row r="1879" spans="2:65" s="14" customFormat="1">
      <c r="B1879" s="165"/>
      <c r="D1879" s="154" t="s">
        <v>259</v>
      </c>
      <c r="E1879" s="166" t="s">
        <v>1</v>
      </c>
      <c r="F1879" s="167" t="s">
        <v>265</v>
      </c>
      <c r="H1879" s="168">
        <v>228.52500000000001</v>
      </c>
      <c r="L1879" s="165"/>
      <c r="M1879" s="169"/>
      <c r="T1879" s="170"/>
      <c r="AT1879" s="166" t="s">
        <v>259</v>
      </c>
      <c r="AU1879" s="166" t="s">
        <v>88</v>
      </c>
      <c r="AV1879" s="14" t="s">
        <v>164</v>
      </c>
      <c r="AW1879" s="14" t="s">
        <v>27</v>
      </c>
      <c r="AX1879" s="14" t="s">
        <v>80</v>
      </c>
      <c r="AY1879" s="166" t="s">
        <v>157</v>
      </c>
    </row>
    <row r="1880" spans="2:65" s="1" customFormat="1" ht="24.25" customHeight="1">
      <c r="B1880" s="28"/>
      <c r="C1880" s="205" t="s">
        <v>1153</v>
      </c>
      <c r="D1880" s="205" t="s">
        <v>557</v>
      </c>
      <c r="E1880" s="206" t="s">
        <v>4976</v>
      </c>
      <c r="F1880" s="207" t="s">
        <v>4977</v>
      </c>
      <c r="G1880" s="208" t="s">
        <v>306</v>
      </c>
      <c r="H1880" s="209">
        <v>239.95099999999999</v>
      </c>
      <c r="I1880" s="904"/>
      <c r="J1880" s="210">
        <f>ROUND(I1880*H1880,2)</f>
        <v>0</v>
      </c>
      <c r="K1880" s="207" t="s">
        <v>2720</v>
      </c>
      <c r="L1880" s="185"/>
      <c r="M1880" s="186" t="s">
        <v>1</v>
      </c>
      <c r="N1880" s="187" t="s">
        <v>38</v>
      </c>
      <c r="O1880" s="142">
        <v>0</v>
      </c>
      <c r="P1880" s="142">
        <f>O1880*H1880</f>
        <v>0</v>
      </c>
      <c r="Q1880" s="142">
        <v>1.8E-3</v>
      </c>
      <c r="R1880" s="142">
        <f>Q1880*H1880</f>
        <v>0.43191179999999996</v>
      </c>
      <c r="S1880" s="142">
        <v>0</v>
      </c>
      <c r="T1880" s="143">
        <f>S1880*H1880</f>
        <v>0</v>
      </c>
      <c r="AR1880" s="144" t="s">
        <v>735</v>
      </c>
      <c r="AT1880" s="144" t="s">
        <v>557</v>
      </c>
      <c r="AU1880" s="144" t="s">
        <v>88</v>
      </c>
      <c r="AY1880" s="16" t="s">
        <v>157</v>
      </c>
      <c r="BE1880" s="145">
        <f>IF(N1880="základní",J1880,0)</f>
        <v>0</v>
      </c>
      <c r="BF1880" s="145">
        <f>IF(N1880="snížená",J1880,0)</f>
        <v>0</v>
      </c>
      <c r="BG1880" s="145">
        <f>IF(N1880="zákl. přenesená",J1880,0)</f>
        <v>0</v>
      </c>
      <c r="BH1880" s="145">
        <f>IF(N1880="sníž. přenesená",J1880,0)</f>
        <v>0</v>
      </c>
      <c r="BI1880" s="145">
        <f>IF(N1880="nulová",J1880,0)</f>
        <v>0</v>
      </c>
      <c r="BJ1880" s="16" t="s">
        <v>88</v>
      </c>
      <c r="BK1880" s="145">
        <f>ROUND(I1880*H1880,2)</f>
        <v>0</v>
      </c>
      <c r="BL1880" s="16" t="s">
        <v>188</v>
      </c>
      <c r="BM1880" s="144" t="s">
        <v>4978</v>
      </c>
    </row>
    <row r="1881" spans="2:65" s="12" customFormat="1">
      <c r="B1881" s="153"/>
      <c r="D1881" s="154" t="s">
        <v>259</v>
      </c>
      <c r="E1881" s="155" t="s">
        <v>1</v>
      </c>
      <c r="F1881" s="156" t="s">
        <v>2723</v>
      </c>
      <c r="H1881" s="155" t="s">
        <v>1</v>
      </c>
      <c r="L1881" s="153"/>
      <c r="M1881" s="157"/>
      <c r="T1881" s="158"/>
      <c r="AT1881" s="155" t="s">
        <v>259</v>
      </c>
      <c r="AU1881" s="155" t="s">
        <v>88</v>
      </c>
      <c r="AV1881" s="12" t="s">
        <v>80</v>
      </c>
      <c r="AW1881" s="12" t="s">
        <v>27</v>
      </c>
      <c r="AX1881" s="12" t="s">
        <v>72</v>
      </c>
      <c r="AY1881" s="155" t="s">
        <v>157</v>
      </c>
    </row>
    <row r="1882" spans="2:65" s="12" customFormat="1">
      <c r="B1882" s="153"/>
      <c r="D1882" s="154" t="s">
        <v>259</v>
      </c>
      <c r="E1882" s="155" t="s">
        <v>1</v>
      </c>
      <c r="F1882" s="156" t="s">
        <v>2761</v>
      </c>
      <c r="H1882" s="155" t="s">
        <v>1</v>
      </c>
      <c r="L1882" s="153"/>
      <c r="M1882" s="157"/>
      <c r="T1882" s="158"/>
      <c r="AT1882" s="155" t="s">
        <v>259</v>
      </c>
      <c r="AU1882" s="155" t="s">
        <v>88</v>
      </c>
      <c r="AV1882" s="12" t="s">
        <v>80</v>
      </c>
      <c r="AW1882" s="12" t="s">
        <v>27</v>
      </c>
      <c r="AX1882" s="12" t="s">
        <v>72</v>
      </c>
      <c r="AY1882" s="155" t="s">
        <v>157</v>
      </c>
    </row>
    <row r="1883" spans="2:65" s="13" customFormat="1">
      <c r="B1883" s="159"/>
      <c r="D1883" s="154" t="s">
        <v>259</v>
      </c>
      <c r="E1883" s="160" t="s">
        <v>1</v>
      </c>
      <c r="F1883" s="161" t="s">
        <v>4972</v>
      </c>
      <c r="H1883" s="162">
        <v>69.12</v>
      </c>
      <c r="L1883" s="159"/>
      <c r="M1883" s="163"/>
      <c r="T1883" s="164"/>
      <c r="AT1883" s="160" t="s">
        <v>259</v>
      </c>
      <c r="AU1883" s="160" t="s">
        <v>88</v>
      </c>
      <c r="AV1883" s="13" t="s">
        <v>88</v>
      </c>
      <c r="AW1883" s="13" t="s">
        <v>27</v>
      </c>
      <c r="AX1883" s="13" t="s">
        <v>72</v>
      </c>
      <c r="AY1883" s="160" t="s">
        <v>157</v>
      </c>
    </row>
    <row r="1884" spans="2:65" s="13" customFormat="1">
      <c r="B1884" s="159"/>
      <c r="D1884" s="154" t="s">
        <v>259</v>
      </c>
      <c r="E1884" s="160" t="s">
        <v>1</v>
      </c>
      <c r="F1884" s="161" t="s">
        <v>4973</v>
      </c>
      <c r="H1884" s="162">
        <v>31.68</v>
      </c>
      <c r="L1884" s="159"/>
      <c r="M1884" s="163"/>
      <c r="T1884" s="164"/>
      <c r="AT1884" s="160" t="s">
        <v>259</v>
      </c>
      <c r="AU1884" s="160" t="s">
        <v>88</v>
      </c>
      <c r="AV1884" s="13" t="s">
        <v>88</v>
      </c>
      <c r="AW1884" s="13" t="s">
        <v>27</v>
      </c>
      <c r="AX1884" s="13" t="s">
        <v>72</v>
      </c>
      <c r="AY1884" s="160" t="s">
        <v>157</v>
      </c>
    </row>
    <row r="1885" spans="2:65" s="13" customFormat="1" ht="30">
      <c r="B1885" s="159"/>
      <c r="D1885" s="154" t="s">
        <v>259</v>
      </c>
      <c r="E1885" s="160" t="s">
        <v>1</v>
      </c>
      <c r="F1885" s="161" t="s">
        <v>4974</v>
      </c>
      <c r="H1885" s="162">
        <v>109.056</v>
      </c>
      <c r="L1885" s="159"/>
      <c r="M1885" s="163"/>
      <c r="T1885" s="164"/>
      <c r="AT1885" s="160" t="s">
        <v>259</v>
      </c>
      <c r="AU1885" s="160" t="s">
        <v>88</v>
      </c>
      <c r="AV1885" s="13" t="s">
        <v>88</v>
      </c>
      <c r="AW1885" s="13" t="s">
        <v>27</v>
      </c>
      <c r="AX1885" s="13" t="s">
        <v>72</v>
      </c>
      <c r="AY1885" s="160" t="s">
        <v>157</v>
      </c>
    </row>
    <row r="1886" spans="2:65" s="13" customFormat="1">
      <c r="B1886" s="159"/>
      <c r="D1886" s="154" t="s">
        <v>259</v>
      </c>
      <c r="E1886" s="160" t="s">
        <v>1</v>
      </c>
      <c r="F1886" s="161" t="s">
        <v>4975</v>
      </c>
      <c r="H1886" s="162">
        <v>18.669</v>
      </c>
      <c r="L1886" s="159"/>
      <c r="M1886" s="163"/>
      <c r="T1886" s="164"/>
      <c r="AT1886" s="160" t="s">
        <v>259</v>
      </c>
      <c r="AU1886" s="160" t="s">
        <v>88</v>
      </c>
      <c r="AV1886" s="13" t="s">
        <v>88</v>
      </c>
      <c r="AW1886" s="13" t="s">
        <v>27</v>
      </c>
      <c r="AX1886" s="13" t="s">
        <v>72</v>
      </c>
      <c r="AY1886" s="160" t="s">
        <v>157</v>
      </c>
    </row>
    <row r="1887" spans="2:65" s="14" customFormat="1">
      <c r="B1887" s="165"/>
      <c r="D1887" s="154" t="s">
        <v>259</v>
      </c>
      <c r="E1887" s="166" t="s">
        <v>1</v>
      </c>
      <c r="F1887" s="167" t="s">
        <v>265</v>
      </c>
      <c r="H1887" s="168">
        <v>228.52500000000001</v>
      </c>
      <c r="L1887" s="165"/>
      <c r="M1887" s="169"/>
      <c r="T1887" s="170"/>
      <c r="AT1887" s="166" t="s">
        <v>259</v>
      </c>
      <c r="AU1887" s="166" t="s">
        <v>88</v>
      </c>
      <c r="AV1887" s="14" t="s">
        <v>164</v>
      </c>
      <c r="AW1887" s="14" t="s">
        <v>27</v>
      </c>
      <c r="AX1887" s="14" t="s">
        <v>80</v>
      </c>
      <c r="AY1887" s="166" t="s">
        <v>157</v>
      </c>
    </row>
    <row r="1888" spans="2:65" s="13" customFormat="1">
      <c r="B1888" s="159"/>
      <c r="D1888" s="154" t="s">
        <v>259</v>
      </c>
      <c r="F1888" s="161" t="s">
        <v>4979</v>
      </c>
      <c r="H1888" s="162">
        <v>239.95099999999999</v>
      </c>
      <c r="L1888" s="159"/>
      <c r="M1888" s="163"/>
      <c r="T1888" s="164"/>
      <c r="AT1888" s="160" t="s">
        <v>259</v>
      </c>
      <c r="AU1888" s="160" t="s">
        <v>88</v>
      </c>
      <c r="AV1888" s="13" t="s">
        <v>88</v>
      </c>
      <c r="AW1888" s="13" t="s">
        <v>3</v>
      </c>
      <c r="AX1888" s="13" t="s">
        <v>80</v>
      </c>
      <c r="AY1888" s="160" t="s">
        <v>157</v>
      </c>
    </row>
    <row r="1889" spans="2:65" s="1" customFormat="1" ht="37.9" customHeight="1">
      <c r="B1889" s="28"/>
      <c r="C1889" s="198" t="s">
        <v>1161</v>
      </c>
      <c r="D1889" s="198" t="s">
        <v>160</v>
      </c>
      <c r="E1889" s="199" t="s">
        <v>3803</v>
      </c>
      <c r="F1889" s="200" t="s">
        <v>3804</v>
      </c>
      <c r="G1889" s="201" t="s">
        <v>306</v>
      </c>
      <c r="H1889" s="202">
        <v>1411.8</v>
      </c>
      <c r="I1889" s="903"/>
      <c r="J1889" s="203">
        <f>ROUND(I1889*H1889,2)</f>
        <v>0</v>
      </c>
      <c r="K1889" s="200" t="s">
        <v>2720</v>
      </c>
      <c r="L1889" s="28"/>
      <c r="M1889" s="140" t="s">
        <v>1</v>
      </c>
      <c r="N1889" s="141" t="s">
        <v>38</v>
      </c>
      <c r="O1889" s="142">
        <v>0.17199999999999999</v>
      </c>
      <c r="P1889" s="142">
        <f>O1889*H1889</f>
        <v>242.82959999999997</v>
      </c>
      <c r="Q1889" s="142">
        <v>0</v>
      </c>
      <c r="R1889" s="142">
        <f>Q1889*H1889</f>
        <v>0</v>
      </c>
      <c r="S1889" s="142">
        <v>0</v>
      </c>
      <c r="T1889" s="143">
        <f>S1889*H1889</f>
        <v>0</v>
      </c>
      <c r="AR1889" s="144" t="s">
        <v>188</v>
      </c>
      <c r="AT1889" s="144" t="s">
        <v>160</v>
      </c>
      <c r="AU1889" s="144" t="s">
        <v>88</v>
      </c>
      <c r="AY1889" s="16" t="s">
        <v>157</v>
      </c>
      <c r="BE1889" s="145">
        <f>IF(N1889="základní",J1889,0)</f>
        <v>0</v>
      </c>
      <c r="BF1889" s="145">
        <f>IF(N1889="snížená",J1889,0)</f>
        <v>0</v>
      </c>
      <c r="BG1889" s="145">
        <f>IF(N1889="zákl. přenesená",J1889,0)</f>
        <v>0</v>
      </c>
      <c r="BH1889" s="145">
        <f>IF(N1889="sníž. přenesená",J1889,0)</f>
        <v>0</v>
      </c>
      <c r="BI1889" s="145">
        <f>IF(N1889="nulová",J1889,0)</f>
        <v>0</v>
      </c>
      <c r="BJ1889" s="16" t="s">
        <v>88</v>
      </c>
      <c r="BK1889" s="145">
        <f>ROUND(I1889*H1889,2)</f>
        <v>0</v>
      </c>
      <c r="BL1889" s="16" t="s">
        <v>188</v>
      </c>
      <c r="BM1889" s="144" t="s">
        <v>4980</v>
      </c>
    </row>
    <row r="1890" spans="2:65" s="1" customFormat="1">
      <c r="B1890" s="28"/>
      <c r="D1890" s="150" t="s">
        <v>214</v>
      </c>
      <c r="F1890" s="870" t="s">
        <v>3806</v>
      </c>
      <c r="L1890" s="28"/>
      <c r="M1890" s="152"/>
      <c r="T1890" s="52"/>
      <c r="AT1890" s="16" t="s">
        <v>214</v>
      </c>
      <c r="AU1890" s="16" t="s">
        <v>88</v>
      </c>
    </row>
    <row r="1891" spans="2:65" s="12" customFormat="1">
      <c r="B1891" s="153"/>
      <c r="D1891" s="154" t="s">
        <v>259</v>
      </c>
      <c r="E1891" s="155" t="s">
        <v>1</v>
      </c>
      <c r="F1891" s="156" t="s">
        <v>2723</v>
      </c>
      <c r="H1891" s="155" t="s">
        <v>1</v>
      </c>
      <c r="L1891" s="153"/>
      <c r="M1891" s="157"/>
      <c r="T1891" s="158"/>
      <c r="AT1891" s="155" t="s">
        <v>259</v>
      </c>
      <c r="AU1891" s="155" t="s">
        <v>88</v>
      </c>
      <c r="AV1891" s="12" t="s">
        <v>80</v>
      </c>
      <c r="AW1891" s="12" t="s">
        <v>27</v>
      </c>
      <c r="AX1891" s="12" t="s">
        <v>72</v>
      </c>
      <c r="AY1891" s="155" t="s">
        <v>157</v>
      </c>
    </row>
    <row r="1892" spans="2:65" s="12" customFormat="1">
      <c r="B1892" s="153"/>
      <c r="D1892" s="154" t="s">
        <v>259</v>
      </c>
      <c r="E1892" s="155" t="s">
        <v>1</v>
      </c>
      <c r="F1892" s="156" t="s">
        <v>3807</v>
      </c>
      <c r="H1892" s="155" t="s">
        <v>1</v>
      </c>
      <c r="L1892" s="153"/>
      <c r="M1892" s="157"/>
      <c r="T1892" s="158"/>
      <c r="AT1892" s="155" t="s">
        <v>259</v>
      </c>
      <c r="AU1892" s="155" t="s">
        <v>88</v>
      </c>
      <c r="AV1892" s="12" t="s">
        <v>80</v>
      </c>
      <c r="AW1892" s="12" t="s">
        <v>27</v>
      </c>
      <c r="AX1892" s="12" t="s">
        <v>72</v>
      </c>
      <c r="AY1892" s="155" t="s">
        <v>157</v>
      </c>
    </row>
    <row r="1893" spans="2:65" s="13" customFormat="1">
      <c r="B1893" s="159"/>
      <c r="D1893" s="154" t="s">
        <v>259</v>
      </c>
      <c r="E1893" s="160" t="s">
        <v>1</v>
      </c>
      <c r="F1893" s="161" t="s">
        <v>3808</v>
      </c>
      <c r="H1893" s="162">
        <v>122</v>
      </c>
      <c r="L1893" s="159"/>
      <c r="M1893" s="163"/>
      <c r="T1893" s="164"/>
      <c r="AT1893" s="160" t="s">
        <v>259</v>
      </c>
      <c r="AU1893" s="160" t="s">
        <v>88</v>
      </c>
      <c r="AV1893" s="13" t="s">
        <v>88</v>
      </c>
      <c r="AW1893" s="13" t="s">
        <v>27</v>
      </c>
      <c r="AX1893" s="13" t="s">
        <v>72</v>
      </c>
      <c r="AY1893" s="160" t="s">
        <v>157</v>
      </c>
    </row>
    <row r="1894" spans="2:65" s="13" customFormat="1">
      <c r="B1894" s="159"/>
      <c r="D1894" s="154" t="s">
        <v>259</v>
      </c>
      <c r="E1894" s="160" t="s">
        <v>1</v>
      </c>
      <c r="F1894" s="161" t="s">
        <v>3809</v>
      </c>
      <c r="H1894" s="162">
        <v>56</v>
      </c>
      <c r="L1894" s="159"/>
      <c r="M1894" s="163"/>
      <c r="T1894" s="164"/>
      <c r="AT1894" s="160" t="s">
        <v>259</v>
      </c>
      <c r="AU1894" s="160" t="s">
        <v>88</v>
      </c>
      <c r="AV1894" s="13" t="s">
        <v>88</v>
      </c>
      <c r="AW1894" s="13" t="s">
        <v>27</v>
      </c>
      <c r="AX1894" s="13" t="s">
        <v>72</v>
      </c>
      <c r="AY1894" s="160" t="s">
        <v>157</v>
      </c>
    </row>
    <row r="1895" spans="2:65" s="13" customFormat="1">
      <c r="B1895" s="159"/>
      <c r="D1895" s="154" t="s">
        <v>259</v>
      </c>
      <c r="E1895" s="160" t="s">
        <v>1</v>
      </c>
      <c r="F1895" s="161" t="s">
        <v>3810</v>
      </c>
      <c r="H1895" s="162">
        <v>470</v>
      </c>
      <c r="L1895" s="159"/>
      <c r="M1895" s="163"/>
      <c r="T1895" s="164"/>
      <c r="AT1895" s="160" t="s">
        <v>259</v>
      </c>
      <c r="AU1895" s="160" t="s">
        <v>88</v>
      </c>
      <c r="AV1895" s="13" t="s">
        <v>88</v>
      </c>
      <c r="AW1895" s="13" t="s">
        <v>27</v>
      </c>
      <c r="AX1895" s="13" t="s">
        <v>72</v>
      </c>
      <c r="AY1895" s="160" t="s">
        <v>157</v>
      </c>
    </row>
    <row r="1896" spans="2:65" s="13" customFormat="1">
      <c r="B1896" s="159"/>
      <c r="D1896" s="154" t="s">
        <v>259</v>
      </c>
      <c r="E1896" s="160" t="s">
        <v>1</v>
      </c>
      <c r="F1896" s="161" t="s">
        <v>3811</v>
      </c>
      <c r="H1896" s="162">
        <v>26</v>
      </c>
      <c r="L1896" s="159"/>
      <c r="M1896" s="163"/>
      <c r="T1896" s="164"/>
      <c r="AT1896" s="160" t="s">
        <v>259</v>
      </c>
      <c r="AU1896" s="160" t="s">
        <v>88</v>
      </c>
      <c r="AV1896" s="13" t="s">
        <v>88</v>
      </c>
      <c r="AW1896" s="13" t="s">
        <v>27</v>
      </c>
      <c r="AX1896" s="13" t="s">
        <v>72</v>
      </c>
      <c r="AY1896" s="160" t="s">
        <v>157</v>
      </c>
    </row>
    <row r="1897" spans="2:65" s="13" customFormat="1">
      <c r="B1897" s="159"/>
      <c r="D1897" s="154" t="s">
        <v>259</v>
      </c>
      <c r="E1897" s="160" t="s">
        <v>1</v>
      </c>
      <c r="F1897" s="161" t="s">
        <v>3812</v>
      </c>
      <c r="H1897" s="162">
        <v>31.9</v>
      </c>
      <c r="L1897" s="159"/>
      <c r="M1897" s="163"/>
      <c r="T1897" s="164"/>
      <c r="AT1897" s="160" t="s">
        <v>259</v>
      </c>
      <c r="AU1897" s="160" t="s">
        <v>88</v>
      </c>
      <c r="AV1897" s="13" t="s">
        <v>88</v>
      </c>
      <c r="AW1897" s="13" t="s">
        <v>27</v>
      </c>
      <c r="AX1897" s="13" t="s">
        <v>72</v>
      </c>
      <c r="AY1897" s="160" t="s">
        <v>157</v>
      </c>
    </row>
    <row r="1898" spans="2:65" s="882" customFormat="1">
      <c r="B1898" s="881"/>
      <c r="D1898" s="154" t="s">
        <v>259</v>
      </c>
      <c r="E1898" s="883" t="s">
        <v>1</v>
      </c>
      <c r="F1898" s="884" t="s">
        <v>1266</v>
      </c>
      <c r="H1898" s="885">
        <v>705.9</v>
      </c>
      <c r="L1898" s="881"/>
      <c r="M1898" s="886"/>
      <c r="T1898" s="887"/>
      <c r="AT1898" s="883" t="s">
        <v>259</v>
      </c>
      <c r="AU1898" s="883" t="s">
        <v>88</v>
      </c>
      <c r="AV1898" s="882" t="s">
        <v>95</v>
      </c>
      <c r="AW1898" s="882" t="s">
        <v>27</v>
      </c>
      <c r="AX1898" s="882" t="s">
        <v>72</v>
      </c>
      <c r="AY1898" s="883" t="s">
        <v>157</v>
      </c>
    </row>
    <row r="1899" spans="2:65" s="13" customFormat="1">
      <c r="B1899" s="159"/>
      <c r="D1899" s="154" t="s">
        <v>259</v>
      </c>
      <c r="E1899" s="160" t="s">
        <v>1</v>
      </c>
      <c r="F1899" s="161" t="s">
        <v>4981</v>
      </c>
      <c r="H1899" s="162">
        <v>1411.8</v>
      </c>
      <c r="L1899" s="159"/>
      <c r="M1899" s="163"/>
      <c r="T1899" s="164"/>
      <c r="AT1899" s="160" t="s">
        <v>259</v>
      </c>
      <c r="AU1899" s="160" t="s">
        <v>88</v>
      </c>
      <c r="AV1899" s="13" t="s">
        <v>88</v>
      </c>
      <c r="AW1899" s="13" t="s">
        <v>27</v>
      </c>
      <c r="AX1899" s="13" t="s">
        <v>80</v>
      </c>
      <c r="AY1899" s="160" t="s">
        <v>157</v>
      </c>
    </row>
    <row r="1900" spans="2:65" s="1" customFormat="1" ht="24.25" customHeight="1">
      <c r="B1900" s="28"/>
      <c r="C1900" s="205" t="s">
        <v>1166</v>
      </c>
      <c r="D1900" s="205" t="s">
        <v>557</v>
      </c>
      <c r="E1900" s="206" t="s">
        <v>3813</v>
      </c>
      <c r="F1900" s="207" t="s">
        <v>3814</v>
      </c>
      <c r="G1900" s="208" t="s">
        <v>306</v>
      </c>
      <c r="H1900" s="209">
        <v>720.01800000000003</v>
      </c>
      <c r="I1900" s="904"/>
      <c r="J1900" s="210">
        <f>ROUND(I1900*H1900,2)</f>
        <v>0</v>
      </c>
      <c r="K1900" s="207" t="s">
        <v>2720</v>
      </c>
      <c r="L1900" s="185"/>
      <c r="M1900" s="186" t="s">
        <v>1</v>
      </c>
      <c r="N1900" s="187" t="s">
        <v>38</v>
      </c>
      <c r="O1900" s="142">
        <v>0</v>
      </c>
      <c r="P1900" s="142">
        <f>O1900*H1900</f>
        <v>0</v>
      </c>
      <c r="Q1900" s="142">
        <v>6.0000000000000001E-3</v>
      </c>
      <c r="R1900" s="142">
        <f>Q1900*H1900</f>
        <v>4.3201080000000003</v>
      </c>
      <c r="S1900" s="142">
        <v>0</v>
      </c>
      <c r="T1900" s="143">
        <f>S1900*H1900</f>
        <v>0</v>
      </c>
      <c r="AR1900" s="144" t="s">
        <v>735</v>
      </c>
      <c r="AT1900" s="144" t="s">
        <v>557</v>
      </c>
      <c r="AU1900" s="144" t="s">
        <v>88</v>
      </c>
      <c r="AY1900" s="16" t="s">
        <v>157</v>
      </c>
      <c r="BE1900" s="145">
        <f>IF(N1900="základní",J1900,0)</f>
        <v>0</v>
      </c>
      <c r="BF1900" s="145">
        <f>IF(N1900="snížená",J1900,0)</f>
        <v>0</v>
      </c>
      <c r="BG1900" s="145">
        <f>IF(N1900="zákl. přenesená",J1900,0)</f>
        <v>0</v>
      </c>
      <c r="BH1900" s="145">
        <f>IF(N1900="sníž. přenesená",J1900,0)</f>
        <v>0</v>
      </c>
      <c r="BI1900" s="145">
        <f>IF(N1900="nulová",J1900,0)</f>
        <v>0</v>
      </c>
      <c r="BJ1900" s="16" t="s">
        <v>88</v>
      </c>
      <c r="BK1900" s="145">
        <f>ROUND(I1900*H1900,2)</f>
        <v>0</v>
      </c>
      <c r="BL1900" s="16" t="s">
        <v>188</v>
      </c>
      <c r="BM1900" s="144" t="s">
        <v>4982</v>
      </c>
    </row>
    <row r="1901" spans="2:65" s="12" customFormat="1">
      <c r="B1901" s="153"/>
      <c r="D1901" s="154" t="s">
        <v>259</v>
      </c>
      <c r="E1901" s="155" t="s">
        <v>1</v>
      </c>
      <c r="F1901" s="156" t="s">
        <v>2723</v>
      </c>
      <c r="H1901" s="155" t="s">
        <v>1</v>
      </c>
      <c r="L1901" s="153"/>
      <c r="M1901" s="157"/>
      <c r="T1901" s="158"/>
      <c r="AT1901" s="155" t="s">
        <v>259</v>
      </c>
      <c r="AU1901" s="155" t="s">
        <v>88</v>
      </c>
      <c r="AV1901" s="12" t="s">
        <v>80</v>
      </c>
      <c r="AW1901" s="12" t="s">
        <v>27</v>
      </c>
      <c r="AX1901" s="12" t="s">
        <v>72</v>
      </c>
      <c r="AY1901" s="155" t="s">
        <v>157</v>
      </c>
    </row>
    <row r="1902" spans="2:65" s="12" customFormat="1">
      <c r="B1902" s="153"/>
      <c r="D1902" s="154" t="s">
        <v>259</v>
      </c>
      <c r="E1902" s="155" t="s">
        <v>1</v>
      </c>
      <c r="F1902" s="156" t="s">
        <v>3807</v>
      </c>
      <c r="H1902" s="155" t="s">
        <v>1</v>
      </c>
      <c r="L1902" s="153"/>
      <c r="M1902" s="157"/>
      <c r="T1902" s="158"/>
      <c r="AT1902" s="155" t="s">
        <v>259</v>
      </c>
      <c r="AU1902" s="155" t="s">
        <v>88</v>
      </c>
      <c r="AV1902" s="12" t="s">
        <v>80</v>
      </c>
      <c r="AW1902" s="12" t="s">
        <v>27</v>
      </c>
      <c r="AX1902" s="12" t="s">
        <v>72</v>
      </c>
      <c r="AY1902" s="155" t="s">
        <v>157</v>
      </c>
    </row>
    <row r="1903" spans="2:65" s="13" customFormat="1">
      <c r="B1903" s="159"/>
      <c r="D1903" s="154" t="s">
        <v>259</v>
      </c>
      <c r="E1903" s="160" t="s">
        <v>1</v>
      </c>
      <c r="F1903" s="161" t="s">
        <v>3808</v>
      </c>
      <c r="H1903" s="162">
        <v>122</v>
      </c>
      <c r="L1903" s="159"/>
      <c r="M1903" s="163"/>
      <c r="T1903" s="164"/>
      <c r="AT1903" s="160" t="s">
        <v>259</v>
      </c>
      <c r="AU1903" s="160" t="s">
        <v>88</v>
      </c>
      <c r="AV1903" s="13" t="s">
        <v>88</v>
      </c>
      <c r="AW1903" s="13" t="s">
        <v>27</v>
      </c>
      <c r="AX1903" s="13" t="s">
        <v>72</v>
      </c>
      <c r="AY1903" s="160" t="s">
        <v>157</v>
      </c>
    </row>
    <row r="1904" spans="2:65" s="13" customFormat="1">
      <c r="B1904" s="159"/>
      <c r="D1904" s="154" t="s">
        <v>259</v>
      </c>
      <c r="E1904" s="160" t="s">
        <v>1</v>
      </c>
      <c r="F1904" s="161" t="s">
        <v>3809</v>
      </c>
      <c r="H1904" s="162">
        <v>56</v>
      </c>
      <c r="L1904" s="159"/>
      <c r="M1904" s="163"/>
      <c r="T1904" s="164"/>
      <c r="AT1904" s="160" t="s">
        <v>259</v>
      </c>
      <c r="AU1904" s="160" t="s">
        <v>88</v>
      </c>
      <c r="AV1904" s="13" t="s">
        <v>88</v>
      </c>
      <c r="AW1904" s="13" t="s">
        <v>27</v>
      </c>
      <c r="AX1904" s="13" t="s">
        <v>72</v>
      </c>
      <c r="AY1904" s="160" t="s">
        <v>157</v>
      </c>
    </row>
    <row r="1905" spans="2:65" s="13" customFormat="1">
      <c r="B1905" s="159"/>
      <c r="D1905" s="154" t="s">
        <v>259</v>
      </c>
      <c r="E1905" s="160" t="s">
        <v>1</v>
      </c>
      <c r="F1905" s="161" t="s">
        <v>3810</v>
      </c>
      <c r="H1905" s="162">
        <v>470</v>
      </c>
      <c r="L1905" s="159"/>
      <c r="M1905" s="163"/>
      <c r="T1905" s="164"/>
      <c r="AT1905" s="160" t="s">
        <v>259</v>
      </c>
      <c r="AU1905" s="160" t="s">
        <v>88</v>
      </c>
      <c r="AV1905" s="13" t="s">
        <v>88</v>
      </c>
      <c r="AW1905" s="13" t="s">
        <v>27</v>
      </c>
      <c r="AX1905" s="13" t="s">
        <v>72</v>
      </c>
      <c r="AY1905" s="160" t="s">
        <v>157</v>
      </c>
    </row>
    <row r="1906" spans="2:65" s="13" customFormat="1">
      <c r="B1906" s="159"/>
      <c r="D1906" s="154" t="s">
        <v>259</v>
      </c>
      <c r="E1906" s="160" t="s">
        <v>1</v>
      </c>
      <c r="F1906" s="161" t="s">
        <v>3811</v>
      </c>
      <c r="H1906" s="162">
        <v>26</v>
      </c>
      <c r="L1906" s="159"/>
      <c r="M1906" s="163"/>
      <c r="T1906" s="164"/>
      <c r="AT1906" s="160" t="s">
        <v>259</v>
      </c>
      <c r="AU1906" s="160" t="s">
        <v>88</v>
      </c>
      <c r="AV1906" s="13" t="s">
        <v>88</v>
      </c>
      <c r="AW1906" s="13" t="s">
        <v>27</v>
      </c>
      <c r="AX1906" s="13" t="s">
        <v>72</v>
      </c>
      <c r="AY1906" s="160" t="s">
        <v>157</v>
      </c>
    </row>
    <row r="1907" spans="2:65" s="13" customFormat="1">
      <c r="B1907" s="159"/>
      <c r="D1907" s="154" t="s">
        <v>259</v>
      </c>
      <c r="E1907" s="160" t="s">
        <v>1</v>
      </c>
      <c r="F1907" s="161" t="s">
        <v>3812</v>
      </c>
      <c r="H1907" s="162">
        <v>31.9</v>
      </c>
      <c r="L1907" s="159"/>
      <c r="M1907" s="163"/>
      <c r="T1907" s="164"/>
      <c r="AT1907" s="160" t="s">
        <v>259</v>
      </c>
      <c r="AU1907" s="160" t="s">
        <v>88</v>
      </c>
      <c r="AV1907" s="13" t="s">
        <v>88</v>
      </c>
      <c r="AW1907" s="13" t="s">
        <v>27</v>
      </c>
      <c r="AX1907" s="13" t="s">
        <v>72</v>
      </c>
      <c r="AY1907" s="160" t="s">
        <v>157</v>
      </c>
    </row>
    <row r="1908" spans="2:65" s="14" customFormat="1">
      <c r="B1908" s="165"/>
      <c r="D1908" s="154" t="s">
        <v>259</v>
      </c>
      <c r="E1908" s="166" t="s">
        <v>1</v>
      </c>
      <c r="F1908" s="167" t="s">
        <v>265</v>
      </c>
      <c r="H1908" s="168">
        <v>705.9</v>
      </c>
      <c r="L1908" s="165"/>
      <c r="M1908" s="169"/>
      <c r="T1908" s="170"/>
      <c r="AT1908" s="166" t="s">
        <v>259</v>
      </c>
      <c r="AU1908" s="166" t="s">
        <v>88</v>
      </c>
      <c r="AV1908" s="14" t="s">
        <v>164</v>
      </c>
      <c r="AW1908" s="14" t="s">
        <v>27</v>
      </c>
      <c r="AX1908" s="14" t="s">
        <v>80</v>
      </c>
      <c r="AY1908" s="166" t="s">
        <v>157</v>
      </c>
    </row>
    <row r="1909" spans="2:65" s="13" customFormat="1">
      <c r="B1909" s="159"/>
      <c r="D1909" s="154" t="s">
        <v>259</v>
      </c>
      <c r="F1909" s="161" t="s">
        <v>3816</v>
      </c>
      <c r="H1909" s="162">
        <v>720.01800000000003</v>
      </c>
      <c r="L1909" s="159"/>
      <c r="M1909" s="163"/>
      <c r="T1909" s="164"/>
      <c r="AT1909" s="160" t="s">
        <v>259</v>
      </c>
      <c r="AU1909" s="160" t="s">
        <v>88</v>
      </c>
      <c r="AV1909" s="13" t="s">
        <v>88</v>
      </c>
      <c r="AW1909" s="13" t="s">
        <v>3</v>
      </c>
      <c r="AX1909" s="13" t="s">
        <v>80</v>
      </c>
      <c r="AY1909" s="160" t="s">
        <v>157</v>
      </c>
    </row>
    <row r="1910" spans="2:65" s="1" customFormat="1" ht="24.25" customHeight="1">
      <c r="B1910" s="28"/>
      <c r="C1910" s="205" t="s">
        <v>1170</v>
      </c>
      <c r="D1910" s="205" t="s">
        <v>557</v>
      </c>
      <c r="E1910" s="206" t="s">
        <v>3817</v>
      </c>
      <c r="F1910" s="207" t="s">
        <v>3818</v>
      </c>
      <c r="G1910" s="208" t="s">
        <v>306</v>
      </c>
      <c r="H1910" s="209">
        <v>720.01800000000003</v>
      </c>
      <c r="I1910" s="904"/>
      <c r="J1910" s="210">
        <f>ROUND(I1910*H1910,2)</f>
        <v>0</v>
      </c>
      <c r="K1910" s="207" t="s">
        <v>2720</v>
      </c>
      <c r="L1910" s="185"/>
      <c r="M1910" s="186" t="s">
        <v>1</v>
      </c>
      <c r="N1910" s="187" t="s">
        <v>38</v>
      </c>
      <c r="O1910" s="142">
        <v>0</v>
      </c>
      <c r="P1910" s="142">
        <f>O1910*H1910</f>
        <v>0</v>
      </c>
      <c r="Q1910" s="142">
        <v>7.0000000000000001E-3</v>
      </c>
      <c r="R1910" s="142">
        <f>Q1910*H1910</f>
        <v>5.0401259999999999</v>
      </c>
      <c r="S1910" s="142">
        <v>0</v>
      </c>
      <c r="T1910" s="143">
        <f>S1910*H1910</f>
        <v>0</v>
      </c>
      <c r="AR1910" s="144" t="s">
        <v>735</v>
      </c>
      <c r="AT1910" s="144" t="s">
        <v>557</v>
      </c>
      <c r="AU1910" s="144" t="s">
        <v>88</v>
      </c>
      <c r="AY1910" s="16" t="s">
        <v>157</v>
      </c>
      <c r="BE1910" s="145">
        <f>IF(N1910="základní",J1910,0)</f>
        <v>0</v>
      </c>
      <c r="BF1910" s="145">
        <f>IF(N1910="snížená",J1910,0)</f>
        <v>0</v>
      </c>
      <c r="BG1910" s="145">
        <f>IF(N1910="zákl. přenesená",J1910,0)</f>
        <v>0</v>
      </c>
      <c r="BH1910" s="145">
        <f>IF(N1910="sníž. přenesená",J1910,0)</f>
        <v>0</v>
      </c>
      <c r="BI1910" s="145">
        <f>IF(N1910="nulová",J1910,0)</f>
        <v>0</v>
      </c>
      <c r="BJ1910" s="16" t="s">
        <v>88</v>
      </c>
      <c r="BK1910" s="145">
        <f>ROUND(I1910*H1910,2)</f>
        <v>0</v>
      </c>
      <c r="BL1910" s="16" t="s">
        <v>188</v>
      </c>
      <c r="BM1910" s="144" t="s">
        <v>4983</v>
      </c>
    </row>
    <row r="1911" spans="2:65" s="12" customFormat="1">
      <c r="B1911" s="153"/>
      <c r="D1911" s="154" t="s">
        <v>259</v>
      </c>
      <c r="E1911" s="155" t="s">
        <v>1</v>
      </c>
      <c r="F1911" s="156" t="s">
        <v>2723</v>
      </c>
      <c r="H1911" s="155" t="s">
        <v>1</v>
      </c>
      <c r="L1911" s="153"/>
      <c r="M1911" s="157"/>
      <c r="T1911" s="158"/>
      <c r="AT1911" s="155" t="s">
        <v>259</v>
      </c>
      <c r="AU1911" s="155" t="s">
        <v>88</v>
      </c>
      <c r="AV1911" s="12" t="s">
        <v>80</v>
      </c>
      <c r="AW1911" s="12" t="s">
        <v>27</v>
      </c>
      <c r="AX1911" s="12" t="s">
        <v>72</v>
      </c>
      <c r="AY1911" s="155" t="s">
        <v>157</v>
      </c>
    </row>
    <row r="1912" spans="2:65" s="12" customFormat="1">
      <c r="B1912" s="153"/>
      <c r="D1912" s="154" t="s">
        <v>259</v>
      </c>
      <c r="E1912" s="155" t="s">
        <v>1</v>
      </c>
      <c r="F1912" s="156" t="s">
        <v>3807</v>
      </c>
      <c r="H1912" s="155" t="s">
        <v>1</v>
      </c>
      <c r="L1912" s="153"/>
      <c r="M1912" s="157"/>
      <c r="T1912" s="158"/>
      <c r="AT1912" s="155" t="s">
        <v>259</v>
      </c>
      <c r="AU1912" s="155" t="s">
        <v>88</v>
      </c>
      <c r="AV1912" s="12" t="s">
        <v>80</v>
      </c>
      <c r="AW1912" s="12" t="s">
        <v>27</v>
      </c>
      <c r="AX1912" s="12" t="s">
        <v>72</v>
      </c>
      <c r="AY1912" s="155" t="s">
        <v>157</v>
      </c>
    </row>
    <row r="1913" spans="2:65" s="13" customFormat="1">
      <c r="B1913" s="159"/>
      <c r="D1913" s="154" t="s">
        <v>259</v>
      </c>
      <c r="E1913" s="160" t="s">
        <v>1</v>
      </c>
      <c r="F1913" s="161" t="s">
        <v>3808</v>
      </c>
      <c r="H1913" s="162">
        <v>122</v>
      </c>
      <c r="L1913" s="159"/>
      <c r="M1913" s="163"/>
      <c r="T1913" s="164"/>
      <c r="AT1913" s="160" t="s">
        <v>259</v>
      </c>
      <c r="AU1913" s="160" t="s">
        <v>88</v>
      </c>
      <c r="AV1913" s="13" t="s">
        <v>88</v>
      </c>
      <c r="AW1913" s="13" t="s">
        <v>27</v>
      </c>
      <c r="AX1913" s="13" t="s">
        <v>72</v>
      </c>
      <c r="AY1913" s="160" t="s">
        <v>157</v>
      </c>
    </row>
    <row r="1914" spans="2:65" s="13" customFormat="1">
      <c r="B1914" s="159"/>
      <c r="D1914" s="154" t="s">
        <v>259</v>
      </c>
      <c r="E1914" s="160" t="s">
        <v>1</v>
      </c>
      <c r="F1914" s="161" t="s">
        <v>3809</v>
      </c>
      <c r="H1914" s="162">
        <v>56</v>
      </c>
      <c r="L1914" s="159"/>
      <c r="M1914" s="163"/>
      <c r="T1914" s="164"/>
      <c r="AT1914" s="160" t="s">
        <v>259</v>
      </c>
      <c r="AU1914" s="160" t="s">
        <v>88</v>
      </c>
      <c r="AV1914" s="13" t="s">
        <v>88</v>
      </c>
      <c r="AW1914" s="13" t="s">
        <v>27</v>
      </c>
      <c r="AX1914" s="13" t="s">
        <v>72</v>
      </c>
      <c r="AY1914" s="160" t="s">
        <v>157</v>
      </c>
    </row>
    <row r="1915" spans="2:65" s="13" customFormat="1">
      <c r="B1915" s="159"/>
      <c r="D1915" s="154" t="s">
        <v>259</v>
      </c>
      <c r="E1915" s="160" t="s">
        <v>1</v>
      </c>
      <c r="F1915" s="161" t="s">
        <v>3810</v>
      </c>
      <c r="H1915" s="162">
        <v>470</v>
      </c>
      <c r="L1915" s="159"/>
      <c r="M1915" s="163"/>
      <c r="T1915" s="164"/>
      <c r="AT1915" s="160" t="s">
        <v>259</v>
      </c>
      <c r="AU1915" s="160" t="s">
        <v>88</v>
      </c>
      <c r="AV1915" s="13" t="s">
        <v>88</v>
      </c>
      <c r="AW1915" s="13" t="s">
        <v>27</v>
      </c>
      <c r="AX1915" s="13" t="s">
        <v>72</v>
      </c>
      <c r="AY1915" s="160" t="s">
        <v>157</v>
      </c>
    </row>
    <row r="1916" spans="2:65" s="13" customFormat="1">
      <c r="B1916" s="159"/>
      <c r="D1916" s="154" t="s">
        <v>259</v>
      </c>
      <c r="E1916" s="160" t="s">
        <v>1</v>
      </c>
      <c r="F1916" s="161" t="s">
        <v>3811</v>
      </c>
      <c r="H1916" s="162">
        <v>26</v>
      </c>
      <c r="L1916" s="159"/>
      <c r="M1916" s="163"/>
      <c r="T1916" s="164"/>
      <c r="AT1916" s="160" t="s">
        <v>259</v>
      </c>
      <c r="AU1916" s="160" t="s">
        <v>88</v>
      </c>
      <c r="AV1916" s="13" t="s">
        <v>88</v>
      </c>
      <c r="AW1916" s="13" t="s">
        <v>27</v>
      </c>
      <c r="AX1916" s="13" t="s">
        <v>72</v>
      </c>
      <c r="AY1916" s="160" t="s">
        <v>157</v>
      </c>
    </row>
    <row r="1917" spans="2:65" s="13" customFormat="1">
      <c r="B1917" s="159"/>
      <c r="D1917" s="154" t="s">
        <v>259</v>
      </c>
      <c r="E1917" s="160" t="s">
        <v>1</v>
      </c>
      <c r="F1917" s="161" t="s">
        <v>3812</v>
      </c>
      <c r="H1917" s="162">
        <v>31.9</v>
      </c>
      <c r="L1917" s="159"/>
      <c r="M1917" s="163"/>
      <c r="T1917" s="164"/>
      <c r="AT1917" s="160" t="s">
        <v>259</v>
      </c>
      <c r="AU1917" s="160" t="s">
        <v>88</v>
      </c>
      <c r="AV1917" s="13" t="s">
        <v>88</v>
      </c>
      <c r="AW1917" s="13" t="s">
        <v>27</v>
      </c>
      <c r="AX1917" s="13" t="s">
        <v>72</v>
      </c>
      <c r="AY1917" s="160" t="s">
        <v>157</v>
      </c>
    </row>
    <row r="1918" spans="2:65" s="14" customFormat="1">
      <c r="B1918" s="165"/>
      <c r="D1918" s="154" t="s">
        <v>259</v>
      </c>
      <c r="E1918" s="166" t="s">
        <v>1</v>
      </c>
      <c r="F1918" s="167" t="s">
        <v>265</v>
      </c>
      <c r="H1918" s="168">
        <v>705.9</v>
      </c>
      <c r="L1918" s="165"/>
      <c r="M1918" s="169"/>
      <c r="T1918" s="170"/>
      <c r="AT1918" s="166" t="s">
        <v>259</v>
      </c>
      <c r="AU1918" s="166" t="s">
        <v>88</v>
      </c>
      <c r="AV1918" s="14" t="s">
        <v>164</v>
      </c>
      <c r="AW1918" s="14" t="s">
        <v>27</v>
      </c>
      <c r="AX1918" s="14" t="s">
        <v>80</v>
      </c>
      <c r="AY1918" s="166" t="s">
        <v>157</v>
      </c>
    </row>
    <row r="1919" spans="2:65" s="13" customFormat="1">
      <c r="B1919" s="159"/>
      <c r="D1919" s="154" t="s">
        <v>259</v>
      </c>
      <c r="F1919" s="161" t="s">
        <v>3816</v>
      </c>
      <c r="H1919" s="162">
        <v>720.01800000000003</v>
      </c>
      <c r="L1919" s="159"/>
      <c r="M1919" s="163"/>
      <c r="T1919" s="164"/>
      <c r="AT1919" s="160" t="s">
        <v>259</v>
      </c>
      <c r="AU1919" s="160" t="s">
        <v>88</v>
      </c>
      <c r="AV1919" s="13" t="s">
        <v>88</v>
      </c>
      <c r="AW1919" s="13" t="s">
        <v>3</v>
      </c>
      <c r="AX1919" s="13" t="s">
        <v>80</v>
      </c>
      <c r="AY1919" s="160" t="s">
        <v>157</v>
      </c>
    </row>
    <row r="1920" spans="2:65" s="1" customFormat="1" ht="37.9" customHeight="1">
      <c r="B1920" s="28"/>
      <c r="C1920" s="198" t="s">
        <v>1175</v>
      </c>
      <c r="D1920" s="198" t="s">
        <v>160</v>
      </c>
      <c r="E1920" s="199" t="s">
        <v>1398</v>
      </c>
      <c r="F1920" s="200" t="s">
        <v>4984</v>
      </c>
      <c r="G1920" s="201" t="s">
        <v>306</v>
      </c>
      <c r="H1920" s="202">
        <v>17.428999999999998</v>
      </c>
      <c r="I1920" s="903"/>
      <c r="J1920" s="203">
        <f>ROUND(I1920*H1920,2)</f>
        <v>0</v>
      </c>
      <c r="K1920" s="200" t="s">
        <v>2720</v>
      </c>
      <c r="L1920" s="28"/>
      <c r="M1920" s="140" t="s">
        <v>1</v>
      </c>
      <c r="N1920" s="141" t="s">
        <v>38</v>
      </c>
      <c r="O1920" s="142">
        <v>2.5000000000000001E-2</v>
      </c>
      <c r="P1920" s="142">
        <f>O1920*H1920</f>
        <v>0.43572499999999997</v>
      </c>
      <c r="Q1920" s="142">
        <v>0</v>
      </c>
      <c r="R1920" s="142">
        <f>Q1920*H1920</f>
        <v>0</v>
      </c>
      <c r="S1920" s="142">
        <v>0</v>
      </c>
      <c r="T1920" s="143">
        <f>S1920*H1920</f>
        <v>0</v>
      </c>
      <c r="AR1920" s="144" t="s">
        <v>188</v>
      </c>
      <c r="AT1920" s="144" t="s">
        <v>160</v>
      </c>
      <c r="AU1920" s="144" t="s">
        <v>88</v>
      </c>
      <c r="AY1920" s="16" t="s">
        <v>157</v>
      </c>
      <c r="BE1920" s="145">
        <f>IF(N1920="základní",J1920,0)</f>
        <v>0</v>
      </c>
      <c r="BF1920" s="145">
        <f>IF(N1920="snížená",J1920,0)</f>
        <v>0</v>
      </c>
      <c r="BG1920" s="145">
        <f>IF(N1920="zákl. přenesená",J1920,0)</f>
        <v>0</v>
      </c>
      <c r="BH1920" s="145">
        <f>IF(N1920="sníž. přenesená",J1920,0)</f>
        <v>0</v>
      </c>
      <c r="BI1920" s="145">
        <f>IF(N1920="nulová",J1920,0)</f>
        <v>0</v>
      </c>
      <c r="BJ1920" s="16" t="s">
        <v>88</v>
      </c>
      <c r="BK1920" s="145">
        <f>ROUND(I1920*H1920,2)</f>
        <v>0</v>
      </c>
      <c r="BL1920" s="16" t="s">
        <v>188</v>
      </c>
      <c r="BM1920" s="144" t="s">
        <v>4985</v>
      </c>
    </row>
    <row r="1921" spans="2:65" s="1" customFormat="1">
      <c r="B1921" s="28"/>
      <c r="D1921" s="150" t="s">
        <v>214</v>
      </c>
      <c r="F1921" s="870" t="s">
        <v>1401</v>
      </c>
      <c r="L1921" s="28"/>
      <c r="M1921" s="152"/>
      <c r="T1921" s="52"/>
      <c r="AT1921" s="16" t="s">
        <v>214</v>
      </c>
      <c r="AU1921" s="16" t="s">
        <v>88</v>
      </c>
    </row>
    <row r="1922" spans="2:65" s="12" customFormat="1">
      <c r="B1922" s="153"/>
      <c r="D1922" s="154" t="s">
        <v>259</v>
      </c>
      <c r="E1922" s="155" t="s">
        <v>1</v>
      </c>
      <c r="F1922" s="156" t="s">
        <v>4282</v>
      </c>
      <c r="H1922" s="155" t="s">
        <v>1</v>
      </c>
      <c r="L1922" s="153"/>
      <c r="M1922" s="157"/>
      <c r="T1922" s="158"/>
      <c r="AT1922" s="155" t="s">
        <v>259</v>
      </c>
      <c r="AU1922" s="155" t="s">
        <v>88</v>
      </c>
      <c r="AV1922" s="12" t="s">
        <v>80</v>
      </c>
      <c r="AW1922" s="12" t="s">
        <v>27</v>
      </c>
      <c r="AX1922" s="12" t="s">
        <v>72</v>
      </c>
      <c r="AY1922" s="155" t="s">
        <v>157</v>
      </c>
    </row>
    <row r="1923" spans="2:65" s="12" customFormat="1">
      <c r="B1923" s="153"/>
      <c r="D1923" s="154" t="s">
        <v>259</v>
      </c>
      <c r="E1923" s="155" t="s">
        <v>1</v>
      </c>
      <c r="F1923" s="156" t="s">
        <v>4283</v>
      </c>
      <c r="H1923" s="155" t="s">
        <v>1</v>
      </c>
      <c r="L1923" s="153"/>
      <c r="M1923" s="157"/>
      <c r="T1923" s="158"/>
      <c r="AT1923" s="155" t="s">
        <v>259</v>
      </c>
      <c r="AU1923" s="155" t="s">
        <v>88</v>
      </c>
      <c r="AV1923" s="12" t="s">
        <v>80</v>
      </c>
      <c r="AW1923" s="12" t="s">
        <v>27</v>
      </c>
      <c r="AX1923" s="12" t="s">
        <v>72</v>
      </c>
      <c r="AY1923" s="155" t="s">
        <v>157</v>
      </c>
    </row>
    <row r="1924" spans="2:65" s="13" customFormat="1">
      <c r="B1924" s="159"/>
      <c r="D1924" s="154" t="s">
        <v>259</v>
      </c>
      <c r="E1924" s="160" t="s">
        <v>1</v>
      </c>
      <c r="F1924" s="161" t="s">
        <v>4720</v>
      </c>
      <c r="H1924" s="162">
        <v>8.42</v>
      </c>
      <c r="L1924" s="159"/>
      <c r="M1924" s="163"/>
      <c r="T1924" s="164"/>
      <c r="AT1924" s="160" t="s">
        <v>259</v>
      </c>
      <c r="AU1924" s="160" t="s">
        <v>88</v>
      </c>
      <c r="AV1924" s="13" t="s">
        <v>88</v>
      </c>
      <c r="AW1924" s="13" t="s">
        <v>27</v>
      </c>
      <c r="AX1924" s="13" t="s">
        <v>72</v>
      </c>
      <c r="AY1924" s="160" t="s">
        <v>157</v>
      </c>
    </row>
    <row r="1925" spans="2:65" s="13" customFormat="1">
      <c r="B1925" s="159"/>
      <c r="D1925" s="154" t="s">
        <v>259</v>
      </c>
      <c r="E1925" s="160" t="s">
        <v>1</v>
      </c>
      <c r="F1925" s="161" t="s">
        <v>4721</v>
      </c>
      <c r="H1925" s="162">
        <v>9.0090000000000003</v>
      </c>
      <c r="L1925" s="159"/>
      <c r="M1925" s="163"/>
      <c r="T1925" s="164"/>
      <c r="AT1925" s="160" t="s">
        <v>259</v>
      </c>
      <c r="AU1925" s="160" t="s">
        <v>88</v>
      </c>
      <c r="AV1925" s="13" t="s">
        <v>88</v>
      </c>
      <c r="AW1925" s="13" t="s">
        <v>27</v>
      </c>
      <c r="AX1925" s="13" t="s">
        <v>72</v>
      </c>
      <c r="AY1925" s="160" t="s">
        <v>157</v>
      </c>
    </row>
    <row r="1926" spans="2:65" s="14" customFormat="1">
      <c r="B1926" s="165"/>
      <c r="D1926" s="154" t="s">
        <v>259</v>
      </c>
      <c r="E1926" s="166" t="s">
        <v>1</v>
      </c>
      <c r="F1926" s="167" t="s">
        <v>265</v>
      </c>
      <c r="H1926" s="168">
        <v>17.428999999999998</v>
      </c>
      <c r="L1926" s="165"/>
      <c r="M1926" s="169"/>
      <c r="T1926" s="170"/>
      <c r="AT1926" s="166" t="s">
        <v>259</v>
      </c>
      <c r="AU1926" s="166" t="s">
        <v>88</v>
      </c>
      <c r="AV1926" s="14" t="s">
        <v>164</v>
      </c>
      <c r="AW1926" s="14" t="s">
        <v>27</v>
      </c>
      <c r="AX1926" s="14" t="s">
        <v>80</v>
      </c>
      <c r="AY1926" s="166" t="s">
        <v>157</v>
      </c>
    </row>
    <row r="1927" spans="2:65" s="1" customFormat="1" ht="24.25" customHeight="1">
      <c r="B1927" s="28"/>
      <c r="C1927" s="205" t="s">
        <v>1181</v>
      </c>
      <c r="D1927" s="205" t="s">
        <v>557</v>
      </c>
      <c r="E1927" s="206" t="s">
        <v>4986</v>
      </c>
      <c r="F1927" s="207" t="s">
        <v>4987</v>
      </c>
      <c r="G1927" s="208" t="s">
        <v>306</v>
      </c>
      <c r="H1927" s="209">
        <v>20.312999999999999</v>
      </c>
      <c r="I1927" s="904"/>
      <c r="J1927" s="210">
        <f>ROUND(I1927*H1927,2)</f>
        <v>0</v>
      </c>
      <c r="K1927" s="207" t="s">
        <v>2720</v>
      </c>
      <c r="L1927" s="185"/>
      <c r="M1927" s="186" t="s">
        <v>1</v>
      </c>
      <c r="N1927" s="187" t="s">
        <v>38</v>
      </c>
      <c r="O1927" s="142">
        <v>0</v>
      </c>
      <c r="P1927" s="142">
        <f>O1927*H1927</f>
        <v>0</v>
      </c>
      <c r="Q1927" s="142">
        <v>1.5100000000000001E-3</v>
      </c>
      <c r="R1927" s="142">
        <f>Q1927*H1927</f>
        <v>3.0672629999999999E-2</v>
      </c>
      <c r="S1927" s="142">
        <v>0</v>
      </c>
      <c r="T1927" s="143">
        <f>S1927*H1927</f>
        <v>0</v>
      </c>
      <c r="AR1927" s="144" t="s">
        <v>735</v>
      </c>
      <c r="AT1927" s="144" t="s">
        <v>557</v>
      </c>
      <c r="AU1927" s="144" t="s">
        <v>88</v>
      </c>
      <c r="AY1927" s="16" t="s">
        <v>157</v>
      </c>
      <c r="BE1927" s="145">
        <f>IF(N1927="základní",J1927,0)</f>
        <v>0</v>
      </c>
      <c r="BF1927" s="145">
        <f>IF(N1927="snížená",J1927,0)</f>
        <v>0</v>
      </c>
      <c r="BG1927" s="145">
        <f>IF(N1927="zákl. přenesená",J1927,0)</f>
        <v>0</v>
      </c>
      <c r="BH1927" s="145">
        <f>IF(N1927="sníž. přenesená",J1927,0)</f>
        <v>0</v>
      </c>
      <c r="BI1927" s="145">
        <f>IF(N1927="nulová",J1927,0)</f>
        <v>0</v>
      </c>
      <c r="BJ1927" s="16" t="s">
        <v>88</v>
      </c>
      <c r="BK1927" s="145">
        <f>ROUND(I1927*H1927,2)</f>
        <v>0</v>
      </c>
      <c r="BL1927" s="16" t="s">
        <v>188</v>
      </c>
      <c r="BM1927" s="144" t="s">
        <v>4988</v>
      </c>
    </row>
    <row r="1928" spans="2:65" s="12" customFormat="1">
      <c r="B1928" s="153"/>
      <c r="D1928" s="154" t="s">
        <v>259</v>
      </c>
      <c r="E1928" s="155" t="s">
        <v>1</v>
      </c>
      <c r="F1928" s="156" t="s">
        <v>4282</v>
      </c>
      <c r="H1928" s="155" t="s">
        <v>1</v>
      </c>
      <c r="L1928" s="153"/>
      <c r="M1928" s="157"/>
      <c r="T1928" s="158"/>
      <c r="AT1928" s="155" t="s">
        <v>259</v>
      </c>
      <c r="AU1928" s="155" t="s">
        <v>88</v>
      </c>
      <c r="AV1928" s="12" t="s">
        <v>80</v>
      </c>
      <c r="AW1928" s="12" t="s">
        <v>27</v>
      </c>
      <c r="AX1928" s="12" t="s">
        <v>72</v>
      </c>
      <c r="AY1928" s="155" t="s">
        <v>157</v>
      </c>
    </row>
    <row r="1929" spans="2:65" s="12" customFormat="1">
      <c r="B1929" s="153"/>
      <c r="D1929" s="154" t="s">
        <v>259</v>
      </c>
      <c r="E1929" s="155" t="s">
        <v>1</v>
      </c>
      <c r="F1929" s="156" t="s">
        <v>4283</v>
      </c>
      <c r="H1929" s="155" t="s">
        <v>1</v>
      </c>
      <c r="L1929" s="153"/>
      <c r="M1929" s="157"/>
      <c r="T1929" s="158"/>
      <c r="AT1929" s="155" t="s">
        <v>259</v>
      </c>
      <c r="AU1929" s="155" t="s">
        <v>88</v>
      </c>
      <c r="AV1929" s="12" t="s">
        <v>80</v>
      </c>
      <c r="AW1929" s="12" t="s">
        <v>27</v>
      </c>
      <c r="AX1929" s="12" t="s">
        <v>72</v>
      </c>
      <c r="AY1929" s="155" t="s">
        <v>157</v>
      </c>
    </row>
    <row r="1930" spans="2:65" s="13" customFormat="1">
      <c r="B1930" s="159"/>
      <c r="D1930" s="154" t="s">
        <v>259</v>
      </c>
      <c r="E1930" s="160" t="s">
        <v>1</v>
      </c>
      <c r="F1930" s="161" t="s">
        <v>4720</v>
      </c>
      <c r="H1930" s="162">
        <v>8.42</v>
      </c>
      <c r="L1930" s="159"/>
      <c r="M1930" s="163"/>
      <c r="T1930" s="164"/>
      <c r="AT1930" s="160" t="s">
        <v>259</v>
      </c>
      <c r="AU1930" s="160" t="s">
        <v>88</v>
      </c>
      <c r="AV1930" s="13" t="s">
        <v>88</v>
      </c>
      <c r="AW1930" s="13" t="s">
        <v>27</v>
      </c>
      <c r="AX1930" s="13" t="s">
        <v>72</v>
      </c>
      <c r="AY1930" s="160" t="s">
        <v>157</v>
      </c>
    </row>
    <row r="1931" spans="2:65" s="13" customFormat="1">
      <c r="B1931" s="159"/>
      <c r="D1931" s="154" t="s">
        <v>259</v>
      </c>
      <c r="E1931" s="160" t="s">
        <v>1</v>
      </c>
      <c r="F1931" s="161" t="s">
        <v>4721</v>
      </c>
      <c r="H1931" s="162">
        <v>9.0090000000000003</v>
      </c>
      <c r="L1931" s="159"/>
      <c r="M1931" s="163"/>
      <c r="T1931" s="164"/>
      <c r="AT1931" s="160" t="s">
        <v>259</v>
      </c>
      <c r="AU1931" s="160" t="s">
        <v>88</v>
      </c>
      <c r="AV1931" s="13" t="s">
        <v>88</v>
      </c>
      <c r="AW1931" s="13" t="s">
        <v>27</v>
      </c>
      <c r="AX1931" s="13" t="s">
        <v>72</v>
      </c>
      <c r="AY1931" s="160" t="s">
        <v>157</v>
      </c>
    </row>
    <row r="1932" spans="2:65" s="14" customFormat="1">
      <c r="B1932" s="165"/>
      <c r="D1932" s="154" t="s">
        <v>259</v>
      </c>
      <c r="E1932" s="166" t="s">
        <v>1</v>
      </c>
      <c r="F1932" s="167" t="s">
        <v>265</v>
      </c>
      <c r="H1932" s="168">
        <v>17.428999999999998</v>
      </c>
      <c r="L1932" s="165"/>
      <c r="M1932" s="169"/>
      <c r="T1932" s="170"/>
      <c r="AT1932" s="166" t="s">
        <v>259</v>
      </c>
      <c r="AU1932" s="166" t="s">
        <v>88</v>
      </c>
      <c r="AV1932" s="14" t="s">
        <v>164</v>
      </c>
      <c r="AW1932" s="14" t="s">
        <v>27</v>
      </c>
      <c r="AX1932" s="14" t="s">
        <v>80</v>
      </c>
      <c r="AY1932" s="166" t="s">
        <v>157</v>
      </c>
    </row>
    <row r="1933" spans="2:65" s="13" customFormat="1">
      <c r="B1933" s="159"/>
      <c r="D1933" s="154" t="s">
        <v>259</v>
      </c>
      <c r="F1933" s="161" t="s">
        <v>4989</v>
      </c>
      <c r="H1933" s="162">
        <v>20.312999999999999</v>
      </c>
      <c r="L1933" s="159"/>
      <c r="M1933" s="163"/>
      <c r="T1933" s="164"/>
      <c r="AT1933" s="160" t="s">
        <v>259</v>
      </c>
      <c r="AU1933" s="160" t="s">
        <v>88</v>
      </c>
      <c r="AV1933" s="13" t="s">
        <v>88</v>
      </c>
      <c r="AW1933" s="13" t="s">
        <v>3</v>
      </c>
      <c r="AX1933" s="13" t="s">
        <v>80</v>
      </c>
      <c r="AY1933" s="160" t="s">
        <v>157</v>
      </c>
    </row>
    <row r="1934" spans="2:65" s="1" customFormat="1" ht="44.25" customHeight="1">
      <c r="B1934" s="28"/>
      <c r="C1934" s="198" t="s">
        <v>1186</v>
      </c>
      <c r="D1934" s="198" t="s">
        <v>160</v>
      </c>
      <c r="E1934" s="199" t="s">
        <v>4990</v>
      </c>
      <c r="F1934" s="200" t="s">
        <v>4991</v>
      </c>
      <c r="G1934" s="201" t="s">
        <v>306</v>
      </c>
      <c r="H1934" s="202">
        <v>705.9</v>
      </c>
      <c r="I1934" s="903"/>
      <c r="J1934" s="203">
        <f>ROUND(I1934*H1934,2)</f>
        <v>0</v>
      </c>
      <c r="K1934" s="200" t="s">
        <v>2720</v>
      </c>
      <c r="L1934" s="28"/>
      <c r="M1934" s="140" t="s">
        <v>1</v>
      </c>
      <c r="N1934" s="141" t="s">
        <v>38</v>
      </c>
      <c r="O1934" s="142">
        <v>0.06</v>
      </c>
      <c r="P1934" s="142">
        <f>O1934*H1934</f>
        <v>42.353999999999999</v>
      </c>
      <c r="Q1934" s="142">
        <v>1.0000000000000001E-5</v>
      </c>
      <c r="R1934" s="142">
        <f>Q1934*H1934</f>
        <v>7.0590000000000002E-3</v>
      </c>
      <c r="S1934" s="142">
        <v>0</v>
      </c>
      <c r="T1934" s="143">
        <f>S1934*H1934</f>
        <v>0</v>
      </c>
      <c r="AR1934" s="144" t="s">
        <v>188</v>
      </c>
      <c r="AT1934" s="144" t="s">
        <v>160</v>
      </c>
      <c r="AU1934" s="144" t="s">
        <v>88</v>
      </c>
      <c r="AY1934" s="16" t="s">
        <v>157</v>
      </c>
      <c r="BE1934" s="145">
        <f>IF(N1934="základní",J1934,0)</f>
        <v>0</v>
      </c>
      <c r="BF1934" s="145">
        <f>IF(N1934="snížená",J1934,0)</f>
        <v>0</v>
      </c>
      <c r="BG1934" s="145">
        <f>IF(N1934="zákl. přenesená",J1934,0)</f>
        <v>0</v>
      </c>
      <c r="BH1934" s="145">
        <f>IF(N1934="sníž. přenesená",J1934,0)</f>
        <v>0</v>
      </c>
      <c r="BI1934" s="145">
        <f>IF(N1934="nulová",J1934,0)</f>
        <v>0</v>
      </c>
      <c r="BJ1934" s="16" t="s">
        <v>88</v>
      </c>
      <c r="BK1934" s="145">
        <f>ROUND(I1934*H1934,2)</f>
        <v>0</v>
      </c>
      <c r="BL1934" s="16" t="s">
        <v>188</v>
      </c>
      <c r="BM1934" s="144" t="s">
        <v>4992</v>
      </c>
    </row>
    <row r="1935" spans="2:65" s="1" customFormat="1">
      <c r="B1935" s="28"/>
      <c r="D1935" s="150" t="s">
        <v>214</v>
      </c>
      <c r="F1935" s="870" t="s">
        <v>4993</v>
      </c>
      <c r="L1935" s="28"/>
      <c r="M1935" s="152"/>
      <c r="T1935" s="52"/>
      <c r="AT1935" s="16" t="s">
        <v>214</v>
      </c>
      <c r="AU1935" s="16" t="s">
        <v>88</v>
      </c>
    </row>
    <row r="1936" spans="2:65" s="12" customFormat="1">
      <c r="B1936" s="153"/>
      <c r="D1936" s="154" t="s">
        <v>259</v>
      </c>
      <c r="E1936" s="155" t="s">
        <v>1</v>
      </c>
      <c r="F1936" s="156" t="s">
        <v>2723</v>
      </c>
      <c r="H1936" s="155" t="s">
        <v>1</v>
      </c>
      <c r="L1936" s="153"/>
      <c r="M1936" s="157"/>
      <c r="T1936" s="158"/>
      <c r="AT1936" s="155" t="s">
        <v>259</v>
      </c>
      <c r="AU1936" s="155" t="s">
        <v>88</v>
      </c>
      <c r="AV1936" s="12" t="s">
        <v>80</v>
      </c>
      <c r="AW1936" s="12" t="s">
        <v>27</v>
      </c>
      <c r="AX1936" s="12" t="s">
        <v>72</v>
      </c>
      <c r="AY1936" s="155" t="s">
        <v>157</v>
      </c>
    </row>
    <row r="1937" spans="2:65" s="12" customFormat="1">
      <c r="B1937" s="153"/>
      <c r="D1937" s="154" t="s">
        <v>259</v>
      </c>
      <c r="E1937" s="155" t="s">
        <v>1</v>
      </c>
      <c r="F1937" s="156" t="s">
        <v>3807</v>
      </c>
      <c r="H1937" s="155" t="s">
        <v>1</v>
      </c>
      <c r="L1937" s="153"/>
      <c r="M1937" s="157"/>
      <c r="T1937" s="158"/>
      <c r="AT1937" s="155" t="s">
        <v>259</v>
      </c>
      <c r="AU1937" s="155" t="s">
        <v>88</v>
      </c>
      <c r="AV1937" s="12" t="s">
        <v>80</v>
      </c>
      <c r="AW1937" s="12" t="s">
        <v>27</v>
      </c>
      <c r="AX1937" s="12" t="s">
        <v>72</v>
      </c>
      <c r="AY1937" s="155" t="s">
        <v>157</v>
      </c>
    </row>
    <row r="1938" spans="2:65" s="13" customFormat="1">
      <c r="B1938" s="159"/>
      <c r="D1938" s="154" t="s">
        <v>259</v>
      </c>
      <c r="E1938" s="160" t="s">
        <v>1</v>
      </c>
      <c r="F1938" s="161" t="s">
        <v>3808</v>
      </c>
      <c r="H1938" s="162">
        <v>122</v>
      </c>
      <c r="L1938" s="159"/>
      <c r="M1938" s="163"/>
      <c r="T1938" s="164"/>
      <c r="AT1938" s="160" t="s">
        <v>259</v>
      </c>
      <c r="AU1938" s="160" t="s">
        <v>88</v>
      </c>
      <c r="AV1938" s="13" t="s">
        <v>88</v>
      </c>
      <c r="AW1938" s="13" t="s">
        <v>27</v>
      </c>
      <c r="AX1938" s="13" t="s">
        <v>72</v>
      </c>
      <c r="AY1938" s="160" t="s">
        <v>157</v>
      </c>
    </row>
    <row r="1939" spans="2:65" s="13" customFormat="1">
      <c r="B1939" s="159"/>
      <c r="D1939" s="154" t="s">
        <v>259</v>
      </c>
      <c r="E1939" s="160" t="s">
        <v>1</v>
      </c>
      <c r="F1939" s="161" t="s">
        <v>3809</v>
      </c>
      <c r="H1939" s="162">
        <v>56</v>
      </c>
      <c r="L1939" s="159"/>
      <c r="M1939" s="163"/>
      <c r="T1939" s="164"/>
      <c r="AT1939" s="160" t="s">
        <v>259</v>
      </c>
      <c r="AU1939" s="160" t="s">
        <v>88</v>
      </c>
      <c r="AV1939" s="13" t="s">
        <v>88</v>
      </c>
      <c r="AW1939" s="13" t="s">
        <v>27</v>
      </c>
      <c r="AX1939" s="13" t="s">
        <v>72</v>
      </c>
      <c r="AY1939" s="160" t="s">
        <v>157</v>
      </c>
    </row>
    <row r="1940" spans="2:65" s="13" customFormat="1">
      <c r="B1940" s="159"/>
      <c r="D1940" s="154" t="s">
        <v>259</v>
      </c>
      <c r="E1940" s="160" t="s">
        <v>1</v>
      </c>
      <c r="F1940" s="161" t="s">
        <v>3810</v>
      </c>
      <c r="H1940" s="162">
        <v>470</v>
      </c>
      <c r="L1940" s="159"/>
      <c r="M1940" s="163"/>
      <c r="T1940" s="164"/>
      <c r="AT1940" s="160" t="s">
        <v>259</v>
      </c>
      <c r="AU1940" s="160" t="s">
        <v>88</v>
      </c>
      <c r="AV1940" s="13" t="s">
        <v>88</v>
      </c>
      <c r="AW1940" s="13" t="s">
        <v>27</v>
      </c>
      <c r="AX1940" s="13" t="s">
        <v>72</v>
      </c>
      <c r="AY1940" s="160" t="s">
        <v>157</v>
      </c>
    </row>
    <row r="1941" spans="2:65" s="13" customFormat="1">
      <c r="B1941" s="159"/>
      <c r="D1941" s="154" t="s">
        <v>259</v>
      </c>
      <c r="E1941" s="160" t="s">
        <v>1</v>
      </c>
      <c r="F1941" s="161" t="s">
        <v>3811</v>
      </c>
      <c r="H1941" s="162">
        <v>26</v>
      </c>
      <c r="L1941" s="159"/>
      <c r="M1941" s="163"/>
      <c r="T1941" s="164"/>
      <c r="AT1941" s="160" t="s">
        <v>259</v>
      </c>
      <c r="AU1941" s="160" t="s">
        <v>88</v>
      </c>
      <c r="AV1941" s="13" t="s">
        <v>88</v>
      </c>
      <c r="AW1941" s="13" t="s">
        <v>27</v>
      </c>
      <c r="AX1941" s="13" t="s">
        <v>72</v>
      </c>
      <c r="AY1941" s="160" t="s">
        <v>157</v>
      </c>
    </row>
    <row r="1942" spans="2:65" s="13" customFormat="1">
      <c r="B1942" s="159"/>
      <c r="D1942" s="154" t="s">
        <v>259</v>
      </c>
      <c r="E1942" s="160" t="s">
        <v>1</v>
      </c>
      <c r="F1942" s="161" t="s">
        <v>3812</v>
      </c>
      <c r="H1942" s="162">
        <v>31.9</v>
      </c>
      <c r="L1942" s="159"/>
      <c r="M1942" s="163"/>
      <c r="T1942" s="164"/>
      <c r="AT1942" s="160" t="s">
        <v>259</v>
      </c>
      <c r="AU1942" s="160" t="s">
        <v>88</v>
      </c>
      <c r="AV1942" s="13" t="s">
        <v>88</v>
      </c>
      <c r="AW1942" s="13" t="s">
        <v>27</v>
      </c>
      <c r="AX1942" s="13" t="s">
        <v>72</v>
      </c>
      <c r="AY1942" s="160" t="s">
        <v>157</v>
      </c>
    </row>
    <row r="1943" spans="2:65" s="14" customFormat="1">
      <c r="B1943" s="165"/>
      <c r="D1943" s="154" t="s">
        <v>259</v>
      </c>
      <c r="E1943" s="166" t="s">
        <v>1</v>
      </c>
      <c r="F1943" s="167" t="s">
        <v>265</v>
      </c>
      <c r="H1943" s="168">
        <v>705.9</v>
      </c>
      <c r="L1943" s="165"/>
      <c r="M1943" s="169"/>
      <c r="T1943" s="170"/>
      <c r="AT1943" s="166" t="s">
        <v>259</v>
      </c>
      <c r="AU1943" s="166" t="s">
        <v>88</v>
      </c>
      <c r="AV1943" s="14" t="s">
        <v>164</v>
      </c>
      <c r="AW1943" s="14" t="s">
        <v>27</v>
      </c>
      <c r="AX1943" s="14" t="s">
        <v>80</v>
      </c>
      <c r="AY1943" s="166" t="s">
        <v>157</v>
      </c>
    </row>
    <row r="1944" spans="2:65" s="1" customFormat="1" ht="24.25" customHeight="1">
      <c r="B1944" s="28"/>
      <c r="C1944" s="205" t="s">
        <v>1192</v>
      </c>
      <c r="D1944" s="205" t="s">
        <v>557</v>
      </c>
      <c r="E1944" s="206" t="s">
        <v>4994</v>
      </c>
      <c r="F1944" s="207" t="s">
        <v>4995</v>
      </c>
      <c r="G1944" s="208" t="s">
        <v>306</v>
      </c>
      <c r="H1944" s="209">
        <v>822.726</v>
      </c>
      <c r="I1944" s="904"/>
      <c r="J1944" s="210">
        <f>ROUND(I1944*H1944,2)</f>
        <v>0</v>
      </c>
      <c r="K1944" s="207" t="s">
        <v>2720</v>
      </c>
      <c r="L1944" s="185"/>
      <c r="M1944" s="186" t="s">
        <v>1</v>
      </c>
      <c r="N1944" s="187" t="s">
        <v>38</v>
      </c>
      <c r="O1944" s="142">
        <v>0</v>
      </c>
      <c r="P1944" s="142">
        <f>O1944*H1944</f>
        <v>0</v>
      </c>
      <c r="Q1944" s="142">
        <v>1.1199999999999999E-3</v>
      </c>
      <c r="R1944" s="142">
        <f>Q1944*H1944</f>
        <v>0.9214531199999999</v>
      </c>
      <c r="S1944" s="142">
        <v>0</v>
      </c>
      <c r="T1944" s="143">
        <f>S1944*H1944</f>
        <v>0</v>
      </c>
      <c r="AR1944" s="144" t="s">
        <v>735</v>
      </c>
      <c r="AT1944" s="144" t="s">
        <v>557</v>
      </c>
      <c r="AU1944" s="144" t="s">
        <v>88</v>
      </c>
      <c r="AY1944" s="16" t="s">
        <v>157</v>
      </c>
      <c r="BE1944" s="145">
        <f>IF(N1944="základní",J1944,0)</f>
        <v>0</v>
      </c>
      <c r="BF1944" s="145">
        <f>IF(N1944="snížená",J1944,0)</f>
        <v>0</v>
      </c>
      <c r="BG1944" s="145">
        <f>IF(N1944="zákl. přenesená",J1944,0)</f>
        <v>0</v>
      </c>
      <c r="BH1944" s="145">
        <f>IF(N1944="sníž. přenesená",J1944,0)</f>
        <v>0</v>
      </c>
      <c r="BI1944" s="145">
        <f>IF(N1944="nulová",J1944,0)</f>
        <v>0</v>
      </c>
      <c r="BJ1944" s="16" t="s">
        <v>88</v>
      </c>
      <c r="BK1944" s="145">
        <f>ROUND(I1944*H1944,2)</f>
        <v>0</v>
      </c>
      <c r="BL1944" s="16" t="s">
        <v>188</v>
      </c>
      <c r="BM1944" s="144" t="s">
        <v>4996</v>
      </c>
    </row>
    <row r="1945" spans="2:65" s="12" customFormat="1">
      <c r="B1945" s="153"/>
      <c r="D1945" s="154" t="s">
        <v>259</v>
      </c>
      <c r="E1945" s="155" t="s">
        <v>1</v>
      </c>
      <c r="F1945" s="156" t="s">
        <v>2723</v>
      </c>
      <c r="H1945" s="155" t="s">
        <v>1</v>
      </c>
      <c r="L1945" s="153"/>
      <c r="M1945" s="157"/>
      <c r="T1945" s="158"/>
      <c r="AT1945" s="155" t="s">
        <v>259</v>
      </c>
      <c r="AU1945" s="155" t="s">
        <v>88</v>
      </c>
      <c r="AV1945" s="12" t="s">
        <v>80</v>
      </c>
      <c r="AW1945" s="12" t="s">
        <v>27</v>
      </c>
      <c r="AX1945" s="12" t="s">
        <v>72</v>
      </c>
      <c r="AY1945" s="155" t="s">
        <v>157</v>
      </c>
    </row>
    <row r="1946" spans="2:65" s="12" customFormat="1">
      <c r="B1946" s="153"/>
      <c r="D1946" s="154" t="s">
        <v>259</v>
      </c>
      <c r="E1946" s="155" t="s">
        <v>1</v>
      </c>
      <c r="F1946" s="156" t="s">
        <v>3807</v>
      </c>
      <c r="H1946" s="155" t="s">
        <v>1</v>
      </c>
      <c r="L1946" s="153"/>
      <c r="M1946" s="157"/>
      <c r="T1946" s="158"/>
      <c r="AT1946" s="155" t="s">
        <v>259</v>
      </c>
      <c r="AU1946" s="155" t="s">
        <v>88</v>
      </c>
      <c r="AV1946" s="12" t="s">
        <v>80</v>
      </c>
      <c r="AW1946" s="12" t="s">
        <v>27</v>
      </c>
      <c r="AX1946" s="12" t="s">
        <v>72</v>
      </c>
      <c r="AY1946" s="155" t="s">
        <v>157</v>
      </c>
    </row>
    <row r="1947" spans="2:65" s="13" customFormat="1">
      <c r="B1947" s="159"/>
      <c r="D1947" s="154" t="s">
        <v>259</v>
      </c>
      <c r="E1947" s="160" t="s">
        <v>1</v>
      </c>
      <c r="F1947" s="161" t="s">
        <v>3808</v>
      </c>
      <c r="H1947" s="162">
        <v>122</v>
      </c>
      <c r="L1947" s="159"/>
      <c r="M1947" s="163"/>
      <c r="T1947" s="164"/>
      <c r="AT1947" s="160" t="s">
        <v>259</v>
      </c>
      <c r="AU1947" s="160" t="s">
        <v>88</v>
      </c>
      <c r="AV1947" s="13" t="s">
        <v>88</v>
      </c>
      <c r="AW1947" s="13" t="s">
        <v>27</v>
      </c>
      <c r="AX1947" s="13" t="s">
        <v>72</v>
      </c>
      <c r="AY1947" s="160" t="s">
        <v>157</v>
      </c>
    </row>
    <row r="1948" spans="2:65" s="13" customFormat="1">
      <c r="B1948" s="159"/>
      <c r="D1948" s="154" t="s">
        <v>259</v>
      </c>
      <c r="E1948" s="160" t="s">
        <v>1</v>
      </c>
      <c r="F1948" s="161" t="s">
        <v>3809</v>
      </c>
      <c r="H1948" s="162">
        <v>56</v>
      </c>
      <c r="L1948" s="159"/>
      <c r="M1948" s="163"/>
      <c r="T1948" s="164"/>
      <c r="AT1948" s="160" t="s">
        <v>259</v>
      </c>
      <c r="AU1948" s="160" t="s">
        <v>88</v>
      </c>
      <c r="AV1948" s="13" t="s">
        <v>88</v>
      </c>
      <c r="AW1948" s="13" t="s">
        <v>27</v>
      </c>
      <c r="AX1948" s="13" t="s">
        <v>72</v>
      </c>
      <c r="AY1948" s="160" t="s">
        <v>157</v>
      </c>
    </row>
    <row r="1949" spans="2:65" s="13" customFormat="1">
      <c r="B1949" s="159"/>
      <c r="D1949" s="154" t="s">
        <v>259</v>
      </c>
      <c r="E1949" s="160" t="s">
        <v>1</v>
      </c>
      <c r="F1949" s="161" t="s">
        <v>3810</v>
      </c>
      <c r="H1949" s="162">
        <v>470</v>
      </c>
      <c r="L1949" s="159"/>
      <c r="M1949" s="163"/>
      <c r="T1949" s="164"/>
      <c r="AT1949" s="160" t="s">
        <v>259</v>
      </c>
      <c r="AU1949" s="160" t="s">
        <v>88</v>
      </c>
      <c r="AV1949" s="13" t="s">
        <v>88</v>
      </c>
      <c r="AW1949" s="13" t="s">
        <v>27</v>
      </c>
      <c r="AX1949" s="13" t="s">
        <v>72</v>
      </c>
      <c r="AY1949" s="160" t="s">
        <v>157</v>
      </c>
    </row>
    <row r="1950" spans="2:65" s="13" customFormat="1">
      <c r="B1950" s="159"/>
      <c r="D1950" s="154" t="s">
        <v>259</v>
      </c>
      <c r="E1950" s="160" t="s">
        <v>1</v>
      </c>
      <c r="F1950" s="161" t="s">
        <v>3811</v>
      </c>
      <c r="H1950" s="162">
        <v>26</v>
      </c>
      <c r="L1950" s="159"/>
      <c r="M1950" s="163"/>
      <c r="T1950" s="164"/>
      <c r="AT1950" s="160" t="s">
        <v>259</v>
      </c>
      <c r="AU1950" s="160" t="s">
        <v>88</v>
      </c>
      <c r="AV1950" s="13" t="s">
        <v>88</v>
      </c>
      <c r="AW1950" s="13" t="s">
        <v>27</v>
      </c>
      <c r="AX1950" s="13" t="s">
        <v>72</v>
      </c>
      <c r="AY1950" s="160" t="s">
        <v>157</v>
      </c>
    </row>
    <row r="1951" spans="2:65" s="13" customFormat="1">
      <c r="B1951" s="159"/>
      <c r="D1951" s="154" t="s">
        <v>259</v>
      </c>
      <c r="E1951" s="160" t="s">
        <v>1</v>
      </c>
      <c r="F1951" s="161" t="s">
        <v>3812</v>
      </c>
      <c r="H1951" s="162">
        <v>31.9</v>
      </c>
      <c r="L1951" s="159"/>
      <c r="M1951" s="163"/>
      <c r="T1951" s="164"/>
      <c r="AT1951" s="160" t="s">
        <v>259</v>
      </c>
      <c r="AU1951" s="160" t="s">
        <v>88</v>
      </c>
      <c r="AV1951" s="13" t="s">
        <v>88</v>
      </c>
      <c r="AW1951" s="13" t="s">
        <v>27</v>
      </c>
      <c r="AX1951" s="13" t="s">
        <v>72</v>
      </c>
      <c r="AY1951" s="160" t="s">
        <v>157</v>
      </c>
    </row>
    <row r="1952" spans="2:65" s="14" customFormat="1">
      <c r="B1952" s="165"/>
      <c r="D1952" s="154" t="s">
        <v>259</v>
      </c>
      <c r="E1952" s="166" t="s">
        <v>1</v>
      </c>
      <c r="F1952" s="167" t="s">
        <v>265</v>
      </c>
      <c r="H1952" s="168">
        <v>705.9</v>
      </c>
      <c r="L1952" s="165"/>
      <c r="M1952" s="169"/>
      <c r="T1952" s="170"/>
      <c r="AT1952" s="166" t="s">
        <v>259</v>
      </c>
      <c r="AU1952" s="166" t="s">
        <v>88</v>
      </c>
      <c r="AV1952" s="14" t="s">
        <v>164</v>
      </c>
      <c r="AW1952" s="14" t="s">
        <v>27</v>
      </c>
      <c r="AX1952" s="14" t="s">
        <v>80</v>
      </c>
      <c r="AY1952" s="166" t="s">
        <v>157</v>
      </c>
    </row>
    <row r="1953" spans="2:65" s="13" customFormat="1">
      <c r="B1953" s="159"/>
      <c r="D1953" s="154" t="s">
        <v>259</v>
      </c>
      <c r="F1953" s="161" t="s">
        <v>4997</v>
      </c>
      <c r="H1953" s="162">
        <v>822.726</v>
      </c>
      <c r="L1953" s="159"/>
      <c r="M1953" s="163"/>
      <c r="T1953" s="164"/>
      <c r="AT1953" s="160" t="s">
        <v>259</v>
      </c>
      <c r="AU1953" s="160" t="s">
        <v>88</v>
      </c>
      <c r="AV1953" s="13" t="s">
        <v>88</v>
      </c>
      <c r="AW1953" s="13" t="s">
        <v>3</v>
      </c>
      <c r="AX1953" s="13" t="s">
        <v>80</v>
      </c>
      <c r="AY1953" s="160" t="s">
        <v>157</v>
      </c>
    </row>
    <row r="1954" spans="2:65" s="1" customFormat="1" ht="49.15" customHeight="1">
      <c r="B1954" s="28"/>
      <c r="C1954" s="198" t="s">
        <v>1197</v>
      </c>
      <c r="D1954" s="198" t="s">
        <v>160</v>
      </c>
      <c r="E1954" s="199" t="s">
        <v>4998</v>
      </c>
      <c r="F1954" s="200" t="s">
        <v>4999</v>
      </c>
      <c r="G1954" s="201" t="s">
        <v>184</v>
      </c>
      <c r="H1954" s="905"/>
      <c r="I1954" s="903"/>
      <c r="J1954" s="203">
        <f>ROUND(I1954*H1954,2)</f>
        <v>0</v>
      </c>
      <c r="K1954" s="200" t="s">
        <v>2720</v>
      </c>
      <c r="L1954" s="28"/>
      <c r="M1954" s="140" t="s">
        <v>1</v>
      </c>
      <c r="N1954" s="141" t="s">
        <v>38</v>
      </c>
      <c r="O1954" s="142">
        <v>0</v>
      </c>
      <c r="P1954" s="142">
        <f>O1954*H1954</f>
        <v>0</v>
      </c>
      <c r="Q1954" s="142">
        <v>0</v>
      </c>
      <c r="R1954" s="142">
        <f>Q1954*H1954</f>
        <v>0</v>
      </c>
      <c r="S1954" s="142">
        <v>0</v>
      </c>
      <c r="T1954" s="143">
        <f>S1954*H1954</f>
        <v>0</v>
      </c>
      <c r="AR1954" s="144" t="s">
        <v>188</v>
      </c>
      <c r="AT1954" s="144" t="s">
        <v>160</v>
      </c>
      <c r="AU1954" s="144" t="s">
        <v>88</v>
      </c>
      <c r="AY1954" s="16" t="s">
        <v>157</v>
      </c>
      <c r="BE1954" s="145">
        <f>IF(N1954="základní",J1954,0)</f>
        <v>0</v>
      </c>
      <c r="BF1954" s="145">
        <f>IF(N1954="snížená",J1954,0)</f>
        <v>0</v>
      </c>
      <c r="BG1954" s="145">
        <f>IF(N1954="zákl. přenesená",J1954,0)</f>
        <v>0</v>
      </c>
      <c r="BH1954" s="145">
        <f>IF(N1954="sníž. přenesená",J1954,0)</f>
        <v>0</v>
      </c>
      <c r="BI1954" s="145">
        <f>IF(N1954="nulová",J1954,0)</f>
        <v>0</v>
      </c>
      <c r="BJ1954" s="16" t="s">
        <v>88</v>
      </c>
      <c r="BK1954" s="145">
        <f>ROUND(I1954*H1954,2)</f>
        <v>0</v>
      </c>
      <c r="BL1954" s="16" t="s">
        <v>188</v>
      </c>
      <c r="BM1954" s="144" t="s">
        <v>5000</v>
      </c>
    </row>
    <row r="1955" spans="2:65" s="1" customFormat="1">
      <c r="B1955" s="28"/>
      <c r="D1955" s="150" t="s">
        <v>214</v>
      </c>
      <c r="F1955" s="870" t="s">
        <v>5001</v>
      </c>
      <c r="L1955" s="28"/>
      <c r="M1955" s="152"/>
      <c r="T1955" s="52"/>
      <c r="AT1955" s="16" t="s">
        <v>214</v>
      </c>
      <c r="AU1955" s="16" t="s">
        <v>88</v>
      </c>
    </row>
    <row r="1956" spans="2:65" s="11" customFormat="1" ht="22.9" customHeight="1">
      <c r="B1956" s="121"/>
      <c r="D1956" s="122" t="s">
        <v>71</v>
      </c>
      <c r="E1956" s="130" t="s">
        <v>5002</v>
      </c>
      <c r="F1956" s="130" t="s">
        <v>5003</v>
      </c>
      <c r="J1956" s="131">
        <f>BK1956</f>
        <v>0</v>
      </c>
      <c r="L1956" s="121"/>
      <c r="M1956" s="125"/>
      <c r="P1956" s="126">
        <f>SUM(P1957:P2003)</f>
        <v>21.346</v>
      </c>
      <c r="R1956" s="126">
        <f>SUM(R1957:R2003)</f>
        <v>0.39276</v>
      </c>
      <c r="T1956" s="127">
        <f>SUM(T1957:T2003)</f>
        <v>0</v>
      </c>
      <c r="AR1956" s="122" t="s">
        <v>88</v>
      </c>
      <c r="AT1956" s="128" t="s">
        <v>71</v>
      </c>
      <c r="AU1956" s="128" t="s">
        <v>80</v>
      </c>
      <c r="AY1956" s="122" t="s">
        <v>157</v>
      </c>
      <c r="BK1956" s="129">
        <f>SUM(BK1957:BK2003)</f>
        <v>0</v>
      </c>
    </row>
    <row r="1957" spans="2:65" s="1" customFormat="1" ht="49.15" customHeight="1">
      <c r="B1957" s="28"/>
      <c r="C1957" s="198" t="s">
        <v>1203</v>
      </c>
      <c r="D1957" s="198" t="s">
        <v>160</v>
      </c>
      <c r="E1957" s="199" t="s">
        <v>5004</v>
      </c>
      <c r="F1957" s="200" t="s">
        <v>5005</v>
      </c>
      <c r="G1957" s="201" t="s">
        <v>228</v>
      </c>
      <c r="H1957" s="202">
        <v>5</v>
      </c>
      <c r="I1957" s="903"/>
      <c r="J1957" s="203">
        <f>ROUND(I1957*H1957,2)</f>
        <v>0</v>
      </c>
      <c r="K1957" s="200" t="s">
        <v>2720</v>
      </c>
      <c r="L1957" s="28"/>
      <c r="M1957" s="140" t="s">
        <v>1</v>
      </c>
      <c r="N1957" s="141" t="s">
        <v>38</v>
      </c>
      <c r="O1957" s="142">
        <v>2.218</v>
      </c>
      <c r="P1957" s="142">
        <f>O1957*H1957</f>
        <v>11.09</v>
      </c>
      <c r="Q1957" s="142">
        <v>6.0000000000000002E-5</v>
      </c>
      <c r="R1957" s="142">
        <f>Q1957*H1957</f>
        <v>3.0000000000000003E-4</v>
      </c>
      <c r="S1957" s="142">
        <v>0</v>
      </c>
      <c r="T1957" s="143">
        <f>S1957*H1957</f>
        <v>0</v>
      </c>
      <c r="AR1957" s="144" t="s">
        <v>188</v>
      </c>
      <c r="AT1957" s="144" t="s">
        <v>160</v>
      </c>
      <c r="AU1957" s="144" t="s">
        <v>88</v>
      </c>
      <c r="AY1957" s="16" t="s">
        <v>157</v>
      </c>
      <c r="BE1957" s="145">
        <f>IF(N1957="základní",J1957,0)</f>
        <v>0</v>
      </c>
      <c r="BF1957" s="145">
        <f>IF(N1957="snížená",J1957,0)</f>
        <v>0</v>
      </c>
      <c r="BG1957" s="145">
        <f>IF(N1957="zákl. přenesená",J1957,0)</f>
        <v>0</v>
      </c>
      <c r="BH1957" s="145">
        <f>IF(N1957="sníž. přenesená",J1957,0)</f>
        <v>0</v>
      </c>
      <c r="BI1957" s="145">
        <f>IF(N1957="nulová",J1957,0)</f>
        <v>0</v>
      </c>
      <c r="BJ1957" s="16" t="s">
        <v>88</v>
      </c>
      <c r="BK1957" s="145">
        <f>ROUND(I1957*H1957,2)</f>
        <v>0</v>
      </c>
      <c r="BL1957" s="16" t="s">
        <v>188</v>
      </c>
      <c r="BM1957" s="144" t="s">
        <v>5006</v>
      </c>
    </row>
    <row r="1958" spans="2:65" s="1" customFormat="1">
      <c r="B1958" s="28"/>
      <c r="D1958" s="150" t="s">
        <v>214</v>
      </c>
      <c r="F1958" s="870" t="s">
        <v>5007</v>
      </c>
      <c r="L1958" s="28"/>
      <c r="M1958" s="152"/>
      <c r="T1958" s="52"/>
      <c r="AT1958" s="16" t="s">
        <v>214</v>
      </c>
      <c r="AU1958" s="16" t="s">
        <v>88</v>
      </c>
    </row>
    <row r="1959" spans="2:65" s="12" customFormat="1">
      <c r="B1959" s="153"/>
      <c r="D1959" s="154" t="s">
        <v>259</v>
      </c>
      <c r="E1959" s="155" t="s">
        <v>1</v>
      </c>
      <c r="F1959" s="156" t="s">
        <v>2723</v>
      </c>
      <c r="H1959" s="155" t="s">
        <v>1</v>
      </c>
      <c r="L1959" s="153"/>
      <c r="M1959" s="157"/>
      <c r="T1959" s="158"/>
      <c r="AT1959" s="155" t="s">
        <v>259</v>
      </c>
      <c r="AU1959" s="155" t="s">
        <v>88</v>
      </c>
      <c r="AV1959" s="12" t="s">
        <v>80</v>
      </c>
      <c r="AW1959" s="12" t="s">
        <v>27</v>
      </c>
      <c r="AX1959" s="12" t="s">
        <v>72</v>
      </c>
      <c r="AY1959" s="155" t="s">
        <v>157</v>
      </c>
    </row>
    <row r="1960" spans="2:65" s="12" customFormat="1">
      <c r="B1960" s="153"/>
      <c r="D1960" s="154" t="s">
        <v>259</v>
      </c>
      <c r="E1960" s="155" t="s">
        <v>1</v>
      </c>
      <c r="F1960" s="156" t="s">
        <v>2758</v>
      </c>
      <c r="H1960" s="155" t="s">
        <v>1</v>
      </c>
      <c r="L1960" s="153"/>
      <c r="M1960" s="157"/>
      <c r="T1960" s="158"/>
      <c r="AT1960" s="155" t="s">
        <v>259</v>
      </c>
      <c r="AU1960" s="155" t="s">
        <v>88</v>
      </c>
      <c r="AV1960" s="12" t="s">
        <v>80</v>
      </c>
      <c r="AW1960" s="12" t="s">
        <v>27</v>
      </c>
      <c r="AX1960" s="12" t="s">
        <v>72</v>
      </c>
      <c r="AY1960" s="155" t="s">
        <v>157</v>
      </c>
    </row>
    <row r="1961" spans="2:65" s="12" customFormat="1">
      <c r="B1961" s="153"/>
      <c r="D1961" s="154" t="s">
        <v>259</v>
      </c>
      <c r="E1961" s="155" t="s">
        <v>1</v>
      </c>
      <c r="F1961" s="156" t="s">
        <v>5008</v>
      </c>
      <c r="H1961" s="155" t="s">
        <v>1</v>
      </c>
      <c r="L1961" s="153"/>
      <c r="M1961" s="157"/>
      <c r="T1961" s="158"/>
      <c r="AT1961" s="155" t="s">
        <v>259</v>
      </c>
      <c r="AU1961" s="155" t="s">
        <v>88</v>
      </c>
      <c r="AV1961" s="12" t="s">
        <v>80</v>
      </c>
      <c r="AW1961" s="12" t="s">
        <v>27</v>
      </c>
      <c r="AX1961" s="12" t="s">
        <v>72</v>
      </c>
      <c r="AY1961" s="155" t="s">
        <v>157</v>
      </c>
    </row>
    <row r="1962" spans="2:65" s="12" customFormat="1">
      <c r="B1962" s="153"/>
      <c r="D1962" s="154" t="s">
        <v>259</v>
      </c>
      <c r="E1962" s="155" t="s">
        <v>1</v>
      </c>
      <c r="F1962" s="156" t="s">
        <v>5009</v>
      </c>
      <c r="H1962" s="155" t="s">
        <v>1</v>
      </c>
      <c r="L1962" s="153"/>
      <c r="M1962" s="157"/>
      <c r="T1962" s="158"/>
      <c r="AT1962" s="155" t="s">
        <v>259</v>
      </c>
      <c r="AU1962" s="155" t="s">
        <v>88</v>
      </c>
      <c r="AV1962" s="12" t="s">
        <v>80</v>
      </c>
      <c r="AW1962" s="12" t="s">
        <v>27</v>
      </c>
      <c r="AX1962" s="12" t="s">
        <v>72</v>
      </c>
      <c r="AY1962" s="155" t="s">
        <v>157</v>
      </c>
    </row>
    <row r="1963" spans="2:65" s="13" customFormat="1">
      <c r="B1963" s="159"/>
      <c r="D1963" s="154" t="s">
        <v>259</v>
      </c>
      <c r="E1963" s="160" t="s">
        <v>1</v>
      </c>
      <c r="F1963" s="161" t="s">
        <v>5010</v>
      </c>
      <c r="H1963" s="162">
        <v>5</v>
      </c>
      <c r="L1963" s="159"/>
      <c r="M1963" s="163"/>
      <c r="T1963" s="164"/>
      <c r="AT1963" s="160" t="s">
        <v>259</v>
      </c>
      <c r="AU1963" s="160" t="s">
        <v>88</v>
      </c>
      <c r="AV1963" s="13" t="s">
        <v>88</v>
      </c>
      <c r="AW1963" s="13" t="s">
        <v>27</v>
      </c>
      <c r="AX1963" s="13" t="s">
        <v>72</v>
      </c>
      <c r="AY1963" s="160" t="s">
        <v>157</v>
      </c>
    </row>
    <row r="1964" spans="2:65" s="14" customFormat="1">
      <c r="B1964" s="165"/>
      <c r="D1964" s="154" t="s">
        <v>259</v>
      </c>
      <c r="E1964" s="166" t="s">
        <v>1</v>
      </c>
      <c r="F1964" s="167" t="s">
        <v>265</v>
      </c>
      <c r="H1964" s="168">
        <v>5</v>
      </c>
      <c r="L1964" s="165"/>
      <c r="M1964" s="169"/>
      <c r="T1964" s="170"/>
      <c r="AT1964" s="166" t="s">
        <v>259</v>
      </c>
      <c r="AU1964" s="166" t="s">
        <v>88</v>
      </c>
      <c r="AV1964" s="14" t="s">
        <v>164</v>
      </c>
      <c r="AW1964" s="14" t="s">
        <v>27</v>
      </c>
      <c r="AX1964" s="14" t="s">
        <v>80</v>
      </c>
      <c r="AY1964" s="166" t="s">
        <v>157</v>
      </c>
    </row>
    <row r="1965" spans="2:65" s="1" customFormat="1" ht="37.9" customHeight="1">
      <c r="B1965" s="28"/>
      <c r="C1965" s="205" t="s">
        <v>1209</v>
      </c>
      <c r="D1965" s="205" t="s">
        <v>557</v>
      </c>
      <c r="E1965" s="206" t="s">
        <v>5011</v>
      </c>
      <c r="F1965" s="207" t="s">
        <v>5012</v>
      </c>
      <c r="G1965" s="208" t="s">
        <v>228</v>
      </c>
      <c r="H1965" s="209">
        <v>5</v>
      </c>
      <c r="I1965" s="904"/>
      <c r="J1965" s="210">
        <f>ROUND(I1965*H1965,2)</f>
        <v>0</v>
      </c>
      <c r="K1965" s="207" t="s">
        <v>2720</v>
      </c>
      <c r="L1965" s="185"/>
      <c r="M1965" s="186" t="s">
        <v>1</v>
      </c>
      <c r="N1965" s="187" t="s">
        <v>38</v>
      </c>
      <c r="O1965" s="142">
        <v>0</v>
      </c>
      <c r="P1965" s="142">
        <f>O1965*H1965</f>
        <v>0</v>
      </c>
      <c r="Q1965" s="142">
        <v>4.5039999999999997E-2</v>
      </c>
      <c r="R1965" s="142">
        <f>Q1965*H1965</f>
        <v>0.22519999999999998</v>
      </c>
      <c r="S1965" s="142">
        <v>0</v>
      </c>
      <c r="T1965" s="143">
        <f>S1965*H1965</f>
        <v>0</v>
      </c>
      <c r="AR1965" s="144" t="s">
        <v>735</v>
      </c>
      <c r="AT1965" s="144" t="s">
        <v>557</v>
      </c>
      <c r="AU1965" s="144" t="s">
        <v>88</v>
      </c>
      <c r="AY1965" s="16" t="s">
        <v>157</v>
      </c>
      <c r="BE1965" s="145">
        <f>IF(N1965="základní",J1965,0)</f>
        <v>0</v>
      </c>
      <c r="BF1965" s="145">
        <f>IF(N1965="snížená",J1965,0)</f>
        <v>0</v>
      </c>
      <c r="BG1965" s="145">
        <f>IF(N1965="zákl. přenesená",J1965,0)</f>
        <v>0</v>
      </c>
      <c r="BH1965" s="145">
        <f>IF(N1965="sníž. přenesená",J1965,0)</f>
        <v>0</v>
      </c>
      <c r="BI1965" s="145">
        <f>IF(N1965="nulová",J1965,0)</f>
        <v>0</v>
      </c>
      <c r="BJ1965" s="16" t="s">
        <v>88</v>
      </c>
      <c r="BK1965" s="145">
        <f>ROUND(I1965*H1965,2)</f>
        <v>0</v>
      </c>
      <c r="BL1965" s="16" t="s">
        <v>188</v>
      </c>
      <c r="BM1965" s="144" t="s">
        <v>5013</v>
      </c>
    </row>
    <row r="1966" spans="2:65" s="12" customFormat="1">
      <c r="B1966" s="153"/>
      <c r="D1966" s="154" t="s">
        <v>259</v>
      </c>
      <c r="E1966" s="155" t="s">
        <v>1</v>
      </c>
      <c r="F1966" s="156" t="s">
        <v>2723</v>
      </c>
      <c r="H1966" s="155" t="s">
        <v>1</v>
      </c>
      <c r="L1966" s="153"/>
      <c r="M1966" s="157"/>
      <c r="T1966" s="158"/>
      <c r="AT1966" s="155" t="s">
        <v>259</v>
      </c>
      <c r="AU1966" s="155" t="s">
        <v>88</v>
      </c>
      <c r="AV1966" s="12" t="s">
        <v>80</v>
      </c>
      <c r="AW1966" s="12" t="s">
        <v>27</v>
      </c>
      <c r="AX1966" s="12" t="s">
        <v>72</v>
      </c>
      <c r="AY1966" s="155" t="s">
        <v>157</v>
      </c>
    </row>
    <row r="1967" spans="2:65" s="12" customFormat="1">
      <c r="B1967" s="153"/>
      <c r="D1967" s="154" t="s">
        <v>259</v>
      </c>
      <c r="E1967" s="155" t="s">
        <v>1</v>
      </c>
      <c r="F1967" s="156" t="s">
        <v>2758</v>
      </c>
      <c r="H1967" s="155" t="s">
        <v>1</v>
      </c>
      <c r="L1967" s="153"/>
      <c r="M1967" s="157"/>
      <c r="T1967" s="158"/>
      <c r="AT1967" s="155" t="s">
        <v>259</v>
      </c>
      <c r="AU1967" s="155" t="s">
        <v>88</v>
      </c>
      <c r="AV1967" s="12" t="s">
        <v>80</v>
      </c>
      <c r="AW1967" s="12" t="s">
        <v>27</v>
      </c>
      <c r="AX1967" s="12" t="s">
        <v>72</v>
      </c>
      <c r="AY1967" s="155" t="s">
        <v>157</v>
      </c>
    </row>
    <row r="1968" spans="2:65" s="12" customFormat="1">
      <c r="B1968" s="153"/>
      <c r="D1968" s="154" t="s">
        <v>259</v>
      </c>
      <c r="E1968" s="155" t="s">
        <v>1</v>
      </c>
      <c r="F1968" s="156" t="s">
        <v>5008</v>
      </c>
      <c r="H1968" s="155" t="s">
        <v>1</v>
      </c>
      <c r="L1968" s="153"/>
      <c r="M1968" s="157"/>
      <c r="T1968" s="158"/>
      <c r="AT1968" s="155" t="s">
        <v>259</v>
      </c>
      <c r="AU1968" s="155" t="s">
        <v>88</v>
      </c>
      <c r="AV1968" s="12" t="s">
        <v>80</v>
      </c>
      <c r="AW1968" s="12" t="s">
        <v>27</v>
      </c>
      <c r="AX1968" s="12" t="s">
        <v>72</v>
      </c>
      <c r="AY1968" s="155" t="s">
        <v>157</v>
      </c>
    </row>
    <row r="1969" spans="2:65" s="12" customFormat="1">
      <c r="B1969" s="153"/>
      <c r="D1969" s="154" t="s">
        <v>259</v>
      </c>
      <c r="E1969" s="155" t="s">
        <v>1</v>
      </c>
      <c r="F1969" s="156" t="s">
        <v>5009</v>
      </c>
      <c r="H1969" s="155" t="s">
        <v>1</v>
      </c>
      <c r="L1969" s="153"/>
      <c r="M1969" s="157"/>
      <c r="T1969" s="158"/>
      <c r="AT1969" s="155" t="s">
        <v>259</v>
      </c>
      <c r="AU1969" s="155" t="s">
        <v>88</v>
      </c>
      <c r="AV1969" s="12" t="s">
        <v>80</v>
      </c>
      <c r="AW1969" s="12" t="s">
        <v>27</v>
      </c>
      <c r="AX1969" s="12" t="s">
        <v>72</v>
      </c>
      <c r="AY1969" s="155" t="s">
        <v>157</v>
      </c>
    </row>
    <row r="1970" spans="2:65" s="13" customFormat="1">
      <c r="B1970" s="159"/>
      <c r="D1970" s="154" t="s">
        <v>259</v>
      </c>
      <c r="E1970" s="160" t="s">
        <v>1</v>
      </c>
      <c r="F1970" s="161" t="s">
        <v>5010</v>
      </c>
      <c r="H1970" s="162">
        <v>5</v>
      </c>
      <c r="L1970" s="159"/>
      <c r="M1970" s="163"/>
      <c r="T1970" s="164"/>
      <c r="AT1970" s="160" t="s">
        <v>259</v>
      </c>
      <c r="AU1970" s="160" t="s">
        <v>88</v>
      </c>
      <c r="AV1970" s="13" t="s">
        <v>88</v>
      </c>
      <c r="AW1970" s="13" t="s">
        <v>27</v>
      </c>
      <c r="AX1970" s="13" t="s">
        <v>72</v>
      </c>
      <c r="AY1970" s="160" t="s">
        <v>157</v>
      </c>
    </row>
    <row r="1971" spans="2:65" s="14" customFormat="1">
      <c r="B1971" s="165"/>
      <c r="D1971" s="154" t="s">
        <v>259</v>
      </c>
      <c r="E1971" s="166" t="s">
        <v>1</v>
      </c>
      <c r="F1971" s="167" t="s">
        <v>265</v>
      </c>
      <c r="H1971" s="168">
        <v>5</v>
      </c>
      <c r="L1971" s="165"/>
      <c r="M1971" s="169"/>
      <c r="T1971" s="170"/>
      <c r="AT1971" s="166" t="s">
        <v>259</v>
      </c>
      <c r="AU1971" s="166" t="s">
        <v>88</v>
      </c>
      <c r="AV1971" s="14" t="s">
        <v>164</v>
      </c>
      <c r="AW1971" s="14" t="s">
        <v>27</v>
      </c>
      <c r="AX1971" s="14" t="s">
        <v>80</v>
      </c>
      <c r="AY1971" s="166" t="s">
        <v>157</v>
      </c>
    </row>
    <row r="1972" spans="2:65" s="1" customFormat="1" ht="49.15" customHeight="1">
      <c r="B1972" s="28"/>
      <c r="C1972" s="198" t="s">
        <v>1211</v>
      </c>
      <c r="D1972" s="198" t="s">
        <v>160</v>
      </c>
      <c r="E1972" s="199" t="s">
        <v>5014</v>
      </c>
      <c r="F1972" s="200" t="s">
        <v>5015</v>
      </c>
      <c r="G1972" s="201" t="s">
        <v>228</v>
      </c>
      <c r="H1972" s="202">
        <v>2</v>
      </c>
      <c r="I1972" s="903"/>
      <c r="J1972" s="203">
        <f>ROUND(I1972*H1972,2)</f>
        <v>0</v>
      </c>
      <c r="K1972" s="200" t="s">
        <v>2720</v>
      </c>
      <c r="L1972" s="28"/>
      <c r="M1972" s="140" t="s">
        <v>1</v>
      </c>
      <c r="N1972" s="141" t="s">
        <v>38</v>
      </c>
      <c r="O1972" s="142">
        <v>2.3980000000000001</v>
      </c>
      <c r="P1972" s="142">
        <f>O1972*H1972</f>
        <v>4.7960000000000003</v>
      </c>
      <c r="Q1972" s="142">
        <v>6.0000000000000002E-5</v>
      </c>
      <c r="R1972" s="142">
        <f>Q1972*H1972</f>
        <v>1.2E-4</v>
      </c>
      <c r="S1972" s="142">
        <v>0</v>
      </c>
      <c r="T1972" s="143">
        <f>S1972*H1972</f>
        <v>0</v>
      </c>
      <c r="AR1972" s="144" t="s">
        <v>188</v>
      </c>
      <c r="AT1972" s="144" t="s">
        <v>160</v>
      </c>
      <c r="AU1972" s="144" t="s">
        <v>88</v>
      </c>
      <c r="AY1972" s="16" t="s">
        <v>157</v>
      </c>
      <c r="BE1972" s="145">
        <f>IF(N1972="základní",J1972,0)</f>
        <v>0</v>
      </c>
      <c r="BF1972" s="145">
        <f>IF(N1972="snížená",J1972,0)</f>
        <v>0</v>
      </c>
      <c r="BG1972" s="145">
        <f>IF(N1972="zákl. přenesená",J1972,0)</f>
        <v>0</v>
      </c>
      <c r="BH1972" s="145">
        <f>IF(N1972="sníž. přenesená",J1972,0)</f>
        <v>0</v>
      </c>
      <c r="BI1972" s="145">
        <f>IF(N1972="nulová",J1972,0)</f>
        <v>0</v>
      </c>
      <c r="BJ1972" s="16" t="s">
        <v>88</v>
      </c>
      <c r="BK1972" s="145">
        <f>ROUND(I1972*H1972,2)</f>
        <v>0</v>
      </c>
      <c r="BL1972" s="16" t="s">
        <v>188</v>
      </c>
      <c r="BM1972" s="144" t="s">
        <v>5016</v>
      </c>
    </row>
    <row r="1973" spans="2:65" s="1" customFormat="1">
      <c r="B1973" s="28"/>
      <c r="D1973" s="150" t="s">
        <v>214</v>
      </c>
      <c r="F1973" s="870" t="s">
        <v>5017</v>
      </c>
      <c r="L1973" s="28"/>
      <c r="M1973" s="152"/>
      <c r="T1973" s="52"/>
      <c r="AT1973" s="16" t="s">
        <v>214</v>
      </c>
      <c r="AU1973" s="16" t="s">
        <v>88</v>
      </c>
    </row>
    <row r="1974" spans="2:65" s="12" customFormat="1">
      <c r="B1974" s="153"/>
      <c r="D1974" s="154" t="s">
        <v>259</v>
      </c>
      <c r="E1974" s="155" t="s">
        <v>1</v>
      </c>
      <c r="F1974" s="156" t="s">
        <v>2723</v>
      </c>
      <c r="H1974" s="155" t="s">
        <v>1</v>
      </c>
      <c r="L1974" s="153"/>
      <c r="M1974" s="157"/>
      <c r="T1974" s="158"/>
      <c r="AT1974" s="155" t="s">
        <v>259</v>
      </c>
      <c r="AU1974" s="155" t="s">
        <v>88</v>
      </c>
      <c r="AV1974" s="12" t="s">
        <v>80</v>
      </c>
      <c r="AW1974" s="12" t="s">
        <v>27</v>
      </c>
      <c r="AX1974" s="12" t="s">
        <v>72</v>
      </c>
      <c r="AY1974" s="155" t="s">
        <v>157</v>
      </c>
    </row>
    <row r="1975" spans="2:65" s="12" customFormat="1">
      <c r="B1975" s="153"/>
      <c r="D1975" s="154" t="s">
        <v>259</v>
      </c>
      <c r="E1975" s="155" t="s">
        <v>1</v>
      </c>
      <c r="F1975" s="156" t="s">
        <v>2758</v>
      </c>
      <c r="H1975" s="155" t="s">
        <v>1</v>
      </c>
      <c r="L1975" s="153"/>
      <c r="M1975" s="157"/>
      <c r="T1975" s="158"/>
      <c r="AT1975" s="155" t="s">
        <v>259</v>
      </c>
      <c r="AU1975" s="155" t="s">
        <v>88</v>
      </c>
      <c r="AV1975" s="12" t="s">
        <v>80</v>
      </c>
      <c r="AW1975" s="12" t="s">
        <v>27</v>
      </c>
      <c r="AX1975" s="12" t="s">
        <v>72</v>
      </c>
      <c r="AY1975" s="155" t="s">
        <v>157</v>
      </c>
    </row>
    <row r="1976" spans="2:65" s="12" customFormat="1">
      <c r="B1976" s="153"/>
      <c r="D1976" s="154" t="s">
        <v>259</v>
      </c>
      <c r="E1976" s="155" t="s">
        <v>1</v>
      </c>
      <c r="F1976" s="156" t="s">
        <v>5008</v>
      </c>
      <c r="H1976" s="155" t="s">
        <v>1</v>
      </c>
      <c r="L1976" s="153"/>
      <c r="M1976" s="157"/>
      <c r="T1976" s="158"/>
      <c r="AT1976" s="155" t="s">
        <v>259</v>
      </c>
      <c r="AU1976" s="155" t="s">
        <v>88</v>
      </c>
      <c r="AV1976" s="12" t="s">
        <v>80</v>
      </c>
      <c r="AW1976" s="12" t="s">
        <v>27</v>
      </c>
      <c r="AX1976" s="12" t="s">
        <v>72</v>
      </c>
      <c r="AY1976" s="155" t="s">
        <v>157</v>
      </c>
    </row>
    <row r="1977" spans="2:65" s="12" customFormat="1">
      <c r="B1977" s="153"/>
      <c r="D1977" s="154" t="s">
        <v>259</v>
      </c>
      <c r="E1977" s="155" t="s">
        <v>1</v>
      </c>
      <c r="F1977" s="156" t="s">
        <v>5009</v>
      </c>
      <c r="H1977" s="155" t="s">
        <v>1</v>
      </c>
      <c r="L1977" s="153"/>
      <c r="M1977" s="157"/>
      <c r="T1977" s="158"/>
      <c r="AT1977" s="155" t="s">
        <v>259</v>
      </c>
      <c r="AU1977" s="155" t="s">
        <v>88</v>
      </c>
      <c r="AV1977" s="12" t="s">
        <v>80</v>
      </c>
      <c r="AW1977" s="12" t="s">
        <v>27</v>
      </c>
      <c r="AX1977" s="12" t="s">
        <v>72</v>
      </c>
      <c r="AY1977" s="155" t="s">
        <v>157</v>
      </c>
    </row>
    <row r="1978" spans="2:65" s="13" customFormat="1">
      <c r="B1978" s="159"/>
      <c r="D1978" s="154" t="s">
        <v>259</v>
      </c>
      <c r="E1978" s="160" t="s">
        <v>1</v>
      </c>
      <c r="F1978" s="161" t="s">
        <v>5018</v>
      </c>
      <c r="H1978" s="162">
        <v>2</v>
      </c>
      <c r="L1978" s="159"/>
      <c r="M1978" s="163"/>
      <c r="T1978" s="164"/>
      <c r="AT1978" s="160" t="s">
        <v>259</v>
      </c>
      <c r="AU1978" s="160" t="s">
        <v>88</v>
      </c>
      <c r="AV1978" s="13" t="s">
        <v>88</v>
      </c>
      <c r="AW1978" s="13" t="s">
        <v>27</v>
      </c>
      <c r="AX1978" s="13" t="s">
        <v>72</v>
      </c>
      <c r="AY1978" s="160" t="s">
        <v>157</v>
      </c>
    </row>
    <row r="1979" spans="2:65" s="14" customFormat="1">
      <c r="B1979" s="165"/>
      <c r="D1979" s="154" t="s">
        <v>259</v>
      </c>
      <c r="E1979" s="166" t="s">
        <v>1</v>
      </c>
      <c r="F1979" s="167" t="s">
        <v>265</v>
      </c>
      <c r="H1979" s="168">
        <v>2</v>
      </c>
      <c r="L1979" s="165"/>
      <c r="M1979" s="169"/>
      <c r="T1979" s="170"/>
      <c r="AT1979" s="166" t="s">
        <v>259</v>
      </c>
      <c r="AU1979" s="166" t="s">
        <v>88</v>
      </c>
      <c r="AV1979" s="14" t="s">
        <v>164</v>
      </c>
      <c r="AW1979" s="14" t="s">
        <v>27</v>
      </c>
      <c r="AX1979" s="14" t="s">
        <v>80</v>
      </c>
      <c r="AY1979" s="166" t="s">
        <v>157</v>
      </c>
    </row>
    <row r="1980" spans="2:65" s="1" customFormat="1" ht="37.9" customHeight="1">
      <c r="B1980" s="28"/>
      <c r="C1980" s="205" t="s">
        <v>1218</v>
      </c>
      <c r="D1980" s="205" t="s">
        <v>557</v>
      </c>
      <c r="E1980" s="206" t="s">
        <v>5019</v>
      </c>
      <c r="F1980" s="207" t="s">
        <v>5020</v>
      </c>
      <c r="G1980" s="208" t="s">
        <v>228</v>
      </c>
      <c r="H1980" s="209">
        <v>2</v>
      </c>
      <c r="I1980" s="904"/>
      <c r="J1980" s="210">
        <f>ROUND(I1980*H1980,2)</f>
        <v>0</v>
      </c>
      <c r="K1980" s="207" t="s">
        <v>2720</v>
      </c>
      <c r="L1980" s="185"/>
      <c r="M1980" s="186" t="s">
        <v>1</v>
      </c>
      <c r="N1980" s="187" t="s">
        <v>38</v>
      </c>
      <c r="O1980" s="142">
        <v>0</v>
      </c>
      <c r="P1980" s="142">
        <f>O1980*H1980</f>
        <v>0</v>
      </c>
      <c r="Q1980" s="142">
        <v>2.4490000000000001E-2</v>
      </c>
      <c r="R1980" s="142">
        <f>Q1980*H1980</f>
        <v>4.8980000000000003E-2</v>
      </c>
      <c r="S1980" s="142">
        <v>0</v>
      </c>
      <c r="T1980" s="143">
        <f>S1980*H1980</f>
        <v>0</v>
      </c>
      <c r="AR1980" s="144" t="s">
        <v>735</v>
      </c>
      <c r="AT1980" s="144" t="s">
        <v>557</v>
      </c>
      <c r="AU1980" s="144" t="s">
        <v>88</v>
      </c>
      <c r="AY1980" s="16" t="s">
        <v>157</v>
      </c>
      <c r="BE1980" s="145">
        <f>IF(N1980="základní",J1980,0)</f>
        <v>0</v>
      </c>
      <c r="BF1980" s="145">
        <f>IF(N1980="snížená",J1980,0)</f>
        <v>0</v>
      </c>
      <c r="BG1980" s="145">
        <f>IF(N1980="zákl. přenesená",J1980,0)</f>
        <v>0</v>
      </c>
      <c r="BH1980" s="145">
        <f>IF(N1980="sníž. přenesená",J1980,0)</f>
        <v>0</v>
      </c>
      <c r="BI1980" s="145">
        <f>IF(N1980="nulová",J1980,0)</f>
        <v>0</v>
      </c>
      <c r="BJ1980" s="16" t="s">
        <v>88</v>
      </c>
      <c r="BK1980" s="145">
        <f>ROUND(I1980*H1980,2)</f>
        <v>0</v>
      </c>
      <c r="BL1980" s="16" t="s">
        <v>188</v>
      </c>
      <c r="BM1980" s="144" t="s">
        <v>5021</v>
      </c>
    </row>
    <row r="1981" spans="2:65" s="12" customFormat="1">
      <c r="B1981" s="153"/>
      <c r="D1981" s="154" t="s">
        <v>259</v>
      </c>
      <c r="E1981" s="155" t="s">
        <v>1</v>
      </c>
      <c r="F1981" s="156" t="s">
        <v>2723</v>
      </c>
      <c r="H1981" s="155" t="s">
        <v>1</v>
      </c>
      <c r="L1981" s="153"/>
      <c r="M1981" s="157"/>
      <c r="T1981" s="158"/>
      <c r="AT1981" s="155" t="s">
        <v>259</v>
      </c>
      <c r="AU1981" s="155" t="s">
        <v>88</v>
      </c>
      <c r="AV1981" s="12" t="s">
        <v>80</v>
      </c>
      <c r="AW1981" s="12" t="s">
        <v>27</v>
      </c>
      <c r="AX1981" s="12" t="s">
        <v>72</v>
      </c>
      <c r="AY1981" s="155" t="s">
        <v>157</v>
      </c>
    </row>
    <row r="1982" spans="2:65" s="12" customFormat="1">
      <c r="B1982" s="153"/>
      <c r="D1982" s="154" t="s">
        <v>259</v>
      </c>
      <c r="E1982" s="155" t="s">
        <v>1</v>
      </c>
      <c r="F1982" s="156" t="s">
        <v>2758</v>
      </c>
      <c r="H1982" s="155" t="s">
        <v>1</v>
      </c>
      <c r="L1982" s="153"/>
      <c r="M1982" s="157"/>
      <c r="T1982" s="158"/>
      <c r="AT1982" s="155" t="s">
        <v>259</v>
      </c>
      <c r="AU1982" s="155" t="s">
        <v>88</v>
      </c>
      <c r="AV1982" s="12" t="s">
        <v>80</v>
      </c>
      <c r="AW1982" s="12" t="s">
        <v>27</v>
      </c>
      <c r="AX1982" s="12" t="s">
        <v>72</v>
      </c>
      <c r="AY1982" s="155" t="s">
        <v>157</v>
      </c>
    </row>
    <row r="1983" spans="2:65" s="12" customFormat="1">
      <c r="B1983" s="153"/>
      <c r="D1983" s="154" t="s">
        <v>259</v>
      </c>
      <c r="E1983" s="155" t="s">
        <v>1</v>
      </c>
      <c r="F1983" s="156" t="s">
        <v>5008</v>
      </c>
      <c r="H1983" s="155" t="s">
        <v>1</v>
      </c>
      <c r="L1983" s="153"/>
      <c r="M1983" s="157"/>
      <c r="T1983" s="158"/>
      <c r="AT1983" s="155" t="s">
        <v>259</v>
      </c>
      <c r="AU1983" s="155" t="s">
        <v>88</v>
      </c>
      <c r="AV1983" s="12" t="s">
        <v>80</v>
      </c>
      <c r="AW1983" s="12" t="s">
        <v>27</v>
      </c>
      <c r="AX1983" s="12" t="s">
        <v>72</v>
      </c>
      <c r="AY1983" s="155" t="s">
        <v>157</v>
      </c>
    </row>
    <row r="1984" spans="2:65" s="12" customFormat="1">
      <c r="B1984" s="153"/>
      <c r="D1984" s="154" t="s">
        <v>259</v>
      </c>
      <c r="E1984" s="155" t="s">
        <v>1</v>
      </c>
      <c r="F1984" s="156" t="s">
        <v>5009</v>
      </c>
      <c r="H1984" s="155" t="s">
        <v>1</v>
      </c>
      <c r="L1984" s="153"/>
      <c r="M1984" s="157"/>
      <c r="T1984" s="158"/>
      <c r="AT1984" s="155" t="s">
        <v>259</v>
      </c>
      <c r="AU1984" s="155" t="s">
        <v>88</v>
      </c>
      <c r="AV1984" s="12" t="s">
        <v>80</v>
      </c>
      <c r="AW1984" s="12" t="s">
        <v>27</v>
      </c>
      <c r="AX1984" s="12" t="s">
        <v>72</v>
      </c>
      <c r="AY1984" s="155" t="s">
        <v>157</v>
      </c>
    </row>
    <row r="1985" spans="2:65" s="13" customFormat="1">
      <c r="B1985" s="159"/>
      <c r="D1985" s="154" t="s">
        <v>259</v>
      </c>
      <c r="E1985" s="160" t="s">
        <v>1</v>
      </c>
      <c r="F1985" s="161" t="s">
        <v>5018</v>
      </c>
      <c r="H1985" s="162">
        <v>2</v>
      </c>
      <c r="L1985" s="159"/>
      <c r="M1985" s="163"/>
      <c r="T1985" s="164"/>
      <c r="AT1985" s="160" t="s">
        <v>259</v>
      </c>
      <c r="AU1985" s="160" t="s">
        <v>88</v>
      </c>
      <c r="AV1985" s="13" t="s">
        <v>88</v>
      </c>
      <c r="AW1985" s="13" t="s">
        <v>27</v>
      </c>
      <c r="AX1985" s="13" t="s">
        <v>72</v>
      </c>
      <c r="AY1985" s="160" t="s">
        <v>157</v>
      </c>
    </row>
    <row r="1986" spans="2:65" s="14" customFormat="1">
      <c r="B1986" s="165"/>
      <c r="D1986" s="154" t="s">
        <v>259</v>
      </c>
      <c r="E1986" s="166" t="s">
        <v>1</v>
      </c>
      <c r="F1986" s="167" t="s">
        <v>265</v>
      </c>
      <c r="H1986" s="168">
        <v>2</v>
      </c>
      <c r="L1986" s="165"/>
      <c r="M1986" s="169"/>
      <c r="T1986" s="170"/>
      <c r="AT1986" s="166" t="s">
        <v>259</v>
      </c>
      <c r="AU1986" s="166" t="s">
        <v>88</v>
      </c>
      <c r="AV1986" s="14" t="s">
        <v>164</v>
      </c>
      <c r="AW1986" s="14" t="s">
        <v>27</v>
      </c>
      <c r="AX1986" s="14" t="s">
        <v>80</v>
      </c>
      <c r="AY1986" s="166" t="s">
        <v>157</v>
      </c>
    </row>
    <row r="1987" spans="2:65" s="1" customFormat="1" ht="49.15" customHeight="1">
      <c r="B1987" s="28"/>
      <c r="C1987" s="198" t="s">
        <v>1223</v>
      </c>
      <c r="D1987" s="198" t="s">
        <v>160</v>
      </c>
      <c r="E1987" s="199" t="s">
        <v>5022</v>
      </c>
      <c r="F1987" s="200" t="s">
        <v>5023</v>
      </c>
      <c r="G1987" s="201" t="s">
        <v>228</v>
      </c>
      <c r="H1987" s="202">
        <v>2</v>
      </c>
      <c r="I1987" s="903"/>
      <c r="J1987" s="203">
        <f>ROUND(I1987*H1987,2)</f>
        <v>0</v>
      </c>
      <c r="K1987" s="200" t="s">
        <v>2720</v>
      </c>
      <c r="L1987" s="28"/>
      <c r="M1987" s="140" t="s">
        <v>1</v>
      </c>
      <c r="N1987" s="141" t="s">
        <v>38</v>
      </c>
      <c r="O1987" s="142">
        <v>2.73</v>
      </c>
      <c r="P1987" s="142">
        <f>O1987*H1987</f>
        <v>5.46</v>
      </c>
      <c r="Q1987" s="142">
        <v>8.0000000000000007E-5</v>
      </c>
      <c r="R1987" s="142">
        <f>Q1987*H1987</f>
        <v>1.6000000000000001E-4</v>
      </c>
      <c r="S1987" s="142">
        <v>0</v>
      </c>
      <c r="T1987" s="143">
        <f>S1987*H1987</f>
        <v>0</v>
      </c>
      <c r="AR1987" s="144" t="s">
        <v>188</v>
      </c>
      <c r="AT1987" s="144" t="s">
        <v>160</v>
      </c>
      <c r="AU1987" s="144" t="s">
        <v>88</v>
      </c>
      <c r="AY1987" s="16" t="s">
        <v>157</v>
      </c>
      <c r="BE1987" s="145">
        <f>IF(N1987="základní",J1987,0)</f>
        <v>0</v>
      </c>
      <c r="BF1987" s="145">
        <f>IF(N1987="snížená",J1987,0)</f>
        <v>0</v>
      </c>
      <c r="BG1987" s="145">
        <f>IF(N1987="zákl. přenesená",J1987,0)</f>
        <v>0</v>
      </c>
      <c r="BH1987" s="145">
        <f>IF(N1987="sníž. přenesená",J1987,0)</f>
        <v>0</v>
      </c>
      <c r="BI1987" s="145">
        <f>IF(N1987="nulová",J1987,0)</f>
        <v>0</v>
      </c>
      <c r="BJ1987" s="16" t="s">
        <v>88</v>
      </c>
      <c r="BK1987" s="145">
        <f>ROUND(I1987*H1987,2)</f>
        <v>0</v>
      </c>
      <c r="BL1987" s="16" t="s">
        <v>188</v>
      </c>
      <c r="BM1987" s="144" t="s">
        <v>5024</v>
      </c>
    </row>
    <row r="1988" spans="2:65" s="1" customFormat="1">
      <c r="B1988" s="28"/>
      <c r="D1988" s="150" t="s">
        <v>214</v>
      </c>
      <c r="F1988" s="870" t="s">
        <v>5025</v>
      </c>
      <c r="L1988" s="28"/>
      <c r="M1988" s="152"/>
      <c r="T1988" s="52"/>
      <c r="AT1988" s="16" t="s">
        <v>214</v>
      </c>
      <c r="AU1988" s="16" t="s">
        <v>88</v>
      </c>
    </row>
    <row r="1989" spans="2:65" s="12" customFormat="1">
      <c r="B1989" s="153"/>
      <c r="D1989" s="154" t="s">
        <v>259</v>
      </c>
      <c r="E1989" s="155" t="s">
        <v>1</v>
      </c>
      <c r="F1989" s="156" t="s">
        <v>2723</v>
      </c>
      <c r="H1989" s="155" t="s">
        <v>1</v>
      </c>
      <c r="L1989" s="153"/>
      <c r="M1989" s="157"/>
      <c r="T1989" s="158"/>
      <c r="AT1989" s="155" t="s">
        <v>259</v>
      </c>
      <c r="AU1989" s="155" t="s">
        <v>88</v>
      </c>
      <c r="AV1989" s="12" t="s">
        <v>80</v>
      </c>
      <c r="AW1989" s="12" t="s">
        <v>27</v>
      </c>
      <c r="AX1989" s="12" t="s">
        <v>72</v>
      </c>
      <c r="AY1989" s="155" t="s">
        <v>157</v>
      </c>
    </row>
    <row r="1990" spans="2:65" s="12" customFormat="1">
      <c r="B1990" s="153"/>
      <c r="D1990" s="154" t="s">
        <v>259</v>
      </c>
      <c r="E1990" s="155" t="s">
        <v>1</v>
      </c>
      <c r="F1990" s="156" t="s">
        <v>2758</v>
      </c>
      <c r="H1990" s="155" t="s">
        <v>1</v>
      </c>
      <c r="L1990" s="153"/>
      <c r="M1990" s="157"/>
      <c r="T1990" s="158"/>
      <c r="AT1990" s="155" t="s">
        <v>259</v>
      </c>
      <c r="AU1990" s="155" t="s">
        <v>88</v>
      </c>
      <c r="AV1990" s="12" t="s">
        <v>80</v>
      </c>
      <c r="AW1990" s="12" t="s">
        <v>27</v>
      </c>
      <c r="AX1990" s="12" t="s">
        <v>72</v>
      </c>
      <c r="AY1990" s="155" t="s">
        <v>157</v>
      </c>
    </row>
    <row r="1991" spans="2:65" s="12" customFormat="1">
      <c r="B1991" s="153"/>
      <c r="D1991" s="154" t="s">
        <v>259</v>
      </c>
      <c r="E1991" s="155" t="s">
        <v>1</v>
      </c>
      <c r="F1991" s="156" t="s">
        <v>5008</v>
      </c>
      <c r="H1991" s="155" t="s">
        <v>1</v>
      </c>
      <c r="L1991" s="153"/>
      <c r="M1991" s="157"/>
      <c r="T1991" s="158"/>
      <c r="AT1991" s="155" t="s">
        <v>259</v>
      </c>
      <c r="AU1991" s="155" t="s">
        <v>88</v>
      </c>
      <c r="AV1991" s="12" t="s">
        <v>80</v>
      </c>
      <c r="AW1991" s="12" t="s">
        <v>27</v>
      </c>
      <c r="AX1991" s="12" t="s">
        <v>72</v>
      </c>
      <c r="AY1991" s="155" t="s">
        <v>157</v>
      </c>
    </row>
    <row r="1992" spans="2:65" s="12" customFormat="1">
      <c r="B1992" s="153"/>
      <c r="D1992" s="154" t="s">
        <v>259</v>
      </c>
      <c r="E1992" s="155" t="s">
        <v>1</v>
      </c>
      <c r="F1992" s="156" t="s">
        <v>5009</v>
      </c>
      <c r="H1992" s="155" t="s">
        <v>1</v>
      </c>
      <c r="L1992" s="153"/>
      <c r="M1992" s="157"/>
      <c r="T1992" s="158"/>
      <c r="AT1992" s="155" t="s">
        <v>259</v>
      </c>
      <c r="AU1992" s="155" t="s">
        <v>88</v>
      </c>
      <c r="AV1992" s="12" t="s">
        <v>80</v>
      </c>
      <c r="AW1992" s="12" t="s">
        <v>27</v>
      </c>
      <c r="AX1992" s="12" t="s">
        <v>72</v>
      </c>
      <c r="AY1992" s="155" t="s">
        <v>157</v>
      </c>
    </row>
    <row r="1993" spans="2:65" s="13" customFormat="1">
      <c r="B1993" s="159"/>
      <c r="D1993" s="154" t="s">
        <v>259</v>
      </c>
      <c r="E1993" s="160" t="s">
        <v>1</v>
      </c>
      <c r="F1993" s="161" t="s">
        <v>5026</v>
      </c>
      <c r="H1993" s="162">
        <v>2</v>
      </c>
      <c r="L1993" s="159"/>
      <c r="M1993" s="163"/>
      <c r="T1993" s="164"/>
      <c r="AT1993" s="160" t="s">
        <v>259</v>
      </c>
      <c r="AU1993" s="160" t="s">
        <v>88</v>
      </c>
      <c r="AV1993" s="13" t="s">
        <v>88</v>
      </c>
      <c r="AW1993" s="13" t="s">
        <v>27</v>
      </c>
      <c r="AX1993" s="13" t="s">
        <v>72</v>
      </c>
      <c r="AY1993" s="160" t="s">
        <v>157</v>
      </c>
    </row>
    <row r="1994" spans="2:65" s="14" customFormat="1">
      <c r="B1994" s="165"/>
      <c r="D1994" s="154" t="s">
        <v>259</v>
      </c>
      <c r="E1994" s="166" t="s">
        <v>1</v>
      </c>
      <c r="F1994" s="167" t="s">
        <v>265</v>
      </c>
      <c r="H1994" s="168">
        <v>2</v>
      </c>
      <c r="L1994" s="165"/>
      <c r="M1994" s="169"/>
      <c r="T1994" s="170"/>
      <c r="AT1994" s="166" t="s">
        <v>259</v>
      </c>
      <c r="AU1994" s="166" t="s">
        <v>88</v>
      </c>
      <c r="AV1994" s="14" t="s">
        <v>164</v>
      </c>
      <c r="AW1994" s="14" t="s">
        <v>27</v>
      </c>
      <c r="AX1994" s="14" t="s">
        <v>80</v>
      </c>
      <c r="AY1994" s="166" t="s">
        <v>157</v>
      </c>
    </row>
    <row r="1995" spans="2:65" s="1" customFormat="1" ht="37.9" customHeight="1">
      <c r="B1995" s="28"/>
      <c r="C1995" s="205" t="s">
        <v>1228</v>
      </c>
      <c r="D1995" s="205" t="s">
        <v>557</v>
      </c>
      <c r="E1995" s="206" t="s">
        <v>5027</v>
      </c>
      <c r="F1995" s="207" t="s">
        <v>5028</v>
      </c>
      <c r="G1995" s="208" t="s">
        <v>228</v>
      </c>
      <c r="H1995" s="209">
        <v>2</v>
      </c>
      <c r="I1995" s="904"/>
      <c r="J1995" s="210">
        <f>ROUND(I1995*H1995,2)</f>
        <v>0</v>
      </c>
      <c r="K1995" s="207" t="s">
        <v>2720</v>
      </c>
      <c r="L1995" s="185"/>
      <c r="M1995" s="186" t="s">
        <v>1</v>
      </c>
      <c r="N1995" s="187" t="s">
        <v>38</v>
      </c>
      <c r="O1995" s="142">
        <v>0</v>
      </c>
      <c r="P1995" s="142">
        <f>O1995*H1995</f>
        <v>0</v>
      </c>
      <c r="Q1995" s="142">
        <v>5.8999999999999997E-2</v>
      </c>
      <c r="R1995" s="142">
        <f>Q1995*H1995</f>
        <v>0.11799999999999999</v>
      </c>
      <c r="S1995" s="142">
        <v>0</v>
      </c>
      <c r="T1995" s="143">
        <f>S1995*H1995</f>
        <v>0</v>
      </c>
      <c r="AR1995" s="144" t="s">
        <v>735</v>
      </c>
      <c r="AT1995" s="144" t="s">
        <v>557</v>
      </c>
      <c r="AU1995" s="144" t="s">
        <v>88</v>
      </c>
      <c r="AY1995" s="16" t="s">
        <v>157</v>
      </c>
      <c r="BE1995" s="145">
        <f>IF(N1995="základní",J1995,0)</f>
        <v>0</v>
      </c>
      <c r="BF1995" s="145">
        <f>IF(N1995="snížená",J1995,0)</f>
        <v>0</v>
      </c>
      <c r="BG1995" s="145">
        <f>IF(N1995="zákl. přenesená",J1995,0)</f>
        <v>0</v>
      </c>
      <c r="BH1995" s="145">
        <f>IF(N1995="sníž. přenesená",J1995,0)</f>
        <v>0</v>
      </c>
      <c r="BI1995" s="145">
        <f>IF(N1995="nulová",J1995,0)</f>
        <v>0</v>
      </c>
      <c r="BJ1995" s="16" t="s">
        <v>88</v>
      </c>
      <c r="BK1995" s="145">
        <f>ROUND(I1995*H1995,2)</f>
        <v>0</v>
      </c>
      <c r="BL1995" s="16" t="s">
        <v>188</v>
      </c>
      <c r="BM1995" s="144" t="s">
        <v>5029</v>
      </c>
    </row>
    <row r="1996" spans="2:65" s="12" customFormat="1">
      <c r="B1996" s="153"/>
      <c r="D1996" s="154" t="s">
        <v>259</v>
      </c>
      <c r="E1996" s="155" t="s">
        <v>1</v>
      </c>
      <c r="F1996" s="156" t="s">
        <v>2723</v>
      </c>
      <c r="H1996" s="155" t="s">
        <v>1</v>
      </c>
      <c r="L1996" s="153"/>
      <c r="M1996" s="157"/>
      <c r="T1996" s="158"/>
      <c r="AT1996" s="155" t="s">
        <v>259</v>
      </c>
      <c r="AU1996" s="155" t="s">
        <v>88</v>
      </c>
      <c r="AV1996" s="12" t="s">
        <v>80</v>
      </c>
      <c r="AW1996" s="12" t="s">
        <v>27</v>
      </c>
      <c r="AX1996" s="12" t="s">
        <v>72</v>
      </c>
      <c r="AY1996" s="155" t="s">
        <v>157</v>
      </c>
    </row>
    <row r="1997" spans="2:65" s="12" customFormat="1">
      <c r="B1997" s="153"/>
      <c r="D1997" s="154" t="s">
        <v>259</v>
      </c>
      <c r="E1997" s="155" t="s">
        <v>1</v>
      </c>
      <c r="F1997" s="156" t="s">
        <v>2758</v>
      </c>
      <c r="H1997" s="155" t="s">
        <v>1</v>
      </c>
      <c r="L1997" s="153"/>
      <c r="M1997" s="157"/>
      <c r="T1997" s="158"/>
      <c r="AT1997" s="155" t="s">
        <v>259</v>
      </c>
      <c r="AU1997" s="155" t="s">
        <v>88</v>
      </c>
      <c r="AV1997" s="12" t="s">
        <v>80</v>
      </c>
      <c r="AW1997" s="12" t="s">
        <v>27</v>
      </c>
      <c r="AX1997" s="12" t="s">
        <v>72</v>
      </c>
      <c r="AY1997" s="155" t="s">
        <v>157</v>
      </c>
    </row>
    <row r="1998" spans="2:65" s="12" customFormat="1">
      <c r="B1998" s="153"/>
      <c r="D1998" s="154" t="s">
        <v>259</v>
      </c>
      <c r="E1998" s="155" t="s">
        <v>1</v>
      </c>
      <c r="F1998" s="156" t="s">
        <v>5008</v>
      </c>
      <c r="H1998" s="155" t="s">
        <v>1</v>
      </c>
      <c r="L1998" s="153"/>
      <c r="M1998" s="157"/>
      <c r="T1998" s="158"/>
      <c r="AT1998" s="155" t="s">
        <v>259</v>
      </c>
      <c r="AU1998" s="155" t="s">
        <v>88</v>
      </c>
      <c r="AV1998" s="12" t="s">
        <v>80</v>
      </c>
      <c r="AW1998" s="12" t="s">
        <v>27</v>
      </c>
      <c r="AX1998" s="12" t="s">
        <v>72</v>
      </c>
      <c r="AY1998" s="155" t="s">
        <v>157</v>
      </c>
    </row>
    <row r="1999" spans="2:65" s="12" customFormat="1">
      <c r="B1999" s="153"/>
      <c r="D1999" s="154" t="s">
        <v>259</v>
      </c>
      <c r="E1999" s="155" t="s">
        <v>1</v>
      </c>
      <c r="F1999" s="156" t="s">
        <v>5009</v>
      </c>
      <c r="H1999" s="155" t="s">
        <v>1</v>
      </c>
      <c r="L1999" s="153"/>
      <c r="M1999" s="157"/>
      <c r="T1999" s="158"/>
      <c r="AT1999" s="155" t="s">
        <v>259</v>
      </c>
      <c r="AU1999" s="155" t="s">
        <v>88</v>
      </c>
      <c r="AV1999" s="12" t="s">
        <v>80</v>
      </c>
      <c r="AW1999" s="12" t="s">
        <v>27</v>
      </c>
      <c r="AX1999" s="12" t="s">
        <v>72</v>
      </c>
      <c r="AY1999" s="155" t="s">
        <v>157</v>
      </c>
    </row>
    <row r="2000" spans="2:65" s="13" customFormat="1">
      <c r="B2000" s="159"/>
      <c r="D2000" s="154" t="s">
        <v>259</v>
      </c>
      <c r="E2000" s="160" t="s">
        <v>1</v>
      </c>
      <c r="F2000" s="161" t="s">
        <v>5026</v>
      </c>
      <c r="H2000" s="162">
        <v>2</v>
      </c>
      <c r="L2000" s="159"/>
      <c r="M2000" s="163"/>
      <c r="T2000" s="164"/>
      <c r="AT2000" s="160" t="s">
        <v>259</v>
      </c>
      <c r="AU2000" s="160" t="s">
        <v>88</v>
      </c>
      <c r="AV2000" s="13" t="s">
        <v>88</v>
      </c>
      <c r="AW2000" s="13" t="s">
        <v>27</v>
      </c>
      <c r="AX2000" s="13" t="s">
        <v>72</v>
      </c>
      <c r="AY2000" s="160" t="s">
        <v>157</v>
      </c>
    </row>
    <row r="2001" spans="2:65" s="14" customFormat="1">
      <c r="B2001" s="165"/>
      <c r="D2001" s="154" t="s">
        <v>259</v>
      </c>
      <c r="E2001" s="166" t="s">
        <v>1</v>
      </c>
      <c r="F2001" s="167" t="s">
        <v>265</v>
      </c>
      <c r="H2001" s="168">
        <v>2</v>
      </c>
      <c r="L2001" s="165"/>
      <c r="M2001" s="169"/>
      <c r="T2001" s="170"/>
      <c r="AT2001" s="166" t="s">
        <v>259</v>
      </c>
      <c r="AU2001" s="166" t="s">
        <v>88</v>
      </c>
      <c r="AV2001" s="14" t="s">
        <v>164</v>
      </c>
      <c r="AW2001" s="14" t="s">
        <v>27</v>
      </c>
      <c r="AX2001" s="14" t="s">
        <v>80</v>
      </c>
      <c r="AY2001" s="166" t="s">
        <v>157</v>
      </c>
    </row>
    <row r="2002" spans="2:65" s="1" customFormat="1" ht="55.5" customHeight="1">
      <c r="B2002" s="28"/>
      <c r="C2002" s="198" t="s">
        <v>1233</v>
      </c>
      <c r="D2002" s="198" t="s">
        <v>160</v>
      </c>
      <c r="E2002" s="199" t="s">
        <v>5030</v>
      </c>
      <c r="F2002" s="200" t="s">
        <v>5031</v>
      </c>
      <c r="G2002" s="201" t="s">
        <v>184</v>
      </c>
      <c r="H2002" s="905"/>
      <c r="I2002" s="903"/>
      <c r="J2002" s="203">
        <f>ROUND(I2002*H2002,2)</f>
        <v>0</v>
      </c>
      <c r="K2002" s="200" t="s">
        <v>2720</v>
      </c>
      <c r="L2002" s="28"/>
      <c r="M2002" s="140" t="s">
        <v>1</v>
      </c>
      <c r="N2002" s="141" t="s">
        <v>38</v>
      </c>
      <c r="O2002" s="142">
        <v>0</v>
      </c>
      <c r="P2002" s="142">
        <f>O2002*H2002</f>
        <v>0</v>
      </c>
      <c r="Q2002" s="142">
        <v>0</v>
      </c>
      <c r="R2002" s="142">
        <f>Q2002*H2002</f>
        <v>0</v>
      </c>
      <c r="S2002" s="142">
        <v>0</v>
      </c>
      <c r="T2002" s="143">
        <f>S2002*H2002</f>
        <v>0</v>
      </c>
      <c r="AR2002" s="144" t="s">
        <v>188</v>
      </c>
      <c r="AT2002" s="144" t="s">
        <v>160</v>
      </c>
      <c r="AU2002" s="144" t="s">
        <v>88</v>
      </c>
      <c r="AY2002" s="16" t="s">
        <v>157</v>
      </c>
      <c r="BE2002" s="145">
        <f>IF(N2002="základní",J2002,0)</f>
        <v>0</v>
      </c>
      <c r="BF2002" s="145">
        <f>IF(N2002="snížená",J2002,0)</f>
        <v>0</v>
      </c>
      <c r="BG2002" s="145">
        <f>IF(N2002="zákl. přenesená",J2002,0)</f>
        <v>0</v>
      </c>
      <c r="BH2002" s="145">
        <f>IF(N2002="sníž. přenesená",J2002,0)</f>
        <v>0</v>
      </c>
      <c r="BI2002" s="145">
        <f>IF(N2002="nulová",J2002,0)</f>
        <v>0</v>
      </c>
      <c r="BJ2002" s="16" t="s">
        <v>88</v>
      </c>
      <c r="BK2002" s="145">
        <f>ROUND(I2002*H2002,2)</f>
        <v>0</v>
      </c>
      <c r="BL2002" s="16" t="s">
        <v>188</v>
      </c>
      <c r="BM2002" s="144" t="s">
        <v>5032</v>
      </c>
    </row>
    <row r="2003" spans="2:65" s="1" customFormat="1">
      <c r="B2003" s="28"/>
      <c r="D2003" s="150" t="s">
        <v>214</v>
      </c>
      <c r="F2003" s="870" t="s">
        <v>5033</v>
      </c>
      <c r="L2003" s="28"/>
      <c r="M2003" s="152"/>
      <c r="T2003" s="52"/>
      <c r="AT2003" s="16" t="s">
        <v>214</v>
      </c>
      <c r="AU2003" s="16" t="s">
        <v>88</v>
      </c>
    </row>
    <row r="2004" spans="2:65" s="11" customFormat="1" ht="22.9" customHeight="1">
      <c r="B2004" s="121"/>
      <c r="D2004" s="122" t="s">
        <v>71</v>
      </c>
      <c r="E2004" s="130" t="s">
        <v>1420</v>
      </c>
      <c r="F2004" s="130" t="s">
        <v>1421</v>
      </c>
      <c r="J2004" s="131">
        <f>BK2004</f>
        <v>0</v>
      </c>
      <c r="L2004" s="121"/>
      <c r="M2004" s="125"/>
      <c r="P2004" s="126">
        <f>SUM(P2005:P2194)</f>
        <v>1463.1608050000002</v>
      </c>
      <c r="R2004" s="126">
        <f>SUM(R2005:R2194)</f>
        <v>26.841589630000001</v>
      </c>
      <c r="T2004" s="127">
        <f>SUM(T2005:T2194)</f>
        <v>0</v>
      </c>
      <c r="AR2004" s="122" t="s">
        <v>88</v>
      </c>
      <c r="AT2004" s="128" t="s">
        <v>71</v>
      </c>
      <c r="AU2004" s="128" t="s">
        <v>80</v>
      </c>
      <c r="AY2004" s="122" t="s">
        <v>157</v>
      </c>
      <c r="BK2004" s="129">
        <f>SUM(BK2005:BK2194)</f>
        <v>0</v>
      </c>
    </row>
    <row r="2005" spans="2:65" s="1" customFormat="1" ht="55.5" customHeight="1">
      <c r="B2005" s="28"/>
      <c r="C2005" s="198" t="s">
        <v>1241</v>
      </c>
      <c r="D2005" s="198" t="s">
        <v>160</v>
      </c>
      <c r="E2005" s="199" t="s">
        <v>5034</v>
      </c>
      <c r="F2005" s="200" t="s">
        <v>5035</v>
      </c>
      <c r="G2005" s="201" t="s">
        <v>306</v>
      </c>
      <c r="H2005" s="202">
        <v>22.35</v>
      </c>
      <c r="I2005" s="903"/>
      <c r="J2005" s="203">
        <f>ROUND(I2005*H2005,2)</f>
        <v>0</v>
      </c>
      <c r="K2005" s="200" t="s">
        <v>2720</v>
      </c>
      <c r="L2005" s="28"/>
      <c r="M2005" s="140" t="s">
        <v>1</v>
      </c>
      <c r="N2005" s="141" t="s">
        <v>38</v>
      </c>
      <c r="O2005" s="142">
        <v>0.999</v>
      </c>
      <c r="P2005" s="142">
        <f>O2005*H2005</f>
        <v>22.327650000000002</v>
      </c>
      <c r="Q2005" s="142">
        <v>2.5510000000000001E-2</v>
      </c>
      <c r="R2005" s="142">
        <f>Q2005*H2005</f>
        <v>0.57014850000000006</v>
      </c>
      <c r="S2005" s="142">
        <v>0</v>
      </c>
      <c r="T2005" s="143">
        <f>S2005*H2005</f>
        <v>0</v>
      </c>
      <c r="AR2005" s="144" t="s">
        <v>188</v>
      </c>
      <c r="AT2005" s="144" t="s">
        <v>160</v>
      </c>
      <c r="AU2005" s="144" t="s">
        <v>88</v>
      </c>
      <c r="AY2005" s="16" t="s">
        <v>157</v>
      </c>
      <c r="BE2005" s="145">
        <f>IF(N2005="základní",J2005,0)</f>
        <v>0</v>
      </c>
      <c r="BF2005" s="145">
        <f>IF(N2005="snížená",J2005,0)</f>
        <v>0</v>
      </c>
      <c r="BG2005" s="145">
        <f>IF(N2005="zákl. přenesená",J2005,0)</f>
        <v>0</v>
      </c>
      <c r="BH2005" s="145">
        <f>IF(N2005="sníž. přenesená",J2005,0)</f>
        <v>0</v>
      </c>
      <c r="BI2005" s="145">
        <f>IF(N2005="nulová",J2005,0)</f>
        <v>0</v>
      </c>
      <c r="BJ2005" s="16" t="s">
        <v>88</v>
      </c>
      <c r="BK2005" s="145">
        <f>ROUND(I2005*H2005,2)</f>
        <v>0</v>
      </c>
      <c r="BL2005" s="16" t="s">
        <v>188</v>
      </c>
      <c r="BM2005" s="144" t="s">
        <v>5036</v>
      </c>
    </row>
    <row r="2006" spans="2:65" s="1" customFormat="1">
      <c r="B2006" s="28"/>
      <c r="D2006" s="150" t="s">
        <v>214</v>
      </c>
      <c r="F2006" s="870" t="s">
        <v>5037</v>
      </c>
      <c r="L2006" s="28"/>
      <c r="M2006" s="152"/>
      <c r="T2006" s="52"/>
      <c r="AT2006" s="16" t="s">
        <v>214</v>
      </c>
      <c r="AU2006" s="16" t="s">
        <v>88</v>
      </c>
    </row>
    <row r="2007" spans="2:65" s="12" customFormat="1">
      <c r="B2007" s="153"/>
      <c r="D2007" s="154" t="s">
        <v>259</v>
      </c>
      <c r="E2007" s="155" t="s">
        <v>1</v>
      </c>
      <c r="F2007" s="156" t="s">
        <v>2723</v>
      </c>
      <c r="H2007" s="155" t="s">
        <v>1</v>
      </c>
      <c r="L2007" s="153"/>
      <c r="M2007" s="157"/>
      <c r="T2007" s="158"/>
      <c r="AT2007" s="155" t="s">
        <v>259</v>
      </c>
      <c r="AU2007" s="155" t="s">
        <v>88</v>
      </c>
      <c r="AV2007" s="12" t="s">
        <v>80</v>
      </c>
      <c r="AW2007" s="12" t="s">
        <v>27</v>
      </c>
      <c r="AX2007" s="12" t="s">
        <v>72</v>
      </c>
      <c r="AY2007" s="155" t="s">
        <v>157</v>
      </c>
    </row>
    <row r="2008" spans="2:65" s="12" customFormat="1">
      <c r="B2008" s="153"/>
      <c r="D2008" s="154" t="s">
        <v>259</v>
      </c>
      <c r="E2008" s="155" t="s">
        <v>1</v>
      </c>
      <c r="F2008" s="156" t="s">
        <v>2761</v>
      </c>
      <c r="H2008" s="155" t="s">
        <v>1</v>
      </c>
      <c r="L2008" s="153"/>
      <c r="M2008" s="157"/>
      <c r="T2008" s="158"/>
      <c r="AT2008" s="155" t="s">
        <v>259</v>
      </c>
      <c r="AU2008" s="155" t="s">
        <v>88</v>
      </c>
      <c r="AV2008" s="12" t="s">
        <v>80</v>
      </c>
      <c r="AW2008" s="12" t="s">
        <v>27</v>
      </c>
      <c r="AX2008" s="12" t="s">
        <v>72</v>
      </c>
      <c r="AY2008" s="155" t="s">
        <v>157</v>
      </c>
    </row>
    <row r="2009" spans="2:65" s="13" customFormat="1">
      <c r="B2009" s="159"/>
      <c r="D2009" s="154" t="s">
        <v>259</v>
      </c>
      <c r="E2009" s="160" t="s">
        <v>1</v>
      </c>
      <c r="F2009" s="161" t="s">
        <v>5038</v>
      </c>
      <c r="H2009" s="162">
        <v>6.4619999999999997</v>
      </c>
      <c r="L2009" s="159"/>
      <c r="M2009" s="163"/>
      <c r="T2009" s="164"/>
      <c r="AT2009" s="160" t="s">
        <v>259</v>
      </c>
      <c r="AU2009" s="160" t="s">
        <v>88</v>
      </c>
      <c r="AV2009" s="13" t="s">
        <v>88</v>
      </c>
      <c r="AW2009" s="13" t="s">
        <v>27</v>
      </c>
      <c r="AX2009" s="13" t="s">
        <v>72</v>
      </c>
      <c r="AY2009" s="160" t="s">
        <v>157</v>
      </c>
    </row>
    <row r="2010" spans="2:65" s="13" customFormat="1">
      <c r="B2010" s="159"/>
      <c r="D2010" s="154" t="s">
        <v>259</v>
      </c>
      <c r="E2010" s="160" t="s">
        <v>1</v>
      </c>
      <c r="F2010" s="161" t="s">
        <v>5039</v>
      </c>
      <c r="H2010" s="162">
        <v>4.9870000000000001</v>
      </c>
      <c r="L2010" s="159"/>
      <c r="M2010" s="163"/>
      <c r="T2010" s="164"/>
      <c r="AT2010" s="160" t="s">
        <v>259</v>
      </c>
      <c r="AU2010" s="160" t="s">
        <v>88</v>
      </c>
      <c r="AV2010" s="13" t="s">
        <v>88</v>
      </c>
      <c r="AW2010" s="13" t="s">
        <v>27</v>
      </c>
      <c r="AX2010" s="13" t="s">
        <v>72</v>
      </c>
      <c r="AY2010" s="160" t="s">
        <v>157</v>
      </c>
    </row>
    <row r="2011" spans="2:65" s="13" customFormat="1">
      <c r="B2011" s="159"/>
      <c r="D2011" s="154" t="s">
        <v>259</v>
      </c>
      <c r="E2011" s="160" t="s">
        <v>1</v>
      </c>
      <c r="F2011" s="161" t="s">
        <v>5040</v>
      </c>
      <c r="H2011" s="162">
        <v>10.901</v>
      </c>
      <c r="L2011" s="159"/>
      <c r="M2011" s="163"/>
      <c r="T2011" s="164"/>
      <c r="AT2011" s="160" t="s">
        <v>259</v>
      </c>
      <c r="AU2011" s="160" t="s">
        <v>88</v>
      </c>
      <c r="AV2011" s="13" t="s">
        <v>88</v>
      </c>
      <c r="AW2011" s="13" t="s">
        <v>27</v>
      </c>
      <c r="AX2011" s="13" t="s">
        <v>72</v>
      </c>
      <c r="AY2011" s="160" t="s">
        <v>157</v>
      </c>
    </row>
    <row r="2012" spans="2:65" s="14" customFormat="1">
      <c r="B2012" s="165"/>
      <c r="D2012" s="154" t="s">
        <v>259</v>
      </c>
      <c r="E2012" s="166" t="s">
        <v>1</v>
      </c>
      <c r="F2012" s="167" t="s">
        <v>265</v>
      </c>
      <c r="H2012" s="168">
        <v>22.35</v>
      </c>
      <c r="L2012" s="165"/>
      <c r="M2012" s="169"/>
      <c r="T2012" s="170"/>
      <c r="AT2012" s="166" t="s">
        <v>259</v>
      </c>
      <c r="AU2012" s="166" t="s">
        <v>88</v>
      </c>
      <c r="AV2012" s="14" t="s">
        <v>164</v>
      </c>
      <c r="AW2012" s="14" t="s">
        <v>27</v>
      </c>
      <c r="AX2012" s="14" t="s">
        <v>80</v>
      </c>
      <c r="AY2012" s="166" t="s">
        <v>157</v>
      </c>
    </row>
    <row r="2013" spans="2:65" s="1" customFormat="1" ht="62.65" customHeight="1">
      <c r="B2013" s="28"/>
      <c r="C2013" s="198" t="s">
        <v>1244</v>
      </c>
      <c r="D2013" s="198" t="s">
        <v>160</v>
      </c>
      <c r="E2013" s="199" t="s">
        <v>5041</v>
      </c>
      <c r="F2013" s="200" t="s">
        <v>5042</v>
      </c>
      <c r="G2013" s="201" t="s">
        <v>306</v>
      </c>
      <c r="H2013" s="202">
        <v>25.751999999999999</v>
      </c>
      <c r="I2013" s="903"/>
      <c r="J2013" s="203">
        <f>ROUND(I2013*H2013,2)</f>
        <v>0</v>
      </c>
      <c r="K2013" s="200" t="s">
        <v>2720</v>
      </c>
      <c r="L2013" s="28"/>
      <c r="M2013" s="140" t="s">
        <v>1</v>
      </c>
      <c r="N2013" s="141" t="s">
        <v>38</v>
      </c>
      <c r="O2013" s="142">
        <v>0.999</v>
      </c>
      <c r="P2013" s="142">
        <f>O2013*H2013</f>
        <v>25.726247999999998</v>
      </c>
      <c r="Q2013" s="142">
        <v>2.614E-2</v>
      </c>
      <c r="R2013" s="142">
        <f>Q2013*H2013</f>
        <v>0.67315727999999997</v>
      </c>
      <c r="S2013" s="142">
        <v>0</v>
      </c>
      <c r="T2013" s="143">
        <f>S2013*H2013</f>
        <v>0</v>
      </c>
      <c r="AR2013" s="144" t="s">
        <v>188</v>
      </c>
      <c r="AT2013" s="144" t="s">
        <v>160</v>
      </c>
      <c r="AU2013" s="144" t="s">
        <v>88</v>
      </c>
      <c r="AY2013" s="16" t="s">
        <v>157</v>
      </c>
      <c r="BE2013" s="145">
        <f>IF(N2013="základní",J2013,0)</f>
        <v>0</v>
      </c>
      <c r="BF2013" s="145">
        <f>IF(N2013="snížená",J2013,0)</f>
        <v>0</v>
      </c>
      <c r="BG2013" s="145">
        <f>IF(N2013="zákl. přenesená",J2013,0)</f>
        <v>0</v>
      </c>
      <c r="BH2013" s="145">
        <f>IF(N2013="sníž. přenesená",J2013,0)</f>
        <v>0</v>
      </c>
      <c r="BI2013" s="145">
        <f>IF(N2013="nulová",J2013,0)</f>
        <v>0</v>
      </c>
      <c r="BJ2013" s="16" t="s">
        <v>88</v>
      </c>
      <c r="BK2013" s="145">
        <f>ROUND(I2013*H2013,2)</f>
        <v>0</v>
      </c>
      <c r="BL2013" s="16" t="s">
        <v>188</v>
      </c>
      <c r="BM2013" s="144" t="s">
        <v>5043</v>
      </c>
    </row>
    <row r="2014" spans="2:65" s="1" customFormat="1">
      <c r="B2014" s="28"/>
      <c r="D2014" s="150" t="s">
        <v>214</v>
      </c>
      <c r="F2014" s="870" t="s">
        <v>5044</v>
      </c>
      <c r="L2014" s="28"/>
      <c r="M2014" s="152"/>
      <c r="T2014" s="52"/>
      <c r="AT2014" s="16" t="s">
        <v>214</v>
      </c>
      <c r="AU2014" s="16" t="s">
        <v>88</v>
      </c>
    </row>
    <row r="2015" spans="2:65" s="12" customFormat="1">
      <c r="B2015" s="153"/>
      <c r="D2015" s="154" t="s">
        <v>259</v>
      </c>
      <c r="E2015" s="155" t="s">
        <v>1</v>
      </c>
      <c r="F2015" s="156" t="s">
        <v>2723</v>
      </c>
      <c r="H2015" s="155" t="s">
        <v>1</v>
      </c>
      <c r="L2015" s="153"/>
      <c r="M2015" s="157"/>
      <c r="T2015" s="158"/>
      <c r="AT2015" s="155" t="s">
        <v>259</v>
      </c>
      <c r="AU2015" s="155" t="s">
        <v>88</v>
      </c>
      <c r="AV2015" s="12" t="s">
        <v>80</v>
      </c>
      <c r="AW2015" s="12" t="s">
        <v>27</v>
      </c>
      <c r="AX2015" s="12" t="s">
        <v>72</v>
      </c>
      <c r="AY2015" s="155" t="s">
        <v>157</v>
      </c>
    </row>
    <row r="2016" spans="2:65" s="12" customFormat="1">
      <c r="B2016" s="153"/>
      <c r="D2016" s="154" t="s">
        <v>259</v>
      </c>
      <c r="E2016" s="155" t="s">
        <v>1</v>
      </c>
      <c r="F2016" s="156" t="s">
        <v>2761</v>
      </c>
      <c r="H2016" s="155" t="s">
        <v>1</v>
      </c>
      <c r="L2016" s="153"/>
      <c r="M2016" s="157"/>
      <c r="T2016" s="158"/>
      <c r="AT2016" s="155" t="s">
        <v>259</v>
      </c>
      <c r="AU2016" s="155" t="s">
        <v>88</v>
      </c>
      <c r="AV2016" s="12" t="s">
        <v>80</v>
      </c>
      <c r="AW2016" s="12" t="s">
        <v>27</v>
      </c>
      <c r="AX2016" s="12" t="s">
        <v>72</v>
      </c>
      <c r="AY2016" s="155" t="s">
        <v>157</v>
      </c>
    </row>
    <row r="2017" spans="2:65" s="13" customFormat="1">
      <c r="B2017" s="159"/>
      <c r="D2017" s="154" t="s">
        <v>259</v>
      </c>
      <c r="E2017" s="160" t="s">
        <v>1</v>
      </c>
      <c r="F2017" s="161" t="s">
        <v>5045</v>
      </c>
      <c r="H2017" s="162">
        <v>6.01</v>
      </c>
      <c r="L2017" s="159"/>
      <c r="M2017" s="163"/>
      <c r="T2017" s="164"/>
      <c r="AT2017" s="160" t="s">
        <v>259</v>
      </c>
      <c r="AU2017" s="160" t="s">
        <v>88</v>
      </c>
      <c r="AV2017" s="13" t="s">
        <v>88</v>
      </c>
      <c r="AW2017" s="13" t="s">
        <v>27</v>
      </c>
      <c r="AX2017" s="13" t="s">
        <v>72</v>
      </c>
      <c r="AY2017" s="160" t="s">
        <v>157</v>
      </c>
    </row>
    <row r="2018" spans="2:65" s="13" customFormat="1">
      <c r="B2018" s="159"/>
      <c r="D2018" s="154" t="s">
        <v>259</v>
      </c>
      <c r="E2018" s="160" t="s">
        <v>1</v>
      </c>
      <c r="F2018" s="161" t="s">
        <v>5046</v>
      </c>
      <c r="H2018" s="162">
        <v>8.56</v>
      </c>
      <c r="L2018" s="159"/>
      <c r="M2018" s="163"/>
      <c r="T2018" s="164"/>
      <c r="AT2018" s="160" t="s">
        <v>259</v>
      </c>
      <c r="AU2018" s="160" t="s">
        <v>88</v>
      </c>
      <c r="AV2018" s="13" t="s">
        <v>88</v>
      </c>
      <c r="AW2018" s="13" t="s">
        <v>27</v>
      </c>
      <c r="AX2018" s="13" t="s">
        <v>72</v>
      </c>
      <c r="AY2018" s="160" t="s">
        <v>157</v>
      </c>
    </row>
    <row r="2019" spans="2:65" s="13" customFormat="1">
      <c r="B2019" s="159"/>
      <c r="D2019" s="154" t="s">
        <v>259</v>
      </c>
      <c r="E2019" s="160" t="s">
        <v>1</v>
      </c>
      <c r="F2019" s="161" t="s">
        <v>5047</v>
      </c>
      <c r="H2019" s="162">
        <v>1.1259999999999999</v>
      </c>
      <c r="L2019" s="159"/>
      <c r="M2019" s="163"/>
      <c r="T2019" s="164"/>
      <c r="AT2019" s="160" t="s">
        <v>259</v>
      </c>
      <c r="AU2019" s="160" t="s">
        <v>88</v>
      </c>
      <c r="AV2019" s="13" t="s">
        <v>88</v>
      </c>
      <c r="AW2019" s="13" t="s">
        <v>27</v>
      </c>
      <c r="AX2019" s="13" t="s">
        <v>72</v>
      </c>
      <c r="AY2019" s="160" t="s">
        <v>157</v>
      </c>
    </row>
    <row r="2020" spans="2:65" s="13" customFormat="1">
      <c r="B2020" s="159"/>
      <c r="D2020" s="154" t="s">
        <v>259</v>
      </c>
      <c r="E2020" s="160" t="s">
        <v>1</v>
      </c>
      <c r="F2020" s="161" t="s">
        <v>5048</v>
      </c>
      <c r="H2020" s="162">
        <v>4.915</v>
      </c>
      <c r="L2020" s="159"/>
      <c r="M2020" s="163"/>
      <c r="T2020" s="164"/>
      <c r="AT2020" s="160" t="s">
        <v>259</v>
      </c>
      <c r="AU2020" s="160" t="s">
        <v>88</v>
      </c>
      <c r="AV2020" s="13" t="s">
        <v>88</v>
      </c>
      <c r="AW2020" s="13" t="s">
        <v>27</v>
      </c>
      <c r="AX2020" s="13" t="s">
        <v>72</v>
      </c>
      <c r="AY2020" s="160" t="s">
        <v>157</v>
      </c>
    </row>
    <row r="2021" spans="2:65" s="13" customFormat="1">
      <c r="B2021" s="159"/>
      <c r="D2021" s="154" t="s">
        <v>259</v>
      </c>
      <c r="E2021" s="160" t="s">
        <v>1</v>
      </c>
      <c r="F2021" s="161" t="s">
        <v>5049</v>
      </c>
      <c r="H2021" s="162">
        <v>5.141</v>
      </c>
      <c r="L2021" s="159"/>
      <c r="M2021" s="163"/>
      <c r="T2021" s="164"/>
      <c r="AT2021" s="160" t="s">
        <v>259</v>
      </c>
      <c r="AU2021" s="160" t="s">
        <v>88</v>
      </c>
      <c r="AV2021" s="13" t="s">
        <v>88</v>
      </c>
      <c r="AW2021" s="13" t="s">
        <v>27</v>
      </c>
      <c r="AX2021" s="13" t="s">
        <v>72</v>
      </c>
      <c r="AY2021" s="160" t="s">
        <v>157</v>
      </c>
    </row>
    <row r="2022" spans="2:65" s="14" customFormat="1">
      <c r="B2022" s="165"/>
      <c r="D2022" s="154" t="s">
        <v>259</v>
      </c>
      <c r="E2022" s="166" t="s">
        <v>1</v>
      </c>
      <c r="F2022" s="167" t="s">
        <v>265</v>
      </c>
      <c r="H2022" s="168">
        <v>25.751999999999999</v>
      </c>
      <c r="L2022" s="165"/>
      <c r="M2022" s="169"/>
      <c r="T2022" s="170"/>
      <c r="AT2022" s="166" t="s">
        <v>259</v>
      </c>
      <c r="AU2022" s="166" t="s">
        <v>88</v>
      </c>
      <c r="AV2022" s="14" t="s">
        <v>164</v>
      </c>
      <c r="AW2022" s="14" t="s">
        <v>27</v>
      </c>
      <c r="AX2022" s="14" t="s">
        <v>80</v>
      </c>
      <c r="AY2022" s="166" t="s">
        <v>157</v>
      </c>
    </row>
    <row r="2023" spans="2:65" s="1" customFormat="1" ht="62.65" customHeight="1">
      <c r="B2023" s="28"/>
      <c r="C2023" s="198" t="s">
        <v>1249</v>
      </c>
      <c r="D2023" s="198" t="s">
        <v>160</v>
      </c>
      <c r="E2023" s="199" t="s">
        <v>5050</v>
      </c>
      <c r="F2023" s="200" t="s">
        <v>5051</v>
      </c>
      <c r="G2023" s="201" t="s">
        <v>306</v>
      </c>
      <c r="H2023" s="202">
        <v>10.07</v>
      </c>
      <c r="I2023" s="903"/>
      <c r="J2023" s="203">
        <f>ROUND(I2023*H2023,2)</f>
        <v>0</v>
      </c>
      <c r="K2023" s="200" t="s">
        <v>2720</v>
      </c>
      <c r="L2023" s="28"/>
      <c r="M2023" s="140" t="s">
        <v>1</v>
      </c>
      <c r="N2023" s="141" t="s">
        <v>38</v>
      </c>
      <c r="O2023" s="142">
        <v>1.296</v>
      </c>
      <c r="P2023" s="142">
        <f>O2023*H2023</f>
        <v>13.05072</v>
      </c>
      <c r="Q2023" s="142">
        <v>4.5699999999999998E-2</v>
      </c>
      <c r="R2023" s="142">
        <f>Q2023*H2023</f>
        <v>0.46019899999999997</v>
      </c>
      <c r="S2023" s="142">
        <v>0</v>
      </c>
      <c r="T2023" s="143">
        <f>S2023*H2023</f>
        <v>0</v>
      </c>
      <c r="AR2023" s="144" t="s">
        <v>188</v>
      </c>
      <c r="AT2023" s="144" t="s">
        <v>160</v>
      </c>
      <c r="AU2023" s="144" t="s">
        <v>88</v>
      </c>
      <c r="AY2023" s="16" t="s">
        <v>157</v>
      </c>
      <c r="BE2023" s="145">
        <f>IF(N2023="základní",J2023,0)</f>
        <v>0</v>
      </c>
      <c r="BF2023" s="145">
        <f>IF(N2023="snížená",J2023,0)</f>
        <v>0</v>
      </c>
      <c r="BG2023" s="145">
        <f>IF(N2023="zákl. přenesená",J2023,0)</f>
        <v>0</v>
      </c>
      <c r="BH2023" s="145">
        <f>IF(N2023="sníž. přenesená",J2023,0)</f>
        <v>0</v>
      </c>
      <c r="BI2023" s="145">
        <f>IF(N2023="nulová",J2023,0)</f>
        <v>0</v>
      </c>
      <c r="BJ2023" s="16" t="s">
        <v>88</v>
      </c>
      <c r="BK2023" s="145">
        <f>ROUND(I2023*H2023,2)</f>
        <v>0</v>
      </c>
      <c r="BL2023" s="16" t="s">
        <v>188</v>
      </c>
      <c r="BM2023" s="144" t="s">
        <v>5052</v>
      </c>
    </row>
    <row r="2024" spans="2:65" s="1" customFormat="1">
      <c r="B2024" s="28"/>
      <c r="D2024" s="150" t="s">
        <v>214</v>
      </c>
      <c r="F2024" s="870" t="s">
        <v>5053</v>
      </c>
      <c r="L2024" s="28"/>
      <c r="M2024" s="152"/>
      <c r="T2024" s="52"/>
      <c r="AT2024" s="16" t="s">
        <v>214</v>
      </c>
      <c r="AU2024" s="16" t="s">
        <v>88</v>
      </c>
    </row>
    <row r="2025" spans="2:65" s="12" customFormat="1">
      <c r="B2025" s="153"/>
      <c r="D2025" s="154" t="s">
        <v>259</v>
      </c>
      <c r="E2025" s="155" t="s">
        <v>1</v>
      </c>
      <c r="F2025" s="156" t="s">
        <v>2723</v>
      </c>
      <c r="H2025" s="155" t="s">
        <v>1</v>
      </c>
      <c r="L2025" s="153"/>
      <c r="M2025" s="157"/>
      <c r="T2025" s="158"/>
      <c r="AT2025" s="155" t="s">
        <v>259</v>
      </c>
      <c r="AU2025" s="155" t="s">
        <v>88</v>
      </c>
      <c r="AV2025" s="12" t="s">
        <v>80</v>
      </c>
      <c r="AW2025" s="12" t="s">
        <v>27</v>
      </c>
      <c r="AX2025" s="12" t="s">
        <v>72</v>
      </c>
      <c r="AY2025" s="155" t="s">
        <v>157</v>
      </c>
    </row>
    <row r="2026" spans="2:65" s="12" customFormat="1">
      <c r="B2026" s="153"/>
      <c r="D2026" s="154" t="s">
        <v>259</v>
      </c>
      <c r="E2026" s="155" t="s">
        <v>1</v>
      </c>
      <c r="F2026" s="156" t="s">
        <v>2761</v>
      </c>
      <c r="H2026" s="155" t="s">
        <v>1</v>
      </c>
      <c r="L2026" s="153"/>
      <c r="M2026" s="157"/>
      <c r="T2026" s="158"/>
      <c r="AT2026" s="155" t="s">
        <v>259</v>
      </c>
      <c r="AU2026" s="155" t="s">
        <v>88</v>
      </c>
      <c r="AV2026" s="12" t="s">
        <v>80</v>
      </c>
      <c r="AW2026" s="12" t="s">
        <v>27</v>
      </c>
      <c r="AX2026" s="12" t="s">
        <v>72</v>
      </c>
      <c r="AY2026" s="155" t="s">
        <v>157</v>
      </c>
    </row>
    <row r="2027" spans="2:65" s="13" customFormat="1">
      <c r="B2027" s="159"/>
      <c r="D2027" s="154" t="s">
        <v>259</v>
      </c>
      <c r="E2027" s="160" t="s">
        <v>1</v>
      </c>
      <c r="F2027" s="161" t="s">
        <v>5054</v>
      </c>
      <c r="H2027" s="162">
        <v>10.07</v>
      </c>
      <c r="L2027" s="159"/>
      <c r="M2027" s="163"/>
      <c r="T2027" s="164"/>
      <c r="AT2027" s="160" t="s">
        <v>259</v>
      </c>
      <c r="AU2027" s="160" t="s">
        <v>88</v>
      </c>
      <c r="AV2027" s="13" t="s">
        <v>88</v>
      </c>
      <c r="AW2027" s="13" t="s">
        <v>27</v>
      </c>
      <c r="AX2027" s="13" t="s">
        <v>72</v>
      </c>
      <c r="AY2027" s="160" t="s">
        <v>157</v>
      </c>
    </row>
    <row r="2028" spans="2:65" s="14" customFormat="1">
      <c r="B2028" s="165"/>
      <c r="D2028" s="154" t="s">
        <v>259</v>
      </c>
      <c r="E2028" s="166" t="s">
        <v>1</v>
      </c>
      <c r="F2028" s="167" t="s">
        <v>265</v>
      </c>
      <c r="H2028" s="168">
        <v>10.07</v>
      </c>
      <c r="L2028" s="165"/>
      <c r="M2028" s="169"/>
      <c r="T2028" s="170"/>
      <c r="AT2028" s="166" t="s">
        <v>259</v>
      </c>
      <c r="AU2028" s="166" t="s">
        <v>88</v>
      </c>
      <c r="AV2028" s="14" t="s">
        <v>164</v>
      </c>
      <c r="AW2028" s="14" t="s">
        <v>27</v>
      </c>
      <c r="AX2028" s="14" t="s">
        <v>80</v>
      </c>
      <c r="AY2028" s="166" t="s">
        <v>157</v>
      </c>
    </row>
    <row r="2029" spans="2:65" s="1" customFormat="1" ht="62.65" customHeight="1">
      <c r="B2029" s="28"/>
      <c r="C2029" s="198" t="s">
        <v>1254</v>
      </c>
      <c r="D2029" s="198" t="s">
        <v>160</v>
      </c>
      <c r="E2029" s="199" t="s">
        <v>5055</v>
      </c>
      <c r="F2029" s="200" t="s">
        <v>5056</v>
      </c>
      <c r="G2029" s="201" t="s">
        <v>306</v>
      </c>
      <c r="H2029" s="202">
        <v>13.276999999999999</v>
      </c>
      <c r="I2029" s="903"/>
      <c r="J2029" s="203">
        <f>ROUND(I2029*H2029,2)</f>
        <v>0</v>
      </c>
      <c r="K2029" s="200" t="s">
        <v>2720</v>
      </c>
      <c r="L2029" s="28"/>
      <c r="M2029" s="140" t="s">
        <v>1</v>
      </c>
      <c r="N2029" s="141" t="s">
        <v>38</v>
      </c>
      <c r="O2029" s="142">
        <v>1.296</v>
      </c>
      <c r="P2029" s="142">
        <f>O2029*H2029</f>
        <v>17.206992</v>
      </c>
      <c r="Q2029" s="142">
        <v>4.6960000000000002E-2</v>
      </c>
      <c r="R2029" s="142">
        <f>Q2029*H2029</f>
        <v>0.62348791999999997</v>
      </c>
      <c r="S2029" s="142">
        <v>0</v>
      </c>
      <c r="T2029" s="143">
        <f>S2029*H2029</f>
        <v>0</v>
      </c>
      <c r="AR2029" s="144" t="s">
        <v>188</v>
      </c>
      <c r="AT2029" s="144" t="s">
        <v>160</v>
      </c>
      <c r="AU2029" s="144" t="s">
        <v>88</v>
      </c>
      <c r="AY2029" s="16" t="s">
        <v>157</v>
      </c>
      <c r="BE2029" s="145">
        <f>IF(N2029="základní",J2029,0)</f>
        <v>0</v>
      </c>
      <c r="BF2029" s="145">
        <f>IF(N2029="snížená",J2029,0)</f>
        <v>0</v>
      </c>
      <c r="BG2029" s="145">
        <f>IF(N2029="zákl. přenesená",J2029,0)</f>
        <v>0</v>
      </c>
      <c r="BH2029" s="145">
        <f>IF(N2029="sníž. přenesená",J2029,0)</f>
        <v>0</v>
      </c>
      <c r="BI2029" s="145">
        <f>IF(N2029="nulová",J2029,0)</f>
        <v>0</v>
      </c>
      <c r="BJ2029" s="16" t="s">
        <v>88</v>
      </c>
      <c r="BK2029" s="145">
        <f>ROUND(I2029*H2029,2)</f>
        <v>0</v>
      </c>
      <c r="BL2029" s="16" t="s">
        <v>188</v>
      </c>
      <c r="BM2029" s="144" t="s">
        <v>5057</v>
      </c>
    </row>
    <row r="2030" spans="2:65" s="1" customFormat="1">
      <c r="B2030" s="28"/>
      <c r="D2030" s="150" t="s">
        <v>214</v>
      </c>
      <c r="F2030" s="870" t="s">
        <v>5058</v>
      </c>
      <c r="L2030" s="28"/>
      <c r="M2030" s="152"/>
      <c r="T2030" s="52"/>
      <c r="AT2030" s="16" t="s">
        <v>214</v>
      </c>
      <c r="AU2030" s="16" t="s">
        <v>88</v>
      </c>
    </row>
    <row r="2031" spans="2:65" s="12" customFormat="1">
      <c r="B2031" s="153"/>
      <c r="D2031" s="154" t="s">
        <v>259</v>
      </c>
      <c r="E2031" s="155" t="s">
        <v>1</v>
      </c>
      <c r="F2031" s="156" t="s">
        <v>2723</v>
      </c>
      <c r="H2031" s="155" t="s">
        <v>1</v>
      </c>
      <c r="L2031" s="153"/>
      <c r="M2031" s="157"/>
      <c r="T2031" s="158"/>
      <c r="AT2031" s="155" t="s">
        <v>259</v>
      </c>
      <c r="AU2031" s="155" t="s">
        <v>88</v>
      </c>
      <c r="AV2031" s="12" t="s">
        <v>80</v>
      </c>
      <c r="AW2031" s="12" t="s">
        <v>27</v>
      </c>
      <c r="AX2031" s="12" t="s">
        <v>72</v>
      </c>
      <c r="AY2031" s="155" t="s">
        <v>157</v>
      </c>
    </row>
    <row r="2032" spans="2:65" s="12" customFormat="1">
      <c r="B2032" s="153"/>
      <c r="D2032" s="154" t="s">
        <v>259</v>
      </c>
      <c r="E2032" s="155" t="s">
        <v>1</v>
      </c>
      <c r="F2032" s="156" t="s">
        <v>2761</v>
      </c>
      <c r="H2032" s="155" t="s">
        <v>1</v>
      </c>
      <c r="L2032" s="153"/>
      <c r="M2032" s="157"/>
      <c r="T2032" s="158"/>
      <c r="AT2032" s="155" t="s">
        <v>259</v>
      </c>
      <c r="AU2032" s="155" t="s">
        <v>88</v>
      </c>
      <c r="AV2032" s="12" t="s">
        <v>80</v>
      </c>
      <c r="AW2032" s="12" t="s">
        <v>27</v>
      </c>
      <c r="AX2032" s="12" t="s">
        <v>72</v>
      </c>
      <c r="AY2032" s="155" t="s">
        <v>157</v>
      </c>
    </row>
    <row r="2033" spans="2:65" s="13" customFormat="1">
      <c r="B2033" s="159"/>
      <c r="D2033" s="154" t="s">
        <v>259</v>
      </c>
      <c r="E2033" s="160" t="s">
        <v>1</v>
      </c>
      <c r="F2033" s="161" t="s">
        <v>5059</v>
      </c>
      <c r="H2033" s="162">
        <v>6.4880000000000004</v>
      </c>
      <c r="L2033" s="159"/>
      <c r="M2033" s="163"/>
      <c r="T2033" s="164"/>
      <c r="AT2033" s="160" t="s">
        <v>259</v>
      </c>
      <c r="AU2033" s="160" t="s">
        <v>88</v>
      </c>
      <c r="AV2033" s="13" t="s">
        <v>88</v>
      </c>
      <c r="AW2033" s="13" t="s">
        <v>27</v>
      </c>
      <c r="AX2033" s="13" t="s">
        <v>72</v>
      </c>
      <c r="AY2033" s="160" t="s">
        <v>157</v>
      </c>
    </row>
    <row r="2034" spans="2:65" s="13" customFormat="1">
      <c r="B2034" s="159"/>
      <c r="D2034" s="154" t="s">
        <v>259</v>
      </c>
      <c r="E2034" s="160" t="s">
        <v>1</v>
      </c>
      <c r="F2034" s="161" t="s">
        <v>5060</v>
      </c>
      <c r="H2034" s="162">
        <v>6.7889999999999997</v>
      </c>
      <c r="L2034" s="159"/>
      <c r="M2034" s="163"/>
      <c r="T2034" s="164"/>
      <c r="AT2034" s="160" t="s">
        <v>259</v>
      </c>
      <c r="AU2034" s="160" t="s">
        <v>88</v>
      </c>
      <c r="AV2034" s="13" t="s">
        <v>88</v>
      </c>
      <c r="AW2034" s="13" t="s">
        <v>27</v>
      </c>
      <c r="AX2034" s="13" t="s">
        <v>72</v>
      </c>
      <c r="AY2034" s="160" t="s">
        <v>157</v>
      </c>
    </row>
    <row r="2035" spans="2:65" s="14" customFormat="1">
      <c r="B2035" s="165"/>
      <c r="D2035" s="154" t="s">
        <v>259</v>
      </c>
      <c r="E2035" s="166" t="s">
        <v>1</v>
      </c>
      <c r="F2035" s="167" t="s">
        <v>265</v>
      </c>
      <c r="H2035" s="168">
        <v>13.276999999999999</v>
      </c>
      <c r="L2035" s="165"/>
      <c r="M2035" s="169"/>
      <c r="T2035" s="170"/>
      <c r="AT2035" s="166" t="s">
        <v>259</v>
      </c>
      <c r="AU2035" s="166" t="s">
        <v>88</v>
      </c>
      <c r="AV2035" s="14" t="s">
        <v>164</v>
      </c>
      <c r="AW2035" s="14" t="s">
        <v>27</v>
      </c>
      <c r="AX2035" s="14" t="s">
        <v>80</v>
      </c>
      <c r="AY2035" s="166" t="s">
        <v>157</v>
      </c>
    </row>
    <row r="2036" spans="2:65" s="1" customFormat="1" ht="55.5" customHeight="1">
      <c r="B2036" s="28"/>
      <c r="C2036" s="198" t="s">
        <v>1259</v>
      </c>
      <c r="D2036" s="198" t="s">
        <v>160</v>
      </c>
      <c r="E2036" s="199" t="s">
        <v>5061</v>
      </c>
      <c r="F2036" s="200" t="s">
        <v>5062</v>
      </c>
      <c r="G2036" s="201" t="s">
        <v>306</v>
      </c>
      <c r="H2036" s="202">
        <v>14.263999999999999</v>
      </c>
      <c r="I2036" s="903"/>
      <c r="J2036" s="203">
        <f>ROUND(I2036*H2036,2)</f>
        <v>0</v>
      </c>
      <c r="K2036" s="200" t="s">
        <v>2720</v>
      </c>
      <c r="L2036" s="28"/>
      <c r="M2036" s="140" t="s">
        <v>1</v>
      </c>
      <c r="N2036" s="141" t="s">
        <v>38</v>
      </c>
      <c r="O2036" s="142">
        <v>0.95899999999999996</v>
      </c>
      <c r="P2036" s="142">
        <f>O2036*H2036</f>
        <v>13.679175999999998</v>
      </c>
      <c r="Q2036" s="142">
        <v>2.5559999999999999E-2</v>
      </c>
      <c r="R2036" s="142">
        <f>Q2036*H2036</f>
        <v>0.36458784</v>
      </c>
      <c r="S2036" s="142">
        <v>0</v>
      </c>
      <c r="T2036" s="143">
        <f>S2036*H2036</f>
        <v>0</v>
      </c>
      <c r="AR2036" s="144" t="s">
        <v>188</v>
      </c>
      <c r="AT2036" s="144" t="s">
        <v>160</v>
      </c>
      <c r="AU2036" s="144" t="s">
        <v>88</v>
      </c>
      <c r="AY2036" s="16" t="s">
        <v>157</v>
      </c>
      <c r="BE2036" s="145">
        <f>IF(N2036="základní",J2036,0)</f>
        <v>0</v>
      </c>
      <c r="BF2036" s="145">
        <f>IF(N2036="snížená",J2036,0)</f>
        <v>0</v>
      </c>
      <c r="BG2036" s="145">
        <f>IF(N2036="zákl. přenesená",J2036,0)</f>
        <v>0</v>
      </c>
      <c r="BH2036" s="145">
        <f>IF(N2036="sníž. přenesená",J2036,0)</f>
        <v>0</v>
      </c>
      <c r="BI2036" s="145">
        <f>IF(N2036="nulová",J2036,0)</f>
        <v>0</v>
      </c>
      <c r="BJ2036" s="16" t="s">
        <v>88</v>
      </c>
      <c r="BK2036" s="145">
        <f>ROUND(I2036*H2036,2)</f>
        <v>0</v>
      </c>
      <c r="BL2036" s="16" t="s">
        <v>188</v>
      </c>
      <c r="BM2036" s="144" t="s">
        <v>5063</v>
      </c>
    </row>
    <row r="2037" spans="2:65" s="1" customFormat="1">
      <c r="B2037" s="28"/>
      <c r="D2037" s="150" t="s">
        <v>214</v>
      </c>
      <c r="F2037" s="870" t="s">
        <v>5064</v>
      </c>
      <c r="L2037" s="28"/>
      <c r="M2037" s="152"/>
      <c r="T2037" s="52"/>
      <c r="AT2037" s="16" t="s">
        <v>214</v>
      </c>
      <c r="AU2037" s="16" t="s">
        <v>88</v>
      </c>
    </row>
    <row r="2038" spans="2:65" s="12" customFormat="1">
      <c r="B2038" s="153"/>
      <c r="D2038" s="154" t="s">
        <v>259</v>
      </c>
      <c r="E2038" s="155" t="s">
        <v>1</v>
      </c>
      <c r="F2038" s="156" t="s">
        <v>2723</v>
      </c>
      <c r="H2038" s="155" t="s">
        <v>1</v>
      </c>
      <c r="L2038" s="153"/>
      <c r="M2038" s="157"/>
      <c r="T2038" s="158"/>
      <c r="AT2038" s="155" t="s">
        <v>259</v>
      </c>
      <c r="AU2038" s="155" t="s">
        <v>88</v>
      </c>
      <c r="AV2038" s="12" t="s">
        <v>80</v>
      </c>
      <c r="AW2038" s="12" t="s">
        <v>27</v>
      </c>
      <c r="AX2038" s="12" t="s">
        <v>72</v>
      </c>
      <c r="AY2038" s="155" t="s">
        <v>157</v>
      </c>
    </row>
    <row r="2039" spans="2:65" s="12" customFormat="1">
      <c r="B2039" s="153"/>
      <c r="D2039" s="154" t="s">
        <v>259</v>
      </c>
      <c r="E2039" s="155" t="s">
        <v>1</v>
      </c>
      <c r="F2039" s="156" t="s">
        <v>2760</v>
      </c>
      <c r="H2039" s="155" t="s">
        <v>1</v>
      </c>
      <c r="L2039" s="153"/>
      <c r="M2039" s="157"/>
      <c r="T2039" s="158"/>
      <c r="AT2039" s="155" t="s">
        <v>259</v>
      </c>
      <c r="AU2039" s="155" t="s">
        <v>88</v>
      </c>
      <c r="AV2039" s="12" t="s">
        <v>80</v>
      </c>
      <c r="AW2039" s="12" t="s">
        <v>27</v>
      </c>
      <c r="AX2039" s="12" t="s">
        <v>72</v>
      </c>
      <c r="AY2039" s="155" t="s">
        <v>157</v>
      </c>
    </row>
    <row r="2040" spans="2:65" s="12" customFormat="1">
      <c r="B2040" s="153"/>
      <c r="D2040" s="154" t="s">
        <v>259</v>
      </c>
      <c r="E2040" s="155" t="s">
        <v>1</v>
      </c>
      <c r="F2040" s="156" t="s">
        <v>5065</v>
      </c>
      <c r="H2040" s="155" t="s">
        <v>1</v>
      </c>
      <c r="L2040" s="153"/>
      <c r="M2040" s="157"/>
      <c r="T2040" s="158"/>
      <c r="AT2040" s="155" t="s">
        <v>259</v>
      </c>
      <c r="AU2040" s="155" t="s">
        <v>88</v>
      </c>
      <c r="AV2040" s="12" t="s">
        <v>80</v>
      </c>
      <c r="AW2040" s="12" t="s">
        <v>27</v>
      </c>
      <c r="AX2040" s="12" t="s">
        <v>72</v>
      </c>
      <c r="AY2040" s="155" t="s">
        <v>157</v>
      </c>
    </row>
    <row r="2041" spans="2:65" s="13" customFormat="1">
      <c r="B2041" s="159"/>
      <c r="D2041" s="154" t="s">
        <v>259</v>
      </c>
      <c r="E2041" s="160" t="s">
        <v>1</v>
      </c>
      <c r="F2041" s="161" t="s">
        <v>5066</v>
      </c>
      <c r="H2041" s="162">
        <v>14.263999999999999</v>
      </c>
      <c r="L2041" s="159"/>
      <c r="M2041" s="163"/>
      <c r="T2041" s="164"/>
      <c r="AT2041" s="160" t="s">
        <v>259</v>
      </c>
      <c r="AU2041" s="160" t="s">
        <v>88</v>
      </c>
      <c r="AV2041" s="13" t="s">
        <v>88</v>
      </c>
      <c r="AW2041" s="13" t="s">
        <v>27</v>
      </c>
      <c r="AX2041" s="13" t="s">
        <v>72</v>
      </c>
      <c r="AY2041" s="160" t="s">
        <v>157</v>
      </c>
    </row>
    <row r="2042" spans="2:65" s="14" customFormat="1">
      <c r="B2042" s="165"/>
      <c r="D2042" s="154" t="s">
        <v>259</v>
      </c>
      <c r="E2042" s="166" t="s">
        <v>1</v>
      </c>
      <c r="F2042" s="167" t="s">
        <v>265</v>
      </c>
      <c r="H2042" s="168">
        <v>14.263999999999999</v>
      </c>
      <c r="L2042" s="165"/>
      <c r="M2042" s="169"/>
      <c r="T2042" s="170"/>
      <c r="AT2042" s="166" t="s">
        <v>259</v>
      </c>
      <c r="AU2042" s="166" t="s">
        <v>88</v>
      </c>
      <c r="AV2042" s="14" t="s">
        <v>164</v>
      </c>
      <c r="AW2042" s="14" t="s">
        <v>27</v>
      </c>
      <c r="AX2042" s="14" t="s">
        <v>80</v>
      </c>
      <c r="AY2042" s="166" t="s">
        <v>157</v>
      </c>
    </row>
    <row r="2043" spans="2:65" s="1" customFormat="1" ht="78" customHeight="1">
      <c r="B2043" s="28"/>
      <c r="C2043" s="198" t="s">
        <v>1269</v>
      </c>
      <c r="D2043" s="198" t="s">
        <v>160</v>
      </c>
      <c r="E2043" s="199" t="s">
        <v>5067</v>
      </c>
      <c r="F2043" s="200" t="s">
        <v>5068</v>
      </c>
      <c r="G2043" s="201" t="s">
        <v>306</v>
      </c>
      <c r="H2043" s="202">
        <v>336.88799999999998</v>
      </c>
      <c r="I2043" s="903"/>
      <c r="J2043" s="203">
        <f>ROUND(I2043*H2043,2)</f>
        <v>0</v>
      </c>
      <c r="K2043" s="200" t="s">
        <v>2720</v>
      </c>
      <c r="L2043" s="28"/>
      <c r="M2043" s="140" t="s">
        <v>1</v>
      </c>
      <c r="N2043" s="141" t="s">
        <v>38</v>
      </c>
      <c r="O2043" s="142">
        <v>1.244</v>
      </c>
      <c r="P2043" s="142">
        <f>O2043*H2043</f>
        <v>419.08867199999997</v>
      </c>
      <c r="Q2043" s="142">
        <v>3.005E-2</v>
      </c>
      <c r="R2043" s="142">
        <f>Q2043*H2043</f>
        <v>10.123484399999999</v>
      </c>
      <c r="S2043" s="142">
        <v>0</v>
      </c>
      <c r="T2043" s="143">
        <f>S2043*H2043</f>
        <v>0</v>
      </c>
      <c r="AR2043" s="144" t="s">
        <v>188</v>
      </c>
      <c r="AT2043" s="144" t="s">
        <v>160</v>
      </c>
      <c r="AU2043" s="144" t="s">
        <v>88</v>
      </c>
      <c r="AY2043" s="16" t="s">
        <v>157</v>
      </c>
      <c r="BE2043" s="145">
        <f>IF(N2043="základní",J2043,0)</f>
        <v>0</v>
      </c>
      <c r="BF2043" s="145">
        <f>IF(N2043="snížená",J2043,0)</f>
        <v>0</v>
      </c>
      <c r="BG2043" s="145">
        <f>IF(N2043="zákl. přenesená",J2043,0)</f>
        <v>0</v>
      </c>
      <c r="BH2043" s="145">
        <f>IF(N2043="sníž. přenesená",J2043,0)</f>
        <v>0</v>
      </c>
      <c r="BI2043" s="145">
        <f>IF(N2043="nulová",J2043,0)</f>
        <v>0</v>
      </c>
      <c r="BJ2043" s="16" t="s">
        <v>88</v>
      </c>
      <c r="BK2043" s="145">
        <f>ROUND(I2043*H2043,2)</f>
        <v>0</v>
      </c>
      <c r="BL2043" s="16" t="s">
        <v>188</v>
      </c>
      <c r="BM2043" s="144" t="s">
        <v>5069</v>
      </c>
    </row>
    <row r="2044" spans="2:65" s="1" customFormat="1">
      <c r="B2044" s="28"/>
      <c r="D2044" s="150" t="s">
        <v>214</v>
      </c>
      <c r="F2044" s="870" t="s">
        <v>5070</v>
      </c>
      <c r="L2044" s="28"/>
      <c r="M2044" s="152"/>
      <c r="T2044" s="52"/>
      <c r="AT2044" s="16" t="s">
        <v>214</v>
      </c>
      <c r="AU2044" s="16" t="s">
        <v>88</v>
      </c>
    </row>
    <row r="2045" spans="2:65" s="12" customFormat="1">
      <c r="B2045" s="153"/>
      <c r="D2045" s="154" t="s">
        <v>259</v>
      </c>
      <c r="E2045" s="155" t="s">
        <v>1</v>
      </c>
      <c r="F2045" s="156" t="s">
        <v>2723</v>
      </c>
      <c r="H2045" s="155" t="s">
        <v>1</v>
      </c>
      <c r="L2045" s="153"/>
      <c r="M2045" s="157"/>
      <c r="T2045" s="158"/>
      <c r="AT2045" s="155" t="s">
        <v>259</v>
      </c>
      <c r="AU2045" s="155" t="s">
        <v>88</v>
      </c>
      <c r="AV2045" s="12" t="s">
        <v>80</v>
      </c>
      <c r="AW2045" s="12" t="s">
        <v>27</v>
      </c>
      <c r="AX2045" s="12" t="s">
        <v>72</v>
      </c>
      <c r="AY2045" s="155" t="s">
        <v>157</v>
      </c>
    </row>
    <row r="2046" spans="2:65" s="12" customFormat="1">
      <c r="B2046" s="153"/>
      <c r="D2046" s="154" t="s">
        <v>259</v>
      </c>
      <c r="E2046" s="155" t="s">
        <v>1</v>
      </c>
      <c r="F2046" s="156" t="s">
        <v>2761</v>
      </c>
      <c r="H2046" s="155" t="s">
        <v>1</v>
      </c>
      <c r="L2046" s="153"/>
      <c r="M2046" s="157"/>
      <c r="T2046" s="158"/>
      <c r="AT2046" s="155" t="s">
        <v>259</v>
      </c>
      <c r="AU2046" s="155" t="s">
        <v>88</v>
      </c>
      <c r="AV2046" s="12" t="s">
        <v>80</v>
      </c>
      <c r="AW2046" s="12" t="s">
        <v>27</v>
      </c>
      <c r="AX2046" s="12" t="s">
        <v>72</v>
      </c>
      <c r="AY2046" s="155" t="s">
        <v>157</v>
      </c>
    </row>
    <row r="2047" spans="2:65" s="13" customFormat="1">
      <c r="B2047" s="159"/>
      <c r="D2047" s="154" t="s">
        <v>259</v>
      </c>
      <c r="E2047" s="160" t="s">
        <v>1</v>
      </c>
      <c r="F2047" s="161" t="s">
        <v>5071</v>
      </c>
      <c r="H2047" s="162">
        <v>5.0330000000000004</v>
      </c>
      <c r="L2047" s="159"/>
      <c r="M2047" s="163"/>
      <c r="T2047" s="164"/>
      <c r="AT2047" s="160" t="s">
        <v>259</v>
      </c>
      <c r="AU2047" s="160" t="s">
        <v>88</v>
      </c>
      <c r="AV2047" s="13" t="s">
        <v>88</v>
      </c>
      <c r="AW2047" s="13" t="s">
        <v>27</v>
      </c>
      <c r="AX2047" s="13" t="s">
        <v>72</v>
      </c>
      <c r="AY2047" s="160" t="s">
        <v>157</v>
      </c>
    </row>
    <row r="2048" spans="2:65" s="13" customFormat="1">
      <c r="B2048" s="159"/>
      <c r="D2048" s="154" t="s">
        <v>259</v>
      </c>
      <c r="E2048" s="160" t="s">
        <v>1</v>
      </c>
      <c r="F2048" s="161" t="s">
        <v>5072</v>
      </c>
      <c r="H2048" s="162">
        <v>19.175999999999998</v>
      </c>
      <c r="L2048" s="159"/>
      <c r="M2048" s="163"/>
      <c r="T2048" s="164"/>
      <c r="AT2048" s="160" t="s">
        <v>259</v>
      </c>
      <c r="AU2048" s="160" t="s">
        <v>88</v>
      </c>
      <c r="AV2048" s="13" t="s">
        <v>88</v>
      </c>
      <c r="AW2048" s="13" t="s">
        <v>27</v>
      </c>
      <c r="AX2048" s="13" t="s">
        <v>72</v>
      </c>
      <c r="AY2048" s="160" t="s">
        <v>157</v>
      </c>
    </row>
    <row r="2049" spans="2:51" s="13" customFormat="1">
      <c r="B2049" s="159"/>
      <c r="D2049" s="154" t="s">
        <v>259</v>
      </c>
      <c r="E2049" s="160" t="s">
        <v>1</v>
      </c>
      <c r="F2049" s="161" t="s">
        <v>5073</v>
      </c>
      <c r="H2049" s="162">
        <v>17.988</v>
      </c>
      <c r="L2049" s="159"/>
      <c r="M2049" s="163"/>
      <c r="T2049" s="164"/>
      <c r="AT2049" s="160" t="s">
        <v>259</v>
      </c>
      <c r="AU2049" s="160" t="s">
        <v>88</v>
      </c>
      <c r="AV2049" s="13" t="s">
        <v>88</v>
      </c>
      <c r="AW2049" s="13" t="s">
        <v>27</v>
      </c>
      <c r="AX2049" s="13" t="s">
        <v>72</v>
      </c>
      <c r="AY2049" s="160" t="s">
        <v>157</v>
      </c>
    </row>
    <row r="2050" spans="2:51" s="13" customFormat="1">
      <c r="B2050" s="159"/>
      <c r="D2050" s="154" t="s">
        <v>259</v>
      </c>
      <c r="E2050" s="160" t="s">
        <v>1</v>
      </c>
      <c r="F2050" s="161" t="s">
        <v>5074</v>
      </c>
      <c r="H2050" s="162">
        <v>15.266999999999999</v>
      </c>
      <c r="L2050" s="159"/>
      <c r="M2050" s="163"/>
      <c r="T2050" s="164"/>
      <c r="AT2050" s="160" t="s">
        <v>259</v>
      </c>
      <c r="AU2050" s="160" t="s">
        <v>88</v>
      </c>
      <c r="AV2050" s="13" t="s">
        <v>88</v>
      </c>
      <c r="AW2050" s="13" t="s">
        <v>27</v>
      </c>
      <c r="AX2050" s="13" t="s">
        <v>72</v>
      </c>
      <c r="AY2050" s="160" t="s">
        <v>157</v>
      </c>
    </row>
    <row r="2051" spans="2:51" s="13" customFormat="1" ht="20">
      <c r="B2051" s="159"/>
      <c r="D2051" s="154" t="s">
        <v>259</v>
      </c>
      <c r="E2051" s="160" t="s">
        <v>1</v>
      </c>
      <c r="F2051" s="161" t="s">
        <v>5075</v>
      </c>
      <c r="H2051" s="162">
        <v>44.375999999999998</v>
      </c>
      <c r="L2051" s="159"/>
      <c r="M2051" s="163"/>
      <c r="T2051" s="164"/>
      <c r="AT2051" s="160" t="s">
        <v>259</v>
      </c>
      <c r="AU2051" s="160" t="s">
        <v>88</v>
      </c>
      <c r="AV2051" s="13" t="s">
        <v>88</v>
      </c>
      <c r="AW2051" s="13" t="s">
        <v>27</v>
      </c>
      <c r="AX2051" s="13" t="s">
        <v>72</v>
      </c>
      <c r="AY2051" s="160" t="s">
        <v>157</v>
      </c>
    </row>
    <row r="2052" spans="2:51" s="13" customFormat="1">
      <c r="B2052" s="159"/>
      <c r="D2052" s="154" t="s">
        <v>259</v>
      </c>
      <c r="E2052" s="160" t="s">
        <v>1</v>
      </c>
      <c r="F2052" s="161" t="s">
        <v>5076</v>
      </c>
      <c r="H2052" s="162">
        <v>18.36</v>
      </c>
      <c r="L2052" s="159"/>
      <c r="M2052" s="163"/>
      <c r="T2052" s="164"/>
      <c r="AT2052" s="160" t="s">
        <v>259</v>
      </c>
      <c r="AU2052" s="160" t="s">
        <v>88</v>
      </c>
      <c r="AV2052" s="13" t="s">
        <v>88</v>
      </c>
      <c r="AW2052" s="13" t="s">
        <v>27</v>
      </c>
      <c r="AX2052" s="13" t="s">
        <v>72</v>
      </c>
      <c r="AY2052" s="160" t="s">
        <v>157</v>
      </c>
    </row>
    <row r="2053" spans="2:51" s="13" customFormat="1">
      <c r="B2053" s="159"/>
      <c r="D2053" s="154" t="s">
        <v>259</v>
      </c>
      <c r="E2053" s="160" t="s">
        <v>1</v>
      </c>
      <c r="F2053" s="161" t="s">
        <v>5077</v>
      </c>
      <c r="H2053" s="162">
        <v>16.788</v>
      </c>
      <c r="L2053" s="159"/>
      <c r="M2053" s="163"/>
      <c r="T2053" s="164"/>
      <c r="AT2053" s="160" t="s">
        <v>259</v>
      </c>
      <c r="AU2053" s="160" t="s">
        <v>88</v>
      </c>
      <c r="AV2053" s="13" t="s">
        <v>88</v>
      </c>
      <c r="AW2053" s="13" t="s">
        <v>27</v>
      </c>
      <c r="AX2053" s="13" t="s">
        <v>72</v>
      </c>
      <c r="AY2053" s="160" t="s">
        <v>157</v>
      </c>
    </row>
    <row r="2054" spans="2:51" s="13" customFormat="1">
      <c r="B2054" s="159"/>
      <c r="D2054" s="154" t="s">
        <v>259</v>
      </c>
      <c r="E2054" s="160" t="s">
        <v>1</v>
      </c>
      <c r="F2054" s="161" t="s">
        <v>5078</v>
      </c>
      <c r="H2054" s="162">
        <v>12.096</v>
      </c>
      <c r="L2054" s="159"/>
      <c r="M2054" s="163"/>
      <c r="T2054" s="164"/>
      <c r="AT2054" s="160" t="s">
        <v>259</v>
      </c>
      <c r="AU2054" s="160" t="s">
        <v>88</v>
      </c>
      <c r="AV2054" s="13" t="s">
        <v>88</v>
      </c>
      <c r="AW2054" s="13" t="s">
        <v>27</v>
      </c>
      <c r="AX2054" s="13" t="s">
        <v>72</v>
      </c>
      <c r="AY2054" s="160" t="s">
        <v>157</v>
      </c>
    </row>
    <row r="2055" spans="2:51" s="13" customFormat="1" ht="20">
      <c r="B2055" s="159"/>
      <c r="D2055" s="154" t="s">
        <v>259</v>
      </c>
      <c r="E2055" s="160" t="s">
        <v>1</v>
      </c>
      <c r="F2055" s="161" t="s">
        <v>5079</v>
      </c>
      <c r="H2055" s="162">
        <v>38.031999999999996</v>
      </c>
      <c r="L2055" s="159"/>
      <c r="M2055" s="163"/>
      <c r="T2055" s="164"/>
      <c r="AT2055" s="160" t="s">
        <v>259</v>
      </c>
      <c r="AU2055" s="160" t="s">
        <v>88</v>
      </c>
      <c r="AV2055" s="13" t="s">
        <v>88</v>
      </c>
      <c r="AW2055" s="13" t="s">
        <v>27</v>
      </c>
      <c r="AX2055" s="13" t="s">
        <v>72</v>
      </c>
      <c r="AY2055" s="160" t="s">
        <v>157</v>
      </c>
    </row>
    <row r="2056" spans="2:51" s="13" customFormat="1" ht="20">
      <c r="B2056" s="159"/>
      <c r="D2056" s="154" t="s">
        <v>259</v>
      </c>
      <c r="E2056" s="160" t="s">
        <v>1</v>
      </c>
      <c r="F2056" s="161" t="s">
        <v>5080</v>
      </c>
      <c r="H2056" s="162">
        <v>23.715</v>
      </c>
      <c r="L2056" s="159"/>
      <c r="M2056" s="163"/>
      <c r="T2056" s="164"/>
      <c r="AT2056" s="160" t="s">
        <v>259</v>
      </c>
      <c r="AU2056" s="160" t="s">
        <v>88</v>
      </c>
      <c r="AV2056" s="13" t="s">
        <v>88</v>
      </c>
      <c r="AW2056" s="13" t="s">
        <v>27</v>
      </c>
      <c r="AX2056" s="13" t="s">
        <v>72</v>
      </c>
      <c r="AY2056" s="160" t="s">
        <v>157</v>
      </c>
    </row>
    <row r="2057" spans="2:51" s="13" customFormat="1">
      <c r="B2057" s="159"/>
      <c r="D2057" s="154" t="s">
        <v>259</v>
      </c>
      <c r="E2057" s="160" t="s">
        <v>1</v>
      </c>
      <c r="F2057" s="161" t="s">
        <v>5081</v>
      </c>
      <c r="H2057" s="162">
        <v>55.295999999999999</v>
      </c>
      <c r="L2057" s="159"/>
      <c r="M2057" s="163"/>
      <c r="T2057" s="164"/>
      <c r="AT2057" s="160" t="s">
        <v>259</v>
      </c>
      <c r="AU2057" s="160" t="s">
        <v>88</v>
      </c>
      <c r="AV2057" s="13" t="s">
        <v>88</v>
      </c>
      <c r="AW2057" s="13" t="s">
        <v>27</v>
      </c>
      <c r="AX2057" s="13" t="s">
        <v>72</v>
      </c>
      <c r="AY2057" s="160" t="s">
        <v>157</v>
      </c>
    </row>
    <row r="2058" spans="2:51" s="13" customFormat="1">
      <c r="B2058" s="159"/>
      <c r="D2058" s="154" t="s">
        <v>259</v>
      </c>
      <c r="E2058" s="160" t="s">
        <v>1</v>
      </c>
      <c r="F2058" s="161" t="s">
        <v>5082</v>
      </c>
      <c r="H2058" s="162">
        <v>18.228000000000002</v>
      </c>
      <c r="L2058" s="159"/>
      <c r="M2058" s="163"/>
      <c r="T2058" s="164"/>
      <c r="AT2058" s="160" t="s">
        <v>259</v>
      </c>
      <c r="AU2058" s="160" t="s">
        <v>88</v>
      </c>
      <c r="AV2058" s="13" t="s">
        <v>88</v>
      </c>
      <c r="AW2058" s="13" t="s">
        <v>27</v>
      </c>
      <c r="AX2058" s="13" t="s">
        <v>72</v>
      </c>
      <c r="AY2058" s="160" t="s">
        <v>157</v>
      </c>
    </row>
    <row r="2059" spans="2:51" s="13" customFormat="1">
      <c r="B2059" s="159"/>
      <c r="D2059" s="154" t="s">
        <v>259</v>
      </c>
      <c r="E2059" s="160" t="s">
        <v>1</v>
      </c>
      <c r="F2059" s="161" t="s">
        <v>5083</v>
      </c>
      <c r="H2059" s="162">
        <v>2.1840000000000002</v>
      </c>
      <c r="L2059" s="159"/>
      <c r="M2059" s="163"/>
      <c r="T2059" s="164"/>
      <c r="AT2059" s="160" t="s">
        <v>259</v>
      </c>
      <c r="AU2059" s="160" t="s">
        <v>88</v>
      </c>
      <c r="AV2059" s="13" t="s">
        <v>88</v>
      </c>
      <c r="AW2059" s="13" t="s">
        <v>27</v>
      </c>
      <c r="AX2059" s="13" t="s">
        <v>72</v>
      </c>
      <c r="AY2059" s="160" t="s">
        <v>157</v>
      </c>
    </row>
    <row r="2060" spans="2:51" s="13" customFormat="1">
      <c r="B2060" s="159"/>
      <c r="D2060" s="154" t="s">
        <v>259</v>
      </c>
      <c r="E2060" s="160" t="s">
        <v>1</v>
      </c>
      <c r="F2060" s="161" t="s">
        <v>5084</v>
      </c>
      <c r="H2060" s="162">
        <v>17.603999999999999</v>
      </c>
      <c r="L2060" s="159"/>
      <c r="M2060" s="163"/>
      <c r="T2060" s="164"/>
      <c r="AT2060" s="160" t="s">
        <v>259</v>
      </c>
      <c r="AU2060" s="160" t="s">
        <v>88</v>
      </c>
      <c r="AV2060" s="13" t="s">
        <v>88</v>
      </c>
      <c r="AW2060" s="13" t="s">
        <v>27</v>
      </c>
      <c r="AX2060" s="13" t="s">
        <v>72</v>
      </c>
      <c r="AY2060" s="160" t="s">
        <v>157</v>
      </c>
    </row>
    <row r="2061" spans="2:51" s="13" customFormat="1">
      <c r="B2061" s="159"/>
      <c r="D2061" s="154" t="s">
        <v>259</v>
      </c>
      <c r="E2061" s="160" t="s">
        <v>1</v>
      </c>
      <c r="F2061" s="161" t="s">
        <v>5085</v>
      </c>
      <c r="H2061" s="162">
        <v>18.024000000000001</v>
      </c>
      <c r="L2061" s="159"/>
      <c r="M2061" s="163"/>
      <c r="T2061" s="164"/>
      <c r="AT2061" s="160" t="s">
        <v>259</v>
      </c>
      <c r="AU2061" s="160" t="s">
        <v>88</v>
      </c>
      <c r="AV2061" s="13" t="s">
        <v>88</v>
      </c>
      <c r="AW2061" s="13" t="s">
        <v>27</v>
      </c>
      <c r="AX2061" s="13" t="s">
        <v>72</v>
      </c>
      <c r="AY2061" s="160" t="s">
        <v>157</v>
      </c>
    </row>
    <row r="2062" spans="2:51" s="13" customFormat="1">
      <c r="B2062" s="159"/>
      <c r="D2062" s="154" t="s">
        <v>259</v>
      </c>
      <c r="E2062" s="160" t="s">
        <v>1</v>
      </c>
      <c r="F2062" s="161" t="s">
        <v>5086</v>
      </c>
      <c r="H2062" s="162">
        <v>5.9429999999999996</v>
      </c>
      <c r="L2062" s="159"/>
      <c r="M2062" s="163"/>
      <c r="T2062" s="164"/>
      <c r="AT2062" s="160" t="s">
        <v>259</v>
      </c>
      <c r="AU2062" s="160" t="s">
        <v>88</v>
      </c>
      <c r="AV2062" s="13" t="s">
        <v>88</v>
      </c>
      <c r="AW2062" s="13" t="s">
        <v>27</v>
      </c>
      <c r="AX2062" s="13" t="s">
        <v>72</v>
      </c>
      <c r="AY2062" s="160" t="s">
        <v>157</v>
      </c>
    </row>
    <row r="2063" spans="2:51" s="13" customFormat="1">
      <c r="B2063" s="159"/>
      <c r="D2063" s="154" t="s">
        <v>259</v>
      </c>
      <c r="E2063" s="160" t="s">
        <v>1</v>
      </c>
      <c r="F2063" s="161" t="s">
        <v>5087</v>
      </c>
      <c r="H2063" s="162">
        <v>8.3279999999999994</v>
      </c>
      <c r="L2063" s="159"/>
      <c r="M2063" s="163"/>
      <c r="T2063" s="164"/>
      <c r="AT2063" s="160" t="s">
        <v>259</v>
      </c>
      <c r="AU2063" s="160" t="s">
        <v>88</v>
      </c>
      <c r="AV2063" s="13" t="s">
        <v>88</v>
      </c>
      <c r="AW2063" s="13" t="s">
        <v>27</v>
      </c>
      <c r="AX2063" s="13" t="s">
        <v>72</v>
      </c>
      <c r="AY2063" s="160" t="s">
        <v>157</v>
      </c>
    </row>
    <row r="2064" spans="2:51" s="13" customFormat="1">
      <c r="B2064" s="159"/>
      <c r="D2064" s="154" t="s">
        <v>259</v>
      </c>
      <c r="E2064" s="160" t="s">
        <v>1</v>
      </c>
      <c r="F2064" s="161" t="s">
        <v>5088</v>
      </c>
      <c r="H2064" s="162">
        <v>0.45</v>
      </c>
      <c r="L2064" s="159"/>
      <c r="M2064" s="163"/>
      <c r="T2064" s="164"/>
      <c r="AT2064" s="160" t="s">
        <v>259</v>
      </c>
      <c r="AU2064" s="160" t="s">
        <v>88</v>
      </c>
      <c r="AV2064" s="13" t="s">
        <v>88</v>
      </c>
      <c r="AW2064" s="13" t="s">
        <v>27</v>
      </c>
      <c r="AX2064" s="13" t="s">
        <v>72</v>
      </c>
      <c r="AY2064" s="160" t="s">
        <v>157</v>
      </c>
    </row>
    <row r="2065" spans="2:65" s="14" customFormat="1">
      <c r="B2065" s="165"/>
      <c r="D2065" s="154" t="s">
        <v>259</v>
      </c>
      <c r="E2065" s="166" t="s">
        <v>1</v>
      </c>
      <c r="F2065" s="167" t="s">
        <v>265</v>
      </c>
      <c r="H2065" s="168">
        <v>336.88799999999998</v>
      </c>
      <c r="L2065" s="165"/>
      <c r="M2065" s="169"/>
      <c r="T2065" s="170"/>
      <c r="AT2065" s="166" t="s">
        <v>259</v>
      </c>
      <c r="AU2065" s="166" t="s">
        <v>88</v>
      </c>
      <c r="AV2065" s="14" t="s">
        <v>164</v>
      </c>
      <c r="AW2065" s="14" t="s">
        <v>27</v>
      </c>
      <c r="AX2065" s="14" t="s">
        <v>80</v>
      </c>
      <c r="AY2065" s="166" t="s">
        <v>157</v>
      </c>
    </row>
    <row r="2066" spans="2:65" s="1" customFormat="1" ht="49.15" customHeight="1">
      <c r="B2066" s="28"/>
      <c r="C2066" s="198" t="s">
        <v>1274</v>
      </c>
      <c r="D2066" s="198" t="s">
        <v>160</v>
      </c>
      <c r="E2066" s="199" t="s">
        <v>5089</v>
      </c>
      <c r="F2066" s="200" t="s">
        <v>5090</v>
      </c>
      <c r="G2066" s="201" t="s">
        <v>306</v>
      </c>
      <c r="H2066" s="202">
        <v>257.76</v>
      </c>
      <c r="I2066" s="903"/>
      <c r="J2066" s="203">
        <f>ROUND(I2066*H2066,2)</f>
        <v>0</v>
      </c>
      <c r="K2066" s="200" t="s">
        <v>2720</v>
      </c>
      <c r="L2066" s="28"/>
      <c r="M2066" s="140" t="s">
        <v>1</v>
      </c>
      <c r="N2066" s="141" t="s">
        <v>38</v>
      </c>
      <c r="O2066" s="142">
        <v>1.018</v>
      </c>
      <c r="P2066" s="142">
        <f>O2066*H2066</f>
        <v>262.39967999999999</v>
      </c>
      <c r="Q2066" s="142">
        <v>1.4500000000000001E-2</v>
      </c>
      <c r="R2066" s="142">
        <f>Q2066*H2066</f>
        <v>3.73752</v>
      </c>
      <c r="S2066" s="142">
        <v>0</v>
      </c>
      <c r="T2066" s="143">
        <f>S2066*H2066</f>
        <v>0</v>
      </c>
      <c r="AR2066" s="144" t="s">
        <v>188</v>
      </c>
      <c r="AT2066" s="144" t="s">
        <v>160</v>
      </c>
      <c r="AU2066" s="144" t="s">
        <v>88</v>
      </c>
      <c r="AY2066" s="16" t="s">
        <v>157</v>
      </c>
      <c r="BE2066" s="145">
        <f>IF(N2066="základní",J2066,0)</f>
        <v>0</v>
      </c>
      <c r="BF2066" s="145">
        <f>IF(N2066="snížená",J2066,0)</f>
        <v>0</v>
      </c>
      <c r="BG2066" s="145">
        <f>IF(N2066="zákl. přenesená",J2066,0)</f>
        <v>0</v>
      </c>
      <c r="BH2066" s="145">
        <f>IF(N2066="sníž. přenesená",J2066,0)</f>
        <v>0</v>
      </c>
      <c r="BI2066" s="145">
        <f>IF(N2066="nulová",J2066,0)</f>
        <v>0</v>
      </c>
      <c r="BJ2066" s="16" t="s">
        <v>88</v>
      </c>
      <c r="BK2066" s="145">
        <f>ROUND(I2066*H2066,2)</f>
        <v>0</v>
      </c>
      <c r="BL2066" s="16" t="s">
        <v>188</v>
      </c>
      <c r="BM2066" s="144" t="s">
        <v>5091</v>
      </c>
    </row>
    <row r="2067" spans="2:65" s="1" customFormat="1">
      <c r="B2067" s="28"/>
      <c r="D2067" s="150" t="s">
        <v>214</v>
      </c>
      <c r="F2067" s="870" t="s">
        <v>5092</v>
      </c>
      <c r="L2067" s="28"/>
      <c r="M2067" s="152"/>
      <c r="T2067" s="52"/>
      <c r="AT2067" s="16" t="s">
        <v>214</v>
      </c>
      <c r="AU2067" s="16" t="s">
        <v>88</v>
      </c>
    </row>
    <row r="2068" spans="2:65" s="12" customFormat="1">
      <c r="B2068" s="153"/>
      <c r="D2068" s="154" t="s">
        <v>259</v>
      </c>
      <c r="E2068" s="155" t="s">
        <v>1</v>
      </c>
      <c r="F2068" s="156" t="s">
        <v>2723</v>
      </c>
      <c r="H2068" s="155" t="s">
        <v>1</v>
      </c>
      <c r="L2068" s="153"/>
      <c r="M2068" s="157"/>
      <c r="T2068" s="158"/>
      <c r="AT2068" s="155" t="s">
        <v>259</v>
      </c>
      <c r="AU2068" s="155" t="s">
        <v>88</v>
      </c>
      <c r="AV2068" s="12" t="s">
        <v>80</v>
      </c>
      <c r="AW2068" s="12" t="s">
        <v>27</v>
      </c>
      <c r="AX2068" s="12" t="s">
        <v>72</v>
      </c>
      <c r="AY2068" s="155" t="s">
        <v>157</v>
      </c>
    </row>
    <row r="2069" spans="2:65" s="12" customFormat="1">
      <c r="B2069" s="153"/>
      <c r="D2069" s="154" t="s">
        <v>259</v>
      </c>
      <c r="E2069" s="155" t="s">
        <v>1</v>
      </c>
      <c r="F2069" s="156" t="s">
        <v>2759</v>
      </c>
      <c r="H2069" s="155" t="s">
        <v>1</v>
      </c>
      <c r="L2069" s="153"/>
      <c r="M2069" s="157"/>
      <c r="T2069" s="158"/>
      <c r="AT2069" s="155" t="s">
        <v>259</v>
      </c>
      <c r="AU2069" s="155" t="s">
        <v>88</v>
      </c>
      <c r="AV2069" s="12" t="s">
        <v>80</v>
      </c>
      <c r="AW2069" s="12" t="s">
        <v>27</v>
      </c>
      <c r="AX2069" s="12" t="s">
        <v>72</v>
      </c>
      <c r="AY2069" s="155" t="s">
        <v>157</v>
      </c>
    </row>
    <row r="2070" spans="2:65" s="13" customFormat="1">
      <c r="B2070" s="159"/>
      <c r="D2070" s="154" t="s">
        <v>259</v>
      </c>
      <c r="E2070" s="160" t="s">
        <v>1</v>
      </c>
      <c r="F2070" s="161" t="s">
        <v>4464</v>
      </c>
      <c r="H2070" s="162">
        <v>18.5</v>
      </c>
      <c r="L2070" s="159"/>
      <c r="M2070" s="163"/>
      <c r="T2070" s="164"/>
      <c r="AT2070" s="160" t="s">
        <v>259</v>
      </c>
      <c r="AU2070" s="160" t="s">
        <v>88</v>
      </c>
      <c r="AV2070" s="13" t="s">
        <v>88</v>
      </c>
      <c r="AW2070" s="13" t="s">
        <v>27</v>
      </c>
      <c r="AX2070" s="13" t="s">
        <v>72</v>
      </c>
      <c r="AY2070" s="160" t="s">
        <v>157</v>
      </c>
    </row>
    <row r="2071" spans="2:65" s="13" customFormat="1">
      <c r="B2071" s="159"/>
      <c r="D2071" s="154" t="s">
        <v>259</v>
      </c>
      <c r="E2071" s="160" t="s">
        <v>1</v>
      </c>
      <c r="F2071" s="161" t="s">
        <v>4465</v>
      </c>
      <c r="H2071" s="162">
        <v>19</v>
      </c>
      <c r="L2071" s="159"/>
      <c r="M2071" s="163"/>
      <c r="T2071" s="164"/>
      <c r="AT2071" s="160" t="s">
        <v>259</v>
      </c>
      <c r="AU2071" s="160" t="s">
        <v>88</v>
      </c>
      <c r="AV2071" s="13" t="s">
        <v>88</v>
      </c>
      <c r="AW2071" s="13" t="s">
        <v>27</v>
      </c>
      <c r="AX2071" s="13" t="s">
        <v>72</v>
      </c>
      <c r="AY2071" s="160" t="s">
        <v>157</v>
      </c>
    </row>
    <row r="2072" spans="2:65" s="13" customFormat="1">
      <c r="B2072" s="159"/>
      <c r="D2072" s="154" t="s">
        <v>259</v>
      </c>
      <c r="E2072" s="160" t="s">
        <v>1</v>
      </c>
      <c r="F2072" s="161" t="s">
        <v>4466</v>
      </c>
      <c r="H2072" s="162">
        <v>5.6</v>
      </c>
      <c r="L2072" s="159"/>
      <c r="M2072" s="163"/>
      <c r="T2072" s="164"/>
      <c r="AT2072" s="160" t="s">
        <v>259</v>
      </c>
      <c r="AU2072" s="160" t="s">
        <v>88</v>
      </c>
      <c r="AV2072" s="13" t="s">
        <v>88</v>
      </c>
      <c r="AW2072" s="13" t="s">
        <v>27</v>
      </c>
      <c r="AX2072" s="13" t="s">
        <v>72</v>
      </c>
      <c r="AY2072" s="160" t="s">
        <v>157</v>
      </c>
    </row>
    <row r="2073" spans="2:65" s="13" customFormat="1">
      <c r="B2073" s="159"/>
      <c r="D2073" s="154" t="s">
        <v>259</v>
      </c>
      <c r="E2073" s="160" t="s">
        <v>1</v>
      </c>
      <c r="F2073" s="161" t="s">
        <v>4467</v>
      </c>
      <c r="H2073" s="162">
        <v>12.6</v>
      </c>
      <c r="L2073" s="159"/>
      <c r="M2073" s="163"/>
      <c r="T2073" s="164"/>
      <c r="AT2073" s="160" t="s">
        <v>259</v>
      </c>
      <c r="AU2073" s="160" t="s">
        <v>88</v>
      </c>
      <c r="AV2073" s="13" t="s">
        <v>88</v>
      </c>
      <c r="AW2073" s="13" t="s">
        <v>27</v>
      </c>
      <c r="AX2073" s="13" t="s">
        <v>72</v>
      </c>
      <c r="AY2073" s="160" t="s">
        <v>157</v>
      </c>
    </row>
    <row r="2074" spans="2:65" s="13" customFormat="1">
      <c r="B2074" s="159"/>
      <c r="D2074" s="154" t="s">
        <v>259</v>
      </c>
      <c r="E2074" s="160" t="s">
        <v>1</v>
      </c>
      <c r="F2074" s="161" t="s">
        <v>4468</v>
      </c>
      <c r="H2074" s="162">
        <v>4.5</v>
      </c>
      <c r="L2074" s="159"/>
      <c r="M2074" s="163"/>
      <c r="T2074" s="164"/>
      <c r="AT2074" s="160" t="s">
        <v>259</v>
      </c>
      <c r="AU2074" s="160" t="s">
        <v>88</v>
      </c>
      <c r="AV2074" s="13" t="s">
        <v>88</v>
      </c>
      <c r="AW2074" s="13" t="s">
        <v>27</v>
      </c>
      <c r="AX2074" s="13" t="s">
        <v>72</v>
      </c>
      <c r="AY2074" s="160" t="s">
        <v>157</v>
      </c>
    </row>
    <row r="2075" spans="2:65" s="13" customFormat="1">
      <c r="B2075" s="159"/>
      <c r="D2075" s="154" t="s">
        <v>259</v>
      </c>
      <c r="E2075" s="160" t="s">
        <v>1</v>
      </c>
      <c r="F2075" s="161" t="s">
        <v>4469</v>
      </c>
      <c r="H2075" s="162">
        <v>5.3</v>
      </c>
      <c r="L2075" s="159"/>
      <c r="M2075" s="163"/>
      <c r="T2075" s="164"/>
      <c r="AT2075" s="160" t="s">
        <v>259</v>
      </c>
      <c r="AU2075" s="160" t="s">
        <v>88</v>
      </c>
      <c r="AV2075" s="13" t="s">
        <v>88</v>
      </c>
      <c r="AW2075" s="13" t="s">
        <v>27</v>
      </c>
      <c r="AX2075" s="13" t="s">
        <v>72</v>
      </c>
      <c r="AY2075" s="160" t="s">
        <v>157</v>
      </c>
    </row>
    <row r="2076" spans="2:65" s="13" customFormat="1">
      <c r="B2076" s="159"/>
      <c r="D2076" s="154" t="s">
        <v>259</v>
      </c>
      <c r="E2076" s="160" t="s">
        <v>1</v>
      </c>
      <c r="F2076" s="161" t="s">
        <v>4470</v>
      </c>
      <c r="H2076" s="162">
        <v>6.8</v>
      </c>
      <c r="L2076" s="159"/>
      <c r="M2076" s="163"/>
      <c r="T2076" s="164"/>
      <c r="AT2076" s="160" t="s">
        <v>259</v>
      </c>
      <c r="AU2076" s="160" t="s">
        <v>88</v>
      </c>
      <c r="AV2076" s="13" t="s">
        <v>88</v>
      </c>
      <c r="AW2076" s="13" t="s">
        <v>27</v>
      </c>
      <c r="AX2076" s="13" t="s">
        <v>72</v>
      </c>
      <c r="AY2076" s="160" t="s">
        <v>157</v>
      </c>
    </row>
    <row r="2077" spans="2:65" s="13" customFormat="1">
      <c r="B2077" s="159"/>
      <c r="D2077" s="154" t="s">
        <v>259</v>
      </c>
      <c r="E2077" s="160" t="s">
        <v>1</v>
      </c>
      <c r="F2077" s="161" t="s">
        <v>4473</v>
      </c>
      <c r="H2077" s="162">
        <v>3.7</v>
      </c>
      <c r="L2077" s="159"/>
      <c r="M2077" s="163"/>
      <c r="T2077" s="164"/>
      <c r="AT2077" s="160" t="s">
        <v>259</v>
      </c>
      <c r="AU2077" s="160" t="s">
        <v>88</v>
      </c>
      <c r="AV2077" s="13" t="s">
        <v>88</v>
      </c>
      <c r="AW2077" s="13" t="s">
        <v>27</v>
      </c>
      <c r="AX2077" s="13" t="s">
        <v>72</v>
      </c>
      <c r="AY2077" s="160" t="s">
        <v>157</v>
      </c>
    </row>
    <row r="2078" spans="2:65" s="13" customFormat="1">
      <c r="B2078" s="159"/>
      <c r="D2078" s="154" t="s">
        <v>259</v>
      </c>
      <c r="E2078" s="160" t="s">
        <v>1</v>
      </c>
      <c r="F2078" s="161" t="s">
        <v>4474</v>
      </c>
      <c r="H2078" s="162">
        <v>14.5</v>
      </c>
      <c r="L2078" s="159"/>
      <c r="M2078" s="163"/>
      <c r="T2078" s="164"/>
      <c r="AT2078" s="160" t="s">
        <v>259</v>
      </c>
      <c r="AU2078" s="160" t="s">
        <v>88</v>
      </c>
      <c r="AV2078" s="13" t="s">
        <v>88</v>
      </c>
      <c r="AW2078" s="13" t="s">
        <v>27</v>
      </c>
      <c r="AX2078" s="13" t="s">
        <v>72</v>
      </c>
      <c r="AY2078" s="160" t="s">
        <v>157</v>
      </c>
    </row>
    <row r="2079" spans="2:65" s="13" customFormat="1">
      <c r="B2079" s="159"/>
      <c r="D2079" s="154" t="s">
        <v>259</v>
      </c>
      <c r="E2079" s="160" t="s">
        <v>1</v>
      </c>
      <c r="F2079" s="161" t="s">
        <v>4475</v>
      </c>
      <c r="H2079" s="162">
        <v>3.4</v>
      </c>
      <c r="L2079" s="159"/>
      <c r="M2079" s="163"/>
      <c r="T2079" s="164"/>
      <c r="AT2079" s="160" t="s">
        <v>259</v>
      </c>
      <c r="AU2079" s="160" t="s">
        <v>88</v>
      </c>
      <c r="AV2079" s="13" t="s">
        <v>88</v>
      </c>
      <c r="AW2079" s="13" t="s">
        <v>27</v>
      </c>
      <c r="AX2079" s="13" t="s">
        <v>72</v>
      </c>
      <c r="AY2079" s="160" t="s">
        <v>157</v>
      </c>
    </row>
    <row r="2080" spans="2:65" s="13" customFormat="1">
      <c r="B2080" s="159"/>
      <c r="D2080" s="154" t="s">
        <v>259</v>
      </c>
      <c r="E2080" s="160" t="s">
        <v>1</v>
      </c>
      <c r="F2080" s="161" t="s">
        <v>4477</v>
      </c>
      <c r="H2080" s="162">
        <v>17.059999999999999</v>
      </c>
      <c r="L2080" s="159"/>
      <c r="M2080" s="163"/>
      <c r="T2080" s="164"/>
      <c r="AT2080" s="160" t="s">
        <v>259</v>
      </c>
      <c r="AU2080" s="160" t="s">
        <v>88</v>
      </c>
      <c r="AV2080" s="13" t="s">
        <v>88</v>
      </c>
      <c r="AW2080" s="13" t="s">
        <v>27</v>
      </c>
      <c r="AX2080" s="13" t="s">
        <v>72</v>
      </c>
      <c r="AY2080" s="160" t="s">
        <v>157</v>
      </c>
    </row>
    <row r="2081" spans="2:51" s="13" customFormat="1">
      <c r="B2081" s="159"/>
      <c r="D2081" s="154" t="s">
        <v>259</v>
      </c>
      <c r="E2081" s="160" t="s">
        <v>1</v>
      </c>
      <c r="F2081" s="161" t="s">
        <v>4478</v>
      </c>
      <c r="H2081" s="162">
        <v>16.3</v>
      </c>
      <c r="L2081" s="159"/>
      <c r="M2081" s="163"/>
      <c r="T2081" s="164"/>
      <c r="AT2081" s="160" t="s">
        <v>259</v>
      </c>
      <c r="AU2081" s="160" t="s">
        <v>88</v>
      </c>
      <c r="AV2081" s="13" t="s">
        <v>88</v>
      </c>
      <c r="AW2081" s="13" t="s">
        <v>27</v>
      </c>
      <c r="AX2081" s="13" t="s">
        <v>72</v>
      </c>
      <c r="AY2081" s="160" t="s">
        <v>157</v>
      </c>
    </row>
    <row r="2082" spans="2:51" s="13" customFormat="1">
      <c r="B2082" s="159"/>
      <c r="D2082" s="154" t="s">
        <v>259</v>
      </c>
      <c r="E2082" s="160" t="s">
        <v>1</v>
      </c>
      <c r="F2082" s="161" t="s">
        <v>4479</v>
      </c>
      <c r="H2082" s="162">
        <v>1.8</v>
      </c>
      <c r="L2082" s="159"/>
      <c r="M2082" s="163"/>
      <c r="T2082" s="164"/>
      <c r="AT2082" s="160" t="s">
        <v>259</v>
      </c>
      <c r="AU2082" s="160" t="s">
        <v>88</v>
      </c>
      <c r="AV2082" s="13" t="s">
        <v>88</v>
      </c>
      <c r="AW2082" s="13" t="s">
        <v>27</v>
      </c>
      <c r="AX2082" s="13" t="s">
        <v>72</v>
      </c>
      <c r="AY2082" s="160" t="s">
        <v>157</v>
      </c>
    </row>
    <row r="2083" spans="2:51" s="13" customFormat="1">
      <c r="B2083" s="159"/>
      <c r="D2083" s="154" t="s">
        <v>259</v>
      </c>
      <c r="E2083" s="160" t="s">
        <v>1</v>
      </c>
      <c r="F2083" s="161" t="s">
        <v>4480</v>
      </c>
      <c r="H2083" s="162">
        <v>2.9</v>
      </c>
      <c r="L2083" s="159"/>
      <c r="M2083" s="163"/>
      <c r="T2083" s="164"/>
      <c r="AT2083" s="160" t="s">
        <v>259</v>
      </c>
      <c r="AU2083" s="160" t="s">
        <v>88</v>
      </c>
      <c r="AV2083" s="13" t="s">
        <v>88</v>
      </c>
      <c r="AW2083" s="13" t="s">
        <v>27</v>
      </c>
      <c r="AX2083" s="13" t="s">
        <v>72</v>
      </c>
      <c r="AY2083" s="160" t="s">
        <v>157</v>
      </c>
    </row>
    <row r="2084" spans="2:51" s="12" customFormat="1">
      <c r="B2084" s="153"/>
      <c r="D2084" s="154" t="s">
        <v>259</v>
      </c>
      <c r="E2084" s="155" t="s">
        <v>1</v>
      </c>
      <c r="F2084" s="156" t="s">
        <v>2760</v>
      </c>
      <c r="H2084" s="155" t="s">
        <v>1</v>
      </c>
      <c r="L2084" s="153"/>
      <c r="M2084" s="157"/>
      <c r="T2084" s="158"/>
      <c r="AT2084" s="155" t="s">
        <v>259</v>
      </c>
      <c r="AU2084" s="155" t="s">
        <v>88</v>
      </c>
      <c r="AV2084" s="12" t="s">
        <v>80</v>
      </c>
      <c r="AW2084" s="12" t="s">
        <v>27</v>
      </c>
      <c r="AX2084" s="12" t="s">
        <v>72</v>
      </c>
      <c r="AY2084" s="155" t="s">
        <v>157</v>
      </c>
    </row>
    <row r="2085" spans="2:51" s="13" customFormat="1">
      <c r="B2085" s="159"/>
      <c r="D2085" s="154" t="s">
        <v>259</v>
      </c>
      <c r="E2085" s="160" t="s">
        <v>1</v>
      </c>
      <c r="F2085" s="161" t="s">
        <v>4481</v>
      </c>
      <c r="H2085" s="162">
        <v>17.8</v>
      </c>
      <c r="L2085" s="159"/>
      <c r="M2085" s="163"/>
      <c r="T2085" s="164"/>
      <c r="AT2085" s="160" t="s">
        <v>259</v>
      </c>
      <c r="AU2085" s="160" t="s">
        <v>88</v>
      </c>
      <c r="AV2085" s="13" t="s">
        <v>88</v>
      </c>
      <c r="AW2085" s="13" t="s">
        <v>27</v>
      </c>
      <c r="AX2085" s="13" t="s">
        <v>72</v>
      </c>
      <c r="AY2085" s="160" t="s">
        <v>157</v>
      </c>
    </row>
    <row r="2086" spans="2:51" s="13" customFormat="1">
      <c r="B2086" s="159"/>
      <c r="D2086" s="154" t="s">
        <v>259</v>
      </c>
      <c r="E2086" s="160" t="s">
        <v>1</v>
      </c>
      <c r="F2086" s="161" t="s">
        <v>4483</v>
      </c>
      <c r="H2086" s="162">
        <v>15.7</v>
      </c>
      <c r="L2086" s="159"/>
      <c r="M2086" s="163"/>
      <c r="T2086" s="164"/>
      <c r="AT2086" s="160" t="s">
        <v>259</v>
      </c>
      <c r="AU2086" s="160" t="s">
        <v>88</v>
      </c>
      <c r="AV2086" s="13" t="s">
        <v>88</v>
      </c>
      <c r="AW2086" s="13" t="s">
        <v>27</v>
      </c>
      <c r="AX2086" s="13" t="s">
        <v>72</v>
      </c>
      <c r="AY2086" s="160" t="s">
        <v>157</v>
      </c>
    </row>
    <row r="2087" spans="2:51" s="13" customFormat="1">
      <c r="B2087" s="159"/>
      <c r="D2087" s="154" t="s">
        <v>259</v>
      </c>
      <c r="E2087" s="160" t="s">
        <v>1</v>
      </c>
      <c r="F2087" s="161" t="s">
        <v>4484</v>
      </c>
      <c r="H2087" s="162">
        <v>2.8</v>
      </c>
      <c r="L2087" s="159"/>
      <c r="M2087" s="163"/>
      <c r="T2087" s="164"/>
      <c r="AT2087" s="160" t="s">
        <v>259</v>
      </c>
      <c r="AU2087" s="160" t="s">
        <v>88</v>
      </c>
      <c r="AV2087" s="13" t="s">
        <v>88</v>
      </c>
      <c r="AW2087" s="13" t="s">
        <v>27</v>
      </c>
      <c r="AX2087" s="13" t="s">
        <v>72</v>
      </c>
      <c r="AY2087" s="160" t="s">
        <v>157</v>
      </c>
    </row>
    <row r="2088" spans="2:51" s="13" customFormat="1">
      <c r="B2088" s="159"/>
      <c r="D2088" s="154" t="s">
        <v>259</v>
      </c>
      <c r="E2088" s="160" t="s">
        <v>1</v>
      </c>
      <c r="F2088" s="161" t="s">
        <v>5093</v>
      </c>
      <c r="H2088" s="162">
        <v>3.5</v>
      </c>
      <c r="L2088" s="159"/>
      <c r="M2088" s="163"/>
      <c r="T2088" s="164"/>
      <c r="AT2088" s="160" t="s">
        <v>259</v>
      </c>
      <c r="AU2088" s="160" t="s">
        <v>88</v>
      </c>
      <c r="AV2088" s="13" t="s">
        <v>88</v>
      </c>
      <c r="AW2088" s="13" t="s">
        <v>27</v>
      </c>
      <c r="AX2088" s="13" t="s">
        <v>72</v>
      </c>
      <c r="AY2088" s="160" t="s">
        <v>157</v>
      </c>
    </row>
    <row r="2089" spans="2:51" s="13" customFormat="1">
      <c r="B2089" s="159"/>
      <c r="D2089" s="154" t="s">
        <v>259</v>
      </c>
      <c r="E2089" s="160" t="s">
        <v>1</v>
      </c>
      <c r="F2089" s="161" t="s">
        <v>4486</v>
      </c>
      <c r="H2089" s="162">
        <v>5.6</v>
      </c>
      <c r="L2089" s="159"/>
      <c r="M2089" s="163"/>
      <c r="T2089" s="164"/>
      <c r="AT2089" s="160" t="s">
        <v>259</v>
      </c>
      <c r="AU2089" s="160" t="s">
        <v>88</v>
      </c>
      <c r="AV2089" s="13" t="s">
        <v>88</v>
      </c>
      <c r="AW2089" s="13" t="s">
        <v>27</v>
      </c>
      <c r="AX2089" s="13" t="s">
        <v>72</v>
      </c>
      <c r="AY2089" s="160" t="s">
        <v>157</v>
      </c>
    </row>
    <row r="2090" spans="2:51" s="13" customFormat="1">
      <c r="B2090" s="159"/>
      <c r="D2090" s="154" t="s">
        <v>259</v>
      </c>
      <c r="E2090" s="160" t="s">
        <v>1</v>
      </c>
      <c r="F2090" s="161" t="s">
        <v>4487</v>
      </c>
      <c r="H2090" s="162">
        <v>13.6</v>
      </c>
      <c r="L2090" s="159"/>
      <c r="M2090" s="163"/>
      <c r="T2090" s="164"/>
      <c r="AT2090" s="160" t="s">
        <v>259</v>
      </c>
      <c r="AU2090" s="160" t="s">
        <v>88</v>
      </c>
      <c r="AV2090" s="13" t="s">
        <v>88</v>
      </c>
      <c r="AW2090" s="13" t="s">
        <v>27</v>
      </c>
      <c r="AX2090" s="13" t="s">
        <v>72</v>
      </c>
      <c r="AY2090" s="160" t="s">
        <v>157</v>
      </c>
    </row>
    <row r="2091" spans="2:51" s="13" customFormat="1">
      <c r="B2091" s="159"/>
      <c r="D2091" s="154" t="s">
        <v>259</v>
      </c>
      <c r="E2091" s="160" t="s">
        <v>1</v>
      </c>
      <c r="F2091" s="161" t="s">
        <v>4490</v>
      </c>
      <c r="H2091" s="162">
        <v>46.5</v>
      </c>
      <c r="L2091" s="159"/>
      <c r="M2091" s="163"/>
      <c r="T2091" s="164"/>
      <c r="AT2091" s="160" t="s">
        <v>259</v>
      </c>
      <c r="AU2091" s="160" t="s">
        <v>88</v>
      </c>
      <c r="AV2091" s="13" t="s">
        <v>88</v>
      </c>
      <c r="AW2091" s="13" t="s">
        <v>27</v>
      </c>
      <c r="AX2091" s="13" t="s">
        <v>72</v>
      </c>
      <c r="AY2091" s="160" t="s">
        <v>157</v>
      </c>
    </row>
    <row r="2092" spans="2:51" s="13" customFormat="1">
      <c r="B2092" s="159"/>
      <c r="D2092" s="154" t="s">
        <v>259</v>
      </c>
      <c r="E2092" s="160" t="s">
        <v>1</v>
      </c>
      <c r="F2092" s="161" t="s">
        <v>4496</v>
      </c>
      <c r="H2092" s="162">
        <v>2.9</v>
      </c>
      <c r="L2092" s="159"/>
      <c r="M2092" s="163"/>
      <c r="T2092" s="164"/>
      <c r="AT2092" s="160" t="s">
        <v>259</v>
      </c>
      <c r="AU2092" s="160" t="s">
        <v>88</v>
      </c>
      <c r="AV2092" s="13" t="s">
        <v>88</v>
      </c>
      <c r="AW2092" s="13" t="s">
        <v>27</v>
      </c>
      <c r="AX2092" s="13" t="s">
        <v>72</v>
      </c>
      <c r="AY2092" s="160" t="s">
        <v>157</v>
      </c>
    </row>
    <row r="2093" spans="2:51" s="13" customFormat="1">
      <c r="B2093" s="159"/>
      <c r="D2093" s="154" t="s">
        <v>259</v>
      </c>
      <c r="E2093" s="160" t="s">
        <v>1</v>
      </c>
      <c r="F2093" s="161" t="s">
        <v>4497</v>
      </c>
      <c r="H2093" s="162">
        <v>10</v>
      </c>
      <c r="L2093" s="159"/>
      <c r="M2093" s="163"/>
      <c r="T2093" s="164"/>
      <c r="AT2093" s="160" t="s">
        <v>259</v>
      </c>
      <c r="AU2093" s="160" t="s">
        <v>88</v>
      </c>
      <c r="AV2093" s="13" t="s">
        <v>88</v>
      </c>
      <c r="AW2093" s="13" t="s">
        <v>27</v>
      </c>
      <c r="AX2093" s="13" t="s">
        <v>72</v>
      </c>
      <c r="AY2093" s="160" t="s">
        <v>157</v>
      </c>
    </row>
    <row r="2094" spans="2:51" s="13" customFormat="1">
      <c r="B2094" s="159"/>
      <c r="D2094" s="154" t="s">
        <v>259</v>
      </c>
      <c r="E2094" s="160" t="s">
        <v>1</v>
      </c>
      <c r="F2094" s="161" t="s">
        <v>4498</v>
      </c>
      <c r="H2094" s="162">
        <v>3.3</v>
      </c>
      <c r="L2094" s="159"/>
      <c r="M2094" s="163"/>
      <c r="T2094" s="164"/>
      <c r="AT2094" s="160" t="s">
        <v>259</v>
      </c>
      <c r="AU2094" s="160" t="s">
        <v>88</v>
      </c>
      <c r="AV2094" s="13" t="s">
        <v>88</v>
      </c>
      <c r="AW2094" s="13" t="s">
        <v>27</v>
      </c>
      <c r="AX2094" s="13" t="s">
        <v>72</v>
      </c>
      <c r="AY2094" s="160" t="s">
        <v>157</v>
      </c>
    </row>
    <row r="2095" spans="2:51" s="13" customFormat="1">
      <c r="B2095" s="159"/>
      <c r="D2095" s="154" t="s">
        <v>259</v>
      </c>
      <c r="E2095" s="160" t="s">
        <v>1</v>
      </c>
      <c r="F2095" s="161" t="s">
        <v>4499</v>
      </c>
      <c r="H2095" s="162">
        <v>4.0999999999999996</v>
      </c>
      <c r="L2095" s="159"/>
      <c r="M2095" s="163"/>
      <c r="T2095" s="164"/>
      <c r="AT2095" s="160" t="s">
        <v>259</v>
      </c>
      <c r="AU2095" s="160" t="s">
        <v>88</v>
      </c>
      <c r="AV2095" s="13" t="s">
        <v>88</v>
      </c>
      <c r="AW2095" s="13" t="s">
        <v>27</v>
      </c>
      <c r="AX2095" s="13" t="s">
        <v>72</v>
      </c>
      <c r="AY2095" s="160" t="s">
        <v>157</v>
      </c>
    </row>
    <row r="2096" spans="2:51" s="14" customFormat="1">
      <c r="B2096" s="165"/>
      <c r="D2096" s="154" t="s">
        <v>259</v>
      </c>
      <c r="E2096" s="166" t="s">
        <v>1</v>
      </c>
      <c r="F2096" s="167" t="s">
        <v>265</v>
      </c>
      <c r="H2096" s="168">
        <v>257.76</v>
      </c>
      <c r="L2096" s="165"/>
      <c r="M2096" s="169"/>
      <c r="T2096" s="170"/>
      <c r="AT2096" s="166" t="s">
        <v>259</v>
      </c>
      <c r="AU2096" s="166" t="s">
        <v>88</v>
      </c>
      <c r="AV2096" s="14" t="s">
        <v>164</v>
      </c>
      <c r="AW2096" s="14" t="s">
        <v>27</v>
      </c>
      <c r="AX2096" s="14" t="s">
        <v>80</v>
      </c>
      <c r="AY2096" s="166" t="s">
        <v>157</v>
      </c>
    </row>
    <row r="2097" spans="2:65" s="1" customFormat="1" ht="55.5" customHeight="1">
      <c r="B2097" s="28"/>
      <c r="C2097" s="198" t="s">
        <v>1280</v>
      </c>
      <c r="D2097" s="198" t="s">
        <v>160</v>
      </c>
      <c r="E2097" s="199" t="s">
        <v>3942</v>
      </c>
      <c r="F2097" s="200" t="s">
        <v>3943</v>
      </c>
      <c r="G2097" s="201" t="s">
        <v>306</v>
      </c>
      <c r="H2097" s="202">
        <v>393.779</v>
      </c>
      <c r="I2097" s="903"/>
      <c r="J2097" s="203">
        <f>ROUND(I2097*H2097,2)</f>
        <v>0</v>
      </c>
      <c r="K2097" s="200" t="s">
        <v>2720</v>
      </c>
      <c r="L2097" s="28"/>
      <c r="M2097" s="140" t="s">
        <v>1</v>
      </c>
      <c r="N2097" s="141" t="s">
        <v>38</v>
      </c>
      <c r="O2097" s="142">
        <v>1.018</v>
      </c>
      <c r="P2097" s="142">
        <f>O2097*H2097</f>
        <v>400.86702200000002</v>
      </c>
      <c r="Q2097" s="142">
        <v>1.6910000000000001E-2</v>
      </c>
      <c r="R2097" s="142">
        <f>Q2097*H2097</f>
        <v>6.6588028900000005</v>
      </c>
      <c r="S2097" s="142">
        <v>0</v>
      </c>
      <c r="T2097" s="143">
        <f>S2097*H2097</f>
        <v>0</v>
      </c>
      <c r="AR2097" s="144" t="s">
        <v>188</v>
      </c>
      <c r="AT2097" s="144" t="s">
        <v>160</v>
      </c>
      <c r="AU2097" s="144" t="s">
        <v>88</v>
      </c>
      <c r="AY2097" s="16" t="s">
        <v>157</v>
      </c>
      <c r="BE2097" s="145">
        <f>IF(N2097="základní",J2097,0)</f>
        <v>0</v>
      </c>
      <c r="BF2097" s="145">
        <f>IF(N2097="snížená",J2097,0)</f>
        <v>0</v>
      </c>
      <c r="BG2097" s="145">
        <f>IF(N2097="zákl. přenesená",J2097,0)</f>
        <v>0</v>
      </c>
      <c r="BH2097" s="145">
        <f>IF(N2097="sníž. přenesená",J2097,0)</f>
        <v>0</v>
      </c>
      <c r="BI2097" s="145">
        <f>IF(N2097="nulová",J2097,0)</f>
        <v>0</v>
      </c>
      <c r="BJ2097" s="16" t="s">
        <v>88</v>
      </c>
      <c r="BK2097" s="145">
        <f>ROUND(I2097*H2097,2)</f>
        <v>0</v>
      </c>
      <c r="BL2097" s="16" t="s">
        <v>188</v>
      </c>
      <c r="BM2097" s="144" t="s">
        <v>5094</v>
      </c>
    </row>
    <row r="2098" spans="2:65" s="1" customFormat="1">
      <c r="B2098" s="28"/>
      <c r="D2098" s="150" t="s">
        <v>214</v>
      </c>
      <c r="F2098" s="870" t="s">
        <v>3945</v>
      </c>
      <c r="L2098" s="28"/>
      <c r="M2098" s="152"/>
      <c r="T2098" s="52"/>
      <c r="AT2098" s="16" t="s">
        <v>214</v>
      </c>
      <c r="AU2098" s="16" t="s">
        <v>88</v>
      </c>
    </row>
    <row r="2099" spans="2:65" s="12" customFormat="1">
      <c r="B2099" s="153"/>
      <c r="D2099" s="154" t="s">
        <v>259</v>
      </c>
      <c r="E2099" s="155" t="s">
        <v>1</v>
      </c>
      <c r="F2099" s="156" t="s">
        <v>2723</v>
      </c>
      <c r="H2099" s="155" t="s">
        <v>1</v>
      </c>
      <c r="L2099" s="153"/>
      <c r="M2099" s="157"/>
      <c r="T2099" s="158"/>
      <c r="AT2099" s="155" t="s">
        <v>259</v>
      </c>
      <c r="AU2099" s="155" t="s">
        <v>88</v>
      </c>
      <c r="AV2099" s="12" t="s">
        <v>80</v>
      </c>
      <c r="AW2099" s="12" t="s">
        <v>27</v>
      </c>
      <c r="AX2099" s="12" t="s">
        <v>72</v>
      </c>
      <c r="AY2099" s="155" t="s">
        <v>157</v>
      </c>
    </row>
    <row r="2100" spans="2:65" s="12" customFormat="1">
      <c r="B2100" s="153"/>
      <c r="D2100" s="154" t="s">
        <v>259</v>
      </c>
      <c r="E2100" s="155" t="s">
        <v>1</v>
      </c>
      <c r="F2100" s="156" t="s">
        <v>2761</v>
      </c>
      <c r="H2100" s="155" t="s">
        <v>1</v>
      </c>
      <c r="L2100" s="153"/>
      <c r="M2100" s="157"/>
      <c r="T2100" s="158"/>
      <c r="AT2100" s="155" t="s">
        <v>259</v>
      </c>
      <c r="AU2100" s="155" t="s">
        <v>88</v>
      </c>
      <c r="AV2100" s="12" t="s">
        <v>80</v>
      </c>
      <c r="AW2100" s="12" t="s">
        <v>27</v>
      </c>
      <c r="AX2100" s="12" t="s">
        <v>72</v>
      </c>
      <c r="AY2100" s="155" t="s">
        <v>157</v>
      </c>
    </row>
    <row r="2101" spans="2:65" s="13" customFormat="1">
      <c r="B2101" s="159"/>
      <c r="D2101" s="154" t="s">
        <v>259</v>
      </c>
      <c r="E2101" s="160" t="s">
        <v>1</v>
      </c>
      <c r="F2101" s="161" t="s">
        <v>5095</v>
      </c>
      <c r="H2101" s="162">
        <v>10.523</v>
      </c>
      <c r="L2101" s="159"/>
      <c r="M2101" s="163"/>
      <c r="T2101" s="164"/>
      <c r="AT2101" s="160" t="s">
        <v>259</v>
      </c>
      <c r="AU2101" s="160" t="s">
        <v>88</v>
      </c>
      <c r="AV2101" s="13" t="s">
        <v>88</v>
      </c>
      <c r="AW2101" s="13" t="s">
        <v>27</v>
      </c>
      <c r="AX2101" s="13" t="s">
        <v>72</v>
      </c>
      <c r="AY2101" s="160" t="s">
        <v>157</v>
      </c>
    </row>
    <row r="2102" spans="2:65" s="13" customFormat="1">
      <c r="B2102" s="159"/>
      <c r="D2102" s="154" t="s">
        <v>259</v>
      </c>
      <c r="E2102" s="160" t="s">
        <v>1</v>
      </c>
      <c r="F2102" s="161" t="s">
        <v>4920</v>
      </c>
      <c r="H2102" s="162">
        <v>5.2</v>
      </c>
      <c r="L2102" s="159"/>
      <c r="M2102" s="163"/>
      <c r="T2102" s="164"/>
      <c r="AT2102" s="160" t="s">
        <v>259</v>
      </c>
      <c r="AU2102" s="160" t="s">
        <v>88</v>
      </c>
      <c r="AV2102" s="13" t="s">
        <v>88</v>
      </c>
      <c r="AW2102" s="13" t="s">
        <v>27</v>
      </c>
      <c r="AX2102" s="13" t="s">
        <v>72</v>
      </c>
      <c r="AY2102" s="160" t="s">
        <v>157</v>
      </c>
    </row>
    <row r="2103" spans="2:65" s="13" customFormat="1">
      <c r="B2103" s="159"/>
      <c r="D2103" s="154" t="s">
        <v>259</v>
      </c>
      <c r="E2103" s="160" t="s">
        <v>1</v>
      </c>
      <c r="F2103" s="161" t="s">
        <v>4717</v>
      </c>
      <c r="H2103" s="162">
        <v>9.1999999999999993</v>
      </c>
      <c r="L2103" s="159"/>
      <c r="M2103" s="163"/>
      <c r="T2103" s="164"/>
      <c r="AT2103" s="160" t="s">
        <v>259</v>
      </c>
      <c r="AU2103" s="160" t="s">
        <v>88</v>
      </c>
      <c r="AV2103" s="13" t="s">
        <v>88</v>
      </c>
      <c r="AW2103" s="13" t="s">
        <v>27</v>
      </c>
      <c r="AX2103" s="13" t="s">
        <v>72</v>
      </c>
      <c r="AY2103" s="160" t="s">
        <v>157</v>
      </c>
    </row>
    <row r="2104" spans="2:65" s="13" customFormat="1">
      <c r="B2104" s="159"/>
      <c r="D2104" s="154" t="s">
        <v>259</v>
      </c>
      <c r="E2104" s="160" t="s">
        <v>1</v>
      </c>
      <c r="F2104" s="161" t="s">
        <v>4701</v>
      </c>
      <c r="H2104" s="162">
        <v>16.3</v>
      </c>
      <c r="L2104" s="159"/>
      <c r="M2104" s="163"/>
      <c r="T2104" s="164"/>
      <c r="AT2104" s="160" t="s">
        <v>259</v>
      </c>
      <c r="AU2104" s="160" t="s">
        <v>88</v>
      </c>
      <c r="AV2104" s="13" t="s">
        <v>88</v>
      </c>
      <c r="AW2104" s="13" t="s">
        <v>27</v>
      </c>
      <c r="AX2104" s="13" t="s">
        <v>72</v>
      </c>
      <c r="AY2104" s="160" t="s">
        <v>157</v>
      </c>
    </row>
    <row r="2105" spans="2:65" s="13" customFormat="1">
      <c r="B2105" s="159"/>
      <c r="D2105" s="154" t="s">
        <v>259</v>
      </c>
      <c r="E2105" s="160" t="s">
        <v>1</v>
      </c>
      <c r="F2105" s="161" t="s">
        <v>4702</v>
      </c>
      <c r="H2105" s="162">
        <v>12.3</v>
      </c>
      <c r="L2105" s="159"/>
      <c r="M2105" s="163"/>
      <c r="T2105" s="164"/>
      <c r="AT2105" s="160" t="s">
        <v>259</v>
      </c>
      <c r="AU2105" s="160" t="s">
        <v>88</v>
      </c>
      <c r="AV2105" s="13" t="s">
        <v>88</v>
      </c>
      <c r="AW2105" s="13" t="s">
        <v>27</v>
      </c>
      <c r="AX2105" s="13" t="s">
        <v>72</v>
      </c>
      <c r="AY2105" s="160" t="s">
        <v>157</v>
      </c>
    </row>
    <row r="2106" spans="2:65" s="13" customFormat="1">
      <c r="B2106" s="159"/>
      <c r="D2106" s="154" t="s">
        <v>259</v>
      </c>
      <c r="E2106" s="160" t="s">
        <v>1</v>
      </c>
      <c r="F2106" s="161" t="s">
        <v>4703</v>
      </c>
      <c r="H2106" s="162">
        <v>47.5</v>
      </c>
      <c r="L2106" s="159"/>
      <c r="M2106" s="163"/>
      <c r="T2106" s="164"/>
      <c r="AT2106" s="160" t="s">
        <v>259</v>
      </c>
      <c r="AU2106" s="160" t="s">
        <v>88</v>
      </c>
      <c r="AV2106" s="13" t="s">
        <v>88</v>
      </c>
      <c r="AW2106" s="13" t="s">
        <v>27</v>
      </c>
      <c r="AX2106" s="13" t="s">
        <v>72</v>
      </c>
      <c r="AY2106" s="160" t="s">
        <v>157</v>
      </c>
    </row>
    <row r="2107" spans="2:65" s="13" customFormat="1">
      <c r="B2107" s="159"/>
      <c r="D2107" s="154" t="s">
        <v>259</v>
      </c>
      <c r="E2107" s="160" t="s">
        <v>1</v>
      </c>
      <c r="F2107" s="161" t="s">
        <v>4704</v>
      </c>
      <c r="H2107" s="162">
        <v>8.5</v>
      </c>
      <c r="L2107" s="159"/>
      <c r="M2107" s="163"/>
      <c r="T2107" s="164"/>
      <c r="AT2107" s="160" t="s">
        <v>259</v>
      </c>
      <c r="AU2107" s="160" t="s">
        <v>88</v>
      </c>
      <c r="AV2107" s="13" t="s">
        <v>88</v>
      </c>
      <c r="AW2107" s="13" t="s">
        <v>27</v>
      </c>
      <c r="AX2107" s="13" t="s">
        <v>72</v>
      </c>
      <c r="AY2107" s="160" t="s">
        <v>157</v>
      </c>
    </row>
    <row r="2108" spans="2:65" s="13" customFormat="1">
      <c r="B2108" s="159"/>
      <c r="D2108" s="154" t="s">
        <v>259</v>
      </c>
      <c r="E2108" s="160" t="s">
        <v>1</v>
      </c>
      <c r="F2108" s="161" t="s">
        <v>4718</v>
      </c>
      <c r="H2108" s="162">
        <v>7.6</v>
      </c>
      <c r="L2108" s="159"/>
      <c r="M2108" s="163"/>
      <c r="T2108" s="164"/>
      <c r="AT2108" s="160" t="s">
        <v>259</v>
      </c>
      <c r="AU2108" s="160" t="s">
        <v>88</v>
      </c>
      <c r="AV2108" s="13" t="s">
        <v>88</v>
      </c>
      <c r="AW2108" s="13" t="s">
        <v>27</v>
      </c>
      <c r="AX2108" s="13" t="s">
        <v>72</v>
      </c>
      <c r="AY2108" s="160" t="s">
        <v>157</v>
      </c>
    </row>
    <row r="2109" spans="2:65" s="13" customFormat="1">
      <c r="B2109" s="159"/>
      <c r="D2109" s="154" t="s">
        <v>259</v>
      </c>
      <c r="E2109" s="160" t="s">
        <v>1</v>
      </c>
      <c r="F2109" s="161" t="s">
        <v>4921</v>
      </c>
      <c r="H2109" s="162">
        <v>89.8</v>
      </c>
      <c r="L2109" s="159"/>
      <c r="M2109" s="163"/>
      <c r="T2109" s="164"/>
      <c r="AT2109" s="160" t="s">
        <v>259</v>
      </c>
      <c r="AU2109" s="160" t="s">
        <v>88</v>
      </c>
      <c r="AV2109" s="13" t="s">
        <v>88</v>
      </c>
      <c r="AW2109" s="13" t="s">
        <v>27</v>
      </c>
      <c r="AX2109" s="13" t="s">
        <v>72</v>
      </c>
      <c r="AY2109" s="160" t="s">
        <v>157</v>
      </c>
    </row>
    <row r="2110" spans="2:65" s="13" customFormat="1">
      <c r="B2110" s="159"/>
      <c r="D2110" s="154" t="s">
        <v>259</v>
      </c>
      <c r="E2110" s="160" t="s">
        <v>1</v>
      </c>
      <c r="F2110" s="161" t="s">
        <v>4705</v>
      </c>
      <c r="H2110" s="162">
        <v>22</v>
      </c>
      <c r="L2110" s="159"/>
      <c r="M2110" s="163"/>
      <c r="T2110" s="164"/>
      <c r="AT2110" s="160" t="s">
        <v>259</v>
      </c>
      <c r="AU2110" s="160" t="s">
        <v>88</v>
      </c>
      <c r="AV2110" s="13" t="s">
        <v>88</v>
      </c>
      <c r="AW2110" s="13" t="s">
        <v>27</v>
      </c>
      <c r="AX2110" s="13" t="s">
        <v>72</v>
      </c>
      <c r="AY2110" s="160" t="s">
        <v>157</v>
      </c>
    </row>
    <row r="2111" spans="2:65" s="13" customFormat="1">
      <c r="B2111" s="159"/>
      <c r="D2111" s="154" t="s">
        <v>259</v>
      </c>
      <c r="E2111" s="160" t="s">
        <v>1</v>
      </c>
      <c r="F2111" s="161" t="s">
        <v>4719</v>
      </c>
      <c r="H2111" s="162">
        <v>40.299999999999997</v>
      </c>
      <c r="L2111" s="159"/>
      <c r="M2111" s="163"/>
      <c r="T2111" s="164"/>
      <c r="AT2111" s="160" t="s">
        <v>259</v>
      </c>
      <c r="AU2111" s="160" t="s">
        <v>88</v>
      </c>
      <c r="AV2111" s="13" t="s">
        <v>88</v>
      </c>
      <c r="AW2111" s="13" t="s">
        <v>27</v>
      </c>
      <c r="AX2111" s="13" t="s">
        <v>72</v>
      </c>
      <c r="AY2111" s="160" t="s">
        <v>157</v>
      </c>
    </row>
    <row r="2112" spans="2:65" s="13" customFormat="1">
      <c r="B2112" s="159"/>
      <c r="D2112" s="154" t="s">
        <v>259</v>
      </c>
      <c r="E2112" s="160" t="s">
        <v>1</v>
      </c>
      <c r="F2112" s="161" t="s">
        <v>4706</v>
      </c>
      <c r="H2112" s="162">
        <v>8.6</v>
      </c>
      <c r="L2112" s="159"/>
      <c r="M2112" s="163"/>
      <c r="T2112" s="164"/>
      <c r="AT2112" s="160" t="s">
        <v>259</v>
      </c>
      <c r="AU2112" s="160" t="s">
        <v>88</v>
      </c>
      <c r="AV2112" s="13" t="s">
        <v>88</v>
      </c>
      <c r="AW2112" s="13" t="s">
        <v>27</v>
      </c>
      <c r="AX2112" s="13" t="s">
        <v>72</v>
      </c>
      <c r="AY2112" s="160" t="s">
        <v>157</v>
      </c>
    </row>
    <row r="2113" spans="2:65" s="13" customFormat="1">
      <c r="B2113" s="159"/>
      <c r="D2113" s="154" t="s">
        <v>259</v>
      </c>
      <c r="E2113" s="160" t="s">
        <v>1</v>
      </c>
      <c r="F2113" s="161" t="s">
        <v>4707</v>
      </c>
      <c r="H2113" s="162">
        <v>2</v>
      </c>
      <c r="L2113" s="159"/>
      <c r="M2113" s="163"/>
      <c r="T2113" s="164"/>
      <c r="AT2113" s="160" t="s">
        <v>259</v>
      </c>
      <c r="AU2113" s="160" t="s">
        <v>88</v>
      </c>
      <c r="AV2113" s="13" t="s">
        <v>88</v>
      </c>
      <c r="AW2113" s="13" t="s">
        <v>27</v>
      </c>
      <c r="AX2113" s="13" t="s">
        <v>72</v>
      </c>
      <c r="AY2113" s="160" t="s">
        <v>157</v>
      </c>
    </row>
    <row r="2114" spans="2:65" s="13" customFormat="1">
      <c r="B2114" s="159"/>
      <c r="D2114" s="154" t="s">
        <v>259</v>
      </c>
      <c r="E2114" s="160" t="s">
        <v>1</v>
      </c>
      <c r="F2114" s="161" t="s">
        <v>4708</v>
      </c>
      <c r="H2114" s="162">
        <v>6.1</v>
      </c>
      <c r="L2114" s="159"/>
      <c r="M2114" s="163"/>
      <c r="T2114" s="164"/>
      <c r="AT2114" s="160" t="s">
        <v>259</v>
      </c>
      <c r="AU2114" s="160" t="s">
        <v>88</v>
      </c>
      <c r="AV2114" s="13" t="s">
        <v>88</v>
      </c>
      <c r="AW2114" s="13" t="s">
        <v>27</v>
      </c>
      <c r="AX2114" s="13" t="s">
        <v>72</v>
      </c>
      <c r="AY2114" s="160" t="s">
        <v>157</v>
      </c>
    </row>
    <row r="2115" spans="2:65" s="13" customFormat="1">
      <c r="B2115" s="159"/>
      <c r="D2115" s="154" t="s">
        <v>259</v>
      </c>
      <c r="E2115" s="160" t="s">
        <v>1</v>
      </c>
      <c r="F2115" s="161" t="s">
        <v>4709</v>
      </c>
      <c r="H2115" s="162">
        <v>7.5</v>
      </c>
      <c r="L2115" s="159"/>
      <c r="M2115" s="163"/>
      <c r="T2115" s="164"/>
      <c r="AT2115" s="160" t="s">
        <v>259</v>
      </c>
      <c r="AU2115" s="160" t="s">
        <v>88</v>
      </c>
      <c r="AV2115" s="13" t="s">
        <v>88</v>
      </c>
      <c r="AW2115" s="13" t="s">
        <v>27</v>
      </c>
      <c r="AX2115" s="13" t="s">
        <v>72</v>
      </c>
      <c r="AY2115" s="160" t="s">
        <v>157</v>
      </c>
    </row>
    <row r="2116" spans="2:65" s="13" customFormat="1">
      <c r="B2116" s="159"/>
      <c r="D2116" s="154" t="s">
        <v>259</v>
      </c>
      <c r="E2116" s="160" t="s">
        <v>1</v>
      </c>
      <c r="F2116" s="161" t="s">
        <v>4710</v>
      </c>
      <c r="H2116" s="162">
        <v>8.6</v>
      </c>
      <c r="L2116" s="159"/>
      <c r="M2116" s="163"/>
      <c r="T2116" s="164"/>
      <c r="AT2116" s="160" t="s">
        <v>259</v>
      </c>
      <c r="AU2116" s="160" t="s">
        <v>88</v>
      </c>
      <c r="AV2116" s="13" t="s">
        <v>88</v>
      </c>
      <c r="AW2116" s="13" t="s">
        <v>27</v>
      </c>
      <c r="AX2116" s="13" t="s">
        <v>72</v>
      </c>
      <c r="AY2116" s="160" t="s">
        <v>157</v>
      </c>
    </row>
    <row r="2117" spans="2:65" s="13" customFormat="1">
      <c r="B2117" s="159"/>
      <c r="D2117" s="154" t="s">
        <v>259</v>
      </c>
      <c r="E2117" s="160" t="s">
        <v>1</v>
      </c>
      <c r="F2117" s="161" t="s">
        <v>4711</v>
      </c>
      <c r="H2117" s="162">
        <v>13</v>
      </c>
      <c r="L2117" s="159"/>
      <c r="M2117" s="163"/>
      <c r="T2117" s="164"/>
      <c r="AT2117" s="160" t="s">
        <v>259</v>
      </c>
      <c r="AU2117" s="160" t="s">
        <v>88</v>
      </c>
      <c r="AV2117" s="13" t="s">
        <v>88</v>
      </c>
      <c r="AW2117" s="13" t="s">
        <v>27</v>
      </c>
      <c r="AX2117" s="13" t="s">
        <v>72</v>
      </c>
      <c r="AY2117" s="160" t="s">
        <v>157</v>
      </c>
    </row>
    <row r="2118" spans="2:65" s="882" customFormat="1">
      <c r="B2118" s="881"/>
      <c r="D2118" s="154" t="s">
        <v>259</v>
      </c>
      <c r="E2118" s="883" t="s">
        <v>1</v>
      </c>
      <c r="F2118" s="884" t="s">
        <v>1266</v>
      </c>
      <c r="H2118" s="885">
        <v>315.02300000000002</v>
      </c>
      <c r="L2118" s="881"/>
      <c r="M2118" s="886"/>
      <c r="T2118" s="887"/>
      <c r="AT2118" s="883" t="s">
        <v>259</v>
      </c>
      <c r="AU2118" s="883" t="s">
        <v>88</v>
      </c>
      <c r="AV2118" s="882" t="s">
        <v>95</v>
      </c>
      <c r="AW2118" s="882" t="s">
        <v>27</v>
      </c>
      <c r="AX2118" s="882" t="s">
        <v>72</v>
      </c>
      <c r="AY2118" s="883" t="s">
        <v>157</v>
      </c>
    </row>
    <row r="2119" spans="2:65" s="13" customFormat="1">
      <c r="B2119" s="159"/>
      <c r="D2119" s="154" t="s">
        <v>259</v>
      </c>
      <c r="E2119" s="160" t="s">
        <v>1</v>
      </c>
      <c r="F2119" s="161" t="s">
        <v>5096</v>
      </c>
      <c r="H2119" s="162">
        <v>393.779</v>
      </c>
      <c r="L2119" s="159"/>
      <c r="M2119" s="163"/>
      <c r="T2119" s="164"/>
      <c r="AT2119" s="160" t="s">
        <v>259</v>
      </c>
      <c r="AU2119" s="160" t="s">
        <v>88</v>
      </c>
      <c r="AV2119" s="13" t="s">
        <v>88</v>
      </c>
      <c r="AW2119" s="13" t="s">
        <v>27</v>
      </c>
      <c r="AX2119" s="13" t="s">
        <v>80</v>
      </c>
      <c r="AY2119" s="160" t="s">
        <v>157</v>
      </c>
    </row>
    <row r="2120" spans="2:65" s="1" customFormat="1" ht="37.9" customHeight="1">
      <c r="B2120" s="28"/>
      <c r="C2120" s="198" t="s">
        <v>1286</v>
      </c>
      <c r="D2120" s="198" t="s">
        <v>160</v>
      </c>
      <c r="E2120" s="199" t="s">
        <v>5097</v>
      </c>
      <c r="F2120" s="200" t="s">
        <v>5098</v>
      </c>
      <c r="G2120" s="201" t="s">
        <v>306</v>
      </c>
      <c r="H2120" s="202">
        <v>203.2</v>
      </c>
      <c r="I2120" s="903"/>
      <c r="J2120" s="203">
        <f>ROUND(I2120*H2120,2)</f>
        <v>0</v>
      </c>
      <c r="K2120" s="200" t="s">
        <v>2720</v>
      </c>
      <c r="L2120" s="28"/>
      <c r="M2120" s="140" t="s">
        <v>1</v>
      </c>
      <c r="N2120" s="141" t="s">
        <v>38</v>
      </c>
      <c r="O2120" s="142">
        <v>0.54800000000000004</v>
      </c>
      <c r="P2120" s="142">
        <f>O2120*H2120</f>
        <v>111.3536</v>
      </c>
      <c r="Q2120" s="142">
        <v>1.25E-3</v>
      </c>
      <c r="R2120" s="142">
        <f>Q2120*H2120</f>
        <v>0.254</v>
      </c>
      <c r="S2120" s="142">
        <v>0</v>
      </c>
      <c r="T2120" s="143">
        <f>S2120*H2120</f>
        <v>0</v>
      </c>
      <c r="AR2120" s="144" t="s">
        <v>188</v>
      </c>
      <c r="AT2120" s="144" t="s">
        <v>160</v>
      </c>
      <c r="AU2120" s="144" t="s">
        <v>88</v>
      </c>
      <c r="AY2120" s="16" t="s">
        <v>157</v>
      </c>
      <c r="BE2120" s="145">
        <f>IF(N2120="základní",J2120,0)</f>
        <v>0</v>
      </c>
      <c r="BF2120" s="145">
        <f>IF(N2120="snížená",J2120,0)</f>
        <v>0</v>
      </c>
      <c r="BG2120" s="145">
        <f>IF(N2120="zákl. přenesená",J2120,0)</f>
        <v>0</v>
      </c>
      <c r="BH2120" s="145">
        <f>IF(N2120="sníž. přenesená",J2120,0)</f>
        <v>0</v>
      </c>
      <c r="BI2120" s="145">
        <f>IF(N2120="nulová",J2120,0)</f>
        <v>0</v>
      </c>
      <c r="BJ2120" s="16" t="s">
        <v>88</v>
      </c>
      <c r="BK2120" s="145">
        <f>ROUND(I2120*H2120,2)</f>
        <v>0</v>
      </c>
      <c r="BL2120" s="16" t="s">
        <v>188</v>
      </c>
      <c r="BM2120" s="144" t="s">
        <v>5099</v>
      </c>
    </row>
    <row r="2121" spans="2:65" s="1" customFormat="1">
      <c r="B2121" s="28"/>
      <c r="D2121" s="150" t="s">
        <v>214</v>
      </c>
      <c r="F2121" s="870" t="s">
        <v>5100</v>
      </c>
      <c r="L2121" s="28"/>
      <c r="M2121" s="152"/>
      <c r="T2121" s="52"/>
      <c r="AT2121" s="16" t="s">
        <v>214</v>
      </c>
      <c r="AU2121" s="16" t="s">
        <v>88</v>
      </c>
    </row>
    <row r="2122" spans="2:65" s="12" customFormat="1">
      <c r="B2122" s="153"/>
      <c r="D2122" s="154" t="s">
        <v>259</v>
      </c>
      <c r="E2122" s="155" t="s">
        <v>1</v>
      </c>
      <c r="F2122" s="156" t="s">
        <v>2723</v>
      </c>
      <c r="H2122" s="155" t="s">
        <v>1</v>
      </c>
      <c r="L2122" s="153"/>
      <c r="M2122" s="157"/>
      <c r="T2122" s="158"/>
      <c r="AT2122" s="155" t="s">
        <v>259</v>
      </c>
      <c r="AU2122" s="155" t="s">
        <v>88</v>
      </c>
      <c r="AV2122" s="12" t="s">
        <v>80</v>
      </c>
      <c r="AW2122" s="12" t="s">
        <v>27</v>
      </c>
      <c r="AX2122" s="12" t="s">
        <v>72</v>
      </c>
      <c r="AY2122" s="155" t="s">
        <v>157</v>
      </c>
    </row>
    <row r="2123" spans="2:65" s="12" customFormat="1">
      <c r="B2123" s="153"/>
      <c r="D2123" s="154" t="s">
        <v>259</v>
      </c>
      <c r="E2123" s="155" t="s">
        <v>1</v>
      </c>
      <c r="F2123" s="156" t="s">
        <v>2760</v>
      </c>
      <c r="H2123" s="155" t="s">
        <v>1</v>
      </c>
      <c r="L2123" s="153"/>
      <c r="M2123" s="157"/>
      <c r="T2123" s="158"/>
      <c r="AT2123" s="155" t="s">
        <v>259</v>
      </c>
      <c r="AU2123" s="155" t="s">
        <v>88</v>
      </c>
      <c r="AV2123" s="12" t="s">
        <v>80</v>
      </c>
      <c r="AW2123" s="12" t="s">
        <v>27</v>
      </c>
      <c r="AX2123" s="12" t="s">
        <v>72</v>
      </c>
      <c r="AY2123" s="155" t="s">
        <v>157</v>
      </c>
    </row>
    <row r="2124" spans="2:65" s="13" customFormat="1">
      <c r="B2124" s="159"/>
      <c r="D2124" s="154" t="s">
        <v>259</v>
      </c>
      <c r="E2124" s="160" t="s">
        <v>1</v>
      </c>
      <c r="F2124" s="161" t="s">
        <v>4488</v>
      </c>
      <c r="H2124" s="162">
        <v>53.3</v>
      </c>
      <c r="L2124" s="159"/>
      <c r="M2124" s="163"/>
      <c r="T2124" s="164"/>
      <c r="AT2124" s="160" t="s">
        <v>259</v>
      </c>
      <c r="AU2124" s="160" t="s">
        <v>88</v>
      </c>
      <c r="AV2124" s="13" t="s">
        <v>88</v>
      </c>
      <c r="AW2124" s="13" t="s">
        <v>27</v>
      </c>
      <c r="AX2124" s="13" t="s">
        <v>72</v>
      </c>
      <c r="AY2124" s="160" t="s">
        <v>157</v>
      </c>
    </row>
    <row r="2125" spans="2:65" s="13" customFormat="1">
      <c r="B2125" s="159"/>
      <c r="D2125" s="154" t="s">
        <v>259</v>
      </c>
      <c r="E2125" s="160" t="s">
        <v>1</v>
      </c>
      <c r="F2125" s="161" t="s">
        <v>4489</v>
      </c>
      <c r="H2125" s="162">
        <v>22.4</v>
      </c>
      <c r="L2125" s="159"/>
      <c r="M2125" s="163"/>
      <c r="T2125" s="164"/>
      <c r="AT2125" s="160" t="s">
        <v>259</v>
      </c>
      <c r="AU2125" s="160" t="s">
        <v>88</v>
      </c>
      <c r="AV2125" s="13" t="s">
        <v>88</v>
      </c>
      <c r="AW2125" s="13" t="s">
        <v>27</v>
      </c>
      <c r="AX2125" s="13" t="s">
        <v>72</v>
      </c>
      <c r="AY2125" s="160" t="s">
        <v>157</v>
      </c>
    </row>
    <row r="2126" spans="2:65" s="13" customFormat="1">
      <c r="B2126" s="159"/>
      <c r="D2126" s="154" t="s">
        <v>259</v>
      </c>
      <c r="E2126" s="160" t="s">
        <v>1</v>
      </c>
      <c r="F2126" s="161" t="s">
        <v>4491</v>
      </c>
      <c r="H2126" s="162">
        <v>15.1</v>
      </c>
      <c r="L2126" s="159"/>
      <c r="M2126" s="163"/>
      <c r="T2126" s="164"/>
      <c r="AT2126" s="160" t="s">
        <v>259</v>
      </c>
      <c r="AU2126" s="160" t="s">
        <v>88</v>
      </c>
      <c r="AV2126" s="13" t="s">
        <v>88</v>
      </c>
      <c r="AW2126" s="13" t="s">
        <v>27</v>
      </c>
      <c r="AX2126" s="13" t="s">
        <v>72</v>
      </c>
      <c r="AY2126" s="160" t="s">
        <v>157</v>
      </c>
    </row>
    <row r="2127" spans="2:65" s="13" customFormat="1">
      <c r="B2127" s="159"/>
      <c r="D2127" s="154" t="s">
        <v>259</v>
      </c>
      <c r="E2127" s="160" t="s">
        <v>1</v>
      </c>
      <c r="F2127" s="161" t="s">
        <v>4492</v>
      </c>
      <c r="H2127" s="162">
        <v>11.2</v>
      </c>
      <c r="L2127" s="159"/>
      <c r="M2127" s="163"/>
      <c r="T2127" s="164"/>
      <c r="AT2127" s="160" t="s">
        <v>259</v>
      </c>
      <c r="AU2127" s="160" t="s">
        <v>88</v>
      </c>
      <c r="AV2127" s="13" t="s">
        <v>88</v>
      </c>
      <c r="AW2127" s="13" t="s">
        <v>27</v>
      </c>
      <c r="AX2127" s="13" t="s">
        <v>72</v>
      </c>
      <c r="AY2127" s="160" t="s">
        <v>157</v>
      </c>
    </row>
    <row r="2128" spans="2:65" s="13" customFormat="1">
      <c r="B2128" s="159"/>
      <c r="D2128" s="154" t="s">
        <v>259</v>
      </c>
      <c r="E2128" s="160" t="s">
        <v>1</v>
      </c>
      <c r="F2128" s="161" t="s">
        <v>4493</v>
      </c>
      <c r="H2128" s="162">
        <v>23</v>
      </c>
      <c r="L2128" s="159"/>
      <c r="M2128" s="163"/>
      <c r="T2128" s="164"/>
      <c r="AT2128" s="160" t="s">
        <v>259</v>
      </c>
      <c r="AU2128" s="160" t="s">
        <v>88</v>
      </c>
      <c r="AV2128" s="13" t="s">
        <v>88</v>
      </c>
      <c r="AW2128" s="13" t="s">
        <v>27</v>
      </c>
      <c r="AX2128" s="13" t="s">
        <v>72</v>
      </c>
      <c r="AY2128" s="160" t="s">
        <v>157</v>
      </c>
    </row>
    <row r="2129" spans="2:65" s="13" customFormat="1">
      <c r="B2129" s="159"/>
      <c r="D2129" s="154" t="s">
        <v>259</v>
      </c>
      <c r="E2129" s="160" t="s">
        <v>1</v>
      </c>
      <c r="F2129" s="161" t="s">
        <v>4494</v>
      </c>
      <c r="H2129" s="162">
        <v>19</v>
      </c>
      <c r="L2129" s="159"/>
      <c r="M2129" s="163"/>
      <c r="T2129" s="164"/>
      <c r="AT2129" s="160" t="s">
        <v>259</v>
      </c>
      <c r="AU2129" s="160" t="s">
        <v>88</v>
      </c>
      <c r="AV2129" s="13" t="s">
        <v>88</v>
      </c>
      <c r="AW2129" s="13" t="s">
        <v>27</v>
      </c>
      <c r="AX2129" s="13" t="s">
        <v>72</v>
      </c>
      <c r="AY2129" s="160" t="s">
        <v>157</v>
      </c>
    </row>
    <row r="2130" spans="2:65" s="13" customFormat="1">
      <c r="B2130" s="159"/>
      <c r="D2130" s="154" t="s">
        <v>259</v>
      </c>
      <c r="E2130" s="160" t="s">
        <v>1</v>
      </c>
      <c r="F2130" s="161" t="s">
        <v>4495</v>
      </c>
      <c r="H2130" s="162">
        <v>21.5</v>
      </c>
      <c r="L2130" s="159"/>
      <c r="M2130" s="163"/>
      <c r="T2130" s="164"/>
      <c r="AT2130" s="160" t="s">
        <v>259</v>
      </c>
      <c r="AU2130" s="160" t="s">
        <v>88</v>
      </c>
      <c r="AV2130" s="13" t="s">
        <v>88</v>
      </c>
      <c r="AW2130" s="13" t="s">
        <v>27</v>
      </c>
      <c r="AX2130" s="13" t="s">
        <v>72</v>
      </c>
      <c r="AY2130" s="160" t="s">
        <v>157</v>
      </c>
    </row>
    <row r="2131" spans="2:65" s="13" customFormat="1">
      <c r="B2131" s="159"/>
      <c r="D2131" s="154" t="s">
        <v>259</v>
      </c>
      <c r="E2131" s="160" t="s">
        <v>1</v>
      </c>
      <c r="F2131" s="161" t="s">
        <v>4500</v>
      </c>
      <c r="H2131" s="162">
        <v>14.6</v>
      </c>
      <c r="L2131" s="159"/>
      <c r="M2131" s="163"/>
      <c r="T2131" s="164"/>
      <c r="AT2131" s="160" t="s">
        <v>259</v>
      </c>
      <c r="AU2131" s="160" t="s">
        <v>88</v>
      </c>
      <c r="AV2131" s="13" t="s">
        <v>88</v>
      </c>
      <c r="AW2131" s="13" t="s">
        <v>27</v>
      </c>
      <c r="AX2131" s="13" t="s">
        <v>72</v>
      </c>
      <c r="AY2131" s="160" t="s">
        <v>157</v>
      </c>
    </row>
    <row r="2132" spans="2:65" s="13" customFormat="1">
      <c r="B2132" s="159"/>
      <c r="D2132" s="154" t="s">
        <v>259</v>
      </c>
      <c r="E2132" s="160" t="s">
        <v>1</v>
      </c>
      <c r="F2132" s="161" t="s">
        <v>4501</v>
      </c>
      <c r="H2132" s="162">
        <v>23.1</v>
      </c>
      <c r="L2132" s="159"/>
      <c r="M2132" s="163"/>
      <c r="T2132" s="164"/>
      <c r="AT2132" s="160" t="s">
        <v>259</v>
      </c>
      <c r="AU2132" s="160" t="s">
        <v>88</v>
      </c>
      <c r="AV2132" s="13" t="s">
        <v>88</v>
      </c>
      <c r="AW2132" s="13" t="s">
        <v>27</v>
      </c>
      <c r="AX2132" s="13" t="s">
        <v>72</v>
      </c>
      <c r="AY2132" s="160" t="s">
        <v>157</v>
      </c>
    </row>
    <row r="2133" spans="2:65" s="14" customFormat="1">
      <c r="B2133" s="165"/>
      <c r="D2133" s="154" t="s">
        <v>259</v>
      </c>
      <c r="E2133" s="166" t="s">
        <v>1</v>
      </c>
      <c r="F2133" s="167" t="s">
        <v>265</v>
      </c>
      <c r="H2133" s="168">
        <v>203.2</v>
      </c>
      <c r="L2133" s="165"/>
      <c r="M2133" s="169"/>
      <c r="T2133" s="170"/>
      <c r="AT2133" s="166" t="s">
        <v>259</v>
      </c>
      <c r="AU2133" s="166" t="s">
        <v>88</v>
      </c>
      <c r="AV2133" s="14" t="s">
        <v>164</v>
      </c>
      <c r="AW2133" s="14" t="s">
        <v>27</v>
      </c>
      <c r="AX2133" s="14" t="s">
        <v>80</v>
      </c>
      <c r="AY2133" s="166" t="s">
        <v>157</v>
      </c>
    </row>
    <row r="2134" spans="2:65" s="1" customFormat="1" ht="24.25" customHeight="1">
      <c r="B2134" s="28"/>
      <c r="C2134" s="205" t="s">
        <v>1293</v>
      </c>
      <c r="D2134" s="205" t="s">
        <v>557</v>
      </c>
      <c r="E2134" s="206" t="s">
        <v>5101</v>
      </c>
      <c r="F2134" s="207" t="s">
        <v>5102</v>
      </c>
      <c r="G2134" s="208" t="s">
        <v>306</v>
      </c>
      <c r="H2134" s="209">
        <v>213.36</v>
      </c>
      <c r="I2134" s="904"/>
      <c r="J2134" s="210">
        <f>ROUND(I2134*H2134,2)</f>
        <v>0</v>
      </c>
      <c r="K2134" s="207" t="s">
        <v>2720</v>
      </c>
      <c r="L2134" s="185"/>
      <c r="M2134" s="186" t="s">
        <v>1</v>
      </c>
      <c r="N2134" s="187" t="s">
        <v>38</v>
      </c>
      <c r="O2134" s="142">
        <v>0</v>
      </c>
      <c r="P2134" s="142">
        <f>O2134*H2134</f>
        <v>0</v>
      </c>
      <c r="Q2134" s="142">
        <v>8.0000000000000002E-3</v>
      </c>
      <c r="R2134" s="142">
        <f>Q2134*H2134</f>
        <v>1.7068800000000002</v>
      </c>
      <c r="S2134" s="142">
        <v>0</v>
      </c>
      <c r="T2134" s="143">
        <f>S2134*H2134</f>
        <v>0</v>
      </c>
      <c r="AR2134" s="144" t="s">
        <v>735</v>
      </c>
      <c r="AT2134" s="144" t="s">
        <v>557</v>
      </c>
      <c r="AU2134" s="144" t="s">
        <v>88</v>
      </c>
      <c r="AY2134" s="16" t="s">
        <v>157</v>
      </c>
      <c r="BE2134" s="145">
        <f>IF(N2134="základní",J2134,0)</f>
        <v>0</v>
      </c>
      <c r="BF2134" s="145">
        <f>IF(N2134="snížená",J2134,0)</f>
        <v>0</v>
      </c>
      <c r="BG2134" s="145">
        <f>IF(N2134="zákl. přenesená",J2134,0)</f>
        <v>0</v>
      </c>
      <c r="BH2134" s="145">
        <f>IF(N2134="sníž. přenesená",J2134,0)</f>
        <v>0</v>
      </c>
      <c r="BI2134" s="145">
        <f>IF(N2134="nulová",J2134,0)</f>
        <v>0</v>
      </c>
      <c r="BJ2134" s="16" t="s">
        <v>88</v>
      </c>
      <c r="BK2134" s="145">
        <f>ROUND(I2134*H2134,2)</f>
        <v>0</v>
      </c>
      <c r="BL2134" s="16" t="s">
        <v>188</v>
      </c>
      <c r="BM2134" s="144" t="s">
        <v>5103</v>
      </c>
    </row>
    <row r="2135" spans="2:65" s="12" customFormat="1">
      <c r="B2135" s="153"/>
      <c r="D2135" s="154" t="s">
        <v>259</v>
      </c>
      <c r="E2135" s="155" t="s">
        <v>1</v>
      </c>
      <c r="F2135" s="156" t="s">
        <v>2723</v>
      </c>
      <c r="H2135" s="155" t="s">
        <v>1</v>
      </c>
      <c r="L2135" s="153"/>
      <c r="M2135" s="157"/>
      <c r="T2135" s="158"/>
      <c r="AT2135" s="155" t="s">
        <v>259</v>
      </c>
      <c r="AU2135" s="155" t="s">
        <v>88</v>
      </c>
      <c r="AV2135" s="12" t="s">
        <v>80</v>
      </c>
      <c r="AW2135" s="12" t="s">
        <v>27</v>
      </c>
      <c r="AX2135" s="12" t="s">
        <v>72</v>
      </c>
      <c r="AY2135" s="155" t="s">
        <v>157</v>
      </c>
    </row>
    <row r="2136" spans="2:65" s="12" customFormat="1">
      <c r="B2136" s="153"/>
      <c r="D2136" s="154" t="s">
        <v>259</v>
      </c>
      <c r="E2136" s="155" t="s">
        <v>1</v>
      </c>
      <c r="F2136" s="156" t="s">
        <v>2760</v>
      </c>
      <c r="H2136" s="155" t="s">
        <v>1</v>
      </c>
      <c r="L2136" s="153"/>
      <c r="M2136" s="157"/>
      <c r="T2136" s="158"/>
      <c r="AT2136" s="155" t="s">
        <v>259</v>
      </c>
      <c r="AU2136" s="155" t="s">
        <v>88</v>
      </c>
      <c r="AV2136" s="12" t="s">
        <v>80</v>
      </c>
      <c r="AW2136" s="12" t="s">
        <v>27</v>
      </c>
      <c r="AX2136" s="12" t="s">
        <v>72</v>
      </c>
      <c r="AY2136" s="155" t="s">
        <v>157</v>
      </c>
    </row>
    <row r="2137" spans="2:65" s="13" customFormat="1">
      <c r="B2137" s="159"/>
      <c r="D2137" s="154" t="s">
        <v>259</v>
      </c>
      <c r="E2137" s="160" t="s">
        <v>1</v>
      </c>
      <c r="F2137" s="161" t="s">
        <v>4488</v>
      </c>
      <c r="H2137" s="162">
        <v>53.3</v>
      </c>
      <c r="L2137" s="159"/>
      <c r="M2137" s="163"/>
      <c r="T2137" s="164"/>
      <c r="AT2137" s="160" t="s">
        <v>259</v>
      </c>
      <c r="AU2137" s="160" t="s">
        <v>88</v>
      </c>
      <c r="AV2137" s="13" t="s">
        <v>88</v>
      </c>
      <c r="AW2137" s="13" t="s">
        <v>27</v>
      </c>
      <c r="AX2137" s="13" t="s">
        <v>72</v>
      </c>
      <c r="AY2137" s="160" t="s">
        <v>157</v>
      </c>
    </row>
    <row r="2138" spans="2:65" s="13" customFormat="1">
      <c r="B2138" s="159"/>
      <c r="D2138" s="154" t="s">
        <v>259</v>
      </c>
      <c r="E2138" s="160" t="s">
        <v>1</v>
      </c>
      <c r="F2138" s="161" t="s">
        <v>4489</v>
      </c>
      <c r="H2138" s="162">
        <v>22.4</v>
      </c>
      <c r="L2138" s="159"/>
      <c r="M2138" s="163"/>
      <c r="T2138" s="164"/>
      <c r="AT2138" s="160" t="s">
        <v>259</v>
      </c>
      <c r="AU2138" s="160" t="s">
        <v>88</v>
      </c>
      <c r="AV2138" s="13" t="s">
        <v>88</v>
      </c>
      <c r="AW2138" s="13" t="s">
        <v>27</v>
      </c>
      <c r="AX2138" s="13" t="s">
        <v>72</v>
      </c>
      <c r="AY2138" s="160" t="s">
        <v>157</v>
      </c>
    </row>
    <row r="2139" spans="2:65" s="13" customFormat="1">
      <c r="B2139" s="159"/>
      <c r="D2139" s="154" t="s">
        <v>259</v>
      </c>
      <c r="E2139" s="160" t="s">
        <v>1</v>
      </c>
      <c r="F2139" s="161" t="s">
        <v>4491</v>
      </c>
      <c r="H2139" s="162">
        <v>15.1</v>
      </c>
      <c r="L2139" s="159"/>
      <c r="M2139" s="163"/>
      <c r="T2139" s="164"/>
      <c r="AT2139" s="160" t="s">
        <v>259</v>
      </c>
      <c r="AU2139" s="160" t="s">
        <v>88</v>
      </c>
      <c r="AV2139" s="13" t="s">
        <v>88</v>
      </c>
      <c r="AW2139" s="13" t="s">
        <v>27</v>
      </c>
      <c r="AX2139" s="13" t="s">
        <v>72</v>
      </c>
      <c r="AY2139" s="160" t="s">
        <v>157</v>
      </c>
    </row>
    <row r="2140" spans="2:65" s="13" customFormat="1">
      <c r="B2140" s="159"/>
      <c r="D2140" s="154" t="s">
        <v>259</v>
      </c>
      <c r="E2140" s="160" t="s">
        <v>1</v>
      </c>
      <c r="F2140" s="161" t="s">
        <v>4492</v>
      </c>
      <c r="H2140" s="162">
        <v>11.2</v>
      </c>
      <c r="L2140" s="159"/>
      <c r="M2140" s="163"/>
      <c r="T2140" s="164"/>
      <c r="AT2140" s="160" t="s">
        <v>259</v>
      </c>
      <c r="AU2140" s="160" t="s">
        <v>88</v>
      </c>
      <c r="AV2140" s="13" t="s">
        <v>88</v>
      </c>
      <c r="AW2140" s="13" t="s">
        <v>27</v>
      </c>
      <c r="AX2140" s="13" t="s">
        <v>72</v>
      </c>
      <c r="AY2140" s="160" t="s">
        <v>157</v>
      </c>
    </row>
    <row r="2141" spans="2:65" s="13" customFormat="1">
      <c r="B2141" s="159"/>
      <c r="D2141" s="154" t="s">
        <v>259</v>
      </c>
      <c r="E2141" s="160" t="s">
        <v>1</v>
      </c>
      <c r="F2141" s="161" t="s">
        <v>4493</v>
      </c>
      <c r="H2141" s="162">
        <v>23</v>
      </c>
      <c r="L2141" s="159"/>
      <c r="M2141" s="163"/>
      <c r="T2141" s="164"/>
      <c r="AT2141" s="160" t="s">
        <v>259</v>
      </c>
      <c r="AU2141" s="160" t="s">
        <v>88</v>
      </c>
      <c r="AV2141" s="13" t="s">
        <v>88</v>
      </c>
      <c r="AW2141" s="13" t="s">
        <v>27</v>
      </c>
      <c r="AX2141" s="13" t="s">
        <v>72</v>
      </c>
      <c r="AY2141" s="160" t="s">
        <v>157</v>
      </c>
    </row>
    <row r="2142" spans="2:65" s="13" customFormat="1">
      <c r="B2142" s="159"/>
      <c r="D2142" s="154" t="s">
        <v>259</v>
      </c>
      <c r="E2142" s="160" t="s">
        <v>1</v>
      </c>
      <c r="F2142" s="161" t="s">
        <v>4494</v>
      </c>
      <c r="H2142" s="162">
        <v>19</v>
      </c>
      <c r="L2142" s="159"/>
      <c r="M2142" s="163"/>
      <c r="T2142" s="164"/>
      <c r="AT2142" s="160" t="s">
        <v>259</v>
      </c>
      <c r="AU2142" s="160" t="s">
        <v>88</v>
      </c>
      <c r="AV2142" s="13" t="s">
        <v>88</v>
      </c>
      <c r="AW2142" s="13" t="s">
        <v>27</v>
      </c>
      <c r="AX2142" s="13" t="s">
        <v>72</v>
      </c>
      <c r="AY2142" s="160" t="s">
        <v>157</v>
      </c>
    </row>
    <row r="2143" spans="2:65" s="13" customFormat="1">
      <c r="B2143" s="159"/>
      <c r="D2143" s="154" t="s">
        <v>259</v>
      </c>
      <c r="E2143" s="160" t="s">
        <v>1</v>
      </c>
      <c r="F2143" s="161" t="s">
        <v>4495</v>
      </c>
      <c r="H2143" s="162">
        <v>21.5</v>
      </c>
      <c r="L2143" s="159"/>
      <c r="M2143" s="163"/>
      <c r="T2143" s="164"/>
      <c r="AT2143" s="160" t="s">
        <v>259</v>
      </c>
      <c r="AU2143" s="160" t="s">
        <v>88</v>
      </c>
      <c r="AV2143" s="13" t="s">
        <v>88</v>
      </c>
      <c r="AW2143" s="13" t="s">
        <v>27</v>
      </c>
      <c r="AX2143" s="13" t="s">
        <v>72</v>
      </c>
      <c r="AY2143" s="160" t="s">
        <v>157</v>
      </c>
    </row>
    <row r="2144" spans="2:65" s="13" customFormat="1">
      <c r="B2144" s="159"/>
      <c r="D2144" s="154" t="s">
        <v>259</v>
      </c>
      <c r="E2144" s="160" t="s">
        <v>1</v>
      </c>
      <c r="F2144" s="161" t="s">
        <v>4500</v>
      </c>
      <c r="H2144" s="162">
        <v>14.6</v>
      </c>
      <c r="L2144" s="159"/>
      <c r="M2144" s="163"/>
      <c r="T2144" s="164"/>
      <c r="AT2144" s="160" t="s">
        <v>259</v>
      </c>
      <c r="AU2144" s="160" t="s">
        <v>88</v>
      </c>
      <c r="AV2144" s="13" t="s">
        <v>88</v>
      </c>
      <c r="AW2144" s="13" t="s">
        <v>27</v>
      </c>
      <c r="AX2144" s="13" t="s">
        <v>72</v>
      </c>
      <c r="AY2144" s="160" t="s">
        <v>157</v>
      </c>
    </row>
    <row r="2145" spans="2:65" s="13" customFormat="1">
      <c r="B2145" s="159"/>
      <c r="D2145" s="154" t="s">
        <v>259</v>
      </c>
      <c r="E2145" s="160" t="s">
        <v>1</v>
      </c>
      <c r="F2145" s="161" t="s">
        <v>4501</v>
      </c>
      <c r="H2145" s="162">
        <v>23.1</v>
      </c>
      <c r="L2145" s="159"/>
      <c r="M2145" s="163"/>
      <c r="T2145" s="164"/>
      <c r="AT2145" s="160" t="s">
        <v>259</v>
      </c>
      <c r="AU2145" s="160" t="s">
        <v>88</v>
      </c>
      <c r="AV2145" s="13" t="s">
        <v>88</v>
      </c>
      <c r="AW2145" s="13" t="s">
        <v>27</v>
      </c>
      <c r="AX2145" s="13" t="s">
        <v>72</v>
      </c>
      <c r="AY2145" s="160" t="s">
        <v>157</v>
      </c>
    </row>
    <row r="2146" spans="2:65" s="14" customFormat="1">
      <c r="B2146" s="165"/>
      <c r="D2146" s="154" t="s">
        <v>259</v>
      </c>
      <c r="E2146" s="166" t="s">
        <v>1</v>
      </c>
      <c r="F2146" s="167" t="s">
        <v>265</v>
      </c>
      <c r="H2146" s="168">
        <v>203.2</v>
      </c>
      <c r="L2146" s="165"/>
      <c r="M2146" s="169"/>
      <c r="T2146" s="170"/>
      <c r="AT2146" s="166" t="s">
        <v>259</v>
      </c>
      <c r="AU2146" s="166" t="s">
        <v>88</v>
      </c>
      <c r="AV2146" s="14" t="s">
        <v>164</v>
      </c>
      <c r="AW2146" s="14" t="s">
        <v>27</v>
      </c>
      <c r="AX2146" s="14" t="s">
        <v>80</v>
      </c>
      <c r="AY2146" s="166" t="s">
        <v>157</v>
      </c>
    </row>
    <row r="2147" spans="2:65" s="13" customFormat="1">
      <c r="B2147" s="159"/>
      <c r="D2147" s="154" t="s">
        <v>259</v>
      </c>
      <c r="F2147" s="161" t="s">
        <v>5104</v>
      </c>
      <c r="H2147" s="162">
        <v>213.36</v>
      </c>
      <c r="L2147" s="159"/>
      <c r="M2147" s="163"/>
      <c r="T2147" s="164"/>
      <c r="AT2147" s="160" t="s">
        <v>259</v>
      </c>
      <c r="AU2147" s="160" t="s">
        <v>88</v>
      </c>
      <c r="AV2147" s="13" t="s">
        <v>88</v>
      </c>
      <c r="AW2147" s="13" t="s">
        <v>3</v>
      </c>
      <c r="AX2147" s="13" t="s">
        <v>80</v>
      </c>
      <c r="AY2147" s="160" t="s">
        <v>157</v>
      </c>
    </row>
    <row r="2148" spans="2:65" s="1" customFormat="1" ht="44.25" customHeight="1">
      <c r="B2148" s="28"/>
      <c r="C2148" s="198" t="s">
        <v>1299</v>
      </c>
      <c r="D2148" s="198" t="s">
        <v>160</v>
      </c>
      <c r="E2148" s="199" t="s">
        <v>5105</v>
      </c>
      <c r="F2148" s="200" t="s">
        <v>5106</v>
      </c>
      <c r="G2148" s="201" t="s">
        <v>411</v>
      </c>
      <c r="H2148" s="202">
        <v>91.915000000000006</v>
      </c>
      <c r="I2148" s="903"/>
      <c r="J2148" s="203">
        <f>ROUND(I2148*H2148,2)</f>
        <v>0</v>
      </c>
      <c r="K2148" s="200" t="s">
        <v>2720</v>
      </c>
      <c r="L2148" s="28"/>
      <c r="M2148" s="140" t="s">
        <v>1</v>
      </c>
      <c r="N2148" s="141" t="s">
        <v>38</v>
      </c>
      <c r="O2148" s="142">
        <v>0.69899999999999995</v>
      </c>
      <c r="P2148" s="142">
        <f>O2148*H2148</f>
        <v>64.248585000000006</v>
      </c>
      <c r="Q2148" s="142">
        <v>6.8300000000000001E-3</v>
      </c>
      <c r="R2148" s="142">
        <f>Q2148*H2148</f>
        <v>0.62777945000000002</v>
      </c>
      <c r="S2148" s="142">
        <v>0</v>
      </c>
      <c r="T2148" s="143">
        <f>S2148*H2148</f>
        <v>0</v>
      </c>
      <c r="AR2148" s="144" t="s">
        <v>188</v>
      </c>
      <c r="AT2148" s="144" t="s">
        <v>160</v>
      </c>
      <c r="AU2148" s="144" t="s">
        <v>88</v>
      </c>
      <c r="AY2148" s="16" t="s">
        <v>157</v>
      </c>
      <c r="BE2148" s="145">
        <f>IF(N2148="základní",J2148,0)</f>
        <v>0</v>
      </c>
      <c r="BF2148" s="145">
        <f>IF(N2148="snížená",J2148,0)</f>
        <v>0</v>
      </c>
      <c r="BG2148" s="145">
        <f>IF(N2148="zákl. přenesená",J2148,0)</f>
        <v>0</v>
      </c>
      <c r="BH2148" s="145">
        <f>IF(N2148="sníž. přenesená",J2148,0)</f>
        <v>0</v>
      </c>
      <c r="BI2148" s="145">
        <f>IF(N2148="nulová",J2148,0)</f>
        <v>0</v>
      </c>
      <c r="BJ2148" s="16" t="s">
        <v>88</v>
      </c>
      <c r="BK2148" s="145">
        <f>ROUND(I2148*H2148,2)</f>
        <v>0</v>
      </c>
      <c r="BL2148" s="16" t="s">
        <v>188</v>
      </c>
      <c r="BM2148" s="144" t="s">
        <v>5107</v>
      </c>
    </row>
    <row r="2149" spans="2:65" s="1" customFormat="1">
      <c r="B2149" s="28"/>
      <c r="D2149" s="150" t="s">
        <v>214</v>
      </c>
      <c r="F2149" s="870" t="s">
        <v>5108</v>
      </c>
      <c r="L2149" s="28"/>
      <c r="M2149" s="152"/>
      <c r="T2149" s="52"/>
      <c r="AT2149" s="16" t="s">
        <v>214</v>
      </c>
      <c r="AU2149" s="16" t="s">
        <v>88</v>
      </c>
    </row>
    <row r="2150" spans="2:65" s="12" customFormat="1">
      <c r="B2150" s="153"/>
      <c r="D2150" s="154" t="s">
        <v>259</v>
      </c>
      <c r="E2150" s="155" t="s">
        <v>1</v>
      </c>
      <c r="F2150" s="156" t="s">
        <v>2723</v>
      </c>
      <c r="H2150" s="155" t="s">
        <v>1</v>
      </c>
      <c r="L2150" s="153"/>
      <c r="M2150" s="157"/>
      <c r="T2150" s="158"/>
      <c r="AT2150" s="155" t="s">
        <v>259</v>
      </c>
      <c r="AU2150" s="155" t="s">
        <v>88</v>
      </c>
      <c r="AV2150" s="12" t="s">
        <v>80</v>
      </c>
      <c r="AW2150" s="12" t="s">
        <v>27</v>
      </c>
      <c r="AX2150" s="12" t="s">
        <v>72</v>
      </c>
      <c r="AY2150" s="155" t="s">
        <v>157</v>
      </c>
    </row>
    <row r="2151" spans="2:65" s="12" customFormat="1">
      <c r="B2151" s="153"/>
      <c r="D2151" s="154" t="s">
        <v>259</v>
      </c>
      <c r="E2151" s="155" t="s">
        <v>1</v>
      </c>
      <c r="F2151" s="156" t="s">
        <v>2761</v>
      </c>
      <c r="H2151" s="155" t="s">
        <v>1</v>
      </c>
      <c r="L2151" s="153"/>
      <c r="M2151" s="157"/>
      <c r="T2151" s="158"/>
      <c r="AT2151" s="155" t="s">
        <v>259</v>
      </c>
      <c r="AU2151" s="155" t="s">
        <v>88</v>
      </c>
      <c r="AV2151" s="12" t="s">
        <v>80</v>
      </c>
      <c r="AW2151" s="12" t="s">
        <v>27</v>
      </c>
      <c r="AX2151" s="12" t="s">
        <v>72</v>
      </c>
      <c r="AY2151" s="155" t="s">
        <v>157</v>
      </c>
    </row>
    <row r="2152" spans="2:65" s="12" customFormat="1">
      <c r="B2152" s="153"/>
      <c r="D2152" s="154" t="s">
        <v>259</v>
      </c>
      <c r="E2152" s="155" t="s">
        <v>1</v>
      </c>
      <c r="F2152" s="156" t="s">
        <v>2863</v>
      </c>
      <c r="H2152" s="155" t="s">
        <v>1</v>
      </c>
      <c r="L2152" s="153"/>
      <c r="M2152" s="157"/>
      <c r="T2152" s="158"/>
      <c r="AT2152" s="155" t="s">
        <v>259</v>
      </c>
      <c r="AU2152" s="155" t="s">
        <v>88</v>
      </c>
      <c r="AV2152" s="12" t="s">
        <v>80</v>
      </c>
      <c r="AW2152" s="12" t="s">
        <v>27</v>
      </c>
      <c r="AX2152" s="12" t="s">
        <v>72</v>
      </c>
      <c r="AY2152" s="155" t="s">
        <v>157</v>
      </c>
    </row>
    <row r="2153" spans="2:65" s="13" customFormat="1">
      <c r="B2153" s="159"/>
      <c r="D2153" s="154" t="s">
        <v>259</v>
      </c>
      <c r="E2153" s="160" t="s">
        <v>1</v>
      </c>
      <c r="F2153" s="161" t="s">
        <v>5109</v>
      </c>
      <c r="H2153" s="162">
        <v>91.915000000000006</v>
      </c>
      <c r="L2153" s="159"/>
      <c r="M2153" s="163"/>
      <c r="T2153" s="164"/>
      <c r="AT2153" s="160" t="s">
        <v>259</v>
      </c>
      <c r="AU2153" s="160" t="s">
        <v>88</v>
      </c>
      <c r="AV2153" s="13" t="s">
        <v>88</v>
      </c>
      <c r="AW2153" s="13" t="s">
        <v>27</v>
      </c>
      <c r="AX2153" s="13" t="s">
        <v>72</v>
      </c>
      <c r="AY2153" s="160" t="s">
        <v>157</v>
      </c>
    </row>
    <row r="2154" spans="2:65" s="14" customFormat="1">
      <c r="B2154" s="165"/>
      <c r="D2154" s="154" t="s">
        <v>259</v>
      </c>
      <c r="E2154" s="166" t="s">
        <v>1</v>
      </c>
      <c r="F2154" s="167" t="s">
        <v>265</v>
      </c>
      <c r="H2154" s="168">
        <v>91.915000000000006</v>
      </c>
      <c r="L2154" s="165"/>
      <c r="M2154" s="169"/>
      <c r="T2154" s="170"/>
      <c r="AT2154" s="166" t="s">
        <v>259</v>
      </c>
      <c r="AU2154" s="166" t="s">
        <v>88</v>
      </c>
      <c r="AV2154" s="14" t="s">
        <v>164</v>
      </c>
      <c r="AW2154" s="14" t="s">
        <v>27</v>
      </c>
      <c r="AX2154" s="14" t="s">
        <v>80</v>
      </c>
      <c r="AY2154" s="166" t="s">
        <v>157</v>
      </c>
    </row>
    <row r="2155" spans="2:65" s="1" customFormat="1" ht="44.25" customHeight="1">
      <c r="B2155" s="28"/>
      <c r="C2155" s="198" t="s">
        <v>1304</v>
      </c>
      <c r="D2155" s="198" t="s">
        <v>160</v>
      </c>
      <c r="E2155" s="199" t="s">
        <v>5110</v>
      </c>
      <c r="F2155" s="200" t="s">
        <v>5111</v>
      </c>
      <c r="G2155" s="201" t="s">
        <v>411</v>
      </c>
      <c r="H2155" s="202">
        <v>91.915000000000006</v>
      </c>
      <c r="I2155" s="903"/>
      <c r="J2155" s="203">
        <f>ROUND(I2155*H2155,2)</f>
        <v>0</v>
      </c>
      <c r="K2155" s="200" t="s">
        <v>2720</v>
      </c>
      <c r="L2155" s="28"/>
      <c r="M2155" s="140" t="s">
        <v>1</v>
      </c>
      <c r="N2155" s="141" t="s">
        <v>38</v>
      </c>
      <c r="O2155" s="142">
        <v>1.1240000000000001</v>
      </c>
      <c r="P2155" s="142">
        <f>O2155*H2155</f>
        <v>103.31246000000002</v>
      </c>
      <c r="Q2155" s="142">
        <v>1.009E-2</v>
      </c>
      <c r="R2155" s="142">
        <f>Q2155*H2155</f>
        <v>0.92742235000000006</v>
      </c>
      <c r="S2155" s="142">
        <v>0</v>
      </c>
      <c r="T2155" s="143">
        <f>S2155*H2155</f>
        <v>0</v>
      </c>
      <c r="AR2155" s="144" t="s">
        <v>188</v>
      </c>
      <c r="AT2155" s="144" t="s">
        <v>160</v>
      </c>
      <c r="AU2155" s="144" t="s">
        <v>88</v>
      </c>
      <c r="AY2155" s="16" t="s">
        <v>157</v>
      </c>
      <c r="BE2155" s="145">
        <f>IF(N2155="základní",J2155,0)</f>
        <v>0</v>
      </c>
      <c r="BF2155" s="145">
        <f>IF(N2155="snížená",J2155,0)</f>
        <v>0</v>
      </c>
      <c r="BG2155" s="145">
        <f>IF(N2155="zákl. přenesená",J2155,0)</f>
        <v>0</v>
      </c>
      <c r="BH2155" s="145">
        <f>IF(N2155="sníž. přenesená",J2155,0)</f>
        <v>0</v>
      </c>
      <c r="BI2155" s="145">
        <f>IF(N2155="nulová",J2155,0)</f>
        <v>0</v>
      </c>
      <c r="BJ2155" s="16" t="s">
        <v>88</v>
      </c>
      <c r="BK2155" s="145">
        <f>ROUND(I2155*H2155,2)</f>
        <v>0</v>
      </c>
      <c r="BL2155" s="16" t="s">
        <v>188</v>
      </c>
      <c r="BM2155" s="144" t="s">
        <v>5112</v>
      </c>
    </row>
    <row r="2156" spans="2:65" s="1" customFormat="1">
      <c r="B2156" s="28"/>
      <c r="D2156" s="150" t="s">
        <v>214</v>
      </c>
      <c r="F2156" s="870" t="s">
        <v>5113</v>
      </c>
      <c r="L2156" s="28"/>
      <c r="M2156" s="152"/>
      <c r="T2156" s="52"/>
      <c r="AT2156" s="16" t="s">
        <v>214</v>
      </c>
      <c r="AU2156" s="16" t="s">
        <v>88</v>
      </c>
    </row>
    <row r="2157" spans="2:65" s="12" customFormat="1">
      <c r="B2157" s="153"/>
      <c r="D2157" s="154" t="s">
        <v>259</v>
      </c>
      <c r="E2157" s="155" t="s">
        <v>1</v>
      </c>
      <c r="F2157" s="156" t="s">
        <v>2723</v>
      </c>
      <c r="H2157" s="155" t="s">
        <v>1</v>
      </c>
      <c r="L2157" s="153"/>
      <c r="M2157" s="157"/>
      <c r="T2157" s="158"/>
      <c r="AT2157" s="155" t="s">
        <v>259</v>
      </c>
      <c r="AU2157" s="155" t="s">
        <v>88</v>
      </c>
      <c r="AV2157" s="12" t="s">
        <v>80</v>
      </c>
      <c r="AW2157" s="12" t="s">
        <v>27</v>
      </c>
      <c r="AX2157" s="12" t="s">
        <v>72</v>
      </c>
      <c r="AY2157" s="155" t="s">
        <v>157</v>
      </c>
    </row>
    <row r="2158" spans="2:65" s="12" customFormat="1">
      <c r="B2158" s="153"/>
      <c r="D2158" s="154" t="s">
        <v>259</v>
      </c>
      <c r="E2158" s="155" t="s">
        <v>1</v>
      </c>
      <c r="F2158" s="156" t="s">
        <v>2761</v>
      </c>
      <c r="H2158" s="155" t="s">
        <v>1</v>
      </c>
      <c r="L2158" s="153"/>
      <c r="M2158" s="157"/>
      <c r="T2158" s="158"/>
      <c r="AT2158" s="155" t="s">
        <v>259</v>
      </c>
      <c r="AU2158" s="155" t="s">
        <v>88</v>
      </c>
      <c r="AV2158" s="12" t="s">
        <v>80</v>
      </c>
      <c r="AW2158" s="12" t="s">
        <v>27</v>
      </c>
      <c r="AX2158" s="12" t="s">
        <v>72</v>
      </c>
      <c r="AY2158" s="155" t="s">
        <v>157</v>
      </c>
    </row>
    <row r="2159" spans="2:65" s="12" customFormat="1">
      <c r="B2159" s="153"/>
      <c r="D2159" s="154" t="s">
        <v>259</v>
      </c>
      <c r="E2159" s="155" t="s">
        <v>1</v>
      </c>
      <c r="F2159" s="156" t="s">
        <v>2863</v>
      </c>
      <c r="H2159" s="155" t="s">
        <v>1</v>
      </c>
      <c r="L2159" s="153"/>
      <c r="M2159" s="157"/>
      <c r="T2159" s="158"/>
      <c r="AT2159" s="155" t="s">
        <v>259</v>
      </c>
      <c r="AU2159" s="155" t="s">
        <v>88</v>
      </c>
      <c r="AV2159" s="12" t="s">
        <v>80</v>
      </c>
      <c r="AW2159" s="12" t="s">
        <v>27</v>
      </c>
      <c r="AX2159" s="12" t="s">
        <v>72</v>
      </c>
      <c r="AY2159" s="155" t="s">
        <v>157</v>
      </c>
    </row>
    <row r="2160" spans="2:65" s="13" customFormat="1">
      <c r="B2160" s="159"/>
      <c r="D2160" s="154" t="s">
        <v>259</v>
      </c>
      <c r="E2160" s="160" t="s">
        <v>1</v>
      </c>
      <c r="F2160" s="161" t="s">
        <v>5109</v>
      </c>
      <c r="H2160" s="162">
        <v>91.915000000000006</v>
      </c>
      <c r="L2160" s="159"/>
      <c r="M2160" s="163"/>
      <c r="T2160" s="164"/>
      <c r="AT2160" s="160" t="s">
        <v>259</v>
      </c>
      <c r="AU2160" s="160" t="s">
        <v>88</v>
      </c>
      <c r="AV2160" s="13" t="s">
        <v>88</v>
      </c>
      <c r="AW2160" s="13" t="s">
        <v>27</v>
      </c>
      <c r="AX2160" s="13" t="s">
        <v>72</v>
      </c>
      <c r="AY2160" s="160" t="s">
        <v>157</v>
      </c>
    </row>
    <row r="2161" spans="2:65" s="14" customFormat="1">
      <c r="B2161" s="165"/>
      <c r="D2161" s="154" t="s">
        <v>259</v>
      </c>
      <c r="E2161" s="166" t="s">
        <v>1</v>
      </c>
      <c r="F2161" s="167" t="s">
        <v>265</v>
      </c>
      <c r="H2161" s="168">
        <v>91.915000000000006</v>
      </c>
      <c r="L2161" s="165"/>
      <c r="M2161" s="169"/>
      <c r="T2161" s="170"/>
      <c r="AT2161" s="166" t="s">
        <v>259</v>
      </c>
      <c r="AU2161" s="166" t="s">
        <v>88</v>
      </c>
      <c r="AV2161" s="14" t="s">
        <v>164</v>
      </c>
      <c r="AW2161" s="14" t="s">
        <v>27</v>
      </c>
      <c r="AX2161" s="14" t="s">
        <v>80</v>
      </c>
      <c r="AY2161" s="166" t="s">
        <v>157</v>
      </c>
    </row>
    <row r="2162" spans="2:65" s="1" customFormat="1" ht="33" customHeight="1">
      <c r="B2162" s="28"/>
      <c r="C2162" s="198" t="s">
        <v>1312</v>
      </c>
      <c r="D2162" s="198" t="s">
        <v>160</v>
      </c>
      <c r="E2162" s="199" t="s">
        <v>5114</v>
      </c>
      <c r="F2162" s="200" t="s">
        <v>5115</v>
      </c>
      <c r="G2162" s="201" t="s">
        <v>228</v>
      </c>
      <c r="H2162" s="202">
        <v>9</v>
      </c>
      <c r="I2162" s="903"/>
      <c r="J2162" s="203">
        <f>ROUND(I2162*H2162,2)</f>
        <v>0</v>
      </c>
      <c r="K2162" s="200" t="s">
        <v>2720</v>
      </c>
      <c r="L2162" s="28"/>
      <c r="M2162" s="140" t="s">
        <v>1</v>
      </c>
      <c r="N2162" s="141" t="s">
        <v>38</v>
      </c>
      <c r="O2162" s="142">
        <v>1.1000000000000001</v>
      </c>
      <c r="P2162" s="142">
        <f>O2162*H2162</f>
        <v>9.9</v>
      </c>
      <c r="Q2162" s="142">
        <v>2.2000000000000001E-4</v>
      </c>
      <c r="R2162" s="142">
        <f>Q2162*H2162</f>
        <v>1.98E-3</v>
      </c>
      <c r="S2162" s="142">
        <v>0</v>
      </c>
      <c r="T2162" s="143">
        <f>S2162*H2162</f>
        <v>0</v>
      </c>
      <c r="AR2162" s="144" t="s">
        <v>188</v>
      </c>
      <c r="AT2162" s="144" t="s">
        <v>160</v>
      </c>
      <c r="AU2162" s="144" t="s">
        <v>88</v>
      </c>
      <c r="AY2162" s="16" t="s">
        <v>157</v>
      </c>
      <c r="BE2162" s="145">
        <f>IF(N2162="základní",J2162,0)</f>
        <v>0</v>
      </c>
      <c r="BF2162" s="145">
        <f>IF(N2162="snížená",J2162,0)</f>
        <v>0</v>
      </c>
      <c r="BG2162" s="145">
        <f>IF(N2162="zákl. přenesená",J2162,0)</f>
        <v>0</v>
      </c>
      <c r="BH2162" s="145">
        <f>IF(N2162="sníž. přenesená",J2162,0)</f>
        <v>0</v>
      </c>
      <c r="BI2162" s="145">
        <f>IF(N2162="nulová",J2162,0)</f>
        <v>0</v>
      </c>
      <c r="BJ2162" s="16" t="s">
        <v>88</v>
      </c>
      <c r="BK2162" s="145">
        <f>ROUND(I2162*H2162,2)</f>
        <v>0</v>
      </c>
      <c r="BL2162" s="16" t="s">
        <v>188</v>
      </c>
      <c r="BM2162" s="144" t="s">
        <v>5116</v>
      </c>
    </row>
    <row r="2163" spans="2:65" s="1" customFormat="1">
      <c r="B2163" s="28"/>
      <c r="D2163" s="150" t="s">
        <v>214</v>
      </c>
      <c r="F2163" s="870" t="s">
        <v>5117</v>
      </c>
      <c r="L2163" s="28"/>
      <c r="M2163" s="152"/>
      <c r="T2163" s="52"/>
      <c r="AT2163" s="16" t="s">
        <v>214</v>
      </c>
      <c r="AU2163" s="16" t="s">
        <v>88</v>
      </c>
    </row>
    <row r="2164" spans="2:65" s="12" customFormat="1">
      <c r="B2164" s="153"/>
      <c r="D2164" s="154" t="s">
        <v>259</v>
      </c>
      <c r="E2164" s="155" t="s">
        <v>1</v>
      </c>
      <c r="F2164" s="156" t="s">
        <v>2723</v>
      </c>
      <c r="H2164" s="155" t="s">
        <v>1</v>
      </c>
      <c r="L2164" s="153"/>
      <c r="M2164" s="157"/>
      <c r="T2164" s="158"/>
      <c r="AT2164" s="155" t="s">
        <v>259</v>
      </c>
      <c r="AU2164" s="155" t="s">
        <v>88</v>
      </c>
      <c r="AV2164" s="12" t="s">
        <v>80</v>
      </c>
      <c r="AW2164" s="12" t="s">
        <v>27</v>
      </c>
      <c r="AX2164" s="12" t="s">
        <v>72</v>
      </c>
      <c r="AY2164" s="155" t="s">
        <v>157</v>
      </c>
    </row>
    <row r="2165" spans="2:65" s="12" customFormat="1">
      <c r="B2165" s="153"/>
      <c r="D2165" s="154" t="s">
        <v>259</v>
      </c>
      <c r="E2165" s="155" t="s">
        <v>1</v>
      </c>
      <c r="F2165" s="156" t="s">
        <v>2761</v>
      </c>
      <c r="H2165" s="155" t="s">
        <v>1</v>
      </c>
      <c r="L2165" s="153"/>
      <c r="M2165" s="157"/>
      <c r="T2165" s="158"/>
      <c r="AT2165" s="155" t="s">
        <v>259</v>
      </c>
      <c r="AU2165" s="155" t="s">
        <v>88</v>
      </c>
      <c r="AV2165" s="12" t="s">
        <v>80</v>
      </c>
      <c r="AW2165" s="12" t="s">
        <v>27</v>
      </c>
      <c r="AX2165" s="12" t="s">
        <v>72</v>
      </c>
      <c r="AY2165" s="155" t="s">
        <v>157</v>
      </c>
    </row>
    <row r="2166" spans="2:65" s="13" customFormat="1">
      <c r="B2166" s="159"/>
      <c r="D2166" s="154" t="s">
        <v>259</v>
      </c>
      <c r="E2166" s="160" t="s">
        <v>1</v>
      </c>
      <c r="F2166" s="161" t="s">
        <v>5118</v>
      </c>
      <c r="H2166" s="162">
        <v>3</v>
      </c>
      <c r="L2166" s="159"/>
      <c r="M2166" s="163"/>
      <c r="T2166" s="164"/>
      <c r="AT2166" s="160" t="s">
        <v>259</v>
      </c>
      <c r="AU2166" s="160" t="s">
        <v>88</v>
      </c>
      <c r="AV2166" s="13" t="s">
        <v>88</v>
      </c>
      <c r="AW2166" s="13" t="s">
        <v>27</v>
      </c>
      <c r="AX2166" s="13" t="s">
        <v>72</v>
      </c>
      <c r="AY2166" s="160" t="s">
        <v>157</v>
      </c>
    </row>
    <row r="2167" spans="2:65" s="13" customFormat="1">
      <c r="B2167" s="159"/>
      <c r="D2167" s="154" t="s">
        <v>259</v>
      </c>
      <c r="E2167" s="160" t="s">
        <v>1</v>
      </c>
      <c r="F2167" s="161" t="s">
        <v>5119</v>
      </c>
      <c r="H2167" s="162">
        <v>1</v>
      </c>
      <c r="L2167" s="159"/>
      <c r="M2167" s="163"/>
      <c r="T2167" s="164"/>
      <c r="AT2167" s="160" t="s">
        <v>259</v>
      </c>
      <c r="AU2167" s="160" t="s">
        <v>88</v>
      </c>
      <c r="AV2167" s="13" t="s">
        <v>88</v>
      </c>
      <c r="AW2167" s="13" t="s">
        <v>27</v>
      </c>
      <c r="AX2167" s="13" t="s">
        <v>72</v>
      </c>
      <c r="AY2167" s="160" t="s">
        <v>157</v>
      </c>
    </row>
    <row r="2168" spans="2:65" s="13" customFormat="1">
      <c r="B2168" s="159"/>
      <c r="D2168" s="154" t="s">
        <v>259</v>
      </c>
      <c r="E2168" s="160" t="s">
        <v>1</v>
      </c>
      <c r="F2168" s="161" t="s">
        <v>5120</v>
      </c>
      <c r="H2168" s="162">
        <v>1</v>
      </c>
      <c r="L2168" s="159"/>
      <c r="M2168" s="163"/>
      <c r="T2168" s="164"/>
      <c r="AT2168" s="160" t="s">
        <v>259</v>
      </c>
      <c r="AU2168" s="160" t="s">
        <v>88</v>
      </c>
      <c r="AV2168" s="13" t="s">
        <v>88</v>
      </c>
      <c r="AW2168" s="13" t="s">
        <v>27</v>
      </c>
      <c r="AX2168" s="13" t="s">
        <v>72</v>
      </c>
      <c r="AY2168" s="160" t="s">
        <v>157</v>
      </c>
    </row>
    <row r="2169" spans="2:65" s="13" customFormat="1">
      <c r="B2169" s="159"/>
      <c r="D2169" s="154" t="s">
        <v>259</v>
      </c>
      <c r="E2169" s="160" t="s">
        <v>1</v>
      </c>
      <c r="F2169" s="161" t="s">
        <v>5121</v>
      </c>
      <c r="H2169" s="162">
        <v>1</v>
      </c>
      <c r="L2169" s="159"/>
      <c r="M2169" s="163"/>
      <c r="T2169" s="164"/>
      <c r="AT2169" s="160" t="s">
        <v>259</v>
      </c>
      <c r="AU2169" s="160" t="s">
        <v>88</v>
      </c>
      <c r="AV2169" s="13" t="s">
        <v>88</v>
      </c>
      <c r="AW2169" s="13" t="s">
        <v>27</v>
      </c>
      <c r="AX2169" s="13" t="s">
        <v>72</v>
      </c>
      <c r="AY2169" s="160" t="s">
        <v>157</v>
      </c>
    </row>
    <row r="2170" spans="2:65" s="13" customFormat="1">
      <c r="B2170" s="159"/>
      <c r="D2170" s="154" t="s">
        <v>259</v>
      </c>
      <c r="E2170" s="160" t="s">
        <v>1</v>
      </c>
      <c r="F2170" s="161" t="s">
        <v>5122</v>
      </c>
      <c r="H2170" s="162">
        <v>1</v>
      </c>
      <c r="L2170" s="159"/>
      <c r="M2170" s="163"/>
      <c r="T2170" s="164"/>
      <c r="AT2170" s="160" t="s">
        <v>259</v>
      </c>
      <c r="AU2170" s="160" t="s">
        <v>88</v>
      </c>
      <c r="AV2170" s="13" t="s">
        <v>88</v>
      </c>
      <c r="AW2170" s="13" t="s">
        <v>27</v>
      </c>
      <c r="AX2170" s="13" t="s">
        <v>72</v>
      </c>
      <c r="AY2170" s="160" t="s">
        <v>157</v>
      </c>
    </row>
    <row r="2171" spans="2:65" s="13" customFormat="1">
      <c r="B2171" s="159"/>
      <c r="D2171" s="154" t="s">
        <v>259</v>
      </c>
      <c r="E2171" s="160" t="s">
        <v>1</v>
      </c>
      <c r="F2171" s="161" t="s">
        <v>5123</v>
      </c>
      <c r="H2171" s="162">
        <v>1</v>
      </c>
      <c r="L2171" s="159"/>
      <c r="M2171" s="163"/>
      <c r="T2171" s="164"/>
      <c r="AT2171" s="160" t="s">
        <v>259</v>
      </c>
      <c r="AU2171" s="160" t="s">
        <v>88</v>
      </c>
      <c r="AV2171" s="13" t="s">
        <v>88</v>
      </c>
      <c r="AW2171" s="13" t="s">
        <v>27</v>
      </c>
      <c r="AX2171" s="13" t="s">
        <v>72</v>
      </c>
      <c r="AY2171" s="160" t="s">
        <v>157</v>
      </c>
    </row>
    <row r="2172" spans="2:65" s="13" customFormat="1">
      <c r="B2172" s="159"/>
      <c r="D2172" s="154" t="s">
        <v>259</v>
      </c>
      <c r="E2172" s="160" t="s">
        <v>1</v>
      </c>
      <c r="F2172" s="161" t="s">
        <v>5124</v>
      </c>
      <c r="H2172" s="162">
        <v>1</v>
      </c>
      <c r="L2172" s="159"/>
      <c r="M2172" s="163"/>
      <c r="T2172" s="164"/>
      <c r="AT2172" s="160" t="s">
        <v>259</v>
      </c>
      <c r="AU2172" s="160" t="s">
        <v>88</v>
      </c>
      <c r="AV2172" s="13" t="s">
        <v>88</v>
      </c>
      <c r="AW2172" s="13" t="s">
        <v>27</v>
      </c>
      <c r="AX2172" s="13" t="s">
        <v>72</v>
      </c>
      <c r="AY2172" s="160" t="s">
        <v>157</v>
      </c>
    </row>
    <row r="2173" spans="2:65" s="14" customFormat="1">
      <c r="B2173" s="165"/>
      <c r="D2173" s="154" t="s">
        <v>259</v>
      </c>
      <c r="E2173" s="166" t="s">
        <v>1</v>
      </c>
      <c r="F2173" s="167" t="s">
        <v>265</v>
      </c>
      <c r="H2173" s="168">
        <v>9</v>
      </c>
      <c r="L2173" s="165"/>
      <c r="M2173" s="169"/>
      <c r="T2173" s="170"/>
      <c r="AT2173" s="166" t="s">
        <v>259</v>
      </c>
      <c r="AU2173" s="166" t="s">
        <v>88</v>
      </c>
      <c r="AV2173" s="14" t="s">
        <v>164</v>
      </c>
      <c r="AW2173" s="14" t="s">
        <v>27</v>
      </c>
      <c r="AX2173" s="14" t="s">
        <v>80</v>
      </c>
      <c r="AY2173" s="166" t="s">
        <v>157</v>
      </c>
    </row>
    <row r="2174" spans="2:65" s="1" customFormat="1" ht="33" customHeight="1">
      <c r="B2174" s="28"/>
      <c r="C2174" s="205" t="s">
        <v>1317</v>
      </c>
      <c r="D2174" s="205" t="s">
        <v>557</v>
      </c>
      <c r="E2174" s="206" t="s">
        <v>5125</v>
      </c>
      <c r="F2174" s="207" t="s">
        <v>5126</v>
      </c>
      <c r="G2174" s="208" t="s">
        <v>228</v>
      </c>
      <c r="H2174" s="209">
        <v>4</v>
      </c>
      <c r="I2174" s="904"/>
      <c r="J2174" s="210">
        <f>ROUND(I2174*H2174,2)</f>
        <v>0</v>
      </c>
      <c r="K2174" s="207" t="s">
        <v>2720</v>
      </c>
      <c r="L2174" s="185"/>
      <c r="M2174" s="186" t="s">
        <v>1</v>
      </c>
      <c r="N2174" s="187" t="s">
        <v>38</v>
      </c>
      <c r="O2174" s="142">
        <v>0</v>
      </c>
      <c r="P2174" s="142">
        <f>O2174*H2174</f>
        <v>0</v>
      </c>
      <c r="Q2174" s="142">
        <v>1.225E-2</v>
      </c>
      <c r="R2174" s="142">
        <f>Q2174*H2174</f>
        <v>4.9000000000000002E-2</v>
      </c>
      <c r="S2174" s="142">
        <v>0</v>
      </c>
      <c r="T2174" s="143">
        <f>S2174*H2174</f>
        <v>0</v>
      </c>
      <c r="AR2174" s="144" t="s">
        <v>735</v>
      </c>
      <c r="AT2174" s="144" t="s">
        <v>557</v>
      </c>
      <c r="AU2174" s="144" t="s">
        <v>88</v>
      </c>
      <c r="AY2174" s="16" t="s">
        <v>157</v>
      </c>
      <c r="BE2174" s="145">
        <f>IF(N2174="základní",J2174,0)</f>
        <v>0</v>
      </c>
      <c r="BF2174" s="145">
        <f>IF(N2174="snížená",J2174,0)</f>
        <v>0</v>
      </c>
      <c r="BG2174" s="145">
        <f>IF(N2174="zákl. přenesená",J2174,0)</f>
        <v>0</v>
      </c>
      <c r="BH2174" s="145">
        <f>IF(N2174="sníž. přenesená",J2174,0)</f>
        <v>0</v>
      </c>
      <c r="BI2174" s="145">
        <f>IF(N2174="nulová",J2174,0)</f>
        <v>0</v>
      </c>
      <c r="BJ2174" s="16" t="s">
        <v>88</v>
      </c>
      <c r="BK2174" s="145">
        <f>ROUND(I2174*H2174,2)</f>
        <v>0</v>
      </c>
      <c r="BL2174" s="16" t="s">
        <v>188</v>
      </c>
      <c r="BM2174" s="144" t="s">
        <v>5127</v>
      </c>
    </row>
    <row r="2175" spans="2:65" s="12" customFormat="1">
      <c r="B2175" s="153"/>
      <c r="D2175" s="154" t="s">
        <v>259</v>
      </c>
      <c r="E2175" s="155" t="s">
        <v>1</v>
      </c>
      <c r="F2175" s="156" t="s">
        <v>2723</v>
      </c>
      <c r="H2175" s="155" t="s">
        <v>1</v>
      </c>
      <c r="L2175" s="153"/>
      <c r="M2175" s="157"/>
      <c r="T2175" s="158"/>
      <c r="AT2175" s="155" t="s">
        <v>259</v>
      </c>
      <c r="AU2175" s="155" t="s">
        <v>88</v>
      </c>
      <c r="AV2175" s="12" t="s">
        <v>80</v>
      </c>
      <c r="AW2175" s="12" t="s">
        <v>27</v>
      </c>
      <c r="AX2175" s="12" t="s">
        <v>72</v>
      </c>
      <c r="AY2175" s="155" t="s">
        <v>157</v>
      </c>
    </row>
    <row r="2176" spans="2:65" s="12" customFormat="1">
      <c r="B2176" s="153"/>
      <c r="D2176" s="154" t="s">
        <v>259</v>
      </c>
      <c r="E2176" s="155" t="s">
        <v>1</v>
      </c>
      <c r="F2176" s="156" t="s">
        <v>2761</v>
      </c>
      <c r="H2176" s="155" t="s">
        <v>1</v>
      </c>
      <c r="L2176" s="153"/>
      <c r="M2176" s="157"/>
      <c r="T2176" s="158"/>
      <c r="AT2176" s="155" t="s">
        <v>259</v>
      </c>
      <c r="AU2176" s="155" t="s">
        <v>88</v>
      </c>
      <c r="AV2176" s="12" t="s">
        <v>80</v>
      </c>
      <c r="AW2176" s="12" t="s">
        <v>27</v>
      </c>
      <c r="AX2176" s="12" t="s">
        <v>72</v>
      </c>
      <c r="AY2176" s="155" t="s">
        <v>157</v>
      </c>
    </row>
    <row r="2177" spans="2:65" s="13" customFormat="1">
      <c r="B2177" s="159"/>
      <c r="D2177" s="154" t="s">
        <v>259</v>
      </c>
      <c r="E2177" s="160" t="s">
        <v>1</v>
      </c>
      <c r="F2177" s="161" t="s">
        <v>5118</v>
      </c>
      <c r="H2177" s="162">
        <v>3</v>
      </c>
      <c r="L2177" s="159"/>
      <c r="M2177" s="163"/>
      <c r="T2177" s="164"/>
      <c r="AT2177" s="160" t="s">
        <v>259</v>
      </c>
      <c r="AU2177" s="160" t="s">
        <v>88</v>
      </c>
      <c r="AV2177" s="13" t="s">
        <v>88</v>
      </c>
      <c r="AW2177" s="13" t="s">
        <v>27</v>
      </c>
      <c r="AX2177" s="13" t="s">
        <v>72</v>
      </c>
      <c r="AY2177" s="160" t="s">
        <v>157</v>
      </c>
    </row>
    <row r="2178" spans="2:65" s="13" customFormat="1">
      <c r="B2178" s="159"/>
      <c r="D2178" s="154" t="s">
        <v>259</v>
      </c>
      <c r="E2178" s="160" t="s">
        <v>1</v>
      </c>
      <c r="F2178" s="161" t="s">
        <v>5120</v>
      </c>
      <c r="H2178" s="162">
        <v>1</v>
      </c>
      <c r="L2178" s="159"/>
      <c r="M2178" s="163"/>
      <c r="T2178" s="164"/>
      <c r="AT2178" s="160" t="s">
        <v>259</v>
      </c>
      <c r="AU2178" s="160" t="s">
        <v>88</v>
      </c>
      <c r="AV2178" s="13" t="s">
        <v>88</v>
      </c>
      <c r="AW2178" s="13" t="s">
        <v>27</v>
      </c>
      <c r="AX2178" s="13" t="s">
        <v>72</v>
      </c>
      <c r="AY2178" s="160" t="s">
        <v>157</v>
      </c>
    </row>
    <row r="2179" spans="2:65" s="14" customFormat="1">
      <c r="B2179" s="165"/>
      <c r="D2179" s="154" t="s">
        <v>259</v>
      </c>
      <c r="E2179" s="166" t="s">
        <v>1</v>
      </c>
      <c r="F2179" s="167" t="s">
        <v>265</v>
      </c>
      <c r="H2179" s="168">
        <v>4</v>
      </c>
      <c r="L2179" s="165"/>
      <c r="M2179" s="169"/>
      <c r="T2179" s="170"/>
      <c r="AT2179" s="166" t="s">
        <v>259</v>
      </c>
      <c r="AU2179" s="166" t="s">
        <v>88</v>
      </c>
      <c r="AV2179" s="14" t="s">
        <v>164</v>
      </c>
      <c r="AW2179" s="14" t="s">
        <v>27</v>
      </c>
      <c r="AX2179" s="14" t="s">
        <v>80</v>
      </c>
      <c r="AY2179" s="166" t="s">
        <v>157</v>
      </c>
    </row>
    <row r="2180" spans="2:65" s="1" customFormat="1" ht="33" customHeight="1">
      <c r="B2180" s="28"/>
      <c r="C2180" s="205" t="s">
        <v>1322</v>
      </c>
      <c r="D2180" s="205" t="s">
        <v>557</v>
      </c>
      <c r="E2180" s="206" t="s">
        <v>5128</v>
      </c>
      <c r="F2180" s="207" t="s">
        <v>5129</v>
      </c>
      <c r="G2180" s="208" t="s">
        <v>228</v>
      </c>
      <c r="H2180" s="209">
        <v>2</v>
      </c>
      <c r="I2180" s="904"/>
      <c r="J2180" s="210">
        <f>ROUND(I2180*H2180,2)</f>
        <v>0</v>
      </c>
      <c r="K2180" s="207" t="s">
        <v>2720</v>
      </c>
      <c r="L2180" s="185"/>
      <c r="M2180" s="186" t="s">
        <v>1</v>
      </c>
      <c r="N2180" s="187" t="s">
        <v>38</v>
      </c>
      <c r="O2180" s="142">
        <v>0</v>
      </c>
      <c r="P2180" s="142">
        <f>O2180*H2180</f>
        <v>0</v>
      </c>
      <c r="Q2180" s="142">
        <v>1.2489999999999999E-2</v>
      </c>
      <c r="R2180" s="142">
        <f>Q2180*H2180</f>
        <v>2.4979999999999999E-2</v>
      </c>
      <c r="S2180" s="142">
        <v>0</v>
      </c>
      <c r="T2180" s="143">
        <f>S2180*H2180</f>
        <v>0</v>
      </c>
      <c r="AR2180" s="144" t="s">
        <v>735</v>
      </c>
      <c r="AT2180" s="144" t="s">
        <v>557</v>
      </c>
      <c r="AU2180" s="144" t="s">
        <v>88</v>
      </c>
      <c r="AY2180" s="16" t="s">
        <v>157</v>
      </c>
      <c r="BE2180" s="145">
        <f>IF(N2180="základní",J2180,0)</f>
        <v>0</v>
      </c>
      <c r="BF2180" s="145">
        <f>IF(N2180="snížená",J2180,0)</f>
        <v>0</v>
      </c>
      <c r="BG2180" s="145">
        <f>IF(N2180="zákl. přenesená",J2180,0)</f>
        <v>0</v>
      </c>
      <c r="BH2180" s="145">
        <f>IF(N2180="sníž. přenesená",J2180,0)</f>
        <v>0</v>
      </c>
      <c r="BI2180" s="145">
        <f>IF(N2180="nulová",J2180,0)</f>
        <v>0</v>
      </c>
      <c r="BJ2180" s="16" t="s">
        <v>88</v>
      </c>
      <c r="BK2180" s="145">
        <f>ROUND(I2180*H2180,2)</f>
        <v>0</v>
      </c>
      <c r="BL2180" s="16" t="s">
        <v>188</v>
      </c>
      <c r="BM2180" s="144" t="s">
        <v>5130</v>
      </c>
    </row>
    <row r="2181" spans="2:65" s="12" customFormat="1">
      <c r="B2181" s="153"/>
      <c r="D2181" s="154" t="s">
        <v>259</v>
      </c>
      <c r="E2181" s="155" t="s">
        <v>1</v>
      </c>
      <c r="F2181" s="156" t="s">
        <v>2723</v>
      </c>
      <c r="H2181" s="155" t="s">
        <v>1</v>
      </c>
      <c r="L2181" s="153"/>
      <c r="M2181" s="157"/>
      <c r="T2181" s="158"/>
      <c r="AT2181" s="155" t="s">
        <v>259</v>
      </c>
      <c r="AU2181" s="155" t="s">
        <v>88</v>
      </c>
      <c r="AV2181" s="12" t="s">
        <v>80</v>
      </c>
      <c r="AW2181" s="12" t="s">
        <v>27</v>
      </c>
      <c r="AX2181" s="12" t="s">
        <v>72</v>
      </c>
      <c r="AY2181" s="155" t="s">
        <v>157</v>
      </c>
    </row>
    <row r="2182" spans="2:65" s="12" customFormat="1">
      <c r="B2182" s="153"/>
      <c r="D2182" s="154" t="s">
        <v>259</v>
      </c>
      <c r="E2182" s="155" t="s">
        <v>1</v>
      </c>
      <c r="F2182" s="156" t="s">
        <v>2761</v>
      </c>
      <c r="H2182" s="155" t="s">
        <v>1</v>
      </c>
      <c r="L2182" s="153"/>
      <c r="M2182" s="157"/>
      <c r="T2182" s="158"/>
      <c r="AT2182" s="155" t="s">
        <v>259</v>
      </c>
      <c r="AU2182" s="155" t="s">
        <v>88</v>
      </c>
      <c r="AV2182" s="12" t="s">
        <v>80</v>
      </c>
      <c r="AW2182" s="12" t="s">
        <v>27</v>
      </c>
      <c r="AX2182" s="12" t="s">
        <v>72</v>
      </c>
      <c r="AY2182" s="155" t="s">
        <v>157</v>
      </c>
    </row>
    <row r="2183" spans="2:65" s="13" customFormat="1">
      <c r="B2183" s="159"/>
      <c r="D2183" s="154" t="s">
        <v>259</v>
      </c>
      <c r="E2183" s="160" t="s">
        <v>1</v>
      </c>
      <c r="F2183" s="161" t="s">
        <v>5123</v>
      </c>
      <c r="H2183" s="162">
        <v>1</v>
      </c>
      <c r="L2183" s="159"/>
      <c r="M2183" s="163"/>
      <c r="T2183" s="164"/>
      <c r="AT2183" s="160" t="s">
        <v>259</v>
      </c>
      <c r="AU2183" s="160" t="s">
        <v>88</v>
      </c>
      <c r="AV2183" s="13" t="s">
        <v>88</v>
      </c>
      <c r="AW2183" s="13" t="s">
        <v>27</v>
      </c>
      <c r="AX2183" s="13" t="s">
        <v>72</v>
      </c>
      <c r="AY2183" s="160" t="s">
        <v>157</v>
      </c>
    </row>
    <row r="2184" spans="2:65" s="13" customFormat="1">
      <c r="B2184" s="159"/>
      <c r="D2184" s="154" t="s">
        <v>259</v>
      </c>
      <c r="E2184" s="160" t="s">
        <v>1</v>
      </c>
      <c r="F2184" s="161" t="s">
        <v>5124</v>
      </c>
      <c r="H2184" s="162">
        <v>1</v>
      </c>
      <c r="L2184" s="159"/>
      <c r="M2184" s="163"/>
      <c r="T2184" s="164"/>
      <c r="AT2184" s="160" t="s">
        <v>259</v>
      </c>
      <c r="AU2184" s="160" t="s">
        <v>88</v>
      </c>
      <c r="AV2184" s="13" t="s">
        <v>88</v>
      </c>
      <c r="AW2184" s="13" t="s">
        <v>27</v>
      </c>
      <c r="AX2184" s="13" t="s">
        <v>72</v>
      </c>
      <c r="AY2184" s="160" t="s">
        <v>157</v>
      </c>
    </row>
    <row r="2185" spans="2:65" s="14" customFormat="1">
      <c r="B2185" s="165"/>
      <c r="D2185" s="154" t="s">
        <v>259</v>
      </c>
      <c r="E2185" s="166" t="s">
        <v>1</v>
      </c>
      <c r="F2185" s="167" t="s">
        <v>265</v>
      </c>
      <c r="H2185" s="168">
        <v>2</v>
      </c>
      <c r="L2185" s="165"/>
      <c r="M2185" s="169"/>
      <c r="T2185" s="170"/>
      <c r="AT2185" s="166" t="s">
        <v>259</v>
      </c>
      <c r="AU2185" s="166" t="s">
        <v>88</v>
      </c>
      <c r="AV2185" s="14" t="s">
        <v>164</v>
      </c>
      <c r="AW2185" s="14" t="s">
        <v>27</v>
      </c>
      <c r="AX2185" s="14" t="s">
        <v>80</v>
      </c>
      <c r="AY2185" s="166" t="s">
        <v>157</v>
      </c>
    </row>
    <row r="2186" spans="2:65" s="1" customFormat="1" ht="33" customHeight="1">
      <c r="B2186" s="28"/>
      <c r="C2186" s="205" t="s">
        <v>1327</v>
      </c>
      <c r="D2186" s="205" t="s">
        <v>557</v>
      </c>
      <c r="E2186" s="206" t="s">
        <v>5131</v>
      </c>
      <c r="F2186" s="207" t="s">
        <v>5132</v>
      </c>
      <c r="G2186" s="208" t="s">
        <v>228</v>
      </c>
      <c r="H2186" s="209">
        <v>3</v>
      </c>
      <c r="I2186" s="904"/>
      <c r="J2186" s="210">
        <f>ROUND(I2186*H2186,2)</f>
        <v>0</v>
      </c>
      <c r="K2186" s="207" t="s">
        <v>2720</v>
      </c>
      <c r="L2186" s="185"/>
      <c r="M2186" s="186" t="s">
        <v>1</v>
      </c>
      <c r="N2186" s="187" t="s">
        <v>38</v>
      </c>
      <c r="O2186" s="142">
        <v>0</v>
      </c>
      <c r="P2186" s="142">
        <f>O2186*H2186</f>
        <v>0</v>
      </c>
      <c r="Q2186" s="142">
        <v>1.272E-2</v>
      </c>
      <c r="R2186" s="142">
        <f>Q2186*H2186</f>
        <v>3.8159999999999999E-2</v>
      </c>
      <c r="S2186" s="142">
        <v>0</v>
      </c>
      <c r="T2186" s="143">
        <f>S2186*H2186</f>
        <v>0</v>
      </c>
      <c r="AR2186" s="144" t="s">
        <v>735</v>
      </c>
      <c r="AT2186" s="144" t="s">
        <v>557</v>
      </c>
      <c r="AU2186" s="144" t="s">
        <v>88</v>
      </c>
      <c r="AY2186" s="16" t="s">
        <v>157</v>
      </c>
      <c r="BE2186" s="145">
        <f>IF(N2186="základní",J2186,0)</f>
        <v>0</v>
      </c>
      <c r="BF2186" s="145">
        <f>IF(N2186="snížená",J2186,0)</f>
        <v>0</v>
      </c>
      <c r="BG2186" s="145">
        <f>IF(N2186="zákl. přenesená",J2186,0)</f>
        <v>0</v>
      </c>
      <c r="BH2186" s="145">
        <f>IF(N2186="sníž. přenesená",J2186,0)</f>
        <v>0</v>
      </c>
      <c r="BI2186" s="145">
        <f>IF(N2186="nulová",J2186,0)</f>
        <v>0</v>
      </c>
      <c r="BJ2186" s="16" t="s">
        <v>88</v>
      </c>
      <c r="BK2186" s="145">
        <f>ROUND(I2186*H2186,2)</f>
        <v>0</v>
      </c>
      <c r="BL2186" s="16" t="s">
        <v>188</v>
      </c>
      <c r="BM2186" s="144" t="s">
        <v>5133</v>
      </c>
    </row>
    <row r="2187" spans="2:65" s="12" customFormat="1">
      <c r="B2187" s="153"/>
      <c r="D2187" s="154" t="s">
        <v>259</v>
      </c>
      <c r="E2187" s="155" t="s">
        <v>1</v>
      </c>
      <c r="F2187" s="156" t="s">
        <v>2723</v>
      </c>
      <c r="H2187" s="155" t="s">
        <v>1</v>
      </c>
      <c r="L2187" s="153"/>
      <c r="M2187" s="157"/>
      <c r="T2187" s="158"/>
      <c r="AT2187" s="155" t="s">
        <v>259</v>
      </c>
      <c r="AU2187" s="155" t="s">
        <v>88</v>
      </c>
      <c r="AV2187" s="12" t="s">
        <v>80</v>
      </c>
      <c r="AW2187" s="12" t="s">
        <v>27</v>
      </c>
      <c r="AX2187" s="12" t="s">
        <v>72</v>
      </c>
      <c r="AY2187" s="155" t="s">
        <v>157</v>
      </c>
    </row>
    <row r="2188" spans="2:65" s="12" customFormat="1">
      <c r="B2188" s="153"/>
      <c r="D2188" s="154" t="s">
        <v>259</v>
      </c>
      <c r="E2188" s="155" t="s">
        <v>1</v>
      </c>
      <c r="F2188" s="156" t="s">
        <v>2761</v>
      </c>
      <c r="H2188" s="155" t="s">
        <v>1</v>
      </c>
      <c r="L2188" s="153"/>
      <c r="M2188" s="157"/>
      <c r="T2188" s="158"/>
      <c r="AT2188" s="155" t="s">
        <v>259</v>
      </c>
      <c r="AU2188" s="155" t="s">
        <v>88</v>
      </c>
      <c r="AV2188" s="12" t="s">
        <v>80</v>
      </c>
      <c r="AW2188" s="12" t="s">
        <v>27</v>
      </c>
      <c r="AX2188" s="12" t="s">
        <v>72</v>
      </c>
      <c r="AY2188" s="155" t="s">
        <v>157</v>
      </c>
    </row>
    <row r="2189" spans="2:65" s="13" customFormat="1">
      <c r="B2189" s="159"/>
      <c r="D2189" s="154" t="s">
        <v>259</v>
      </c>
      <c r="E2189" s="160" t="s">
        <v>1</v>
      </c>
      <c r="F2189" s="161" t="s">
        <v>5119</v>
      </c>
      <c r="H2189" s="162">
        <v>1</v>
      </c>
      <c r="L2189" s="159"/>
      <c r="M2189" s="163"/>
      <c r="T2189" s="164"/>
      <c r="AT2189" s="160" t="s">
        <v>259</v>
      </c>
      <c r="AU2189" s="160" t="s">
        <v>88</v>
      </c>
      <c r="AV2189" s="13" t="s">
        <v>88</v>
      </c>
      <c r="AW2189" s="13" t="s">
        <v>27</v>
      </c>
      <c r="AX2189" s="13" t="s">
        <v>72</v>
      </c>
      <c r="AY2189" s="160" t="s">
        <v>157</v>
      </c>
    </row>
    <row r="2190" spans="2:65" s="13" customFormat="1">
      <c r="B2190" s="159"/>
      <c r="D2190" s="154" t="s">
        <v>259</v>
      </c>
      <c r="E2190" s="160" t="s">
        <v>1</v>
      </c>
      <c r="F2190" s="161" t="s">
        <v>5121</v>
      </c>
      <c r="H2190" s="162">
        <v>1</v>
      </c>
      <c r="L2190" s="159"/>
      <c r="M2190" s="163"/>
      <c r="T2190" s="164"/>
      <c r="AT2190" s="160" t="s">
        <v>259</v>
      </c>
      <c r="AU2190" s="160" t="s">
        <v>88</v>
      </c>
      <c r="AV2190" s="13" t="s">
        <v>88</v>
      </c>
      <c r="AW2190" s="13" t="s">
        <v>27</v>
      </c>
      <c r="AX2190" s="13" t="s">
        <v>72</v>
      </c>
      <c r="AY2190" s="160" t="s">
        <v>157</v>
      </c>
    </row>
    <row r="2191" spans="2:65" s="13" customFormat="1">
      <c r="B2191" s="159"/>
      <c r="D2191" s="154" t="s">
        <v>259</v>
      </c>
      <c r="E2191" s="160" t="s">
        <v>1</v>
      </c>
      <c r="F2191" s="161" t="s">
        <v>5122</v>
      </c>
      <c r="H2191" s="162">
        <v>1</v>
      </c>
      <c r="L2191" s="159"/>
      <c r="M2191" s="163"/>
      <c r="T2191" s="164"/>
      <c r="AT2191" s="160" t="s">
        <v>259</v>
      </c>
      <c r="AU2191" s="160" t="s">
        <v>88</v>
      </c>
      <c r="AV2191" s="13" t="s">
        <v>88</v>
      </c>
      <c r="AW2191" s="13" t="s">
        <v>27</v>
      </c>
      <c r="AX2191" s="13" t="s">
        <v>72</v>
      </c>
      <c r="AY2191" s="160" t="s">
        <v>157</v>
      </c>
    </row>
    <row r="2192" spans="2:65" s="14" customFormat="1">
      <c r="B2192" s="165"/>
      <c r="D2192" s="154" t="s">
        <v>259</v>
      </c>
      <c r="E2192" s="166" t="s">
        <v>1</v>
      </c>
      <c r="F2192" s="167" t="s">
        <v>265</v>
      </c>
      <c r="H2192" s="168">
        <v>3</v>
      </c>
      <c r="L2192" s="165"/>
      <c r="M2192" s="169"/>
      <c r="T2192" s="170"/>
      <c r="AT2192" s="166" t="s">
        <v>259</v>
      </c>
      <c r="AU2192" s="166" t="s">
        <v>88</v>
      </c>
      <c r="AV2192" s="14" t="s">
        <v>164</v>
      </c>
      <c r="AW2192" s="14" t="s">
        <v>27</v>
      </c>
      <c r="AX2192" s="14" t="s">
        <v>80</v>
      </c>
      <c r="AY2192" s="166" t="s">
        <v>157</v>
      </c>
    </row>
    <row r="2193" spans="2:65" s="1" customFormat="1" ht="76.400000000000006" customHeight="1">
      <c r="B2193" s="28"/>
      <c r="C2193" s="198" t="s">
        <v>1332</v>
      </c>
      <c r="D2193" s="198" t="s">
        <v>160</v>
      </c>
      <c r="E2193" s="199" t="s">
        <v>5134</v>
      </c>
      <c r="F2193" s="200" t="s">
        <v>5135</v>
      </c>
      <c r="G2193" s="201" t="s">
        <v>184</v>
      </c>
      <c r="H2193" s="905"/>
      <c r="I2193" s="903"/>
      <c r="J2193" s="203">
        <f>ROUND(I2193*H2193,2)</f>
        <v>0</v>
      </c>
      <c r="K2193" s="200" t="s">
        <v>2720</v>
      </c>
      <c r="L2193" s="28"/>
      <c r="M2193" s="140" t="s">
        <v>1</v>
      </c>
      <c r="N2193" s="141" t="s">
        <v>38</v>
      </c>
      <c r="O2193" s="142">
        <v>0</v>
      </c>
      <c r="P2193" s="142">
        <f>O2193*H2193</f>
        <v>0</v>
      </c>
      <c r="Q2193" s="142">
        <v>0</v>
      </c>
      <c r="R2193" s="142">
        <f>Q2193*H2193</f>
        <v>0</v>
      </c>
      <c r="S2193" s="142">
        <v>0</v>
      </c>
      <c r="T2193" s="143">
        <f>S2193*H2193</f>
        <v>0</v>
      </c>
      <c r="AR2193" s="144" t="s">
        <v>188</v>
      </c>
      <c r="AT2193" s="144" t="s">
        <v>160</v>
      </c>
      <c r="AU2193" s="144" t="s">
        <v>88</v>
      </c>
      <c r="AY2193" s="16" t="s">
        <v>157</v>
      </c>
      <c r="BE2193" s="145">
        <f>IF(N2193="základní",J2193,0)</f>
        <v>0</v>
      </c>
      <c r="BF2193" s="145">
        <f>IF(N2193="snížená",J2193,0)</f>
        <v>0</v>
      </c>
      <c r="BG2193" s="145">
        <f>IF(N2193="zákl. přenesená",J2193,0)</f>
        <v>0</v>
      </c>
      <c r="BH2193" s="145">
        <f>IF(N2193="sníž. přenesená",J2193,0)</f>
        <v>0</v>
      </c>
      <c r="BI2193" s="145">
        <f>IF(N2193="nulová",J2193,0)</f>
        <v>0</v>
      </c>
      <c r="BJ2193" s="16" t="s">
        <v>88</v>
      </c>
      <c r="BK2193" s="145">
        <f>ROUND(I2193*H2193,2)</f>
        <v>0</v>
      </c>
      <c r="BL2193" s="16" t="s">
        <v>188</v>
      </c>
      <c r="BM2193" s="144" t="s">
        <v>5136</v>
      </c>
    </row>
    <row r="2194" spans="2:65" s="1" customFormat="1">
      <c r="B2194" s="28"/>
      <c r="D2194" s="150" t="s">
        <v>214</v>
      </c>
      <c r="F2194" s="870" t="s">
        <v>5137</v>
      </c>
      <c r="L2194" s="28"/>
      <c r="M2194" s="152"/>
      <c r="T2194" s="52"/>
      <c r="AT2194" s="16" t="s">
        <v>214</v>
      </c>
      <c r="AU2194" s="16" t="s">
        <v>88</v>
      </c>
    </row>
    <row r="2195" spans="2:65" s="11" customFormat="1" ht="22.9" customHeight="1">
      <c r="B2195" s="121"/>
      <c r="D2195" s="122" t="s">
        <v>71</v>
      </c>
      <c r="E2195" s="130" t="s">
        <v>1507</v>
      </c>
      <c r="F2195" s="130" t="s">
        <v>1508</v>
      </c>
      <c r="J2195" s="131">
        <f>BK2195</f>
        <v>0</v>
      </c>
      <c r="L2195" s="121"/>
      <c r="M2195" s="125"/>
      <c r="P2195" s="126">
        <f>SUM(P2196:P2920)</f>
        <v>293.77222499999993</v>
      </c>
      <c r="R2195" s="126">
        <f>SUM(R2196:R2920)</f>
        <v>4.2800398999999993</v>
      </c>
      <c r="T2195" s="127">
        <f>SUM(T2196:T2920)</f>
        <v>0</v>
      </c>
      <c r="AR2195" s="122" t="s">
        <v>88</v>
      </c>
      <c r="AT2195" s="128" t="s">
        <v>71</v>
      </c>
      <c r="AU2195" s="128" t="s">
        <v>80</v>
      </c>
      <c r="AY2195" s="122" t="s">
        <v>157</v>
      </c>
      <c r="BK2195" s="129">
        <f>SUM(BK2196:BK2920)</f>
        <v>0</v>
      </c>
    </row>
    <row r="2196" spans="2:65" s="1" customFormat="1" ht="24.25" customHeight="1">
      <c r="B2196" s="28"/>
      <c r="C2196" s="198" t="s">
        <v>1338</v>
      </c>
      <c r="D2196" s="198" t="s">
        <v>160</v>
      </c>
      <c r="E2196" s="199" t="s">
        <v>5138</v>
      </c>
      <c r="F2196" s="200" t="s">
        <v>5139</v>
      </c>
      <c r="G2196" s="201" t="s">
        <v>228</v>
      </c>
      <c r="H2196" s="202">
        <v>2</v>
      </c>
      <c r="I2196" s="903"/>
      <c r="J2196" s="203">
        <f>ROUND(I2196*H2196,2)</f>
        <v>0</v>
      </c>
      <c r="K2196" s="200" t="s">
        <v>2720</v>
      </c>
      <c r="L2196" s="28"/>
      <c r="M2196" s="140" t="s">
        <v>1</v>
      </c>
      <c r="N2196" s="141" t="s">
        <v>38</v>
      </c>
      <c r="O2196" s="142">
        <v>3.492</v>
      </c>
      <c r="P2196" s="142">
        <f>O2196*H2196</f>
        <v>6.984</v>
      </c>
      <c r="Q2196" s="142">
        <v>4.4000000000000002E-4</v>
      </c>
      <c r="R2196" s="142">
        <f>Q2196*H2196</f>
        <v>8.8000000000000003E-4</v>
      </c>
      <c r="S2196" s="142">
        <v>0</v>
      </c>
      <c r="T2196" s="143">
        <f>S2196*H2196</f>
        <v>0</v>
      </c>
      <c r="AR2196" s="144" t="s">
        <v>188</v>
      </c>
      <c r="AT2196" s="144" t="s">
        <v>160</v>
      </c>
      <c r="AU2196" s="144" t="s">
        <v>88</v>
      </c>
      <c r="AY2196" s="16" t="s">
        <v>157</v>
      </c>
      <c r="BE2196" s="145">
        <f>IF(N2196="základní",J2196,0)</f>
        <v>0</v>
      </c>
      <c r="BF2196" s="145">
        <f>IF(N2196="snížená",J2196,0)</f>
        <v>0</v>
      </c>
      <c r="BG2196" s="145">
        <f>IF(N2196="zákl. přenesená",J2196,0)</f>
        <v>0</v>
      </c>
      <c r="BH2196" s="145">
        <f>IF(N2196="sníž. přenesená",J2196,0)</f>
        <v>0</v>
      </c>
      <c r="BI2196" s="145">
        <f>IF(N2196="nulová",J2196,0)</f>
        <v>0</v>
      </c>
      <c r="BJ2196" s="16" t="s">
        <v>88</v>
      </c>
      <c r="BK2196" s="145">
        <f>ROUND(I2196*H2196,2)</f>
        <v>0</v>
      </c>
      <c r="BL2196" s="16" t="s">
        <v>188</v>
      </c>
      <c r="BM2196" s="144" t="s">
        <v>5140</v>
      </c>
    </row>
    <row r="2197" spans="2:65" s="1" customFormat="1">
      <c r="B2197" s="28"/>
      <c r="D2197" s="150" t="s">
        <v>214</v>
      </c>
      <c r="F2197" s="870" t="s">
        <v>5141</v>
      </c>
      <c r="L2197" s="28"/>
      <c r="M2197" s="152"/>
      <c r="T2197" s="52"/>
      <c r="AT2197" s="16" t="s">
        <v>214</v>
      </c>
      <c r="AU2197" s="16" t="s">
        <v>88</v>
      </c>
    </row>
    <row r="2198" spans="2:65" s="12" customFormat="1">
      <c r="B2198" s="153"/>
      <c r="D2198" s="154" t="s">
        <v>259</v>
      </c>
      <c r="E2198" s="155" t="s">
        <v>1</v>
      </c>
      <c r="F2198" s="156" t="s">
        <v>2723</v>
      </c>
      <c r="H2198" s="155" t="s">
        <v>1</v>
      </c>
      <c r="L2198" s="153"/>
      <c r="M2198" s="157"/>
      <c r="T2198" s="158"/>
      <c r="AT2198" s="155" t="s">
        <v>259</v>
      </c>
      <c r="AU2198" s="155" t="s">
        <v>88</v>
      </c>
      <c r="AV2198" s="12" t="s">
        <v>80</v>
      </c>
      <c r="AW2198" s="12" t="s">
        <v>27</v>
      </c>
      <c r="AX2198" s="12" t="s">
        <v>72</v>
      </c>
      <c r="AY2198" s="155" t="s">
        <v>157</v>
      </c>
    </row>
    <row r="2199" spans="2:65" s="12" customFormat="1">
      <c r="B2199" s="153"/>
      <c r="D2199" s="154" t="s">
        <v>259</v>
      </c>
      <c r="E2199" s="155" t="s">
        <v>1</v>
      </c>
      <c r="F2199" s="156" t="s">
        <v>5142</v>
      </c>
      <c r="H2199" s="155" t="s">
        <v>1</v>
      </c>
      <c r="L2199" s="153"/>
      <c r="M2199" s="157"/>
      <c r="T2199" s="158"/>
      <c r="AT2199" s="155" t="s">
        <v>259</v>
      </c>
      <c r="AU2199" s="155" t="s">
        <v>88</v>
      </c>
      <c r="AV2199" s="12" t="s">
        <v>80</v>
      </c>
      <c r="AW2199" s="12" t="s">
        <v>27</v>
      </c>
      <c r="AX2199" s="12" t="s">
        <v>72</v>
      </c>
      <c r="AY2199" s="155" t="s">
        <v>157</v>
      </c>
    </row>
    <row r="2200" spans="2:65" s="12" customFormat="1">
      <c r="B2200" s="153"/>
      <c r="D2200" s="154" t="s">
        <v>259</v>
      </c>
      <c r="E2200" s="155" t="s">
        <v>1</v>
      </c>
      <c r="F2200" s="156" t="s">
        <v>2761</v>
      </c>
      <c r="H2200" s="155" t="s">
        <v>1</v>
      </c>
      <c r="L2200" s="153"/>
      <c r="M2200" s="157"/>
      <c r="T2200" s="158"/>
      <c r="AT2200" s="155" t="s">
        <v>259</v>
      </c>
      <c r="AU2200" s="155" t="s">
        <v>88</v>
      </c>
      <c r="AV2200" s="12" t="s">
        <v>80</v>
      </c>
      <c r="AW2200" s="12" t="s">
        <v>27</v>
      </c>
      <c r="AX2200" s="12" t="s">
        <v>72</v>
      </c>
      <c r="AY2200" s="155" t="s">
        <v>157</v>
      </c>
    </row>
    <row r="2201" spans="2:65" s="13" customFormat="1">
      <c r="B2201" s="159"/>
      <c r="D2201" s="154" t="s">
        <v>259</v>
      </c>
      <c r="E2201" s="160" t="s">
        <v>1</v>
      </c>
      <c r="F2201" s="161" t="s">
        <v>5143</v>
      </c>
      <c r="H2201" s="162">
        <v>2</v>
      </c>
      <c r="L2201" s="159"/>
      <c r="M2201" s="163"/>
      <c r="T2201" s="164"/>
      <c r="AT2201" s="160" t="s">
        <v>259</v>
      </c>
      <c r="AU2201" s="160" t="s">
        <v>88</v>
      </c>
      <c r="AV2201" s="13" t="s">
        <v>88</v>
      </c>
      <c r="AW2201" s="13" t="s">
        <v>27</v>
      </c>
      <c r="AX2201" s="13" t="s">
        <v>72</v>
      </c>
      <c r="AY2201" s="160" t="s">
        <v>157</v>
      </c>
    </row>
    <row r="2202" spans="2:65" s="14" customFormat="1">
      <c r="B2202" s="165"/>
      <c r="D2202" s="154" t="s">
        <v>259</v>
      </c>
      <c r="E2202" s="166" t="s">
        <v>1</v>
      </c>
      <c r="F2202" s="167" t="s">
        <v>265</v>
      </c>
      <c r="H2202" s="168">
        <v>2</v>
      </c>
      <c r="L2202" s="165"/>
      <c r="M2202" s="169"/>
      <c r="T2202" s="170"/>
      <c r="AT2202" s="166" t="s">
        <v>259</v>
      </c>
      <c r="AU2202" s="166" t="s">
        <v>88</v>
      </c>
      <c r="AV2202" s="14" t="s">
        <v>164</v>
      </c>
      <c r="AW2202" s="14" t="s">
        <v>27</v>
      </c>
      <c r="AX2202" s="14" t="s">
        <v>80</v>
      </c>
      <c r="AY2202" s="166" t="s">
        <v>157</v>
      </c>
    </row>
    <row r="2203" spans="2:65" s="1" customFormat="1" ht="37.9" customHeight="1">
      <c r="B2203" s="28"/>
      <c r="C2203" s="205" t="s">
        <v>556</v>
      </c>
      <c r="D2203" s="205" t="s">
        <v>557</v>
      </c>
      <c r="E2203" s="206" t="s">
        <v>5144</v>
      </c>
      <c r="F2203" s="207" t="s">
        <v>5145</v>
      </c>
      <c r="G2203" s="208" t="s">
        <v>228</v>
      </c>
      <c r="H2203" s="209">
        <v>2</v>
      </c>
      <c r="I2203" s="904"/>
      <c r="J2203" s="210">
        <f>ROUND(I2203*H2203,2)</f>
        <v>0</v>
      </c>
      <c r="K2203" s="207" t="s">
        <v>2720</v>
      </c>
      <c r="L2203" s="185"/>
      <c r="M2203" s="186" t="s">
        <v>1</v>
      </c>
      <c r="N2203" s="187" t="s">
        <v>38</v>
      </c>
      <c r="O2203" s="142">
        <v>0</v>
      </c>
      <c r="P2203" s="142">
        <f>O2203*H2203</f>
        <v>0</v>
      </c>
      <c r="Q2203" s="142">
        <v>0.03</v>
      </c>
      <c r="R2203" s="142">
        <f>Q2203*H2203</f>
        <v>0.06</v>
      </c>
      <c r="S2203" s="142">
        <v>0</v>
      </c>
      <c r="T2203" s="143">
        <f>S2203*H2203</f>
        <v>0</v>
      </c>
      <c r="AR2203" s="144" t="s">
        <v>735</v>
      </c>
      <c r="AT2203" s="144" t="s">
        <v>557</v>
      </c>
      <c r="AU2203" s="144" t="s">
        <v>88</v>
      </c>
      <c r="AY2203" s="16" t="s">
        <v>157</v>
      </c>
      <c r="BE2203" s="145">
        <f>IF(N2203="základní",J2203,0)</f>
        <v>0</v>
      </c>
      <c r="BF2203" s="145">
        <f>IF(N2203="snížená",J2203,0)</f>
        <v>0</v>
      </c>
      <c r="BG2203" s="145">
        <f>IF(N2203="zákl. přenesená",J2203,0)</f>
        <v>0</v>
      </c>
      <c r="BH2203" s="145">
        <f>IF(N2203="sníž. přenesená",J2203,0)</f>
        <v>0</v>
      </c>
      <c r="BI2203" s="145">
        <f>IF(N2203="nulová",J2203,0)</f>
        <v>0</v>
      </c>
      <c r="BJ2203" s="16" t="s">
        <v>88</v>
      </c>
      <c r="BK2203" s="145">
        <f>ROUND(I2203*H2203,2)</f>
        <v>0</v>
      </c>
      <c r="BL2203" s="16" t="s">
        <v>188</v>
      </c>
      <c r="BM2203" s="144" t="s">
        <v>5146</v>
      </c>
    </row>
    <row r="2204" spans="2:65" s="1" customFormat="1" ht="72">
      <c r="B2204" s="28"/>
      <c r="D2204" s="154" t="s">
        <v>1574</v>
      </c>
      <c r="F2204" s="188" t="s">
        <v>5147</v>
      </c>
      <c r="L2204" s="28"/>
      <c r="M2204" s="152"/>
      <c r="T2204" s="52"/>
      <c r="AT2204" s="16" t="s">
        <v>1574</v>
      </c>
      <c r="AU2204" s="16" t="s">
        <v>88</v>
      </c>
    </row>
    <row r="2205" spans="2:65" s="12" customFormat="1">
      <c r="B2205" s="153"/>
      <c r="D2205" s="154" t="s">
        <v>259</v>
      </c>
      <c r="E2205" s="155" t="s">
        <v>1</v>
      </c>
      <c r="F2205" s="156" t="s">
        <v>2723</v>
      </c>
      <c r="H2205" s="155" t="s">
        <v>1</v>
      </c>
      <c r="L2205" s="153"/>
      <c r="M2205" s="157"/>
      <c r="T2205" s="158"/>
      <c r="AT2205" s="155" t="s">
        <v>259</v>
      </c>
      <c r="AU2205" s="155" t="s">
        <v>88</v>
      </c>
      <c r="AV2205" s="12" t="s">
        <v>80</v>
      </c>
      <c r="AW2205" s="12" t="s">
        <v>27</v>
      </c>
      <c r="AX2205" s="12" t="s">
        <v>72</v>
      </c>
      <c r="AY2205" s="155" t="s">
        <v>157</v>
      </c>
    </row>
    <row r="2206" spans="2:65" s="12" customFormat="1">
      <c r="B2206" s="153"/>
      <c r="D2206" s="154" t="s">
        <v>259</v>
      </c>
      <c r="E2206" s="155" t="s">
        <v>1</v>
      </c>
      <c r="F2206" s="156" t="s">
        <v>5142</v>
      </c>
      <c r="H2206" s="155" t="s">
        <v>1</v>
      </c>
      <c r="L2206" s="153"/>
      <c r="M2206" s="157"/>
      <c r="T2206" s="158"/>
      <c r="AT2206" s="155" t="s">
        <v>259</v>
      </c>
      <c r="AU2206" s="155" t="s">
        <v>88</v>
      </c>
      <c r="AV2206" s="12" t="s">
        <v>80</v>
      </c>
      <c r="AW2206" s="12" t="s">
        <v>27</v>
      </c>
      <c r="AX2206" s="12" t="s">
        <v>72</v>
      </c>
      <c r="AY2206" s="155" t="s">
        <v>157</v>
      </c>
    </row>
    <row r="2207" spans="2:65" s="12" customFormat="1">
      <c r="B2207" s="153"/>
      <c r="D2207" s="154" t="s">
        <v>259</v>
      </c>
      <c r="E2207" s="155" t="s">
        <v>1</v>
      </c>
      <c r="F2207" s="156" t="s">
        <v>2761</v>
      </c>
      <c r="H2207" s="155" t="s">
        <v>1</v>
      </c>
      <c r="L2207" s="153"/>
      <c r="M2207" s="157"/>
      <c r="T2207" s="158"/>
      <c r="AT2207" s="155" t="s">
        <v>259</v>
      </c>
      <c r="AU2207" s="155" t="s">
        <v>88</v>
      </c>
      <c r="AV2207" s="12" t="s">
        <v>80</v>
      </c>
      <c r="AW2207" s="12" t="s">
        <v>27</v>
      </c>
      <c r="AX2207" s="12" t="s">
        <v>72</v>
      </c>
      <c r="AY2207" s="155" t="s">
        <v>157</v>
      </c>
    </row>
    <row r="2208" spans="2:65" s="13" customFormat="1">
      <c r="B2208" s="159"/>
      <c r="D2208" s="154" t="s">
        <v>259</v>
      </c>
      <c r="E2208" s="160" t="s">
        <v>1</v>
      </c>
      <c r="F2208" s="161" t="s">
        <v>5143</v>
      </c>
      <c r="H2208" s="162">
        <v>2</v>
      </c>
      <c r="L2208" s="159"/>
      <c r="M2208" s="163"/>
      <c r="T2208" s="164"/>
      <c r="AT2208" s="160" t="s">
        <v>259</v>
      </c>
      <c r="AU2208" s="160" t="s">
        <v>88</v>
      </c>
      <c r="AV2208" s="13" t="s">
        <v>88</v>
      </c>
      <c r="AW2208" s="13" t="s">
        <v>27</v>
      </c>
      <c r="AX2208" s="13" t="s">
        <v>72</v>
      </c>
      <c r="AY2208" s="160" t="s">
        <v>157</v>
      </c>
    </row>
    <row r="2209" spans="2:65" s="14" customFormat="1">
      <c r="B2209" s="165"/>
      <c r="D2209" s="154" t="s">
        <v>259</v>
      </c>
      <c r="E2209" s="166" t="s">
        <v>1</v>
      </c>
      <c r="F2209" s="167" t="s">
        <v>265</v>
      </c>
      <c r="H2209" s="168">
        <v>2</v>
      </c>
      <c r="L2209" s="165"/>
      <c r="M2209" s="169"/>
      <c r="T2209" s="170"/>
      <c r="AT2209" s="166" t="s">
        <v>259</v>
      </c>
      <c r="AU2209" s="166" t="s">
        <v>88</v>
      </c>
      <c r="AV2209" s="14" t="s">
        <v>164</v>
      </c>
      <c r="AW2209" s="14" t="s">
        <v>27</v>
      </c>
      <c r="AX2209" s="14" t="s">
        <v>80</v>
      </c>
      <c r="AY2209" s="166" t="s">
        <v>157</v>
      </c>
    </row>
    <row r="2210" spans="2:65" s="1" customFormat="1" ht="33" customHeight="1">
      <c r="B2210" s="28"/>
      <c r="C2210" s="198" t="s">
        <v>1356</v>
      </c>
      <c r="D2210" s="198" t="s">
        <v>160</v>
      </c>
      <c r="E2210" s="199" t="s">
        <v>5149</v>
      </c>
      <c r="F2210" s="200" t="s">
        <v>5150</v>
      </c>
      <c r="G2210" s="201" t="s">
        <v>306</v>
      </c>
      <c r="H2210" s="202">
        <v>19.245000000000001</v>
      </c>
      <c r="I2210" s="903"/>
      <c r="J2210" s="203">
        <f>ROUND(I2210*H2210,2)</f>
        <v>0</v>
      </c>
      <c r="K2210" s="200" t="s">
        <v>2720</v>
      </c>
      <c r="L2210" s="28"/>
      <c r="M2210" s="140" t="s">
        <v>1</v>
      </c>
      <c r="N2210" s="141" t="s">
        <v>38</v>
      </c>
      <c r="O2210" s="142">
        <v>1.736</v>
      </c>
      <c r="P2210" s="142">
        <f>O2210*H2210</f>
        <v>33.409320000000001</v>
      </c>
      <c r="Q2210" s="142">
        <v>2.5999999999999998E-4</v>
      </c>
      <c r="R2210" s="142">
        <f>Q2210*H2210</f>
        <v>5.0036999999999998E-3</v>
      </c>
      <c r="S2210" s="142">
        <v>0</v>
      </c>
      <c r="T2210" s="143">
        <f>S2210*H2210</f>
        <v>0</v>
      </c>
      <c r="AR2210" s="144" t="s">
        <v>188</v>
      </c>
      <c r="AT2210" s="144" t="s">
        <v>160</v>
      </c>
      <c r="AU2210" s="144" t="s">
        <v>88</v>
      </c>
      <c r="AY2210" s="16" t="s">
        <v>157</v>
      </c>
      <c r="BE2210" s="145">
        <f>IF(N2210="základní",J2210,0)</f>
        <v>0</v>
      </c>
      <c r="BF2210" s="145">
        <f>IF(N2210="snížená",J2210,0)</f>
        <v>0</v>
      </c>
      <c r="BG2210" s="145">
        <f>IF(N2210="zákl. přenesená",J2210,0)</f>
        <v>0</v>
      </c>
      <c r="BH2210" s="145">
        <f>IF(N2210="sníž. přenesená",J2210,0)</f>
        <v>0</v>
      </c>
      <c r="BI2210" s="145">
        <f>IF(N2210="nulová",J2210,0)</f>
        <v>0</v>
      </c>
      <c r="BJ2210" s="16" t="s">
        <v>88</v>
      </c>
      <c r="BK2210" s="145">
        <f>ROUND(I2210*H2210,2)</f>
        <v>0</v>
      </c>
      <c r="BL2210" s="16" t="s">
        <v>188</v>
      </c>
      <c r="BM2210" s="144" t="s">
        <v>5151</v>
      </c>
    </row>
    <row r="2211" spans="2:65" s="1" customFormat="1">
      <c r="B2211" s="28"/>
      <c r="D2211" s="150" t="s">
        <v>214</v>
      </c>
      <c r="F2211" s="870" t="s">
        <v>5152</v>
      </c>
      <c r="L2211" s="28"/>
      <c r="M2211" s="152"/>
      <c r="T2211" s="52"/>
      <c r="AT2211" s="16" t="s">
        <v>214</v>
      </c>
      <c r="AU2211" s="16" t="s">
        <v>88</v>
      </c>
    </row>
    <row r="2212" spans="2:65" s="12" customFormat="1">
      <c r="B2212" s="153"/>
      <c r="D2212" s="154" t="s">
        <v>259</v>
      </c>
      <c r="E2212" s="155" t="s">
        <v>1</v>
      </c>
      <c r="F2212" s="156" t="s">
        <v>2723</v>
      </c>
      <c r="H2212" s="155" t="s">
        <v>1</v>
      </c>
      <c r="L2212" s="153"/>
      <c r="M2212" s="157"/>
      <c r="T2212" s="158"/>
      <c r="AT2212" s="155" t="s">
        <v>259</v>
      </c>
      <c r="AU2212" s="155" t="s">
        <v>88</v>
      </c>
      <c r="AV2212" s="12" t="s">
        <v>80</v>
      </c>
      <c r="AW2212" s="12" t="s">
        <v>27</v>
      </c>
      <c r="AX2212" s="12" t="s">
        <v>72</v>
      </c>
      <c r="AY2212" s="155" t="s">
        <v>157</v>
      </c>
    </row>
    <row r="2213" spans="2:65" s="12" customFormat="1">
      <c r="B2213" s="153"/>
      <c r="D2213" s="154" t="s">
        <v>259</v>
      </c>
      <c r="E2213" s="155" t="s">
        <v>1</v>
      </c>
      <c r="F2213" s="156" t="s">
        <v>5153</v>
      </c>
      <c r="H2213" s="155" t="s">
        <v>1</v>
      </c>
      <c r="L2213" s="153"/>
      <c r="M2213" s="157"/>
      <c r="T2213" s="158"/>
      <c r="AT2213" s="155" t="s">
        <v>259</v>
      </c>
      <c r="AU2213" s="155" t="s">
        <v>88</v>
      </c>
      <c r="AV2213" s="12" t="s">
        <v>80</v>
      </c>
      <c r="AW2213" s="12" t="s">
        <v>27</v>
      </c>
      <c r="AX2213" s="12" t="s">
        <v>72</v>
      </c>
      <c r="AY2213" s="155" t="s">
        <v>157</v>
      </c>
    </row>
    <row r="2214" spans="2:65" s="12" customFormat="1">
      <c r="B2214" s="153"/>
      <c r="D2214" s="154" t="s">
        <v>259</v>
      </c>
      <c r="E2214" s="155" t="s">
        <v>1</v>
      </c>
      <c r="F2214" s="156" t="s">
        <v>2759</v>
      </c>
      <c r="H2214" s="155" t="s">
        <v>1</v>
      </c>
      <c r="L2214" s="153"/>
      <c r="M2214" s="157"/>
      <c r="T2214" s="158"/>
      <c r="AT2214" s="155" t="s">
        <v>259</v>
      </c>
      <c r="AU2214" s="155" t="s">
        <v>88</v>
      </c>
      <c r="AV2214" s="12" t="s">
        <v>80</v>
      </c>
      <c r="AW2214" s="12" t="s">
        <v>27</v>
      </c>
      <c r="AX2214" s="12" t="s">
        <v>72</v>
      </c>
      <c r="AY2214" s="155" t="s">
        <v>157</v>
      </c>
    </row>
    <row r="2215" spans="2:65" s="13" customFormat="1">
      <c r="B2215" s="159"/>
      <c r="D2215" s="154" t="s">
        <v>259</v>
      </c>
      <c r="E2215" s="160" t="s">
        <v>1</v>
      </c>
      <c r="F2215" s="161" t="s">
        <v>5154</v>
      </c>
      <c r="H2215" s="162">
        <v>3.423</v>
      </c>
      <c r="L2215" s="159"/>
      <c r="M2215" s="163"/>
      <c r="T2215" s="164"/>
      <c r="AT2215" s="160" t="s">
        <v>259</v>
      </c>
      <c r="AU2215" s="160" t="s">
        <v>88</v>
      </c>
      <c r="AV2215" s="13" t="s">
        <v>88</v>
      </c>
      <c r="AW2215" s="13" t="s">
        <v>27</v>
      </c>
      <c r="AX2215" s="13" t="s">
        <v>72</v>
      </c>
      <c r="AY2215" s="160" t="s">
        <v>157</v>
      </c>
    </row>
    <row r="2216" spans="2:65" s="12" customFormat="1">
      <c r="B2216" s="153"/>
      <c r="D2216" s="154" t="s">
        <v>259</v>
      </c>
      <c r="E2216" s="155" t="s">
        <v>1</v>
      </c>
      <c r="F2216" s="156" t="s">
        <v>2760</v>
      </c>
      <c r="H2216" s="155" t="s">
        <v>1</v>
      </c>
      <c r="L2216" s="153"/>
      <c r="M2216" s="157"/>
      <c r="T2216" s="158"/>
      <c r="AT2216" s="155" t="s">
        <v>259</v>
      </c>
      <c r="AU2216" s="155" t="s">
        <v>88</v>
      </c>
      <c r="AV2216" s="12" t="s">
        <v>80</v>
      </c>
      <c r="AW2216" s="12" t="s">
        <v>27</v>
      </c>
      <c r="AX2216" s="12" t="s">
        <v>72</v>
      </c>
      <c r="AY2216" s="155" t="s">
        <v>157</v>
      </c>
    </row>
    <row r="2217" spans="2:65" s="13" customFormat="1">
      <c r="B2217" s="159"/>
      <c r="D2217" s="154" t="s">
        <v>259</v>
      </c>
      <c r="E2217" s="160" t="s">
        <v>1</v>
      </c>
      <c r="F2217" s="161" t="s">
        <v>5155</v>
      </c>
      <c r="H2217" s="162">
        <v>1.59</v>
      </c>
      <c r="L2217" s="159"/>
      <c r="M2217" s="163"/>
      <c r="T2217" s="164"/>
      <c r="AT2217" s="160" t="s">
        <v>259</v>
      </c>
      <c r="AU2217" s="160" t="s">
        <v>88</v>
      </c>
      <c r="AV2217" s="13" t="s">
        <v>88</v>
      </c>
      <c r="AW2217" s="13" t="s">
        <v>27</v>
      </c>
      <c r="AX2217" s="13" t="s">
        <v>72</v>
      </c>
      <c r="AY2217" s="160" t="s">
        <v>157</v>
      </c>
    </row>
    <row r="2218" spans="2:65" s="13" customFormat="1">
      <c r="B2218" s="159"/>
      <c r="D2218" s="154" t="s">
        <v>259</v>
      </c>
      <c r="E2218" s="160" t="s">
        <v>1</v>
      </c>
      <c r="F2218" s="161" t="s">
        <v>5156</v>
      </c>
      <c r="H2218" s="162">
        <v>1.635</v>
      </c>
      <c r="L2218" s="159"/>
      <c r="M2218" s="163"/>
      <c r="T2218" s="164"/>
      <c r="AT2218" s="160" t="s">
        <v>259</v>
      </c>
      <c r="AU2218" s="160" t="s">
        <v>88</v>
      </c>
      <c r="AV2218" s="13" t="s">
        <v>88</v>
      </c>
      <c r="AW2218" s="13" t="s">
        <v>27</v>
      </c>
      <c r="AX2218" s="13" t="s">
        <v>72</v>
      </c>
      <c r="AY2218" s="160" t="s">
        <v>157</v>
      </c>
    </row>
    <row r="2219" spans="2:65" s="13" customFormat="1">
      <c r="B2219" s="159"/>
      <c r="D2219" s="154" t="s">
        <v>259</v>
      </c>
      <c r="E2219" s="160" t="s">
        <v>1</v>
      </c>
      <c r="F2219" s="161" t="s">
        <v>5157</v>
      </c>
      <c r="H2219" s="162">
        <v>3.3319999999999999</v>
      </c>
      <c r="L2219" s="159"/>
      <c r="M2219" s="163"/>
      <c r="T2219" s="164"/>
      <c r="AT2219" s="160" t="s">
        <v>259</v>
      </c>
      <c r="AU2219" s="160" t="s">
        <v>88</v>
      </c>
      <c r="AV2219" s="13" t="s">
        <v>88</v>
      </c>
      <c r="AW2219" s="13" t="s">
        <v>27</v>
      </c>
      <c r="AX2219" s="13" t="s">
        <v>72</v>
      </c>
      <c r="AY2219" s="160" t="s">
        <v>157</v>
      </c>
    </row>
    <row r="2220" spans="2:65" s="13" customFormat="1">
      <c r="B2220" s="159"/>
      <c r="D2220" s="154" t="s">
        <v>259</v>
      </c>
      <c r="E2220" s="160" t="s">
        <v>1</v>
      </c>
      <c r="F2220" s="161" t="s">
        <v>5158</v>
      </c>
      <c r="H2220" s="162">
        <v>1.8360000000000001</v>
      </c>
      <c r="L2220" s="159"/>
      <c r="M2220" s="163"/>
      <c r="T2220" s="164"/>
      <c r="AT2220" s="160" t="s">
        <v>259</v>
      </c>
      <c r="AU2220" s="160" t="s">
        <v>88</v>
      </c>
      <c r="AV2220" s="13" t="s">
        <v>88</v>
      </c>
      <c r="AW2220" s="13" t="s">
        <v>27</v>
      </c>
      <c r="AX2220" s="13" t="s">
        <v>72</v>
      </c>
      <c r="AY2220" s="160" t="s">
        <v>157</v>
      </c>
    </row>
    <row r="2221" spans="2:65" s="13" customFormat="1">
      <c r="B2221" s="159"/>
      <c r="D2221" s="154" t="s">
        <v>259</v>
      </c>
      <c r="E2221" s="160" t="s">
        <v>1</v>
      </c>
      <c r="F2221" s="161" t="s">
        <v>5159</v>
      </c>
      <c r="H2221" s="162">
        <v>5.5590000000000002</v>
      </c>
      <c r="L2221" s="159"/>
      <c r="M2221" s="163"/>
      <c r="T2221" s="164"/>
      <c r="AT2221" s="160" t="s">
        <v>259</v>
      </c>
      <c r="AU2221" s="160" t="s">
        <v>88</v>
      </c>
      <c r="AV2221" s="13" t="s">
        <v>88</v>
      </c>
      <c r="AW2221" s="13" t="s">
        <v>27</v>
      </c>
      <c r="AX2221" s="13" t="s">
        <v>72</v>
      </c>
      <c r="AY2221" s="160" t="s">
        <v>157</v>
      </c>
    </row>
    <row r="2222" spans="2:65" s="13" customFormat="1">
      <c r="B2222" s="159"/>
      <c r="D2222" s="154" t="s">
        <v>259</v>
      </c>
      <c r="E2222" s="160" t="s">
        <v>1</v>
      </c>
      <c r="F2222" s="161" t="s">
        <v>5160</v>
      </c>
      <c r="H2222" s="162">
        <v>1.87</v>
      </c>
      <c r="L2222" s="159"/>
      <c r="M2222" s="163"/>
      <c r="T2222" s="164"/>
      <c r="AT2222" s="160" t="s">
        <v>259</v>
      </c>
      <c r="AU2222" s="160" t="s">
        <v>88</v>
      </c>
      <c r="AV2222" s="13" t="s">
        <v>88</v>
      </c>
      <c r="AW2222" s="13" t="s">
        <v>27</v>
      </c>
      <c r="AX2222" s="13" t="s">
        <v>72</v>
      </c>
      <c r="AY2222" s="160" t="s">
        <v>157</v>
      </c>
    </row>
    <row r="2223" spans="2:65" s="14" customFormat="1">
      <c r="B2223" s="165"/>
      <c r="D2223" s="154" t="s">
        <v>259</v>
      </c>
      <c r="E2223" s="166" t="s">
        <v>1</v>
      </c>
      <c r="F2223" s="167" t="s">
        <v>265</v>
      </c>
      <c r="H2223" s="168">
        <v>19.245000000000001</v>
      </c>
      <c r="L2223" s="165"/>
      <c r="M2223" s="169"/>
      <c r="T2223" s="170"/>
      <c r="AT2223" s="166" t="s">
        <v>259</v>
      </c>
      <c r="AU2223" s="166" t="s">
        <v>88</v>
      </c>
      <c r="AV2223" s="14" t="s">
        <v>164</v>
      </c>
      <c r="AW2223" s="14" t="s">
        <v>27</v>
      </c>
      <c r="AX2223" s="14" t="s">
        <v>80</v>
      </c>
      <c r="AY2223" s="166" t="s">
        <v>157</v>
      </c>
    </row>
    <row r="2224" spans="2:65" s="1" customFormat="1" ht="24.25" customHeight="1">
      <c r="B2224" s="28"/>
      <c r="C2224" s="205" t="s">
        <v>1361</v>
      </c>
      <c r="D2224" s="205" t="s">
        <v>557</v>
      </c>
      <c r="E2224" s="206" t="s">
        <v>5161</v>
      </c>
      <c r="F2224" s="207" t="s">
        <v>5162</v>
      </c>
      <c r="G2224" s="208" t="s">
        <v>306</v>
      </c>
      <c r="H2224" s="209">
        <v>3.423</v>
      </c>
      <c r="I2224" s="904"/>
      <c r="J2224" s="210">
        <f>ROUND(I2224*H2224,2)</f>
        <v>0</v>
      </c>
      <c r="K2224" s="207" t="s">
        <v>2720</v>
      </c>
      <c r="L2224" s="185"/>
      <c r="M2224" s="186" t="s">
        <v>1</v>
      </c>
      <c r="N2224" s="187" t="s">
        <v>38</v>
      </c>
      <c r="O2224" s="142">
        <v>0</v>
      </c>
      <c r="P2224" s="142">
        <f>O2224*H2224</f>
        <v>0</v>
      </c>
      <c r="Q2224" s="142">
        <v>3.056E-2</v>
      </c>
      <c r="R2224" s="142">
        <f>Q2224*H2224</f>
        <v>0.10460688</v>
      </c>
      <c r="S2224" s="142">
        <v>0</v>
      </c>
      <c r="T2224" s="143">
        <f>S2224*H2224</f>
        <v>0</v>
      </c>
      <c r="AR2224" s="144" t="s">
        <v>735</v>
      </c>
      <c r="AT2224" s="144" t="s">
        <v>557</v>
      </c>
      <c r="AU2224" s="144" t="s">
        <v>88</v>
      </c>
      <c r="AY2224" s="16" t="s">
        <v>157</v>
      </c>
      <c r="BE2224" s="145">
        <f>IF(N2224="základní",J2224,0)</f>
        <v>0</v>
      </c>
      <c r="BF2224" s="145">
        <f>IF(N2224="snížená",J2224,0)</f>
        <v>0</v>
      </c>
      <c r="BG2224" s="145">
        <f>IF(N2224="zákl. přenesená",J2224,0)</f>
        <v>0</v>
      </c>
      <c r="BH2224" s="145">
        <f>IF(N2224="sníž. přenesená",J2224,0)</f>
        <v>0</v>
      </c>
      <c r="BI2224" s="145">
        <f>IF(N2224="nulová",J2224,0)</f>
        <v>0</v>
      </c>
      <c r="BJ2224" s="16" t="s">
        <v>88</v>
      </c>
      <c r="BK2224" s="145">
        <f>ROUND(I2224*H2224,2)</f>
        <v>0</v>
      </c>
      <c r="BL2224" s="16" t="s">
        <v>188</v>
      </c>
      <c r="BM2224" s="144" t="s">
        <v>5163</v>
      </c>
    </row>
    <row r="2225" spans="2:65" s="1" customFormat="1" ht="36">
      <c r="B2225" s="28"/>
      <c r="D2225" s="154" t="s">
        <v>1574</v>
      </c>
      <c r="F2225" s="188" t="s">
        <v>5164</v>
      </c>
      <c r="L2225" s="28"/>
      <c r="M2225" s="152"/>
      <c r="T2225" s="52"/>
      <c r="AT2225" s="16" t="s">
        <v>1574</v>
      </c>
      <c r="AU2225" s="16" t="s">
        <v>88</v>
      </c>
    </row>
    <row r="2226" spans="2:65" s="12" customFormat="1">
      <c r="B2226" s="153"/>
      <c r="D2226" s="154" t="s">
        <v>259</v>
      </c>
      <c r="E2226" s="155" t="s">
        <v>1</v>
      </c>
      <c r="F2226" s="156" t="s">
        <v>2723</v>
      </c>
      <c r="H2226" s="155" t="s">
        <v>1</v>
      </c>
      <c r="L2226" s="153"/>
      <c r="M2226" s="157"/>
      <c r="T2226" s="158"/>
      <c r="AT2226" s="155" t="s">
        <v>259</v>
      </c>
      <c r="AU2226" s="155" t="s">
        <v>88</v>
      </c>
      <c r="AV2226" s="12" t="s">
        <v>80</v>
      </c>
      <c r="AW2226" s="12" t="s">
        <v>27</v>
      </c>
      <c r="AX2226" s="12" t="s">
        <v>72</v>
      </c>
      <c r="AY2226" s="155" t="s">
        <v>157</v>
      </c>
    </row>
    <row r="2227" spans="2:65" s="12" customFormat="1">
      <c r="B2227" s="153"/>
      <c r="D2227" s="154" t="s">
        <v>259</v>
      </c>
      <c r="E2227" s="155" t="s">
        <v>1</v>
      </c>
      <c r="F2227" s="156" t="s">
        <v>5153</v>
      </c>
      <c r="H2227" s="155" t="s">
        <v>1</v>
      </c>
      <c r="L2227" s="153"/>
      <c r="M2227" s="157"/>
      <c r="T2227" s="158"/>
      <c r="AT2227" s="155" t="s">
        <v>259</v>
      </c>
      <c r="AU2227" s="155" t="s">
        <v>88</v>
      </c>
      <c r="AV2227" s="12" t="s">
        <v>80</v>
      </c>
      <c r="AW2227" s="12" t="s">
        <v>27</v>
      </c>
      <c r="AX2227" s="12" t="s">
        <v>72</v>
      </c>
      <c r="AY2227" s="155" t="s">
        <v>157</v>
      </c>
    </row>
    <row r="2228" spans="2:65" s="12" customFormat="1">
      <c r="B2228" s="153"/>
      <c r="D2228" s="154" t="s">
        <v>259</v>
      </c>
      <c r="E2228" s="155" t="s">
        <v>1</v>
      </c>
      <c r="F2228" s="156" t="s">
        <v>2759</v>
      </c>
      <c r="H2228" s="155" t="s">
        <v>1</v>
      </c>
      <c r="L2228" s="153"/>
      <c r="M2228" s="157"/>
      <c r="T2228" s="158"/>
      <c r="AT2228" s="155" t="s">
        <v>259</v>
      </c>
      <c r="AU2228" s="155" t="s">
        <v>88</v>
      </c>
      <c r="AV2228" s="12" t="s">
        <v>80</v>
      </c>
      <c r="AW2228" s="12" t="s">
        <v>27</v>
      </c>
      <c r="AX2228" s="12" t="s">
        <v>72</v>
      </c>
      <c r="AY2228" s="155" t="s">
        <v>157</v>
      </c>
    </row>
    <row r="2229" spans="2:65" s="13" customFormat="1">
      <c r="B2229" s="159"/>
      <c r="D2229" s="154" t="s">
        <v>259</v>
      </c>
      <c r="E2229" s="160" t="s">
        <v>1</v>
      </c>
      <c r="F2229" s="161" t="s">
        <v>5154</v>
      </c>
      <c r="H2229" s="162">
        <v>3.423</v>
      </c>
      <c r="L2229" s="159"/>
      <c r="M2229" s="163"/>
      <c r="T2229" s="164"/>
      <c r="AT2229" s="160" t="s">
        <v>259</v>
      </c>
      <c r="AU2229" s="160" t="s">
        <v>88</v>
      </c>
      <c r="AV2229" s="13" t="s">
        <v>88</v>
      </c>
      <c r="AW2229" s="13" t="s">
        <v>27</v>
      </c>
      <c r="AX2229" s="13" t="s">
        <v>72</v>
      </c>
      <c r="AY2229" s="160" t="s">
        <v>157</v>
      </c>
    </row>
    <row r="2230" spans="2:65" s="14" customFormat="1">
      <c r="B2230" s="165"/>
      <c r="D2230" s="154" t="s">
        <v>259</v>
      </c>
      <c r="E2230" s="166" t="s">
        <v>1</v>
      </c>
      <c r="F2230" s="167" t="s">
        <v>265</v>
      </c>
      <c r="H2230" s="168">
        <v>3.423</v>
      </c>
      <c r="L2230" s="165"/>
      <c r="M2230" s="169"/>
      <c r="T2230" s="170"/>
      <c r="AT2230" s="166" t="s">
        <v>259</v>
      </c>
      <c r="AU2230" s="166" t="s">
        <v>88</v>
      </c>
      <c r="AV2230" s="14" t="s">
        <v>164</v>
      </c>
      <c r="AW2230" s="14" t="s">
        <v>27</v>
      </c>
      <c r="AX2230" s="14" t="s">
        <v>80</v>
      </c>
      <c r="AY2230" s="166" t="s">
        <v>157</v>
      </c>
    </row>
    <row r="2231" spans="2:65" s="1" customFormat="1" ht="24.25" customHeight="1">
      <c r="B2231" s="28"/>
      <c r="C2231" s="205" t="s">
        <v>1366</v>
      </c>
      <c r="D2231" s="205" t="s">
        <v>557</v>
      </c>
      <c r="E2231" s="206" t="s">
        <v>5165</v>
      </c>
      <c r="F2231" s="207" t="s">
        <v>5166</v>
      </c>
      <c r="G2231" s="208" t="s">
        <v>306</v>
      </c>
      <c r="H2231" s="209">
        <v>1.59</v>
      </c>
      <c r="I2231" s="904"/>
      <c r="J2231" s="210">
        <f>ROUND(I2231*H2231,2)</f>
        <v>0</v>
      </c>
      <c r="K2231" s="207" t="s">
        <v>2720</v>
      </c>
      <c r="L2231" s="185"/>
      <c r="M2231" s="186" t="s">
        <v>1</v>
      </c>
      <c r="N2231" s="187" t="s">
        <v>38</v>
      </c>
      <c r="O2231" s="142">
        <v>0</v>
      </c>
      <c r="P2231" s="142">
        <f>O2231*H2231</f>
        <v>0</v>
      </c>
      <c r="Q2231" s="142">
        <v>3.056E-2</v>
      </c>
      <c r="R2231" s="142">
        <f>Q2231*H2231</f>
        <v>4.8590400000000006E-2</v>
      </c>
      <c r="S2231" s="142">
        <v>0</v>
      </c>
      <c r="T2231" s="143">
        <f>S2231*H2231</f>
        <v>0</v>
      </c>
      <c r="AR2231" s="144" t="s">
        <v>735</v>
      </c>
      <c r="AT2231" s="144" t="s">
        <v>557</v>
      </c>
      <c r="AU2231" s="144" t="s">
        <v>88</v>
      </c>
      <c r="AY2231" s="16" t="s">
        <v>157</v>
      </c>
      <c r="BE2231" s="145">
        <f>IF(N2231="základní",J2231,0)</f>
        <v>0</v>
      </c>
      <c r="BF2231" s="145">
        <f>IF(N2231="snížená",J2231,0)</f>
        <v>0</v>
      </c>
      <c r="BG2231" s="145">
        <f>IF(N2231="zákl. přenesená",J2231,0)</f>
        <v>0</v>
      </c>
      <c r="BH2231" s="145">
        <f>IF(N2231="sníž. přenesená",J2231,0)</f>
        <v>0</v>
      </c>
      <c r="BI2231" s="145">
        <f>IF(N2231="nulová",J2231,0)</f>
        <v>0</v>
      </c>
      <c r="BJ2231" s="16" t="s">
        <v>88</v>
      </c>
      <c r="BK2231" s="145">
        <f>ROUND(I2231*H2231,2)</f>
        <v>0</v>
      </c>
      <c r="BL2231" s="16" t="s">
        <v>188</v>
      </c>
      <c r="BM2231" s="144" t="s">
        <v>5167</v>
      </c>
    </row>
    <row r="2232" spans="2:65" s="1" customFormat="1" ht="36">
      <c r="B2232" s="28"/>
      <c r="D2232" s="154" t="s">
        <v>1574</v>
      </c>
      <c r="F2232" s="188" t="s">
        <v>5164</v>
      </c>
      <c r="L2232" s="28"/>
      <c r="M2232" s="152"/>
      <c r="T2232" s="52"/>
      <c r="AT2232" s="16" t="s">
        <v>1574</v>
      </c>
      <c r="AU2232" s="16" t="s">
        <v>88</v>
      </c>
    </row>
    <row r="2233" spans="2:65" s="12" customFormat="1">
      <c r="B2233" s="153"/>
      <c r="D2233" s="154" t="s">
        <v>259</v>
      </c>
      <c r="E2233" s="155" t="s">
        <v>1</v>
      </c>
      <c r="F2233" s="156" t="s">
        <v>2723</v>
      </c>
      <c r="H2233" s="155" t="s">
        <v>1</v>
      </c>
      <c r="L2233" s="153"/>
      <c r="M2233" s="157"/>
      <c r="T2233" s="158"/>
      <c r="AT2233" s="155" t="s">
        <v>259</v>
      </c>
      <c r="AU2233" s="155" t="s">
        <v>88</v>
      </c>
      <c r="AV2233" s="12" t="s">
        <v>80</v>
      </c>
      <c r="AW2233" s="12" t="s">
        <v>27</v>
      </c>
      <c r="AX2233" s="12" t="s">
        <v>72</v>
      </c>
      <c r="AY2233" s="155" t="s">
        <v>157</v>
      </c>
    </row>
    <row r="2234" spans="2:65" s="12" customFormat="1">
      <c r="B2234" s="153"/>
      <c r="D2234" s="154" t="s">
        <v>259</v>
      </c>
      <c r="E2234" s="155" t="s">
        <v>1</v>
      </c>
      <c r="F2234" s="156" t="s">
        <v>5153</v>
      </c>
      <c r="H2234" s="155" t="s">
        <v>1</v>
      </c>
      <c r="L2234" s="153"/>
      <c r="M2234" s="157"/>
      <c r="T2234" s="158"/>
      <c r="AT2234" s="155" t="s">
        <v>259</v>
      </c>
      <c r="AU2234" s="155" t="s">
        <v>88</v>
      </c>
      <c r="AV2234" s="12" t="s">
        <v>80</v>
      </c>
      <c r="AW2234" s="12" t="s">
        <v>27</v>
      </c>
      <c r="AX2234" s="12" t="s">
        <v>72</v>
      </c>
      <c r="AY2234" s="155" t="s">
        <v>157</v>
      </c>
    </row>
    <row r="2235" spans="2:65" s="12" customFormat="1">
      <c r="B2235" s="153"/>
      <c r="D2235" s="154" t="s">
        <v>259</v>
      </c>
      <c r="E2235" s="155" t="s">
        <v>1</v>
      </c>
      <c r="F2235" s="156" t="s">
        <v>2760</v>
      </c>
      <c r="H2235" s="155" t="s">
        <v>1</v>
      </c>
      <c r="L2235" s="153"/>
      <c r="M2235" s="157"/>
      <c r="T2235" s="158"/>
      <c r="AT2235" s="155" t="s">
        <v>259</v>
      </c>
      <c r="AU2235" s="155" t="s">
        <v>88</v>
      </c>
      <c r="AV2235" s="12" t="s">
        <v>80</v>
      </c>
      <c r="AW2235" s="12" t="s">
        <v>27</v>
      </c>
      <c r="AX2235" s="12" t="s">
        <v>72</v>
      </c>
      <c r="AY2235" s="155" t="s">
        <v>157</v>
      </c>
    </row>
    <row r="2236" spans="2:65" s="13" customFormat="1">
      <c r="B2236" s="159"/>
      <c r="D2236" s="154" t="s">
        <v>259</v>
      </c>
      <c r="E2236" s="160" t="s">
        <v>1</v>
      </c>
      <c r="F2236" s="161" t="s">
        <v>5155</v>
      </c>
      <c r="H2236" s="162">
        <v>1.59</v>
      </c>
      <c r="L2236" s="159"/>
      <c r="M2236" s="163"/>
      <c r="T2236" s="164"/>
      <c r="AT2236" s="160" t="s">
        <v>259</v>
      </c>
      <c r="AU2236" s="160" t="s">
        <v>88</v>
      </c>
      <c r="AV2236" s="13" t="s">
        <v>88</v>
      </c>
      <c r="AW2236" s="13" t="s">
        <v>27</v>
      </c>
      <c r="AX2236" s="13" t="s">
        <v>72</v>
      </c>
      <c r="AY2236" s="160" t="s">
        <v>157</v>
      </c>
    </row>
    <row r="2237" spans="2:65" s="14" customFormat="1">
      <c r="B2237" s="165"/>
      <c r="D2237" s="154" t="s">
        <v>259</v>
      </c>
      <c r="E2237" s="166" t="s">
        <v>1</v>
      </c>
      <c r="F2237" s="167" t="s">
        <v>265</v>
      </c>
      <c r="H2237" s="168">
        <v>1.59</v>
      </c>
      <c r="L2237" s="165"/>
      <c r="M2237" s="169"/>
      <c r="T2237" s="170"/>
      <c r="AT2237" s="166" t="s">
        <v>259</v>
      </c>
      <c r="AU2237" s="166" t="s">
        <v>88</v>
      </c>
      <c r="AV2237" s="14" t="s">
        <v>164</v>
      </c>
      <c r="AW2237" s="14" t="s">
        <v>27</v>
      </c>
      <c r="AX2237" s="14" t="s">
        <v>80</v>
      </c>
      <c r="AY2237" s="166" t="s">
        <v>157</v>
      </c>
    </row>
    <row r="2238" spans="2:65" s="1" customFormat="1" ht="24.25" customHeight="1">
      <c r="B2238" s="28"/>
      <c r="C2238" s="205" t="s">
        <v>1371</v>
      </c>
      <c r="D2238" s="205" t="s">
        <v>557</v>
      </c>
      <c r="E2238" s="206" t="s">
        <v>5168</v>
      </c>
      <c r="F2238" s="207" t="s">
        <v>5169</v>
      </c>
      <c r="G2238" s="208" t="s">
        <v>306</v>
      </c>
      <c r="H2238" s="209">
        <v>1.635</v>
      </c>
      <c r="I2238" s="904"/>
      <c r="J2238" s="210">
        <f>ROUND(I2238*H2238,2)</f>
        <v>0</v>
      </c>
      <c r="K2238" s="207" t="s">
        <v>2720</v>
      </c>
      <c r="L2238" s="185"/>
      <c r="M2238" s="186" t="s">
        <v>1</v>
      </c>
      <c r="N2238" s="187" t="s">
        <v>38</v>
      </c>
      <c r="O2238" s="142">
        <v>0</v>
      </c>
      <c r="P2238" s="142">
        <f>O2238*H2238</f>
        <v>0</v>
      </c>
      <c r="Q2238" s="142">
        <v>3.056E-2</v>
      </c>
      <c r="R2238" s="142">
        <f>Q2238*H2238</f>
        <v>4.9965599999999999E-2</v>
      </c>
      <c r="S2238" s="142">
        <v>0</v>
      </c>
      <c r="T2238" s="143">
        <f>S2238*H2238</f>
        <v>0</v>
      </c>
      <c r="AR2238" s="144" t="s">
        <v>735</v>
      </c>
      <c r="AT2238" s="144" t="s">
        <v>557</v>
      </c>
      <c r="AU2238" s="144" t="s">
        <v>88</v>
      </c>
      <c r="AY2238" s="16" t="s">
        <v>157</v>
      </c>
      <c r="BE2238" s="145">
        <f>IF(N2238="základní",J2238,0)</f>
        <v>0</v>
      </c>
      <c r="BF2238" s="145">
        <f>IF(N2238="snížená",J2238,0)</f>
        <v>0</v>
      </c>
      <c r="BG2238" s="145">
        <f>IF(N2238="zákl. přenesená",J2238,0)</f>
        <v>0</v>
      </c>
      <c r="BH2238" s="145">
        <f>IF(N2238="sníž. přenesená",J2238,0)</f>
        <v>0</v>
      </c>
      <c r="BI2238" s="145">
        <f>IF(N2238="nulová",J2238,0)</f>
        <v>0</v>
      </c>
      <c r="BJ2238" s="16" t="s">
        <v>88</v>
      </c>
      <c r="BK2238" s="145">
        <f>ROUND(I2238*H2238,2)</f>
        <v>0</v>
      </c>
      <c r="BL2238" s="16" t="s">
        <v>188</v>
      </c>
      <c r="BM2238" s="144" t="s">
        <v>5170</v>
      </c>
    </row>
    <row r="2239" spans="2:65" s="1" customFormat="1" ht="36">
      <c r="B2239" s="28"/>
      <c r="D2239" s="154" t="s">
        <v>1574</v>
      </c>
      <c r="F2239" s="188" t="s">
        <v>5164</v>
      </c>
      <c r="L2239" s="28"/>
      <c r="M2239" s="152"/>
      <c r="T2239" s="52"/>
      <c r="AT2239" s="16" t="s">
        <v>1574</v>
      </c>
      <c r="AU2239" s="16" t="s">
        <v>88</v>
      </c>
    </row>
    <row r="2240" spans="2:65" s="12" customFormat="1">
      <c r="B2240" s="153"/>
      <c r="D2240" s="154" t="s">
        <v>259</v>
      </c>
      <c r="E2240" s="155" t="s">
        <v>1</v>
      </c>
      <c r="F2240" s="156" t="s">
        <v>2723</v>
      </c>
      <c r="H2240" s="155" t="s">
        <v>1</v>
      </c>
      <c r="L2240" s="153"/>
      <c r="M2240" s="157"/>
      <c r="T2240" s="158"/>
      <c r="AT2240" s="155" t="s">
        <v>259</v>
      </c>
      <c r="AU2240" s="155" t="s">
        <v>88</v>
      </c>
      <c r="AV2240" s="12" t="s">
        <v>80</v>
      </c>
      <c r="AW2240" s="12" t="s">
        <v>27</v>
      </c>
      <c r="AX2240" s="12" t="s">
        <v>72</v>
      </c>
      <c r="AY2240" s="155" t="s">
        <v>157</v>
      </c>
    </row>
    <row r="2241" spans="2:65" s="12" customFormat="1">
      <c r="B2241" s="153"/>
      <c r="D2241" s="154" t="s">
        <v>259</v>
      </c>
      <c r="E2241" s="155" t="s">
        <v>1</v>
      </c>
      <c r="F2241" s="156" t="s">
        <v>5153</v>
      </c>
      <c r="H2241" s="155" t="s">
        <v>1</v>
      </c>
      <c r="L2241" s="153"/>
      <c r="M2241" s="157"/>
      <c r="T2241" s="158"/>
      <c r="AT2241" s="155" t="s">
        <v>259</v>
      </c>
      <c r="AU2241" s="155" t="s">
        <v>88</v>
      </c>
      <c r="AV2241" s="12" t="s">
        <v>80</v>
      </c>
      <c r="AW2241" s="12" t="s">
        <v>27</v>
      </c>
      <c r="AX2241" s="12" t="s">
        <v>72</v>
      </c>
      <c r="AY2241" s="155" t="s">
        <v>157</v>
      </c>
    </row>
    <row r="2242" spans="2:65" s="12" customFormat="1">
      <c r="B2242" s="153"/>
      <c r="D2242" s="154" t="s">
        <v>259</v>
      </c>
      <c r="E2242" s="155" t="s">
        <v>1</v>
      </c>
      <c r="F2242" s="156" t="s">
        <v>2760</v>
      </c>
      <c r="H2242" s="155" t="s">
        <v>1</v>
      </c>
      <c r="L2242" s="153"/>
      <c r="M2242" s="157"/>
      <c r="T2242" s="158"/>
      <c r="AT2242" s="155" t="s">
        <v>259</v>
      </c>
      <c r="AU2242" s="155" t="s">
        <v>88</v>
      </c>
      <c r="AV2242" s="12" t="s">
        <v>80</v>
      </c>
      <c r="AW2242" s="12" t="s">
        <v>27</v>
      </c>
      <c r="AX2242" s="12" t="s">
        <v>72</v>
      </c>
      <c r="AY2242" s="155" t="s">
        <v>157</v>
      </c>
    </row>
    <row r="2243" spans="2:65" s="13" customFormat="1">
      <c r="B2243" s="159"/>
      <c r="D2243" s="154" t="s">
        <v>259</v>
      </c>
      <c r="E2243" s="160" t="s">
        <v>1</v>
      </c>
      <c r="F2243" s="161" t="s">
        <v>5156</v>
      </c>
      <c r="H2243" s="162">
        <v>1.635</v>
      </c>
      <c r="L2243" s="159"/>
      <c r="M2243" s="163"/>
      <c r="T2243" s="164"/>
      <c r="AT2243" s="160" t="s">
        <v>259</v>
      </c>
      <c r="AU2243" s="160" t="s">
        <v>88</v>
      </c>
      <c r="AV2243" s="13" t="s">
        <v>88</v>
      </c>
      <c r="AW2243" s="13" t="s">
        <v>27</v>
      </c>
      <c r="AX2243" s="13" t="s">
        <v>72</v>
      </c>
      <c r="AY2243" s="160" t="s">
        <v>157</v>
      </c>
    </row>
    <row r="2244" spans="2:65" s="14" customFormat="1">
      <c r="B2244" s="165"/>
      <c r="D2244" s="154" t="s">
        <v>259</v>
      </c>
      <c r="E2244" s="166" t="s">
        <v>1</v>
      </c>
      <c r="F2244" s="167" t="s">
        <v>265</v>
      </c>
      <c r="H2244" s="168">
        <v>1.635</v>
      </c>
      <c r="L2244" s="165"/>
      <c r="M2244" s="169"/>
      <c r="T2244" s="170"/>
      <c r="AT2244" s="166" t="s">
        <v>259</v>
      </c>
      <c r="AU2244" s="166" t="s">
        <v>88</v>
      </c>
      <c r="AV2244" s="14" t="s">
        <v>164</v>
      </c>
      <c r="AW2244" s="14" t="s">
        <v>27</v>
      </c>
      <c r="AX2244" s="14" t="s">
        <v>80</v>
      </c>
      <c r="AY2244" s="166" t="s">
        <v>157</v>
      </c>
    </row>
    <row r="2245" spans="2:65" s="1" customFormat="1" ht="24.25" customHeight="1">
      <c r="B2245" s="28"/>
      <c r="C2245" s="205" t="s">
        <v>1376</v>
      </c>
      <c r="D2245" s="205" t="s">
        <v>557</v>
      </c>
      <c r="E2245" s="206" t="s">
        <v>5171</v>
      </c>
      <c r="F2245" s="207" t="s">
        <v>5172</v>
      </c>
      <c r="G2245" s="208" t="s">
        <v>306</v>
      </c>
      <c r="H2245" s="209">
        <v>3.3319999999999999</v>
      </c>
      <c r="I2245" s="904"/>
      <c r="J2245" s="210">
        <f>ROUND(I2245*H2245,2)</f>
        <v>0</v>
      </c>
      <c r="K2245" s="207" t="s">
        <v>2720</v>
      </c>
      <c r="L2245" s="185"/>
      <c r="M2245" s="186" t="s">
        <v>1</v>
      </c>
      <c r="N2245" s="187" t="s">
        <v>38</v>
      </c>
      <c r="O2245" s="142">
        <v>0</v>
      </c>
      <c r="P2245" s="142">
        <f>O2245*H2245</f>
        <v>0</v>
      </c>
      <c r="Q2245" s="142">
        <v>3.056E-2</v>
      </c>
      <c r="R2245" s="142">
        <f>Q2245*H2245</f>
        <v>0.10182592</v>
      </c>
      <c r="S2245" s="142">
        <v>0</v>
      </c>
      <c r="T2245" s="143">
        <f>S2245*H2245</f>
        <v>0</v>
      </c>
      <c r="AR2245" s="144" t="s">
        <v>735</v>
      </c>
      <c r="AT2245" s="144" t="s">
        <v>557</v>
      </c>
      <c r="AU2245" s="144" t="s">
        <v>88</v>
      </c>
      <c r="AY2245" s="16" t="s">
        <v>157</v>
      </c>
      <c r="BE2245" s="145">
        <f>IF(N2245="základní",J2245,0)</f>
        <v>0</v>
      </c>
      <c r="BF2245" s="145">
        <f>IF(N2245="snížená",J2245,0)</f>
        <v>0</v>
      </c>
      <c r="BG2245" s="145">
        <f>IF(N2245="zákl. přenesená",J2245,0)</f>
        <v>0</v>
      </c>
      <c r="BH2245" s="145">
        <f>IF(N2245="sníž. přenesená",J2245,0)</f>
        <v>0</v>
      </c>
      <c r="BI2245" s="145">
        <f>IF(N2245="nulová",J2245,0)</f>
        <v>0</v>
      </c>
      <c r="BJ2245" s="16" t="s">
        <v>88</v>
      </c>
      <c r="BK2245" s="145">
        <f>ROUND(I2245*H2245,2)</f>
        <v>0</v>
      </c>
      <c r="BL2245" s="16" t="s">
        <v>188</v>
      </c>
      <c r="BM2245" s="144" t="s">
        <v>5173</v>
      </c>
    </row>
    <row r="2246" spans="2:65" s="1" customFormat="1" ht="36">
      <c r="B2246" s="28"/>
      <c r="D2246" s="154" t="s">
        <v>1574</v>
      </c>
      <c r="F2246" s="188" t="s">
        <v>5174</v>
      </c>
      <c r="L2246" s="28"/>
      <c r="M2246" s="152"/>
      <c r="T2246" s="52"/>
      <c r="AT2246" s="16" t="s">
        <v>1574</v>
      </c>
      <c r="AU2246" s="16" t="s">
        <v>88</v>
      </c>
    </row>
    <row r="2247" spans="2:65" s="12" customFormat="1">
      <c r="B2247" s="153"/>
      <c r="D2247" s="154" t="s">
        <v>259</v>
      </c>
      <c r="E2247" s="155" t="s">
        <v>1</v>
      </c>
      <c r="F2247" s="156" t="s">
        <v>2723</v>
      </c>
      <c r="H2247" s="155" t="s">
        <v>1</v>
      </c>
      <c r="L2247" s="153"/>
      <c r="M2247" s="157"/>
      <c r="T2247" s="158"/>
      <c r="AT2247" s="155" t="s">
        <v>259</v>
      </c>
      <c r="AU2247" s="155" t="s">
        <v>88</v>
      </c>
      <c r="AV2247" s="12" t="s">
        <v>80</v>
      </c>
      <c r="AW2247" s="12" t="s">
        <v>27</v>
      </c>
      <c r="AX2247" s="12" t="s">
        <v>72</v>
      </c>
      <c r="AY2247" s="155" t="s">
        <v>157</v>
      </c>
    </row>
    <row r="2248" spans="2:65" s="12" customFormat="1">
      <c r="B2248" s="153"/>
      <c r="D2248" s="154" t="s">
        <v>259</v>
      </c>
      <c r="E2248" s="155" t="s">
        <v>1</v>
      </c>
      <c r="F2248" s="156" t="s">
        <v>5153</v>
      </c>
      <c r="H2248" s="155" t="s">
        <v>1</v>
      </c>
      <c r="L2248" s="153"/>
      <c r="M2248" s="157"/>
      <c r="T2248" s="158"/>
      <c r="AT2248" s="155" t="s">
        <v>259</v>
      </c>
      <c r="AU2248" s="155" t="s">
        <v>88</v>
      </c>
      <c r="AV2248" s="12" t="s">
        <v>80</v>
      </c>
      <c r="AW2248" s="12" t="s">
        <v>27</v>
      </c>
      <c r="AX2248" s="12" t="s">
        <v>72</v>
      </c>
      <c r="AY2248" s="155" t="s">
        <v>157</v>
      </c>
    </row>
    <row r="2249" spans="2:65" s="12" customFormat="1">
      <c r="B2249" s="153"/>
      <c r="D2249" s="154" t="s">
        <v>259</v>
      </c>
      <c r="E2249" s="155" t="s">
        <v>1</v>
      </c>
      <c r="F2249" s="156" t="s">
        <v>2760</v>
      </c>
      <c r="H2249" s="155" t="s">
        <v>1</v>
      </c>
      <c r="L2249" s="153"/>
      <c r="M2249" s="157"/>
      <c r="T2249" s="158"/>
      <c r="AT2249" s="155" t="s">
        <v>259</v>
      </c>
      <c r="AU2249" s="155" t="s">
        <v>88</v>
      </c>
      <c r="AV2249" s="12" t="s">
        <v>80</v>
      </c>
      <c r="AW2249" s="12" t="s">
        <v>27</v>
      </c>
      <c r="AX2249" s="12" t="s">
        <v>72</v>
      </c>
      <c r="AY2249" s="155" t="s">
        <v>157</v>
      </c>
    </row>
    <row r="2250" spans="2:65" s="13" customFormat="1">
      <c r="B2250" s="159"/>
      <c r="D2250" s="154" t="s">
        <v>259</v>
      </c>
      <c r="E2250" s="160" t="s">
        <v>1</v>
      </c>
      <c r="F2250" s="161" t="s">
        <v>5157</v>
      </c>
      <c r="H2250" s="162">
        <v>3.3319999999999999</v>
      </c>
      <c r="L2250" s="159"/>
      <c r="M2250" s="163"/>
      <c r="T2250" s="164"/>
      <c r="AT2250" s="160" t="s">
        <v>259</v>
      </c>
      <c r="AU2250" s="160" t="s">
        <v>88</v>
      </c>
      <c r="AV2250" s="13" t="s">
        <v>88</v>
      </c>
      <c r="AW2250" s="13" t="s">
        <v>27</v>
      </c>
      <c r="AX2250" s="13" t="s">
        <v>72</v>
      </c>
      <c r="AY2250" s="160" t="s">
        <v>157</v>
      </c>
    </row>
    <row r="2251" spans="2:65" s="14" customFormat="1">
      <c r="B2251" s="165"/>
      <c r="D2251" s="154" t="s">
        <v>259</v>
      </c>
      <c r="E2251" s="166" t="s">
        <v>1</v>
      </c>
      <c r="F2251" s="167" t="s">
        <v>265</v>
      </c>
      <c r="H2251" s="168">
        <v>3.3319999999999999</v>
      </c>
      <c r="L2251" s="165"/>
      <c r="M2251" s="169"/>
      <c r="T2251" s="170"/>
      <c r="AT2251" s="166" t="s">
        <v>259</v>
      </c>
      <c r="AU2251" s="166" t="s">
        <v>88</v>
      </c>
      <c r="AV2251" s="14" t="s">
        <v>164</v>
      </c>
      <c r="AW2251" s="14" t="s">
        <v>27</v>
      </c>
      <c r="AX2251" s="14" t="s">
        <v>80</v>
      </c>
      <c r="AY2251" s="166" t="s">
        <v>157</v>
      </c>
    </row>
    <row r="2252" spans="2:65" s="1" customFormat="1" ht="24.25" customHeight="1">
      <c r="B2252" s="28"/>
      <c r="C2252" s="205" t="s">
        <v>1381</v>
      </c>
      <c r="D2252" s="205" t="s">
        <v>557</v>
      </c>
      <c r="E2252" s="206" t="s">
        <v>5175</v>
      </c>
      <c r="F2252" s="207" t="s">
        <v>5176</v>
      </c>
      <c r="G2252" s="208" t="s">
        <v>306</v>
      </c>
      <c r="H2252" s="209">
        <v>1.8360000000000001</v>
      </c>
      <c r="I2252" s="904"/>
      <c r="J2252" s="210">
        <f>ROUND(I2252*H2252,2)</f>
        <v>0</v>
      </c>
      <c r="K2252" s="207" t="s">
        <v>2720</v>
      </c>
      <c r="L2252" s="185"/>
      <c r="M2252" s="186" t="s">
        <v>1</v>
      </c>
      <c r="N2252" s="187" t="s">
        <v>38</v>
      </c>
      <c r="O2252" s="142">
        <v>0</v>
      </c>
      <c r="P2252" s="142">
        <f>O2252*H2252</f>
        <v>0</v>
      </c>
      <c r="Q2252" s="142">
        <v>3.056E-2</v>
      </c>
      <c r="R2252" s="142">
        <f>Q2252*H2252</f>
        <v>5.6108160000000004E-2</v>
      </c>
      <c r="S2252" s="142">
        <v>0</v>
      </c>
      <c r="T2252" s="143">
        <f>S2252*H2252</f>
        <v>0</v>
      </c>
      <c r="AR2252" s="144" t="s">
        <v>735</v>
      </c>
      <c r="AT2252" s="144" t="s">
        <v>557</v>
      </c>
      <c r="AU2252" s="144" t="s">
        <v>88</v>
      </c>
      <c r="AY2252" s="16" t="s">
        <v>157</v>
      </c>
      <c r="BE2252" s="145">
        <f>IF(N2252="základní",J2252,0)</f>
        <v>0</v>
      </c>
      <c r="BF2252" s="145">
        <f>IF(N2252="snížená",J2252,0)</f>
        <v>0</v>
      </c>
      <c r="BG2252" s="145">
        <f>IF(N2252="zákl. přenesená",J2252,0)</f>
        <v>0</v>
      </c>
      <c r="BH2252" s="145">
        <f>IF(N2252="sníž. přenesená",J2252,0)</f>
        <v>0</v>
      </c>
      <c r="BI2252" s="145">
        <f>IF(N2252="nulová",J2252,0)</f>
        <v>0</v>
      </c>
      <c r="BJ2252" s="16" t="s">
        <v>88</v>
      </c>
      <c r="BK2252" s="145">
        <f>ROUND(I2252*H2252,2)</f>
        <v>0</v>
      </c>
      <c r="BL2252" s="16" t="s">
        <v>188</v>
      </c>
      <c r="BM2252" s="144" t="s">
        <v>5177</v>
      </c>
    </row>
    <row r="2253" spans="2:65" s="1" customFormat="1" ht="36">
      <c r="B2253" s="28"/>
      <c r="D2253" s="154" t="s">
        <v>1574</v>
      </c>
      <c r="F2253" s="188" t="s">
        <v>5164</v>
      </c>
      <c r="L2253" s="28"/>
      <c r="M2253" s="152"/>
      <c r="T2253" s="52"/>
      <c r="AT2253" s="16" t="s">
        <v>1574</v>
      </c>
      <c r="AU2253" s="16" t="s">
        <v>88</v>
      </c>
    </row>
    <row r="2254" spans="2:65" s="12" customFormat="1">
      <c r="B2254" s="153"/>
      <c r="D2254" s="154" t="s">
        <v>259</v>
      </c>
      <c r="E2254" s="155" t="s">
        <v>1</v>
      </c>
      <c r="F2254" s="156" t="s">
        <v>2723</v>
      </c>
      <c r="H2254" s="155" t="s">
        <v>1</v>
      </c>
      <c r="L2254" s="153"/>
      <c r="M2254" s="157"/>
      <c r="T2254" s="158"/>
      <c r="AT2254" s="155" t="s">
        <v>259</v>
      </c>
      <c r="AU2254" s="155" t="s">
        <v>88</v>
      </c>
      <c r="AV2254" s="12" t="s">
        <v>80</v>
      </c>
      <c r="AW2254" s="12" t="s">
        <v>27</v>
      </c>
      <c r="AX2254" s="12" t="s">
        <v>72</v>
      </c>
      <c r="AY2254" s="155" t="s">
        <v>157</v>
      </c>
    </row>
    <row r="2255" spans="2:65" s="12" customFormat="1">
      <c r="B2255" s="153"/>
      <c r="D2255" s="154" t="s">
        <v>259</v>
      </c>
      <c r="E2255" s="155" t="s">
        <v>1</v>
      </c>
      <c r="F2255" s="156" t="s">
        <v>5153</v>
      </c>
      <c r="H2255" s="155" t="s">
        <v>1</v>
      </c>
      <c r="L2255" s="153"/>
      <c r="M2255" s="157"/>
      <c r="T2255" s="158"/>
      <c r="AT2255" s="155" t="s">
        <v>259</v>
      </c>
      <c r="AU2255" s="155" t="s">
        <v>88</v>
      </c>
      <c r="AV2255" s="12" t="s">
        <v>80</v>
      </c>
      <c r="AW2255" s="12" t="s">
        <v>27</v>
      </c>
      <c r="AX2255" s="12" t="s">
        <v>72</v>
      </c>
      <c r="AY2255" s="155" t="s">
        <v>157</v>
      </c>
    </row>
    <row r="2256" spans="2:65" s="12" customFormat="1">
      <c r="B2256" s="153"/>
      <c r="D2256" s="154" t="s">
        <v>259</v>
      </c>
      <c r="E2256" s="155" t="s">
        <v>1</v>
      </c>
      <c r="F2256" s="156" t="s">
        <v>2760</v>
      </c>
      <c r="H2256" s="155" t="s">
        <v>1</v>
      </c>
      <c r="L2256" s="153"/>
      <c r="M2256" s="157"/>
      <c r="T2256" s="158"/>
      <c r="AT2256" s="155" t="s">
        <v>259</v>
      </c>
      <c r="AU2256" s="155" t="s">
        <v>88</v>
      </c>
      <c r="AV2256" s="12" t="s">
        <v>80</v>
      </c>
      <c r="AW2256" s="12" t="s">
        <v>27</v>
      </c>
      <c r="AX2256" s="12" t="s">
        <v>72</v>
      </c>
      <c r="AY2256" s="155" t="s">
        <v>157</v>
      </c>
    </row>
    <row r="2257" spans="2:65" s="13" customFormat="1">
      <c r="B2257" s="159"/>
      <c r="D2257" s="154" t="s">
        <v>259</v>
      </c>
      <c r="E2257" s="160" t="s">
        <v>1</v>
      </c>
      <c r="F2257" s="161" t="s">
        <v>5158</v>
      </c>
      <c r="H2257" s="162">
        <v>1.8360000000000001</v>
      </c>
      <c r="L2257" s="159"/>
      <c r="M2257" s="163"/>
      <c r="T2257" s="164"/>
      <c r="AT2257" s="160" t="s">
        <v>259</v>
      </c>
      <c r="AU2257" s="160" t="s">
        <v>88</v>
      </c>
      <c r="AV2257" s="13" t="s">
        <v>88</v>
      </c>
      <c r="AW2257" s="13" t="s">
        <v>27</v>
      </c>
      <c r="AX2257" s="13" t="s">
        <v>72</v>
      </c>
      <c r="AY2257" s="160" t="s">
        <v>157</v>
      </c>
    </row>
    <row r="2258" spans="2:65" s="14" customFormat="1">
      <c r="B2258" s="165"/>
      <c r="D2258" s="154" t="s">
        <v>259</v>
      </c>
      <c r="E2258" s="166" t="s">
        <v>1</v>
      </c>
      <c r="F2258" s="167" t="s">
        <v>265</v>
      </c>
      <c r="H2258" s="168">
        <v>1.8360000000000001</v>
      </c>
      <c r="L2258" s="165"/>
      <c r="M2258" s="169"/>
      <c r="T2258" s="170"/>
      <c r="AT2258" s="166" t="s">
        <v>259</v>
      </c>
      <c r="AU2258" s="166" t="s">
        <v>88</v>
      </c>
      <c r="AV2258" s="14" t="s">
        <v>164</v>
      </c>
      <c r="AW2258" s="14" t="s">
        <v>27</v>
      </c>
      <c r="AX2258" s="14" t="s">
        <v>80</v>
      </c>
      <c r="AY2258" s="166" t="s">
        <v>157</v>
      </c>
    </row>
    <row r="2259" spans="2:65" s="1" customFormat="1" ht="24.25" customHeight="1">
      <c r="B2259" s="28"/>
      <c r="C2259" s="205" t="s">
        <v>1386</v>
      </c>
      <c r="D2259" s="205" t="s">
        <v>557</v>
      </c>
      <c r="E2259" s="206" t="s">
        <v>5178</v>
      </c>
      <c r="F2259" s="207" t="s">
        <v>5179</v>
      </c>
      <c r="G2259" s="208" t="s">
        <v>306</v>
      </c>
      <c r="H2259" s="209">
        <v>5.5590000000000002</v>
      </c>
      <c r="I2259" s="904"/>
      <c r="J2259" s="210">
        <f>ROUND(I2259*H2259,2)</f>
        <v>0</v>
      </c>
      <c r="K2259" s="207" t="s">
        <v>2720</v>
      </c>
      <c r="L2259" s="185"/>
      <c r="M2259" s="186" t="s">
        <v>1</v>
      </c>
      <c r="N2259" s="187" t="s">
        <v>38</v>
      </c>
      <c r="O2259" s="142">
        <v>0</v>
      </c>
      <c r="P2259" s="142">
        <f>O2259*H2259</f>
        <v>0</v>
      </c>
      <c r="Q2259" s="142">
        <v>3.056E-2</v>
      </c>
      <c r="R2259" s="142">
        <f>Q2259*H2259</f>
        <v>0.16988304000000001</v>
      </c>
      <c r="S2259" s="142">
        <v>0</v>
      </c>
      <c r="T2259" s="143">
        <f>S2259*H2259</f>
        <v>0</v>
      </c>
      <c r="AR2259" s="144" t="s">
        <v>735</v>
      </c>
      <c r="AT2259" s="144" t="s">
        <v>557</v>
      </c>
      <c r="AU2259" s="144" t="s">
        <v>88</v>
      </c>
      <c r="AY2259" s="16" t="s">
        <v>157</v>
      </c>
      <c r="BE2259" s="145">
        <f>IF(N2259="základní",J2259,0)</f>
        <v>0</v>
      </c>
      <c r="BF2259" s="145">
        <f>IF(N2259="snížená",J2259,0)</f>
        <v>0</v>
      </c>
      <c r="BG2259" s="145">
        <f>IF(N2259="zákl. přenesená",J2259,0)</f>
        <v>0</v>
      </c>
      <c r="BH2259" s="145">
        <f>IF(N2259="sníž. přenesená",J2259,0)</f>
        <v>0</v>
      </c>
      <c r="BI2259" s="145">
        <f>IF(N2259="nulová",J2259,0)</f>
        <v>0</v>
      </c>
      <c r="BJ2259" s="16" t="s">
        <v>88</v>
      </c>
      <c r="BK2259" s="145">
        <f>ROUND(I2259*H2259,2)</f>
        <v>0</v>
      </c>
      <c r="BL2259" s="16" t="s">
        <v>188</v>
      </c>
      <c r="BM2259" s="144" t="s">
        <v>5180</v>
      </c>
    </row>
    <row r="2260" spans="2:65" s="1" customFormat="1" ht="36">
      <c r="B2260" s="28"/>
      <c r="D2260" s="154" t="s">
        <v>1574</v>
      </c>
      <c r="F2260" s="188" t="s">
        <v>5164</v>
      </c>
      <c r="L2260" s="28"/>
      <c r="M2260" s="152"/>
      <c r="T2260" s="52"/>
      <c r="AT2260" s="16" t="s">
        <v>1574</v>
      </c>
      <c r="AU2260" s="16" t="s">
        <v>88</v>
      </c>
    </row>
    <row r="2261" spans="2:65" s="12" customFormat="1">
      <c r="B2261" s="153"/>
      <c r="D2261" s="154" t="s">
        <v>259</v>
      </c>
      <c r="E2261" s="155" t="s">
        <v>1</v>
      </c>
      <c r="F2261" s="156" t="s">
        <v>2723</v>
      </c>
      <c r="H2261" s="155" t="s">
        <v>1</v>
      </c>
      <c r="L2261" s="153"/>
      <c r="M2261" s="157"/>
      <c r="T2261" s="158"/>
      <c r="AT2261" s="155" t="s">
        <v>259</v>
      </c>
      <c r="AU2261" s="155" t="s">
        <v>88</v>
      </c>
      <c r="AV2261" s="12" t="s">
        <v>80</v>
      </c>
      <c r="AW2261" s="12" t="s">
        <v>27</v>
      </c>
      <c r="AX2261" s="12" t="s">
        <v>72</v>
      </c>
      <c r="AY2261" s="155" t="s">
        <v>157</v>
      </c>
    </row>
    <row r="2262" spans="2:65" s="12" customFormat="1">
      <c r="B2262" s="153"/>
      <c r="D2262" s="154" t="s">
        <v>259</v>
      </c>
      <c r="E2262" s="155" t="s">
        <v>1</v>
      </c>
      <c r="F2262" s="156" t="s">
        <v>5153</v>
      </c>
      <c r="H2262" s="155" t="s">
        <v>1</v>
      </c>
      <c r="L2262" s="153"/>
      <c r="M2262" s="157"/>
      <c r="T2262" s="158"/>
      <c r="AT2262" s="155" t="s">
        <v>259</v>
      </c>
      <c r="AU2262" s="155" t="s">
        <v>88</v>
      </c>
      <c r="AV2262" s="12" t="s">
        <v>80</v>
      </c>
      <c r="AW2262" s="12" t="s">
        <v>27</v>
      </c>
      <c r="AX2262" s="12" t="s">
        <v>72</v>
      </c>
      <c r="AY2262" s="155" t="s">
        <v>157</v>
      </c>
    </row>
    <row r="2263" spans="2:65" s="12" customFormat="1">
      <c r="B2263" s="153"/>
      <c r="D2263" s="154" t="s">
        <v>259</v>
      </c>
      <c r="E2263" s="155" t="s">
        <v>1</v>
      </c>
      <c r="F2263" s="156" t="s">
        <v>2760</v>
      </c>
      <c r="H2263" s="155" t="s">
        <v>1</v>
      </c>
      <c r="L2263" s="153"/>
      <c r="M2263" s="157"/>
      <c r="T2263" s="158"/>
      <c r="AT2263" s="155" t="s">
        <v>259</v>
      </c>
      <c r="AU2263" s="155" t="s">
        <v>88</v>
      </c>
      <c r="AV2263" s="12" t="s">
        <v>80</v>
      </c>
      <c r="AW2263" s="12" t="s">
        <v>27</v>
      </c>
      <c r="AX2263" s="12" t="s">
        <v>72</v>
      </c>
      <c r="AY2263" s="155" t="s">
        <v>157</v>
      </c>
    </row>
    <row r="2264" spans="2:65" s="13" customFormat="1">
      <c r="B2264" s="159"/>
      <c r="D2264" s="154" t="s">
        <v>259</v>
      </c>
      <c r="E2264" s="160" t="s">
        <v>1</v>
      </c>
      <c r="F2264" s="161" t="s">
        <v>5159</v>
      </c>
      <c r="H2264" s="162">
        <v>5.5590000000000002</v>
      </c>
      <c r="L2264" s="159"/>
      <c r="M2264" s="163"/>
      <c r="T2264" s="164"/>
      <c r="AT2264" s="160" t="s">
        <v>259</v>
      </c>
      <c r="AU2264" s="160" t="s">
        <v>88</v>
      </c>
      <c r="AV2264" s="13" t="s">
        <v>88</v>
      </c>
      <c r="AW2264" s="13" t="s">
        <v>27</v>
      </c>
      <c r="AX2264" s="13" t="s">
        <v>72</v>
      </c>
      <c r="AY2264" s="160" t="s">
        <v>157</v>
      </c>
    </row>
    <row r="2265" spans="2:65" s="14" customFormat="1">
      <c r="B2265" s="165"/>
      <c r="D2265" s="154" t="s">
        <v>259</v>
      </c>
      <c r="E2265" s="166" t="s">
        <v>1</v>
      </c>
      <c r="F2265" s="167" t="s">
        <v>265</v>
      </c>
      <c r="H2265" s="168">
        <v>5.5590000000000002</v>
      </c>
      <c r="L2265" s="165"/>
      <c r="M2265" s="169"/>
      <c r="T2265" s="170"/>
      <c r="AT2265" s="166" t="s">
        <v>259</v>
      </c>
      <c r="AU2265" s="166" t="s">
        <v>88</v>
      </c>
      <c r="AV2265" s="14" t="s">
        <v>164</v>
      </c>
      <c r="AW2265" s="14" t="s">
        <v>27</v>
      </c>
      <c r="AX2265" s="14" t="s">
        <v>80</v>
      </c>
      <c r="AY2265" s="166" t="s">
        <v>157</v>
      </c>
    </row>
    <row r="2266" spans="2:65" s="1" customFormat="1" ht="24.25" customHeight="1">
      <c r="B2266" s="28"/>
      <c r="C2266" s="205" t="s">
        <v>1392</v>
      </c>
      <c r="D2266" s="205" t="s">
        <v>557</v>
      </c>
      <c r="E2266" s="206" t="s">
        <v>5181</v>
      </c>
      <c r="F2266" s="207" t="s">
        <v>5182</v>
      </c>
      <c r="G2266" s="208" t="s">
        <v>306</v>
      </c>
      <c r="H2266" s="209">
        <v>1.87</v>
      </c>
      <c r="I2266" s="904"/>
      <c r="J2266" s="210">
        <f>ROUND(I2266*H2266,2)</f>
        <v>0</v>
      </c>
      <c r="K2266" s="207" t="s">
        <v>2720</v>
      </c>
      <c r="L2266" s="185"/>
      <c r="M2266" s="186" t="s">
        <v>1</v>
      </c>
      <c r="N2266" s="187" t="s">
        <v>38</v>
      </c>
      <c r="O2266" s="142">
        <v>0</v>
      </c>
      <c r="P2266" s="142">
        <f>O2266*H2266</f>
        <v>0</v>
      </c>
      <c r="Q2266" s="142">
        <v>3.056E-2</v>
      </c>
      <c r="R2266" s="142">
        <f>Q2266*H2266</f>
        <v>5.7147200000000002E-2</v>
      </c>
      <c r="S2266" s="142">
        <v>0</v>
      </c>
      <c r="T2266" s="143">
        <f>S2266*H2266</f>
        <v>0</v>
      </c>
      <c r="AR2266" s="144" t="s">
        <v>735</v>
      </c>
      <c r="AT2266" s="144" t="s">
        <v>557</v>
      </c>
      <c r="AU2266" s="144" t="s">
        <v>88</v>
      </c>
      <c r="AY2266" s="16" t="s">
        <v>157</v>
      </c>
      <c r="BE2266" s="145">
        <f>IF(N2266="základní",J2266,0)</f>
        <v>0</v>
      </c>
      <c r="BF2266" s="145">
        <f>IF(N2266="snížená",J2266,0)</f>
        <v>0</v>
      </c>
      <c r="BG2266" s="145">
        <f>IF(N2266="zákl. přenesená",J2266,0)</f>
        <v>0</v>
      </c>
      <c r="BH2266" s="145">
        <f>IF(N2266="sníž. přenesená",J2266,0)</f>
        <v>0</v>
      </c>
      <c r="BI2266" s="145">
        <f>IF(N2266="nulová",J2266,0)</f>
        <v>0</v>
      </c>
      <c r="BJ2266" s="16" t="s">
        <v>88</v>
      </c>
      <c r="BK2266" s="145">
        <f>ROUND(I2266*H2266,2)</f>
        <v>0</v>
      </c>
      <c r="BL2266" s="16" t="s">
        <v>188</v>
      </c>
      <c r="BM2266" s="144" t="s">
        <v>5183</v>
      </c>
    </row>
    <row r="2267" spans="2:65" s="1" customFormat="1" ht="36">
      <c r="B2267" s="28"/>
      <c r="D2267" s="154" t="s">
        <v>1574</v>
      </c>
      <c r="F2267" s="188" t="s">
        <v>5164</v>
      </c>
      <c r="L2267" s="28"/>
      <c r="M2267" s="152"/>
      <c r="T2267" s="52"/>
      <c r="AT2267" s="16" t="s">
        <v>1574</v>
      </c>
      <c r="AU2267" s="16" t="s">
        <v>88</v>
      </c>
    </row>
    <row r="2268" spans="2:65" s="12" customFormat="1">
      <c r="B2268" s="153"/>
      <c r="D2268" s="154" t="s">
        <v>259</v>
      </c>
      <c r="E2268" s="155" t="s">
        <v>1</v>
      </c>
      <c r="F2268" s="156" t="s">
        <v>2723</v>
      </c>
      <c r="H2268" s="155" t="s">
        <v>1</v>
      </c>
      <c r="L2268" s="153"/>
      <c r="M2268" s="157"/>
      <c r="T2268" s="158"/>
      <c r="AT2268" s="155" t="s">
        <v>259</v>
      </c>
      <c r="AU2268" s="155" t="s">
        <v>88</v>
      </c>
      <c r="AV2268" s="12" t="s">
        <v>80</v>
      </c>
      <c r="AW2268" s="12" t="s">
        <v>27</v>
      </c>
      <c r="AX2268" s="12" t="s">
        <v>72</v>
      </c>
      <c r="AY2268" s="155" t="s">
        <v>157</v>
      </c>
    </row>
    <row r="2269" spans="2:65" s="12" customFormat="1">
      <c r="B2269" s="153"/>
      <c r="D2269" s="154" t="s">
        <v>259</v>
      </c>
      <c r="E2269" s="155" t="s">
        <v>1</v>
      </c>
      <c r="F2269" s="156" t="s">
        <v>5153</v>
      </c>
      <c r="H2269" s="155" t="s">
        <v>1</v>
      </c>
      <c r="L2269" s="153"/>
      <c r="M2269" s="157"/>
      <c r="T2269" s="158"/>
      <c r="AT2269" s="155" t="s">
        <v>259</v>
      </c>
      <c r="AU2269" s="155" t="s">
        <v>88</v>
      </c>
      <c r="AV2269" s="12" t="s">
        <v>80</v>
      </c>
      <c r="AW2269" s="12" t="s">
        <v>27</v>
      </c>
      <c r="AX2269" s="12" t="s">
        <v>72</v>
      </c>
      <c r="AY2269" s="155" t="s">
        <v>157</v>
      </c>
    </row>
    <row r="2270" spans="2:65" s="12" customFormat="1">
      <c r="B2270" s="153"/>
      <c r="D2270" s="154" t="s">
        <v>259</v>
      </c>
      <c r="E2270" s="155" t="s">
        <v>1</v>
      </c>
      <c r="F2270" s="156" t="s">
        <v>2760</v>
      </c>
      <c r="H2270" s="155" t="s">
        <v>1</v>
      </c>
      <c r="L2270" s="153"/>
      <c r="M2270" s="157"/>
      <c r="T2270" s="158"/>
      <c r="AT2270" s="155" t="s">
        <v>259</v>
      </c>
      <c r="AU2270" s="155" t="s">
        <v>88</v>
      </c>
      <c r="AV2270" s="12" t="s">
        <v>80</v>
      </c>
      <c r="AW2270" s="12" t="s">
        <v>27</v>
      </c>
      <c r="AX2270" s="12" t="s">
        <v>72</v>
      </c>
      <c r="AY2270" s="155" t="s">
        <v>157</v>
      </c>
    </row>
    <row r="2271" spans="2:65" s="13" customFormat="1">
      <c r="B2271" s="159"/>
      <c r="D2271" s="154" t="s">
        <v>259</v>
      </c>
      <c r="E2271" s="160" t="s">
        <v>1</v>
      </c>
      <c r="F2271" s="161" t="s">
        <v>5160</v>
      </c>
      <c r="H2271" s="162">
        <v>1.87</v>
      </c>
      <c r="L2271" s="159"/>
      <c r="M2271" s="163"/>
      <c r="T2271" s="164"/>
      <c r="AT2271" s="160" t="s">
        <v>259</v>
      </c>
      <c r="AU2271" s="160" t="s">
        <v>88</v>
      </c>
      <c r="AV2271" s="13" t="s">
        <v>88</v>
      </c>
      <c r="AW2271" s="13" t="s">
        <v>27</v>
      </c>
      <c r="AX2271" s="13" t="s">
        <v>72</v>
      </c>
      <c r="AY2271" s="160" t="s">
        <v>157</v>
      </c>
    </row>
    <row r="2272" spans="2:65" s="14" customFormat="1">
      <c r="B2272" s="165"/>
      <c r="D2272" s="154" t="s">
        <v>259</v>
      </c>
      <c r="E2272" s="166" t="s">
        <v>1</v>
      </c>
      <c r="F2272" s="167" t="s">
        <v>265</v>
      </c>
      <c r="H2272" s="168">
        <v>1.87</v>
      </c>
      <c r="L2272" s="165"/>
      <c r="M2272" s="169"/>
      <c r="T2272" s="170"/>
      <c r="AT2272" s="166" t="s">
        <v>259</v>
      </c>
      <c r="AU2272" s="166" t="s">
        <v>88</v>
      </c>
      <c r="AV2272" s="14" t="s">
        <v>164</v>
      </c>
      <c r="AW2272" s="14" t="s">
        <v>27</v>
      </c>
      <c r="AX2272" s="14" t="s">
        <v>80</v>
      </c>
      <c r="AY2272" s="166" t="s">
        <v>157</v>
      </c>
    </row>
    <row r="2273" spans="2:65" s="1" customFormat="1" ht="33" customHeight="1">
      <c r="B2273" s="28"/>
      <c r="C2273" s="198" t="s">
        <v>1406</v>
      </c>
      <c r="D2273" s="198" t="s">
        <v>160</v>
      </c>
      <c r="E2273" s="199" t="s">
        <v>5188</v>
      </c>
      <c r="F2273" s="200" t="s">
        <v>5189</v>
      </c>
      <c r="G2273" s="201" t="s">
        <v>306</v>
      </c>
      <c r="H2273" s="202">
        <v>7.95</v>
      </c>
      <c r="I2273" s="903"/>
      <c r="J2273" s="203">
        <f>ROUND(I2273*H2273,2)</f>
        <v>0</v>
      </c>
      <c r="K2273" s="200" t="s">
        <v>2720</v>
      </c>
      <c r="L2273" s="28"/>
      <c r="M2273" s="140" t="s">
        <v>1</v>
      </c>
      <c r="N2273" s="141" t="s">
        <v>38</v>
      </c>
      <c r="O2273" s="142">
        <v>1.5589999999999999</v>
      </c>
      <c r="P2273" s="142">
        <f>O2273*H2273</f>
        <v>12.39405</v>
      </c>
      <c r="Q2273" s="142">
        <v>2.7E-4</v>
      </c>
      <c r="R2273" s="142">
        <f>Q2273*H2273</f>
        <v>2.1465E-3</v>
      </c>
      <c r="S2273" s="142">
        <v>0</v>
      </c>
      <c r="T2273" s="143">
        <f>S2273*H2273</f>
        <v>0</v>
      </c>
      <c r="AR2273" s="144" t="s">
        <v>188</v>
      </c>
      <c r="AT2273" s="144" t="s">
        <v>160</v>
      </c>
      <c r="AU2273" s="144" t="s">
        <v>88</v>
      </c>
      <c r="AY2273" s="16" t="s">
        <v>157</v>
      </c>
      <c r="BE2273" s="145">
        <f>IF(N2273="základní",J2273,0)</f>
        <v>0</v>
      </c>
      <c r="BF2273" s="145">
        <f>IF(N2273="snížená",J2273,0)</f>
        <v>0</v>
      </c>
      <c r="BG2273" s="145">
        <f>IF(N2273="zákl. přenesená",J2273,0)</f>
        <v>0</v>
      </c>
      <c r="BH2273" s="145">
        <f>IF(N2273="sníž. přenesená",J2273,0)</f>
        <v>0</v>
      </c>
      <c r="BI2273" s="145">
        <f>IF(N2273="nulová",J2273,0)</f>
        <v>0</v>
      </c>
      <c r="BJ2273" s="16" t="s">
        <v>88</v>
      </c>
      <c r="BK2273" s="145">
        <f>ROUND(I2273*H2273,2)</f>
        <v>0</v>
      </c>
      <c r="BL2273" s="16" t="s">
        <v>188</v>
      </c>
      <c r="BM2273" s="144" t="s">
        <v>5190</v>
      </c>
    </row>
    <row r="2274" spans="2:65" s="1" customFormat="1">
      <c r="B2274" s="28"/>
      <c r="D2274" s="150" t="s">
        <v>214</v>
      </c>
      <c r="F2274" s="870" t="s">
        <v>5191</v>
      </c>
      <c r="L2274" s="28"/>
      <c r="M2274" s="152"/>
      <c r="T2274" s="52"/>
      <c r="AT2274" s="16" t="s">
        <v>214</v>
      </c>
      <c r="AU2274" s="16" t="s">
        <v>88</v>
      </c>
    </row>
    <row r="2275" spans="2:65" s="12" customFormat="1">
      <c r="B2275" s="153"/>
      <c r="D2275" s="154" t="s">
        <v>259</v>
      </c>
      <c r="E2275" s="155" t="s">
        <v>1</v>
      </c>
      <c r="F2275" s="156" t="s">
        <v>2723</v>
      </c>
      <c r="H2275" s="155" t="s">
        <v>1</v>
      </c>
      <c r="L2275" s="153"/>
      <c r="M2275" s="157"/>
      <c r="T2275" s="158"/>
      <c r="AT2275" s="155" t="s">
        <v>259</v>
      </c>
      <c r="AU2275" s="155" t="s">
        <v>88</v>
      </c>
      <c r="AV2275" s="12" t="s">
        <v>80</v>
      </c>
      <c r="AW2275" s="12" t="s">
        <v>27</v>
      </c>
      <c r="AX2275" s="12" t="s">
        <v>72</v>
      </c>
      <c r="AY2275" s="155" t="s">
        <v>157</v>
      </c>
    </row>
    <row r="2276" spans="2:65" s="12" customFormat="1">
      <c r="B2276" s="153"/>
      <c r="D2276" s="154" t="s">
        <v>259</v>
      </c>
      <c r="E2276" s="155" t="s">
        <v>1</v>
      </c>
      <c r="F2276" s="156" t="s">
        <v>2758</v>
      </c>
      <c r="H2276" s="155" t="s">
        <v>1</v>
      </c>
      <c r="L2276" s="153"/>
      <c r="M2276" s="157"/>
      <c r="T2276" s="158"/>
      <c r="AT2276" s="155" t="s">
        <v>259</v>
      </c>
      <c r="AU2276" s="155" t="s">
        <v>88</v>
      </c>
      <c r="AV2276" s="12" t="s">
        <v>80</v>
      </c>
      <c r="AW2276" s="12" t="s">
        <v>27</v>
      </c>
      <c r="AX2276" s="12" t="s">
        <v>72</v>
      </c>
      <c r="AY2276" s="155" t="s">
        <v>157</v>
      </c>
    </row>
    <row r="2277" spans="2:65" s="12" customFormat="1">
      <c r="B2277" s="153"/>
      <c r="D2277" s="154" t="s">
        <v>259</v>
      </c>
      <c r="E2277" s="155" t="s">
        <v>1</v>
      </c>
      <c r="F2277" s="156" t="s">
        <v>5008</v>
      </c>
      <c r="H2277" s="155" t="s">
        <v>1</v>
      </c>
      <c r="L2277" s="153"/>
      <c r="M2277" s="157"/>
      <c r="T2277" s="158"/>
      <c r="AT2277" s="155" t="s">
        <v>259</v>
      </c>
      <c r="AU2277" s="155" t="s">
        <v>88</v>
      </c>
      <c r="AV2277" s="12" t="s">
        <v>80</v>
      </c>
      <c r="AW2277" s="12" t="s">
        <v>27</v>
      </c>
      <c r="AX2277" s="12" t="s">
        <v>72</v>
      </c>
      <c r="AY2277" s="155" t="s">
        <v>157</v>
      </c>
    </row>
    <row r="2278" spans="2:65" s="13" customFormat="1">
      <c r="B2278" s="159"/>
      <c r="D2278" s="154" t="s">
        <v>259</v>
      </c>
      <c r="E2278" s="160" t="s">
        <v>1</v>
      </c>
      <c r="F2278" s="161" t="s">
        <v>5192</v>
      </c>
      <c r="H2278" s="162">
        <v>0.59</v>
      </c>
      <c r="L2278" s="159"/>
      <c r="M2278" s="163"/>
      <c r="T2278" s="164"/>
      <c r="AT2278" s="160" t="s">
        <v>259</v>
      </c>
      <c r="AU2278" s="160" t="s">
        <v>88</v>
      </c>
      <c r="AV2278" s="13" t="s">
        <v>88</v>
      </c>
      <c r="AW2278" s="13" t="s">
        <v>27</v>
      </c>
      <c r="AX2278" s="13" t="s">
        <v>72</v>
      </c>
      <c r="AY2278" s="160" t="s">
        <v>157</v>
      </c>
    </row>
    <row r="2279" spans="2:65" s="13" customFormat="1">
      <c r="B2279" s="159"/>
      <c r="D2279" s="154" t="s">
        <v>259</v>
      </c>
      <c r="E2279" s="160" t="s">
        <v>1</v>
      </c>
      <c r="F2279" s="161" t="s">
        <v>5193</v>
      </c>
      <c r="H2279" s="162">
        <v>1.206</v>
      </c>
      <c r="L2279" s="159"/>
      <c r="M2279" s="163"/>
      <c r="T2279" s="164"/>
      <c r="AT2279" s="160" t="s">
        <v>259</v>
      </c>
      <c r="AU2279" s="160" t="s">
        <v>88</v>
      </c>
      <c r="AV2279" s="13" t="s">
        <v>88</v>
      </c>
      <c r="AW2279" s="13" t="s">
        <v>27</v>
      </c>
      <c r="AX2279" s="13" t="s">
        <v>72</v>
      </c>
      <c r="AY2279" s="160" t="s">
        <v>157</v>
      </c>
    </row>
    <row r="2280" spans="2:65" s="13" customFormat="1">
      <c r="B2280" s="159"/>
      <c r="D2280" s="154" t="s">
        <v>259</v>
      </c>
      <c r="E2280" s="160" t="s">
        <v>1</v>
      </c>
      <c r="F2280" s="161" t="s">
        <v>5194</v>
      </c>
      <c r="H2280" s="162">
        <v>1.62</v>
      </c>
      <c r="L2280" s="159"/>
      <c r="M2280" s="163"/>
      <c r="T2280" s="164"/>
      <c r="AT2280" s="160" t="s">
        <v>259</v>
      </c>
      <c r="AU2280" s="160" t="s">
        <v>88</v>
      </c>
      <c r="AV2280" s="13" t="s">
        <v>88</v>
      </c>
      <c r="AW2280" s="13" t="s">
        <v>27</v>
      </c>
      <c r="AX2280" s="13" t="s">
        <v>72</v>
      </c>
      <c r="AY2280" s="160" t="s">
        <v>157</v>
      </c>
    </row>
    <row r="2281" spans="2:65" s="13" customFormat="1">
      <c r="B2281" s="159"/>
      <c r="D2281" s="154" t="s">
        <v>259</v>
      </c>
      <c r="E2281" s="160" t="s">
        <v>1</v>
      </c>
      <c r="F2281" s="161" t="s">
        <v>5195</v>
      </c>
      <c r="H2281" s="162">
        <v>4.5339999999999998</v>
      </c>
      <c r="L2281" s="159"/>
      <c r="M2281" s="163"/>
      <c r="T2281" s="164"/>
      <c r="AT2281" s="160" t="s">
        <v>259</v>
      </c>
      <c r="AU2281" s="160" t="s">
        <v>88</v>
      </c>
      <c r="AV2281" s="13" t="s">
        <v>88</v>
      </c>
      <c r="AW2281" s="13" t="s">
        <v>27</v>
      </c>
      <c r="AX2281" s="13" t="s">
        <v>72</v>
      </c>
      <c r="AY2281" s="160" t="s">
        <v>157</v>
      </c>
    </row>
    <row r="2282" spans="2:65" s="14" customFormat="1">
      <c r="B2282" s="165"/>
      <c r="D2282" s="154" t="s">
        <v>259</v>
      </c>
      <c r="E2282" s="166" t="s">
        <v>1</v>
      </c>
      <c r="F2282" s="167" t="s">
        <v>265</v>
      </c>
      <c r="H2282" s="168">
        <v>7.95</v>
      </c>
      <c r="L2282" s="165"/>
      <c r="M2282" s="169"/>
      <c r="T2282" s="170"/>
      <c r="AT2282" s="166" t="s">
        <v>259</v>
      </c>
      <c r="AU2282" s="166" t="s">
        <v>88</v>
      </c>
      <c r="AV2282" s="14" t="s">
        <v>164</v>
      </c>
      <c r="AW2282" s="14" t="s">
        <v>27</v>
      </c>
      <c r="AX2282" s="14" t="s">
        <v>80</v>
      </c>
      <c r="AY2282" s="166" t="s">
        <v>157</v>
      </c>
    </row>
    <row r="2283" spans="2:65" s="1" customFormat="1" ht="24.25" customHeight="1">
      <c r="B2283" s="28"/>
      <c r="C2283" s="205" t="s">
        <v>1413</v>
      </c>
      <c r="D2283" s="205" t="s">
        <v>557</v>
      </c>
      <c r="E2283" s="206" t="s">
        <v>5196</v>
      </c>
      <c r="F2283" s="207" t="s">
        <v>5197</v>
      </c>
      <c r="G2283" s="208" t="s">
        <v>306</v>
      </c>
      <c r="H2283" s="209">
        <v>0.59</v>
      </c>
      <c r="I2283" s="904"/>
      <c r="J2283" s="210">
        <f>ROUND(I2283*H2283,2)</f>
        <v>0</v>
      </c>
      <c r="K2283" s="207" t="s">
        <v>2720</v>
      </c>
      <c r="L2283" s="185"/>
      <c r="M2283" s="186" t="s">
        <v>1</v>
      </c>
      <c r="N2283" s="187" t="s">
        <v>38</v>
      </c>
      <c r="O2283" s="142">
        <v>0</v>
      </c>
      <c r="P2283" s="142">
        <f>O2283*H2283</f>
        <v>0</v>
      </c>
      <c r="Q2283" s="142">
        <v>3.056E-2</v>
      </c>
      <c r="R2283" s="142">
        <f>Q2283*H2283</f>
        <v>1.8030399999999999E-2</v>
      </c>
      <c r="S2283" s="142">
        <v>0</v>
      </c>
      <c r="T2283" s="143">
        <f>S2283*H2283</f>
        <v>0</v>
      </c>
      <c r="AR2283" s="144" t="s">
        <v>735</v>
      </c>
      <c r="AT2283" s="144" t="s">
        <v>557</v>
      </c>
      <c r="AU2283" s="144" t="s">
        <v>88</v>
      </c>
      <c r="AY2283" s="16" t="s">
        <v>157</v>
      </c>
      <c r="BE2283" s="145">
        <f>IF(N2283="základní",J2283,0)</f>
        <v>0</v>
      </c>
      <c r="BF2283" s="145">
        <f>IF(N2283="snížená",J2283,0)</f>
        <v>0</v>
      </c>
      <c r="BG2283" s="145">
        <f>IF(N2283="zákl. přenesená",J2283,0)</f>
        <v>0</v>
      </c>
      <c r="BH2283" s="145">
        <f>IF(N2283="sníž. přenesená",J2283,0)</f>
        <v>0</v>
      </c>
      <c r="BI2283" s="145">
        <f>IF(N2283="nulová",J2283,0)</f>
        <v>0</v>
      </c>
      <c r="BJ2283" s="16" t="s">
        <v>88</v>
      </c>
      <c r="BK2283" s="145">
        <f>ROUND(I2283*H2283,2)</f>
        <v>0</v>
      </c>
      <c r="BL2283" s="16" t="s">
        <v>188</v>
      </c>
      <c r="BM2283" s="144" t="s">
        <v>5198</v>
      </c>
    </row>
    <row r="2284" spans="2:65" s="1" customFormat="1" ht="54">
      <c r="B2284" s="28"/>
      <c r="D2284" s="154" t="s">
        <v>1574</v>
      </c>
      <c r="F2284" s="188" t="s">
        <v>5199</v>
      </c>
      <c r="L2284" s="28"/>
      <c r="M2284" s="152"/>
      <c r="T2284" s="52"/>
      <c r="AT2284" s="16" t="s">
        <v>1574</v>
      </c>
      <c r="AU2284" s="16" t="s">
        <v>88</v>
      </c>
    </row>
    <row r="2285" spans="2:65" s="12" customFormat="1">
      <c r="B2285" s="153"/>
      <c r="D2285" s="154" t="s">
        <v>259</v>
      </c>
      <c r="E2285" s="155" t="s">
        <v>1</v>
      </c>
      <c r="F2285" s="156" t="s">
        <v>2723</v>
      </c>
      <c r="H2285" s="155" t="s">
        <v>1</v>
      </c>
      <c r="L2285" s="153"/>
      <c r="M2285" s="157"/>
      <c r="T2285" s="158"/>
      <c r="AT2285" s="155" t="s">
        <v>259</v>
      </c>
      <c r="AU2285" s="155" t="s">
        <v>88</v>
      </c>
      <c r="AV2285" s="12" t="s">
        <v>80</v>
      </c>
      <c r="AW2285" s="12" t="s">
        <v>27</v>
      </c>
      <c r="AX2285" s="12" t="s">
        <v>72</v>
      </c>
      <c r="AY2285" s="155" t="s">
        <v>157</v>
      </c>
    </row>
    <row r="2286" spans="2:65" s="12" customFormat="1">
      <c r="B2286" s="153"/>
      <c r="D2286" s="154" t="s">
        <v>259</v>
      </c>
      <c r="E2286" s="155" t="s">
        <v>1</v>
      </c>
      <c r="F2286" s="156" t="s">
        <v>2758</v>
      </c>
      <c r="H2286" s="155" t="s">
        <v>1</v>
      </c>
      <c r="L2286" s="153"/>
      <c r="M2286" s="157"/>
      <c r="T2286" s="158"/>
      <c r="AT2286" s="155" t="s">
        <v>259</v>
      </c>
      <c r="AU2286" s="155" t="s">
        <v>88</v>
      </c>
      <c r="AV2286" s="12" t="s">
        <v>80</v>
      </c>
      <c r="AW2286" s="12" t="s">
        <v>27</v>
      </c>
      <c r="AX2286" s="12" t="s">
        <v>72</v>
      </c>
      <c r="AY2286" s="155" t="s">
        <v>157</v>
      </c>
    </row>
    <row r="2287" spans="2:65" s="12" customFormat="1">
      <c r="B2287" s="153"/>
      <c r="D2287" s="154" t="s">
        <v>259</v>
      </c>
      <c r="E2287" s="155" t="s">
        <v>1</v>
      </c>
      <c r="F2287" s="156" t="s">
        <v>5008</v>
      </c>
      <c r="H2287" s="155" t="s">
        <v>1</v>
      </c>
      <c r="L2287" s="153"/>
      <c r="M2287" s="157"/>
      <c r="T2287" s="158"/>
      <c r="AT2287" s="155" t="s">
        <v>259</v>
      </c>
      <c r="AU2287" s="155" t="s">
        <v>88</v>
      </c>
      <c r="AV2287" s="12" t="s">
        <v>80</v>
      </c>
      <c r="AW2287" s="12" t="s">
        <v>27</v>
      </c>
      <c r="AX2287" s="12" t="s">
        <v>72</v>
      </c>
      <c r="AY2287" s="155" t="s">
        <v>157</v>
      </c>
    </row>
    <row r="2288" spans="2:65" s="13" customFormat="1">
      <c r="B2288" s="159"/>
      <c r="D2288" s="154" t="s">
        <v>259</v>
      </c>
      <c r="E2288" s="160" t="s">
        <v>1</v>
      </c>
      <c r="F2288" s="161" t="s">
        <v>5192</v>
      </c>
      <c r="H2288" s="162">
        <v>0.59</v>
      </c>
      <c r="L2288" s="159"/>
      <c r="M2288" s="163"/>
      <c r="T2288" s="164"/>
      <c r="AT2288" s="160" t="s">
        <v>259</v>
      </c>
      <c r="AU2288" s="160" t="s">
        <v>88</v>
      </c>
      <c r="AV2288" s="13" t="s">
        <v>88</v>
      </c>
      <c r="AW2288" s="13" t="s">
        <v>27</v>
      </c>
      <c r="AX2288" s="13" t="s">
        <v>72</v>
      </c>
      <c r="AY2288" s="160" t="s">
        <v>157</v>
      </c>
    </row>
    <row r="2289" spans="2:65" s="14" customFormat="1">
      <c r="B2289" s="165"/>
      <c r="D2289" s="154" t="s">
        <v>259</v>
      </c>
      <c r="E2289" s="166" t="s">
        <v>1</v>
      </c>
      <c r="F2289" s="167" t="s">
        <v>265</v>
      </c>
      <c r="H2289" s="168">
        <v>0.59</v>
      </c>
      <c r="L2289" s="165"/>
      <c r="M2289" s="169"/>
      <c r="T2289" s="170"/>
      <c r="AT2289" s="166" t="s">
        <v>259</v>
      </c>
      <c r="AU2289" s="166" t="s">
        <v>88</v>
      </c>
      <c r="AV2289" s="14" t="s">
        <v>164</v>
      </c>
      <c r="AW2289" s="14" t="s">
        <v>27</v>
      </c>
      <c r="AX2289" s="14" t="s">
        <v>80</v>
      </c>
      <c r="AY2289" s="166" t="s">
        <v>157</v>
      </c>
    </row>
    <row r="2290" spans="2:65" s="1" customFormat="1" ht="24.25" customHeight="1">
      <c r="B2290" s="28"/>
      <c r="C2290" s="205" t="s">
        <v>1422</v>
      </c>
      <c r="D2290" s="205" t="s">
        <v>557</v>
      </c>
      <c r="E2290" s="206" t="s">
        <v>5200</v>
      </c>
      <c r="F2290" s="207" t="s">
        <v>5201</v>
      </c>
      <c r="G2290" s="208" t="s">
        <v>306</v>
      </c>
      <c r="H2290" s="209">
        <v>1.206</v>
      </c>
      <c r="I2290" s="904"/>
      <c r="J2290" s="210">
        <f>ROUND(I2290*H2290,2)</f>
        <v>0</v>
      </c>
      <c r="K2290" s="207" t="s">
        <v>2720</v>
      </c>
      <c r="L2290" s="185"/>
      <c r="M2290" s="186" t="s">
        <v>1</v>
      </c>
      <c r="N2290" s="187" t="s">
        <v>38</v>
      </c>
      <c r="O2290" s="142">
        <v>0</v>
      </c>
      <c r="P2290" s="142">
        <f>O2290*H2290</f>
        <v>0</v>
      </c>
      <c r="Q2290" s="142">
        <v>3.056E-2</v>
      </c>
      <c r="R2290" s="142">
        <f>Q2290*H2290</f>
        <v>3.6855359999999997E-2</v>
      </c>
      <c r="S2290" s="142">
        <v>0</v>
      </c>
      <c r="T2290" s="143">
        <f>S2290*H2290</f>
        <v>0</v>
      </c>
      <c r="AR2290" s="144" t="s">
        <v>735</v>
      </c>
      <c r="AT2290" s="144" t="s">
        <v>557</v>
      </c>
      <c r="AU2290" s="144" t="s">
        <v>88</v>
      </c>
      <c r="AY2290" s="16" t="s">
        <v>157</v>
      </c>
      <c r="BE2290" s="145">
        <f>IF(N2290="základní",J2290,0)</f>
        <v>0</v>
      </c>
      <c r="BF2290" s="145">
        <f>IF(N2290="snížená",J2290,0)</f>
        <v>0</v>
      </c>
      <c r="BG2290" s="145">
        <f>IF(N2290="zákl. přenesená",J2290,0)</f>
        <v>0</v>
      </c>
      <c r="BH2290" s="145">
        <f>IF(N2290="sníž. přenesená",J2290,0)</f>
        <v>0</v>
      </c>
      <c r="BI2290" s="145">
        <f>IF(N2290="nulová",J2290,0)</f>
        <v>0</v>
      </c>
      <c r="BJ2290" s="16" t="s">
        <v>88</v>
      </c>
      <c r="BK2290" s="145">
        <f>ROUND(I2290*H2290,2)</f>
        <v>0</v>
      </c>
      <c r="BL2290" s="16" t="s">
        <v>188</v>
      </c>
      <c r="BM2290" s="144" t="s">
        <v>5202</v>
      </c>
    </row>
    <row r="2291" spans="2:65" s="1" customFormat="1" ht="45">
      <c r="B2291" s="28"/>
      <c r="D2291" s="154" t="s">
        <v>1574</v>
      </c>
      <c r="F2291" s="188" t="s">
        <v>5203</v>
      </c>
      <c r="L2291" s="28"/>
      <c r="M2291" s="152"/>
      <c r="T2291" s="52"/>
      <c r="AT2291" s="16" t="s">
        <v>1574</v>
      </c>
      <c r="AU2291" s="16" t="s">
        <v>88</v>
      </c>
    </row>
    <row r="2292" spans="2:65" s="12" customFormat="1">
      <c r="B2292" s="153"/>
      <c r="D2292" s="154" t="s">
        <v>259</v>
      </c>
      <c r="E2292" s="155" t="s">
        <v>1</v>
      </c>
      <c r="F2292" s="156" t="s">
        <v>2723</v>
      </c>
      <c r="H2292" s="155" t="s">
        <v>1</v>
      </c>
      <c r="L2292" s="153"/>
      <c r="M2292" s="157"/>
      <c r="T2292" s="158"/>
      <c r="AT2292" s="155" t="s">
        <v>259</v>
      </c>
      <c r="AU2292" s="155" t="s">
        <v>88</v>
      </c>
      <c r="AV2292" s="12" t="s">
        <v>80</v>
      </c>
      <c r="AW2292" s="12" t="s">
        <v>27</v>
      </c>
      <c r="AX2292" s="12" t="s">
        <v>72</v>
      </c>
      <c r="AY2292" s="155" t="s">
        <v>157</v>
      </c>
    </row>
    <row r="2293" spans="2:65" s="12" customFormat="1">
      <c r="B2293" s="153"/>
      <c r="D2293" s="154" t="s">
        <v>259</v>
      </c>
      <c r="E2293" s="155" t="s">
        <v>1</v>
      </c>
      <c r="F2293" s="156" t="s">
        <v>2758</v>
      </c>
      <c r="H2293" s="155" t="s">
        <v>1</v>
      </c>
      <c r="L2293" s="153"/>
      <c r="M2293" s="157"/>
      <c r="T2293" s="158"/>
      <c r="AT2293" s="155" t="s">
        <v>259</v>
      </c>
      <c r="AU2293" s="155" t="s">
        <v>88</v>
      </c>
      <c r="AV2293" s="12" t="s">
        <v>80</v>
      </c>
      <c r="AW2293" s="12" t="s">
        <v>27</v>
      </c>
      <c r="AX2293" s="12" t="s">
        <v>72</v>
      </c>
      <c r="AY2293" s="155" t="s">
        <v>157</v>
      </c>
    </row>
    <row r="2294" spans="2:65" s="12" customFormat="1">
      <c r="B2294" s="153"/>
      <c r="D2294" s="154" t="s">
        <v>259</v>
      </c>
      <c r="E2294" s="155" t="s">
        <v>1</v>
      </c>
      <c r="F2294" s="156" t="s">
        <v>5008</v>
      </c>
      <c r="H2294" s="155" t="s">
        <v>1</v>
      </c>
      <c r="L2294" s="153"/>
      <c r="M2294" s="157"/>
      <c r="T2294" s="158"/>
      <c r="AT2294" s="155" t="s">
        <v>259</v>
      </c>
      <c r="AU2294" s="155" t="s">
        <v>88</v>
      </c>
      <c r="AV2294" s="12" t="s">
        <v>80</v>
      </c>
      <c r="AW2294" s="12" t="s">
        <v>27</v>
      </c>
      <c r="AX2294" s="12" t="s">
        <v>72</v>
      </c>
      <c r="AY2294" s="155" t="s">
        <v>157</v>
      </c>
    </row>
    <row r="2295" spans="2:65" s="13" customFormat="1">
      <c r="B2295" s="159"/>
      <c r="D2295" s="154" t="s">
        <v>259</v>
      </c>
      <c r="E2295" s="160" t="s">
        <v>1</v>
      </c>
      <c r="F2295" s="161" t="s">
        <v>5193</v>
      </c>
      <c r="H2295" s="162">
        <v>1.206</v>
      </c>
      <c r="L2295" s="159"/>
      <c r="M2295" s="163"/>
      <c r="T2295" s="164"/>
      <c r="AT2295" s="160" t="s">
        <v>259</v>
      </c>
      <c r="AU2295" s="160" t="s">
        <v>88</v>
      </c>
      <c r="AV2295" s="13" t="s">
        <v>88</v>
      </c>
      <c r="AW2295" s="13" t="s">
        <v>27</v>
      </c>
      <c r="AX2295" s="13" t="s">
        <v>72</v>
      </c>
      <c r="AY2295" s="160" t="s">
        <v>157</v>
      </c>
    </row>
    <row r="2296" spans="2:65" s="14" customFormat="1">
      <c r="B2296" s="165"/>
      <c r="D2296" s="154" t="s">
        <v>259</v>
      </c>
      <c r="E2296" s="166" t="s">
        <v>1</v>
      </c>
      <c r="F2296" s="167" t="s">
        <v>265</v>
      </c>
      <c r="H2296" s="168">
        <v>1.206</v>
      </c>
      <c r="L2296" s="165"/>
      <c r="M2296" s="169"/>
      <c r="T2296" s="170"/>
      <c r="AT2296" s="166" t="s">
        <v>259</v>
      </c>
      <c r="AU2296" s="166" t="s">
        <v>88</v>
      </c>
      <c r="AV2296" s="14" t="s">
        <v>164</v>
      </c>
      <c r="AW2296" s="14" t="s">
        <v>27</v>
      </c>
      <c r="AX2296" s="14" t="s">
        <v>80</v>
      </c>
      <c r="AY2296" s="166" t="s">
        <v>157</v>
      </c>
    </row>
    <row r="2297" spans="2:65" s="1" customFormat="1" ht="24.25" customHeight="1">
      <c r="B2297" s="28"/>
      <c r="C2297" s="205" t="s">
        <v>1429</v>
      </c>
      <c r="D2297" s="205" t="s">
        <v>557</v>
      </c>
      <c r="E2297" s="206" t="s">
        <v>5204</v>
      </c>
      <c r="F2297" s="207" t="s">
        <v>5205</v>
      </c>
      <c r="G2297" s="208" t="s">
        <v>306</v>
      </c>
      <c r="H2297" s="209">
        <v>1.62</v>
      </c>
      <c r="I2297" s="904"/>
      <c r="J2297" s="210">
        <f>ROUND(I2297*H2297,2)</f>
        <v>0</v>
      </c>
      <c r="K2297" s="207" t="s">
        <v>2720</v>
      </c>
      <c r="L2297" s="185"/>
      <c r="M2297" s="186" t="s">
        <v>1</v>
      </c>
      <c r="N2297" s="187" t="s">
        <v>38</v>
      </c>
      <c r="O2297" s="142">
        <v>0</v>
      </c>
      <c r="P2297" s="142">
        <f>O2297*H2297</f>
        <v>0</v>
      </c>
      <c r="Q2297" s="142">
        <v>3.056E-2</v>
      </c>
      <c r="R2297" s="142">
        <f>Q2297*H2297</f>
        <v>4.9507200000000001E-2</v>
      </c>
      <c r="S2297" s="142">
        <v>0</v>
      </c>
      <c r="T2297" s="143">
        <f>S2297*H2297</f>
        <v>0</v>
      </c>
      <c r="AR2297" s="144" t="s">
        <v>735</v>
      </c>
      <c r="AT2297" s="144" t="s">
        <v>557</v>
      </c>
      <c r="AU2297" s="144" t="s">
        <v>88</v>
      </c>
      <c r="AY2297" s="16" t="s">
        <v>157</v>
      </c>
      <c r="BE2297" s="145">
        <f>IF(N2297="základní",J2297,0)</f>
        <v>0</v>
      </c>
      <c r="BF2297" s="145">
        <f>IF(N2297="snížená",J2297,0)</f>
        <v>0</v>
      </c>
      <c r="BG2297" s="145">
        <f>IF(N2297="zákl. přenesená",J2297,0)</f>
        <v>0</v>
      </c>
      <c r="BH2297" s="145">
        <f>IF(N2297="sníž. přenesená",J2297,0)</f>
        <v>0</v>
      </c>
      <c r="BI2297" s="145">
        <f>IF(N2297="nulová",J2297,0)</f>
        <v>0</v>
      </c>
      <c r="BJ2297" s="16" t="s">
        <v>88</v>
      </c>
      <c r="BK2297" s="145">
        <f>ROUND(I2297*H2297,2)</f>
        <v>0</v>
      </c>
      <c r="BL2297" s="16" t="s">
        <v>188</v>
      </c>
      <c r="BM2297" s="144" t="s">
        <v>5206</v>
      </c>
    </row>
    <row r="2298" spans="2:65" s="1" customFormat="1" ht="45">
      <c r="B2298" s="28"/>
      <c r="D2298" s="154" t="s">
        <v>1574</v>
      </c>
      <c r="F2298" s="188" t="s">
        <v>5207</v>
      </c>
      <c r="L2298" s="28"/>
      <c r="M2298" s="152"/>
      <c r="T2298" s="52"/>
      <c r="AT2298" s="16" t="s">
        <v>1574</v>
      </c>
      <c r="AU2298" s="16" t="s">
        <v>88</v>
      </c>
    </row>
    <row r="2299" spans="2:65" s="12" customFormat="1">
      <c r="B2299" s="153"/>
      <c r="D2299" s="154" t="s">
        <v>259</v>
      </c>
      <c r="E2299" s="155" t="s">
        <v>1</v>
      </c>
      <c r="F2299" s="156" t="s">
        <v>2723</v>
      </c>
      <c r="H2299" s="155" t="s">
        <v>1</v>
      </c>
      <c r="L2299" s="153"/>
      <c r="M2299" s="157"/>
      <c r="T2299" s="158"/>
      <c r="AT2299" s="155" t="s">
        <v>259</v>
      </c>
      <c r="AU2299" s="155" t="s">
        <v>88</v>
      </c>
      <c r="AV2299" s="12" t="s">
        <v>80</v>
      </c>
      <c r="AW2299" s="12" t="s">
        <v>27</v>
      </c>
      <c r="AX2299" s="12" t="s">
        <v>72</v>
      </c>
      <c r="AY2299" s="155" t="s">
        <v>157</v>
      </c>
    </row>
    <row r="2300" spans="2:65" s="12" customFormat="1">
      <c r="B2300" s="153"/>
      <c r="D2300" s="154" t="s">
        <v>259</v>
      </c>
      <c r="E2300" s="155" t="s">
        <v>1</v>
      </c>
      <c r="F2300" s="156" t="s">
        <v>2758</v>
      </c>
      <c r="H2300" s="155" t="s">
        <v>1</v>
      </c>
      <c r="L2300" s="153"/>
      <c r="M2300" s="157"/>
      <c r="T2300" s="158"/>
      <c r="AT2300" s="155" t="s">
        <v>259</v>
      </c>
      <c r="AU2300" s="155" t="s">
        <v>88</v>
      </c>
      <c r="AV2300" s="12" t="s">
        <v>80</v>
      </c>
      <c r="AW2300" s="12" t="s">
        <v>27</v>
      </c>
      <c r="AX2300" s="12" t="s">
        <v>72</v>
      </c>
      <c r="AY2300" s="155" t="s">
        <v>157</v>
      </c>
    </row>
    <row r="2301" spans="2:65" s="12" customFormat="1">
      <c r="B2301" s="153"/>
      <c r="D2301" s="154" t="s">
        <v>259</v>
      </c>
      <c r="E2301" s="155" t="s">
        <v>1</v>
      </c>
      <c r="F2301" s="156" t="s">
        <v>5008</v>
      </c>
      <c r="H2301" s="155" t="s">
        <v>1</v>
      </c>
      <c r="L2301" s="153"/>
      <c r="M2301" s="157"/>
      <c r="T2301" s="158"/>
      <c r="AT2301" s="155" t="s">
        <v>259</v>
      </c>
      <c r="AU2301" s="155" t="s">
        <v>88</v>
      </c>
      <c r="AV2301" s="12" t="s">
        <v>80</v>
      </c>
      <c r="AW2301" s="12" t="s">
        <v>27</v>
      </c>
      <c r="AX2301" s="12" t="s">
        <v>72</v>
      </c>
      <c r="AY2301" s="155" t="s">
        <v>157</v>
      </c>
    </row>
    <row r="2302" spans="2:65" s="13" customFormat="1">
      <c r="B2302" s="159"/>
      <c r="D2302" s="154" t="s">
        <v>259</v>
      </c>
      <c r="E2302" s="160" t="s">
        <v>1</v>
      </c>
      <c r="F2302" s="161" t="s">
        <v>5194</v>
      </c>
      <c r="H2302" s="162">
        <v>1.62</v>
      </c>
      <c r="L2302" s="159"/>
      <c r="M2302" s="163"/>
      <c r="T2302" s="164"/>
      <c r="AT2302" s="160" t="s">
        <v>259</v>
      </c>
      <c r="AU2302" s="160" t="s">
        <v>88</v>
      </c>
      <c r="AV2302" s="13" t="s">
        <v>88</v>
      </c>
      <c r="AW2302" s="13" t="s">
        <v>27</v>
      </c>
      <c r="AX2302" s="13" t="s">
        <v>80</v>
      </c>
      <c r="AY2302" s="160" t="s">
        <v>157</v>
      </c>
    </row>
    <row r="2303" spans="2:65" s="1" customFormat="1" ht="24.25" customHeight="1">
      <c r="B2303" s="28"/>
      <c r="C2303" s="205" t="s">
        <v>553</v>
      </c>
      <c r="D2303" s="205" t="s">
        <v>557</v>
      </c>
      <c r="E2303" s="206" t="s">
        <v>5208</v>
      </c>
      <c r="F2303" s="207" t="s">
        <v>5209</v>
      </c>
      <c r="G2303" s="208" t="s">
        <v>306</v>
      </c>
      <c r="H2303" s="209">
        <v>4.5339999999999998</v>
      </c>
      <c r="I2303" s="904"/>
      <c r="J2303" s="210">
        <f>ROUND(I2303*H2303,2)</f>
        <v>0</v>
      </c>
      <c r="K2303" s="207" t="s">
        <v>2720</v>
      </c>
      <c r="L2303" s="185"/>
      <c r="M2303" s="186" t="s">
        <v>1</v>
      </c>
      <c r="N2303" s="187" t="s">
        <v>38</v>
      </c>
      <c r="O2303" s="142">
        <v>0</v>
      </c>
      <c r="P2303" s="142">
        <f>O2303*H2303</f>
        <v>0</v>
      </c>
      <c r="Q2303" s="142">
        <v>3.056E-2</v>
      </c>
      <c r="R2303" s="142">
        <f>Q2303*H2303</f>
        <v>0.13855903999999999</v>
      </c>
      <c r="S2303" s="142">
        <v>0</v>
      </c>
      <c r="T2303" s="143">
        <f>S2303*H2303</f>
        <v>0</v>
      </c>
      <c r="AR2303" s="144" t="s">
        <v>735</v>
      </c>
      <c r="AT2303" s="144" t="s">
        <v>557</v>
      </c>
      <c r="AU2303" s="144" t="s">
        <v>88</v>
      </c>
      <c r="AY2303" s="16" t="s">
        <v>157</v>
      </c>
      <c r="BE2303" s="145">
        <f>IF(N2303="základní",J2303,0)</f>
        <v>0</v>
      </c>
      <c r="BF2303" s="145">
        <f>IF(N2303="snížená",J2303,0)</f>
        <v>0</v>
      </c>
      <c r="BG2303" s="145">
        <f>IF(N2303="zákl. přenesená",J2303,0)</f>
        <v>0</v>
      </c>
      <c r="BH2303" s="145">
        <f>IF(N2303="sníž. přenesená",J2303,0)</f>
        <v>0</v>
      </c>
      <c r="BI2303" s="145">
        <f>IF(N2303="nulová",J2303,0)</f>
        <v>0</v>
      </c>
      <c r="BJ2303" s="16" t="s">
        <v>88</v>
      </c>
      <c r="BK2303" s="145">
        <f>ROUND(I2303*H2303,2)</f>
        <v>0</v>
      </c>
      <c r="BL2303" s="16" t="s">
        <v>188</v>
      </c>
      <c r="BM2303" s="144" t="s">
        <v>5210</v>
      </c>
    </row>
    <row r="2304" spans="2:65" s="1" customFormat="1" ht="54">
      <c r="B2304" s="28"/>
      <c r="D2304" s="154" t="s">
        <v>1574</v>
      </c>
      <c r="F2304" s="188" t="s">
        <v>5211</v>
      </c>
      <c r="L2304" s="28"/>
      <c r="M2304" s="152"/>
      <c r="T2304" s="52"/>
      <c r="AT2304" s="16" t="s">
        <v>1574</v>
      </c>
      <c r="AU2304" s="16" t="s">
        <v>88</v>
      </c>
    </row>
    <row r="2305" spans="2:65" s="12" customFormat="1">
      <c r="B2305" s="153"/>
      <c r="D2305" s="154" t="s">
        <v>259</v>
      </c>
      <c r="E2305" s="155" t="s">
        <v>1</v>
      </c>
      <c r="F2305" s="156" t="s">
        <v>2723</v>
      </c>
      <c r="H2305" s="155" t="s">
        <v>1</v>
      </c>
      <c r="L2305" s="153"/>
      <c r="M2305" s="157"/>
      <c r="T2305" s="158"/>
      <c r="AT2305" s="155" t="s">
        <v>259</v>
      </c>
      <c r="AU2305" s="155" t="s">
        <v>88</v>
      </c>
      <c r="AV2305" s="12" t="s">
        <v>80</v>
      </c>
      <c r="AW2305" s="12" t="s">
        <v>27</v>
      </c>
      <c r="AX2305" s="12" t="s">
        <v>72</v>
      </c>
      <c r="AY2305" s="155" t="s">
        <v>157</v>
      </c>
    </row>
    <row r="2306" spans="2:65" s="12" customFormat="1">
      <c r="B2306" s="153"/>
      <c r="D2306" s="154" t="s">
        <v>259</v>
      </c>
      <c r="E2306" s="155" t="s">
        <v>1</v>
      </c>
      <c r="F2306" s="156" t="s">
        <v>2758</v>
      </c>
      <c r="H2306" s="155" t="s">
        <v>1</v>
      </c>
      <c r="L2306" s="153"/>
      <c r="M2306" s="157"/>
      <c r="T2306" s="158"/>
      <c r="AT2306" s="155" t="s">
        <v>259</v>
      </c>
      <c r="AU2306" s="155" t="s">
        <v>88</v>
      </c>
      <c r="AV2306" s="12" t="s">
        <v>80</v>
      </c>
      <c r="AW2306" s="12" t="s">
        <v>27</v>
      </c>
      <c r="AX2306" s="12" t="s">
        <v>72</v>
      </c>
      <c r="AY2306" s="155" t="s">
        <v>157</v>
      </c>
    </row>
    <row r="2307" spans="2:65" s="12" customFormat="1">
      <c r="B2307" s="153"/>
      <c r="D2307" s="154" t="s">
        <v>259</v>
      </c>
      <c r="E2307" s="155" t="s">
        <v>1</v>
      </c>
      <c r="F2307" s="156" t="s">
        <v>5008</v>
      </c>
      <c r="H2307" s="155" t="s">
        <v>1</v>
      </c>
      <c r="L2307" s="153"/>
      <c r="M2307" s="157"/>
      <c r="T2307" s="158"/>
      <c r="AT2307" s="155" t="s">
        <v>259</v>
      </c>
      <c r="AU2307" s="155" t="s">
        <v>88</v>
      </c>
      <c r="AV2307" s="12" t="s">
        <v>80</v>
      </c>
      <c r="AW2307" s="12" t="s">
        <v>27</v>
      </c>
      <c r="AX2307" s="12" t="s">
        <v>72</v>
      </c>
      <c r="AY2307" s="155" t="s">
        <v>157</v>
      </c>
    </row>
    <row r="2308" spans="2:65" s="13" customFormat="1">
      <c r="B2308" s="159"/>
      <c r="D2308" s="154" t="s">
        <v>259</v>
      </c>
      <c r="E2308" s="160" t="s">
        <v>1</v>
      </c>
      <c r="F2308" s="161" t="s">
        <v>5195</v>
      </c>
      <c r="H2308" s="162">
        <v>4.5339999999999998</v>
      </c>
      <c r="L2308" s="159"/>
      <c r="M2308" s="163"/>
      <c r="T2308" s="164"/>
      <c r="AT2308" s="160" t="s">
        <v>259</v>
      </c>
      <c r="AU2308" s="160" t="s">
        <v>88</v>
      </c>
      <c r="AV2308" s="13" t="s">
        <v>88</v>
      </c>
      <c r="AW2308" s="13" t="s">
        <v>27</v>
      </c>
      <c r="AX2308" s="13" t="s">
        <v>72</v>
      </c>
      <c r="AY2308" s="160" t="s">
        <v>157</v>
      </c>
    </row>
    <row r="2309" spans="2:65" s="14" customFormat="1">
      <c r="B2309" s="165"/>
      <c r="D2309" s="154" t="s">
        <v>259</v>
      </c>
      <c r="E2309" s="166" t="s">
        <v>1</v>
      </c>
      <c r="F2309" s="167" t="s">
        <v>265</v>
      </c>
      <c r="H2309" s="168">
        <v>4.5339999999999998</v>
      </c>
      <c r="L2309" s="165"/>
      <c r="M2309" s="169"/>
      <c r="T2309" s="170"/>
      <c r="AT2309" s="166" t="s">
        <v>259</v>
      </c>
      <c r="AU2309" s="166" t="s">
        <v>88</v>
      </c>
      <c r="AV2309" s="14" t="s">
        <v>164</v>
      </c>
      <c r="AW2309" s="14" t="s">
        <v>27</v>
      </c>
      <c r="AX2309" s="14" t="s">
        <v>80</v>
      </c>
      <c r="AY2309" s="166" t="s">
        <v>157</v>
      </c>
    </row>
    <row r="2310" spans="2:65" s="1" customFormat="1" ht="33" customHeight="1">
      <c r="B2310" s="28"/>
      <c r="C2310" s="198" t="s">
        <v>1437</v>
      </c>
      <c r="D2310" s="198" t="s">
        <v>160</v>
      </c>
      <c r="E2310" s="199" t="s">
        <v>5212</v>
      </c>
      <c r="F2310" s="200" t="s">
        <v>5213</v>
      </c>
      <c r="G2310" s="201" t="s">
        <v>306</v>
      </c>
      <c r="H2310" s="202">
        <v>4.8630000000000004</v>
      </c>
      <c r="I2310" s="903"/>
      <c r="J2310" s="203">
        <f>ROUND(I2310*H2310,2)</f>
        <v>0</v>
      </c>
      <c r="K2310" s="200" t="s">
        <v>2720</v>
      </c>
      <c r="L2310" s="28"/>
      <c r="M2310" s="140" t="s">
        <v>1</v>
      </c>
      <c r="N2310" s="141" t="s">
        <v>38</v>
      </c>
      <c r="O2310" s="142">
        <v>1.585</v>
      </c>
      <c r="P2310" s="142">
        <f>O2310*H2310</f>
        <v>7.7078550000000003</v>
      </c>
      <c r="Q2310" s="142">
        <v>2.5999999999999998E-4</v>
      </c>
      <c r="R2310" s="142">
        <f>Q2310*H2310</f>
        <v>1.2643800000000001E-3</v>
      </c>
      <c r="S2310" s="142">
        <v>0</v>
      </c>
      <c r="T2310" s="143">
        <f>S2310*H2310</f>
        <v>0</v>
      </c>
      <c r="AR2310" s="144" t="s">
        <v>188</v>
      </c>
      <c r="AT2310" s="144" t="s">
        <v>160</v>
      </c>
      <c r="AU2310" s="144" t="s">
        <v>88</v>
      </c>
      <c r="AY2310" s="16" t="s">
        <v>157</v>
      </c>
      <c r="BE2310" s="145">
        <f>IF(N2310="základní",J2310,0)</f>
        <v>0</v>
      </c>
      <c r="BF2310" s="145">
        <f>IF(N2310="snížená",J2310,0)</f>
        <v>0</v>
      </c>
      <c r="BG2310" s="145">
        <f>IF(N2310="zákl. přenesená",J2310,0)</f>
        <v>0</v>
      </c>
      <c r="BH2310" s="145">
        <f>IF(N2310="sníž. přenesená",J2310,0)</f>
        <v>0</v>
      </c>
      <c r="BI2310" s="145">
        <f>IF(N2310="nulová",J2310,0)</f>
        <v>0</v>
      </c>
      <c r="BJ2310" s="16" t="s">
        <v>88</v>
      </c>
      <c r="BK2310" s="145">
        <f>ROUND(I2310*H2310,2)</f>
        <v>0</v>
      </c>
      <c r="BL2310" s="16" t="s">
        <v>188</v>
      </c>
      <c r="BM2310" s="144" t="s">
        <v>5214</v>
      </c>
    </row>
    <row r="2311" spans="2:65" s="1" customFormat="1">
      <c r="B2311" s="28"/>
      <c r="D2311" s="150" t="s">
        <v>214</v>
      </c>
      <c r="F2311" s="870" t="s">
        <v>5215</v>
      </c>
      <c r="L2311" s="28"/>
      <c r="M2311" s="152"/>
      <c r="T2311" s="52"/>
      <c r="AT2311" s="16" t="s">
        <v>214</v>
      </c>
      <c r="AU2311" s="16" t="s">
        <v>88</v>
      </c>
    </row>
    <row r="2312" spans="2:65" s="12" customFormat="1">
      <c r="B2312" s="153"/>
      <c r="D2312" s="154" t="s">
        <v>259</v>
      </c>
      <c r="E2312" s="155" t="s">
        <v>1</v>
      </c>
      <c r="F2312" s="156" t="s">
        <v>2723</v>
      </c>
      <c r="H2312" s="155" t="s">
        <v>1</v>
      </c>
      <c r="L2312" s="153"/>
      <c r="M2312" s="157"/>
      <c r="T2312" s="158"/>
      <c r="AT2312" s="155" t="s">
        <v>259</v>
      </c>
      <c r="AU2312" s="155" t="s">
        <v>88</v>
      </c>
      <c r="AV2312" s="12" t="s">
        <v>80</v>
      </c>
      <c r="AW2312" s="12" t="s">
        <v>27</v>
      </c>
      <c r="AX2312" s="12" t="s">
        <v>72</v>
      </c>
      <c r="AY2312" s="155" t="s">
        <v>157</v>
      </c>
    </row>
    <row r="2313" spans="2:65" s="12" customFormat="1">
      <c r="B2313" s="153"/>
      <c r="D2313" s="154" t="s">
        <v>259</v>
      </c>
      <c r="E2313" s="155" t="s">
        <v>1</v>
      </c>
      <c r="F2313" s="156" t="s">
        <v>2761</v>
      </c>
      <c r="H2313" s="155" t="s">
        <v>1</v>
      </c>
      <c r="L2313" s="153"/>
      <c r="M2313" s="157"/>
      <c r="T2313" s="158"/>
      <c r="AT2313" s="155" t="s">
        <v>259</v>
      </c>
      <c r="AU2313" s="155" t="s">
        <v>88</v>
      </c>
      <c r="AV2313" s="12" t="s">
        <v>80</v>
      </c>
      <c r="AW2313" s="12" t="s">
        <v>27</v>
      </c>
      <c r="AX2313" s="12" t="s">
        <v>72</v>
      </c>
      <c r="AY2313" s="155" t="s">
        <v>157</v>
      </c>
    </row>
    <row r="2314" spans="2:65" s="12" customFormat="1">
      <c r="B2314" s="153"/>
      <c r="D2314" s="154" t="s">
        <v>259</v>
      </c>
      <c r="E2314" s="155" t="s">
        <v>1</v>
      </c>
      <c r="F2314" s="156" t="s">
        <v>5008</v>
      </c>
      <c r="H2314" s="155" t="s">
        <v>1</v>
      </c>
      <c r="L2314" s="153"/>
      <c r="M2314" s="157"/>
      <c r="T2314" s="158"/>
      <c r="AT2314" s="155" t="s">
        <v>259</v>
      </c>
      <c r="AU2314" s="155" t="s">
        <v>88</v>
      </c>
      <c r="AV2314" s="12" t="s">
        <v>80</v>
      </c>
      <c r="AW2314" s="12" t="s">
        <v>27</v>
      </c>
      <c r="AX2314" s="12" t="s">
        <v>72</v>
      </c>
      <c r="AY2314" s="155" t="s">
        <v>157</v>
      </c>
    </row>
    <row r="2315" spans="2:65" s="12" customFormat="1">
      <c r="B2315" s="153"/>
      <c r="D2315" s="154" t="s">
        <v>259</v>
      </c>
      <c r="E2315" s="155" t="s">
        <v>1</v>
      </c>
      <c r="F2315" s="156" t="s">
        <v>5216</v>
      </c>
      <c r="H2315" s="155" t="s">
        <v>1</v>
      </c>
      <c r="L2315" s="153"/>
      <c r="M2315" s="157"/>
      <c r="T2315" s="158"/>
      <c r="AT2315" s="155" t="s">
        <v>259</v>
      </c>
      <c r="AU2315" s="155" t="s">
        <v>88</v>
      </c>
      <c r="AV2315" s="12" t="s">
        <v>80</v>
      </c>
      <c r="AW2315" s="12" t="s">
        <v>27</v>
      </c>
      <c r="AX2315" s="12" t="s">
        <v>72</v>
      </c>
      <c r="AY2315" s="155" t="s">
        <v>157</v>
      </c>
    </row>
    <row r="2316" spans="2:65" s="13" customFormat="1">
      <c r="B2316" s="159"/>
      <c r="D2316" s="154" t="s">
        <v>259</v>
      </c>
      <c r="E2316" s="160" t="s">
        <v>1</v>
      </c>
      <c r="F2316" s="161" t="s">
        <v>5217</v>
      </c>
      <c r="H2316" s="162">
        <v>4.8630000000000004</v>
      </c>
      <c r="L2316" s="159"/>
      <c r="M2316" s="163"/>
      <c r="T2316" s="164"/>
      <c r="AT2316" s="160" t="s">
        <v>259</v>
      </c>
      <c r="AU2316" s="160" t="s">
        <v>88</v>
      </c>
      <c r="AV2316" s="13" t="s">
        <v>88</v>
      </c>
      <c r="AW2316" s="13" t="s">
        <v>27</v>
      </c>
      <c r="AX2316" s="13" t="s">
        <v>72</v>
      </c>
      <c r="AY2316" s="160" t="s">
        <v>157</v>
      </c>
    </row>
    <row r="2317" spans="2:65" s="14" customFormat="1">
      <c r="B2317" s="165"/>
      <c r="D2317" s="154" t="s">
        <v>259</v>
      </c>
      <c r="E2317" s="166" t="s">
        <v>1</v>
      </c>
      <c r="F2317" s="167" t="s">
        <v>265</v>
      </c>
      <c r="H2317" s="168">
        <v>4.8630000000000004</v>
      </c>
      <c r="L2317" s="165"/>
      <c r="M2317" s="169"/>
      <c r="T2317" s="170"/>
      <c r="AT2317" s="166" t="s">
        <v>259</v>
      </c>
      <c r="AU2317" s="166" t="s">
        <v>88</v>
      </c>
      <c r="AV2317" s="14" t="s">
        <v>164</v>
      </c>
      <c r="AW2317" s="14" t="s">
        <v>27</v>
      </c>
      <c r="AX2317" s="14" t="s">
        <v>80</v>
      </c>
      <c r="AY2317" s="166" t="s">
        <v>157</v>
      </c>
    </row>
    <row r="2318" spans="2:65" s="1" customFormat="1" ht="33" customHeight="1">
      <c r="B2318" s="28"/>
      <c r="C2318" s="205" t="s">
        <v>1442</v>
      </c>
      <c r="D2318" s="205" t="s">
        <v>557</v>
      </c>
      <c r="E2318" s="206" t="s">
        <v>5218</v>
      </c>
      <c r="F2318" s="207" t="s">
        <v>5219</v>
      </c>
      <c r="G2318" s="208" t="s">
        <v>306</v>
      </c>
      <c r="H2318" s="209">
        <v>4.8630000000000004</v>
      </c>
      <c r="I2318" s="904"/>
      <c r="J2318" s="210">
        <f>ROUND(I2318*H2318,2)</f>
        <v>0</v>
      </c>
      <c r="K2318" s="207" t="s">
        <v>2720</v>
      </c>
      <c r="L2318" s="185"/>
      <c r="M2318" s="186" t="s">
        <v>1</v>
      </c>
      <c r="N2318" s="187" t="s">
        <v>38</v>
      </c>
      <c r="O2318" s="142">
        <v>0</v>
      </c>
      <c r="P2318" s="142">
        <f>O2318*H2318</f>
        <v>0</v>
      </c>
      <c r="Q2318" s="142">
        <v>3.6110000000000003E-2</v>
      </c>
      <c r="R2318" s="142">
        <f>Q2318*H2318</f>
        <v>0.17560293000000002</v>
      </c>
      <c r="S2318" s="142">
        <v>0</v>
      </c>
      <c r="T2318" s="143">
        <f>S2318*H2318</f>
        <v>0</v>
      </c>
      <c r="AR2318" s="144" t="s">
        <v>735</v>
      </c>
      <c r="AT2318" s="144" t="s">
        <v>557</v>
      </c>
      <c r="AU2318" s="144" t="s">
        <v>88</v>
      </c>
      <c r="AY2318" s="16" t="s">
        <v>157</v>
      </c>
      <c r="BE2318" s="145">
        <f>IF(N2318="základní",J2318,0)</f>
        <v>0</v>
      </c>
      <c r="BF2318" s="145">
        <f>IF(N2318="snížená",J2318,0)</f>
        <v>0</v>
      </c>
      <c r="BG2318" s="145">
        <f>IF(N2318="zákl. přenesená",J2318,0)</f>
        <v>0</v>
      </c>
      <c r="BH2318" s="145">
        <f>IF(N2318="sníž. přenesená",J2318,0)</f>
        <v>0</v>
      </c>
      <c r="BI2318" s="145">
        <f>IF(N2318="nulová",J2318,0)</f>
        <v>0</v>
      </c>
      <c r="BJ2318" s="16" t="s">
        <v>88</v>
      </c>
      <c r="BK2318" s="145">
        <f>ROUND(I2318*H2318,2)</f>
        <v>0</v>
      </c>
      <c r="BL2318" s="16" t="s">
        <v>188</v>
      </c>
      <c r="BM2318" s="144" t="s">
        <v>5220</v>
      </c>
    </row>
    <row r="2319" spans="2:65" s="1" customFormat="1" ht="63">
      <c r="B2319" s="28"/>
      <c r="D2319" s="154" t="s">
        <v>1574</v>
      </c>
      <c r="F2319" s="188" t="s">
        <v>5221</v>
      </c>
      <c r="L2319" s="28"/>
      <c r="M2319" s="152"/>
      <c r="T2319" s="52"/>
      <c r="AT2319" s="16" t="s">
        <v>1574</v>
      </c>
      <c r="AU2319" s="16" t="s">
        <v>88</v>
      </c>
    </row>
    <row r="2320" spans="2:65" s="12" customFormat="1">
      <c r="B2320" s="153"/>
      <c r="D2320" s="154" t="s">
        <v>259</v>
      </c>
      <c r="E2320" s="155" t="s">
        <v>1</v>
      </c>
      <c r="F2320" s="156" t="s">
        <v>2723</v>
      </c>
      <c r="H2320" s="155" t="s">
        <v>1</v>
      </c>
      <c r="L2320" s="153"/>
      <c r="M2320" s="157"/>
      <c r="T2320" s="158"/>
      <c r="AT2320" s="155" t="s">
        <v>259</v>
      </c>
      <c r="AU2320" s="155" t="s">
        <v>88</v>
      </c>
      <c r="AV2320" s="12" t="s">
        <v>80</v>
      </c>
      <c r="AW2320" s="12" t="s">
        <v>27</v>
      </c>
      <c r="AX2320" s="12" t="s">
        <v>72</v>
      </c>
      <c r="AY2320" s="155" t="s">
        <v>157</v>
      </c>
    </row>
    <row r="2321" spans="2:65" s="12" customFormat="1">
      <c r="B2321" s="153"/>
      <c r="D2321" s="154" t="s">
        <v>259</v>
      </c>
      <c r="E2321" s="155" t="s">
        <v>1</v>
      </c>
      <c r="F2321" s="156" t="s">
        <v>2761</v>
      </c>
      <c r="H2321" s="155" t="s">
        <v>1</v>
      </c>
      <c r="L2321" s="153"/>
      <c r="M2321" s="157"/>
      <c r="T2321" s="158"/>
      <c r="AT2321" s="155" t="s">
        <v>259</v>
      </c>
      <c r="AU2321" s="155" t="s">
        <v>88</v>
      </c>
      <c r="AV2321" s="12" t="s">
        <v>80</v>
      </c>
      <c r="AW2321" s="12" t="s">
        <v>27</v>
      </c>
      <c r="AX2321" s="12" t="s">
        <v>72</v>
      </c>
      <c r="AY2321" s="155" t="s">
        <v>157</v>
      </c>
    </row>
    <row r="2322" spans="2:65" s="12" customFormat="1">
      <c r="B2322" s="153"/>
      <c r="D2322" s="154" t="s">
        <v>259</v>
      </c>
      <c r="E2322" s="155" t="s">
        <v>1</v>
      </c>
      <c r="F2322" s="156" t="s">
        <v>5008</v>
      </c>
      <c r="H2322" s="155" t="s">
        <v>1</v>
      </c>
      <c r="L2322" s="153"/>
      <c r="M2322" s="157"/>
      <c r="T2322" s="158"/>
      <c r="AT2322" s="155" t="s">
        <v>259</v>
      </c>
      <c r="AU2322" s="155" t="s">
        <v>88</v>
      </c>
      <c r="AV2322" s="12" t="s">
        <v>80</v>
      </c>
      <c r="AW2322" s="12" t="s">
        <v>27</v>
      </c>
      <c r="AX2322" s="12" t="s">
        <v>72</v>
      </c>
      <c r="AY2322" s="155" t="s">
        <v>157</v>
      </c>
    </row>
    <row r="2323" spans="2:65" s="12" customFormat="1">
      <c r="B2323" s="153"/>
      <c r="D2323" s="154" t="s">
        <v>259</v>
      </c>
      <c r="E2323" s="155" t="s">
        <v>1</v>
      </c>
      <c r="F2323" s="156" t="s">
        <v>5216</v>
      </c>
      <c r="H2323" s="155" t="s">
        <v>1</v>
      </c>
      <c r="L2323" s="153"/>
      <c r="M2323" s="157"/>
      <c r="T2323" s="158"/>
      <c r="AT2323" s="155" t="s">
        <v>259</v>
      </c>
      <c r="AU2323" s="155" t="s">
        <v>88</v>
      </c>
      <c r="AV2323" s="12" t="s">
        <v>80</v>
      </c>
      <c r="AW2323" s="12" t="s">
        <v>27</v>
      </c>
      <c r="AX2323" s="12" t="s">
        <v>72</v>
      </c>
      <c r="AY2323" s="155" t="s">
        <v>157</v>
      </c>
    </row>
    <row r="2324" spans="2:65" s="13" customFormat="1">
      <c r="B2324" s="159"/>
      <c r="D2324" s="154" t="s">
        <v>259</v>
      </c>
      <c r="E2324" s="160" t="s">
        <v>1</v>
      </c>
      <c r="F2324" s="161" t="s">
        <v>5217</v>
      </c>
      <c r="H2324" s="162">
        <v>4.8630000000000004</v>
      </c>
      <c r="L2324" s="159"/>
      <c r="M2324" s="163"/>
      <c r="T2324" s="164"/>
      <c r="AT2324" s="160" t="s">
        <v>259</v>
      </c>
      <c r="AU2324" s="160" t="s">
        <v>88</v>
      </c>
      <c r="AV2324" s="13" t="s">
        <v>88</v>
      </c>
      <c r="AW2324" s="13" t="s">
        <v>27</v>
      </c>
      <c r="AX2324" s="13" t="s">
        <v>72</v>
      </c>
      <c r="AY2324" s="160" t="s">
        <v>157</v>
      </c>
    </row>
    <row r="2325" spans="2:65" s="14" customFormat="1">
      <c r="B2325" s="165"/>
      <c r="D2325" s="154" t="s">
        <v>259</v>
      </c>
      <c r="E2325" s="166" t="s">
        <v>1</v>
      </c>
      <c r="F2325" s="167" t="s">
        <v>265</v>
      </c>
      <c r="H2325" s="168">
        <v>4.8630000000000004</v>
      </c>
      <c r="L2325" s="165"/>
      <c r="M2325" s="169"/>
      <c r="T2325" s="170"/>
      <c r="AT2325" s="166" t="s">
        <v>259</v>
      </c>
      <c r="AU2325" s="166" t="s">
        <v>88</v>
      </c>
      <c r="AV2325" s="14" t="s">
        <v>164</v>
      </c>
      <c r="AW2325" s="14" t="s">
        <v>27</v>
      </c>
      <c r="AX2325" s="14" t="s">
        <v>80</v>
      </c>
      <c r="AY2325" s="166" t="s">
        <v>157</v>
      </c>
    </row>
    <row r="2326" spans="2:65" s="1" customFormat="1" ht="37.9" customHeight="1">
      <c r="B2326" s="28"/>
      <c r="C2326" s="198" t="s">
        <v>1447</v>
      </c>
      <c r="D2326" s="198" t="s">
        <v>160</v>
      </c>
      <c r="E2326" s="199" t="s">
        <v>5222</v>
      </c>
      <c r="F2326" s="200" t="s">
        <v>5223</v>
      </c>
      <c r="G2326" s="201" t="s">
        <v>228</v>
      </c>
      <c r="H2326" s="202">
        <v>56</v>
      </c>
      <c r="I2326" s="903"/>
      <c r="J2326" s="203">
        <f>ROUND(I2326*H2326,2)</f>
        <v>0</v>
      </c>
      <c r="K2326" s="200" t="s">
        <v>2720</v>
      </c>
      <c r="L2326" s="28"/>
      <c r="M2326" s="140" t="s">
        <v>1</v>
      </c>
      <c r="N2326" s="141" t="s">
        <v>38</v>
      </c>
      <c r="O2326" s="142">
        <v>1.6819999999999999</v>
      </c>
      <c r="P2326" s="142">
        <f>O2326*H2326</f>
        <v>94.191999999999993</v>
      </c>
      <c r="Q2326" s="142">
        <v>0</v>
      </c>
      <c r="R2326" s="142">
        <f>Q2326*H2326</f>
        <v>0</v>
      </c>
      <c r="S2326" s="142">
        <v>0</v>
      </c>
      <c r="T2326" s="143">
        <f>S2326*H2326</f>
        <v>0</v>
      </c>
      <c r="AR2326" s="144" t="s">
        <v>188</v>
      </c>
      <c r="AT2326" s="144" t="s">
        <v>160</v>
      </c>
      <c r="AU2326" s="144" t="s">
        <v>88</v>
      </c>
      <c r="AY2326" s="16" t="s">
        <v>157</v>
      </c>
      <c r="BE2326" s="145">
        <f>IF(N2326="základní",J2326,0)</f>
        <v>0</v>
      </c>
      <c r="BF2326" s="145">
        <f>IF(N2326="snížená",J2326,0)</f>
        <v>0</v>
      </c>
      <c r="BG2326" s="145">
        <f>IF(N2326="zákl. přenesená",J2326,0)</f>
        <v>0</v>
      </c>
      <c r="BH2326" s="145">
        <f>IF(N2326="sníž. přenesená",J2326,0)</f>
        <v>0</v>
      </c>
      <c r="BI2326" s="145">
        <f>IF(N2326="nulová",J2326,0)</f>
        <v>0</v>
      </c>
      <c r="BJ2326" s="16" t="s">
        <v>88</v>
      </c>
      <c r="BK2326" s="145">
        <f>ROUND(I2326*H2326,2)</f>
        <v>0</v>
      </c>
      <c r="BL2326" s="16" t="s">
        <v>188</v>
      </c>
      <c r="BM2326" s="144" t="s">
        <v>5224</v>
      </c>
    </row>
    <row r="2327" spans="2:65" s="1" customFormat="1">
      <c r="B2327" s="28"/>
      <c r="D2327" s="150" t="s">
        <v>214</v>
      </c>
      <c r="F2327" s="870" t="s">
        <v>5225</v>
      </c>
      <c r="L2327" s="28"/>
      <c r="M2327" s="152"/>
      <c r="T2327" s="52"/>
      <c r="AT2327" s="16" t="s">
        <v>214</v>
      </c>
      <c r="AU2327" s="16" t="s">
        <v>88</v>
      </c>
    </row>
    <row r="2328" spans="2:65" s="12" customFormat="1">
      <c r="B2328" s="153"/>
      <c r="D2328" s="154" t="s">
        <v>259</v>
      </c>
      <c r="E2328" s="155" t="s">
        <v>1</v>
      </c>
      <c r="F2328" s="156" t="s">
        <v>2723</v>
      </c>
      <c r="H2328" s="155" t="s">
        <v>1</v>
      </c>
      <c r="L2328" s="153"/>
      <c r="M2328" s="157"/>
      <c r="T2328" s="158"/>
      <c r="AT2328" s="155" t="s">
        <v>259</v>
      </c>
      <c r="AU2328" s="155" t="s">
        <v>88</v>
      </c>
      <c r="AV2328" s="12" t="s">
        <v>80</v>
      </c>
      <c r="AW2328" s="12" t="s">
        <v>27</v>
      </c>
      <c r="AX2328" s="12" t="s">
        <v>72</v>
      </c>
      <c r="AY2328" s="155" t="s">
        <v>157</v>
      </c>
    </row>
    <row r="2329" spans="2:65" s="12" customFormat="1">
      <c r="B2329" s="153"/>
      <c r="D2329" s="154" t="s">
        <v>259</v>
      </c>
      <c r="E2329" s="155" t="s">
        <v>1</v>
      </c>
      <c r="F2329" s="156" t="s">
        <v>5153</v>
      </c>
      <c r="H2329" s="155" t="s">
        <v>1</v>
      </c>
      <c r="L2329" s="153"/>
      <c r="M2329" s="157"/>
      <c r="T2329" s="158"/>
      <c r="AT2329" s="155" t="s">
        <v>259</v>
      </c>
      <c r="AU2329" s="155" t="s">
        <v>88</v>
      </c>
      <c r="AV2329" s="12" t="s">
        <v>80</v>
      </c>
      <c r="AW2329" s="12" t="s">
        <v>27</v>
      </c>
      <c r="AX2329" s="12" t="s">
        <v>72</v>
      </c>
      <c r="AY2329" s="155" t="s">
        <v>157</v>
      </c>
    </row>
    <row r="2330" spans="2:65" s="12" customFormat="1">
      <c r="B2330" s="153"/>
      <c r="D2330" s="154" t="s">
        <v>259</v>
      </c>
      <c r="E2330" s="155" t="s">
        <v>1</v>
      </c>
      <c r="F2330" s="156" t="s">
        <v>2758</v>
      </c>
      <c r="H2330" s="155" t="s">
        <v>1</v>
      </c>
      <c r="L2330" s="153"/>
      <c r="M2330" s="157"/>
      <c r="T2330" s="158"/>
      <c r="AT2330" s="155" t="s">
        <v>259</v>
      </c>
      <c r="AU2330" s="155" t="s">
        <v>88</v>
      </c>
      <c r="AV2330" s="12" t="s">
        <v>80</v>
      </c>
      <c r="AW2330" s="12" t="s">
        <v>27</v>
      </c>
      <c r="AX2330" s="12" t="s">
        <v>72</v>
      </c>
      <c r="AY2330" s="155" t="s">
        <v>157</v>
      </c>
    </row>
    <row r="2331" spans="2:65" s="13" customFormat="1">
      <c r="B2331" s="159"/>
      <c r="D2331" s="154" t="s">
        <v>259</v>
      </c>
      <c r="E2331" s="160" t="s">
        <v>1</v>
      </c>
      <c r="F2331" s="161" t="s">
        <v>5226</v>
      </c>
      <c r="H2331" s="162">
        <v>5</v>
      </c>
      <c r="L2331" s="159"/>
      <c r="M2331" s="163"/>
      <c r="T2331" s="164"/>
      <c r="AT2331" s="160" t="s">
        <v>259</v>
      </c>
      <c r="AU2331" s="160" t="s">
        <v>88</v>
      </c>
      <c r="AV2331" s="13" t="s">
        <v>88</v>
      </c>
      <c r="AW2331" s="13" t="s">
        <v>27</v>
      </c>
      <c r="AX2331" s="13" t="s">
        <v>72</v>
      </c>
      <c r="AY2331" s="160" t="s">
        <v>157</v>
      </c>
    </row>
    <row r="2332" spans="2:65" s="13" customFormat="1">
      <c r="B2332" s="159"/>
      <c r="D2332" s="154" t="s">
        <v>259</v>
      </c>
      <c r="E2332" s="160" t="s">
        <v>1</v>
      </c>
      <c r="F2332" s="161" t="s">
        <v>5227</v>
      </c>
      <c r="H2332" s="162">
        <v>2</v>
      </c>
      <c r="L2332" s="159"/>
      <c r="M2332" s="163"/>
      <c r="T2332" s="164"/>
      <c r="AT2332" s="160" t="s">
        <v>259</v>
      </c>
      <c r="AU2332" s="160" t="s">
        <v>88</v>
      </c>
      <c r="AV2332" s="13" t="s">
        <v>88</v>
      </c>
      <c r="AW2332" s="13" t="s">
        <v>27</v>
      </c>
      <c r="AX2332" s="13" t="s">
        <v>72</v>
      </c>
      <c r="AY2332" s="160" t="s">
        <v>157</v>
      </c>
    </row>
    <row r="2333" spans="2:65" s="13" customFormat="1">
      <c r="B2333" s="159"/>
      <c r="D2333" s="154" t="s">
        <v>259</v>
      </c>
      <c r="E2333" s="160" t="s">
        <v>1</v>
      </c>
      <c r="F2333" s="161" t="s">
        <v>5228</v>
      </c>
      <c r="H2333" s="162">
        <v>8</v>
      </c>
      <c r="L2333" s="159"/>
      <c r="M2333" s="163"/>
      <c r="T2333" s="164"/>
      <c r="AT2333" s="160" t="s">
        <v>259</v>
      </c>
      <c r="AU2333" s="160" t="s">
        <v>88</v>
      </c>
      <c r="AV2333" s="13" t="s">
        <v>88</v>
      </c>
      <c r="AW2333" s="13" t="s">
        <v>27</v>
      </c>
      <c r="AX2333" s="13" t="s">
        <v>72</v>
      </c>
      <c r="AY2333" s="160" t="s">
        <v>157</v>
      </c>
    </row>
    <row r="2334" spans="2:65" s="12" customFormat="1">
      <c r="B2334" s="153"/>
      <c r="D2334" s="154" t="s">
        <v>259</v>
      </c>
      <c r="E2334" s="155" t="s">
        <v>1</v>
      </c>
      <c r="F2334" s="156" t="s">
        <v>2759</v>
      </c>
      <c r="H2334" s="155" t="s">
        <v>1</v>
      </c>
      <c r="L2334" s="153"/>
      <c r="M2334" s="157"/>
      <c r="T2334" s="158"/>
      <c r="AT2334" s="155" t="s">
        <v>259</v>
      </c>
      <c r="AU2334" s="155" t="s">
        <v>88</v>
      </c>
      <c r="AV2334" s="12" t="s">
        <v>80</v>
      </c>
      <c r="AW2334" s="12" t="s">
        <v>27</v>
      </c>
      <c r="AX2334" s="12" t="s">
        <v>72</v>
      </c>
      <c r="AY2334" s="155" t="s">
        <v>157</v>
      </c>
    </row>
    <row r="2335" spans="2:65" s="13" customFormat="1">
      <c r="B2335" s="159"/>
      <c r="D2335" s="154" t="s">
        <v>259</v>
      </c>
      <c r="E2335" s="160" t="s">
        <v>1</v>
      </c>
      <c r="F2335" s="161" t="s">
        <v>5229</v>
      </c>
      <c r="H2335" s="162">
        <v>2</v>
      </c>
      <c r="L2335" s="159"/>
      <c r="M2335" s="163"/>
      <c r="T2335" s="164"/>
      <c r="AT2335" s="160" t="s">
        <v>259</v>
      </c>
      <c r="AU2335" s="160" t="s">
        <v>88</v>
      </c>
      <c r="AV2335" s="13" t="s">
        <v>88</v>
      </c>
      <c r="AW2335" s="13" t="s">
        <v>27</v>
      </c>
      <c r="AX2335" s="13" t="s">
        <v>72</v>
      </c>
      <c r="AY2335" s="160" t="s">
        <v>157</v>
      </c>
    </row>
    <row r="2336" spans="2:65" s="13" customFormat="1">
      <c r="B2336" s="159"/>
      <c r="D2336" s="154" t="s">
        <v>259</v>
      </c>
      <c r="E2336" s="160" t="s">
        <v>1</v>
      </c>
      <c r="F2336" s="161" t="s">
        <v>5227</v>
      </c>
      <c r="H2336" s="162">
        <v>2</v>
      </c>
      <c r="L2336" s="159"/>
      <c r="M2336" s="163"/>
      <c r="T2336" s="164"/>
      <c r="AT2336" s="160" t="s">
        <v>259</v>
      </c>
      <c r="AU2336" s="160" t="s">
        <v>88</v>
      </c>
      <c r="AV2336" s="13" t="s">
        <v>88</v>
      </c>
      <c r="AW2336" s="13" t="s">
        <v>27</v>
      </c>
      <c r="AX2336" s="13" t="s">
        <v>72</v>
      </c>
      <c r="AY2336" s="160" t="s">
        <v>157</v>
      </c>
    </row>
    <row r="2337" spans="2:65" s="13" customFormat="1">
      <c r="B2337" s="159"/>
      <c r="D2337" s="154" t="s">
        <v>259</v>
      </c>
      <c r="E2337" s="160" t="s">
        <v>1</v>
      </c>
      <c r="F2337" s="161" t="s">
        <v>5230</v>
      </c>
      <c r="H2337" s="162">
        <v>2</v>
      </c>
      <c r="L2337" s="159"/>
      <c r="M2337" s="163"/>
      <c r="T2337" s="164"/>
      <c r="AT2337" s="160" t="s">
        <v>259</v>
      </c>
      <c r="AU2337" s="160" t="s">
        <v>88</v>
      </c>
      <c r="AV2337" s="13" t="s">
        <v>88</v>
      </c>
      <c r="AW2337" s="13" t="s">
        <v>27</v>
      </c>
      <c r="AX2337" s="13" t="s">
        <v>72</v>
      </c>
      <c r="AY2337" s="160" t="s">
        <v>157</v>
      </c>
    </row>
    <row r="2338" spans="2:65" s="13" customFormat="1">
      <c r="B2338" s="159"/>
      <c r="D2338" s="154" t="s">
        <v>259</v>
      </c>
      <c r="E2338" s="160" t="s">
        <v>1</v>
      </c>
      <c r="F2338" s="161" t="s">
        <v>5231</v>
      </c>
      <c r="H2338" s="162">
        <v>5</v>
      </c>
      <c r="L2338" s="159"/>
      <c r="M2338" s="163"/>
      <c r="T2338" s="164"/>
      <c r="AT2338" s="160" t="s">
        <v>259</v>
      </c>
      <c r="AU2338" s="160" t="s">
        <v>88</v>
      </c>
      <c r="AV2338" s="13" t="s">
        <v>88</v>
      </c>
      <c r="AW2338" s="13" t="s">
        <v>27</v>
      </c>
      <c r="AX2338" s="13" t="s">
        <v>72</v>
      </c>
      <c r="AY2338" s="160" t="s">
        <v>157</v>
      </c>
    </row>
    <row r="2339" spans="2:65" s="13" customFormat="1">
      <c r="B2339" s="159"/>
      <c r="D2339" s="154" t="s">
        <v>259</v>
      </c>
      <c r="E2339" s="160" t="s">
        <v>1</v>
      </c>
      <c r="F2339" s="161" t="s">
        <v>5232</v>
      </c>
      <c r="H2339" s="162">
        <v>1</v>
      </c>
      <c r="L2339" s="159"/>
      <c r="M2339" s="163"/>
      <c r="T2339" s="164"/>
      <c r="AT2339" s="160" t="s">
        <v>259</v>
      </c>
      <c r="AU2339" s="160" t="s">
        <v>88</v>
      </c>
      <c r="AV2339" s="13" t="s">
        <v>88</v>
      </c>
      <c r="AW2339" s="13" t="s">
        <v>27</v>
      </c>
      <c r="AX2339" s="13" t="s">
        <v>72</v>
      </c>
      <c r="AY2339" s="160" t="s">
        <v>157</v>
      </c>
    </row>
    <row r="2340" spans="2:65" s="12" customFormat="1">
      <c r="B2340" s="153"/>
      <c r="D2340" s="154" t="s">
        <v>259</v>
      </c>
      <c r="E2340" s="155" t="s">
        <v>1</v>
      </c>
      <c r="F2340" s="156" t="s">
        <v>2760</v>
      </c>
      <c r="H2340" s="155" t="s">
        <v>1</v>
      </c>
      <c r="L2340" s="153"/>
      <c r="M2340" s="157"/>
      <c r="T2340" s="158"/>
      <c r="AT2340" s="155" t="s">
        <v>259</v>
      </c>
      <c r="AU2340" s="155" t="s">
        <v>88</v>
      </c>
      <c r="AV2340" s="12" t="s">
        <v>80</v>
      </c>
      <c r="AW2340" s="12" t="s">
        <v>27</v>
      </c>
      <c r="AX2340" s="12" t="s">
        <v>72</v>
      </c>
      <c r="AY2340" s="155" t="s">
        <v>157</v>
      </c>
    </row>
    <row r="2341" spans="2:65" s="13" customFormat="1">
      <c r="B2341" s="159"/>
      <c r="D2341" s="154" t="s">
        <v>259</v>
      </c>
      <c r="E2341" s="160" t="s">
        <v>1</v>
      </c>
      <c r="F2341" s="161" t="s">
        <v>5233</v>
      </c>
      <c r="H2341" s="162">
        <v>4</v>
      </c>
      <c r="L2341" s="159"/>
      <c r="M2341" s="163"/>
      <c r="T2341" s="164"/>
      <c r="AT2341" s="160" t="s">
        <v>259</v>
      </c>
      <c r="AU2341" s="160" t="s">
        <v>88</v>
      </c>
      <c r="AV2341" s="13" t="s">
        <v>88</v>
      </c>
      <c r="AW2341" s="13" t="s">
        <v>27</v>
      </c>
      <c r="AX2341" s="13" t="s">
        <v>72</v>
      </c>
      <c r="AY2341" s="160" t="s">
        <v>157</v>
      </c>
    </row>
    <row r="2342" spans="2:65" s="13" customFormat="1">
      <c r="B2342" s="159"/>
      <c r="D2342" s="154" t="s">
        <v>259</v>
      </c>
      <c r="E2342" s="160" t="s">
        <v>1</v>
      </c>
      <c r="F2342" s="161" t="s">
        <v>5234</v>
      </c>
      <c r="H2342" s="162">
        <v>6</v>
      </c>
      <c r="L2342" s="159"/>
      <c r="M2342" s="163"/>
      <c r="T2342" s="164"/>
      <c r="AT2342" s="160" t="s">
        <v>259</v>
      </c>
      <c r="AU2342" s="160" t="s">
        <v>88</v>
      </c>
      <c r="AV2342" s="13" t="s">
        <v>88</v>
      </c>
      <c r="AW2342" s="13" t="s">
        <v>27</v>
      </c>
      <c r="AX2342" s="13" t="s">
        <v>72</v>
      </c>
      <c r="AY2342" s="160" t="s">
        <v>157</v>
      </c>
    </row>
    <row r="2343" spans="2:65" s="13" customFormat="1">
      <c r="B2343" s="159"/>
      <c r="D2343" s="154" t="s">
        <v>259</v>
      </c>
      <c r="E2343" s="160" t="s">
        <v>1</v>
      </c>
      <c r="F2343" s="161" t="s">
        <v>5235</v>
      </c>
      <c r="H2343" s="162">
        <v>10</v>
      </c>
      <c r="L2343" s="159"/>
      <c r="M2343" s="163"/>
      <c r="T2343" s="164"/>
      <c r="AT2343" s="160" t="s">
        <v>259</v>
      </c>
      <c r="AU2343" s="160" t="s">
        <v>88</v>
      </c>
      <c r="AV2343" s="13" t="s">
        <v>88</v>
      </c>
      <c r="AW2343" s="13" t="s">
        <v>27</v>
      </c>
      <c r="AX2343" s="13" t="s">
        <v>72</v>
      </c>
      <c r="AY2343" s="160" t="s">
        <v>157</v>
      </c>
    </row>
    <row r="2344" spans="2:65" s="12" customFormat="1">
      <c r="B2344" s="153"/>
      <c r="D2344" s="154" t="s">
        <v>259</v>
      </c>
      <c r="E2344" s="155" t="s">
        <v>1</v>
      </c>
      <c r="F2344" s="156" t="s">
        <v>2761</v>
      </c>
      <c r="H2344" s="155" t="s">
        <v>1</v>
      </c>
      <c r="L2344" s="153"/>
      <c r="M2344" s="157"/>
      <c r="T2344" s="158"/>
      <c r="AT2344" s="155" t="s">
        <v>259</v>
      </c>
      <c r="AU2344" s="155" t="s">
        <v>88</v>
      </c>
      <c r="AV2344" s="12" t="s">
        <v>80</v>
      </c>
      <c r="AW2344" s="12" t="s">
        <v>27</v>
      </c>
      <c r="AX2344" s="12" t="s">
        <v>72</v>
      </c>
      <c r="AY2344" s="155" t="s">
        <v>157</v>
      </c>
    </row>
    <row r="2345" spans="2:65" s="13" customFormat="1">
      <c r="B2345" s="159"/>
      <c r="D2345" s="154" t="s">
        <v>259</v>
      </c>
      <c r="E2345" s="160" t="s">
        <v>1</v>
      </c>
      <c r="F2345" s="161" t="s">
        <v>5229</v>
      </c>
      <c r="H2345" s="162">
        <v>2</v>
      </c>
      <c r="L2345" s="159"/>
      <c r="M2345" s="163"/>
      <c r="T2345" s="164"/>
      <c r="AT2345" s="160" t="s">
        <v>259</v>
      </c>
      <c r="AU2345" s="160" t="s">
        <v>88</v>
      </c>
      <c r="AV2345" s="13" t="s">
        <v>88</v>
      </c>
      <c r="AW2345" s="13" t="s">
        <v>27</v>
      </c>
      <c r="AX2345" s="13" t="s">
        <v>72</v>
      </c>
      <c r="AY2345" s="160" t="s">
        <v>157</v>
      </c>
    </row>
    <row r="2346" spans="2:65" s="13" customFormat="1">
      <c r="B2346" s="159"/>
      <c r="D2346" s="154" t="s">
        <v>259</v>
      </c>
      <c r="E2346" s="160" t="s">
        <v>1</v>
      </c>
      <c r="F2346" s="161" t="s">
        <v>5236</v>
      </c>
      <c r="H2346" s="162">
        <v>2</v>
      </c>
      <c r="L2346" s="159"/>
      <c r="M2346" s="163"/>
      <c r="T2346" s="164"/>
      <c r="AT2346" s="160" t="s">
        <v>259</v>
      </c>
      <c r="AU2346" s="160" t="s">
        <v>88</v>
      </c>
      <c r="AV2346" s="13" t="s">
        <v>88</v>
      </c>
      <c r="AW2346" s="13" t="s">
        <v>27</v>
      </c>
      <c r="AX2346" s="13" t="s">
        <v>72</v>
      </c>
      <c r="AY2346" s="160" t="s">
        <v>157</v>
      </c>
    </row>
    <row r="2347" spans="2:65" s="13" customFormat="1">
      <c r="B2347" s="159"/>
      <c r="D2347" s="154" t="s">
        <v>259</v>
      </c>
      <c r="E2347" s="160" t="s">
        <v>1</v>
      </c>
      <c r="F2347" s="161" t="s">
        <v>5237</v>
      </c>
      <c r="H2347" s="162">
        <v>2</v>
      </c>
      <c r="L2347" s="159"/>
      <c r="M2347" s="163"/>
      <c r="T2347" s="164"/>
      <c r="AT2347" s="160" t="s">
        <v>259</v>
      </c>
      <c r="AU2347" s="160" t="s">
        <v>88</v>
      </c>
      <c r="AV2347" s="13" t="s">
        <v>88</v>
      </c>
      <c r="AW2347" s="13" t="s">
        <v>27</v>
      </c>
      <c r="AX2347" s="13" t="s">
        <v>72</v>
      </c>
      <c r="AY2347" s="160" t="s">
        <v>157</v>
      </c>
    </row>
    <row r="2348" spans="2:65" s="13" customFormat="1">
      <c r="B2348" s="159"/>
      <c r="D2348" s="154" t="s">
        <v>259</v>
      </c>
      <c r="E2348" s="160" t="s">
        <v>1</v>
      </c>
      <c r="F2348" s="161" t="s">
        <v>5238</v>
      </c>
      <c r="H2348" s="162">
        <v>3</v>
      </c>
      <c r="L2348" s="159"/>
      <c r="M2348" s="163"/>
      <c r="T2348" s="164"/>
      <c r="AT2348" s="160" t="s">
        <v>259</v>
      </c>
      <c r="AU2348" s="160" t="s">
        <v>88</v>
      </c>
      <c r="AV2348" s="13" t="s">
        <v>88</v>
      </c>
      <c r="AW2348" s="13" t="s">
        <v>27</v>
      </c>
      <c r="AX2348" s="13" t="s">
        <v>72</v>
      </c>
      <c r="AY2348" s="160" t="s">
        <v>157</v>
      </c>
    </row>
    <row r="2349" spans="2:65" s="14" customFormat="1">
      <c r="B2349" s="165"/>
      <c r="D2349" s="154" t="s">
        <v>259</v>
      </c>
      <c r="E2349" s="166" t="s">
        <v>1</v>
      </c>
      <c r="F2349" s="167" t="s">
        <v>265</v>
      </c>
      <c r="H2349" s="168">
        <v>56</v>
      </c>
      <c r="L2349" s="165"/>
      <c r="M2349" s="169"/>
      <c r="T2349" s="170"/>
      <c r="AT2349" s="166" t="s">
        <v>259</v>
      </c>
      <c r="AU2349" s="166" t="s">
        <v>88</v>
      </c>
      <c r="AV2349" s="14" t="s">
        <v>164</v>
      </c>
      <c r="AW2349" s="14" t="s">
        <v>27</v>
      </c>
      <c r="AX2349" s="14" t="s">
        <v>80</v>
      </c>
      <c r="AY2349" s="166" t="s">
        <v>157</v>
      </c>
    </row>
    <row r="2350" spans="2:65" s="1" customFormat="1" ht="24.25" customHeight="1">
      <c r="B2350" s="28"/>
      <c r="C2350" s="205" t="s">
        <v>1453</v>
      </c>
      <c r="D2350" s="205" t="s">
        <v>557</v>
      </c>
      <c r="E2350" s="206" t="s">
        <v>5239</v>
      </c>
      <c r="F2350" s="207" t="s">
        <v>5240</v>
      </c>
      <c r="G2350" s="208" t="s">
        <v>228</v>
      </c>
      <c r="H2350" s="209">
        <v>25</v>
      </c>
      <c r="I2350" s="904"/>
      <c r="J2350" s="210">
        <f>ROUND(I2350*H2350,2)</f>
        <v>0</v>
      </c>
      <c r="K2350" s="207" t="s">
        <v>2720</v>
      </c>
      <c r="L2350" s="185"/>
      <c r="M2350" s="186" t="s">
        <v>1</v>
      </c>
      <c r="N2350" s="187" t="s">
        <v>38</v>
      </c>
      <c r="O2350" s="142">
        <v>0</v>
      </c>
      <c r="P2350" s="142">
        <f>O2350*H2350</f>
        <v>0</v>
      </c>
      <c r="Q2350" s="142">
        <v>1.7500000000000002E-2</v>
      </c>
      <c r="R2350" s="142">
        <f>Q2350*H2350</f>
        <v>0.43750000000000006</v>
      </c>
      <c r="S2350" s="142">
        <v>0</v>
      </c>
      <c r="T2350" s="143">
        <f>S2350*H2350</f>
        <v>0</v>
      </c>
      <c r="AR2350" s="144" t="s">
        <v>735</v>
      </c>
      <c r="AT2350" s="144" t="s">
        <v>557</v>
      </c>
      <c r="AU2350" s="144" t="s">
        <v>88</v>
      </c>
      <c r="AY2350" s="16" t="s">
        <v>157</v>
      </c>
      <c r="BE2350" s="145">
        <f>IF(N2350="základní",J2350,0)</f>
        <v>0</v>
      </c>
      <c r="BF2350" s="145">
        <f>IF(N2350="snížená",J2350,0)</f>
        <v>0</v>
      </c>
      <c r="BG2350" s="145">
        <f>IF(N2350="zákl. přenesená",J2350,0)</f>
        <v>0</v>
      </c>
      <c r="BH2350" s="145">
        <f>IF(N2350="sníž. přenesená",J2350,0)</f>
        <v>0</v>
      </c>
      <c r="BI2350" s="145">
        <f>IF(N2350="nulová",J2350,0)</f>
        <v>0</v>
      </c>
      <c r="BJ2350" s="16" t="s">
        <v>88</v>
      </c>
      <c r="BK2350" s="145">
        <f>ROUND(I2350*H2350,2)</f>
        <v>0</v>
      </c>
      <c r="BL2350" s="16" t="s">
        <v>188</v>
      </c>
      <c r="BM2350" s="144" t="s">
        <v>5241</v>
      </c>
    </row>
    <row r="2351" spans="2:65" s="12" customFormat="1">
      <c r="B2351" s="153"/>
      <c r="D2351" s="154" t="s">
        <v>259</v>
      </c>
      <c r="E2351" s="155" t="s">
        <v>1</v>
      </c>
      <c r="F2351" s="156" t="s">
        <v>2723</v>
      </c>
      <c r="H2351" s="155" t="s">
        <v>1</v>
      </c>
      <c r="L2351" s="153"/>
      <c r="M2351" s="157"/>
      <c r="T2351" s="158"/>
      <c r="AT2351" s="155" t="s">
        <v>259</v>
      </c>
      <c r="AU2351" s="155" t="s">
        <v>88</v>
      </c>
      <c r="AV2351" s="12" t="s">
        <v>80</v>
      </c>
      <c r="AW2351" s="12" t="s">
        <v>27</v>
      </c>
      <c r="AX2351" s="12" t="s">
        <v>72</v>
      </c>
      <c r="AY2351" s="155" t="s">
        <v>157</v>
      </c>
    </row>
    <row r="2352" spans="2:65" s="12" customFormat="1">
      <c r="B2352" s="153"/>
      <c r="D2352" s="154" t="s">
        <v>259</v>
      </c>
      <c r="E2352" s="155" t="s">
        <v>1</v>
      </c>
      <c r="F2352" s="156" t="s">
        <v>5153</v>
      </c>
      <c r="H2352" s="155" t="s">
        <v>1</v>
      </c>
      <c r="L2352" s="153"/>
      <c r="M2352" s="157"/>
      <c r="T2352" s="158"/>
      <c r="AT2352" s="155" t="s">
        <v>259</v>
      </c>
      <c r="AU2352" s="155" t="s">
        <v>88</v>
      </c>
      <c r="AV2352" s="12" t="s">
        <v>80</v>
      </c>
      <c r="AW2352" s="12" t="s">
        <v>27</v>
      </c>
      <c r="AX2352" s="12" t="s">
        <v>72</v>
      </c>
      <c r="AY2352" s="155" t="s">
        <v>157</v>
      </c>
    </row>
    <row r="2353" spans="2:65" s="12" customFormat="1">
      <c r="B2353" s="153"/>
      <c r="D2353" s="154" t="s">
        <v>259</v>
      </c>
      <c r="E2353" s="155" t="s">
        <v>1</v>
      </c>
      <c r="F2353" s="156" t="s">
        <v>2758</v>
      </c>
      <c r="H2353" s="155" t="s">
        <v>1</v>
      </c>
      <c r="L2353" s="153"/>
      <c r="M2353" s="157"/>
      <c r="T2353" s="158"/>
      <c r="AT2353" s="155" t="s">
        <v>259</v>
      </c>
      <c r="AU2353" s="155" t="s">
        <v>88</v>
      </c>
      <c r="AV2353" s="12" t="s">
        <v>80</v>
      </c>
      <c r="AW2353" s="12" t="s">
        <v>27</v>
      </c>
      <c r="AX2353" s="12" t="s">
        <v>72</v>
      </c>
      <c r="AY2353" s="155" t="s">
        <v>157</v>
      </c>
    </row>
    <row r="2354" spans="2:65" s="13" customFormat="1">
      <c r="B2354" s="159"/>
      <c r="D2354" s="154" t="s">
        <v>259</v>
      </c>
      <c r="E2354" s="160" t="s">
        <v>1</v>
      </c>
      <c r="F2354" s="161" t="s">
        <v>5226</v>
      </c>
      <c r="H2354" s="162">
        <v>5</v>
      </c>
      <c r="L2354" s="159"/>
      <c r="M2354" s="163"/>
      <c r="T2354" s="164"/>
      <c r="AT2354" s="160" t="s">
        <v>259</v>
      </c>
      <c r="AU2354" s="160" t="s">
        <v>88</v>
      </c>
      <c r="AV2354" s="13" t="s">
        <v>88</v>
      </c>
      <c r="AW2354" s="13" t="s">
        <v>27</v>
      </c>
      <c r="AX2354" s="13" t="s">
        <v>72</v>
      </c>
      <c r="AY2354" s="160" t="s">
        <v>157</v>
      </c>
    </row>
    <row r="2355" spans="2:65" s="13" customFormat="1">
      <c r="B2355" s="159"/>
      <c r="D2355" s="154" t="s">
        <v>259</v>
      </c>
      <c r="E2355" s="160" t="s">
        <v>1</v>
      </c>
      <c r="F2355" s="161" t="s">
        <v>5227</v>
      </c>
      <c r="H2355" s="162">
        <v>2</v>
      </c>
      <c r="L2355" s="159"/>
      <c r="M2355" s="163"/>
      <c r="T2355" s="164"/>
      <c r="AT2355" s="160" t="s">
        <v>259</v>
      </c>
      <c r="AU2355" s="160" t="s">
        <v>88</v>
      </c>
      <c r="AV2355" s="13" t="s">
        <v>88</v>
      </c>
      <c r="AW2355" s="13" t="s">
        <v>27</v>
      </c>
      <c r="AX2355" s="13" t="s">
        <v>72</v>
      </c>
      <c r="AY2355" s="160" t="s">
        <v>157</v>
      </c>
    </row>
    <row r="2356" spans="2:65" s="12" customFormat="1">
      <c r="B2356" s="153"/>
      <c r="D2356" s="154" t="s">
        <v>259</v>
      </c>
      <c r="E2356" s="155" t="s">
        <v>1</v>
      </c>
      <c r="F2356" s="156" t="s">
        <v>2759</v>
      </c>
      <c r="H2356" s="155" t="s">
        <v>1</v>
      </c>
      <c r="L2356" s="153"/>
      <c r="M2356" s="157"/>
      <c r="T2356" s="158"/>
      <c r="AT2356" s="155" t="s">
        <v>259</v>
      </c>
      <c r="AU2356" s="155" t="s">
        <v>88</v>
      </c>
      <c r="AV2356" s="12" t="s">
        <v>80</v>
      </c>
      <c r="AW2356" s="12" t="s">
        <v>27</v>
      </c>
      <c r="AX2356" s="12" t="s">
        <v>72</v>
      </c>
      <c r="AY2356" s="155" t="s">
        <v>157</v>
      </c>
    </row>
    <row r="2357" spans="2:65" s="13" customFormat="1">
      <c r="B2357" s="159"/>
      <c r="D2357" s="154" t="s">
        <v>259</v>
      </c>
      <c r="E2357" s="160" t="s">
        <v>1</v>
      </c>
      <c r="F2357" s="161" t="s">
        <v>5229</v>
      </c>
      <c r="H2357" s="162">
        <v>2</v>
      </c>
      <c r="L2357" s="159"/>
      <c r="M2357" s="163"/>
      <c r="T2357" s="164"/>
      <c r="AT2357" s="160" t="s">
        <v>259</v>
      </c>
      <c r="AU2357" s="160" t="s">
        <v>88</v>
      </c>
      <c r="AV2357" s="13" t="s">
        <v>88</v>
      </c>
      <c r="AW2357" s="13" t="s">
        <v>27</v>
      </c>
      <c r="AX2357" s="13" t="s">
        <v>72</v>
      </c>
      <c r="AY2357" s="160" t="s">
        <v>157</v>
      </c>
    </row>
    <row r="2358" spans="2:65" s="13" customFormat="1">
      <c r="B2358" s="159"/>
      <c r="D2358" s="154" t="s">
        <v>259</v>
      </c>
      <c r="E2358" s="160" t="s">
        <v>1</v>
      </c>
      <c r="F2358" s="161" t="s">
        <v>5227</v>
      </c>
      <c r="H2358" s="162">
        <v>2</v>
      </c>
      <c r="L2358" s="159"/>
      <c r="M2358" s="163"/>
      <c r="T2358" s="164"/>
      <c r="AT2358" s="160" t="s">
        <v>259</v>
      </c>
      <c r="AU2358" s="160" t="s">
        <v>88</v>
      </c>
      <c r="AV2358" s="13" t="s">
        <v>88</v>
      </c>
      <c r="AW2358" s="13" t="s">
        <v>27</v>
      </c>
      <c r="AX2358" s="13" t="s">
        <v>72</v>
      </c>
      <c r="AY2358" s="160" t="s">
        <v>157</v>
      </c>
    </row>
    <row r="2359" spans="2:65" s="12" customFormat="1">
      <c r="B2359" s="153"/>
      <c r="D2359" s="154" t="s">
        <v>259</v>
      </c>
      <c r="E2359" s="155" t="s">
        <v>1</v>
      </c>
      <c r="F2359" s="156" t="s">
        <v>2760</v>
      </c>
      <c r="H2359" s="155" t="s">
        <v>1</v>
      </c>
      <c r="L2359" s="153"/>
      <c r="M2359" s="157"/>
      <c r="T2359" s="158"/>
      <c r="AT2359" s="155" t="s">
        <v>259</v>
      </c>
      <c r="AU2359" s="155" t="s">
        <v>88</v>
      </c>
      <c r="AV2359" s="12" t="s">
        <v>80</v>
      </c>
      <c r="AW2359" s="12" t="s">
        <v>27</v>
      </c>
      <c r="AX2359" s="12" t="s">
        <v>72</v>
      </c>
      <c r="AY2359" s="155" t="s">
        <v>157</v>
      </c>
    </row>
    <row r="2360" spans="2:65" s="13" customFormat="1">
      <c r="B2360" s="159"/>
      <c r="D2360" s="154" t="s">
        <v>259</v>
      </c>
      <c r="E2360" s="160" t="s">
        <v>1</v>
      </c>
      <c r="F2360" s="161" t="s">
        <v>5233</v>
      </c>
      <c r="H2360" s="162">
        <v>4</v>
      </c>
      <c r="L2360" s="159"/>
      <c r="M2360" s="163"/>
      <c r="T2360" s="164"/>
      <c r="AT2360" s="160" t="s">
        <v>259</v>
      </c>
      <c r="AU2360" s="160" t="s">
        <v>88</v>
      </c>
      <c r="AV2360" s="13" t="s">
        <v>88</v>
      </c>
      <c r="AW2360" s="13" t="s">
        <v>27</v>
      </c>
      <c r="AX2360" s="13" t="s">
        <v>72</v>
      </c>
      <c r="AY2360" s="160" t="s">
        <v>157</v>
      </c>
    </row>
    <row r="2361" spans="2:65" s="13" customFormat="1">
      <c r="B2361" s="159"/>
      <c r="D2361" s="154" t="s">
        <v>259</v>
      </c>
      <c r="E2361" s="160" t="s">
        <v>1</v>
      </c>
      <c r="F2361" s="161" t="s">
        <v>5234</v>
      </c>
      <c r="H2361" s="162">
        <v>6</v>
      </c>
      <c r="L2361" s="159"/>
      <c r="M2361" s="163"/>
      <c r="T2361" s="164"/>
      <c r="AT2361" s="160" t="s">
        <v>259</v>
      </c>
      <c r="AU2361" s="160" t="s">
        <v>88</v>
      </c>
      <c r="AV2361" s="13" t="s">
        <v>88</v>
      </c>
      <c r="AW2361" s="13" t="s">
        <v>27</v>
      </c>
      <c r="AX2361" s="13" t="s">
        <v>72</v>
      </c>
      <c r="AY2361" s="160" t="s">
        <v>157</v>
      </c>
    </row>
    <row r="2362" spans="2:65" s="12" customFormat="1">
      <c r="B2362" s="153"/>
      <c r="D2362" s="154" t="s">
        <v>259</v>
      </c>
      <c r="E2362" s="155" t="s">
        <v>1</v>
      </c>
      <c r="F2362" s="156" t="s">
        <v>2761</v>
      </c>
      <c r="H2362" s="155" t="s">
        <v>1</v>
      </c>
      <c r="L2362" s="153"/>
      <c r="M2362" s="157"/>
      <c r="T2362" s="158"/>
      <c r="AT2362" s="155" t="s">
        <v>259</v>
      </c>
      <c r="AU2362" s="155" t="s">
        <v>88</v>
      </c>
      <c r="AV2362" s="12" t="s">
        <v>80</v>
      </c>
      <c r="AW2362" s="12" t="s">
        <v>27</v>
      </c>
      <c r="AX2362" s="12" t="s">
        <v>72</v>
      </c>
      <c r="AY2362" s="155" t="s">
        <v>157</v>
      </c>
    </row>
    <row r="2363" spans="2:65" s="13" customFormat="1">
      <c r="B2363" s="159"/>
      <c r="D2363" s="154" t="s">
        <v>259</v>
      </c>
      <c r="E2363" s="160" t="s">
        <v>1</v>
      </c>
      <c r="F2363" s="161" t="s">
        <v>5229</v>
      </c>
      <c r="H2363" s="162">
        <v>2</v>
      </c>
      <c r="L2363" s="159"/>
      <c r="M2363" s="163"/>
      <c r="T2363" s="164"/>
      <c r="AT2363" s="160" t="s">
        <v>259</v>
      </c>
      <c r="AU2363" s="160" t="s">
        <v>88</v>
      </c>
      <c r="AV2363" s="13" t="s">
        <v>88</v>
      </c>
      <c r="AW2363" s="13" t="s">
        <v>27</v>
      </c>
      <c r="AX2363" s="13" t="s">
        <v>72</v>
      </c>
      <c r="AY2363" s="160" t="s">
        <v>157</v>
      </c>
    </row>
    <row r="2364" spans="2:65" s="13" customFormat="1">
      <c r="B2364" s="159"/>
      <c r="D2364" s="154" t="s">
        <v>259</v>
      </c>
      <c r="E2364" s="160" t="s">
        <v>1</v>
      </c>
      <c r="F2364" s="161" t="s">
        <v>5236</v>
      </c>
      <c r="H2364" s="162">
        <v>2</v>
      </c>
      <c r="L2364" s="159"/>
      <c r="M2364" s="163"/>
      <c r="T2364" s="164"/>
      <c r="AT2364" s="160" t="s">
        <v>259</v>
      </c>
      <c r="AU2364" s="160" t="s">
        <v>88</v>
      </c>
      <c r="AV2364" s="13" t="s">
        <v>88</v>
      </c>
      <c r="AW2364" s="13" t="s">
        <v>27</v>
      </c>
      <c r="AX2364" s="13" t="s">
        <v>72</v>
      </c>
      <c r="AY2364" s="160" t="s">
        <v>157</v>
      </c>
    </row>
    <row r="2365" spans="2:65" s="14" customFormat="1">
      <c r="B2365" s="165"/>
      <c r="D2365" s="154" t="s">
        <v>259</v>
      </c>
      <c r="E2365" s="166" t="s">
        <v>1</v>
      </c>
      <c r="F2365" s="167" t="s">
        <v>265</v>
      </c>
      <c r="H2365" s="168">
        <v>25</v>
      </c>
      <c r="L2365" s="165"/>
      <c r="M2365" s="169"/>
      <c r="T2365" s="170"/>
      <c r="AT2365" s="166" t="s">
        <v>259</v>
      </c>
      <c r="AU2365" s="166" t="s">
        <v>88</v>
      </c>
      <c r="AV2365" s="14" t="s">
        <v>164</v>
      </c>
      <c r="AW2365" s="14" t="s">
        <v>27</v>
      </c>
      <c r="AX2365" s="14" t="s">
        <v>80</v>
      </c>
      <c r="AY2365" s="166" t="s">
        <v>157</v>
      </c>
    </row>
    <row r="2366" spans="2:65" s="1" customFormat="1" ht="24.25" customHeight="1">
      <c r="B2366" s="28"/>
      <c r="C2366" s="205" t="s">
        <v>1459</v>
      </c>
      <c r="D2366" s="205" t="s">
        <v>557</v>
      </c>
      <c r="E2366" s="206" t="s">
        <v>2157</v>
      </c>
      <c r="F2366" s="207" t="s">
        <v>2158</v>
      </c>
      <c r="G2366" s="208" t="s">
        <v>228</v>
      </c>
      <c r="H2366" s="209">
        <v>11</v>
      </c>
      <c r="I2366" s="904"/>
      <c r="J2366" s="210">
        <f>ROUND(I2366*H2366,2)</f>
        <v>0</v>
      </c>
      <c r="K2366" s="207" t="s">
        <v>2720</v>
      </c>
      <c r="L2366" s="185"/>
      <c r="M2366" s="186" t="s">
        <v>1</v>
      </c>
      <c r="N2366" s="187" t="s">
        <v>38</v>
      </c>
      <c r="O2366" s="142">
        <v>0</v>
      </c>
      <c r="P2366" s="142">
        <f>O2366*H2366</f>
        <v>0</v>
      </c>
      <c r="Q2366" s="142">
        <v>1.95E-2</v>
      </c>
      <c r="R2366" s="142">
        <f>Q2366*H2366</f>
        <v>0.2145</v>
      </c>
      <c r="S2366" s="142">
        <v>0</v>
      </c>
      <c r="T2366" s="143">
        <f>S2366*H2366</f>
        <v>0</v>
      </c>
      <c r="AR2366" s="144" t="s">
        <v>735</v>
      </c>
      <c r="AT2366" s="144" t="s">
        <v>557</v>
      </c>
      <c r="AU2366" s="144" t="s">
        <v>88</v>
      </c>
      <c r="AY2366" s="16" t="s">
        <v>157</v>
      </c>
      <c r="BE2366" s="145">
        <f>IF(N2366="základní",J2366,0)</f>
        <v>0</v>
      </c>
      <c r="BF2366" s="145">
        <f>IF(N2366="snížená",J2366,0)</f>
        <v>0</v>
      </c>
      <c r="BG2366" s="145">
        <f>IF(N2366="zákl. přenesená",J2366,0)</f>
        <v>0</v>
      </c>
      <c r="BH2366" s="145">
        <f>IF(N2366="sníž. přenesená",J2366,0)</f>
        <v>0</v>
      </c>
      <c r="BI2366" s="145">
        <f>IF(N2366="nulová",J2366,0)</f>
        <v>0</v>
      </c>
      <c r="BJ2366" s="16" t="s">
        <v>88</v>
      </c>
      <c r="BK2366" s="145">
        <f>ROUND(I2366*H2366,2)</f>
        <v>0</v>
      </c>
      <c r="BL2366" s="16" t="s">
        <v>188</v>
      </c>
      <c r="BM2366" s="144" t="s">
        <v>5242</v>
      </c>
    </row>
    <row r="2367" spans="2:65" s="12" customFormat="1">
      <c r="B2367" s="153"/>
      <c r="D2367" s="154" t="s">
        <v>259</v>
      </c>
      <c r="E2367" s="155" t="s">
        <v>1</v>
      </c>
      <c r="F2367" s="156" t="s">
        <v>2723</v>
      </c>
      <c r="H2367" s="155" t="s">
        <v>1</v>
      </c>
      <c r="L2367" s="153"/>
      <c r="M2367" s="157"/>
      <c r="T2367" s="158"/>
      <c r="AT2367" s="155" t="s">
        <v>259</v>
      </c>
      <c r="AU2367" s="155" t="s">
        <v>88</v>
      </c>
      <c r="AV2367" s="12" t="s">
        <v>80</v>
      </c>
      <c r="AW2367" s="12" t="s">
        <v>27</v>
      </c>
      <c r="AX2367" s="12" t="s">
        <v>72</v>
      </c>
      <c r="AY2367" s="155" t="s">
        <v>157</v>
      </c>
    </row>
    <row r="2368" spans="2:65" s="12" customFormat="1">
      <c r="B2368" s="153"/>
      <c r="D2368" s="154" t="s">
        <v>259</v>
      </c>
      <c r="E2368" s="155" t="s">
        <v>1</v>
      </c>
      <c r="F2368" s="156" t="s">
        <v>5153</v>
      </c>
      <c r="H2368" s="155" t="s">
        <v>1</v>
      </c>
      <c r="L2368" s="153"/>
      <c r="M2368" s="157"/>
      <c r="T2368" s="158"/>
      <c r="AT2368" s="155" t="s">
        <v>259</v>
      </c>
      <c r="AU2368" s="155" t="s">
        <v>88</v>
      </c>
      <c r="AV2368" s="12" t="s">
        <v>80</v>
      </c>
      <c r="AW2368" s="12" t="s">
        <v>27</v>
      </c>
      <c r="AX2368" s="12" t="s">
        <v>72</v>
      </c>
      <c r="AY2368" s="155" t="s">
        <v>157</v>
      </c>
    </row>
    <row r="2369" spans="2:65" s="12" customFormat="1">
      <c r="B2369" s="153"/>
      <c r="D2369" s="154" t="s">
        <v>259</v>
      </c>
      <c r="E2369" s="155" t="s">
        <v>1</v>
      </c>
      <c r="F2369" s="156" t="s">
        <v>2758</v>
      </c>
      <c r="H2369" s="155" t="s">
        <v>1</v>
      </c>
      <c r="L2369" s="153"/>
      <c r="M2369" s="157"/>
      <c r="T2369" s="158"/>
      <c r="AT2369" s="155" t="s">
        <v>259</v>
      </c>
      <c r="AU2369" s="155" t="s">
        <v>88</v>
      </c>
      <c r="AV2369" s="12" t="s">
        <v>80</v>
      </c>
      <c r="AW2369" s="12" t="s">
        <v>27</v>
      </c>
      <c r="AX2369" s="12" t="s">
        <v>72</v>
      </c>
      <c r="AY2369" s="155" t="s">
        <v>157</v>
      </c>
    </row>
    <row r="2370" spans="2:65" s="13" customFormat="1">
      <c r="B2370" s="159"/>
      <c r="D2370" s="154" t="s">
        <v>259</v>
      </c>
      <c r="E2370" s="160" t="s">
        <v>1</v>
      </c>
      <c r="F2370" s="161" t="s">
        <v>5228</v>
      </c>
      <c r="H2370" s="162">
        <v>8</v>
      </c>
      <c r="L2370" s="159"/>
      <c r="M2370" s="163"/>
      <c r="T2370" s="164"/>
      <c r="AT2370" s="160" t="s">
        <v>259</v>
      </c>
      <c r="AU2370" s="160" t="s">
        <v>88</v>
      </c>
      <c r="AV2370" s="13" t="s">
        <v>88</v>
      </c>
      <c r="AW2370" s="13" t="s">
        <v>27</v>
      </c>
      <c r="AX2370" s="13" t="s">
        <v>72</v>
      </c>
      <c r="AY2370" s="160" t="s">
        <v>157</v>
      </c>
    </row>
    <row r="2371" spans="2:65" s="12" customFormat="1">
      <c r="B2371" s="153"/>
      <c r="D2371" s="154" t="s">
        <v>259</v>
      </c>
      <c r="E2371" s="155" t="s">
        <v>1</v>
      </c>
      <c r="F2371" s="156" t="s">
        <v>2759</v>
      </c>
      <c r="H2371" s="155" t="s">
        <v>1</v>
      </c>
      <c r="L2371" s="153"/>
      <c r="M2371" s="157"/>
      <c r="T2371" s="158"/>
      <c r="AT2371" s="155" t="s">
        <v>259</v>
      </c>
      <c r="AU2371" s="155" t="s">
        <v>88</v>
      </c>
      <c r="AV2371" s="12" t="s">
        <v>80</v>
      </c>
      <c r="AW2371" s="12" t="s">
        <v>27</v>
      </c>
      <c r="AX2371" s="12" t="s">
        <v>72</v>
      </c>
      <c r="AY2371" s="155" t="s">
        <v>157</v>
      </c>
    </row>
    <row r="2372" spans="2:65" s="13" customFormat="1">
      <c r="B2372" s="159"/>
      <c r="D2372" s="154" t="s">
        <v>259</v>
      </c>
      <c r="E2372" s="160" t="s">
        <v>1</v>
      </c>
      <c r="F2372" s="161" t="s">
        <v>5243</v>
      </c>
      <c r="H2372" s="162">
        <v>1</v>
      </c>
      <c r="L2372" s="159"/>
      <c r="M2372" s="163"/>
      <c r="T2372" s="164"/>
      <c r="AT2372" s="160" t="s">
        <v>259</v>
      </c>
      <c r="AU2372" s="160" t="s">
        <v>88</v>
      </c>
      <c r="AV2372" s="13" t="s">
        <v>88</v>
      </c>
      <c r="AW2372" s="13" t="s">
        <v>27</v>
      </c>
      <c r="AX2372" s="13" t="s">
        <v>72</v>
      </c>
      <c r="AY2372" s="160" t="s">
        <v>157</v>
      </c>
    </row>
    <row r="2373" spans="2:65" s="12" customFormat="1">
      <c r="B2373" s="153"/>
      <c r="D2373" s="154" t="s">
        <v>259</v>
      </c>
      <c r="E2373" s="155" t="s">
        <v>1</v>
      </c>
      <c r="F2373" s="156" t="s">
        <v>2760</v>
      </c>
      <c r="H2373" s="155" t="s">
        <v>1</v>
      </c>
      <c r="L2373" s="153"/>
      <c r="M2373" s="157"/>
      <c r="T2373" s="158"/>
      <c r="AT2373" s="155" t="s">
        <v>259</v>
      </c>
      <c r="AU2373" s="155" t="s">
        <v>88</v>
      </c>
      <c r="AV2373" s="12" t="s">
        <v>80</v>
      </c>
      <c r="AW2373" s="12" t="s">
        <v>27</v>
      </c>
      <c r="AX2373" s="12" t="s">
        <v>72</v>
      </c>
      <c r="AY2373" s="155" t="s">
        <v>157</v>
      </c>
    </row>
    <row r="2374" spans="2:65" s="12" customFormat="1">
      <c r="B2374" s="153"/>
      <c r="D2374" s="154" t="s">
        <v>259</v>
      </c>
      <c r="E2374" s="155" t="s">
        <v>1</v>
      </c>
      <c r="F2374" s="156" t="s">
        <v>2761</v>
      </c>
      <c r="H2374" s="155" t="s">
        <v>1</v>
      </c>
      <c r="L2374" s="153"/>
      <c r="M2374" s="157"/>
      <c r="T2374" s="158"/>
      <c r="AT2374" s="155" t="s">
        <v>259</v>
      </c>
      <c r="AU2374" s="155" t="s">
        <v>88</v>
      </c>
      <c r="AV2374" s="12" t="s">
        <v>80</v>
      </c>
      <c r="AW2374" s="12" t="s">
        <v>27</v>
      </c>
      <c r="AX2374" s="12" t="s">
        <v>72</v>
      </c>
      <c r="AY2374" s="155" t="s">
        <v>157</v>
      </c>
    </row>
    <row r="2375" spans="2:65" s="13" customFormat="1">
      <c r="B2375" s="159"/>
      <c r="D2375" s="154" t="s">
        <v>259</v>
      </c>
      <c r="E2375" s="160" t="s">
        <v>1</v>
      </c>
      <c r="F2375" s="161" t="s">
        <v>5237</v>
      </c>
      <c r="H2375" s="162">
        <v>2</v>
      </c>
      <c r="L2375" s="159"/>
      <c r="M2375" s="163"/>
      <c r="T2375" s="164"/>
      <c r="AT2375" s="160" t="s">
        <v>259</v>
      </c>
      <c r="AU2375" s="160" t="s">
        <v>88</v>
      </c>
      <c r="AV2375" s="13" t="s">
        <v>88</v>
      </c>
      <c r="AW2375" s="13" t="s">
        <v>27</v>
      </c>
      <c r="AX2375" s="13" t="s">
        <v>72</v>
      </c>
      <c r="AY2375" s="160" t="s">
        <v>157</v>
      </c>
    </row>
    <row r="2376" spans="2:65" s="14" customFormat="1">
      <c r="B2376" s="165"/>
      <c r="D2376" s="154" t="s">
        <v>259</v>
      </c>
      <c r="E2376" s="166" t="s">
        <v>1</v>
      </c>
      <c r="F2376" s="167" t="s">
        <v>265</v>
      </c>
      <c r="H2376" s="168">
        <v>11</v>
      </c>
      <c r="L2376" s="165"/>
      <c r="M2376" s="169"/>
      <c r="T2376" s="170"/>
      <c r="AT2376" s="166" t="s">
        <v>259</v>
      </c>
      <c r="AU2376" s="166" t="s">
        <v>88</v>
      </c>
      <c r="AV2376" s="14" t="s">
        <v>164</v>
      </c>
      <c r="AW2376" s="14" t="s">
        <v>27</v>
      </c>
      <c r="AX2376" s="14" t="s">
        <v>80</v>
      </c>
      <c r="AY2376" s="166" t="s">
        <v>157</v>
      </c>
    </row>
    <row r="2377" spans="2:65" s="1" customFormat="1" ht="24.25" customHeight="1">
      <c r="B2377" s="28"/>
      <c r="C2377" s="205" t="s">
        <v>1464</v>
      </c>
      <c r="D2377" s="205" t="s">
        <v>557</v>
      </c>
      <c r="E2377" s="206" t="s">
        <v>5244</v>
      </c>
      <c r="F2377" s="207" t="s">
        <v>5245</v>
      </c>
      <c r="G2377" s="208" t="s">
        <v>228</v>
      </c>
      <c r="H2377" s="209">
        <v>2</v>
      </c>
      <c r="I2377" s="904"/>
      <c r="J2377" s="210">
        <f>ROUND(I2377*H2377,2)</f>
        <v>0</v>
      </c>
      <c r="K2377" s="207" t="s">
        <v>2720</v>
      </c>
      <c r="L2377" s="185"/>
      <c r="M2377" s="186" t="s">
        <v>1</v>
      </c>
      <c r="N2377" s="187" t="s">
        <v>38</v>
      </c>
      <c r="O2377" s="142">
        <v>0</v>
      </c>
      <c r="P2377" s="142">
        <f>O2377*H2377</f>
        <v>0</v>
      </c>
      <c r="Q2377" s="142">
        <v>1.95E-2</v>
      </c>
      <c r="R2377" s="142">
        <f>Q2377*H2377</f>
        <v>3.9E-2</v>
      </c>
      <c r="S2377" s="142">
        <v>0</v>
      </c>
      <c r="T2377" s="143">
        <f>S2377*H2377</f>
        <v>0</v>
      </c>
      <c r="AR2377" s="144" t="s">
        <v>735</v>
      </c>
      <c r="AT2377" s="144" t="s">
        <v>557</v>
      </c>
      <c r="AU2377" s="144" t="s">
        <v>88</v>
      </c>
      <c r="AY2377" s="16" t="s">
        <v>157</v>
      </c>
      <c r="BE2377" s="145">
        <f>IF(N2377="základní",J2377,0)</f>
        <v>0</v>
      </c>
      <c r="BF2377" s="145">
        <f>IF(N2377="snížená",J2377,0)</f>
        <v>0</v>
      </c>
      <c r="BG2377" s="145">
        <f>IF(N2377="zákl. přenesená",J2377,0)</f>
        <v>0</v>
      </c>
      <c r="BH2377" s="145">
        <f>IF(N2377="sníž. přenesená",J2377,0)</f>
        <v>0</v>
      </c>
      <c r="BI2377" s="145">
        <f>IF(N2377="nulová",J2377,0)</f>
        <v>0</v>
      </c>
      <c r="BJ2377" s="16" t="s">
        <v>88</v>
      </c>
      <c r="BK2377" s="145">
        <f>ROUND(I2377*H2377,2)</f>
        <v>0</v>
      </c>
      <c r="BL2377" s="16" t="s">
        <v>188</v>
      </c>
      <c r="BM2377" s="144" t="s">
        <v>5246</v>
      </c>
    </row>
    <row r="2378" spans="2:65" s="12" customFormat="1">
      <c r="B2378" s="153"/>
      <c r="D2378" s="154" t="s">
        <v>259</v>
      </c>
      <c r="E2378" s="155" t="s">
        <v>1</v>
      </c>
      <c r="F2378" s="156" t="s">
        <v>2723</v>
      </c>
      <c r="H2378" s="155" t="s">
        <v>1</v>
      </c>
      <c r="L2378" s="153"/>
      <c r="M2378" s="157"/>
      <c r="T2378" s="158"/>
      <c r="AT2378" s="155" t="s">
        <v>259</v>
      </c>
      <c r="AU2378" s="155" t="s">
        <v>88</v>
      </c>
      <c r="AV2378" s="12" t="s">
        <v>80</v>
      </c>
      <c r="AW2378" s="12" t="s">
        <v>27</v>
      </c>
      <c r="AX2378" s="12" t="s">
        <v>72</v>
      </c>
      <c r="AY2378" s="155" t="s">
        <v>157</v>
      </c>
    </row>
    <row r="2379" spans="2:65" s="12" customFormat="1">
      <c r="B2379" s="153"/>
      <c r="D2379" s="154" t="s">
        <v>259</v>
      </c>
      <c r="E2379" s="155" t="s">
        <v>1</v>
      </c>
      <c r="F2379" s="156" t="s">
        <v>5153</v>
      </c>
      <c r="H2379" s="155" t="s">
        <v>1</v>
      </c>
      <c r="L2379" s="153"/>
      <c r="M2379" s="157"/>
      <c r="T2379" s="158"/>
      <c r="AT2379" s="155" t="s">
        <v>259</v>
      </c>
      <c r="AU2379" s="155" t="s">
        <v>88</v>
      </c>
      <c r="AV2379" s="12" t="s">
        <v>80</v>
      </c>
      <c r="AW2379" s="12" t="s">
        <v>27</v>
      </c>
      <c r="AX2379" s="12" t="s">
        <v>72</v>
      </c>
      <c r="AY2379" s="155" t="s">
        <v>157</v>
      </c>
    </row>
    <row r="2380" spans="2:65" s="12" customFormat="1">
      <c r="B2380" s="153"/>
      <c r="D2380" s="154" t="s">
        <v>259</v>
      </c>
      <c r="E2380" s="155" t="s">
        <v>1</v>
      </c>
      <c r="F2380" s="156" t="s">
        <v>2759</v>
      </c>
      <c r="H2380" s="155" t="s">
        <v>1</v>
      </c>
      <c r="L2380" s="153"/>
      <c r="M2380" s="157"/>
      <c r="T2380" s="158"/>
      <c r="AT2380" s="155" t="s">
        <v>259</v>
      </c>
      <c r="AU2380" s="155" t="s">
        <v>88</v>
      </c>
      <c r="AV2380" s="12" t="s">
        <v>80</v>
      </c>
      <c r="AW2380" s="12" t="s">
        <v>27</v>
      </c>
      <c r="AX2380" s="12" t="s">
        <v>72</v>
      </c>
      <c r="AY2380" s="155" t="s">
        <v>157</v>
      </c>
    </row>
    <row r="2381" spans="2:65" s="13" customFormat="1">
      <c r="B2381" s="159"/>
      <c r="D2381" s="154" t="s">
        <v>259</v>
      </c>
      <c r="E2381" s="160" t="s">
        <v>1</v>
      </c>
      <c r="F2381" s="161" t="s">
        <v>5230</v>
      </c>
      <c r="H2381" s="162">
        <v>2</v>
      </c>
      <c r="L2381" s="159"/>
      <c r="M2381" s="163"/>
      <c r="T2381" s="164"/>
      <c r="AT2381" s="160" t="s">
        <v>259</v>
      </c>
      <c r="AU2381" s="160" t="s">
        <v>88</v>
      </c>
      <c r="AV2381" s="13" t="s">
        <v>88</v>
      </c>
      <c r="AW2381" s="13" t="s">
        <v>27</v>
      </c>
      <c r="AX2381" s="13" t="s">
        <v>72</v>
      </c>
      <c r="AY2381" s="160" t="s">
        <v>157</v>
      </c>
    </row>
    <row r="2382" spans="2:65" s="14" customFormat="1">
      <c r="B2382" s="165"/>
      <c r="D2382" s="154" t="s">
        <v>259</v>
      </c>
      <c r="E2382" s="166" t="s">
        <v>1</v>
      </c>
      <c r="F2382" s="167" t="s">
        <v>265</v>
      </c>
      <c r="H2382" s="168">
        <v>2</v>
      </c>
      <c r="L2382" s="165"/>
      <c r="M2382" s="169"/>
      <c r="T2382" s="170"/>
      <c r="AT2382" s="166" t="s">
        <v>259</v>
      </c>
      <c r="AU2382" s="166" t="s">
        <v>88</v>
      </c>
      <c r="AV2382" s="14" t="s">
        <v>164</v>
      </c>
      <c r="AW2382" s="14" t="s">
        <v>27</v>
      </c>
      <c r="AX2382" s="14" t="s">
        <v>80</v>
      </c>
      <c r="AY2382" s="166" t="s">
        <v>157</v>
      </c>
    </row>
    <row r="2383" spans="2:65" s="1" customFormat="1" ht="24.25" customHeight="1">
      <c r="B2383" s="28"/>
      <c r="C2383" s="205" t="s">
        <v>1469</v>
      </c>
      <c r="D2383" s="205" t="s">
        <v>557</v>
      </c>
      <c r="E2383" s="206" t="s">
        <v>5247</v>
      </c>
      <c r="F2383" s="207" t="s">
        <v>5248</v>
      </c>
      <c r="G2383" s="208" t="s">
        <v>228</v>
      </c>
      <c r="H2383" s="209">
        <v>18</v>
      </c>
      <c r="I2383" s="904"/>
      <c r="J2383" s="210">
        <f>ROUND(I2383*H2383,2)</f>
        <v>0</v>
      </c>
      <c r="K2383" s="207" t="s">
        <v>2720</v>
      </c>
      <c r="L2383" s="185"/>
      <c r="M2383" s="186" t="s">
        <v>1</v>
      </c>
      <c r="N2383" s="187" t="s">
        <v>38</v>
      </c>
      <c r="O2383" s="142">
        <v>0</v>
      </c>
      <c r="P2383" s="142">
        <f>O2383*H2383</f>
        <v>0</v>
      </c>
      <c r="Q2383" s="142">
        <v>2.1000000000000001E-2</v>
      </c>
      <c r="R2383" s="142">
        <f>Q2383*H2383</f>
        <v>0.378</v>
      </c>
      <c r="S2383" s="142">
        <v>0</v>
      </c>
      <c r="T2383" s="143">
        <f>S2383*H2383</f>
        <v>0</v>
      </c>
      <c r="AR2383" s="144" t="s">
        <v>735</v>
      </c>
      <c r="AT2383" s="144" t="s">
        <v>557</v>
      </c>
      <c r="AU2383" s="144" t="s">
        <v>88</v>
      </c>
      <c r="AY2383" s="16" t="s">
        <v>157</v>
      </c>
      <c r="BE2383" s="145">
        <f>IF(N2383="základní",J2383,0)</f>
        <v>0</v>
      </c>
      <c r="BF2383" s="145">
        <f>IF(N2383="snížená",J2383,0)</f>
        <v>0</v>
      </c>
      <c r="BG2383" s="145">
        <f>IF(N2383="zákl. přenesená",J2383,0)</f>
        <v>0</v>
      </c>
      <c r="BH2383" s="145">
        <f>IF(N2383="sníž. přenesená",J2383,0)</f>
        <v>0</v>
      </c>
      <c r="BI2383" s="145">
        <f>IF(N2383="nulová",J2383,0)</f>
        <v>0</v>
      </c>
      <c r="BJ2383" s="16" t="s">
        <v>88</v>
      </c>
      <c r="BK2383" s="145">
        <f>ROUND(I2383*H2383,2)</f>
        <v>0</v>
      </c>
      <c r="BL2383" s="16" t="s">
        <v>188</v>
      </c>
      <c r="BM2383" s="144" t="s">
        <v>5249</v>
      </c>
    </row>
    <row r="2384" spans="2:65" s="12" customFormat="1">
      <c r="B2384" s="153"/>
      <c r="D2384" s="154" t="s">
        <v>259</v>
      </c>
      <c r="E2384" s="155" t="s">
        <v>1</v>
      </c>
      <c r="F2384" s="156" t="s">
        <v>2723</v>
      </c>
      <c r="H2384" s="155" t="s">
        <v>1</v>
      </c>
      <c r="L2384" s="153"/>
      <c r="M2384" s="157"/>
      <c r="T2384" s="158"/>
      <c r="AT2384" s="155" t="s">
        <v>259</v>
      </c>
      <c r="AU2384" s="155" t="s">
        <v>88</v>
      </c>
      <c r="AV2384" s="12" t="s">
        <v>80</v>
      </c>
      <c r="AW2384" s="12" t="s">
        <v>27</v>
      </c>
      <c r="AX2384" s="12" t="s">
        <v>72</v>
      </c>
      <c r="AY2384" s="155" t="s">
        <v>157</v>
      </c>
    </row>
    <row r="2385" spans="2:65" s="12" customFormat="1">
      <c r="B2385" s="153"/>
      <c r="D2385" s="154" t="s">
        <v>259</v>
      </c>
      <c r="E2385" s="155" t="s">
        <v>1</v>
      </c>
      <c r="F2385" s="156" t="s">
        <v>5153</v>
      </c>
      <c r="H2385" s="155" t="s">
        <v>1</v>
      </c>
      <c r="L2385" s="153"/>
      <c r="M2385" s="157"/>
      <c r="T2385" s="158"/>
      <c r="AT2385" s="155" t="s">
        <v>259</v>
      </c>
      <c r="AU2385" s="155" t="s">
        <v>88</v>
      </c>
      <c r="AV2385" s="12" t="s">
        <v>80</v>
      </c>
      <c r="AW2385" s="12" t="s">
        <v>27</v>
      </c>
      <c r="AX2385" s="12" t="s">
        <v>72</v>
      </c>
      <c r="AY2385" s="155" t="s">
        <v>157</v>
      </c>
    </row>
    <row r="2386" spans="2:65" s="12" customFormat="1">
      <c r="B2386" s="153"/>
      <c r="D2386" s="154" t="s">
        <v>259</v>
      </c>
      <c r="E2386" s="155" t="s">
        <v>1</v>
      </c>
      <c r="F2386" s="156" t="s">
        <v>2759</v>
      </c>
      <c r="H2386" s="155" t="s">
        <v>1</v>
      </c>
      <c r="L2386" s="153"/>
      <c r="M2386" s="157"/>
      <c r="T2386" s="158"/>
      <c r="AT2386" s="155" t="s">
        <v>259</v>
      </c>
      <c r="AU2386" s="155" t="s">
        <v>88</v>
      </c>
      <c r="AV2386" s="12" t="s">
        <v>80</v>
      </c>
      <c r="AW2386" s="12" t="s">
        <v>27</v>
      </c>
      <c r="AX2386" s="12" t="s">
        <v>72</v>
      </c>
      <c r="AY2386" s="155" t="s">
        <v>157</v>
      </c>
    </row>
    <row r="2387" spans="2:65" s="13" customFormat="1">
      <c r="B2387" s="159"/>
      <c r="D2387" s="154" t="s">
        <v>259</v>
      </c>
      <c r="E2387" s="160" t="s">
        <v>1</v>
      </c>
      <c r="F2387" s="161" t="s">
        <v>5231</v>
      </c>
      <c r="H2387" s="162">
        <v>5</v>
      </c>
      <c r="L2387" s="159"/>
      <c r="M2387" s="163"/>
      <c r="T2387" s="164"/>
      <c r="AT2387" s="160" t="s">
        <v>259</v>
      </c>
      <c r="AU2387" s="160" t="s">
        <v>88</v>
      </c>
      <c r="AV2387" s="13" t="s">
        <v>88</v>
      </c>
      <c r="AW2387" s="13" t="s">
        <v>27</v>
      </c>
      <c r="AX2387" s="13" t="s">
        <v>72</v>
      </c>
      <c r="AY2387" s="160" t="s">
        <v>157</v>
      </c>
    </row>
    <row r="2388" spans="2:65" s="12" customFormat="1">
      <c r="B2388" s="153"/>
      <c r="D2388" s="154" t="s">
        <v>259</v>
      </c>
      <c r="E2388" s="155" t="s">
        <v>1</v>
      </c>
      <c r="F2388" s="156" t="s">
        <v>2760</v>
      </c>
      <c r="H2388" s="155" t="s">
        <v>1</v>
      </c>
      <c r="L2388" s="153"/>
      <c r="M2388" s="157"/>
      <c r="T2388" s="158"/>
      <c r="AT2388" s="155" t="s">
        <v>259</v>
      </c>
      <c r="AU2388" s="155" t="s">
        <v>88</v>
      </c>
      <c r="AV2388" s="12" t="s">
        <v>80</v>
      </c>
      <c r="AW2388" s="12" t="s">
        <v>27</v>
      </c>
      <c r="AX2388" s="12" t="s">
        <v>72</v>
      </c>
      <c r="AY2388" s="155" t="s">
        <v>157</v>
      </c>
    </row>
    <row r="2389" spans="2:65" s="13" customFormat="1">
      <c r="B2389" s="159"/>
      <c r="D2389" s="154" t="s">
        <v>259</v>
      </c>
      <c r="E2389" s="160" t="s">
        <v>1</v>
      </c>
      <c r="F2389" s="161" t="s">
        <v>5235</v>
      </c>
      <c r="H2389" s="162">
        <v>10</v>
      </c>
      <c r="L2389" s="159"/>
      <c r="M2389" s="163"/>
      <c r="T2389" s="164"/>
      <c r="AT2389" s="160" t="s">
        <v>259</v>
      </c>
      <c r="AU2389" s="160" t="s">
        <v>88</v>
      </c>
      <c r="AV2389" s="13" t="s">
        <v>88</v>
      </c>
      <c r="AW2389" s="13" t="s">
        <v>27</v>
      </c>
      <c r="AX2389" s="13" t="s">
        <v>72</v>
      </c>
      <c r="AY2389" s="160" t="s">
        <v>157</v>
      </c>
    </row>
    <row r="2390" spans="2:65" s="12" customFormat="1">
      <c r="B2390" s="153"/>
      <c r="D2390" s="154" t="s">
        <v>259</v>
      </c>
      <c r="E2390" s="155" t="s">
        <v>1</v>
      </c>
      <c r="F2390" s="156" t="s">
        <v>2761</v>
      </c>
      <c r="H2390" s="155" t="s">
        <v>1</v>
      </c>
      <c r="L2390" s="153"/>
      <c r="M2390" s="157"/>
      <c r="T2390" s="158"/>
      <c r="AT2390" s="155" t="s">
        <v>259</v>
      </c>
      <c r="AU2390" s="155" t="s">
        <v>88</v>
      </c>
      <c r="AV2390" s="12" t="s">
        <v>80</v>
      </c>
      <c r="AW2390" s="12" t="s">
        <v>27</v>
      </c>
      <c r="AX2390" s="12" t="s">
        <v>72</v>
      </c>
      <c r="AY2390" s="155" t="s">
        <v>157</v>
      </c>
    </row>
    <row r="2391" spans="2:65" s="13" customFormat="1">
      <c r="B2391" s="159"/>
      <c r="D2391" s="154" t="s">
        <v>259</v>
      </c>
      <c r="E2391" s="160" t="s">
        <v>1</v>
      </c>
      <c r="F2391" s="161" t="s">
        <v>5238</v>
      </c>
      <c r="H2391" s="162">
        <v>3</v>
      </c>
      <c r="L2391" s="159"/>
      <c r="M2391" s="163"/>
      <c r="T2391" s="164"/>
      <c r="AT2391" s="160" t="s">
        <v>259</v>
      </c>
      <c r="AU2391" s="160" t="s">
        <v>88</v>
      </c>
      <c r="AV2391" s="13" t="s">
        <v>88</v>
      </c>
      <c r="AW2391" s="13" t="s">
        <v>27</v>
      </c>
      <c r="AX2391" s="13" t="s">
        <v>72</v>
      </c>
      <c r="AY2391" s="160" t="s">
        <v>157</v>
      </c>
    </row>
    <row r="2392" spans="2:65" s="14" customFormat="1">
      <c r="B2392" s="165"/>
      <c r="D2392" s="154" t="s">
        <v>259</v>
      </c>
      <c r="E2392" s="166" t="s">
        <v>1</v>
      </c>
      <c r="F2392" s="167" t="s">
        <v>265</v>
      </c>
      <c r="H2392" s="168">
        <v>18</v>
      </c>
      <c r="L2392" s="165"/>
      <c r="M2392" s="169"/>
      <c r="T2392" s="170"/>
      <c r="AT2392" s="166" t="s">
        <v>259</v>
      </c>
      <c r="AU2392" s="166" t="s">
        <v>88</v>
      </c>
      <c r="AV2392" s="14" t="s">
        <v>164</v>
      </c>
      <c r="AW2392" s="14" t="s">
        <v>27</v>
      </c>
      <c r="AX2392" s="14" t="s">
        <v>80</v>
      </c>
      <c r="AY2392" s="166" t="s">
        <v>157</v>
      </c>
    </row>
    <row r="2393" spans="2:65" s="1" customFormat="1" ht="37.9" customHeight="1">
      <c r="B2393" s="28"/>
      <c r="C2393" s="198" t="s">
        <v>1474</v>
      </c>
      <c r="D2393" s="198" t="s">
        <v>160</v>
      </c>
      <c r="E2393" s="199" t="s">
        <v>5250</v>
      </c>
      <c r="F2393" s="200" t="s">
        <v>5251</v>
      </c>
      <c r="G2393" s="201" t="s">
        <v>228</v>
      </c>
      <c r="H2393" s="202">
        <v>8</v>
      </c>
      <c r="I2393" s="903"/>
      <c r="J2393" s="203">
        <f>ROUND(I2393*H2393,2)</f>
        <v>0</v>
      </c>
      <c r="K2393" s="200" t="s">
        <v>2720</v>
      </c>
      <c r="L2393" s="28"/>
      <c r="M2393" s="140" t="s">
        <v>1</v>
      </c>
      <c r="N2393" s="141" t="s">
        <v>38</v>
      </c>
      <c r="O2393" s="142">
        <v>1.825</v>
      </c>
      <c r="P2393" s="142">
        <f>O2393*H2393</f>
        <v>14.6</v>
      </c>
      <c r="Q2393" s="142">
        <v>0</v>
      </c>
      <c r="R2393" s="142">
        <f>Q2393*H2393</f>
        <v>0</v>
      </c>
      <c r="S2393" s="142">
        <v>0</v>
      </c>
      <c r="T2393" s="143">
        <f>S2393*H2393</f>
        <v>0</v>
      </c>
      <c r="AR2393" s="144" t="s">
        <v>188</v>
      </c>
      <c r="AT2393" s="144" t="s">
        <v>160</v>
      </c>
      <c r="AU2393" s="144" t="s">
        <v>88</v>
      </c>
      <c r="AY2393" s="16" t="s">
        <v>157</v>
      </c>
      <c r="BE2393" s="145">
        <f>IF(N2393="základní",J2393,0)</f>
        <v>0</v>
      </c>
      <c r="BF2393" s="145">
        <f>IF(N2393="snížená",J2393,0)</f>
        <v>0</v>
      </c>
      <c r="BG2393" s="145">
        <f>IF(N2393="zákl. přenesená",J2393,0)</f>
        <v>0</v>
      </c>
      <c r="BH2393" s="145">
        <f>IF(N2393="sníž. přenesená",J2393,0)</f>
        <v>0</v>
      </c>
      <c r="BI2393" s="145">
        <f>IF(N2393="nulová",J2393,0)</f>
        <v>0</v>
      </c>
      <c r="BJ2393" s="16" t="s">
        <v>88</v>
      </c>
      <c r="BK2393" s="145">
        <f>ROUND(I2393*H2393,2)</f>
        <v>0</v>
      </c>
      <c r="BL2393" s="16" t="s">
        <v>188</v>
      </c>
      <c r="BM2393" s="144" t="s">
        <v>5252</v>
      </c>
    </row>
    <row r="2394" spans="2:65" s="1" customFormat="1">
      <c r="B2394" s="28"/>
      <c r="D2394" s="150" t="s">
        <v>214</v>
      </c>
      <c r="F2394" s="870" t="s">
        <v>5253</v>
      </c>
      <c r="L2394" s="28"/>
      <c r="M2394" s="152"/>
      <c r="T2394" s="52"/>
      <c r="AT2394" s="16" t="s">
        <v>214</v>
      </c>
      <c r="AU2394" s="16" t="s">
        <v>88</v>
      </c>
    </row>
    <row r="2395" spans="2:65" s="12" customFormat="1">
      <c r="B2395" s="153"/>
      <c r="D2395" s="154" t="s">
        <v>259</v>
      </c>
      <c r="E2395" s="155" t="s">
        <v>1</v>
      </c>
      <c r="F2395" s="156" t="s">
        <v>2723</v>
      </c>
      <c r="H2395" s="155" t="s">
        <v>1</v>
      </c>
      <c r="L2395" s="153"/>
      <c r="M2395" s="157"/>
      <c r="T2395" s="158"/>
      <c r="AT2395" s="155" t="s">
        <v>259</v>
      </c>
      <c r="AU2395" s="155" t="s">
        <v>88</v>
      </c>
      <c r="AV2395" s="12" t="s">
        <v>80</v>
      </c>
      <c r="AW2395" s="12" t="s">
        <v>27</v>
      </c>
      <c r="AX2395" s="12" t="s">
        <v>72</v>
      </c>
      <c r="AY2395" s="155" t="s">
        <v>157</v>
      </c>
    </row>
    <row r="2396" spans="2:65" s="12" customFormat="1">
      <c r="B2396" s="153"/>
      <c r="D2396" s="154" t="s">
        <v>259</v>
      </c>
      <c r="E2396" s="155" t="s">
        <v>1</v>
      </c>
      <c r="F2396" s="156" t="s">
        <v>5153</v>
      </c>
      <c r="H2396" s="155" t="s">
        <v>1</v>
      </c>
      <c r="L2396" s="153"/>
      <c r="M2396" s="157"/>
      <c r="T2396" s="158"/>
      <c r="AT2396" s="155" t="s">
        <v>259</v>
      </c>
      <c r="AU2396" s="155" t="s">
        <v>88</v>
      </c>
      <c r="AV2396" s="12" t="s">
        <v>80</v>
      </c>
      <c r="AW2396" s="12" t="s">
        <v>27</v>
      </c>
      <c r="AX2396" s="12" t="s">
        <v>72</v>
      </c>
      <c r="AY2396" s="155" t="s">
        <v>157</v>
      </c>
    </row>
    <row r="2397" spans="2:65" s="12" customFormat="1">
      <c r="B2397" s="153"/>
      <c r="D2397" s="154" t="s">
        <v>259</v>
      </c>
      <c r="E2397" s="155" t="s">
        <v>1</v>
      </c>
      <c r="F2397" s="156" t="s">
        <v>2758</v>
      </c>
      <c r="H2397" s="155" t="s">
        <v>1</v>
      </c>
      <c r="L2397" s="153"/>
      <c r="M2397" s="157"/>
      <c r="T2397" s="158"/>
      <c r="AT2397" s="155" t="s">
        <v>259</v>
      </c>
      <c r="AU2397" s="155" t="s">
        <v>88</v>
      </c>
      <c r="AV2397" s="12" t="s">
        <v>80</v>
      </c>
      <c r="AW2397" s="12" t="s">
        <v>27</v>
      </c>
      <c r="AX2397" s="12" t="s">
        <v>72</v>
      </c>
      <c r="AY2397" s="155" t="s">
        <v>157</v>
      </c>
    </row>
    <row r="2398" spans="2:65" s="13" customFormat="1">
      <c r="B2398" s="159"/>
      <c r="D2398" s="154" t="s">
        <v>259</v>
      </c>
      <c r="E2398" s="160" t="s">
        <v>1</v>
      </c>
      <c r="F2398" s="161" t="s">
        <v>5254</v>
      </c>
      <c r="H2398" s="162">
        <v>1</v>
      </c>
      <c r="L2398" s="159"/>
      <c r="M2398" s="163"/>
      <c r="T2398" s="164"/>
      <c r="AT2398" s="160" t="s">
        <v>259</v>
      </c>
      <c r="AU2398" s="160" t="s">
        <v>88</v>
      </c>
      <c r="AV2398" s="13" t="s">
        <v>88</v>
      </c>
      <c r="AW2398" s="13" t="s">
        <v>27</v>
      </c>
      <c r="AX2398" s="13" t="s">
        <v>72</v>
      </c>
      <c r="AY2398" s="160" t="s">
        <v>157</v>
      </c>
    </row>
    <row r="2399" spans="2:65" s="12" customFormat="1">
      <c r="B2399" s="153"/>
      <c r="D2399" s="154" t="s">
        <v>259</v>
      </c>
      <c r="E2399" s="155" t="s">
        <v>1</v>
      </c>
      <c r="F2399" s="156" t="s">
        <v>2759</v>
      </c>
      <c r="H2399" s="155" t="s">
        <v>1</v>
      </c>
      <c r="L2399" s="153"/>
      <c r="M2399" s="157"/>
      <c r="T2399" s="158"/>
      <c r="AT2399" s="155" t="s">
        <v>259</v>
      </c>
      <c r="AU2399" s="155" t="s">
        <v>88</v>
      </c>
      <c r="AV2399" s="12" t="s">
        <v>80</v>
      </c>
      <c r="AW2399" s="12" t="s">
        <v>27</v>
      </c>
      <c r="AX2399" s="12" t="s">
        <v>72</v>
      </c>
      <c r="AY2399" s="155" t="s">
        <v>157</v>
      </c>
    </row>
    <row r="2400" spans="2:65" s="13" customFormat="1">
      <c r="B2400" s="159"/>
      <c r="D2400" s="154" t="s">
        <v>259</v>
      </c>
      <c r="E2400" s="160" t="s">
        <v>1</v>
      </c>
      <c r="F2400" s="161" t="s">
        <v>5232</v>
      </c>
      <c r="H2400" s="162">
        <v>1</v>
      </c>
      <c r="L2400" s="159"/>
      <c r="M2400" s="163"/>
      <c r="T2400" s="164"/>
      <c r="AT2400" s="160" t="s">
        <v>259</v>
      </c>
      <c r="AU2400" s="160" t="s">
        <v>88</v>
      </c>
      <c r="AV2400" s="13" t="s">
        <v>88</v>
      </c>
      <c r="AW2400" s="13" t="s">
        <v>27</v>
      </c>
      <c r="AX2400" s="13" t="s">
        <v>72</v>
      </c>
      <c r="AY2400" s="160" t="s">
        <v>157</v>
      </c>
    </row>
    <row r="2401" spans="2:65" s="12" customFormat="1">
      <c r="B2401" s="153"/>
      <c r="D2401" s="154" t="s">
        <v>259</v>
      </c>
      <c r="E2401" s="155" t="s">
        <v>1</v>
      </c>
      <c r="F2401" s="156" t="s">
        <v>2760</v>
      </c>
      <c r="H2401" s="155" t="s">
        <v>1</v>
      </c>
      <c r="L2401" s="153"/>
      <c r="M2401" s="157"/>
      <c r="T2401" s="158"/>
      <c r="AT2401" s="155" t="s">
        <v>259</v>
      </c>
      <c r="AU2401" s="155" t="s">
        <v>88</v>
      </c>
      <c r="AV2401" s="12" t="s">
        <v>80</v>
      </c>
      <c r="AW2401" s="12" t="s">
        <v>27</v>
      </c>
      <c r="AX2401" s="12" t="s">
        <v>72</v>
      </c>
      <c r="AY2401" s="155" t="s">
        <v>157</v>
      </c>
    </row>
    <row r="2402" spans="2:65" s="13" customFormat="1">
      <c r="B2402" s="159"/>
      <c r="D2402" s="154" t="s">
        <v>259</v>
      </c>
      <c r="E2402" s="160" t="s">
        <v>1</v>
      </c>
      <c r="F2402" s="161" t="s">
        <v>5255</v>
      </c>
      <c r="H2402" s="162">
        <v>1</v>
      </c>
      <c r="L2402" s="159"/>
      <c r="M2402" s="163"/>
      <c r="T2402" s="164"/>
      <c r="AT2402" s="160" t="s">
        <v>259</v>
      </c>
      <c r="AU2402" s="160" t="s">
        <v>88</v>
      </c>
      <c r="AV2402" s="13" t="s">
        <v>88</v>
      </c>
      <c r="AW2402" s="13" t="s">
        <v>27</v>
      </c>
      <c r="AX2402" s="13" t="s">
        <v>72</v>
      </c>
      <c r="AY2402" s="160" t="s">
        <v>157</v>
      </c>
    </row>
    <row r="2403" spans="2:65" s="13" customFormat="1">
      <c r="B2403" s="159"/>
      <c r="D2403" s="154" t="s">
        <v>259</v>
      </c>
      <c r="E2403" s="160" t="s">
        <v>1</v>
      </c>
      <c r="F2403" s="161" t="s">
        <v>5256</v>
      </c>
      <c r="H2403" s="162">
        <v>1</v>
      </c>
      <c r="L2403" s="159"/>
      <c r="M2403" s="163"/>
      <c r="T2403" s="164"/>
      <c r="AT2403" s="160" t="s">
        <v>259</v>
      </c>
      <c r="AU2403" s="160" t="s">
        <v>88</v>
      </c>
      <c r="AV2403" s="13" t="s">
        <v>88</v>
      </c>
      <c r="AW2403" s="13" t="s">
        <v>27</v>
      </c>
      <c r="AX2403" s="13" t="s">
        <v>72</v>
      </c>
      <c r="AY2403" s="160" t="s">
        <v>157</v>
      </c>
    </row>
    <row r="2404" spans="2:65" s="12" customFormat="1">
      <c r="B2404" s="153"/>
      <c r="D2404" s="154" t="s">
        <v>259</v>
      </c>
      <c r="E2404" s="155" t="s">
        <v>1</v>
      </c>
      <c r="F2404" s="156" t="s">
        <v>2761</v>
      </c>
      <c r="H2404" s="155" t="s">
        <v>1</v>
      </c>
      <c r="L2404" s="153"/>
      <c r="M2404" s="157"/>
      <c r="T2404" s="158"/>
      <c r="AT2404" s="155" t="s">
        <v>259</v>
      </c>
      <c r="AU2404" s="155" t="s">
        <v>88</v>
      </c>
      <c r="AV2404" s="12" t="s">
        <v>80</v>
      </c>
      <c r="AW2404" s="12" t="s">
        <v>27</v>
      </c>
      <c r="AX2404" s="12" t="s">
        <v>72</v>
      </c>
      <c r="AY2404" s="155" t="s">
        <v>157</v>
      </c>
    </row>
    <row r="2405" spans="2:65" s="13" customFormat="1">
      <c r="B2405" s="159"/>
      <c r="D2405" s="154" t="s">
        <v>259</v>
      </c>
      <c r="E2405" s="160" t="s">
        <v>1</v>
      </c>
      <c r="F2405" s="161" t="s">
        <v>5257</v>
      </c>
      <c r="H2405" s="162">
        <v>3</v>
      </c>
      <c r="L2405" s="159"/>
      <c r="M2405" s="163"/>
      <c r="T2405" s="164"/>
      <c r="AT2405" s="160" t="s">
        <v>259</v>
      </c>
      <c r="AU2405" s="160" t="s">
        <v>88</v>
      </c>
      <c r="AV2405" s="13" t="s">
        <v>88</v>
      </c>
      <c r="AW2405" s="13" t="s">
        <v>27</v>
      </c>
      <c r="AX2405" s="13" t="s">
        <v>72</v>
      </c>
      <c r="AY2405" s="160" t="s">
        <v>157</v>
      </c>
    </row>
    <row r="2406" spans="2:65" s="13" customFormat="1">
      <c r="B2406" s="159"/>
      <c r="D2406" s="154" t="s">
        <v>259</v>
      </c>
      <c r="E2406" s="160" t="s">
        <v>1</v>
      </c>
      <c r="F2406" s="161" t="s">
        <v>5258</v>
      </c>
      <c r="H2406" s="162">
        <v>1</v>
      </c>
      <c r="L2406" s="159"/>
      <c r="M2406" s="163"/>
      <c r="T2406" s="164"/>
      <c r="AT2406" s="160" t="s">
        <v>259</v>
      </c>
      <c r="AU2406" s="160" t="s">
        <v>88</v>
      </c>
      <c r="AV2406" s="13" t="s">
        <v>88</v>
      </c>
      <c r="AW2406" s="13" t="s">
        <v>27</v>
      </c>
      <c r="AX2406" s="13" t="s">
        <v>72</v>
      </c>
      <c r="AY2406" s="160" t="s">
        <v>157</v>
      </c>
    </row>
    <row r="2407" spans="2:65" s="14" customFormat="1">
      <c r="B2407" s="165"/>
      <c r="D2407" s="154" t="s">
        <v>259</v>
      </c>
      <c r="E2407" s="166" t="s">
        <v>1</v>
      </c>
      <c r="F2407" s="167" t="s">
        <v>265</v>
      </c>
      <c r="H2407" s="168">
        <v>8</v>
      </c>
      <c r="L2407" s="165"/>
      <c r="M2407" s="169"/>
      <c r="T2407" s="170"/>
      <c r="AT2407" s="166" t="s">
        <v>259</v>
      </c>
      <c r="AU2407" s="166" t="s">
        <v>88</v>
      </c>
      <c r="AV2407" s="14" t="s">
        <v>164</v>
      </c>
      <c r="AW2407" s="14" t="s">
        <v>27</v>
      </c>
      <c r="AX2407" s="14" t="s">
        <v>80</v>
      </c>
      <c r="AY2407" s="166" t="s">
        <v>157</v>
      </c>
    </row>
    <row r="2408" spans="2:65" s="1" customFormat="1" ht="24.25" customHeight="1">
      <c r="B2408" s="28"/>
      <c r="C2408" s="205" t="s">
        <v>1480</v>
      </c>
      <c r="D2408" s="205" t="s">
        <v>557</v>
      </c>
      <c r="E2408" s="206" t="s">
        <v>5259</v>
      </c>
      <c r="F2408" s="207" t="s">
        <v>5260</v>
      </c>
      <c r="G2408" s="208" t="s">
        <v>228</v>
      </c>
      <c r="H2408" s="209">
        <v>6</v>
      </c>
      <c r="I2408" s="904"/>
      <c r="J2408" s="210">
        <f>ROUND(I2408*H2408,2)</f>
        <v>0</v>
      </c>
      <c r="K2408" s="207" t="s">
        <v>2720</v>
      </c>
      <c r="L2408" s="185"/>
      <c r="M2408" s="186" t="s">
        <v>1</v>
      </c>
      <c r="N2408" s="187" t="s">
        <v>38</v>
      </c>
      <c r="O2408" s="142">
        <v>0</v>
      </c>
      <c r="P2408" s="142">
        <f>O2408*H2408</f>
        <v>0</v>
      </c>
      <c r="Q2408" s="142">
        <v>2.0500000000000001E-2</v>
      </c>
      <c r="R2408" s="142">
        <f>Q2408*H2408</f>
        <v>0.123</v>
      </c>
      <c r="S2408" s="142">
        <v>0</v>
      </c>
      <c r="T2408" s="143">
        <f>S2408*H2408</f>
        <v>0</v>
      </c>
      <c r="AR2408" s="144" t="s">
        <v>735</v>
      </c>
      <c r="AT2408" s="144" t="s">
        <v>557</v>
      </c>
      <c r="AU2408" s="144" t="s">
        <v>88</v>
      </c>
      <c r="AY2408" s="16" t="s">
        <v>157</v>
      </c>
      <c r="BE2408" s="145">
        <f>IF(N2408="základní",J2408,0)</f>
        <v>0</v>
      </c>
      <c r="BF2408" s="145">
        <f>IF(N2408="snížená",J2408,0)</f>
        <v>0</v>
      </c>
      <c r="BG2408" s="145">
        <f>IF(N2408="zákl. přenesená",J2408,0)</f>
        <v>0</v>
      </c>
      <c r="BH2408" s="145">
        <f>IF(N2408="sníž. přenesená",J2408,0)</f>
        <v>0</v>
      </c>
      <c r="BI2408" s="145">
        <f>IF(N2408="nulová",J2408,0)</f>
        <v>0</v>
      </c>
      <c r="BJ2408" s="16" t="s">
        <v>88</v>
      </c>
      <c r="BK2408" s="145">
        <f>ROUND(I2408*H2408,2)</f>
        <v>0</v>
      </c>
      <c r="BL2408" s="16" t="s">
        <v>188</v>
      </c>
      <c r="BM2408" s="144" t="s">
        <v>5261</v>
      </c>
    </row>
    <row r="2409" spans="2:65" s="12" customFormat="1">
      <c r="B2409" s="153"/>
      <c r="D2409" s="154" t="s">
        <v>259</v>
      </c>
      <c r="E2409" s="155" t="s">
        <v>1</v>
      </c>
      <c r="F2409" s="156" t="s">
        <v>2723</v>
      </c>
      <c r="H2409" s="155" t="s">
        <v>1</v>
      </c>
      <c r="L2409" s="153"/>
      <c r="M2409" s="157"/>
      <c r="T2409" s="158"/>
      <c r="AT2409" s="155" t="s">
        <v>259</v>
      </c>
      <c r="AU2409" s="155" t="s">
        <v>88</v>
      </c>
      <c r="AV2409" s="12" t="s">
        <v>80</v>
      </c>
      <c r="AW2409" s="12" t="s">
        <v>27</v>
      </c>
      <c r="AX2409" s="12" t="s">
        <v>72</v>
      </c>
      <c r="AY2409" s="155" t="s">
        <v>157</v>
      </c>
    </row>
    <row r="2410" spans="2:65" s="12" customFormat="1">
      <c r="B2410" s="153"/>
      <c r="D2410" s="154" t="s">
        <v>259</v>
      </c>
      <c r="E2410" s="155" t="s">
        <v>1</v>
      </c>
      <c r="F2410" s="156" t="s">
        <v>5153</v>
      </c>
      <c r="H2410" s="155" t="s">
        <v>1</v>
      </c>
      <c r="L2410" s="153"/>
      <c r="M2410" s="157"/>
      <c r="T2410" s="158"/>
      <c r="AT2410" s="155" t="s">
        <v>259</v>
      </c>
      <c r="AU2410" s="155" t="s">
        <v>88</v>
      </c>
      <c r="AV2410" s="12" t="s">
        <v>80</v>
      </c>
      <c r="AW2410" s="12" t="s">
        <v>27</v>
      </c>
      <c r="AX2410" s="12" t="s">
        <v>72</v>
      </c>
      <c r="AY2410" s="155" t="s">
        <v>157</v>
      </c>
    </row>
    <row r="2411" spans="2:65" s="12" customFormat="1">
      <c r="B2411" s="153"/>
      <c r="D2411" s="154" t="s">
        <v>259</v>
      </c>
      <c r="E2411" s="155" t="s">
        <v>1</v>
      </c>
      <c r="F2411" s="156" t="s">
        <v>2758</v>
      </c>
      <c r="H2411" s="155" t="s">
        <v>1</v>
      </c>
      <c r="L2411" s="153"/>
      <c r="M2411" s="157"/>
      <c r="T2411" s="158"/>
      <c r="AT2411" s="155" t="s">
        <v>259</v>
      </c>
      <c r="AU2411" s="155" t="s">
        <v>88</v>
      </c>
      <c r="AV2411" s="12" t="s">
        <v>80</v>
      </c>
      <c r="AW2411" s="12" t="s">
        <v>27</v>
      </c>
      <c r="AX2411" s="12" t="s">
        <v>72</v>
      </c>
      <c r="AY2411" s="155" t="s">
        <v>157</v>
      </c>
    </row>
    <row r="2412" spans="2:65" s="13" customFormat="1">
      <c r="B2412" s="159"/>
      <c r="D2412" s="154" t="s">
        <v>259</v>
      </c>
      <c r="E2412" s="160" t="s">
        <v>1</v>
      </c>
      <c r="F2412" s="161" t="s">
        <v>5254</v>
      </c>
      <c r="H2412" s="162">
        <v>1</v>
      </c>
      <c r="L2412" s="159"/>
      <c r="M2412" s="163"/>
      <c r="T2412" s="164"/>
      <c r="AT2412" s="160" t="s">
        <v>259</v>
      </c>
      <c r="AU2412" s="160" t="s">
        <v>88</v>
      </c>
      <c r="AV2412" s="13" t="s">
        <v>88</v>
      </c>
      <c r="AW2412" s="13" t="s">
        <v>27</v>
      </c>
      <c r="AX2412" s="13" t="s">
        <v>72</v>
      </c>
      <c r="AY2412" s="160" t="s">
        <v>157</v>
      </c>
    </row>
    <row r="2413" spans="2:65" s="12" customFormat="1">
      <c r="B2413" s="153"/>
      <c r="D2413" s="154" t="s">
        <v>259</v>
      </c>
      <c r="E2413" s="155" t="s">
        <v>1</v>
      </c>
      <c r="F2413" s="156" t="s">
        <v>2759</v>
      </c>
      <c r="H2413" s="155" t="s">
        <v>1</v>
      </c>
      <c r="L2413" s="153"/>
      <c r="M2413" s="157"/>
      <c r="T2413" s="158"/>
      <c r="AT2413" s="155" t="s">
        <v>259</v>
      </c>
      <c r="AU2413" s="155" t="s">
        <v>88</v>
      </c>
      <c r="AV2413" s="12" t="s">
        <v>80</v>
      </c>
      <c r="AW2413" s="12" t="s">
        <v>27</v>
      </c>
      <c r="AX2413" s="12" t="s">
        <v>72</v>
      </c>
      <c r="AY2413" s="155" t="s">
        <v>157</v>
      </c>
    </row>
    <row r="2414" spans="2:65" s="13" customFormat="1">
      <c r="B2414" s="159"/>
      <c r="D2414" s="154" t="s">
        <v>259</v>
      </c>
      <c r="E2414" s="160" t="s">
        <v>1</v>
      </c>
      <c r="F2414" s="161" t="s">
        <v>5232</v>
      </c>
      <c r="H2414" s="162">
        <v>1</v>
      </c>
      <c r="L2414" s="159"/>
      <c r="M2414" s="163"/>
      <c r="T2414" s="164"/>
      <c r="AT2414" s="160" t="s">
        <v>259</v>
      </c>
      <c r="AU2414" s="160" t="s">
        <v>88</v>
      </c>
      <c r="AV2414" s="13" t="s">
        <v>88</v>
      </c>
      <c r="AW2414" s="13" t="s">
        <v>27</v>
      </c>
      <c r="AX2414" s="13" t="s">
        <v>72</v>
      </c>
      <c r="AY2414" s="160" t="s">
        <v>157</v>
      </c>
    </row>
    <row r="2415" spans="2:65" s="12" customFormat="1">
      <c r="B2415" s="153"/>
      <c r="D2415" s="154" t="s">
        <v>259</v>
      </c>
      <c r="E2415" s="155" t="s">
        <v>1</v>
      </c>
      <c r="F2415" s="156" t="s">
        <v>2760</v>
      </c>
      <c r="H2415" s="155" t="s">
        <v>1</v>
      </c>
      <c r="L2415" s="153"/>
      <c r="M2415" s="157"/>
      <c r="T2415" s="158"/>
      <c r="AT2415" s="155" t="s">
        <v>259</v>
      </c>
      <c r="AU2415" s="155" t="s">
        <v>88</v>
      </c>
      <c r="AV2415" s="12" t="s">
        <v>80</v>
      </c>
      <c r="AW2415" s="12" t="s">
        <v>27</v>
      </c>
      <c r="AX2415" s="12" t="s">
        <v>72</v>
      </c>
      <c r="AY2415" s="155" t="s">
        <v>157</v>
      </c>
    </row>
    <row r="2416" spans="2:65" s="13" customFormat="1">
      <c r="B2416" s="159"/>
      <c r="D2416" s="154" t="s">
        <v>259</v>
      </c>
      <c r="E2416" s="160" t="s">
        <v>1</v>
      </c>
      <c r="F2416" s="161" t="s">
        <v>5255</v>
      </c>
      <c r="H2416" s="162">
        <v>1</v>
      </c>
      <c r="L2416" s="159"/>
      <c r="M2416" s="163"/>
      <c r="T2416" s="164"/>
      <c r="AT2416" s="160" t="s">
        <v>259</v>
      </c>
      <c r="AU2416" s="160" t="s">
        <v>88</v>
      </c>
      <c r="AV2416" s="13" t="s">
        <v>88</v>
      </c>
      <c r="AW2416" s="13" t="s">
        <v>27</v>
      </c>
      <c r="AX2416" s="13" t="s">
        <v>72</v>
      </c>
      <c r="AY2416" s="160" t="s">
        <v>157</v>
      </c>
    </row>
    <row r="2417" spans="2:65" s="12" customFormat="1">
      <c r="B2417" s="153"/>
      <c r="D2417" s="154" t="s">
        <v>259</v>
      </c>
      <c r="E2417" s="155" t="s">
        <v>1</v>
      </c>
      <c r="F2417" s="156" t="s">
        <v>2761</v>
      </c>
      <c r="H2417" s="155" t="s">
        <v>1</v>
      </c>
      <c r="L2417" s="153"/>
      <c r="M2417" s="157"/>
      <c r="T2417" s="158"/>
      <c r="AT2417" s="155" t="s">
        <v>259</v>
      </c>
      <c r="AU2417" s="155" t="s">
        <v>88</v>
      </c>
      <c r="AV2417" s="12" t="s">
        <v>80</v>
      </c>
      <c r="AW2417" s="12" t="s">
        <v>27</v>
      </c>
      <c r="AX2417" s="12" t="s">
        <v>72</v>
      </c>
      <c r="AY2417" s="155" t="s">
        <v>157</v>
      </c>
    </row>
    <row r="2418" spans="2:65" s="13" customFormat="1">
      <c r="B2418" s="159"/>
      <c r="D2418" s="154" t="s">
        <v>259</v>
      </c>
      <c r="E2418" s="160" t="s">
        <v>1</v>
      </c>
      <c r="F2418" s="161" t="s">
        <v>5257</v>
      </c>
      <c r="H2418" s="162">
        <v>3</v>
      </c>
      <c r="L2418" s="159"/>
      <c r="M2418" s="163"/>
      <c r="T2418" s="164"/>
      <c r="AT2418" s="160" t="s">
        <v>259</v>
      </c>
      <c r="AU2418" s="160" t="s">
        <v>88</v>
      </c>
      <c r="AV2418" s="13" t="s">
        <v>88</v>
      </c>
      <c r="AW2418" s="13" t="s">
        <v>27</v>
      </c>
      <c r="AX2418" s="13" t="s">
        <v>72</v>
      </c>
      <c r="AY2418" s="160" t="s">
        <v>157</v>
      </c>
    </row>
    <row r="2419" spans="2:65" s="14" customFormat="1">
      <c r="B2419" s="165"/>
      <c r="D2419" s="154" t="s">
        <v>259</v>
      </c>
      <c r="E2419" s="166" t="s">
        <v>1</v>
      </c>
      <c r="F2419" s="167" t="s">
        <v>265</v>
      </c>
      <c r="H2419" s="168">
        <v>6</v>
      </c>
      <c r="L2419" s="165"/>
      <c r="M2419" s="169"/>
      <c r="T2419" s="170"/>
      <c r="AT2419" s="166" t="s">
        <v>259</v>
      </c>
      <c r="AU2419" s="166" t="s">
        <v>88</v>
      </c>
      <c r="AV2419" s="14" t="s">
        <v>164</v>
      </c>
      <c r="AW2419" s="14" t="s">
        <v>27</v>
      </c>
      <c r="AX2419" s="14" t="s">
        <v>80</v>
      </c>
      <c r="AY2419" s="166" t="s">
        <v>157</v>
      </c>
    </row>
    <row r="2420" spans="2:65" s="1" customFormat="1" ht="24.25" customHeight="1">
      <c r="B2420" s="28"/>
      <c r="C2420" s="205" t="s">
        <v>1485</v>
      </c>
      <c r="D2420" s="205" t="s">
        <v>557</v>
      </c>
      <c r="E2420" s="206" t="s">
        <v>5262</v>
      </c>
      <c r="F2420" s="207" t="s">
        <v>5263</v>
      </c>
      <c r="G2420" s="208" t="s">
        <v>228</v>
      </c>
      <c r="H2420" s="209">
        <v>1</v>
      </c>
      <c r="I2420" s="904"/>
      <c r="J2420" s="210">
        <f>ROUND(I2420*H2420,2)</f>
        <v>0</v>
      </c>
      <c r="K2420" s="207" t="s">
        <v>2720</v>
      </c>
      <c r="L2420" s="185"/>
      <c r="M2420" s="186" t="s">
        <v>1</v>
      </c>
      <c r="N2420" s="187" t="s">
        <v>38</v>
      </c>
      <c r="O2420" s="142">
        <v>0</v>
      </c>
      <c r="P2420" s="142">
        <f>O2420*H2420</f>
        <v>0</v>
      </c>
      <c r="Q2420" s="142">
        <v>2.2499999999999999E-2</v>
      </c>
      <c r="R2420" s="142">
        <f>Q2420*H2420</f>
        <v>2.2499999999999999E-2</v>
      </c>
      <c r="S2420" s="142">
        <v>0</v>
      </c>
      <c r="T2420" s="143">
        <f>S2420*H2420</f>
        <v>0</v>
      </c>
      <c r="AR2420" s="144" t="s">
        <v>735</v>
      </c>
      <c r="AT2420" s="144" t="s">
        <v>557</v>
      </c>
      <c r="AU2420" s="144" t="s">
        <v>88</v>
      </c>
      <c r="AY2420" s="16" t="s">
        <v>157</v>
      </c>
      <c r="BE2420" s="145">
        <f>IF(N2420="základní",J2420,0)</f>
        <v>0</v>
      </c>
      <c r="BF2420" s="145">
        <f>IF(N2420="snížená",J2420,0)</f>
        <v>0</v>
      </c>
      <c r="BG2420" s="145">
        <f>IF(N2420="zákl. přenesená",J2420,0)</f>
        <v>0</v>
      </c>
      <c r="BH2420" s="145">
        <f>IF(N2420="sníž. přenesená",J2420,0)</f>
        <v>0</v>
      </c>
      <c r="BI2420" s="145">
        <f>IF(N2420="nulová",J2420,0)</f>
        <v>0</v>
      </c>
      <c r="BJ2420" s="16" t="s">
        <v>88</v>
      </c>
      <c r="BK2420" s="145">
        <f>ROUND(I2420*H2420,2)</f>
        <v>0</v>
      </c>
      <c r="BL2420" s="16" t="s">
        <v>188</v>
      </c>
      <c r="BM2420" s="144" t="s">
        <v>5264</v>
      </c>
    </row>
    <row r="2421" spans="2:65" s="12" customFormat="1">
      <c r="B2421" s="153"/>
      <c r="D2421" s="154" t="s">
        <v>259</v>
      </c>
      <c r="E2421" s="155" t="s">
        <v>1</v>
      </c>
      <c r="F2421" s="156" t="s">
        <v>2723</v>
      </c>
      <c r="H2421" s="155" t="s">
        <v>1</v>
      </c>
      <c r="L2421" s="153"/>
      <c r="M2421" s="157"/>
      <c r="T2421" s="158"/>
      <c r="AT2421" s="155" t="s">
        <v>259</v>
      </c>
      <c r="AU2421" s="155" t="s">
        <v>88</v>
      </c>
      <c r="AV2421" s="12" t="s">
        <v>80</v>
      </c>
      <c r="AW2421" s="12" t="s">
        <v>27</v>
      </c>
      <c r="AX2421" s="12" t="s">
        <v>72</v>
      </c>
      <c r="AY2421" s="155" t="s">
        <v>157</v>
      </c>
    </row>
    <row r="2422" spans="2:65" s="12" customFormat="1">
      <c r="B2422" s="153"/>
      <c r="D2422" s="154" t="s">
        <v>259</v>
      </c>
      <c r="E2422" s="155" t="s">
        <v>1</v>
      </c>
      <c r="F2422" s="156" t="s">
        <v>5153</v>
      </c>
      <c r="H2422" s="155" t="s">
        <v>1</v>
      </c>
      <c r="L2422" s="153"/>
      <c r="M2422" s="157"/>
      <c r="T2422" s="158"/>
      <c r="AT2422" s="155" t="s">
        <v>259</v>
      </c>
      <c r="AU2422" s="155" t="s">
        <v>88</v>
      </c>
      <c r="AV2422" s="12" t="s">
        <v>80</v>
      </c>
      <c r="AW2422" s="12" t="s">
        <v>27</v>
      </c>
      <c r="AX2422" s="12" t="s">
        <v>72</v>
      </c>
      <c r="AY2422" s="155" t="s">
        <v>157</v>
      </c>
    </row>
    <row r="2423" spans="2:65" s="12" customFormat="1">
      <c r="B2423" s="153"/>
      <c r="D2423" s="154" t="s">
        <v>259</v>
      </c>
      <c r="E2423" s="155" t="s">
        <v>1</v>
      </c>
      <c r="F2423" s="156" t="s">
        <v>2760</v>
      </c>
      <c r="H2423" s="155" t="s">
        <v>1</v>
      </c>
      <c r="L2423" s="153"/>
      <c r="M2423" s="157"/>
      <c r="T2423" s="158"/>
      <c r="AT2423" s="155" t="s">
        <v>259</v>
      </c>
      <c r="AU2423" s="155" t="s">
        <v>88</v>
      </c>
      <c r="AV2423" s="12" t="s">
        <v>80</v>
      </c>
      <c r="AW2423" s="12" t="s">
        <v>27</v>
      </c>
      <c r="AX2423" s="12" t="s">
        <v>72</v>
      </c>
      <c r="AY2423" s="155" t="s">
        <v>157</v>
      </c>
    </row>
    <row r="2424" spans="2:65" s="13" customFormat="1">
      <c r="B2424" s="159"/>
      <c r="D2424" s="154" t="s">
        <v>259</v>
      </c>
      <c r="E2424" s="160" t="s">
        <v>1</v>
      </c>
      <c r="F2424" s="161" t="s">
        <v>5256</v>
      </c>
      <c r="H2424" s="162">
        <v>1</v>
      </c>
      <c r="L2424" s="159"/>
      <c r="M2424" s="163"/>
      <c r="T2424" s="164"/>
      <c r="AT2424" s="160" t="s">
        <v>259</v>
      </c>
      <c r="AU2424" s="160" t="s">
        <v>88</v>
      </c>
      <c r="AV2424" s="13" t="s">
        <v>88</v>
      </c>
      <c r="AW2424" s="13" t="s">
        <v>27</v>
      </c>
      <c r="AX2424" s="13" t="s">
        <v>72</v>
      </c>
      <c r="AY2424" s="160" t="s">
        <v>157</v>
      </c>
    </row>
    <row r="2425" spans="2:65" s="14" customFormat="1">
      <c r="B2425" s="165"/>
      <c r="D2425" s="154" t="s">
        <v>259</v>
      </c>
      <c r="E2425" s="166" t="s">
        <v>1</v>
      </c>
      <c r="F2425" s="167" t="s">
        <v>265</v>
      </c>
      <c r="H2425" s="168">
        <v>1</v>
      </c>
      <c r="L2425" s="165"/>
      <c r="M2425" s="169"/>
      <c r="T2425" s="170"/>
      <c r="AT2425" s="166" t="s">
        <v>259</v>
      </c>
      <c r="AU2425" s="166" t="s">
        <v>88</v>
      </c>
      <c r="AV2425" s="14" t="s">
        <v>164</v>
      </c>
      <c r="AW2425" s="14" t="s">
        <v>27</v>
      </c>
      <c r="AX2425" s="14" t="s">
        <v>80</v>
      </c>
      <c r="AY2425" s="166" t="s">
        <v>157</v>
      </c>
    </row>
    <row r="2426" spans="2:65" s="1" customFormat="1" ht="24.25" customHeight="1">
      <c r="B2426" s="28"/>
      <c r="C2426" s="205" t="s">
        <v>1490</v>
      </c>
      <c r="D2426" s="205" t="s">
        <v>557</v>
      </c>
      <c r="E2426" s="206" t="s">
        <v>5265</v>
      </c>
      <c r="F2426" s="207" t="s">
        <v>5266</v>
      </c>
      <c r="G2426" s="208" t="s">
        <v>228</v>
      </c>
      <c r="H2426" s="209">
        <v>1</v>
      </c>
      <c r="I2426" s="904"/>
      <c r="J2426" s="210">
        <f>ROUND(I2426*H2426,2)</f>
        <v>0</v>
      </c>
      <c r="K2426" s="207" t="s">
        <v>2720</v>
      </c>
      <c r="L2426" s="185"/>
      <c r="M2426" s="186" t="s">
        <v>1</v>
      </c>
      <c r="N2426" s="187" t="s">
        <v>38</v>
      </c>
      <c r="O2426" s="142">
        <v>0</v>
      </c>
      <c r="P2426" s="142">
        <f>O2426*H2426</f>
        <v>0</v>
      </c>
      <c r="Q2426" s="142">
        <v>2.2499999999999999E-2</v>
      </c>
      <c r="R2426" s="142">
        <f>Q2426*H2426</f>
        <v>2.2499999999999999E-2</v>
      </c>
      <c r="S2426" s="142">
        <v>0</v>
      </c>
      <c r="T2426" s="143">
        <f>S2426*H2426</f>
        <v>0</v>
      </c>
      <c r="AR2426" s="144" t="s">
        <v>735</v>
      </c>
      <c r="AT2426" s="144" t="s">
        <v>557</v>
      </c>
      <c r="AU2426" s="144" t="s">
        <v>88</v>
      </c>
      <c r="AY2426" s="16" t="s">
        <v>157</v>
      </c>
      <c r="BE2426" s="145">
        <f>IF(N2426="základní",J2426,0)</f>
        <v>0</v>
      </c>
      <c r="BF2426" s="145">
        <f>IF(N2426="snížená",J2426,0)</f>
        <v>0</v>
      </c>
      <c r="BG2426" s="145">
        <f>IF(N2426="zákl. přenesená",J2426,0)</f>
        <v>0</v>
      </c>
      <c r="BH2426" s="145">
        <f>IF(N2426="sníž. přenesená",J2426,0)</f>
        <v>0</v>
      </c>
      <c r="BI2426" s="145">
        <f>IF(N2426="nulová",J2426,0)</f>
        <v>0</v>
      </c>
      <c r="BJ2426" s="16" t="s">
        <v>88</v>
      </c>
      <c r="BK2426" s="145">
        <f>ROUND(I2426*H2426,2)</f>
        <v>0</v>
      </c>
      <c r="BL2426" s="16" t="s">
        <v>188</v>
      </c>
      <c r="BM2426" s="144" t="s">
        <v>5267</v>
      </c>
    </row>
    <row r="2427" spans="2:65" s="12" customFormat="1">
      <c r="B2427" s="153"/>
      <c r="D2427" s="154" t="s">
        <v>259</v>
      </c>
      <c r="E2427" s="155" t="s">
        <v>1</v>
      </c>
      <c r="F2427" s="156" t="s">
        <v>2723</v>
      </c>
      <c r="H2427" s="155" t="s">
        <v>1</v>
      </c>
      <c r="L2427" s="153"/>
      <c r="M2427" s="157"/>
      <c r="T2427" s="158"/>
      <c r="AT2427" s="155" t="s">
        <v>259</v>
      </c>
      <c r="AU2427" s="155" t="s">
        <v>88</v>
      </c>
      <c r="AV2427" s="12" t="s">
        <v>80</v>
      </c>
      <c r="AW2427" s="12" t="s">
        <v>27</v>
      </c>
      <c r="AX2427" s="12" t="s">
        <v>72</v>
      </c>
      <c r="AY2427" s="155" t="s">
        <v>157</v>
      </c>
    </row>
    <row r="2428" spans="2:65" s="12" customFormat="1">
      <c r="B2428" s="153"/>
      <c r="D2428" s="154" t="s">
        <v>259</v>
      </c>
      <c r="E2428" s="155" t="s">
        <v>1</v>
      </c>
      <c r="F2428" s="156" t="s">
        <v>5153</v>
      </c>
      <c r="H2428" s="155" t="s">
        <v>1</v>
      </c>
      <c r="L2428" s="153"/>
      <c r="M2428" s="157"/>
      <c r="T2428" s="158"/>
      <c r="AT2428" s="155" t="s">
        <v>259</v>
      </c>
      <c r="AU2428" s="155" t="s">
        <v>88</v>
      </c>
      <c r="AV2428" s="12" t="s">
        <v>80</v>
      </c>
      <c r="AW2428" s="12" t="s">
        <v>27</v>
      </c>
      <c r="AX2428" s="12" t="s">
        <v>72</v>
      </c>
      <c r="AY2428" s="155" t="s">
        <v>157</v>
      </c>
    </row>
    <row r="2429" spans="2:65" s="12" customFormat="1">
      <c r="B2429" s="153"/>
      <c r="D2429" s="154" t="s">
        <v>259</v>
      </c>
      <c r="E2429" s="155" t="s">
        <v>1</v>
      </c>
      <c r="F2429" s="156" t="s">
        <v>2761</v>
      </c>
      <c r="H2429" s="155" t="s">
        <v>1</v>
      </c>
      <c r="L2429" s="153"/>
      <c r="M2429" s="157"/>
      <c r="T2429" s="158"/>
      <c r="AT2429" s="155" t="s">
        <v>259</v>
      </c>
      <c r="AU2429" s="155" t="s">
        <v>88</v>
      </c>
      <c r="AV2429" s="12" t="s">
        <v>80</v>
      </c>
      <c r="AW2429" s="12" t="s">
        <v>27</v>
      </c>
      <c r="AX2429" s="12" t="s">
        <v>72</v>
      </c>
      <c r="AY2429" s="155" t="s">
        <v>157</v>
      </c>
    </row>
    <row r="2430" spans="2:65" s="13" customFormat="1">
      <c r="B2430" s="159"/>
      <c r="D2430" s="154" t="s">
        <v>259</v>
      </c>
      <c r="E2430" s="160" t="s">
        <v>1</v>
      </c>
      <c r="F2430" s="161" t="s">
        <v>5258</v>
      </c>
      <c r="H2430" s="162">
        <v>1</v>
      </c>
      <c r="L2430" s="159"/>
      <c r="M2430" s="163"/>
      <c r="T2430" s="164"/>
      <c r="AT2430" s="160" t="s">
        <v>259</v>
      </c>
      <c r="AU2430" s="160" t="s">
        <v>88</v>
      </c>
      <c r="AV2430" s="13" t="s">
        <v>88</v>
      </c>
      <c r="AW2430" s="13" t="s">
        <v>27</v>
      </c>
      <c r="AX2430" s="13" t="s">
        <v>72</v>
      </c>
      <c r="AY2430" s="160" t="s">
        <v>157</v>
      </c>
    </row>
    <row r="2431" spans="2:65" s="14" customFormat="1">
      <c r="B2431" s="165"/>
      <c r="D2431" s="154" t="s">
        <v>259</v>
      </c>
      <c r="E2431" s="166" t="s">
        <v>1</v>
      </c>
      <c r="F2431" s="167" t="s">
        <v>265</v>
      </c>
      <c r="H2431" s="168">
        <v>1</v>
      </c>
      <c r="L2431" s="165"/>
      <c r="M2431" s="169"/>
      <c r="T2431" s="170"/>
      <c r="AT2431" s="166" t="s">
        <v>259</v>
      </c>
      <c r="AU2431" s="166" t="s">
        <v>88</v>
      </c>
      <c r="AV2431" s="14" t="s">
        <v>164</v>
      </c>
      <c r="AW2431" s="14" t="s">
        <v>27</v>
      </c>
      <c r="AX2431" s="14" t="s">
        <v>80</v>
      </c>
      <c r="AY2431" s="166" t="s">
        <v>157</v>
      </c>
    </row>
    <row r="2432" spans="2:65" s="1" customFormat="1" ht="37.9" customHeight="1">
      <c r="B2432" s="28"/>
      <c r="C2432" s="198" t="s">
        <v>1496</v>
      </c>
      <c r="D2432" s="198" t="s">
        <v>160</v>
      </c>
      <c r="E2432" s="199" t="s">
        <v>5268</v>
      </c>
      <c r="F2432" s="200" t="s">
        <v>5269</v>
      </c>
      <c r="G2432" s="201" t="s">
        <v>228</v>
      </c>
      <c r="H2432" s="202">
        <v>3</v>
      </c>
      <c r="I2432" s="903"/>
      <c r="J2432" s="203">
        <f>ROUND(I2432*H2432,2)</f>
        <v>0</v>
      </c>
      <c r="K2432" s="200" t="s">
        <v>2720</v>
      </c>
      <c r="L2432" s="28"/>
      <c r="M2432" s="140" t="s">
        <v>1</v>
      </c>
      <c r="N2432" s="141" t="s">
        <v>38</v>
      </c>
      <c r="O2432" s="142">
        <v>2.859</v>
      </c>
      <c r="P2432" s="142">
        <f>O2432*H2432</f>
        <v>8.577</v>
      </c>
      <c r="Q2432" s="142">
        <v>0</v>
      </c>
      <c r="R2432" s="142">
        <f>Q2432*H2432</f>
        <v>0</v>
      </c>
      <c r="S2432" s="142">
        <v>0</v>
      </c>
      <c r="T2432" s="143">
        <f>S2432*H2432</f>
        <v>0</v>
      </c>
      <c r="AR2432" s="144" t="s">
        <v>188</v>
      </c>
      <c r="AT2432" s="144" t="s">
        <v>160</v>
      </c>
      <c r="AU2432" s="144" t="s">
        <v>88</v>
      </c>
      <c r="AY2432" s="16" t="s">
        <v>157</v>
      </c>
      <c r="BE2432" s="145">
        <f>IF(N2432="základní",J2432,0)</f>
        <v>0</v>
      </c>
      <c r="BF2432" s="145">
        <f>IF(N2432="snížená",J2432,0)</f>
        <v>0</v>
      </c>
      <c r="BG2432" s="145">
        <f>IF(N2432="zákl. přenesená",J2432,0)</f>
        <v>0</v>
      </c>
      <c r="BH2432" s="145">
        <f>IF(N2432="sníž. přenesená",J2432,0)</f>
        <v>0</v>
      </c>
      <c r="BI2432" s="145">
        <f>IF(N2432="nulová",J2432,0)</f>
        <v>0</v>
      </c>
      <c r="BJ2432" s="16" t="s">
        <v>88</v>
      </c>
      <c r="BK2432" s="145">
        <f>ROUND(I2432*H2432,2)</f>
        <v>0</v>
      </c>
      <c r="BL2432" s="16" t="s">
        <v>188</v>
      </c>
      <c r="BM2432" s="144" t="s">
        <v>5270</v>
      </c>
    </row>
    <row r="2433" spans="2:65" s="1" customFormat="1">
      <c r="B2433" s="28"/>
      <c r="D2433" s="150" t="s">
        <v>214</v>
      </c>
      <c r="F2433" s="870" t="s">
        <v>5271</v>
      </c>
      <c r="L2433" s="28"/>
      <c r="M2433" s="152"/>
      <c r="T2433" s="52"/>
      <c r="AT2433" s="16" t="s">
        <v>214</v>
      </c>
      <c r="AU2433" s="16" t="s">
        <v>88</v>
      </c>
    </row>
    <row r="2434" spans="2:65" s="12" customFormat="1">
      <c r="B2434" s="153"/>
      <c r="D2434" s="154" t="s">
        <v>259</v>
      </c>
      <c r="E2434" s="155" t="s">
        <v>1</v>
      </c>
      <c r="F2434" s="156" t="s">
        <v>2723</v>
      </c>
      <c r="H2434" s="155" t="s">
        <v>1</v>
      </c>
      <c r="L2434" s="153"/>
      <c r="M2434" s="157"/>
      <c r="T2434" s="158"/>
      <c r="AT2434" s="155" t="s">
        <v>259</v>
      </c>
      <c r="AU2434" s="155" t="s">
        <v>88</v>
      </c>
      <c r="AV2434" s="12" t="s">
        <v>80</v>
      </c>
      <c r="AW2434" s="12" t="s">
        <v>27</v>
      </c>
      <c r="AX2434" s="12" t="s">
        <v>72</v>
      </c>
      <c r="AY2434" s="155" t="s">
        <v>157</v>
      </c>
    </row>
    <row r="2435" spans="2:65" s="12" customFormat="1">
      <c r="B2435" s="153"/>
      <c r="D2435" s="154" t="s">
        <v>259</v>
      </c>
      <c r="E2435" s="155" t="s">
        <v>1</v>
      </c>
      <c r="F2435" s="156" t="s">
        <v>5153</v>
      </c>
      <c r="H2435" s="155" t="s">
        <v>1</v>
      </c>
      <c r="L2435" s="153"/>
      <c r="M2435" s="157"/>
      <c r="T2435" s="158"/>
      <c r="AT2435" s="155" t="s">
        <v>259</v>
      </c>
      <c r="AU2435" s="155" t="s">
        <v>88</v>
      </c>
      <c r="AV2435" s="12" t="s">
        <v>80</v>
      </c>
      <c r="AW2435" s="12" t="s">
        <v>27</v>
      </c>
      <c r="AX2435" s="12" t="s">
        <v>72</v>
      </c>
      <c r="AY2435" s="155" t="s">
        <v>157</v>
      </c>
    </row>
    <row r="2436" spans="2:65" s="12" customFormat="1">
      <c r="B2436" s="153"/>
      <c r="D2436" s="154" t="s">
        <v>259</v>
      </c>
      <c r="E2436" s="155" t="s">
        <v>1</v>
      </c>
      <c r="F2436" s="156" t="s">
        <v>2758</v>
      </c>
      <c r="H2436" s="155" t="s">
        <v>1</v>
      </c>
      <c r="L2436" s="153"/>
      <c r="M2436" s="157"/>
      <c r="T2436" s="158"/>
      <c r="AT2436" s="155" t="s">
        <v>259</v>
      </c>
      <c r="AU2436" s="155" t="s">
        <v>88</v>
      </c>
      <c r="AV2436" s="12" t="s">
        <v>80</v>
      </c>
      <c r="AW2436" s="12" t="s">
        <v>27</v>
      </c>
      <c r="AX2436" s="12" t="s">
        <v>72</v>
      </c>
      <c r="AY2436" s="155" t="s">
        <v>157</v>
      </c>
    </row>
    <row r="2437" spans="2:65" s="13" customFormat="1">
      <c r="B2437" s="159"/>
      <c r="D2437" s="154" t="s">
        <v>259</v>
      </c>
      <c r="E2437" s="160" t="s">
        <v>1</v>
      </c>
      <c r="F2437" s="161" t="s">
        <v>5272</v>
      </c>
      <c r="H2437" s="162">
        <v>1</v>
      </c>
      <c r="L2437" s="159"/>
      <c r="M2437" s="163"/>
      <c r="T2437" s="164"/>
      <c r="AT2437" s="160" t="s">
        <v>259</v>
      </c>
      <c r="AU2437" s="160" t="s">
        <v>88</v>
      </c>
      <c r="AV2437" s="13" t="s">
        <v>88</v>
      </c>
      <c r="AW2437" s="13" t="s">
        <v>27</v>
      </c>
      <c r="AX2437" s="13" t="s">
        <v>72</v>
      </c>
      <c r="AY2437" s="160" t="s">
        <v>157</v>
      </c>
    </row>
    <row r="2438" spans="2:65" s="12" customFormat="1">
      <c r="B2438" s="153"/>
      <c r="D2438" s="154" t="s">
        <v>259</v>
      </c>
      <c r="E2438" s="155" t="s">
        <v>1</v>
      </c>
      <c r="F2438" s="156" t="s">
        <v>2759</v>
      </c>
      <c r="H2438" s="155" t="s">
        <v>1</v>
      </c>
      <c r="L2438" s="153"/>
      <c r="M2438" s="157"/>
      <c r="T2438" s="158"/>
      <c r="AT2438" s="155" t="s">
        <v>259</v>
      </c>
      <c r="AU2438" s="155" t="s">
        <v>88</v>
      </c>
      <c r="AV2438" s="12" t="s">
        <v>80</v>
      </c>
      <c r="AW2438" s="12" t="s">
        <v>27</v>
      </c>
      <c r="AX2438" s="12" t="s">
        <v>72</v>
      </c>
      <c r="AY2438" s="155" t="s">
        <v>157</v>
      </c>
    </row>
    <row r="2439" spans="2:65" s="13" customFormat="1">
      <c r="B2439" s="159"/>
      <c r="D2439" s="154" t="s">
        <v>259</v>
      </c>
      <c r="E2439" s="160" t="s">
        <v>1</v>
      </c>
      <c r="F2439" s="161" t="s">
        <v>5273</v>
      </c>
      <c r="H2439" s="162">
        <v>2</v>
      </c>
      <c r="L2439" s="159"/>
      <c r="M2439" s="163"/>
      <c r="T2439" s="164"/>
      <c r="AT2439" s="160" t="s">
        <v>259</v>
      </c>
      <c r="AU2439" s="160" t="s">
        <v>88</v>
      </c>
      <c r="AV2439" s="13" t="s">
        <v>88</v>
      </c>
      <c r="AW2439" s="13" t="s">
        <v>27</v>
      </c>
      <c r="AX2439" s="13" t="s">
        <v>72</v>
      </c>
      <c r="AY2439" s="160" t="s">
        <v>157</v>
      </c>
    </row>
    <row r="2440" spans="2:65" s="14" customFormat="1">
      <c r="B2440" s="165"/>
      <c r="D2440" s="154" t="s">
        <v>259</v>
      </c>
      <c r="E2440" s="166" t="s">
        <v>1</v>
      </c>
      <c r="F2440" s="167" t="s">
        <v>265</v>
      </c>
      <c r="H2440" s="168">
        <v>3</v>
      </c>
      <c r="L2440" s="165"/>
      <c r="M2440" s="169"/>
      <c r="T2440" s="170"/>
      <c r="AT2440" s="166" t="s">
        <v>259</v>
      </c>
      <c r="AU2440" s="166" t="s">
        <v>88</v>
      </c>
      <c r="AV2440" s="14" t="s">
        <v>164</v>
      </c>
      <c r="AW2440" s="14" t="s">
        <v>27</v>
      </c>
      <c r="AX2440" s="14" t="s">
        <v>80</v>
      </c>
      <c r="AY2440" s="166" t="s">
        <v>157</v>
      </c>
    </row>
    <row r="2441" spans="2:65" s="1" customFormat="1" ht="33" customHeight="1">
      <c r="B2441" s="28"/>
      <c r="C2441" s="205" t="s">
        <v>1502</v>
      </c>
      <c r="D2441" s="205" t="s">
        <v>557</v>
      </c>
      <c r="E2441" s="206" t="s">
        <v>5274</v>
      </c>
      <c r="F2441" s="207" t="s">
        <v>5275</v>
      </c>
      <c r="G2441" s="208" t="s">
        <v>228</v>
      </c>
      <c r="H2441" s="209">
        <v>3</v>
      </c>
      <c r="I2441" s="904"/>
      <c r="J2441" s="210">
        <f>ROUND(I2441*H2441,2)</f>
        <v>0</v>
      </c>
      <c r="K2441" s="207" t="s">
        <v>2720</v>
      </c>
      <c r="L2441" s="185"/>
      <c r="M2441" s="186" t="s">
        <v>1</v>
      </c>
      <c r="N2441" s="187" t="s">
        <v>38</v>
      </c>
      <c r="O2441" s="142">
        <v>0</v>
      </c>
      <c r="P2441" s="142">
        <f>O2441*H2441</f>
        <v>0</v>
      </c>
      <c r="Q2441" s="142">
        <v>1.95E-2</v>
      </c>
      <c r="R2441" s="142">
        <f>Q2441*H2441</f>
        <v>5.8499999999999996E-2</v>
      </c>
      <c r="S2441" s="142">
        <v>0</v>
      </c>
      <c r="T2441" s="143">
        <f>S2441*H2441</f>
        <v>0</v>
      </c>
      <c r="AR2441" s="144" t="s">
        <v>735</v>
      </c>
      <c r="AT2441" s="144" t="s">
        <v>557</v>
      </c>
      <c r="AU2441" s="144" t="s">
        <v>88</v>
      </c>
      <c r="AY2441" s="16" t="s">
        <v>157</v>
      </c>
      <c r="BE2441" s="145">
        <f>IF(N2441="základní",J2441,0)</f>
        <v>0</v>
      </c>
      <c r="BF2441" s="145">
        <f>IF(N2441="snížená",J2441,0)</f>
        <v>0</v>
      </c>
      <c r="BG2441" s="145">
        <f>IF(N2441="zákl. přenesená",J2441,0)</f>
        <v>0</v>
      </c>
      <c r="BH2441" s="145">
        <f>IF(N2441="sníž. přenesená",J2441,0)</f>
        <v>0</v>
      </c>
      <c r="BI2441" s="145">
        <f>IF(N2441="nulová",J2441,0)</f>
        <v>0</v>
      </c>
      <c r="BJ2441" s="16" t="s">
        <v>88</v>
      </c>
      <c r="BK2441" s="145">
        <f>ROUND(I2441*H2441,2)</f>
        <v>0</v>
      </c>
      <c r="BL2441" s="16" t="s">
        <v>188</v>
      </c>
      <c r="BM2441" s="144" t="s">
        <v>5276</v>
      </c>
    </row>
    <row r="2442" spans="2:65" s="12" customFormat="1">
      <c r="B2442" s="153"/>
      <c r="D2442" s="154" t="s">
        <v>259</v>
      </c>
      <c r="E2442" s="155" t="s">
        <v>1</v>
      </c>
      <c r="F2442" s="156" t="s">
        <v>2723</v>
      </c>
      <c r="H2442" s="155" t="s">
        <v>1</v>
      </c>
      <c r="L2442" s="153"/>
      <c r="M2442" s="157"/>
      <c r="T2442" s="158"/>
      <c r="AT2442" s="155" t="s">
        <v>259</v>
      </c>
      <c r="AU2442" s="155" t="s">
        <v>88</v>
      </c>
      <c r="AV2442" s="12" t="s">
        <v>80</v>
      </c>
      <c r="AW2442" s="12" t="s">
        <v>27</v>
      </c>
      <c r="AX2442" s="12" t="s">
        <v>72</v>
      </c>
      <c r="AY2442" s="155" t="s">
        <v>157</v>
      </c>
    </row>
    <row r="2443" spans="2:65" s="12" customFormat="1">
      <c r="B2443" s="153"/>
      <c r="D2443" s="154" t="s">
        <v>259</v>
      </c>
      <c r="E2443" s="155" t="s">
        <v>1</v>
      </c>
      <c r="F2443" s="156" t="s">
        <v>5153</v>
      </c>
      <c r="H2443" s="155" t="s">
        <v>1</v>
      </c>
      <c r="L2443" s="153"/>
      <c r="M2443" s="157"/>
      <c r="T2443" s="158"/>
      <c r="AT2443" s="155" t="s">
        <v>259</v>
      </c>
      <c r="AU2443" s="155" t="s">
        <v>88</v>
      </c>
      <c r="AV2443" s="12" t="s">
        <v>80</v>
      </c>
      <c r="AW2443" s="12" t="s">
        <v>27</v>
      </c>
      <c r="AX2443" s="12" t="s">
        <v>72</v>
      </c>
      <c r="AY2443" s="155" t="s">
        <v>157</v>
      </c>
    </row>
    <row r="2444" spans="2:65" s="12" customFormat="1">
      <c r="B2444" s="153"/>
      <c r="D2444" s="154" t="s">
        <v>259</v>
      </c>
      <c r="E2444" s="155" t="s">
        <v>1</v>
      </c>
      <c r="F2444" s="156" t="s">
        <v>2758</v>
      </c>
      <c r="H2444" s="155" t="s">
        <v>1</v>
      </c>
      <c r="L2444" s="153"/>
      <c r="M2444" s="157"/>
      <c r="T2444" s="158"/>
      <c r="AT2444" s="155" t="s">
        <v>259</v>
      </c>
      <c r="AU2444" s="155" t="s">
        <v>88</v>
      </c>
      <c r="AV2444" s="12" t="s">
        <v>80</v>
      </c>
      <c r="AW2444" s="12" t="s">
        <v>27</v>
      </c>
      <c r="AX2444" s="12" t="s">
        <v>72</v>
      </c>
      <c r="AY2444" s="155" t="s">
        <v>157</v>
      </c>
    </row>
    <row r="2445" spans="2:65" s="13" customFormat="1">
      <c r="B2445" s="159"/>
      <c r="D2445" s="154" t="s">
        <v>259</v>
      </c>
      <c r="E2445" s="160" t="s">
        <v>1</v>
      </c>
      <c r="F2445" s="161" t="s">
        <v>5272</v>
      </c>
      <c r="H2445" s="162">
        <v>1</v>
      </c>
      <c r="L2445" s="159"/>
      <c r="M2445" s="163"/>
      <c r="T2445" s="164"/>
      <c r="AT2445" s="160" t="s">
        <v>259</v>
      </c>
      <c r="AU2445" s="160" t="s">
        <v>88</v>
      </c>
      <c r="AV2445" s="13" t="s">
        <v>88</v>
      </c>
      <c r="AW2445" s="13" t="s">
        <v>27</v>
      </c>
      <c r="AX2445" s="13" t="s">
        <v>72</v>
      </c>
      <c r="AY2445" s="160" t="s">
        <v>157</v>
      </c>
    </row>
    <row r="2446" spans="2:65" s="12" customFormat="1">
      <c r="B2446" s="153"/>
      <c r="D2446" s="154" t="s">
        <v>259</v>
      </c>
      <c r="E2446" s="155" t="s">
        <v>1</v>
      </c>
      <c r="F2446" s="156" t="s">
        <v>2759</v>
      </c>
      <c r="H2446" s="155" t="s">
        <v>1</v>
      </c>
      <c r="L2446" s="153"/>
      <c r="M2446" s="157"/>
      <c r="T2446" s="158"/>
      <c r="AT2446" s="155" t="s">
        <v>259</v>
      </c>
      <c r="AU2446" s="155" t="s">
        <v>88</v>
      </c>
      <c r="AV2446" s="12" t="s">
        <v>80</v>
      </c>
      <c r="AW2446" s="12" t="s">
        <v>27</v>
      </c>
      <c r="AX2446" s="12" t="s">
        <v>72</v>
      </c>
      <c r="AY2446" s="155" t="s">
        <v>157</v>
      </c>
    </row>
    <row r="2447" spans="2:65" s="13" customFormat="1">
      <c r="B2447" s="159"/>
      <c r="D2447" s="154" t="s">
        <v>259</v>
      </c>
      <c r="E2447" s="160" t="s">
        <v>1</v>
      </c>
      <c r="F2447" s="161" t="s">
        <v>5273</v>
      </c>
      <c r="H2447" s="162">
        <v>2</v>
      </c>
      <c r="L2447" s="159"/>
      <c r="M2447" s="163"/>
      <c r="T2447" s="164"/>
      <c r="AT2447" s="160" t="s">
        <v>259</v>
      </c>
      <c r="AU2447" s="160" t="s">
        <v>88</v>
      </c>
      <c r="AV2447" s="13" t="s">
        <v>88</v>
      </c>
      <c r="AW2447" s="13" t="s">
        <v>27</v>
      </c>
      <c r="AX2447" s="13" t="s">
        <v>72</v>
      </c>
      <c r="AY2447" s="160" t="s">
        <v>157</v>
      </c>
    </row>
    <row r="2448" spans="2:65" s="14" customFormat="1">
      <c r="B2448" s="165"/>
      <c r="D2448" s="154" t="s">
        <v>259</v>
      </c>
      <c r="E2448" s="166" t="s">
        <v>1</v>
      </c>
      <c r="F2448" s="167" t="s">
        <v>265</v>
      </c>
      <c r="H2448" s="168">
        <v>3</v>
      </c>
      <c r="L2448" s="165"/>
      <c r="M2448" s="169"/>
      <c r="T2448" s="170"/>
      <c r="AT2448" s="166" t="s">
        <v>259</v>
      </c>
      <c r="AU2448" s="166" t="s">
        <v>88</v>
      </c>
      <c r="AV2448" s="14" t="s">
        <v>164</v>
      </c>
      <c r="AW2448" s="14" t="s">
        <v>27</v>
      </c>
      <c r="AX2448" s="14" t="s">
        <v>80</v>
      </c>
      <c r="AY2448" s="166" t="s">
        <v>157</v>
      </c>
    </row>
    <row r="2449" spans="2:65" s="1" customFormat="1" ht="37.9" customHeight="1">
      <c r="B2449" s="28"/>
      <c r="C2449" s="198" t="s">
        <v>1509</v>
      </c>
      <c r="D2449" s="198" t="s">
        <v>160</v>
      </c>
      <c r="E2449" s="199" t="s">
        <v>1510</v>
      </c>
      <c r="F2449" s="200" t="s">
        <v>5277</v>
      </c>
      <c r="G2449" s="201" t="s">
        <v>228</v>
      </c>
      <c r="H2449" s="202">
        <v>2</v>
      </c>
      <c r="I2449" s="903"/>
      <c r="J2449" s="203">
        <f>ROUND(I2449*H2449,2)</f>
        <v>0</v>
      </c>
      <c r="K2449" s="200" t="s">
        <v>2720</v>
      </c>
      <c r="L2449" s="28"/>
      <c r="M2449" s="140" t="s">
        <v>1</v>
      </c>
      <c r="N2449" s="141" t="s">
        <v>38</v>
      </c>
      <c r="O2449" s="142">
        <v>3.3039999999999998</v>
      </c>
      <c r="P2449" s="142">
        <f>O2449*H2449</f>
        <v>6.6079999999999997</v>
      </c>
      <c r="Q2449" s="142">
        <v>0</v>
      </c>
      <c r="R2449" s="142">
        <f>Q2449*H2449</f>
        <v>0</v>
      </c>
      <c r="S2449" s="142">
        <v>0</v>
      </c>
      <c r="T2449" s="143">
        <f>S2449*H2449</f>
        <v>0</v>
      </c>
      <c r="AR2449" s="144" t="s">
        <v>188</v>
      </c>
      <c r="AT2449" s="144" t="s">
        <v>160</v>
      </c>
      <c r="AU2449" s="144" t="s">
        <v>88</v>
      </c>
      <c r="AY2449" s="16" t="s">
        <v>157</v>
      </c>
      <c r="BE2449" s="145">
        <f>IF(N2449="základní",J2449,0)</f>
        <v>0</v>
      </c>
      <c r="BF2449" s="145">
        <f>IF(N2449="snížená",J2449,0)</f>
        <v>0</v>
      </c>
      <c r="BG2449" s="145">
        <f>IF(N2449="zákl. přenesená",J2449,0)</f>
        <v>0</v>
      </c>
      <c r="BH2449" s="145">
        <f>IF(N2449="sníž. přenesená",J2449,0)</f>
        <v>0</v>
      </c>
      <c r="BI2449" s="145">
        <f>IF(N2449="nulová",J2449,0)</f>
        <v>0</v>
      </c>
      <c r="BJ2449" s="16" t="s">
        <v>88</v>
      </c>
      <c r="BK2449" s="145">
        <f>ROUND(I2449*H2449,2)</f>
        <v>0</v>
      </c>
      <c r="BL2449" s="16" t="s">
        <v>188</v>
      </c>
      <c r="BM2449" s="144" t="s">
        <v>5278</v>
      </c>
    </row>
    <row r="2450" spans="2:65" s="1" customFormat="1">
      <c r="B2450" s="28"/>
      <c r="D2450" s="150" t="s">
        <v>214</v>
      </c>
      <c r="F2450" s="870" t="s">
        <v>1513</v>
      </c>
      <c r="L2450" s="28"/>
      <c r="M2450" s="152"/>
      <c r="T2450" s="52"/>
      <c r="AT2450" s="16" t="s">
        <v>214</v>
      </c>
      <c r="AU2450" s="16" t="s">
        <v>88</v>
      </c>
    </row>
    <row r="2451" spans="2:65" s="12" customFormat="1">
      <c r="B2451" s="153"/>
      <c r="D2451" s="154" t="s">
        <v>259</v>
      </c>
      <c r="E2451" s="155" t="s">
        <v>1</v>
      </c>
      <c r="F2451" s="156" t="s">
        <v>2723</v>
      </c>
      <c r="H2451" s="155" t="s">
        <v>1</v>
      </c>
      <c r="L2451" s="153"/>
      <c r="M2451" s="157"/>
      <c r="T2451" s="158"/>
      <c r="AT2451" s="155" t="s">
        <v>259</v>
      </c>
      <c r="AU2451" s="155" t="s">
        <v>88</v>
      </c>
      <c r="AV2451" s="12" t="s">
        <v>80</v>
      </c>
      <c r="AW2451" s="12" t="s">
        <v>27</v>
      </c>
      <c r="AX2451" s="12" t="s">
        <v>72</v>
      </c>
      <c r="AY2451" s="155" t="s">
        <v>157</v>
      </c>
    </row>
    <row r="2452" spans="2:65" s="12" customFormat="1">
      <c r="B2452" s="153"/>
      <c r="D2452" s="154" t="s">
        <v>259</v>
      </c>
      <c r="E2452" s="155" t="s">
        <v>1</v>
      </c>
      <c r="F2452" s="156" t="s">
        <v>5153</v>
      </c>
      <c r="H2452" s="155" t="s">
        <v>1</v>
      </c>
      <c r="L2452" s="153"/>
      <c r="M2452" s="157"/>
      <c r="T2452" s="158"/>
      <c r="AT2452" s="155" t="s">
        <v>259</v>
      </c>
      <c r="AU2452" s="155" t="s">
        <v>88</v>
      </c>
      <c r="AV2452" s="12" t="s">
        <v>80</v>
      </c>
      <c r="AW2452" s="12" t="s">
        <v>27</v>
      </c>
      <c r="AX2452" s="12" t="s">
        <v>72</v>
      </c>
      <c r="AY2452" s="155" t="s">
        <v>157</v>
      </c>
    </row>
    <row r="2453" spans="2:65" s="12" customFormat="1">
      <c r="B2453" s="153"/>
      <c r="D2453" s="154" t="s">
        <v>259</v>
      </c>
      <c r="E2453" s="155" t="s">
        <v>1</v>
      </c>
      <c r="F2453" s="156" t="s">
        <v>2758</v>
      </c>
      <c r="H2453" s="155" t="s">
        <v>1</v>
      </c>
      <c r="L2453" s="153"/>
      <c r="M2453" s="157"/>
      <c r="T2453" s="158"/>
      <c r="AT2453" s="155" t="s">
        <v>259</v>
      </c>
      <c r="AU2453" s="155" t="s">
        <v>88</v>
      </c>
      <c r="AV2453" s="12" t="s">
        <v>80</v>
      </c>
      <c r="AW2453" s="12" t="s">
        <v>27</v>
      </c>
      <c r="AX2453" s="12" t="s">
        <v>72</v>
      </c>
      <c r="AY2453" s="155" t="s">
        <v>157</v>
      </c>
    </row>
    <row r="2454" spans="2:65" s="13" customFormat="1">
      <c r="B2454" s="159"/>
      <c r="D2454" s="154" t="s">
        <v>259</v>
      </c>
      <c r="E2454" s="160" t="s">
        <v>1</v>
      </c>
      <c r="F2454" s="161" t="s">
        <v>5279</v>
      </c>
      <c r="H2454" s="162">
        <v>1</v>
      </c>
      <c r="L2454" s="159"/>
      <c r="M2454" s="163"/>
      <c r="T2454" s="164"/>
      <c r="AT2454" s="160" t="s">
        <v>259</v>
      </c>
      <c r="AU2454" s="160" t="s">
        <v>88</v>
      </c>
      <c r="AV2454" s="13" t="s">
        <v>88</v>
      </c>
      <c r="AW2454" s="13" t="s">
        <v>27</v>
      </c>
      <c r="AX2454" s="13" t="s">
        <v>72</v>
      </c>
      <c r="AY2454" s="160" t="s">
        <v>157</v>
      </c>
    </row>
    <row r="2455" spans="2:65" s="12" customFormat="1">
      <c r="B2455" s="153"/>
      <c r="D2455" s="154" t="s">
        <v>259</v>
      </c>
      <c r="E2455" s="155" t="s">
        <v>1</v>
      </c>
      <c r="F2455" s="156" t="s">
        <v>2759</v>
      </c>
      <c r="H2455" s="155" t="s">
        <v>1</v>
      </c>
      <c r="L2455" s="153"/>
      <c r="M2455" s="157"/>
      <c r="T2455" s="158"/>
      <c r="AT2455" s="155" t="s">
        <v>259</v>
      </c>
      <c r="AU2455" s="155" t="s">
        <v>88</v>
      </c>
      <c r="AV2455" s="12" t="s">
        <v>80</v>
      </c>
      <c r="AW2455" s="12" t="s">
        <v>27</v>
      </c>
      <c r="AX2455" s="12" t="s">
        <v>72</v>
      </c>
      <c r="AY2455" s="155" t="s">
        <v>157</v>
      </c>
    </row>
    <row r="2456" spans="2:65" s="13" customFormat="1">
      <c r="B2456" s="159"/>
      <c r="D2456" s="154" t="s">
        <v>259</v>
      </c>
      <c r="E2456" s="160" t="s">
        <v>1</v>
      </c>
      <c r="F2456" s="161" t="s">
        <v>5280</v>
      </c>
      <c r="H2456" s="162">
        <v>1</v>
      </c>
      <c r="L2456" s="159"/>
      <c r="M2456" s="163"/>
      <c r="T2456" s="164"/>
      <c r="AT2456" s="160" t="s">
        <v>259</v>
      </c>
      <c r="AU2456" s="160" t="s">
        <v>88</v>
      </c>
      <c r="AV2456" s="13" t="s">
        <v>88</v>
      </c>
      <c r="AW2456" s="13" t="s">
        <v>27</v>
      </c>
      <c r="AX2456" s="13" t="s">
        <v>72</v>
      </c>
      <c r="AY2456" s="160" t="s">
        <v>157</v>
      </c>
    </row>
    <row r="2457" spans="2:65" s="14" customFormat="1">
      <c r="B2457" s="165"/>
      <c r="D2457" s="154" t="s">
        <v>259</v>
      </c>
      <c r="E2457" s="166" t="s">
        <v>1</v>
      </c>
      <c r="F2457" s="167" t="s">
        <v>265</v>
      </c>
      <c r="H2457" s="168">
        <v>2</v>
      </c>
      <c r="L2457" s="165"/>
      <c r="M2457" s="169"/>
      <c r="T2457" s="170"/>
      <c r="AT2457" s="166" t="s">
        <v>259</v>
      </c>
      <c r="AU2457" s="166" t="s">
        <v>88</v>
      </c>
      <c r="AV2457" s="14" t="s">
        <v>164</v>
      </c>
      <c r="AW2457" s="14" t="s">
        <v>27</v>
      </c>
      <c r="AX2457" s="14" t="s">
        <v>80</v>
      </c>
      <c r="AY2457" s="166" t="s">
        <v>157</v>
      </c>
    </row>
    <row r="2458" spans="2:65" s="1" customFormat="1" ht="37.9" customHeight="1">
      <c r="B2458" s="28"/>
      <c r="C2458" s="205" t="s">
        <v>1515</v>
      </c>
      <c r="D2458" s="205" t="s">
        <v>557</v>
      </c>
      <c r="E2458" s="206" t="s">
        <v>5281</v>
      </c>
      <c r="F2458" s="207" t="s">
        <v>5282</v>
      </c>
      <c r="G2458" s="208" t="s">
        <v>228</v>
      </c>
      <c r="H2458" s="209">
        <v>2</v>
      </c>
      <c r="I2458" s="904"/>
      <c r="J2458" s="210">
        <f>ROUND(I2458*H2458,2)</f>
        <v>0</v>
      </c>
      <c r="K2458" s="207" t="s">
        <v>2720</v>
      </c>
      <c r="L2458" s="185"/>
      <c r="M2458" s="186" t="s">
        <v>1</v>
      </c>
      <c r="N2458" s="187" t="s">
        <v>38</v>
      </c>
      <c r="O2458" s="142">
        <v>0</v>
      </c>
      <c r="P2458" s="142">
        <f>O2458*H2458</f>
        <v>0</v>
      </c>
      <c r="Q2458" s="142">
        <v>4.2999999999999997E-2</v>
      </c>
      <c r="R2458" s="142">
        <f>Q2458*H2458</f>
        <v>8.5999999999999993E-2</v>
      </c>
      <c r="S2458" s="142">
        <v>0</v>
      </c>
      <c r="T2458" s="143">
        <f>S2458*H2458</f>
        <v>0</v>
      </c>
      <c r="AR2458" s="144" t="s">
        <v>735</v>
      </c>
      <c r="AT2458" s="144" t="s">
        <v>557</v>
      </c>
      <c r="AU2458" s="144" t="s">
        <v>88</v>
      </c>
      <c r="AY2458" s="16" t="s">
        <v>157</v>
      </c>
      <c r="BE2458" s="145">
        <f>IF(N2458="základní",J2458,0)</f>
        <v>0</v>
      </c>
      <c r="BF2458" s="145">
        <f>IF(N2458="snížená",J2458,0)</f>
        <v>0</v>
      </c>
      <c r="BG2458" s="145">
        <f>IF(N2458="zákl. přenesená",J2458,0)</f>
        <v>0</v>
      </c>
      <c r="BH2458" s="145">
        <f>IF(N2458="sníž. přenesená",J2458,0)</f>
        <v>0</v>
      </c>
      <c r="BI2458" s="145">
        <f>IF(N2458="nulová",J2458,0)</f>
        <v>0</v>
      </c>
      <c r="BJ2458" s="16" t="s">
        <v>88</v>
      </c>
      <c r="BK2458" s="145">
        <f>ROUND(I2458*H2458,2)</f>
        <v>0</v>
      </c>
      <c r="BL2458" s="16" t="s">
        <v>188</v>
      </c>
      <c r="BM2458" s="144" t="s">
        <v>5283</v>
      </c>
    </row>
    <row r="2459" spans="2:65" s="12" customFormat="1">
      <c r="B2459" s="153"/>
      <c r="D2459" s="154" t="s">
        <v>259</v>
      </c>
      <c r="E2459" s="155" t="s">
        <v>1</v>
      </c>
      <c r="F2459" s="156" t="s">
        <v>2723</v>
      </c>
      <c r="H2459" s="155" t="s">
        <v>1</v>
      </c>
      <c r="L2459" s="153"/>
      <c r="M2459" s="157"/>
      <c r="T2459" s="158"/>
      <c r="AT2459" s="155" t="s">
        <v>259</v>
      </c>
      <c r="AU2459" s="155" t="s">
        <v>88</v>
      </c>
      <c r="AV2459" s="12" t="s">
        <v>80</v>
      </c>
      <c r="AW2459" s="12" t="s">
        <v>27</v>
      </c>
      <c r="AX2459" s="12" t="s">
        <v>72</v>
      </c>
      <c r="AY2459" s="155" t="s">
        <v>157</v>
      </c>
    </row>
    <row r="2460" spans="2:65" s="12" customFormat="1">
      <c r="B2460" s="153"/>
      <c r="D2460" s="154" t="s">
        <v>259</v>
      </c>
      <c r="E2460" s="155" t="s">
        <v>1</v>
      </c>
      <c r="F2460" s="156" t="s">
        <v>5153</v>
      </c>
      <c r="H2460" s="155" t="s">
        <v>1</v>
      </c>
      <c r="L2460" s="153"/>
      <c r="M2460" s="157"/>
      <c r="T2460" s="158"/>
      <c r="AT2460" s="155" t="s">
        <v>259</v>
      </c>
      <c r="AU2460" s="155" t="s">
        <v>88</v>
      </c>
      <c r="AV2460" s="12" t="s">
        <v>80</v>
      </c>
      <c r="AW2460" s="12" t="s">
        <v>27</v>
      </c>
      <c r="AX2460" s="12" t="s">
        <v>72</v>
      </c>
      <c r="AY2460" s="155" t="s">
        <v>157</v>
      </c>
    </row>
    <row r="2461" spans="2:65" s="12" customFormat="1">
      <c r="B2461" s="153"/>
      <c r="D2461" s="154" t="s">
        <v>259</v>
      </c>
      <c r="E2461" s="155" t="s">
        <v>1</v>
      </c>
      <c r="F2461" s="156" t="s">
        <v>2758</v>
      </c>
      <c r="H2461" s="155" t="s">
        <v>1</v>
      </c>
      <c r="L2461" s="153"/>
      <c r="M2461" s="157"/>
      <c r="T2461" s="158"/>
      <c r="AT2461" s="155" t="s">
        <v>259</v>
      </c>
      <c r="AU2461" s="155" t="s">
        <v>88</v>
      </c>
      <c r="AV2461" s="12" t="s">
        <v>80</v>
      </c>
      <c r="AW2461" s="12" t="s">
        <v>27</v>
      </c>
      <c r="AX2461" s="12" t="s">
        <v>72</v>
      </c>
      <c r="AY2461" s="155" t="s">
        <v>157</v>
      </c>
    </row>
    <row r="2462" spans="2:65" s="13" customFormat="1">
      <c r="B2462" s="159"/>
      <c r="D2462" s="154" t="s">
        <v>259</v>
      </c>
      <c r="E2462" s="160" t="s">
        <v>1</v>
      </c>
      <c r="F2462" s="161" t="s">
        <v>5279</v>
      </c>
      <c r="H2462" s="162">
        <v>1</v>
      </c>
      <c r="L2462" s="159"/>
      <c r="M2462" s="163"/>
      <c r="T2462" s="164"/>
      <c r="AT2462" s="160" t="s">
        <v>259</v>
      </c>
      <c r="AU2462" s="160" t="s">
        <v>88</v>
      </c>
      <c r="AV2462" s="13" t="s">
        <v>88</v>
      </c>
      <c r="AW2462" s="13" t="s">
        <v>27</v>
      </c>
      <c r="AX2462" s="13" t="s">
        <v>72</v>
      </c>
      <c r="AY2462" s="160" t="s">
        <v>157</v>
      </c>
    </row>
    <row r="2463" spans="2:65" s="12" customFormat="1">
      <c r="B2463" s="153"/>
      <c r="D2463" s="154" t="s">
        <v>259</v>
      </c>
      <c r="E2463" s="155" t="s">
        <v>1</v>
      </c>
      <c r="F2463" s="156" t="s">
        <v>2759</v>
      </c>
      <c r="H2463" s="155" t="s">
        <v>1</v>
      </c>
      <c r="L2463" s="153"/>
      <c r="M2463" s="157"/>
      <c r="T2463" s="158"/>
      <c r="AT2463" s="155" t="s">
        <v>259</v>
      </c>
      <c r="AU2463" s="155" t="s">
        <v>88</v>
      </c>
      <c r="AV2463" s="12" t="s">
        <v>80</v>
      </c>
      <c r="AW2463" s="12" t="s">
        <v>27</v>
      </c>
      <c r="AX2463" s="12" t="s">
        <v>72</v>
      </c>
      <c r="AY2463" s="155" t="s">
        <v>157</v>
      </c>
    </row>
    <row r="2464" spans="2:65" s="13" customFormat="1">
      <c r="B2464" s="159"/>
      <c r="D2464" s="154" t="s">
        <v>259</v>
      </c>
      <c r="E2464" s="160" t="s">
        <v>1</v>
      </c>
      <c r="F2464" s="161" t="s">
        <v>5280</v>
      </c>
      <c r="H2464" s="162">
        <v>1</v>
      </c>
      <c r="L2464" s="159"/>
      <c r="M2464" s="163"/>
      <c r="T2464" s="164"/>
      <c r="AT2464" s="160" t="s">
        <v>259</v>
      </c>
      <c r="AU2464" s="160" t="s">
        <v>88</v>
      </c>
      <c r="AV2464" s="13" t="s">
        <v>88</v>
      </c>
      <c r="AW2464" s="13" t="s">
        <v>27</v>
      </c>
      <c r="AX2464" s="13" t="s">
        <v>72</v>
      </c>
      <c r="AY2464" s="160" t="s">
        <v>157</v>
      </c>
    </row>
    <row r="2465" spans="2:65" s="14" customFormat="1">
      <c r="B2465" s="165"/>
      <c r="D2465" s="154" t="s">
        <v>259</v>
      </c>
      <c r="E2465" s="166" t="s">
        <v>1</v>
      </c>
      <c r="F2465" s="167" t="s">
        <v>265</v>
      </c>
      <c r="H2465" s="168">
        <v>2</v>
      </c>
      <c r="L2465" s="165"/>
      <c r="M2465" s="169"/>
      <c r="T2465" s="170"/>
      <c r="AT2465" s="166" t="s">
        <v>259</v>
      </c>
      <c r="AU2465" s="166" t="s">
        <v>88</v>
      </c>
      <c r="AV2465" s="14" t="s">
        <v>164</v>
      </c>
      <c r="AW2465" s="14" t="s">
        <v>27</v>
      </c>
      <c r="AX2465" s="14" t="s">
        <v>80</v>
      </c>
      <c r="AY2465" s="166" t="s">
        <v>157</v>
      </c>
    </row>
    <row r="2466" spans="2:65" s="1" customFormat="1" ht="44.25" customHeight="1">
      <c r="B2466" s="28"/>
      <c r="C2466" s="198" t="s">
        <v>1519</v>
      </c>
      <c r="D2466" s="198" t="s">
        <v>160</v>
      </c>
      <c r="E2466" s="199" t="s">
        <v>5284</v>
      </c>
      <c r="F2466" s="200" t="s">
        <v>5285</v>
      </c>
      <c r="G2466" s="201" t="s">
        <v>228</v>
      </c>
      <c r="H2466" s="202">
        <v>1</v>
      </c>
      <c r="I2466" s="903"/>
      <c r="J2466" s="203">
        <f>ROUND(I2466*H2466,2)</f>
        <v>0</v>
      </c>
      <c r="K2466" s="200" t="s">
        <v>2720</v>
      </c>
      <c r="L2466" s="28"/>
      <c r="M2466" s="140" t="s">
        <v>1</v>
      </c>
      <c r="N2466" s="141" t="s">
        <v>38</v>
      </c>
      <c r="O2466" s="142">
        <v>1.728</v>
      </c>
      <c r="P2466" s="142">
        <f>O2466*H2466</f>
        <v>1.728</v>
      </c>
      <c r="Q2466" s="142">
        <v>0</v>
      </c>
      <c r="R2466" s="142">
        <f>Q2466*H2466</f>
        <v>0</v>
      </c>
      <c r="S2466" s="142">
        <v>0</v>
      </c>
      <c r="T2466" s="143">
        <f>S2466*H2466</f>
        <v>0</v>
      </c>
      <c r="AR2466" s="144" t="s">
        <v>188</v>
      </c>
      <c r="AT2466" s="144" t="s">
        <v>160</v>
      </c>
      <c r="AU2466" s="144" t="s">
        <v>88</v>
      </c>
      <c r="AY2466" s="16" t="s">
        <v>157</v>
      </c>
      <c r="BE2466" s="145">
        <f>IF(N2466="základní",J2466,0)</f>
        <v>0</v>
      </c>
      <c r="BF2466" s="145">
        <f>IF(N2466="snížená",J2466,0)</f>
        <v>0</v>
      </c>
      <c r="BG2466" s="145">
        <f>IF(N2466="zákl. přenesená",J2466,0)</f>
        <v>0</v>
      </c>
      <c r="BH2466" s="145">
        <f>IF(N2466="sníž. přenesená",J2466,0)</f>
        <v>0</v>
      </c>
      <c r="BI2466" s="145">
        <f>IF(N2466="nulová",J2466,0)</f>
        <v>0</v>
      </c>
      <c r="BJ2466" s="16" t="s">
        <v>88</v>
      </c>
      <c r="BK2466" s="145">
        <f>ROUND(I2466*H2466,2)</f>
        <v>0</v>
      </c>
      <c r="BL2466" s="16" t="s">
        <v>188</v>
      </c>
      <c r="BM2466" s="144" t="s">
        <v>5286</v>
      </c>
    </row>
    <row r="2467" spans="2:65" s="1" customFormat="1">
      <c r="B2467" s="28"/>
      <c r="D2467" s="150" t="s">
        <v>214</v>
      </c>
      <c r="F2467" s="870" t="s">
        <v>5287</v>
      </c>
      <c r="L2467" s="28"/>
      <c r="M2467" s="152"/>
      <c r="T2467" s="52"/>
      <c r="AT2467" s="16" t="s">
        <v>214</v>
      </c>
      <c r="AU2467" s="16" t="s">
        <v>88</v>
      </c>
    </row>
    <row r="2468" spans="2:65" s="12" customFormat="1">
      <c r="B2468" s="153"/>
      <c r="D2468" s="154" t="s">
        <v>259</v>
      </c>
      <c r="E2468" s="155" t="s">
        <v>1</v>
      </c>
      <c r="F2468" s="156" t="s">
        <v>2723</v>
      </c>
      <c r="H2468" s="155" t="s">
        <v>1</v>
      </c>
      <c r="L2468" s="153"/>
      <c r="M2468" s="157"/>
      <c r="T2468" s="158"/>
      <c r="AT2468" s="155" t="s">
        <v>259</v>
      </c>
      <c r="AU2468" s="155" t="s">
        <v>88</v>
      </c>
      <c r="AV2468" s="12" t="s">
        <v>80</v>
      </c>
      <c r="AW2468" s="12" t="s">
        <v>27</v>
      </c>
      <c r="AX2468" s="12" t="s">
        <v>72</v>
      </c>
      <c r="AY2468" s="155" t="s">
        <v>157</v>
      </c>
    </row>
    <row r="2469" spans="2:65" s="12" customFormat="1">
      <c r="B2469" s="153"/>
      <c r="D2469" s="154" t="s">
        <v>259</v>
      </c>
      <c r="E2469" s="155" t="s">
        <v>1</v>
      </c>
      <c r="F2469" s="156" t="s">
        <v>5153</v>
      </c>
      <c r="H2469" s="155" t="s">
        <v>1</v>
      </c>
      <c r="L2469" s="153"/>
      <c r="M2469" s="157"/>
      <c r="T2469" s="158"/>
      <c r="AT2469" s="155" t="s">
        <v>259</v>
      </c>
      <c r="AU2469" s="155" t="s">
        <v>88</v>
      </c>
      <c r="AV2469" s="12" t="s">
        <v>80</v>
      </c>
      <c r="AW2469" s="12" t="s">
        <v>27</v>
      </c>
      <c r="AX2469" s="12" t="s">
        <v>72</v>
      </c>
      <c r="AY2469" s="155" t="s">
        <v>157</v>
      </c>
    </row>
    <row r="2470" spans="2:65" s="12" customFormat="1">
      <c r="B2470" s="153"/>
      <c r="D2470" s="154" t="s">
        <v>259</v>
      </c>
      <c r="E2470" s="155" t="s">
        <v>1</v>
      </c>
      <c r="F2470" s="156" t="s">
        <v>2758</v>
      </c>
      <c r="H2470" s="155" t="s">
        <v>1</v>
      </c>
      <c r="L2470" s="153"/>
      <c r="M2470" s="157"/>
      <c r="T2470" s="158"/>
      <c r="AT2470" s="155" t="s">
        <v>259</v>
      </c>
      <c r="AU2470" s="155" t="s">
        <v>88</v>
      </c>
      <c r="AV2470" s="12" t="s">
        <v>80</v>
      </c>
      <c r="AW2470" s="12" t="s">
        <v>27</v>
      </c>
      <c r="AX2470" s="12" t="s">
        <v>72</v>
      </c>
      <c r="AY2470" s="155" t="s">
        <v>157</v>
      </c>
    </row>
    <row r="2471" spans="2:65" s="13" customFormat="1">
      <c r="B2471" s="159"/>
      <c r="D2471" s="154" t="s">
        <v>259</v>
      </c>
      <c r="E2471" s="160" t="s">
        <v>1</v>
      </c>
      <c r="F2471" s="161" t="s">
        <v>5272</v>
      </c>
      <c r="H2471" s="162">
        <v>1</v>
      </c>
      <c r="L2471" s="159"/>
      <c r="M2471" s="163"/>
      <c r="T2471" s="164"/>
      <c r="AT2471" s="160" t="s">
        <v>259</v>
      </c>
      <c r="AU2471" s="160" t="s">
        <v>88</v>
      </c>
      <c r="AV2471" s="13" t="s">
        <v>88</v>
      </c>
      <c r="AW2471" s="13" t="s">
        <v>27</v>
      </c>
      <c r="AX2471" s="13" t="s">
        <v>72</v>
      </c>
      <c r="AY2471" s="160" t="s">
        <v>157</v>
      </c>
    </row>
    <row r="2472" spans="2:65" s="14" customFormat="1">
      <c r="B2472" s="165"/>
      <c r="D2472" s="154" t="s">
        <v>259</v>
      </c>
      <c r="E2472" s="166" t="s">
        <v>1</v>
      </c>
      <c r="F2472" s="167" t="s">
        <v>265</v>
      </c>
      <c r="H2472" s="168">
        <v>1</v>
      </c>
      <c r="L2472" s="165"/>
      <c r="M2472" s="169"/>
      <c r="T2472" s="170"/>
      <c r="AT2472" s="166" t="s">
        <v>259</v>
      </c>
      <c r="AU2472" s="166" t="s">
        <v>88</v>
      </c>
      <c r="AV2472" s="14" t="s">
        <v>164</v>
      </c>
      <c r="AW2472" s="14" t="s">
        <v>27</v>
      </c>
      <c r="AX2472" s="14" t="s">
        <v>80</v>
      </c>
      <c r="AY2472" s="166" t="s">
        <v>157</v>
      </c>
    </row>
    <row r="2473" spans="2:65" s="1" customFormat="1" ht="33" customHeight="1">
      <c r="B2473" s="28"/>
      <c r="C2473" s="205" t="s">
        <v>1524</v>
      </c>
      <c r="D2473" s="205" t="s">
        <v>557</v>
      </c>
      <c r="E2473" s="206" t="s">
        <v>5288</v>
      </c>
      <c r="F2473" s="207" t="s">
        <v>5289</v>
      </c>
      <c r="G2473" s="208" t="s">
        <v>228</v>
      </c>
      <c r="H2473" s="209">
        <v>1</v>
      </c>
      <c r="I2473" s="904"/>
      <c r="J2473" s="210">
        <f>ROUND(I2473*H2473,2)</f>
        <v>0</v>
      </c>
      <c r="K2473" s="207" t="s">
        <v>2720</v>
      </c>
      <c r="L2473" s="185"/>
      <c r="M2473" s="186" t="s">
        <v>1</v>
      </c>
      <c r="N2473" s="187" t="s">
        <v>38</v>
      </c>
      <c r="O2473" s="142">
        <v>0</v>
      </c>
      <c r="P2473" s="142">
        <f>O2473*H2473</f>
        <v>0</v>
      </c>
      <c r="Q2473" s="142">
        <v>3.7999999999999999E-2</v>
      </c>
      <c r="R2473" s="142">
        <f>Q2473*H2473</f>
        <v>3.7999999999999999E-2</v>
      </c>
      <c r="S2473" s="142">
        <v>0</v>
      </c>
      <c r="T2473" s="143">
        <f>S2473*H2473</f>
        <v>0</v>
      </c>
      <c r="AR2473" s="144" t="s">
        <v>735</v>
      </c>
      <c r="AT2473" s="144" t="s">
        <v>557</v>
      </c>
      <c r="AU2473" s="144" t="s">
        <v>88</v>
      </c>
      <c r="AY2473" s="16" t="s">
        <v>157</v>
      </c>
      <c r="BE2473" s="145">
        <f>IF(N2473="základní",J2473,0)</f>
        <v>0</v>
      </c>
      <c r="BF2473" s="145">
        <f>IF(N2473="snížená",J2473,0)</f>
        <v>0</v>
      </c>
      <c r="BG2473" s="145">
        <f>IF(N2473="zákl. přenesená",J2473,0)</f>
        <v>0</v>
      </c>
      <c r="BH2473" s="145">
        <f>IF(N2473="sníž. přenesená",J2473,0)</f>
        <v>0</v>
      </c>
      <c r="BI2473" s="145">
        <f>IF(N2473="nulová",J2473,0)</f>
        <v>0</v>
      </c>
      <c r="BJ2473" s="16" t="s">
        <v>88</v>
      </c>
      <c r="BK2473" s="145">
        <f>ROUND(I2473*H2473,2)</f>
        <v>0</v>
      </c>
      <c r="BL2473" s="16" t="s">
        <v>188</v>
      </c>
      <c r="BM2473" s="144" t="s">
        <v>5290</v>
      </c>
    </row>
    <row r="2474" spans="2:65" s="12" customFormat="1">
      <c r="B2474" s="153"/>
      <c r="D2474" s="154" t="s">
        <v>259</v>
      </c>
      <c r="E2474" s="155" t="s">
        <v>1</v>
      </c>
      <c r="F2474" s="156" t="s">
        <v>2723</v>
      </c>
      <c r="H2474" s="155" t="s">
        <v>1</v>
      </c>
      <c r="L2474" s="153"/>
      <c r="M2474" s="157"/>
      <c r="T2474" s="158"/>
      <c r="AT2474" s="155" t="s">
        <v>259</v>
      </c>
      <c r="AU2474" s="155" t="s">
        <v>88</v>
      </c>
      <c r="AV2474" s="12" t="s">
        <v>80</v>
      </c>
      <c r="AW2474" s="12" t="s">
        <v>27</v>
      </c>
      <c r="AX2474" s="12" t="s">
        <v>72</v>
      </c>
      <c r="AY2474" s="155" t="s">
        <v>157</v>
      </c>
    </row>
    <row r="2475" spans="2:65" s="12" customFormat="1">
      <c r="B2475" s="153"/>
      <c r="D2475" s="154" t="s">
        <v>259</v>
      </c>
      <c r="E2475" s="155" t="s">
        <v>1</v>
      </c>
      <c r="F2475" s="156" t="s">
        <v>5153</v>
      </c>
      <c r="H2475" s="155" t="s">
        <v>1</v>
      </c>
      <c r="L2475" s="153"/>
      <c r="M2475" s="157"/>
      <c r="T2475" s="158"/>
      <c r="AT2475" s="155" t="s">
        <v>259</v>
      </c>
      <c r="AU2475" s="155" t="s">
        <v>88</v>
      </c>
      <c r="AV2475" s="12" t="s">
        <v>80</v>
      </c>
      <c r="AW2475" s="12" t="s">
        <v>27</v>
      </c>
      <c r="AX2475" s="12" t="s">
        <v>72</v>
      </c>
      <c r="AY2475" s="155" t="s">
        <v>157</v>
      </c>
    </row>
    <row r="2476" spans="2:65" s="12" customFormat="1">
      <c r="B2476" s="153"/>
      <c r="D2476" s="154" t="s">
        <v>259</v>
      </c>
      <c r="E2476" s="155" t="s">
        <v>1</v>
      </c>
      <c r="F2476" s="156" t="s">
        <v>2758</v>
      </c>
      <c r="H2476" s="155" t="s">
        <v>1</v>
      </c>
      <c r="L2476" s="153"/>
      <c r="M2476" s="157"/>
      <c r="T2476" s="158"/>
      <c r="AT2476" s="155" t="s">
        <v>259</v>
      </c>
      <c r="AU2476" s="155" t="s">
        <v>88</v>
      </c>
      <c r="AV2476" s="12" t="s">
        <v>80</v>
      </c>
      <c r="AW2476" s="12" t="s">
        <v>27</v>
      </c>
      <c r="AX2476" s="12" t="s">
        <v>72</v>
      </c>
      <c r="AY2476" s="155" t="s">
        <v>157</v>
      </c>
    </row>
    <row r="2477" spans="2:65" s="13" customFormat="1">
      <c r="B2477" s="159"/>
      <c r="D2477" s="154" t="s">
        <v>259</v>
      </c>
      <c r="E2477" s="160" t="s">
        <v>1</v>
      </c>
      <c r="F2477" s="161" t="s">
        <v>5272</v>
      </c>
      <c r="H2477" s="162">
        <v>1</v>
      </c>
      <c r="L2477" s="159"/>
      <c r="M2477" s="163"/>
      <c r="T2477" s="164"/>
      <c r="AT2477" s="160" t="s">
        <v>259</v>
      </c>
      <c r="AU2477" s="160" t="s">
        <v>88</v>
      </c>
      <c r="AV2477" s="13" t="s">
        <v>88</v>
      </c>
      <c r="AW2477" s="13" t="s">
        <v>27</v>
      </c>
      <c r="AX2477" s="13" t="s">
        <v>72</v>
      </c>
      <c r="AY2477" s="160" t="s">
        <v>157</v>
      </c>
    </row>
    <row r="2478" spans="2:65" s="14" customFormat="1">
      <c r="B2478" s="165"/>
      <c r="D2478" s="154" t="s">
        <v>259</v>
      </c>
      <c r="E2478" s="166" t="s">
        <v>1</v>
      </c>
      <c r="F2478" s="167" t="s">
        <v>265</v>
      </c>
      <c r="H2478" s="168">
        <v>1</v>
      </c>
      <c r="L2478" s="165"/>
      <c r="M2478" s="169"/>
      <c r="T2478" s="170"/>
      <c r="AT2478" s="166" t="s">
        <v>259</v>
      </c>
      <c r="AU2478" s="166" t="s">
        <v>88</v>
      </c>
      <c r="AV2478" s="14" t="s">
        <v>164</v>
      </c>
      <c r="AW2478" s="14" t="s">
        <v>27</v>
      </c>
      <c r="AX2478" s="14" t="s">
        <v>80</v>
      </c>
      <c r="AY2478" s="166" t="s">
        <v>157</v>
      </c>
    </row>
    <row r="2479" spans="2:65" s="1" customFormat="1" ht="44.25" customHeight="1">
      <c r="B2479" s="28"/>
      <c r="C2479" s="198" t="s">
        <v>1528</v>
      </c>
      <c r="D2479" s="198" t="s">
        <v>160</v>
      </c>
      <c r="E2479" s="199" t="s">
        <v>5291</v>
      </c>
      <c r="F2479" s="200" t="s">
        <v>5292</v>
      </c>
      <c r="G2479" s="201" t="s">
        <v>228</v>
      </c>
      <c r="H2479" s="202">
        <v>2</v>
      </c>
      <c r="I2479" s="903"/>
      <c r="J2479" s="203">
        <f>ROUND(I2479*H2479,2)</f>
        <v>0</v>
      </c>
      <c r="K2479" s="200" t="s">
        <v>2720</v>
      </c>
      <c r="L2479" s="28"/>
      <c r="M2479" s="140" t="s">
        <v>1</v>
      </c>
      <c r="N2479" s="141" t="s">
        <v>38</v>
      </c>
      <c r="O2479" s="142">
        <v>1.9610000000000001</v>
      </c>
      <c r="P2479" s="142">
        <f>O2479*H2479</f>
        <v>3.9220000000000002</v>
      </c>
      <c r="Q2479" s="142">
        <v>0</v>
      </c>
      <c r="R2479" s="142">
        <f>Q2479*H2479</f>
        <v>0</v>
      </c>
      <c r="S2479" s="142">
        <v>0</v>
      </c>
      <c r="T2479" s="143">
        <f>S2479*H2479</f>
        <v>0</v>
      </c>
      <c r="AR2479" s="144" t="s">
        <v>188</v>
      </c>
      <c r="AT2479" s="144" t="s">
        <v>160</v>
      </c>
      <c r="AU2479" s="144" t="s">
        <v>88</v>
      </c>
      <c r="AY2479" s="16" t="s">
        <v>157</v>
      </c>
      <c r="BE2479" s="145">
        <f>IF(N2479="základní",J2479,0)</f>
        <v>0</v>
      </c>
      <c r="BF2479" s="145">
        <f>IF(N2479="snížená",J2479,0)</f>
        <v>0</v>
      </c>
      <c r="BG2479" s="145">
        <f>IF(N2479="zákl. přenesená",J2479,0)</f>
        <v>0</v>
      </c>
      <c r="BH2479" s="145">
        <f>IF(N2479="sníž. přenesená",J2479,0)</f>
        <v>0</v>
      </c>
      <c r="BI2479" s="145">
        <f>IF(N2479="nulová",J2479,0)</f>
        <v>0</v>
      </c>
      <c r="BJ2479" s="16" t="s">
        <v>88</v>
      </c>
      <c r="BK2479" s="145">
        <f>ROUND(I2479*H2479,2)</f>
        <v>0</v>
      </c>
      <c r="BL2479" s="16" t="s">
        <v>188</v>
      </c>
      <c r="BM2479" s="144" t="s">
        <v>5293</v>
      </c>
    </row>
    <row r="2480" spans="2:65" s="1" customFormat="1">
      <c r="B2480" s="28"/>
      <c r="D2480" s="150" t="s">
        <v>214</v>
      </c>
      <c r="F2480" s="870" t="s">
        <v>5294</v>
      </c>
      <c r="L2480" s="28"/>
      <c r="M2480" s="152"/>
      <c r="T2480" s="52"/>
      <c r="AT2480" s="16" t="s">
        <v>214</v>
      </c>
      <c r="AU2480" s="16" t="s">
        <v>88</v>
      </c>
    </row>
    <row r="2481" spans="2:65" s="12" customFormat="1">
      <c r="B2481" s="153"/>
      <c r="D2481" s="154" t="s">
        <v>259</v>
      </c>
      <c r="E2481" s="155" t="s">
        <v>1</v>
      </c>
      <c r="F2481" s="156" t="s">
        <v>2723</v>
      </c>
      <c r="H2481" s="155" t="s">
        <v>1</v>
      </c>
      <c r="L2481" s="153"/>
      <c r="M2481" s="157"/>
      <c r="T2481" s="158"/>
      <c r="AT2481" s="155" t="s">
        <v>259</v>
      </c>
      <c r="AU2481" s="155" t="s">
        <v>88</v>
      </c>
      <c r="AV2481" s="12" t="s">
        <v>80</v>
      </c>
      <c r="AW2481" s="12" t="s">
        <v>27</v>
      </c>
      <c r="AX2481" s="12" t="s">
        <v>72</v>
      </c>
      <c r="AY2481" s="155" t="s">
        <v>157</v>
      </c>
    </row>
    <row r="2482" spans="2:65" s="12" customFormat="1">
      <c r="B2482" s="153"/>
      <c r="D2482" s="154" t="s">
        <v>259</v>
      </c>
      <c r="E2482" s="155" t="s">
        <v>1</v>
      </c>
      <c r="F2482" s="156" t="s">
        <v>2759</v>
      </c>
      <c r="H2482" s="155" t="s">
        <v>1</v>
      </c>
      <c r="L2482" s="153"/>
      <c r="M2482" s="157"/>
      <c r="T2482" s="158"/>
      <c r="AT2482" s="155" t="s">
        <v>259</v>
      </c>
      <c r="AU2482" s="155" t="s">
        <v>88</v>
      </c>
      <c r="AV2482" s="12" t="s">
        <v>80</v>
      </c>
      <c r="AW2482" s="12" t="s">
        <v>27</v>
      </c>
      <c r="AX2482" s="12" t="s">
        <v>72</v>
      </c>
      <c r="AY2482" s="155" t="s">
        <v>157</v>
      </c>
    </row>
    <row r="2483" spans="2:65" s="12" customFormat="1">
      <c r="B2483" s="153"/>
      <c r="D2483" s="154" t="s">
        <v>259</v>
      </c>
      <c r="E2483" s="155" t="s">
        <v>1</v>
      </c>
      <c r="F2483" s="156" t="s">
        <v>5008</v>
      </c>
      <c r="H2483" s="155" t="s">
        <v>1</v>
      </c>
      <c r="L2483" s="153"/>
      <c r="M2483" s="157"/>
      <c r="T2483" s="158"/>
      <c r="AT2483" s="155" t="s">
        <v>259</v>
      </c>
      <c r="AU2483" s="155" t="s">
        <v>88</v>
      </c>
      <c r="AV2483" s="12" t="s">
        <v>80</v>
      </c>
      <c r="AW2483" s="12" t="s">
        <v>27</v>
      </c>
      <c r="AX2483" s="12" t="s">
        <v>72</v>
      </c>
      <c r="AY2483" s="155" t="s">
        <v>157</v>
      </c>
    </row>
    <row r="2484" spans="2:65" s="12" customFormat="1">
      <c r="B2484" s="153"/>
      <c r="D2484" s="154" t="s">
        <v>259</v>
      </c>
      <c r="E2484" s="155" t="s">
        <v>1</v>
      </c>
      <c r="F2484" s="156" t="s">
        <v>5148</v>
      </c>
      <c r="H2484" s="155" t="s">
        <v>1</v>
      </c>
      <c r="L2484" s="153"/>
      <c r="M2484" s="157"/>
      <c r="T2484" s="158"/>
      <c r="AT2484" s="155" t="s">
        <v>259</v>
      </c>
      <c r="AU2484" s="155" t="s">
        <v>88</v>
      </c>
      <c r="AV2484" s="12" t="s">
        <v>80</v>
      </c>
      <c r="AW2484" s="12" t="s">
        <v>27</v>
      </c>
      <c r="AX2484" s="12" t="s">
        <v>72</v>
      </c>
      <c r="AY2484" s="155" t="s">
        <v>157</v>
      </c>
    </row>
    <row r="2485" spans="2:65" s="13" customFormat="1">
      <c r="B2485" s="159"/>
      <c r="D2485" s="154" t="s">
        <v>259</v>
      </c>
      <c r="E2485" s="160" t="s">
        <v>1</v>
      </c>
      <c r="F2485" s="161" t="s">
        <v>5184</v>
      </c>
      <c r="H2485" s="162">
        <v>1</v>
      </c>
      <c r="L2485" s="159"/>
      <c r="M2485" s="163"/>
      <c r="T2485" s="164"/>
      <c r="AT2485" s="160" t="s">
        <v>259</v>
      </c>
      <c r="AU2485" s="160" t="s">
        <v>88</v>
      </c>
      <c r="AV2485" s="13" t="s">
        <v>88</v>
      </c>
      <c r="AW2485" s="13" t="s">
        <v>27</v>
      </c>
      <c r="AX2485" s="13" t="s">
        <v>72</v>
      </c>
      <c r="AY2485" s="160" t="s">
        <v>157</v>
      </c>
    </row>
    <row r="2486" spans="2:65" s="12" customFormat="1">
      <c r="B2486" s="153"/>
      <c r="D2486" s="154" t="s">
        <v>259</v>
      </c>
      <c r="E2486" s="155" t="s">
        <v>1</v>
      </c>
      <c r="F2486" s="156" t="s">
        <v>4918</v>
      </c>
      <c r="H2486" s="155" t="s">
        <v>1</v>
      </c>
      <c r="L2486" s="153"/>
      <c r="M2486" s="157"/>
      <c r="T2486" s="158"/>
      <c r="AT2486" s="155" t="s">
        <v>259</v>
      </c>
      <c r="AU2486" s="155" t="s">
        <v>88</v>
      </c>
      <c r="AV2486" s="12" t="s">
        <v>80</v>
      </c>
      <c r="AW2486" s="12" t="s">
        <v>27</v>
      </c>
      <c r="AX2486" s="12" t="s">
        <v>72</v>
      </c>
      <c r="AY2486" s="155" t="s">
        <v>157</v>
      </c>
    </row>
    <row r="2487" spans="2:65" s="13" customFormat="1">
      <c r="B2487" s="159"/>
      <c r="D2487" s="154" t="s">
        <v>259</v>
      </c>
      <c r="E2487" s="160" t="s">
        <v>1</v>
      </c>
      <c r="F2487" s="161" t="s">
        <v>5185</v>
      </c>
      <c r="H2487" s="162">
        <v>1</v>
      </c>
      <c r="L2487" s="159"/>
      <c r="M2487" s="163"/>
      <c r="T2487" s="164"/>
      <c r="AT2487" s="160" t="s">
        <v>259</v>
      </c>
      <c r="AU2487" s="160" t="s">
        <v>88</v>
      </c>
      <c r="AV2487" s="13" t="s">
        <v>88</v>
      </c>
      <c r="AW2487" s="13" t="s">
        <v>27</v>
      </c>
      <c r="AX2487" s="13" t="s">
        <v>72</v>
      </c>
      <c r="AY2487" s="160" t="s">
        <v>157</v>
      </c>
    </row>
    <row r="2488" spans="2:65" s="14" customFormat="1">
      <c r="B2488" s="165"/>
      <c r="D2488" s="154" t="s">
        <v>259</v>
      </c>
      <c r="E2488" s="166" t="s">
        <v>1</v>
      </c>
      <c r="F2488" s="167" t="s">
        <v>265</v>
      </c>
      <c r="H2488" s="168">
        <v>2</v>
      </c>
      <c r="L2488" s="165"/>
      <c r="M2488" s="169"/>
      <c r="T2488" s="170"/>
      <c r="AT2488" s="166" t="s">
        <v>259</v>
      </c>
      <c r="AU2488" s="166" t="s">
        <v>88</v>
      </c>
      <c r="AV2488" s="14" t="s">
        <v>164</v>
      </c>
      <c r="AW2488" s="14" t="s">
        <v>27</v>
      </c>
      <c r="AX2488" s="14" t="s">
        <v>80</v>
      </c>
      <c r="AY2488" s="166" t="s">
        <v>157</v>
      </c>
    </row>
    <row r="2489" spans="2:65" s="1" customFormat="1" ht="24.25" customHeight="1">
      <c r="B2489" s="28"/>
      <c r="C2489" s="205" t="s">
        <v>1533</v>
      </c>
      <c r="D2489" s="205" t="s">
        <v>557</v>
      </c>
      <c r="E2489" s="206" t="s">
        <v>5295</v>
      </c>
      <c r="F2489" s="207" t="s">
        <v>5296</v>
      </c>
      <c r="G2489" s="208" t="s">
        <v>306</v>
      </c>
      <c r="H2489" s="209">
        <v>3.0030000000000001</v>
      </c>
      <c r="I2489" s="904"/>
      <c r="J2489" s="210">
        <f>ROUND(I2489*H2489,2)</f>
        <v>0</v>
      </c>
      <c r="K2489" s="207" t="s">
        <v>2720</v>
      </c>
      <c r="L2489" s="185"/>
      <c r="M2489" s="186" t="s">
        <v>1</v>
      </c>
      <c r="N2489" s="187" t="s">
        <v>38</v>
      </c>
      <c r="O2489" s="142">
        <v>0</v>
      </c>
      <c r="P2489" s="142">
        <f>O2489*H2489</f>
        <v>0</v>
      </c>
      <c r="Q2489" s="142">
        <v>4.0210000000000003E-2</v>
      </c>
      <c r="R2489" s="142">
        <f>Q2489*H2489</f>
        <v>0.12075063000000001</v>
      </c>
      <c r="S2489" s="142">
        <v>0</v>
      </c>
      <c r="T2489" s="143">
        <f>S2489*H2489</f>
        <v>0</v>
      </c>
      <c r="AR2489" s="144" t="s">
        <v>735</v>
      </c>
      <c r="AT2489" s="144" t="s">
        <v>557</v>
      </c>
      <c r="AU2489" s="144" t="s">
        <v>88</v>
      </c>
      <c r="AY2489" s="16" t="s">
        <v>157</v>
      </c>
      <c r="BE2489" s="145">
        <f>IF(N2489="základní",J2489,0)</f>
        <v>0</v>
      </c>
      <c r="BF2489" s="145">
        <f>IF(N2489="snížená",J2489,0)</f>
        <v>0</v>
      </c>
      <c r="BG2489" s="145">
        <f>IF(N2489="zákl. přenesená",J2489,0)</f>
        <v>0</v>
      </c>
      <c r="BH2489" s="145">
        <f>IF(N2489="sníž. přenesená",J2489,0)</f>
        <v>0</v>
      </c>
      <c r="BI2489" s="145">
        <f>IF(N2489="nulová",J2489,0)</f>
        <v>0</v>
      </c>
      <c r="BJ2489" s="16" t="s">
        <v>88</v>
      </c>
      <c r="BK2489" s="145">
        <f>ROUND(I2489*H2489,2)</f>
        <v>0</v>
      </c>
      <c r="BL2489" s="16" t="s">
        <v>188</v>
      </c>
      <c r="BM2489" s="144" t="s">
        <v>5297</v>
      </c>
    </row>
    <row r="2490" spans="2:65" s="1" customFormat="1" ht="63">
      <c r="B2490" s="28"/>
      <c r="D2490" s="154" t="s">
        <v>1574</v>
      </c>
      <c r="F2490" s="188" t="s">
        <v>5298</v>
      </c>
      <c r="L2490" s="28"/>
      <c r="M2490" s="152"/>
      <c r="T2490" s="52"/>
      <c r="AT2490" s="16" t="s">
        <v>1574</v>
      </c>
      <c r="AU2490" s="16" t="s">
        <v>88</v>
      </c>
    </row>
    <row r="2491" spans="2:65" s="12" customFormat="1">
      <c r="B2491" s="153"/>
      <c r="D2491" s="154" t="s">
        <v>259</v>
      </c>
      <c r="E2491" s="155" t="s">
        <v>1</v>
      </c>
      <c r="F2491" s="156" t="s">
        <v>2723</v>
      </c>
      <c r="H2491" s="155" t="s">
        <v>1</v>
      </c>
      <c r="L2491" s="153"/>
      <c r="M2491" s="157"/>
      <c r="T2491" s="158"/>
      <c r="AT2491" s="155" t="s">
        <v>259</v>
      </c>
      <c r="AU2491" s="155" t="s">
        <v>88</v>
      </c>
      <c r="AV2491" s="12" t="s">
        <v>80</v>
      </c>
      <c r="AW2491" s="12" t="s">
        <v>27</v>
      </c>
      <c r="AX2491" s="12" t="s">
        <v>72</v>
      </c>
      <c r="AY2491" s="155" t="s">
        <v>157</v>
      </c>
    </row>
    <row r="2492" spans="2:65" s="12" customFormat="1">
      <c r="B2492" s="153"/>
      <c r="D2492" s="154" t="s">
        <v>259</v>
      </c>
      <c r="E2492" s="155" t="s">
        <v>1</v>
      </c>
      <c r="F2492" s="156" t="s">
        <v>5008</v>
      </c>
      <c r="H2492" s="155" t="s">
        <v>1</v>
      </c>
      <c r="L2492" s="153"/>
      <c r="M2492" s="157"/>
      <c r="T2492" s="158"/>
      <c r="AT2492" s="155" t="s">
        <v>259</v>
      </c>
      <c r="AU2492" s="155" t="s">
        <v>88</v>
      </c>
      <c r="AV2492" s="12" t="s">
        <v>80</v>
      </c>
      <c r="AW2492" s="12" t="s">
        <v>27</v>
      </c>
      <c r="AX2492" s="12" t="s">
        <v>72</v>
      </c>
      <c r="AY2492" s="155" t="s">
        <v>157</v>
      </c>
    </row>
    <row r="2493" spans="2:65" s="13" customFormat="1">
      <c r="B2493" s="159"/>
      <c r="D2493" s="154" t="s">
        <v>259</v>
      </c>
      <c r="E2493" s="160" t="s">
        <v>1</v>
      </c>
      <c r="F2493" s="161" t="s">
        <v>5299</v>
      </c>
      <c r="H2493" s="162">
        <v>3.0030000000000001</v>
      </c>
      <c r="L2493" s="159"/>
      <c r="M2493" s="163"/>
      <c r="T2493" s="164"/>
      <c r="AT2493" s="160" t="s">
        <v>259</v>
      </c>
      <c r="AU2493" s="160" t="s">
        <v>88</v>
      </c>
      <c r="AV2493" s="13" t="s">
        <v>88</v>
      </c>
      <c r="AW2493" s="13" t="s">
        <v>27</v>
      </c>
      <c r="AX2493" s="13" t="s">
        <v>72</v>
      </c>
      <c r="AY2493" s="160" t="s">
        <v>157</v>
      </c>
    </row>
    <row r="2494" spans="2:65" s="14" customFormat="1">
      <c r="B2494" s="165"/>
      <c r="D2494" s="154" t="s">
        <v>259</v>
      </c>
      <c r="E2494" s="166" t="s">
        <v>1</v>
      </c>
      <c r="F2494" s="167" t="s">
        <v>265</v>
      </c>
      <c r="H2494" s="168">
        <v>3.0030000000000001</v>
      </c>
      <c r="L2494" s="165"/>
      <c r="M2494" s="169"/>
      <c r="T2494" s="170"/>
      <c r="AT2494" s="166" t="s">
        <v>259</v>
      </c>
      <c r="AU2494" s="166" t="s">
        <v>88</v>
      </c>
      <c r="AV2494" s="14" t="s">
        <v>164</v>
      </c>
      <c r="AW2494" s="14" t="s">
        <v>27</v>
      </c>
      <c r="AX2494" s="14" t="s">
        <v>80</v>
      </c>
      <c r="AY2494" s="166" t="s">
        <v>157</v>
      </c>
    </row>
    <row r="2495" spans="2:65" s="1" customFormat="1" ht="24.25" customHeight="1">
      <c r="B2495" s="28"/>
      <c r="C2495" s="205" t="s">
        <v>1537</v>
      </c>
      <c r="D2495" s="205" t="s">
        <v>557</v>
      </c>
      <c r="E2495" s="206" t="s">
        <v>5300</v>
      </c>
      <c r="F2495" s="207" t="s">
        <v>5301</v>
      </c>
      <c r="G2495" s="208" t="s">
        <v>306</v>
      </c>
      <c r="H2495" s="209">
        <v>3.0030000000000001</v>
      </c>
      <c r="I2495" s="904"/>
      <c r="J2495" s="210">
        <f>ROUND(I2495*H2495,2)</f>
        <v>0</v>
      </c>
      <c r="K2495" s="207" t="s">
        <v>2720</v>
      </c>
      <c r="L2495" s="185"/>
      <c r="M2495" s="186" t="s">
        <v>1</v>
      </c>
      <c r="N2495" s="187" t="s">
        <v>38</v>
      </c>
      <c r="O2495" s="142">
        <v>0</v>
      </c>
      <c r="P2495" s="142">
        <f>O2495*H2495</f>
        <v>0</v>
      </c>
      <c r="Q2495" s="142">
        <v>2.4039999999999999E-2</v>
      </c>
      <c r="R2495" s="142">
        <f>Q2495*H2495</f>
        <v>7.2192119999999999E-2</v>
      </c>
      <c r="S2495" s="142">
        <v>0</v>
      </c>
      <c r="T2495" s="143">
        <f>S2495*H2495</f>
        <v>0</v>
      </c>
      <c r="AR2495" s="144" t="s">
        <v>735</v>
      </c>
      <c r="AT2495" s="144" t="s">
        <v>557</v>
      </c>
      <c r="AU2495" s="144" t="s">
        <v>88</v>
      </c>
      <c r="AY2495" s="16" t="s">
        <v>157</v>
      </c>
      <c r="BE2495" s="145">
        <f>IF(N2495="základní",J2495,0)</f>
        <v>0</v>
      </c>
      <c r="BF2495" s="145">
        <f>IF(N2495="snížená",J2495,0)</f>
        <v>0</v>
      </c>
      <c r="BG2495" s="145">
        <f>IF(N2495="zákl. přenesená",J2495,0)</f>
        <v>0</v>
      </c>
      <c r="BH2495" s="145">
        <f>IF(N2495="sníž. přenesená",J2495,0)</f>
        <v>0</v>
      </c>
      <c r="BI2495" s="145">
        <f>IF(N2495="nulová",J2495,0)</f>
        <v>0</v>
      </c>
      <c r="BJ2495" s="16" t="s">
        <v>88</v>
      </c>
      <c r="BK2495" s="145">
        <f>ROUND(I2495*H2495,2)</f>
        <v>0</v>
      </c>
      <c r="BL2495" s="16" t="s">
        <v>188</v>
      </c>
      <c r="BM2495" s="144" t="s">
        <v>5302</v>
      </c>
    </row>
    <row r="2496" spans="2:65" s="1" customFormat="1" ht="63">
      <c r="B2496" s="28"/>
      <c r="D2496" s="154" t="s">
        <v>1574</v>
      </c>
      <c r="F2496" s="188" t="s">
        <v>5298</v>
      </c>
      <c r="L2496" s="28"/>
      <c r="M2496" s="152"/>
      <c r="T2496" s="52"/>
      <c r="AT2496" s="16" t="s">
        <v>1574</v>
      </c>
      <c r="AU2496" s="16" t="s">
        <v>88</v>
      </c>
    </row>
    <row r="2497" spans="2:65" s="12" customFormat="1">
      <c r="B2497" s="153"/>
      <c r="D2497" s="154" t="s">
        <v>259</v>
      </c>
      <c r="E2497" s="155" t="s">
        <v>1</v>
      </c>
      <c r="F2497" s="156" t="s">
        <v>2723</v>
      </c>
      <c r="H2497" s="155" t="s">
        <v>1</v>
      </c>
      <c r="L2497" s="153"/>
      <c r="M2497" s="157"/>
      <c r="T2497" s="158"/>
      <c r="AT2497" s="155" t="s">
        <v>259</v>
      </c>
      <c r="AU2497" s="155" t="s">
        <v>88</v>
      </c>
      <c r="AV2497" s="12" t="s">
        <v>80</v>
      </c>
      <c r="AW2497" s="12" t="s">
        <v>27</v>
      </c>
      <c r="AX2497" s="12" t="s">
        <v>72</v>
      </c>
      <c r="AY2497" s="155" t="s">
        <v>157</v>
      </c>
    </row>
    <row r="2498" spans="2:65" s="12" customFormat="1">
      <c r="B2498" s="153"/>
      <c r="D2498" s="154" t="s">
        <v>259</v>
      </c>
      <c r="E2498" s="155" t="s">
        <v>1</v>
      </c>
      <c r="F2498" s="156" t="s">
        <v>5008</v>
      </c>
      <c r="H2498" s="155" t="s">
        <v>1</v>
      </c>
      <c r="L2498" s="153"/>
      <c r="M2498" s="157"/>
      <c r="T2498" s="158"/>
      <c r="AT2498" s="155" t="s">
        <v>259</v>
      </c>
      <c r="AU2498" s="155" t="s">
        <v>88</v>
      </c>
      <c r="AV2498" s="12" t="s">
        <v>80</v>
      </c>
      <c r="AW2498" s="12" t="s">
        <v>27</v>
      </c>
      <c r="AX2498" s="12" t="s">
        <v>72</v>
      </c>
      <c r="AY2498" s="155" t="s">
        <v>157</v>
      </c>
    </row>
    <row r="2499" spans="2:65" s="13" customFormat="1">
      <c r="B2499" s="159"/>
      <c r="D2499" s="154" t="s">
        <v>259</v>
      </c>
      <c r="E2499" s="160" t="s">
        <v>1</v>
      </c>
      <c r="F2499" s="161" t="s">
        <v>5303</v>
      </c>
      <c r="H2499" s="162">
        <v>3.0030000000000001</v>
      </c>
      <c r="L2499" s="159"/>
      <c r="M2499" s="163"/>
      <c r="T2499" s="164"/>
      <c r="AT2499" s="160" t="s">
        <v>259</v>
      </c>
      <c r="AU2499" s="160" t="s">
        <v>88</v>
      </c>
      <c r="AV2499" s="13" t="s">
        <v>88</v>
      </c>
      <c r="AW2499" s="13" t="s">
        <v>27</v>
      </c>
      <c r="AX2499" s="13" t="s">
        <v>72</v>
      </c>
      <c r="AY2499" s="160" t="s">
        <v>157</v>
      </c>
    </row>
    <row r="2500" spans="2:65" s="14" customFormat="1">
      <c r="B2500" s="165"/>
      <c r="D2500" s="154" t="s">
        <v>259</v>
      </c>
      <c r="E2500" s="166" t="s">
        <v>1</v>
      </c>
      <c r="F2500" s="167" t="s">
        <v>265</v>
      </c>
      <c r="H2500" s="168">
        <v>3.0030000000000001</v>
      </c>
      <c r="L2500" s="165"/>
      <c r="M2500" s="169"/>
      <c r="T2500" s="170"/>
      <c r="AT2500" s="166" t="s">
        <v>259</v>
      </c>
      <c r="AU2500" s="166" t="s">
        <v>88</v>
      </c>
      <c r="AV2500" s="14" t="s">
        <v>164</v>
      </c>
      <c r="AW2500" s="14" t="s">
        <v>27</v>
      </c>
      <c r="AX2500" s="14" t="s">
        <v>80</v>
      </c>
      <c r="AY2500" s="166" t="s">
        <v>157</v>
      </c>
    </row>
    <row r="2501" spans="2:65" s="1" customFormat="1" ht="37.9" customHeight="1">
      <c r="B2501" s="28"/>
      <c r="C2501" s="198" t="s">
        <v>1542</v>
      </c>
      <c r="D2501" s="198" t="s">
        <v>160</v>
      </c>
      <c r="E2501" s="199" t="s">
        <v>5304</v>
      </c>
      <c r="F2501" s="200" t="s">
        <v>5305</v>
      </c>
      <c r="G2501" s="201" t="s">
        <v>228</v>
      </c>
      <c r="H2501" s="202">
        <v>2</v>
      </c>
      <c r="I2501" s="903"/>
      <c r="J2501" s="203">
        <f>ROUND(I2501*H2501,2)</f>
        <v>0</v>
      </c>
      <c r="K2501" s="200" t="s">
        <v>2720</v>
      </c>
      <c r="L2501" s="28"/>
      <c r="M2501" s="140" t="s">
        <v>1</v>
      </c>
      <c r="N2501" s="141" t="s">
        <v>38</v>
      </c>
      <c r="O2501" s="142">
        <v>1.2669999999999999</v>
      </c>
      <c r="P2501" s="142">
        <f>O2501*H2501</f>
        <v>2.5339999999999998</v>
      </c>
      <c r="Q2501" s="142">
        <v>0</v>
      </c>
      <c r="R2501" s="142">
        <f>Q2501*H2501</f>
        <v>0</v>
      </c>
      <c r="S2501" s="142">
        <v>0</v>
      </c>
      <c r="T2501" s="143">
        <f>S2501*H2501</f>
        <v>0</v>
      </c>
      <c r="AR2501" s="144" t="s">
        <v>188</v>
      </c>
      <c r="AT2501" s="144" t="s">
        <v>160</v>
      </c>
      <c r="AU2501" s="144" t="s">
        <v>88</v>
      </c>
      <c r="AY2501" s="16" t="s">
        <v>157</v>
      </c>
      <c r="BE2501" s="145">
        <f>IF(N2501="základní",J2501,0)</f>
        <v>0</v>
      </c>
      <c r="BF2501" s="145">
        <f>IF(N2501="snížená",J2501,0)</f>
        <v>0</v>
      </c>
      <c r="BG2501" s="145">
        <f>IF(N2501="zákl. přenesená",J2501,0)</f>
        <v>0</v>
      </c>
      <c r="BH2501" s="145">
        <f>IF(N2501="sníž. přenesená",J2501,0)</f>
        <v>0</v>
      </c>
      <c r="BI2501" s="145">
        <f>IF(N2501="nulová",J2501,0)</f>
        <v>0</v>
      </c>
      <c r="BJ2501" s="16" t="s">
        <v>88</v>
      </c>
      <c r="BK2501" s="145">
        <f>ROUND(I2501*H2501,2)</f>
        <v>0</v>
      </c>
      <c r="BL2501" s="16" t="s">
        <v>188</v>
      </c>
      <c r="BM2501" s="144" t="s">
        <v>5306</v>
      </c>
    </row>
    <row r="2502" spans="2:65" s="1" customFormat="1">
      <c r="B2502" s="28"/>
      <c r="D2502" s="150" t="s">
        <v>214</v>
      </c>
      <c r="F2502" s="870" t="s">
        <v>5307</v>
      </c>
      <c r="L2502" s="28"/>
      <c r="M2502" s="152"/>
      <c r="T2502" s="52"/>
      <c r="AT2502" s="16" t="s">
        <v>214</v>
      </c>
      <c r="AU2502" s="16" t="s">
        <v>88</v>
      </c>
    </row>
    <row r="2503" spans="2:65" s="12" customFormat="1">
      <c r="B2503" s="153"/>
      <c r="D2503" s="154" t="s">
        <v>259</v>
      </c>
      <c r="E2503" s="155" t="s">
        <v>1</v>
      </c>
      <c r="F2503" s="156" t="s">
        <v>2723</v>
      </c>
      <c r="H2503" s="155" t="s">
        <v>1</v>
      </c>
      <c r="L2503" s="153"/>
      <c r="M2503" s="157"/>
      <c r="T2503" s="158"/>
      <c r="AT2503" s="155" t="s">
        <v>259</v>
      </c>
      <c r="AU2503" s="155" t="s">
        <v>88</v>
      </c>
      <c r="AV2503" s="12" t="s">
        <v>80</v>
      </c>
      <c r="AW2503" s="12" t="s">
        <v>27</v>
      </c>
      <c r="AX2503" s="12" t="s">
        <v>72</v>
      </c>
      <c r="AY2503" s="155" t="s">
        <v>157</v>
      </c>
    </row>
    <row r="2504" spans="2:65" s="12" customFormat="1">
      <c r="B2504" s="153"/>
      <c r="D2504" s="154" t="s">
        <v>259</v>
      </c>
      <c r="E2504" s="155" t="s">
        <v>1</v>
      </c>
      <c r="F2504" s="156" t="s">
        <v>5008</v>
      </c>
      <c r="H2504" s="155" t="s">
        <v>1</v>
      </c>
      <c r="L2504" s="153"/>
      <c r="M2504" s="157"/>
      <c r="T2504" s="158"/>
      <c r="AT2504" s="155" t="s">
        <v>259</v>
      </c>
      <c r="AU2504" s="155" t="s">
        <v>88</v>
      </c>
      <c r="AV2504" s="12" t="s">
        <v>80</v>
      </c>
      <c r="AW2504" s="12" t="s">
        <v>27</v>
      </c>
      <c r="AX2504" s="12" t="s">
        <v>72</v>
      </c>
      <c r="AY2504" s="155" t="s">
        <v>157</v>
      </c>
    </row>
    <row r="2505" spans="2:65" s="13" customFormat="1">
      <c r="B2505" s="159"/>
      <c r="D2505" s="154" t="s">
        <v>259</v>
      </c>
      <c r="E2505" s="160" t="s">
        <v>1</v>
      </c>
      <c r="F2505" s="161" t="s">
        <v>4795</v>
      </c>
      <c r="H2505" s="162">
        <v>1</v>
      </c>
      <c r="L2505" s="159"/>
      <c r="M2505" s="163"/>
      <c r="T2505" s="164"/>
      <c r="AT2505" s="160" t="s">
        <v>259</v>
      </c>
      <c r="AU2505" s="160" t="s">
        <v>88</v>
      </c>
      <c r="AV2505" s="13" t="s">
        <v>88</v>
      </c>
      <c r="AW2505" s="13" t="s">
        <v>27</v>
      </c>
      <c r="AX2505" s="13" t="s">
        <v>72</v>
      </c>
      <c r="AY2505" s="160" t="s">
        <v>157</v>
      </c>
    </row>
    <row r="2506" spans="2:65" s="13" customFormat="1">
      <c r="B2506" s="159"/>
      <c r="D2506" s="154" t="s">
        <v>259</v>
      </c>
      <c r="E2506" s="160" t="s">
        <v>1</v>
      </c>
      <c r="F2506" s="161" t="s">
        <v>4853</v>
      </c>
      <c r="H2506" s="162">
        <v>1</v>
      </c>
      <c r="L2506" s="159"/>
      <c r="M2506" s="163"/>
      <c r="T2506" s="164"/>
      <c r="AT2506" s="160" t="s">
        <v>259</v>
      </c>
      <c r="AU2506" s="160" t="s">
        <v>88</v>
      </c>
      <c r="AV2506" s="13" t="s">
        <v>88</v>
      </c>
      <c r="AW2506" s="13" t="s">
        <v>27</v>
      </c>
      <c r="AX2506" s="13" t="s">
        <v>72</v>
      </c>
      <c r="AY2506" s="160" t="s">
        <v>157</v>
      </c>
    </row>
    <row r="2507" spans="2:65" s="14" customFormat="1">
      <c r="B2507" s="165"/>
      <c r="D2507" s="154" t="s">
        <v>259</v>
      </c>
      <c r="E2507" s="166" t="s">
        <v>1</v>
      </c>
      <c r="F2507" s="167" t="s">
        <v>265</v>
      </c>
      <c r="H2507" s="168">
        <v>2</v>
      </c>
      <c r="L2507" s="165"/>
      <c r="M2507" s="169"/>
      <c r="T2507" s="170"/>
      <c r="AT2507" s="166" t="s">
        <v>259</v>
      </c>
      <c r="AU2507" s="166" t="s">
        <v>88</v>
      </c>
      <c r="AV2507" s="14" t="s">
        <v>164</v>
      </c>
      <c r="AW2507" s="14" t="s">
        <v>27</v>
      </c>
      <c r="AX2507" s="14" t="s">
        <v>80</v>
      </c>
      <c r="AY2507" s="166" t="s">
        <v>157</v>
      </c>
    </row>
    <row r="2508" spans="2:65" s="1" customFormat="1" ht="24.25" customHeight="1">
      <c r="B2508" s="28"/>
      <c r="C2508" s="205" t="s">
        <v>1546</v>
      </c>
      <c r="D2508" s="205" t="s">
        <v>557</v>
      </c>
      <c r="E2508" s="206" t="s">
        <v>5186</v>
      </c>
      <c r="F2508" s="207" t="s">
        <v>5187</v>
      </c>
      <c r="G2508" s="208" t="s">
        <v>306</v>
      </c>
      <c r="H2508" s="209">
        <v>0.79200000000000004</v>
      </c>
      <c r="I2508" s="904"/>
      <c r="J2508" s="210">
        <f>ROUND(I2508*H2508,2)</f>
        <v>0</v>
      </c>
      <c r="K2508" s="207" t="s">
        <v>2720</v>
      </c>
      <c r="L2508" s="185"/>
      <c r="M2508" s="186" t="s">
        <v>1</v>
      </c>
      <c r="N2508" s="187" t="s">
        <v>38</v>
      </c>
      <c r="O2508" s="142">
        <v>0</v>
      </c>
      <c r="P2508" s="142">
        <f>O2508*H2508</f>
        <v>0</v>
      </c>
      <c r="Q2508" s="142">
        <v>2.9170000000000001E-2</v>
      </c>
      <c r="R2508" s="142">
        <f>Q2508*H2508</f>
        <v>2.3102640000000001E-2</v>
      </c>
      <c r="S2508" s="142">
        <v>0</v>
      </c>
      <c r="T2508" s="143">
        <f>S2508*H2508</f>
        <v>0</v>
      </c>
      <c r="AR2508" s="144" t="s">
        <v>735</v>
      </c>
      <c r="AT2508" s="144" t="s">
        <v>557</v>
      </c>
      <c r="AU2508" s="144" t="s">
        <v>88</v>
      </c>
      <c r="AY2508" s="16" t="s">
        <v>157</v>
      </c>
      <c r="BE2508" s="145">
        <f>IF(N2508="základní",J2508,0)</f>
        <v>0</v>
      </c>
      <c r="BF2508" s="145">
        <f>IF(N2508="snížená",J2508,0)</f>
        <v>0</v>
      </c>
      <c r="BG2508" s="145">
        <f>IF(N2508="zákl. přenesená",J2508,0)</f>
        <v>0</v>
      </c>
      <c r="BH2508" s="145">
        <f>IF(N2508="sníž. přenesená",J2508,0)</f>
        <v>0</v>
      </c>
      <c r="BI2508" s="145">
        <f>IF(N2508="nulová",J2508,0)</f>
        <v>0</v>
      </c>
      <c r="BJ2508" s="16" t="s">
        <v>88</v>
      </c>
      <c r="BK2508" s="145">
        <f>ROUND(I2508*H2508,2)</f>
        <v>0</v>
      </c>
      <c r="BL2508" s="16" t="s">
        <v>188</v>
      </c>
      <c r="BM2508" s="144" t="s">
        <v>5308</v>
      </c>
    </row>
    <row r="2509" spans="2:65" s="12" customFormat="1">
      <c r="B2509" s="153"/>
      <c r="D2509" s="154" t="s">
        <v>259</v>
      </c>
      <c r="E2509" s="155" t="s">
        <v>1</v>
      </c>
      <c r="F2509" s="156" t="s">
        <v>2723</v>
      </c>
      <c r="H2509" s="155" t="s">
        <v>1</v>
      </c>
      <c r="L2509" s="153"/>
      <c r="M2509" s="157"/>
      <c r="T2509" s="158"/>
      <c r="AT2509" s="155" t="s">
        <v>259</v>
      </c>
      <c r="AU2509" s="155" t="s">
        <v>88</v>
      </c>
      <c r="AV2509" s="12" t="s">
        <v>80</v>
      </c>
      <c r="AW2509" s="12" t="s">
        <v>27</v>
      </c>
      <c r="AX2509" s="12" t="s">
        <v>72</v>
      </c>
      <c r="AY2509" s="155" t="s">
        <v>157</v>
      </c>
    </row>
    <row r="2510" spans="2:65" s="12" customFormat="1">
      <c r="B2510" s="153"/>
      <c r="D2510" s="154" t="s">
        <v>259</v>
      </c>
      <c r="E2510" s="155" t="s">
        <v>1</v>
      </c>
      <c r="F2510" s="156" t="s">
        <v>5008</v>
      </c>
      <c r="H2510" s="155" t="s">
        <v>1</v>
      </c>
      <c r="L2510" s="153"/>
      <c r="M2510" s="157"/>
      <c r="T2510" s="158"/>
      <c r="AT2510" s="155" t="s">
        <v>259</v>
      </c>
      <c r="AU2510" s="155" t="s">
        <v>88</v>
      </c>
      <c r="AV2510" s="12" t="s">
        <v>80</v>
      </c>
      <c r="AW2510" s="12" t="s">
        <v>27</v>
      </c>
      <c r="AX2510" s="12" t="s">
        <v>72</v>
      </c>
      <c r="AY2510" s="155" t="s">
        <v>157</v>
      </c>
    </row>
    <row r="2511" spans="2:65" s="13" customFormat="1">
      <c r="B2511" s="159"/>
      <c r="D2511" s="154" t="s">
        <v>259</v>
      </c>
      <c r="E2511" s="160" t="s">
        <v>1</v>
      </c>
      <c r="F2511" s="161" t="s">
        <v>5309</v>
      </c>
      <c r="H2511" s="162">
        <v>0.39600000000000002</v>
      </c>
      <c r="L2511" s="159"/>
      <c r="M2511" s="163"/>
      <c r="T2511" s="164"/>
      <c r="AT2511" s="160" t="s">
        <v>259</v>
      </c>
      <c r="AU2511" s="160" t="s">
        <v>88</v>
      </c>
      <c r="AV2511" s="13" t="s">
        <v>88</v>
      </c>
      <c r="AW2511" s="13" t="s">
        <v>27</v>
      </c>
      <c r="AX2511" s="13" t="s">
        <v>72</v>
      </c>
      <c r="AY2511" s="160" t="s">
        <v>157</v>
      </c>
    </row>
    <row r="2512" spans="2:65" s="13" customFormat="1">
      <c r="B2512" s="159"/>
      <c r="D2512" s="154" t="s">
        <v>259</v>
      </c>
      <c r="E2512" s="160" t="s">
        <v>1</v>
      </c>
      <c r="F2512" s="161" t="s">
        <v>5310</v>
      </c>
      <c r="H2512" s="162">
        <v>0.39600000000000002</v>
      </c>
      <c r="L2512" s="159"/>
      <c r="M2512" s="163"/>
      <c r="T2512" s="164"/>
      <c r="AT2512" s="160" t="s">
        <v>259</v>
      </c>
      <c r="AU2512" s="160" t="s">
        <v>88</v>
      </c>
      <c r="AV2512" s="13" t="s">
        <v>88</v>
      </c>
      <c r="AW2512" s="13" t="s">
        <v>27</v>
      </c>
      <c r="AX2512" s="13" t="s">
        <v>72</v>
      </c>
      <c r="AY2512" s="160" t="s">
        <v>157</v>
      </c>
    </row>
    <row r="2513" spans="2:65" s="14" customFormat="1">
      <c r="B2513" s="165"/>
      <c r="D2513" s="154" t="s">
        <v>259</v>
      </c>
      <c r="E2513" s="166" t="s">
        <v>1</v>
      </c>
      <c r="F2513" s="167" t="s">
        <v>265</v>
      </c>
      <c r="H2513" s="168">
        <v>0.79200000000000004</v>
      </c>
      <c r="L2513" s="165"/>
      <c r="M2513" s="169"/>
      <c r="T2513" s="170"/>
      <c r="AT2513" s="166" t="s">
        <v>259</v>
      </c>
      <c r="AU2513" s="166" t="s">
        <v>88</v>
      </c>
      <c r="AV2513" s="14" t="s">
        <v>164</v>
      </c>
      <c r="AW2513" s="14" t="s">
        <v>27</v>
      </c>
      <c r="AX2513" s="14" t="s">
        <v>80</v>
      </c>
      <c r="AY2513" s="166" t="s">
        <v>157</v>
      </c>
    </row>
    <row r="2514" spans="2:65" s="1" customFormat="1" ht="16.5" customHeight="1">
      <c r="B2514" s="28"/>
      <c r="C2514" s="198" t="s">
        <v>1551</v>
      </c>
      <c r="D2514" s="198" t="s">
        <v>160</v>
      </c>
      <c r="E2514" s="199" t="s">
        <v>5311</v>
      </c>
      <c r="F2514" s="200" t="s">
        <v>5312</v>
      </c>
      <c r="G2514" s="201" t="s">
        <v>228</v>
      </c>
      <c r="H2514" s="202">
        <v>10</v>
      </c>
      <c r="I2514" s="903"/>
      <c r="J2514" s="203">
        <f>ROUND(I2514*H2514,2)</f>
        <v>0</v>
      </c>
      <c r="K2514" s="200" t="s">
        <v>2720</v>
      </c>
      <c r="L2514" s="28"/>
      <c r="M2514" s="140" t="s">
        <v>1</v>
      </c>
      <c r="N2514" s="141" t="s">
        <v>38</v>
      </c>
      <c r="O2514" s="142">
        <v>0.26</v>
      </c>
      <c r="P2514" s="142">
        <f>O2514*H2514</f>
        <v>2.6</v>
      </c>
      <c r="Q2514" s="142">
        <v>0</v>
      </c>
      <c r="R2514" s="142">
        <f>Q2514*H2514</f>
        <v>0</v>
      </c>
      <c r="S2514" s="142">
        <v>0</v>
      </c>
      <c r="T2514" s="143">
        <f>S2514*H2514</f>
        <v>0</v>
      </c>
      <c r="AR2514" s="144" t="s">
        <v>188</v>
      </c>
      <c r="AT2514" s="144" t="s">
        <v>160</v>
      </c>
      <c r="AU2514" s="144" t="s">
        <v>88</v>
      </c>
      <c r="AY2514" s="16" t="s">
        <v>157</v>
      </c>
      <c r="BE2514" s="145">
        <f>IF(N2514="základní",J2514,0)</f>
        <v>0</v>
      </c>
      <c r="BF2514" s="145">
        <f>IF(N2514="snížená",J2514,0)</f>
        <v>0</v>
      </c>
      <c r="BG2514" s="145">
        <f>IF(N2514="zákl. přenesená",J2514,0)</f>
        <v>0</v>
      </c>
      <c r="BH2514" s="145">
        <f>IF(N2514="sníž. přenesená",J2514,0)</f>
        <v>0</v>
      </c>
      <c r="BI2514" s="145">
        <f>IF(N2514="nulová",J2514,0)</f>
        <v>0</v>
      </c>
      <c r="BJ2514" s="16" t="s">
        <v>88</v>
      </c>
      <c r="BK2514" s="145">
        <f>ROUND(I2514*H2514,2)</f>
        <v>0</v>
      </c>
      <c r="BL2514" s="16" t="s">
        <v>188</v>
      </c>
      <c r="BM2514" s="144" t="s">
        <v>5313</v>
      </c>
    </row>
    <row r="2515" spans="2:65" s="1" customFormat="1">
      <c r="B2515" s="28"/>
      <c r="D2515" s="150" t="s">
        <v>214</v>
      </c>
      <c r="F2515" s="870" t="s">
        <v>5314</v>
      </c>
      <c r="L2515" s="28"/>
      <c r="M2515" s="152"/>
      <c r="T2515" s="52"/>
      <c r="AT2515" s="16" t="s">
        <v>214</v>
      </c>
      <c r="AU2515" s="16" t="s">
        <v>88</v>
      </c>
    </row>
    <row r="2516" spans="2:65" s="12" customFormat="1">
      <c r="B2516" s="153"/>
      <c r="D2516" s="154" t="s">
        <v>259</v>
      </c>
      <c r="E2516" s="155" t="s">
        <v>1</v>
      </c>
      <c r="F2516" s="156" t="s">
        <v>2723</v>
      </c>
      <c r="H2516" s="155" t="s">
        <v>1</v>
      </c>
      <c r="L2516" s="153"/>
      <c r="M2516" s="157"/>
      <c r="T2516" s="158"/>
      <c r="AT2516" s="155" t="s">
        <v>259</v>
      </c>
      <c r="AU2516" s="155" t="s">
        <v>88</v>
      </c>
      <c r="AV2516" s="12" t="s">
        <v>80</v>
      </c>
      <c r="AW2516" s="12" t="s">
        <v>27</v>
      </c>
      <c r="AX2516" s="12" t="s">
        <v>72</v>
      </c>
      <c r="AY2516" s="155" t="s">
        <v>157</v>
      </c>
    </row>
    <row r="2517" spans="2:65" s="12" customFormat="1">
      <c r="B2517" s="153"/>
      <c r="D2517" s="154" t="s">
        <v>259</v>
      </c>
      <c r="E2517" s="155" t="s">
        <v>1</v>
      </c>
      <c r="F2517" s="156" t="s">
        <v>5153</v>
      </c>
      <c r="H2517" s="155" t="s">
        <v>1</v>
      </c>
      <c r="L2517" s="153"/>
      <c r="M2517" s="157"/>
      <c r="T2517" s="158"/>
      <c r="AT2517" s="155" t="s">
        <v>259</v>
      </c>
      <c r="AU2517" s="155" t="s">
        <v>88</v>
      </c>
      <c r="AV2517" s="12" t="s">
        <v>80</v>
      </c>
      <c r="AW2517" s="12" t="s">
        <v>27</v>
      </c>
      <c r="AX2517" s="12" t="s">
        <v>72</v>
      </c>
      <c r="AY2517" s="155" t="s">
        <v>157</v>
      </c>
    </row>
    <row r="2518" spans="2:65" s="12" customFormat="1">
      <c r="B2518" s="153"/>
      <c r="D2518" s="154" t="s">
        <v>259</v>
      </c>
      <c r="E2518" s="155" t="s">
        <v>1</v>
      </c>
      <c r="F2518" s="156" t="s">
        <v>2759</v>
      </c>
      <c r="H2518" s="155" t="s">
        <v>1</v>
      </c>
      <c r="L2518" s="153"/>
      <c r="M2518" s="157"/>
      <c r="T2518" s="158"/>
      <c r="AT2518" s="155" t="s">
        <v>259</v>
      </c>
      <c r="AU2518" s="155" t="s">
        <v>88</v>
      </c>
      <c r="AV2518" s="12" t="s">
        <v>80</v>
      </c>
      <c r="AW2518" s="12" t="s">
        <v>27</v>
      </c>
      <c r="AX2518" s="12" t="s">
        <v>72</v>
      </c>
      <c r="AY2518" s="155" t="s">
        <v>157</v>
      </c>
    </row>
    <row r="2519" spans="2:65" s="13" customFormat="1">
      <c r="B2519" s="159"/>
      <c r="D2519" s="154" t="s">
        <v>259</v>
      </c>
      <c r="E2519" s="160" t="s">
        <v>1</v>
      </c>
      <c r="F2519" s="161" t="s">
        <v>5315</v>
      </c>
      <c r="H2519" s="162">
        <v>2</v>
      </c>
      <c r="L2519" s="159"/>
      <c r="M2519" s="163"/>
      <c r="T2519" s="164"/>
      <c r="AT2519" s="160" t="s">
        <v>259</v>
      </c>
      <c r="AU2519" s="160" t="s">
        <v>88</v>
      </c>
      <c r="AV2519" s="13" t="s">
        <v>88</v>
      </c>
      <c r="AW2519" s="13" t="s">
        <v>27</v>
      </c>
      <c r="AX2519" s="13" t="s">
        <v>72</v>
      </c>
      <c r="AY2519" s="160" t="s">
        <v>157</v>
      </c>
    </row>
    <row r="2520" spans="2:65" s="12" customFormat="1">
      <c r="B2520" s="153"/>
      <c r="D2520" s="154" t="s">
        <v>259</v>
      </c>
      <c r="E2520" s="155" t="s">
        <v>1</v>
      </c>
      <c r="F2520" s="156" t="s">
        <v>2760</v>
      </c>
      <c r="H2520" s="155" t="s">
        <v>1</v>
      </c>
      <c r="L2520" s="153"/>
      <c r="M2520" s="157"/>
      <c r="T2520" s="158"/>
      <c r="AT2520" s="155" t="s">
        <v>259</v>
      </c>
      <c r="AU2520" s="155" t="s">
        <v>88</v>
      </c>
      <c r="AV2520" s="12" t="s">
        <v>80</v>
      </c>
      <c r="AW2520" s="12" t="s">
        <v>27</v>
      </c>
      <c r="AX2520" s="12" t="s">
        <v>72</v>
      </c>
      <c r="AY2520" s="155" t="s">
        <v>157</v>
      </c>
    </row>
    <row r="2521" spans="2:65" s="13" customFormat="1">
      <c r="B2521" s="159"/>
      <c r="D2521" s="154" t="s">
        <v>259</v>
      </c>
      <c r="E2521" s="160" t="s">
        <v>1</v>
      </c>
      <c r="F2521" s="161" t="s">
        <v>5316</v>
      </c>
      <c r="H2521" s="162">
        <v>2</v>
      </c>
      <c r="L2521" s="159"/>
      <c r="M2521" s="163"/>
      <c r="T2521" s="164"/>
      <c r="AT2521" s="160" t="s">
        <v>259</v>
      </c>
      <c r="AU2521" s="160" t="s">
        <v>88</v>
      </c>
      <c r="AV2521" s="13" t="s">
        <v>88</v>
      </c>
      <c r="AW2521" s="13" t="s">
        <v>27</v>
      </c>
      <c r="AX2521" s="13" t="s">
        <v>72</v>
      </c>
      <c r="AY2521" s="160" t="s">
        <v>157</v>
      </c>
    </row>
    <row r="2522" spans="2:65" s="12" customFormat="1">
      <c r="B2522" s="153"/>
      <c r="D2522" s="154" t="s">
        <v>259</v>
      </c>
      <c r="E2522" s="155" t="s">
        <v>1</v>
      </c>
      <c r="F2522" s="156" t="s">
        <v>2761</v>
      </c>
      <c r="H2522" s="155" t="s">
        <v>1</v>
      </c>
      <c r="L2522" s="153"/>
      <c r="M2522" s="157"/>
      <c r="T2522" s="158"/>
      <c r="AT2522" s="155" t="s">
        <v>259</v>
      </c>
      <c r="AU2522" s="155" t="s">
        <v>88</v>
      </c>
      <c r="AV2522" s="12" t="s">
        <v>80</v>
      </c>
      <c r="AW2522" s="12" t="s">
        <v>27</v>
      </c>
      <c r="AX2522" s="12" t="s">
        <v>72</v>
      </c>
      <c r="AY2522" s="155" t="s">
        <v>157</v>
      </c>
    </row>
    <row r="2523" spans="2:65" s="13" customFormat="1">
      <c r="B2523" s="159"/>
      <c r="D2523" s="154" t="s">
        <v>259</v>
      </c>
      <c r="E2523" s="160" t="s">
        <v>1</v>
      </c>
      <c r="F2523" s="161" t="s">
        <v>5317</v>
      </c>
      <c r="H2523" s="162">
        <v>6</v>
      </c>
      <c r="L2523" s="159"/>
      <c r="M2523" s="163"/>
      <c r="T2523" s="164"/>
      <c r="AT2523" s="160" t="s">
        <v>259</v>
      </c>
      <c r="AU2523" s="160" t="s">
        <v>88</v>
      </c>
      <c r="AV2523" s="13" t="s">
        <v>88</v>
      </c>
      <c r="AW2523" s="13" t="s">
        <v>27</v>
      </c>
      <c r="AX2523" s="13" t="s">
        <v>72</v>
      </c>
      <c r="AY2523" s="160" t="s">
        <v>157</v>
      </c>
    </row>
    <row r="2524" spans="2:65" s="14" customFormat="1">
      <c r="B2524" s="165"/>
      <c r="D2524" s="154" t="s">
        <v>259</v>
      </c>
      <c r="E2524" s="166" t="s">
        <v>1</v>
      </c>
      <c r="F2524" s="167" t="s">
        <v>265</v>
      </c>
      <c r="H2524" s="168">
        <v>10</v>
      </c>
      <c r="L2524" s="165"/>
      <c r="M2524" s="169"/>
      <c r="T2524" s="170"/>
      <c r="AT2524" s="166" t="s">
        <v>259</v>
      </c>
      <c r="AU2524" s="166" t="s">
        <v>88</v>
      </c>
      <c r="AV2524" s="14" t="s">
        <v>164</v>
      </c>
      <c r="AW2524" s="14" t="s">
        <v>27</v>
      </c>
      <c r="AX2524" s="14" t="s">
        <v>80</v>
      </c>
      <c r="AY2524" s="166" t="s">
        <v>157</v>
      </c>
    </row>
    <row r="2525" spans="2:65" s="1" customFormat="1" ht="16.5" customHeight="1">
      <c r="B2525" s="28"/>
      <c r="C2525" s="205" t="s">
        <v>1555</v>
      </c>
      <c r="D2525" s="205" t="s">
        <v>557</v>
      </c>
      <c r="E2525" s="206" t="s">
        <v>5318</v>
      </c>
      <c r="F2525" s="207" t="s">
        <v>5319</v>
      </c>
      <c r="G2525" s="208" t="s">
        <v>228</v>
      </c>
      <c r="H2525" s="209">
        <v>2</v>
      </c>
      <c r="I2525" s="904"/>
      <c r="J2525" s="210">
        <f>ROUND(I2525*H2525,2)</f>
        <v>0</v>
      </c>
      <c r="K2525" s="207" t="s">
        <v>2720</v>
      </c>
      <c r="L2525" s="185"/>
      <c r="M2525" s="186" t="s">
        <v>1</v>
      </c>
      <c r="N2525" s="187" t="s">
        <v>38</v>
      </c>
      <c r="O2525" s="142">
        <v>0</v>
      </c>
      <c r="P2525" s="142">
        <f>O2525*H2525</f>
        <v>0</v>
      </c>
      <c r="Q2525" s="142">
        <v>5.0000000000000001E-4</v>
      </c>
      <c r="R2525" s="142">
        <f>Q2525*H2525</f>
        <v>1E-3</v>
      </c>
      <c r="S2525" s="142">
        <v>0</v>
      </c>
      <c r="T2525" s="143">
        <f>S2525*H2525</f>
        <v>0</v>
      </c>
      <c r="AR2525" s="144" t="s">
        <v>735</v>
      </c>
      <c r="AT2525" s="144" t="s">
        <v>557</v>
      </c>
      <c r="AU2525" s="144" t="s">
        <v>88</v>
      </c>
      <c r="AY2525" s="16" t="s">
        <v>157</v>
      </c>
      <c r="BE2525" s="145">
        <f>IF(N2525="základní",J2525,0)</f>
        <v>0</v>
      </c>
      <c r="BF2525" s="145">
        <f>IF(N2525="snížená",J2525,0)</f>
        <v>0</v>
      </c>
      <c r="BG2525" s="145">
        <f>IF(N2525="zákl. přenesená",J2525,0)</f>
        <v>0</v>
      </c>
      <c r="BH2525" s="145">
        <f>IF(N2525="sníž. přenesená",J2525,0)</f>
        <v>0</v>
      </c>
      <c r="BI2525" s="145">
        <f>IF(N2525="nulová",J2525,0)</f>
        <v>0</v>
      </c>
      <c r="BJ2525" s="16" t="s">
        <v>88</v>
      </c>
      <c r="BK2525" s="145">
        <f>ROUND(I2525*H2525,2)</f>
        <v>0</v>
      </c>
      <c r="BL2525" s="16" t="s">
        <v>188</v>
      </c>
      <c r="BM2525" s="144" t="s">
        <v>5320</v>
      </c>
    </row>
    <row r="2526" spans="2:65" s="12" customFormat="1">
      <c r="B2526" s="153"/>
      <c r="D2526" s="154" t="s">
        <v>259</v>
      </c>
      <c r="E2526" s="155" t="s">
        <v>1</v>
      </c>
      <c r="F2526" s="156" t="s">
        <v>2723</v>
      </c>
      <c r="H2526" s="155" t="s">
        <v>1</v>
      </c>
      <c r="L2526" s="153"/>
      <c r="M2526" s="157"/>
      <c r="T2526" s="158"/>
      <c r="AT2526" s="155" t="s">
        <v>259</v>
      </c>
      <c r="AU2526" s="155" t="s">
        <v>88</v>
      </c>
      <c r="AV2526" s="12" t="s">
        <v>80</v>
      </c>
      <c r="AW2526" s="12" t="s">
        <v>27</v>
      </c>
      <c r="AX2526" s="12" t="s">
        <v>72</v>
      </c>
      <c r="AY2526" s="155" t="s">
        <v>157</v>
      </c>
    </row>
    <row r="2527" spans="2:65" s="12" customFormat="1">
      <c r="B2527" s="153"/>
      <c r="D2527" s="154" t="s">
        <v>259</v>
      </c>
      <c r="E2527" s="155" t="s">
        <v>1</v>
      </c>
      <c r="F2527" s="156" t="s">
        <v>5153</v>
      </c>
      <c r="H2527" s="155" t="s">
        <v>1</v>
      </c>
      <c r="L2527" s="153"/>
      <c r="M2527" s="157"/>
      <c r="T2527" s="158"/>
      <c r="AT2527" s="155" t="s">
        <v>259</v>
      </c>
      <c r="AU2527" s="155" t="s">
        <v>88</v>
      </c>
      <c r="AV2527" s="12" t="s">
        <v>80</v>
      </c>
      <c r="AW2527" s="12" t="s">
        <v>27</v>
      </c>
      <c r="AX2527" s="12" t="s">
        <v>72</v>
      </c>
      <c r="AY2527" s="155" t="s">
        <v>157</v>
      </c>
    </row>
    <row r="2528" spans="2:65" s="12" customFormat="1">
      <c r="B2528" s="153"/>
      <c r="D2528" s="154" t="s">
        <v>259</v>
      </c>
      <c r="E2528" s="155" t="s">
        <v>1</v>
      </c>
      <c r="F2528" s="156" t="s">
        <v>2759</v>
      </c>
      <c r="H2528" s="155" t="s">
        <v>1</v>
      </c>
      <c r="L2528" s="153"/>
      <c r="M2528" s="157"/>
      <c r="T2528" s="158"/>
      <c r="AT2528" s="155" t="s">
        <v>259</v>
      </c>
      <c r="AU2528" s="155" t="s">
        <v>88</v>
      </c>
      <c r="AV2528" s="12" t="s">
        <v>80</v>
      </c>
      <c r="AW2528" s="12" t="s">
        <v>27</v>
      </c>
      <c r="AX2528" s="12" t="s">
        <v>72</v>
      </c>
      <c r="AY2528" s="155" t="s">
        <v>157</v>
      </c>
    </row>
    <row r="2529" spans="2:65" s="13" customFormat="1">
      <c r="B2529" s="159"/>
      <c r="D2529" s="154" t="s">
        <v>259</v>
      </c>
      <c r="E2529" s="160" t="s">
        <v>1</v>
      </c>
      <c r="F2529" s="161" t="s">
        <v>5315</v>
      </c>
      <c r="H2529" s="162">
        <v>2</v>
      </c>
      <c r="L2529" s="159"/>
      <c r="M2529" s="163"/>
      <c r="T2529" s="164"/>
      <c r="AT2529" s="160" t="s">
        <v>259</v>
      </c>
      <c r="AU2529" s="160" t="s">
        <v>88</v>
      </c>
      <c r="AV2529" s="13" t="s">
        <v>88</v>
      </c>
      <c r="AW2529" s="13" t="s">
        <v>27</v>
      </c>
      <c r="AX2529" s="13" t="s">
        <v>72</v>
      </c>
      <c r="AY2529" s="160" t="s">
        <v>157</v>
      </c>
    </row>
    <row r="2530" spans="2:65" s="14" customFormat="1">
      <c r="B2530" s="165"/>
      <c r="D2530" s="154" t="s">
        <v>259</v>
      </c>
      <c r="E2530" s="166" t="s">
        <v>1</v>
      </c>
      <c r="F2530" s="167" t="s">
        <v>265</v>
      </c>
      <c r="H2530" s="168">
        <v>2</v>
      </c>
      <c r="L2530" s="165"/>
      <c r="M2530" s="169"/>
      <c r="T2530" s="170"/>
      <c r="AT2530" s="166" t="s">
        <v>259</v>
      </c>
      <c r="AU2530" s="166" t="s">
        <v>88</v>
      </c>
      <c r="AV2530" s="14" t="s">
        <v>164</v>
      </c>
      <c r="AW2530" s="14" t="s">
        <v>27</v>
      </c>
      <c r="AX2530" s="14" t="s">
        <v>80</v>
      </c>
      <c r="AY2530" s="166" t="s">
        <v>157</v>
      </c>
    </row>
    <row r="2531" spans="2:65" s="1" customFormat="1" ht="16.5" customHeight="1">
      <c r="B2531" s="28"/>
      <c r="C2531" s="205" t="s">
        <v>1560</v>
      </c>
      <c r="D2531" s="205" t="s">
        <v>557</v>
      </c>
      <c r="E2531" s="206" t="s">
        <v>5321</v>
      </c>
      <c r="F2531" s="207" t="s">
        <v>5322</v>
      </c>
      <c r="G2531" s="208" t="s">
        <v>228</v>
      </c>
      <c r="H2531" s="209">
        <v>8</v>
      </c>
      <c r="I2531" s="904"/>
      <c r="J2531" s="210">
        <f>ROUND(I2531*H2531,2)</f>
        <v>0</v>
      </c>
      <c r="K2531" s="207" t="s">
        <v>2720</v>
      </c>
      <c r="L2531" s="185"/>
      <c r="M2531" s="186" t="s">
        <v>1</v>
      </c>
      <c r="N2531" s="187" t="s">
        <v>38</v>
      </c>
      <c r="O2531" s="142">
        <v>0</v>
      </c>
      <c r="P2531" s="142">
        <f>O2531*H2531</f>
        <v>0</v>
      </c>
      <c r="Q2531" s="142">
        <v>5.9999999999999995E-4</v>
      </c>
      <c r="R2531" s="142">
        <f>Q2531*H2531</f>
        <v>4.7999999999999996E-3</v>
      </c>
      <c r="S2531" s="142">
        <v>0</v>
      </c>
      <c r="T2531" s="143">
        <f>S2531*H2531</f>
        <v>0</v>
      </c>
      <c r="AR2531" s="144" t="s">
        <v>735</v>
      </c>
      <c r="AT2531" s="144" t="s">
        <v>557</v>
      </c>
      <c r="AU2531" s="144" t="s">
        <v>88</v>
      </c>
      <c r="AY2531" s="16" t="s">
        <v>157</v>
      </c>
      <c r="BE2531" s="145">
        <f>IF(N2531="základní",J2531,0)</f>
        <v>0</v>
      </c>
      <c r="BF2531" s="145">
        <f>IF(N2531="snížená",J2531,0)</f>
        <v>0</v>
      </c>
      <c r="BG2531" s="145">
        <f>IF(N2531="zákl. přenesená",J2531,0)</f>
        <v>0</v>
      </c>
      <c r="BH2531" s="145">
        <f>IF(N2531="sníž. přenesená",J2531,0)</f>
        <v>0</v>
      </c>
      <c r="BI2531" s="145">
        <f>IF(N2531="nulová",J2531,0)</f>
        <v>0</v>
      </c>
      <c r="BJ2531" s="16" t="s">
        <v>88</v>
      </c>
      <c r="BK2531" s="145">
        <f>ROUND(I2531*H2531,2)</f>
        <v>0</v>
      </c>
      <c r="BL2531" s="16" t="s">
        <v>188</v>
      </c>
      <c r="BM2531" s="144" t="s">
        <v>5323</v>
      </c>
    </row>
    <row r="2532" spans="2:65" s="12" customFormat="1">
      <c r="B2532" s="153"/>
      <c r="D2532" s="154" t="s">
        <v>259</v>
      </c>
      <c r="E2532" s="155" t="s">
        <v>1</v>
      </c>
      <c r="F2532" s="156" t="s">
        <v>2723</v>
      </c>
      <c r="H2532" s="155" t="s">
        <v>1</v>
      </c>
      <c r="L2532" s="153"/>
      <c r="M2532" s="157"/>
      <c r="T2532" s="158"/>
      <c r="AT2532" s="155" t="s">
        <v>259</v>
      </c>
      <c r="AU2532" s="155" t="s">
        <v>88</v>
      </c>
      <c r="AV2532" s="12" t="s">
        <v>80</v>
      </c>
      <c r="AW2532" s="12" t="s">
        <v>27</v>
      </c>
      <c r="AX2532" s="12" t="s">
        <v>72</v>
      </c>
      <c r="AY2532" s="155" t="s">
        <v>157</v>
      </c>
    </row>
    <row r="2533" spans="2:65" s="12" customFormat="1">
      <c r="B2533" s="153"/>
      <c r="D2533" s="154" t="s">
        <v>259</v>
      </c>
      <c r="E2533" s="155" t="s">
        <v>1</v>
      </c>
      <c r="F2533" s="156" t="s">
        <v>5153</v>
      </c>
      <c r="H2533" s="155" t="s">
        <v>1</v>
      </c>
      <c r="L2533" s="153"/>
      <c r="M2533" s="157"/>
      <c r="T2533" s="158"/>
      <c r="AT2533" s="155" t="s">
        <v>259</v>
      </c>
      <c r="AU2533" s="155" t="s">
        <v>88</v>
      </c>
      <c r="AV2533" s="12" t="s">
        <v>80</v>
      </c>
      <c r="AW2533" s="12" t="s">
        <v>27</v>
      </c>
      <c r="AX2533" s="12" t="s">
        <v>72</v>
      </c>
      <c r="AY2533" s="155" t="s">
        <v>157</v>
      </c>
    </row>
    <row r="2534" spans="2:65" s="12" customFormat="1">
      <c r="B2534" s="153"/>
      <c r="D2534" s="154" t="s">
        <v>259</v>
      </c>
      <c r="E2534" s="155" t="s">
        <v>1</v>
      </c>
      <c r="F2534" s="156" t="s">
        <v>2760</v>
      </c>
      <c r="H2534" s="155" t="s">
        <v>1</v>
      </c>
      <c r="L2534" s="153"/>
      <c r="M2534" s="157"/>
      <c r="T2534" s="158"/>
      <c r="AT2534" s="155" t="s">
        <v>259</v>
      </c>
      <c r="AU2534" s="155" t="s">
        <v>88</v>
      </c>
      <c r="AV2534" s="12" t="s">
        <v>80</v>
      </c>
      <c r="AW2534" s="12" t="s">
        <v>27</v>
      </c>
      <c r="AX2534" s="12" t="s">
        <v>72</v>
      </c>
      <c r="AY2534" s="155" t="s">
        <v>157</v>
      </c>
    </row>
    <row r="2535" spans="2:65" s="13" customFormat="1">
      <c r="B2535" s="159"/>
      <c r="D2535" s="154" t="s">
        <v>259</v>
      </c>
      <c r="E2535" s="160" t="s">
        <v>1</v>
      </c>
      <c r="F2535" s="161" t="s">
        <v>5316</v>
      </c>
      <c r="H2535" s="162">
        <v>2</v>
      </c>
      <c r="L2535" s="159"/>
      <c r="M2535" s="163"/>
      <c r="T2535" s="164"/>
      <c r="AT2535" s="160" t="s">
        <v>259</v>
      </c>
      <c r="AU2535" s="160" t="s">
        <v>88</v>
      </c>
      <c r="AV2535" s="13" t="s">
        <v>88</v>
      </c>
      <c r="AW2535" s="13" t="s">
        <v>27</v>
      </c>
      <c r="AX2535" s="13" t="s">
        <v>72</v>
      </c>
      <c r="AY2535" s="160" t="s">
        <v>157</v>
      </c>
    </row>
    <row r="2536" spans="2:65" s="12" customFormat="1">
      <c r="B2536" s="153"/>
      <c r="D2536" s="154" t="s">
        <v>259</v>
      </c>
      <c r="E2536" s="155" t="s">
        <v>1</v>
      </c>
      <c r="F2536" s="156" t="s">
        <v>2761</v>
      </c>
      <c r="H2536" s="155" t="s">
        <v>1</v>
      </c>
      <c r="L2536" s="153"/>
      <c r="M2536" s="157"/>
      <c r="T2536" s="158"/>
      <c r="AT2536" s="155" t="s">
        <v>259</v>
      </c>
      <c r="AU2536" s="155" t="s">
        <v>88</v>
      </c>
      <c r="AV2536" s="12" t="s">
        <v>80</v>
      </c>
      <c r="AW2536" s="12" t="s">
        <v>27</v>
      </c>
      <c r="AX2536" s="12" t="s">
        <v>72</v>
      </c>
      <c r="AY2536" s="155" t="s">
        <v>157</v>
      </c>
    </row>
    <row r="2537" spans="2:65" s="13" customFormat="1">
      <c r="B2537" s="159"/>
      <c r="D2537" s="154" t="s">
        <v>259</v>
      </c>
      <c r="E2537" s="160" t="s">
        <v>1</v>
      </c>
      <c r="F2537" s="161" t="s">
        <v>5317</v>
      </c>
      <c r="H2537" s="162">
        <v>6</v>
      </c>
      <c r="L2537" s="159"/>
      <c r="M2537" s="163"/>
      <c r="T2537" s="164"/>
      <c r="AT2537" s="160" t="s">
        <v>259</v>
      </c>
      <c r="AU2537" s="160" t="s">
        <v>88</v>
      </c>
      <c r="AV2537" s="13" t="s">
        <v>88</v>
      </c>
      <c r="AW2537" s="13" t="s">
        <v>27</v>
      </c>
      <c r="AX2537" s="13" t="s">
        <v>72</v>
      </c>
      <c r="AY2537" s="160" t="s">
        <v>157</v>
      </c>
    </row>
    <row r="2538" spans="2:65" s="14" customFormat="1">
      <c r="B2538" s="165"/>
      <c r="D2538" s="154" t="s">
        <v>259</v>
      </c>
      <c r="E2538" s="166" t="s">
        <v>1</v>
      </c>
      <c r="F2538" s="167" t="s">
        <v>265</v>
      </c>
      <c r="H2538" s="168">
        <v>8</v>
      </c>
      <c r="L2538" s="165"/>
      <c r="M2538" s="169"/>
      <c r="T2538" s="170"/>
      <c r="AT2538" s="166" t="s">
        <v>259</v>
      </c>
      <c r="AU2538" s="166" t="s">
        <v>88</v>
      </c>
      <c r="AV2538" s="14" t="s">
        <v>164</v>
      </c>
      <c r="AW2538" s="14" t="s">
        <v>27</v>
      </c>
      <c r="AX2538" s="14" t="s">
        <v>80</v>
      </c>
      <c r="AY2538" s="166" t="s">
        <v>157</v>
      </c>
    </row>
    <row r="2539" spans="2:65" s="1" customFormat="1" ht="24.25" customHeight="1">
      <c r="B2539" s="28"/>
      <c r="C2539" s="198" t="s">
        <v>1570</v>
      </c>
      <c r="D2539" s="198" t="s">
        <v>160</v>
      </c>
      <c r="E2539" s="199" t="s">
        <v>1520</v>
      </c>
      <c r="F2539" s="200" t="s">
        <v>5324</v>
      </c>
      <c r="G2539" s="201" t="s">
        <v>228</v>
      </c>
      <c r="H2539" s="202">
        <v>4</v>
      </c>
      <c r="I2539" s="903"/>
      <c r="J2539" s="203">
        <f>ROUND(I2539*H2539,2)</f>
        <v>0</v>
      </c>
      <c r="K2539" s="200" t="s">
        <v>2720</v>
      </c>
      <c r="L2539" s="28"/>
      <c r="M2539" s="140" t="s">
        <v>1</v>
      </c>
      <c r="N2539" s="141" t="s">
        <v>38</v>
      </c>
      <c r="O2539" s="142">
        <v>0.55500000000000005</v>
      </c>
      <c r="P2539" s="142">
        <f>O2539*H2539</f>
        <v>2.2200000000000002</v>
      </c>
      <c r="Q2539" s="142">
        <v>0</v>
      </c>
      <c r="R2539" s="142">
        <f>Q2539*H2539</f>
        <v>0</v>
      </c>
      <c r="S2539" s="142">
        <v>0</v>
      </c>
      <c r="T2539" s="143">
        <f>S2539*H2539</f>
        <v>0</v>
      </c>
      <c r="AR2539" s="144" t="s">
        <v>188</v>
      </c>
      <c r="AT2539" s="144" t="s">
        <v>160</v>
      </c>
      <c r="AU2539" s="144" t="s">
        <v>88</v>
      </c>
      <c r="AY2539" s="16" t="s">
        <v>157</v>
      </c>
      <c r="BE2539" s="145">
        <f>IF(N2539="základní",J2539,0)</f>
        <v>0</v>
      </c>
      <c r="BF2539" s="145">
        <f>IF(N2539="snížená",J2539,0)</f>
        <v>0</v>
      </c>
      <c r="BG2539" s="145">
        <f>IF(N2539="zákl. přenesená",J2539,0)</f>
        <v>0</v>
      </c>
      <c r="BH2539" s="145">
        <f>IF(N2539="sníž. přenesená",J2539,0)</f>
        <v>0</v>
      </c>
      <c r="BI2539" s="145">
        <f>IF(N2539="nulová",J2539,0)</f>
        <v>0</v>
      </c>
      <c r="BJ2539" s="16" t="s">
        <v>88</v>
      </c>
      <c r="BK2539" s="145">
        <f>ROUND(I2539*H2539,2)</f>
        <v>0</v>
      </c>
      <c r="BL2539" s="16" t="s">
        <v>188</v>
      </c>
      <c r="BM2539" s="144" t="s">
        <v>5325</v>
      </c>
    </row>
    <row r="2540" spans="2:65" s="1" customFormat="1">
      <c r="B2540" s="28"/>
      <c r="D2540" s="150" t="s">
        <v>214</v>
      </c>
      <c r="F2540" s="870" t="s">
        <v>1523</v>
      </c>
      <c r="L2540" s="28"/>
      <c r="M2540" s="152"/>
      <c r="T2540" s="52"/>
      <c r="AT2540" s="16" t="s">
        <v>214</v>
      </c>
      <c r="AU2540" s="16" t="s">
        <v>88</v>
      </c>
    </row>
    <row r="2541" spans="2:65" s="12" customFormat="1">
      <c r="B2541" s="153"/>
      <c r="D2541" s="154" t="s">
        <v>259</v>
      </c>
      <c r="E2541" s="155" t="s">
        <v>1</v>
      </c>
      <c r="F2541" s="156" t="s">
        <v>2723</v>
      </c>
      <c r="H2541" s="155" t="s">
        <v>1</v>
      </c>
      <c r="L2541" s="153"/>
      <c r="M2541" s="157"/>
      <c r="T2541" s="158"/>
      <c r="AT2541" s="155" t="s">
        <v>259</v>
      </c>
      <c r="AU2541" s="155" t="s">
        <v>88</v>
      </c>
      <c r="AV2541" s="12" t="s">
        <v>80</v>
      </c>
      <c r="AW2541" s="12" t="s">
        <v>27</v>
      </c>
      <c r="AX2541" s="12" t="s">
        <v>72</v>
      </c>
      <c r="AY2541" s="155" t="s">
        <v>157</v>
      </c>
    </row>
    <row r="2542" spans="2:65" s="12" customFormat="1">
      <c r="B2542" s="153"/>
      <c r="D2542" s="154" t="s">
        <v>259</v>
      </c>
      <c r="E2542" s="155" t="s">
        <v>1</v>
      </c>
      <c r="F2542" s="156" t="s">
        <v>5153</v>
      </c>
      <c r="H2542" s="155" t="s">
        <v>1</v>
      </c>
      <c r="L2542" s="153"/>
      <c r="M2542" s="157"/>
      <c r="T2542" s="158"/>
      <c r="AT2542" s="155" t="s">
        <v>259</v>
      </c>
      <c r="AU2542" s="155" t="s">
        <v>88</v>
      </c>
      <c r="AV2542" s="12" t="s">
        <v>80</v>
      </c>
      <c r="AW2542" s="12" t="s">
        <v>27</v>
      </c>
      <c r="AX2542" s="12" t="s">
        <v>72</v>
      </c>
      <c r="AY2542" s="155" t="s">
        <v>157</v>
      </c>
    </row>
    <row r="2543" spans="2:65" s="12" customFormat="1">
      <c r="B2543" s="153"/>
      <c r="D2543" s="154" t="s">
        <v>259</v>
      </c>
      <c r="E2543" s="155" t="s">
        <v>1</v>
      </c>
      <c r="F2543" s="156" t="s">
        <v>2758</v>
      </c>
      <c r="H2543" s="155" t="s">
        <v>1</v>
      </c>
      <c r="L2543" s="153"/>
      <c r="M2543" s="157"/>
      <c r="T2543" s="158"/>
      <c r="AT2543" s="155" t="s">
        <v>259</v>
      </c>
      <c r="AU2543" s="155" t="s">
        <v>88</v>
      </c>
      <c r="AV2543" s="12" t="s">
        <v>80</v>
      </c>
      <c r="AW2543" s="12" t="s">
        <v>27</v>
      </c>
      <c r="AX2543" s="12" t="s">
        <v>72</v>
      </c>
      <c r="AY2543" s="155" t="s">
        <v>157</v>
      </c>
    </row>
    <row r="2544" spans="2:65" s="13" customFormat="1">
      <c r="B2544" s="159"/>
      <c r="D2544" s="154" t="s">
        <v>259</v>
      </c>
      <c r="E2544" s="160" t="s">
        <v>1</v>
      </c>
      <c r="F2544" s="161" t="s">
        <v>5272</v>
      </c>
      <c r="H2544" s="162">
        <v>1</v>
      </c>
      <c r="L2544" s="159"/>
      <c r="M2544" s="163"/>
      <c r="T2544" s="164"/>
      <c r="AT2544" s="160" t="s">
        <v>259</v>
      </c>
      <c r="AU2544" s="160" t="s">
        <v>88</v>
      </c>
      <c r="AV2544" s="13" t="s">
        <v>88</v>
      </c>
      <c r="AW2544" s="13" t="s">
        <v>27</v>
      </c>
      <c r="AX2544" s="13" t="s">
        <v>72</v>
      </c>
      <c r="AY2544" s="160" t="s">
        <v>157</v>
      </c>
    </row>
    <row r="2545" spans="2:65" s="13" customFormat="1">
      <c r="B2545" s="159"/>
      <c r="D2545" s="154" t="s">
        <v>259</v>
      </c>
      <c r="E2545" s="160" t="s">
        <v>1</v>
      </c>
      <c r="F2545" s="161" t="s">
        <v>5279</v>
      </c>
      <c r="H2545" s="162">
        <v>1</v>
      </c>
      <c r="L2545" s="159"/>
      <c r="M2545" s="163"/>
      <c r="T2545" s="164"/>
      <c r="AT2545" s="160" t="s">
        <v>259</v>
      </c>
      <c r="AU2545" s="160" t="s">
        <v>88</v>
      </c>
      <c r="AV2545" s="13" t="s">
        <v>88</v>
      </c>
      <c r="AW2545" s="13" t="s">
        <v>27</v>
      </c>
      <c r="AX2545" s="13" t="s">
        <v>72</v>
      </c>
      <c r="AY2545" s="160" t="s">
        <v>157</v>
      </c>
    </row>
    <row r="2546" spans="2:65" s="13" customFormat="1">
      <c r="B2546" s="159"/>
      <c r="D2546" s="154" t="s">
        <v>259</v>
      </c>
      <c r="E2546" s="160" t="s">
        <v>1</v>
      </c>
      <c r="F2546" s="161" t="s">
        <v>5273</v>
      </c>
      <c r="H2546" s="162">
        <v>2</v>
      </c>
      <c r="L2546" s="159"/>
      <c r="M2546" s="163"/>
      <c r="T2546" s="164"/>
      <c r="AT2546" s="160" t="s">
        <v>259</v>
      </c>
      <c r="AU2546" s="160" t="s">
        <v>88</v>
      </c>
      <c r="AV2546" s="13" t="s">
        <v>88</v>
      </c>
      <c r="AW2546" s="13" t="s">
        <v>27</v>
      </c>
      <c r="AX2546" s="13" t="s">
        <v>72</v>
      </c>
      <c r="AY2546" s="160" t="s">
        <v>157</v>
      </c>
    </row>
    <row r="2547" spans="2:65" s="14" customFormat="1">
      <c r="B2547" s="165"/>
      <c r="D2547" s="154" t="s">
        <v>259</v>
      </c>
      <c r="E2547" s="166" t="s">
        <v>1</v>
      </c>
      <c r="F2547" s="167" t="s">
        <v>265</v>
      </c>
      <c r="H2547" s="168">
        <v>4</v>
      </c>
      <c r="L2547" s="165"/>
      <c r="M2547" s="169"/>
      <c r="T2547" s="170"/>
      <c r="AT2547" s="166" t="s">
        <v>259</v>
      </c>
      <c r="AU2547" s="166" t="s">
        <v>88</v>
      </c>
      <c r="AV2547" s="14" t="s">
        <v>164</v>
      </c>
      <c r="AW2547" s="14" t="s">
        <v>27</v>
      </c>
      <c r="AX2547" s="14" t="s">
        <v>80</v>
      </c>
      <c r="AY2547" s="166" t="s">
        <v>157</v>
      </c>
    </row>
    <row r="2548" spans="2:65" s="1" customFormat="1" ht="16.5" customHeight="1">
      <c r="B2548" s="28"/>
      <c r="C2548" s="205" t="s">
        <v>1576</v>
      </c>
      <c r="D2548" s="205" t="s">
        <v>557</v>
      </c>
      <c r="E2548" s="206" t="s">
        <v>1525</v>
      </c>
      <c r="F2548" s="207" t="s">
        <v>1526</v>
      </c>
      <c r="G2548" s="208" t="s">
        <v>228</v>
      </c>
      <c r="H2548" s="209">
        <v>4</v>
      </c>
      <c r="I2548" s="904"/>
      <c r="J2548" s="210">
        <f>ROUND(I2548*H2548,2)</f>
        <v>0</v>
      </c>
      <c r="K2548" s="207" t="s">
        <v>2720</v>
      </c>
      <c r="L2548" s="185"/>
      <c r="M2548" s="186" t="s">
        <v>1</v>
      </c>
      <c r="N2548" s="187" t="s">
        <v>38</v>
      </c>
      <c r="O2548" s="142">
        <v>0</v>
      </c>
      <c r="P2548" s="142">
        <f>O2548*H2548</f>
        <v>0</v>
      </c>
      <c r="Q2548" s="142">
        <v>2.3999999999999998E-3</v>
      </c>
      <c r="R2548" s="142">
        <f>Q2548*H2548</f>
        <v>9.5999999999999992E-3</v>
      </c>
      <c r="S2548" s="142">
        <v>0</v>
      </c>
      <c r="T2548" s="143">
        <f>S2548*H2548</f>
        <v>0</v>
      </c>
      <c r="AR2548" s="144" t="s">
        <v>735</v>
      </c>
      <c r="AT2548" s="144" t="s">
        <v>557</v>
      </c>
      <c r="AU2548" s="144" t="s">
        <v>88</v>
      </c>
      <c r="AY2548" s="16" t="s">
        <v>157</v>
      </c>
      <c r="BE2548" s="145">
        <f>IF(N2548="základní",J2548,0)</f>
        <v>0</v>
      </c>
      <c r="BF2548" s="145">
        <f>IF(N2548="snížená",J2548,0)</f>
        <v>0</v>
      </c>
      <c r="BG2548" s="145">
        <f>IF(N2548="zákl. přenesená",J2548,0)</f>
        <v>0</v>
      </c>
      <c r="BH2548" s="145">
        <f>IF(N2548="sníž. přenesená",J2548,0)</f>
        <v>0</v>
      </c>
      <c r="BI2548" s="145">
        <f>IF(N2548="nulová",J2548,0)</f>
        <v>0</v>
      </c>
      <c r="BJ2548" s="16" t="s">
        <v>88</v>
      </c>
      <c r="BK2548" s="145">
        <f>ROUND(I2548*H2548,2)</f>
        <v>0</v>
      </c>
      <c r="BL2548" s="16" t="s">
        <v>188</v>
      </c>
      <c r="BM2548" s="144" t="s">
        <v>5326</v>
      </c>
    </row>
    <row r="2549" spans="2:65" s="12" customFormat="1">
      <c r="B2549" s="153"/>
      <c r="D2549" s="154" t="s">
        <v>259</v>
      </c>
      <c r="E2549" s="155" t="s">
        <v>1</v>
      </c>
      <c r="F2549" s="156" t="s">
        <v>2723</v>
      </c>
      <c r="H2549" s="155" t="s">
        <v>1</v>
      </c>
      <c r="L2549" s="153"/>
      <c r="M2549" s="157"/>
      <c r="T2549" s="158"/>
      <c r="AT2549" s="155" t="s">
        <v>259</v>
      </c>
      <c r="AU2549" s="155" t="s">
        <v>88</v>
      </c>
      <c r="AV2549" s="12" t="s">
        <v>80</v>
      </c>
      <c r="AW2549" s="12" t="s">
        <v>27</v>
      </c>
      <c r="AX2549" s="12" t="s">
        <v>72</v>
      </c>
      <c r="AY2549" s="155" t="s">
        <v>157</v>
      </c>
    </row>
    <row r="2550" spans="2:65" s="12" customFormat="1">
      <c r="B2550" s="153"/>
      <c r="D2550" s="154" t="s">
        <v>259</v>
      </c>
      <c r="E2550" s="155" t="s">
        <v>1</v>
      </c>
      <c r="F2550" s="156" t="s">
        <v>5153</v>
      </c>
      <c r="H2550" s="155" t="s">
        <v>1</v>
      </c>
      <c r="L2550" s="153"/>
      <c r="M2550" s="157"/>
      <c r="T2550" s="158"/>
      <c r="AT2550" s="155" t="s">
        <v>259</v>
      </c>
      <c r="AU2550" s="155" t="s">
        <v>88</v>
      </c>
      <c r="AV2550" s="12" t="s">
        <v>80</v>
      </c>
      <c r="AW2550" s="12" t="s">
        <v>27</v>
      </c>
      <c r="AX2550" s="12" t="s">
        <v>72</v>
      </c>
      <c r="AY2550" s="155" t="s">
        <v>157</v>
      </c>
    </row>
    <row r="2551" spans="2:65" s="12" customFormat="1">
      <c r="B2551" s="153"/>
      <c r="D2551" s="154" t="s">
        <v>259</v>
      </c>
      <c r="E2551" s="155" t="s">
        <v>1</v>
      </c>
      <c r="F2551" s="156" t="s">
        <v>2758</v>
      </c>
      <c r="H2551" s="155" t="s">
        <v>1</v>
      </c>
      <c r="L2551" s="153"/>
      <c r="M2551" s="157"/>
      <c r="T2551" s="158"/>
      <c r="AT2551" s="155" t="s">
        <v>259</v>
      </c>
      <c r="AU2551" s="155" t="s">
        <v>88</v>
      </c>
      <c r="AV2551" s="12" t="s">
        <v>80</v>
      </c>
      <c r="AW2551" s="12" t="s">
        <v>27</v>
      </c>
      <c r="AX2551" s="12" t="s">
        <v>72</v>
      </c>
      <c r="AY2551" s="155" t="s">
        <v>157</v>
      </c>
    </row>
    <row r="2552" spans="2:65" s="13" customFormat="1">
      <c r="B2552" s="159"/>
      <c r="D2552" s="154" t="s">
        <v>259</v>
      </c>
      <c r="E2552" s="160" t="s">
        <v>1</v>
      </c>
      <c r="F2552" s="161" t="s">
        <v>5272</v>
      </c>
      <c r="H2552" s="162">
        <v>1</v>
      </c>
      <c r="L2552" s="159"/>
      <c r="M2552" s="163"/>
      <c r="T2552" s="164"/>
      <c r="AT2552" s="160" t="s">
        <v>259</v>
      </c>
      <c r="AU2552" s="160" t="s">
        <v>88</v>
      </c>
      <c r="AV2552" s="13" t="s">
        <v>88</v>
      </c>
      <c r="AW2552" s="13" t="s">
        <v>27</v>
      </c>
      <c r="AX2552" s="13" t="s">
        <v>72</v>
      </c>
      <c r="AY2552" s="160" t="s">
        <v>157</v>
      </c>
    </row>
    <row r="2553" spans="2:65" s="13" customFormat="1">
      <c r="B2553" s="159"/>
      <c r="D2553" s="154" t="s">
        <v>259</v>
      </c>
      <c r="E2553" s="160" t="s">
        <v>1</v>
      </c>
      <c r="F2553" s="161" t="s">
        <v>5279</v>
      </c>
      <c r="H2553" s="162">
        <v>1</v>
      </c>
      <c r="L2553" s="159"/>
      <c r="M2553" s="163"/>
      <c r="T2553" s="164"/>
      <c r="AT2553" s="160" t="s">
        <v>259</v>
      </c>
      <c r="AU2553" s="160" t="s">
        <v>88</v>
      </c>
      <c r="AV2553" s="13" t="s">
        <v>88</v>
      </c>
      <c r="AW2553" s="13" t="s">
        <v>27</v>
      </c>
      <c r="AX2553" s="13" t="s">
        <v>72</v>
      </c>
      <c r="AY2553" s="160" t="s">
        <v>157</v>
      </c>
    </row>
    <row r="2554" spans="2:65" s="13" customFormat="1">
      <c r="B2554" s="159"/>
      <c r="D2554" s="154" t="s">
        <v>259</v>
      </c>
      <c r="E2554" s="160" t="s">
        <v>1</v>
      </c>
      <c r="F2554" s="161" t="s">
        <v>5273</v>
      </c>
      <c r="H2554" s="162">
        <v>2</v>
      </c>
      <c r="L2554" s="159"/>
      <c r="M2554" s="163"/>
      <c r="T2554" s="164"/>
      <c r="AT2554" s="160" t="s">
        <v>259</v>
      </c>
      <c r="AU2554" s="160" t="s">
        <v>88</v>
      </c>
      <c r="AV2554" s="13" t="s">
        <v>88</v>
      </c>
      <c r="AW2554" s="13" t="s">
        <v>27</v>
      </c>
      <c r="AX2554" s="13" t="s">
        <v>72</v>
      </c>
      <c r="AY2554" s="160" t="s">
        <v>157</v>
      </c>
    </row>
    <row r="2555" spans="2:65" s="14" customFormat="1">
      <c r="B2555" s="165"/>
      <c r="D2555" s="154" t="s">
        <v>259</v>
      </c>
      <c r="E2555" s="166" t="s">
        <v>1</v>
      </c>
      <c r="F2555" s="167" t="s">
        <v>265</v>
      </c>
      <c r="H2555" s="168">
        <v>4</v>
      </c>
      <c r="L2555" s="165"/>
      <c r="M2555" s="169"/>
      <c r="T2555" s="170"/>
      <c r="AT2555" s="166" t="s">
        <v>259</v>
      </c>
      <c r="AU2555" s="166" t="s">
        <v>88</v>
      </c>
      <c r="AV2555" s="14" t="s">
        <v>164</v>
      </c>
      <c r="AW2555" s="14" t="s">
        <v>27</v>
      </c>
      <c r="AX2555" s="14" t="s">
        <v>80</v>
      </c>
      <c r="AY2555" s="166" t="s">
        <v>157</v>
      </c>
    </row>
    <row r="2556" spans="2:65" s="1" customFormat="1" ht="24.25" customHeight="1">
      <c r="B2556" s="28"/>
      <c r="C2556" s="198" t="s">
        <v>1581</v>
      </c>
      <c r="D2556" s="198" t="s">
        <v>160</v>
      </c>
      <c r="E2556" s="199" t="s">
        <v>1529</v>
      </c>
      <c r="F2556" s="200" t="s">
        <v>5327</v>
      </c>
      <c r="G2556" s="201" t="s">
        <v>228</v>
      </c>
      <c r="H2556" s="202">
        <v>49</v>
      </c>
      <c r="I2556" s="903"/>
      <c r="J2556" s="203">
        <f>ROUND(I2556*H2556,2)</f>
        <v>0</v>
      </c>
      <c r="K2556" s="200" t="s">
        <v>2720</v>
      </c>
      <c r="L2556" s="28"/>
      <c r="M2556" s="140" t="s">
        <v>1</v>
      </c>
      <c r="N2556" s="141" t="s">
        <v>38</v>
      </c>
      <c r="O2556" s="142">
        <v>0.20899999999999999</v>
      </c>
      <c r="P2556" s="142">
        <f>O2556*H2556</f>
        <v>10.241</v>
      </c>
      <c r="Q2556" s="142">
        <v>0</v>
      </c>
      <c r="R2556" s="142">
        <f>Q2556*H2556</f>
        <v>0</v>
      </c>
      <c r="S2556" s="142">
        <v>0</v>
      </c>
      <c r="T2556" s="143">
        <f>S2556*H2556</f>
        <v>0</v>
      </c>
      <c r="AR2556" s="144" t="s">
        <v>188</v>
      </c>
      <c r="AT2556" s="144" t="s">
        <v>160</v>
      </c>
      <c r="AU2556" s="144" t="s">
        <v>88</v>
      </c>
      <c r="AY2556" s="16" t="s">
        <v>157</v>
      </c>
      <c r="BE2556" s="145">
        <f>IF(N2556="základní",J2556,0)</f>
        <v>0</v>
      </c>
      <c r="BF2556" s="145">
        <f>IF(N2556="snížená",J2556,0)</f>
        <v>0</v>
      </c>
      <c r="BG2556" s="145">
        <f>IF(N2556="zákl. přenesená",J2556,0)</f>
        <v>0</v>
      </c>
      <c r="BH2556" s="145">
        <f>IF(N2556="sníž. přenesená",J2556,0)</f>
        <v>0</v>
      </c>
      <c r="BI2556" s="145">
        <f>IF(N2556="nulová",J2556,0)</f>
        <v>0</v>
      </c>
      <c r="BJ2556" s="16" t="s">
        <v>88</v>
      </c>
      <c r="BK2556" s="145">
        <f>ROUND(I2556*H2556,2)</f>
        <v>0</v>
      </c>
      <c r="BL2556" s="16" t="s">
        <v>188</v>
      </c>
      <c r="BM2556" s="144" t="s">
        <v>5328</v>
      </c>
    </row>
    <row r="2557" spans="2:65" s="1" customFormat="1">
      <c r="B2557" s="28"/>
      <c r="D2557" s="150" t="s">
        <v>214</v>
      </c>
      <c r="F2557" s="870" t="s">
        <v>1532</v>
      </c>
      <c r="L2557" s="28"/>
      <c r="M2557" s="152"/>
      <c r="T2557" s="52"/>
      <c r="AT2557" s="16" t="s">
        <v>214</v>
      </c>
      <c r="AU2557" s="16" t="s">
        <v>88</v>
      </c>
    </row>
    <row r="2558" spans="2:65" s="12" customFormat="1">
      <c r="B2558" s="153"/>
      <c r="D2558" s="154" t="s">
        <v>259</v>
      </c>
      <c r="E2558" s="155" t="s">
        <v>1</v>
      </c>
      <c r="F2558" s="156" t="s">
        <v>2723</v>
      </c>
      <c r="H2558" s="155" t="s">
        <v>1</v>
      </c>
      <c r="L2558" s="153"/>
      <c r="M2558" s="157"/>
      <c r="T2558" s="158"/>
      <c r="AT2558" s="155" t="s">
        <v>259</v>
      </c>
      <c r="AU2558" s="155" t="s">
        <v>88</v>
      </c>
      <c r="AV2558" s="12" t="s">
        <v>80</v>
      </c>
      <c r="AW2558" s="12" t="s">
        <v>27</v>
      </c>
      <c r="AX2558" s="12" t="s">
        <v>72</v>
      </c>
      <c r="AY2558" s="155" t="s">
        <v>157</v>
      </c>
    </row>
    <row r="2559" spans="2:65" s="12" customFormat="1">
      <c r="B2559" s="153"/>
      <c r="D2559" s="154" t="s">
        <v>259</v>
      </c>
      <c r="E2559" s="155" t="s">
        <v>1</v>
      </c>
      <c r="F2559" s="156" t="s">
        <v>5153</v>
      </c>
      <c r="H2559" s="155" t="s">
        <v>1</v>
      </c>
      <c r="L2559" s="153"/>
      <c r="M2559" s="157"/>
      <c r="T2559" s="158"/>
      <c r="AT2559" s="155" t="s">
        <v>259</v>
      </c>
      <c r="AU2559" s="155" t="s">
        <v>88</v>
      </c>
      <c r="AV2559" s="12" t="s">
        <v>80</v>
      </c>
      <c r="AW2559" s="12" t="s">
        <v>27</v>
      </c>
      <c r="AX2559" s="12" t="s">
        <v>72</v>
      </c>
      <c r="AY2559" s="155" t="s">
        <v>157</v>
      </c>
    </row>
    <row r="2560" spans="2:65" s="12" customFormat="1" ht="20">
      <c r="B2560" s="153"/>
      <c r="D2560" s="154" t="s">
        <v>259</v>
      </c>
      <c r="E2560" s="155" t="s">
        <v>1</v>
      </c>
      <c r="F2560" s="156" t="s">
        <v>5329</v>
      </c>
      <c r="H2560" s="155" t="s">
        <v>1</v>
      </c>
      <c r="L2560" s="153"/>
      <c r="M2560" s="157"/>
      <c r="T2560" s="158"/>
      <c r="AT2560" s="155" t="s">
        <v>259</v>
      </c>
      <c r="AU2560" s="155" t="s">
        <v>88</v>
      </c>
      <c r="AV2560" s="12" t="s">
        <v>80</v>
      </c>
      <c r="AW2560" s="12" t="s">
        <v>27</v>
      </c>
      <c r="AX2560" s="12" t="s">
        <v>72</v>
      </c>
      <c r="AY2560" s="155" t="s">
        <v>157</v>
      </c>
    </row>
    <row r="2561" spans="2:65" s="13" customFormat="1">
      <c r="B2561" s="159"/>
      <c r="D2561" s="154" t="s">
        <v>259</v>
      </c>
      <c r="E2561" s="160" t="s">
        <v>1</v>
      </c>
      <c r="F2561" s="161" t="s">
        <v>5330</v>
      </c>
      <c r="H2561" s="162">
        <v>12</v>
      </c>
      <c r="L2561" s="159"/>
      <c r="M2561" s="163"/>
      <c r="T2561" s="164"/>
      <c r="AT2561" s="160" t="s">
        <v>259</v>
      </c>
      <c r="AU2561" s="160" t="s">
        <v>88</v>
      </c>
      <c r="AV2561" s="13" t="s">
        <v>88</v>
      </c>
      <c r="AW2561" s="13" t="s">
        <v>27</v>
      </c>
      <c r="AX2561" s="13" t="s">
        <v>72</v>
      </c>
      <c r="AY2561" s="160" t="s">
        <v>157</v>
      </c>
    </row>
    <row r="2562" spans="2:65" s="13" customFormat="1">
      <c r="B2562" s="159"/>
      <c r="D2562" s="154" t="s">
        <v>259</v>
      </c>
      <c r="E2562" s="160" t="s">
        <v>1</v>
      </c>
      <c r="F2562" s="161" t="s">
        <v>5331</v>
      </c>
      <c r="H2562" s="162">
        <v>10</v>
      </c>
      <c r="L2562" s="159"/>
      <c r="M2562" s="163"/>
      <c r="T2562" s="164"/>
      <c r="AT2562" s="160" t="s">
        <v>259</v>
      </c>
      <c r="AU2562" s="160" t="s">
        <v>88</v>
      </c>
      <c r="AV2562" s="13" t="s">
        <v>88</v>
      </c>
      <c r="AW2562" s="13" t="s">
        <v>27</v>
      </c>
      <c r="AX2562" s="13" t="s">
        <v>72</v>
      </c>
      <c r="AY2562" s="160" t="s">
        <v>157</v>
      </c>
    </row>
    <row r="2563" spans="2:65" s="13" customFormat="1">
      <c r="B2563" s="159"/>
      <c r="D2563" s="154" t="s">
        <v>259</v>
      </c>
      <c r="E2563" s="160" t="s">
        <v>1</v>
      </c>
      <c r="F2563" s="161" t="s">
        <v>5279</v>
      </c>
      <c r="H2563" s="162">
        <v>1</v>
      </c>
      <c r="L2563" s="159"/>
      <c r="M2563" s="163"/>
      <c r="T2563" s="164"/>
      <c r="AT2563" s="160" t="s">
        <v>259</v>
      </c>
      <c r="AU2563" s="160" t="s">
        <v>88</v>
      </c>
      <c r="AV2563" s="13" t="s">
        <v>88</v>
      </c>
      <c r="AW2563" s="13" t="s">
        <v>27</v>
      </c>
      <c r="AX2563" s="13" t="s">
        <v>72</v>
      </c>
      <c r="AY2563" s="160" t="s">
        <v>157</v>
      </c>
    </row>
    <row r="2564" spans="2:65" s="13" customFormat="1">
      <c r="B2564" s="159"/>
      <c r="D2564" s="154" t="s">
        <v>259</v>
      </c>
      <c r="E2564" s="160" t="s">
        <v>1</v>
      </c>
      <c r="F2564" s="161" t="s">
        <v>5273</v>
      </c>
      <c r="H2564" s="162">
        <v>2</v>
      </c>
      <c r="L2564" s="159"/>
      <c r="M2564" s="163"/>
      <c r="T2564" s="164"/>
      <c r="AT2564" s="160" t="s">
        <v>259</v>
      </c>
      <c r="AU2564" s="160" t="s">
        <v>88</v>
      </c>
      <c r="AV2564" s="13" t="s">
        <v>88</v>
      </c>
      <c r="AW2564" s="13" t="s">
        <v>27</v>
      </c>
      <c r="AX2564" s="13" t="s">
        <v>72</v>
      </c>
      <c r="AY2564" s="160" t="s">
        <v>157</v>
      </c>
    </row>
    <row r="2565" spans="2:65" s="13" customFormat="1">
      <c r="B2565" s="159"/>
      <c r="D2565" s="154" t="s">
        <v>259</v>
      </c>
      <c r="E2565" s="160" t="s">
        <v>1</v>
      </c>
      <c r="F2565" s="161" t="s">
        <v>5254</v>
      </c>
      <c r="H2565" s="162">
        <v>1</v>
      </c>
      <c r="L2565" s="159"/>
      <c r="M2565" s="163"/>
      <c r="T2565" s="164"/>
      <c r="AT2565" s="160" t="s">
        <v>259</v>
      </c>
      <c r="AU2565" s="160" t="s">
        <v>88</v>
      </c>
      <c r="AV2565" s="13" t="s">
        <v>88</v>
      </c>
      <c r="AW2565" s="13" t="s">
        <v>27</v>
      </c>
      <c r="AX2565" s="13" t="s">
        <v>72</v>
      </c>
      <c r="AY2565" s="160" t="s">
        <v>157</v>
      </c>
    </row>
    <row r="2566" spans="2:65" s="13" customFormat="1">
      <c r="B2566" s="159"/>
      <c r="D2566" s="154" t="s">
        <v>259</v>
      </c>
      <c r="E2566" s="160" t="s">
        <v>1</v>
      </c>
      <c r="F2566" s="161" t="s">
        <v>5230</v>
      </c>
      <c r="H2566" s="162">
        <v>2</v>
      </c>
      <c r="L2566" s="159"/>
      <c r="M2566" s="163"/>
      <c r="T2566" s="164"/>
      <c r="AT2566" s="160" t="s">
        <v>259</v>
      </c>
      <c r="AU2566" s="160" t="s">
        <v>88</v>
      </c>
      <c r="AV2566" s="13" t="s">
        <v>88</v>
      </c>
      <c r="AW2566" s="13" t="s">
        <v>27</v>
      </c>
      <c r="AX2566" s="13" t="s">
        <v>72</v>
      </c>
      <c r="AY2566" s="160" t="s">
        <v>157</v>
      </c>
    </row>
    <row r="2567" spans="2:65" s="13" customFormat="1">
      <c r="B2567" s="159"/>
      <c r="D2567" s="154" t="s">
        <v>259</v>
      </c>
      <c r="E2567" s="160" t="s">
        <v>1</v>
      </c>
      <c r="F2567" s="161" t="s">
        <v>5332</v>
      </c>
      <c r="H2567" s="162">
        <v>18</v>
      </c>
      <c r="L2567" s="159"/>
      <c r="M2567" s="163"/>
      <c r="T2567" s="164"/>
      <c r="AT2567" s="160" t="s">
        <v>259</v>
      </c>
      <c r="AU2567" s="160" t="s">
        <v>88</v>
      </c>
      <c r="AV2567" s="13" t="s">
        <v>88</v>
      </c>
      <c r="AW2567" s="13" t="s">
        <v>27</v>
      </c>
      <c r="AX2567" s="13" t="s">
        <v>72</v>
      </c>
      <c r="AY2567" s="160" t="s">
        <v>157</v>
      </c>
    </row>
    <row r="2568" spans="2:65" s="13" customFormat="1">
      <c r="B2568" s="159"/>
      <c r="D2568" s="154" t="s">
        <v>259</v>
      </c>
      <c r="E2568" s="160" t="s">
        <v>1</v>
      </c>
      <c r="F2568" s="161" t="s">
        <v>5256</v>
      </c>
      <c r="H2568" s="162">
        <v>1</v>
      </c>
      <c r="L2568" s="159"/>
      <c r="M2568" s="163"/>
      <c r="T2568" s="164"/>
      <c r="AT2568" s="160" t="s">
        <v>259</v>
      </c>
      <c r="AU2568" s="160" t="s">
        <v>88</v>
      </c>
      <c r="AV2568" s="13" t="s">
        <v>88</v>
      </c>
      <c r="AW2568" s="13" t="s">
        <v>27</v>
      </c>
      <c r="AX2568" s="13" t="s">
        <v>72</v>
      </c>
      <c r="AY2568" s="160" t="s">
        <v>157</v>
      </c>
    </row>
    <row r="2569" spans="2:65" s="13" customFormat="1">
      <c r="B2569" s="159"/>
      <c r="D2569" s="154" t="s">
        <v>259</v>
      </c>
      <c r="E2569" s="160" t="s">
        <v>1</v>
      </c>
      <c r="F2569" s="161" t="s">
        <v>5258</v>
      </c>
      <c r="H2569" s="162">
        <v>1</v>
      </c>
      <c r="L2569" s="159"/>
      <c r="M2569" s="163"/>
      <c r="T2569" s="164"/>
      <c r="AT2569" s="160" t="s">
        <v>259</v>
      </c>
      <c r="AU2569" s="160" t="s">
        <v>88</v>
      </c>
      <c r="AV2569" s="13" t="s">
        <v>88</v>
      </c>
      <c r="AW2569" s="13" t="s">
        <v>27</v>
      </c>
      <c r="AX2569" s="13" t="s">
        <v>72</v>
      </c>
      <c r="AY2569" s="160" t="s">
        <v>157</v>
      </c>
    </row>
    <row r="2570" spans="2:65" s="13" customFormat="1">
      <c r="B2570" s="159"/>
      <c r="D2570" s="154" t="s">
        <v>259</v>
      </c>
      <c r="E2570" s="160" t="s">
        <v>1</v>
      </c>
      <c r="F2570" s="161" t="s">
        <v>5280</v>
      </c>
      <c r="H2570" s="162">
        <v>1</v>
      </c>
      <c r="L2570" s="159"/>
      <c r="M2570" s="163"/>
      <c r="T2570" s="164"/>
      <c r="AT2570" s="160" t="s">
        <v>259</v>
      </c>
      <c r="AU2570" s="160" t="s">
        <v>88</v>
      </c>
      <c r="AV2570" s="13" t="s">
        <v>88</v>
      </c>
      <c r="AW2570" s="13" t="s">
        <v>27</v>
      </c>
      <c r="AX2570" s="13" t="s">
        <v>72</v>
      </c>
      <c r="AY2570" s="160" t="s">
        <v>157</v>
      </c>
    </row>
    <row r="2571" spans="2:65" s="14" customFormat="1">
      <c r="B2571" s="165"/>
      <c r="D2571" s="154" t="s">
        <v>259</v>
      </c>
      <c r="E2571" s="166" t="s">
        <v>1</v>
      </c>
      <c r="F2571" s="167" t="s">
        <v>265</v>
      </c>
      <c r="H2571" s="168">
        <v>49</v>
      </c>
      <c r="L2571" s="165"/>
      <c r="M2571" s="169"/>
      <c r="T2571" s="170"/>
      <c r="AT2571" s="166" t="s">
        <v>259</v>
      </c>
      <c r="AU2571" s="166" t="s">
        <v>88</v>
      </c>
      <c r="AV2571" s="14" t="s">
        <v>164</v>
      </c>
      <c r="AW2571" s="14" t="s">
        <v>27</v>
      </c>
      <c r="AX2571" s="14" t="s">
        <v>80</v>
      </c>
      <c r="AY2571" s="166" t="s">
        <v>157</v>
      </c>
    </row>
    <row r="2572" spans="2:65" s="1" customFormat="1" ht="21.75" customHeight="1">
      <c r="B2572" s="28"/>
      <c r="C2572" s="205" t="s">
        <v>1585</v>
      </c>
      <c r="D2572" s="205" t="s">
        <v>557</v>
      </c>
      <c r="E2572" s="206" t="s">
        <v>5333</v>
      </c>
      <c r="F2572" s="207" t="s">
        <v>5334</v>
      </c>
      <c r="G2572" s="208" t="s">
        <v>228</v>
      </c>
      <c r="H2572" s="209">
        <v>48</v>
      </c>
      <c r="I2572" s="904"/>
      <c r="J2572" s="210">
        <f>ROUND(I2572*H2572,2)</f>
        <v>0</v>
      </c>
      <c r="K2572" s="207" t="s">
        <v>2720</v>
      </c>
      <c r="L2572" s="185"/>
      <c r="M2572" s="186" t="s">
        <v>1</v>
      </c>
      <c r="N2572" s="187" t="s">
        <v>38</v>
      </c>
      <c r="O2572" s="142">
        <v>0</v>
      </c>
      <c r="P2572" s="142">
        <f>O2572*H2572</f>
        <v>0</v>
      </c>
      <c r="Q2572" s="142">
        <v>1.4999999999999999E-4</v>
      </c>
      <c r="R2572" s="142">
        <f>Q2572*H2572</f>
        <v>7.1999999999999998E-3</v>
      </c>
      <c r="S2572" s="142">
        <v>0</v>
      </c>
      <c r="T2572" s="143">
        <f>S2572*H2572</f>
        <v>0</v>
      </c>
      <c r="AR2572" s="144" t="s">
        <v>735</v>
      </c>
      <c r="AT2572" s="144" t="s">
        <v>557</v>
      </c>
      <c r="AU2572" s="144" t="s">
        <v>88</v>
      </c>
      <c r="AY2572" s="16" t="s">
        <v>157</v>
      </c>
      <c r="BE2572" s="145">
        <f>IF(N2572="základní",J2572,0)</f>
        <v>0</v>
      </c>
      <c r="BF2572" s="145">
        <f>IF(N2572="snížená",J2572,0)</f>
        <v>0</v>
      </c>
      <c r="BG2572" s="145">
        <f>IF(N2572="zákl. přenesená",J2572,0)</f>
        <v>0</v>
      </c>
      <c r="BH2572" s="145">
        <f>IF(N2572="sníž. přenesená",J2572,0)</f>
        <v>0</v>
      </c>
      <c r="BI2572" s="145">
        <f>IF(N2572="nulová",J2572,0)</f>
        <v>0</v>
      </c>
      <c r="BJ2572" s="16" t="s">
        <v>88</v>
      </c>
      <c r="BK2572" s="145">
        <f>ROUND(I2572*H2572,2)</f>
        <v>0</v>
      </c>
      <c r="BL2572" s="16" t="s">
        <v>188</v>
      </c>
      <c r="BM2572" s="144" t="s">
        <v>5335</v>
      </c>
    </row>
    <row r="2573" spans="2:65" s="12" customFormat="1">
      <c r="B2573" s="153"/>
      <c r="D2573" s="154" t="s">
        <v>259</v>
      </c>
      <c r="E2573" s="155" t="s">
        <v>1</v>
      </c>
      <c r="F2573" s="156" t="s">
        <v>2723</v>
      </c>
      <c r="H2573" s="155" t="s">
        <v>1</v>
      </c>
      <c r="L2573" s="153"/>
      <c r="M2573" s="157"/>
      <c r="T2573" s="158"/>
      <c r="AT2573" s="155" t="s">
        <v>259</v>
      </c>
      <c r="AU2573" s="155" t="s">
        <v>88</v>
      </c>
      <c r="AV2573" s="12" t="s">
        <v>80</v>
      </c>
      <c r="AW2573" s="12" t="s">
        <v>27</v>
      </c>
      <c r="AX2573" s="12" t="s">
        <v>72</v>
      </c>
      <c r="AY2573" s="155" t="s">
        <v>157</v>
      </c>
    </row>
    <row r="2574" spans="2:65" s="12" customFormat="1">
      <c r="B2574" s="153"/>
      <c r="D2574" s="154" t="s">
        <v>259</v>
      </c>
      <c r="E2574" s="155" t="s">
        <v>1</v>
      </c>
      <c r="F2574" s="156" t="s">
        <v>5153</v>
      </c>
      <c r="H2574" s="155" t="s">
        <v>1</v>
      </c>
      <c r="L2574" s="153"/>
      <c r="M2574" s="157"/>
      <c r="T2574" s="158"/>
      <c r="AT2574" s="155" t="s">
        <v>259</v>
      </c>
      <c r="AU2574" s="155" t="s">
        <v>88</v>
      </c>
      <c r="AV2574" s="12" t="s">
        <v>80</v>
      </c>
      <c r="AW2574" s="12" t="s">
        <v>27</v>
      </c>
      <c r="AX2574" s="12" t="s">
        <v>72</v>
      </c>
      <c r="AY2574" s="155" t="s">
        <v>157</v>
      </c>
    </row>
    <row r="2575" spans="2:65" s="12" customFormat="1" ht="20">
      <c r="B2575" s="153"/>
      <c r="D2575" s="154" t="s">
        <v>259</v>
      </c>
      <c r="E2575" s="155" t="s">
        <v>1</v>
      </c>
      <c r="F2575" s="156" t="s">
        <v>5329</v>
      </c>
      <c r="H2575" s="155" t="s">
        <v>1</v>
      </c>
      <c r="L2575" s="153"/>
      <c r="M2575" s="157"/>
      <c r="T2575" s="158"/>
      <c r="AT2575" s="155" t="s">
        <v>259</v>
      </c>
      <c r="AU2575" s="155" t="s">
        <v>88</v>
      </c>
      <c r="AV2575" s="12" t="s">
        <v>80</v>
      </c>
      <c r="AW2575" s="12" t="s">
        <v>27</v>
      </c>
      <c r="AX2575" s="12" t="s">
        <v>72</v>
      </c>
      <c r="AY2575" s="155" t="s">
        <v>157</v>
      </c>
    </row>
    <row r="2576" spans="2:65" s="13" customFormat="1">
      <c r="B2576" s="159"/>
      <c r="D2576" s="154" t="s">
        <v>259</v>
      </c>
      <c r="E2576" s="160" t="s">
        <v>1</v>
      </c>
      <c r="F2576" s="161" t="s">
        <v>5330</v>
      </c>
      <c r="H2576" s="162">
        <v>12</v>
      </c>
      <c r="L2576" s="159"/>
      <c r="M2576" s="163"/>
      <c r="T2576" s="164"/>
      <c r="AT2576" s="160" t="s">
        <v>259</v>
      </c>
      <c r="AU2576" s="160" t="s">
        <v>88</v>
      </c>
      <c r="AV2576" s="13" t="s">
        <v>88</v>
      </c>
      <c r="AW2576" s="13" t="s">
        <v>27</v>
      </c>
      <c r="AX2576" s="13" t="s">
        <v>72</v>
      </c>
      <c r="AY2576" s="160" t="s">
        <v>157</v>
      </c>
    </row>
    <row r="2577" spans="2:65" s="13" customFormat="1">
      <c r="B2577" s="159"/>
      <c r="D2577" s="154" t="s">
        <v>259</v>
      </c>
      <c r="E2577" s="160" t="s">
        <v>1</v>
      </c>
      <c r="F2577" s="161" t="s">
        <v>5331</v>
      </c>
      <c r="H2577" s="162">
        <v>10</v>
      </c>
      <c r="L2577" s="159"/>
      <c r="M2577" s="163"/>
      <c r="T2577" s="164"/>
      <c r="AT2577" s="160" t="s">
        <v>259</v>
      </c>
      <c r="AU2577" s="160" t="s">
        <v>88</v>
      </c>
      <c r="AV2577" s="13" t="s">
        <v>88</v>
      </c>
      <c r="AW2577" s="13" t="s">
        <v>27</v>
      </c>
      <c r="AX2577" s="13" t="s">
        <v>72</v>
      </c>
      <c r="AY2577" s="160" t="s">
        <v>157</v>
      </c>
    </row>
    <row r="2578" spans="2:65" s="13" customFormat="1">
      <c r="B2578" s="159"/>
      <c r="D2578" s="154" t="s">
        <v>259</v>
      </c>
      <c r="E2578" s="160" t="s">
        <v>1</v>
      </c>
      <c r="F2578" s="161" t="s">
        <v>5279</v>
      </c>
      <c r="H2578" s="162">
        <v>1</v>
      </c>
      <c r="L2578" s="159"/>
      <c r="M2578" s="163"/>
      <c r="T2578" s="164"/>
      <c r="AT2578" s="160" t="s">
        <v>259</v>
      </c>
      <c r="AU2578" s="160" t="s">
        <v>88</v>
      </c>
      <c r="AV2578" s="13" t="s">
        <v>88</v>
      </c>
      <c r="AW2578" s="13" t="s">
        <v>27</v>
      </c>
      <c r="AX2578" s="13" t="s">
        <v>72</v>
      </c>
      <c r="AY2578" s="160" t="s">
        <v>157</v>
      </c>
    </row>
    <row r="2579" spans="2:65" s="13" customFormat="1">
      <c r="B2579" s="159"/>
      <c r="D2579" s="154" t="s">
        <v>259</v>
      </c>
      <c r="E2579" s="160" t="s">
        <v>1</v>
      </c>
      <c r="F2579" s="161" t="s">
        <v>5273</v>
      </c>
      <c r="H2579" s="162">
        <v>2</v>
      </c>
      <c r="L2579" s="159"/>
      <c r="M2579" s="163"/>
      <c r="T2579" s="164"/>
      <c r="AT2579" s="160" t="s">
        <v>259</v>
      </c>
      <c r="AU2579" s="160" t="s">
        <v>88</v>
      </c>
      <c r="AV2579" s="13" t="s">
        <v>88</v>
      </c>
      <c r="AW2579" s="13" t="s">
        <v>27</v>
      </c>
      <c r="AX2579" s="13" t="s">
        <v>72</v>
      </c>
      <c r="AY2579" s="160" t="s">
        <v>157</v>
      </c>
    </row>
    <row r="2580" spans="2:65" s="13" customFormat="1">
      <c r="B2580" s="159"/>
      <c r="D2580" s="154" t="s">
        <v>259</v>
      </c>
      <c r="E2580" s="160" t="s">
        <v>1</v>
      </c>
      <c r="F2580" s="161" t="s">
        <v>5254</v>
      </c>
      <c r="H2580" s="162">
        <v>1</v>
      </c>
      <c r="L2580" s="159"/>
      <c r="M2580" s="163"/>
      <c r="T2580" s="164"/>
      <c r="AT2580" s="160" t="s">
        <v>259</v>
      </c>
      <c r="AU2580" s="160" t="s">
        <v>88</v>
      </c>
      <c r="AV2580" s="13" t="s">
        <v>88</v>
      </c>
      <c r="AW2580" s="13" t="s">
        <v>27</v>
      </c>
      <c r="AX2580" s="13" t="s">
        <v>72</v>
      </c>
      <c r="AY2580" s="160" t="s">
        <v>157</v>
      </c>
    </row>
    <row r="2581" spans="2:65" s="13" customFormat="1">
      <c r="B2581" s="159"/>
      <c r="D2581" s="154" t="s">
        <v>259</v>
      </c>
      <c r="E2581" s="160" t="s">
        <v>1</v>
      </c>
      <c r="F2581" s="161" t="s">
        <v>5230</v>
      </c>
      <c r="H2581" s="162">
        <v>2</v>
      </c>
      <c r="L2581" s="159"/>
      <c r="M2581" s="163"/>
      <c r="T2581" s="164"/>
      <c r="AT2581" s="160" t="s">
        <v>259</v>
      </c>
      <c r="AU2581" s="160" t="s">
        <v>88</v>
      </c>
      <c r="AV2581" s="13" t="s">
        <v>88</v>
      </c>
      <c r="AW2581" s="13" t="s">
        <v>27</v>
      </c>
      <c r="AX2581" s="13" t="s">
        <v>72</v>
      </c>
      <c r="AY2581" s="160" t="s">
        <v>157</v>
      </c>
    </row>
    <row r="2582" spans="2:65" s="13" customFormat="1">
      <c r="B2582" s="159"/>
      <c r="D2582" s="154" t="s">
        <v>259</v>
      </c>
      <c r="E2582" s="160" t="s">
        <v>1</v>
      </c>
      <c r="F2582" s="161" t="s">
        <v>5332</v>
      </c>
      <c r="H2582" s="162">
        <v>18</v>
      </c>
      <c r="L2582" s="159"/>
      <c r="M2582" s="163"/>
      <c r="T2582" s="164"/>
      <c r="AT2582" s="160" t="s">
        <v>259</v>
      </c>
      <c r="AU2582" s="160" t="s">
        <v>88</v>
      </c>
      <c r="AV2582" s="13" t="s">
        <v>88</v>
      </c>
      <c r="AW2582" s="13" t="s">
        <v>27</v>
      </c>
      <c r="AX2582" s="13" t="s">
        <v>72</v>
      </c>
      <c r="AY2582" s="160" t="s">
        <v>157</v>
      </c>
    </row>
    <row r="2583" spans="2:65" s="13" customFormat="1">
      <c r="B2583" s="159"/>
      <c r="D2583" s="154" t="s">
        <v>259</v>
      </c>
      <c r="E2583" s="160" t="s">
        <v>1</v>
      </c>
      <c r="F2583" s="161" t="s">
        <v>5256</v>
      </c>
      <c r="H2583" s="162">
        <v>1</v>
      </c>
      <c r="L2583" s="159"/>
      <c r="M2583" s="163"/>
      <c r="T2583" s="164"/>
      <c r="AT2583" s="160" t="s">
        <v>259</v>
      </c>
      <c r="AU2583" s="160" t="s">
        <v>88</v>
      </c>
      <c r="AV2583" s="13" t="s">
        <v>88</v>
      </c>
      <c r="AW2583" s="13" t="s">
        <v>27</v>
      </c>
      <c r="AX2583" s="13" t="s">
        <v>72</v>
      </c>
      <c r="AY2583" s="160" t="s">
        <v>157</v>
      </c>
    </row>
    <row r="2584" spans="2:65" s="13" customFormat="1">
      <c r="B2584" s="159"/>
      <c r="D2584" s="154" t="s">
        <v>259</v>
      </c>
      <c r="E2584" s="160" t="s">
        <v>1</v>
      </c>
      <c r="F2584" s="161" t="s">
        <v>5258</v>
      </c>
      <c r="H2584" s="162">
        <v>1</v>
      </c>
      <c r="L2584" s="159"/>
      <c r="M2584" s="163"/>
      <c r="T2584" s="164"/>
      <c r="AT2584" s="160" t="s">
        <v>259</v>
      </c>
      <c r="AU2584" s="160" t="s">
        <v>88</v>
      </c>
      <c r="AV2584" s="13" t="s">
        <v>88</v>
      </c>
      <c r="AW2584" s="13" t="s">
        <v>27</v>
      </c>
      <c r="AX2584" s="13" t="s">
        <v>72</v>
      </c>
      <c r="AY2584" s="160" t="s">
        <v>157</v>
      </c>
    </row>
    <row r="2585" spans="2:65" s="14" customFormat="1">
      <c r="B2585" s="165"/>
      <c r="D2585" s="154" t="s">
        <v>259</v>
      </c>
      <c r="E2585" s="166" t="s">
        <v>1</v>
      </c>
      <c r="F2585" s="167" t="s">
        <v>265</v>
      </c>
      <c r="H2585" s="168">
        <v>48</v>
      </c>
      <c r="L2585" s="165"/>
      <c r="M2585" s="169"/>
      <c r="T2585" s="170"/>
      <c r="AT2585" s="166" t="s">
        <v>259</v>
      </c>
      <c r="AU2585" s="166" t="s">
        <v>88</v>
      </c>
      <c r="AV2585" s="14" t="s">
        <v>164</v>
      </c>
      <c r="AW2585" s="14" t="s">
        <v>27</v>
      </c>
      <c r="AX2585" s="14" t="s">
        <v>80</v>
      </c>
      <c r="AY2585" s="166" t="s">
        <v>157</v>
      </c>
    </row>
    <row r="2586" spans="2:65" s="1" customFormat="1" ht="16.5" customHeight="1">
      <c r="B2586" s="28"/>
      <c r="C2586" s="205" t="s">
        <v>1590</v>
      </c>
      <c r="D2586" s="205" t="s">
        <v>557</v>
      </c>
      <c r="E2586" s="206" t="s">
        <v>5336</v>
      </c>
      <c r="F2586" s="207" t="s">
        <v>5337</v>
      </c>
      <c r="G2586" s="208" t="s">
        <v>228</v>
      </c>
      <c r="H2586" s="209">
        <v>48</v>
      </c>
      <c r="I2586" s="904"/>
      <c r="J2586" s="210">
        <f>ROUND(I2586*H2586,2)</f>
        <v>0</v>
      </c>
      <c r="K2586" s="207" t="s">
        <v>2720</v>
      </c>
      <c r="L2586" s="185"/>
      <c r="M2586" s="186" t="s">
        <v>1</v>
      </c>
      <c r="N2586" s="187" t="s">
        <v>38</v>
      </c>
      <c r="O2586" s="142">
        <v>0</v>
      </c>
      <c r="P2586" s="142">
        <f>O2586*H2586</f>
        <v>0</v>
      </c>
      <c r="Q2586" s="142">
        <v>1.4999999999999999E-4</v>
      </c>
      <c r="R2586" s="142">
        <f>Q2586*H2586</f>
        <v>7.1999999999999998E-3</v>
      </c>
      <c r="S2586" s="142">
        <v>0</v>
      </c>
      <c r="T2586" s="143">
        <f>S2586*H2586</f>
        <v>0</v>
      </c>
      <c r="AR2586" s="144" t="s">
        <v>735</v>
      </c>
      <c r="AT2586" s="144" t="s">
        <v>557</v>
      </c>
      <c r="AU2586" s="144" t="s">
        <v>88</v>
      </c>
      <c r="AY2586" s="16" t="s">
        <v>157</v>
      </c>
      <c r="BE2586" s="145">
        <f>IF(N2586="základní",J2586,0)</f>
        <v>0</v>
      </c>
      <c r="BF2586" s="145">
        <f>IF(N2586="snížená",J2586,0)</f>
        <v>0</v>
      </c>
      <c r="BG2586" s="145">
        <f>IF(N2586="zákl. přenesená",J2586,0)</f>
        <v>0</v>
      </c>
      <c r="BH2586" s="145">
        <f>IF(N2586="sníž. přenesená",J2586,0)</f>
        <v>0</v>
      </c>
      <c r="BI2586" s="145">
        <f>IF(N2586="nulová",J2586,0)</f>
        <v>0</v>
      </c>
      <c r="BJ2586" s="16" t="s">
        <v>88</v>
      </c>
      <c r="BK2586" s="145">
        <f>ROUND(I2586*H2586,2)</f>
        <v>0</v>
      </c>
      <c r="BL2586" s="16" t="s">
        <v>188</v>
      </c>
      <c r="BM2586" s="144" t="s">
        <v>5338</v>
      </c>
    </row>
    <row r="2587" spans="2:65" s="12" customFormat="1">
      <c r="B2587" s="153"/>
      <c r="D2587" s="154" t="s">
        <v>259</v>
      </c>
      <c r="E2587" s="155" t="s">
        <v>1</v>
      </c>
      <c r="F2587" s="156" t="s">
        <v>2723</v>
      </c>
      <c r="H2587" s="155" t="s">
        <v>1</v>
      </c>
      <c r="L2587" s="153"/>
      <c r="M2587" s="157"/>
      <c r="T2587" s="158"/>
      <c r="AT2587" s="155" t="s">
        <v>259</v>
      </c>
      <c r="AU2587" s="155" t="s">
        <v>88</v>
      </c>
      <c r="AV2587" s="12" t="s">
        <v>80</v>
      </c>
      <c r="AW2587" s="12" t="s">
        <v>27</v>
      </c>
      <c r="AX2587" s="12" t="s">
        <v>72</v>
      </c>
      <c r="AY2587" s="155" t="s">
        <v>157</v>
      </c>
    </row>
    <row r="2588" spans="2:65" s="12" customFormat="1">
      <c r="B2588" s="153"/>
      <c r="D2588" s="154" t="s">
        <v>259</v>
      </c>
      <c r="E2588" s="155" t="s">
        <v>1</v>
      </c>
      <c r="F2588" s="156" t="s">
        <v>5153</v>
      </c>
      <c r="H2588" s="155" t="s">
        <v>1</v>
      </c>
      <c r="L2588" s="153"/>
      <c r="M2588" s="157"/>
      <c r="T2588" s="158"/>
      <c r="AT2588" s="155" t="s">
        <v>259</v>
      </c>
      <c r="AU2588" s="155" t="s">
        <v>88</v>
      </c>
      <c r="AV2588" s="12" t="s">
        <v>80</v>
      </c>
      <c r="AW2588" s="12" t="s">
        <v>27</v>
      </c>
      <c r="AX2588" s="12" t="s">
        <v>72</v>
      </c>
      <c r="AY2588" s="155" t="s">
        <v>157</v>
      </c>
    </row>
    <row r="2589" spans="2:65" s="12" customFormat="1" ht="20">
      <c r="B2589" s="153"/>
      <c r="D2589" s="154" t="s">
        <v>259</v>
      </c>
      <c r="E2589" s="155" t="s">
        <v>1</v>
      </c>
      <c r="F2589" s="156" t="s">
        <v>5329</v>
      </c>
      <c r="H2589" s="155" t="s">
        <v>1</v>
      </c>
      <c r="L2589" s="153"/>
      <c r="M2589" s="157"/>
      <c r="T2589" s="158"/>
      <c r="AT2589" s="155" t="s">
        <v>259</v>
      </c>
      <c r="AU2589" s="155" t="s">
        <v>88</v>
      </c>
      <c r="AV2589" s="12" t="s">
        <v>80</v>
      </c>
      <c r="AW2589" s="12" t="s">
        <v>27</v>
      </c>
      <c r="AX2589" s="12" t="s">
        <v>72</v>
      </c>
      <c r="AY2589" s="155" t="s">
        <v>157</v>
      </c>
    </row>
    <row r="2590" spans="2:65" s="13" customFormat="1">
      <c r="B2590" s="159"/>
      <c r="D2590" s="154" t="s">
        <v>259</v>
      </c>
      <c r="E2590" s="160" t="s">
        <v>1</v>
      </c>
      <c r="F2590" s="161" t="s">
        <v>5330</v>
      </c>
      <c r="H2590" s="162">
        <v>12</v>
      </c>
      <c r="L2590" s="159"/>
      <c r="M2590" s="163"/>
      <c r="T2590" s="164"/>
      <c r="AT2590" s="160" t="s">
        <v>259</v>
      </c>
      <c r="AU2590" s="160" t="s">
        <v>88</v>
      </c>
      <c r="AV2590" s="13" t="s">
        <v>88</v>
      </c>
      <c r="AW2590" s="13" t="s">
        <v>27</v>
      </c>
      <c r="AX2590" s="13" t="s">
        <v>72</v>
      </c>
      <c r="AY2590" s="160" t="s">
        <v>157</v>
      </c>
    </row>
    <row r="2591" spans="2:65" s="13" customFormat="1">
      <c r="B2591" s="159"/>
      <c r="D2591" s="154" t="s">
        <v>259</v>
      </c>
      <c r="E2591" s="160" t="s">
        <v>1</v>
      </c>
      <c r="F2591" s="161" t="s">
        <v>5331</v>
      </c>
      <c r="H2591" s="162">
        <v>10</v>
      </c>
      <c r="L2591" s="159"/>
      <c r="M2591" s="163"/>
      <c r="T2591" s="164"/>
      <c r="AT2591" s="160" t="s">
        <v>259</v>
      </c>
      <c r="AU2591" s="160" t="s">
        <v>88</v>
      </c>
      <c r="AV2591" s="13" t="s">
        <v>88</v>
      </c>
      <c r="AW2591" s="13" t="s">
        <v>27</v>
      </c>
      <c r="AX2591" s="13" t="s">
        <v>72</v>
      </c>
      <c r="AY2591" s="160" t="s">
        <v>157</v>
      </c>
    </row>
    <row r="2592" spans="2:65" s="13" customFormat="1">
      <c r="B2592" s="159"/>
      <c r="D2592" s="154" t="s">
        <v>259</v>
      </c>
      <c r="E2592" s="160" t="s">
        <v>1</v>
      </c>
      <c r="F2592" s="161" t="s">
        <v>5279</v>
      </c>
      <c r="H2592" s="162">
        <v>1</v>
      </c>
      <c r="L2592" s="159"/>
      <c r="M2592" s="163"/>
      <c r="T2592" s="164"/>
      <c r="AT2592" s="160" t="s">
        <v>259</v>
      </c>
      <c r="AU2592" s="160" t="s">
        <v>88</v>
      </c>
      <c r="AV2592" s="13" t="s">
        <v>88</v>
      </c>
      <c r="AW2592" s="13" t="s">
        <v>27</v>
      </c>
      <c r="AX2592" s="13" t="s">
        <v>72</v>
      </c>
      <c r="AY2592" s="160" t="s">
        <v>157</v>
      </c>
    </row>
    <row r="2593" spans="2:65" s="13" customFormat="1">
      <c r="B2593" s="159"/>
      <c r="D2593" s="154" t="s">
        <v>259</v>
      </c>
      <c r="E2593" s="160" t="s">
        <v>1</v>
      </c>
      <c r="F2593" s="161" t="s">
        <v>5273</v>
      </c>
      <c r="H2593" s="162">
        <v>2</v>
      </c>
      <c r="L2593" s="159"/>
      <c r="M2593" s="163"/>
      <c r="T2593" s="164"/>
      <c r="AT2593" s="160" t="s">
        <v>259</v>
      </c>
      <c r="AU2593" s="160" t="s">
        <v>88</v>
      </c>
      <c r="AV2593" s="13" t="s">
        <v>88</v>
      </c>
      <c r="AW2593" s="13" t="s">
        <v>27</v>
      </c>
      <c r="AX2593" s="13" t="s">
        <v>72</v>
      </c>
      <c r="AY2593" s="160" t="s">
        <v>157</v>
      </c>
    </row>
    <row r="2594" spans="2:65" s="13" customFormat="1">
      <c r="B2594" s="159"/>
      <c r="D2594" s="154" t="s">
        <v>259</v>
      </c>
      <c r="E2594" s="160" t="s">
        <v>1</v>
      </c>
      <c r="F2594" s="161" t="s">
        <v>5254</v>
      </c>
      <c r="H2594" s="162">
        <v>1</v>
      </c>
      <c r="L2594" s="159"/>
      <c r="M2594" s="163"/>
      <c r="T2594" s="164"/>
      <c r="AT2594" s="160" t="s">
        <v>259</v>
      </c>
      <c r="AU2594" s="160" t="s">
        <v>88</v>
      </c>
      <c r="AV2594" s="13" t="s">
        <v>88</v>
      </c>
      <c r="AW2594" s="13" t="s">
        <v>27</v>
      </c>
      <c r="AX2594" s="13" t="s">
        <v>72</v>
      </c>
      <c r="AY2594" s="160" t="s">
        <v>157</v>
      </c>
    </row>
    <row r="2595" spans="2:65" s="13" customFormat="1">
      <c r="B2595" s="159"/>
      <c r="D2595" s="154" t="s">
        <v>259</v>
      </c>
      <c r="E2595" s="160" t="s">
        <v>1</v>
      </c>
      <c r="F2595" s="161" t="s">
        <v>5230</v>
      </c>
      <c r="H2595" s="162">
        <v>2</v>
      </c>
      <c r="L2595" s="159"/>
      <c r="M2595" s="163"/>
      <c r="T2595" s="164"/>
      <c r="AT2595" s="160" t="s">
        <v>259</v>
      </c>
      <c r="AU2595" s="160" t="s">
        <v>88</v>
      </c>
      <c r="AV2595" s="13" t="s">
        <v>88</v>
      </c>
      <c r="AW2595" s="13" t="s">
        <v>27</v>
      </c>
      <c r="AX2595" s="13" t="s">
        <v>72</v>
      </c>
      <c r="AY2595" s="160" t="s">
        <v>157</v>
      </c>
    </row>
    <row r="2596" spans="2:65" s="13" customFormat="1">
      <c r="B2596" s="159"/>
      <c r="D2596" s="154" t="s">
        <v>259</v>
      </c>
      <c r="E2596" s="160" t="s">
        <v>1</v>
      </c>
      <c r="F2596" s="161" t="s">
        <v>5332</v>
      </c>
      <c r="H2596" s="162">
        <v>18</v>
      </c>
      <c r="L2596" s="159"/>
      <c r="M2596" s="163"/>
      <c r="T2596" s="164"/>
      <c r="AT2596" s="160" t="s">
        <v>259</v>
      </c>
      <c r="AU2596" s="160" t="s">
        <v>88</v>
      </c>
      <c r="AV2596" s="13" t="s">
        <v>88</v>
      </c>
      <c r="AW2596" s="13" t="s">
        <v>27</v>
      </c>
      <c r="AX2596" s="13" t="s">
        <v>72</v>
      </c>
      <c r="AY2596" s="160" t="s">
        <v>157</v>
      </c>
    </row>
    <row r="2597" spans="2:65" s="13" customFormat="1">
      <c r="B2597" s="159"/>
      <c r="D2597" s="154" t="s">
        <v>259</v>
      </c>
      <c r="E2597" s="160" t="s">
        <v>1</v>
      </c>
      <c r="F2597" s="161" t="s">
        <v>5256</v>
      </c>
      <c r="H2597" s="162">
        <v>1</v>
      </c>
      <c r="L2597" s="159"/>
      <c r="M2597" s="163"/>
      <c r="T2597" s="164"/>
      <c r="AT2597" s="160" t="s">
        <v>259</v>
      </c>
      <c r="AU2597" s="160" t="s">
        <v>88</v>
      </c>
      <c r="AV2597" s="13" t="s">
        <v>88</v>
      </c>
      <c r="AW2597" s="13" t="s">
        <v>27</v>
      </c>
      <c r="AX2597" s="13" t="s">
        <v>72</v>
      </c>
      <c r="AY2597" s="160" t="s">
        <v>157</v>
      </c>
    </row>
    <row r="2598" spans="2:65" s="13" customFormat="1">
      <c r="B2598" s="159"/>
      <c r="D2598" s="154" t="s">
        <v>259</v>
      </c>
      <c r="E2598" s="160" t="s">
        <v>1</v>
      </c>
      <c r="F2598" s="161" t="s">
        <v>5258</v>
      </c>
      <c r="H2598" s="162">
        <v>1</v>
      </c>
      <c r="L2598" s="159"/>
      <c r="M2598" s="163"/>
      <c r="T2598" s="164"/>
      <c r="AT2598" s="160" t="s">
        <v>259</v>
      </c>
      <c r="AU2598" s="160" t="s">
        <v>88</v>
      </c>
      <c r="AV2598" s="13" t="s">
        <v>88</v>
      </c>
      <c r="AW2598" s="13" t="s">
        <v>27</v>
      </c>
      <c r="AX2598" s="13" t="s">
        <v>72</v>
      </c>
      <c r="AY2598" s="160" t="s">
        <v>157</v>
      </c>
    </row>
    <row r="2599" spans="2:65" s="14" customFormat="1">
      <c r="B2599" s="165"/>
      <c r="D2599" s="154" t="s">
        <v>259</v>
      </c>
      <c r="E2599" s="166" t="s">
        <v>1</v>
      </c>
      <c r="F2599" s="167" t="s">
        <v>265</v>
      </c>
      <c r="H2599" s="168">
        <v>48</v>
      </c>
      <c r="L2599" s="165"/>
      <c r="M2599" s="169"/>
      <c r="T2599" s="170"/>
      <c r="AT2599" s="166" t="s">
        <v>259</v>
      </c>
      <c r="AU2599" s="166" t="s">
        <v>88</v>
      </c>
      <c r="AV2599" s="14" t="s">
        <v>164</v>
      </c>
      <c r="AW2599" s="14" t="s">
        <v>27</v>
      </c>
      <c r="AX2599" s="14" t="s">
        <v>80</v>
      </c>
      <c r="AY2599" s="166" t="s">
        <v>157</v>
      </c>
    </row>
    <row r="2600" spans="2:65" s="1" customFormat="1" ht="24.25" customHeight="1">
      <c r="B2600" s="28"/>
      <c r="C2600" s="205" t="s">
        <v>1593</v>
      </c>
      <c r="D2600" s="205" t="s">
        <v>557</v>
      </c>
      <c r="E2600" s="206" t="s">
        <v>5339</v>
      </c>
      <c r="F2600" s="207" t="s">
        <v>5340</v>
      </c>
      <c r="G2600" s="208" t="s">
        <v>228</v>
      </c>
      <c r="H2600" s="209">
        <v>1</v>
      </c>
      <c r="I2600" s="904"/>
      <c r="J2600" s="210">
        <f>ROUND(I2600*H2600,2)</f>
        <v>0</v>
      </c>
      <c r="K2600" s="207" t="s">
        <v>2720</v>
      </c>
      <c r="L2600" s="185"/>
      <c r="M2600" s="186" t="s">
        <v>1</v>
      </c>
      <c r="N2600" s="187" t="s">
        <v>38</v>
      </c>
      <c r="O2600" s="142">
        <v>0</v>
      </c>
      <c r="P2600" s="142">
        <f>O2600*H2600</f>
        <v>0</v>
      </c>
      <c r="Q2600" s="142">
        <v>1.4999999999999999E-4</v>
      </c>
      <c r="R2600" s="142">
        <f>Q2600*H2600</f>
        <v>1.4999999999999999E-4</v>
      </c>
      <c r="S2600" s="142">
        <v>0</v>
      </c>
      <c r="T2600" s="143">
        <f>S2600*H2600</f>
        <v>0</v>
      </c>
      <c r="AR2600" s="144" t="s">
        <v>735</v>
      </c>
      <c r="AT2600" s="144" t="s">
        <v>557</v>
      </c>
      <c r="AU2600" s="144" t="s">
        <v>88</v>
      </c>
      <c r="AY2600" s="16" t="s">
        <v>157</v>
      </c>
      <c r="BE2600" s="145">
        <f>IF(N2600="základní",J2600,0)</f>
        <v>0</v>
      </c>
      <c r="BF2600" s="145">
        <f>IF(N2600="snížená",J2600,0)</f>
        <v>0</v>
      </c>
      <c r="BG2600" s="145">
        <f>IF(N2600="zákl. přenesená",J2600,0)</f>
        <v>0</v>
      </c>
      <c r="BH2600" s="145">
        <f>IF(N2600="sníž. přenesená",J2600,0)</f>
        <v>0</v>
      </c>
      <c r="BI2600" s="145">
        <f>IF(N2600="nulová",J2600,0)</f>
        <v>0</v>
      </c>
      <c r="BJ2600" s="16" t="s">
        <v>88</v>
      </c>
      <c r="BK2600" s="145">
        <f>ROUND(I2600*H2600,2)</f>
        <v>0</v>
      </c>
      <c r="BL2600" s="16" t="s">
        <v>188</v>
      </c>
      <c r="BM2600" s="144" t="s">
        <v>5341</v>
      </c>
    </row>
    <row r="2601" spans="2:65" s="12" customFormat="1">
      <c r="B2601" s="153"/>
      <c r="D2601" s="154" t="s">
        <v>259</v>
      </c>
      <c r="E2601" s="155" t="s">
        <v>1</v>
      </c>
      <c r="F2601" s="156" t="s">
        <v>2723</v>
      </c>
      <c r="H2601" s="155" t="s">
        <v>1</v>
      </c>
      <c r="L2601" s="153"/>
      <c r="M2601" s="157"/>
      <c r="T2601" s="158"/>
      <c r="AT2601" s="155" t="s">
        <v>259</v>
      </c>
      <c r="AU2601" s="155" t="s">
        <v>88</v>
      </c>
      <c r="AV2601" s="12" t="s">
        <v>80</v>
      </c>
      <c r="AW2601" s="12" t="s">
        <v>27</v>
      </c>
      <c r="AX2601" s="12" t="s">
        <v>72</v>
      </c>
      <c r="AY2601" s="155" t="s">
        <v>157</v>
      </c>
    </row>
    <row r="2602" spans="2:65" s="12" customFormat="1">
      <c r="B2602" s="153"/>
      <c r="D2602" s="154" t="s">
        <v>259</v>
      </c>
      <c r="E2602" s="155" t="s">
        <v>1</v>
      </c>
      <c r="F2602" s="156" t="s">
        <v>5153</v>
      </c>
      <c r="H2602" s="155" t="s">
        <v>1</v>
      </c>
      <c r="L2602" s="153"/>
      <c r="M2602" s="157"/>
      <c r="T2602" s="158"/>
      <c r="AT2602" s="155" t="s">
        <v>259</v>
      </c>
      <c r="AU2602" s="155" t="s">
        <v>88</v>
      </c>
      <c r="AV2602" s="12" t="s">
        <v>80</v>
      </c>
      <c r="AW2602" s="12" t="s">
        <v>27</v>
      </c>
      <c r="AX2602" s="12" t="s">
        <v>72</v>
      </c>
      <c r="AY2602" s="155" t="s">
        <v>157</v>
      </c>
    </row>
    <row r="2603" spans="2:65" s="13" customFormat="1">
      <c r="B2603" s="159"/>
      <c r="D2603" s="154" t="s">
        <v>259</v>
      </c>
      <c r="E2603" s="160" t="s">
        <v>1</v>
      </c>
      <c r="F2603" s="161" t="s">
        <v>5280</v>
      </c>
      <c r="H2603" s="162">
        <v>1</v>
      </c>
      <c r="L2603" s="159"/>
      <c r="M2603" s="163"/>
      <c r="T2603" s="164"/>
      <c r="AT2603" s="160" t="s">
        <v>259</v>
      </c>
      <c r="AU2603" s="160" t="s">
        <v>88</v>
      </c>
      <c r="AV2603" s="13" t="s">
        <v>88</v>
      </c>
      <c r="AW2603" s="13" t="s">
        <v>27</v>
      </c>
      <c r="AX2603" s="13" t="s">
        <v>72</v>
      </c>
      <c r="AY2603" s="160" t="s">
        <v>157</v>
      </c>
    </row>
    <row r="2604" spans="2:65" s="14" customFormat="1">
      <c r="B2604" s="165"/>
      <c r="D2604" s="154" t="s">
        <v>259</v>
      </c>
      <c r="E2604" s="166" t="s">
        <v>1</v>
      </c>
      <c r="F2604" s="167" t="s">
        <v>265</v>
      </c>
      <c r="H2604" s="168">
        <v>1</v>
      </c>
      <c r="L2604" s="165"/>
      <c r="M2604" s="169"/>
      <c r="T2604" s="170"/>
      <c r="AT2604" s="166" t="s">
        <v>259</v>
      </c>
      <c r="AU2604" s="166" t="s">
        <v>88</v>
      </c>
      <c r="AV2604" s="14" t="s">
        <v>164</v>
      </c>
      <c r="AW2604" s="14" t="s">
        <v>27</v>
      </c>
      <c r="AX2604" s="14" t="s">
        <v>80</v>
      </c>
      <c r="AY2604" s="166" t="s">
        <v>157</v>
      </c>
    </row>
    <row r="2605" spans="2:65" s="1" customFormat="1" ht="16.5" customHeight="1">
      <c r="B2605" s="28"/>
      <c r="C2605" s="205" t="s">
        <v>1601</v>
      </c>
      <c r="D2605" s="205" t="s">
        <v>557</v>
      </c>
      <c r="E2605" s="206" t="s">
        <v>5342</v>
      </c>
      <c r="F2605" s="207" t="s">
        <v>5343</v>
      </c>
      <c r="G2605" s="208" t="s">
        <v>228</v>
      </c>
      <c r="H2605" s="209">
        <v>1</v>
      </c>
      <c r="I2605" s="904"/>
      <c r="J2605" s="210">
        <f>ROUND(I2605*H2605,2)</f>
        <v>0</v>
      </c>
      <c r="K2605" s="207" t="s">
        <v>2720</v>
      </c>
      <c r="L2605" s="185"/>
      <c r="M2605" s="186" t="s">
        <v>1</v>
      </c>
      <c r="N2605" s="187" t="s">
        <v>38</v>
      </c>
      <c r="O2605" s="142">
        <v>0</v>
      </c>
      <c r="P2605" s="142">
        <f>O2605*H2605</f>
        <v>0</v>
      </c>
      <c r="Q2605" s="142">
        <v>3.8000000000000002E-4</v>
      </c>
      <c r="R2605" s="142">
        <f>Q2605*H2605</f>
        <v>3.8000000000000002E-4</v>
      </c>
      <c r="S2605" s="142">
        <v>0</v>
      </c>
      <c r="T2605" s="143">
        <f>S2605*H2605</f>
        <v>0</v>
      </c>
      <c r="AR2605" s="144" t="s">
        <v>735</v>
      </c>
      <c r="AT2605" s="144" t="s">
        <v>557</v>
      </c>
      <c r="AU2605" s="144" t="s">
        <v>88</v>
      </c>
      <c r="AY2605" s="16" t="s">
        <v>157</v>
      </c>
      <c r="BE2605" s="145">
        <f>IF(N2605="základní",J2605,0)</f>
        <v>0</v>
      </c>
      <c r="BF2605" s="145">
        <f>IF(N2605="snížená",J2605,0)</f>
        <v>0</v>
      </c>
      <c r="BG2605" s="145">
        <f>IF(N2605="zákl. přenesená",J2605,0)</f>
        <v>0</v>
      </c>
      <c r="BH2605" s="145">
        <f>IF(N2605="sníž. přenesená",J2605,0)</f>
        <v>0</v>
      </c>
      <c r="BI2605" s="145">
        <f>IF(N2605="nulová",J2605,0)</f>
        <v>0</v>
      </c>
      <c r="BJ2605" s="16" t="s">
        <v>88</v>
      </c>
      <c r="BK2605" s="145">
        <f>ROUND(I2605*H2605,2)</f>
        <v>0</v>
      </c>
      <c r="BL2605" s="16" t="s">
        <v>188</v>
      </c>
      <c r="BM2605" s="144" t="s">
        <v>5344</v>
      </c>
    </row>
    <row r="2606" spans="2:65" s="12" customFormat="1">
      <c r="B2606" s="153"/>
      <c r="D2606" s="154" t="s">
        <v>259</v>
      </c>
      <c r="E2606" s="155" t="s">
        <v>1</v>
      </c>
      <c r="F2606" s="156" t="s">
        <v>2723</v>
      </c>
      <c r="H2606" s="155" t="s">
        <v>1</v>
      </c>
      <c r="L2606" s="153"/>
      <c r="M2606" s="157"/>
      <c r="T2606" s="158"/>
      <c r="AT2606" s="155" t="s">
        <v>259</v>
      </c>
      <c r="AU2606" s="155" t="s">
        <v>88</v>
      </c>
      <c r="AV2606" s="12" t="s">
        <v>80</v>
      </c>
      <c r="AW2606" s="12" t="s">
        <v>27</v>
      </c>
      <c r="AX2606" s="12" t="s">
        <v>72</v>
      </c>
      <c r="AY2606" s="155" t="s">
        <v>157</v>
      </c>
    </row>
    <row r="2607" spans="2:65" s="12" customFormat="1">
      <c r="B2607" s="153"/>
      <c r="D2607" s="154" t="s">
        <v>259</v>
      </c>
      <c r="E2607" s="155" t="s">
        <v>1</v>
      </c>
      <c r="F2607" s="156" t="s">
        <v>5153</v>
      </c>
      <c r="H2607" s="155" t="s">
        <v>1</v>
      </c>
      <c r="L2607" s="153"/>
      <c r="M2607" s="157"/>
      <c r="T2607" s="158"/>
      <c r="AT2607" s="155" t="s">
        <v>259</v>
      </c>
      <c r="AU2607" s="155" t="s">
        <v>88</v>
      </c>
      <c r="AV2607" s="12" t="s">
        <v>80</v>
      </c>
      <c r="AW2607" s="12" t="s">
        <v>27</v>
      </c>
      <c r="AX2607" s="12" t="s">
        <v>72</v>
      </c>
      <c r="AY2607" s="155" t="s">
        <v>157</v>
      </c>
    </row>
    <row r="2608" spans="2:65" s="13" customFormat="1">
      <c r="B2608" s="159"/>
      <c r="D2608" s="154" t="s">
        <v>259</v>
      </c>
      <c r="E2608" s="160" t="s">
        <v>1</v>
      </c>
      <c r="F2608" s="161" t="s">
        <v>5280</v>
      </c>
      <c r="H2608" s="162">
        <v>1</v>
      </c>
      <c r="L2608" s="159"/>
      <c r="M2608" s="163"/>
      <c r="T2608" s="164"/>
      <c r="AT2608" s="160" t="s">
        <v>259</v>
      </c>
      <c r="AU2608" s="160" t="s">
        <v>88</v>
      </c>
      <c r="AV2608" s="13" t="s">
        <v>88</v>
      </c>
      <c r="AW2608" s="13" t="s">
        <v>27</v>
      </c>
      <c r="AX2608" s="13" t="s">
        <v>72</v>
      </c>
      <c r="AY2608" s="160" t="s">
        <v>157</v>
      </c>
    </row>
    <row r="2609" spans="2:65" s="14" customFormat="1">
      <c r="B2609" s="165"/>
      <c r="D2609" s="154" t="s">
        <v>259</v>
      </c>
      <c r="E2609" s="166" t="s">
        <v>1</v>
      </c>
      <c r="F2609" s="167" t="s">
        <v>265</v>
      </c>
      <c r="H2609" s="168">
        <v>1</v>
      </c>
      <c r="L2609" s="165"/>
      <c r="M2609" s="169"/>
      <c r="T2609" s="170"/>
      <c r="AT2609" s="166" t="s">
        <v>259</v>
      </c>
      <c r="AU2609" s="166" t="s">
        <v>88</v>
      </c>
      <c r="AV2609" s="14" t="s">
        <v>164</v>
      </c>
      <c r="AW2609" s="14" t="s">
        <v>27</v>
      </c>
      <c r="AX2609" s="14" t="s">
        <v>80</v>
      </c>
      <c r="AY2609" s="166" t="s">
        <v>157</v>
      </c>
    </row>
    <row r="2610" spans="2:65" s="1" customFormat="1" ht="24.25" customHeight="1">
      <c r="B2610" s="28"/>
      <c r="C2610" s="205" t="s">
        <v>1606</v>
      </c>
      <c r="D2610" s="205" t="s">
        <v>557</v>
      </c>
      <c r="E2610" s="206" t="s">
        <v>5345</v>
      </c>
      <c r="F2610" s="207" t="s">
        <v>5346</v>
      </c>
      <c r="G2610" s="208" t="s">
        <v>228</v>
      </c>
      <c r="H2610" s="209">
        <v>1</v>
      </c>
      <c r="I2610" s="904"/>
      <c r="J2610" s="210">
        <f>ROUND(I2610*H2610,2)</f>
        <v>0</v>
      </c>
      <c r="K2610" s="207" t="s">
        <v>2720</v>
      </c>
      <c r="L2610" s="185"/>
      <c r="M2610" s="186" t="s">
        <v>1</v>
      </c>
      <c r="N2610" s="187" t="s">
        <v>38</v>
      </c>
      <c r="O2610" s="142">
        <v>0</v>
      </c>
      <c r="P2610" s="142">
        <f>O2610*H2610</f>
        <v>0</v>
      </c>
      <c r="Q2610" s="142">
        <v>0</v>
      </c>
      <c r="R2610" s="142">
        <f>Q2610*H2610</f>
        <v>0</v>
      </c>
      <c r="S2610" s="142">
        <v>0</v>
      </c>
      <c r="T2610" s="143">
        <f>S2610*H2610</f>
        <v>0</v>
      </c>
      <c r="AR2610" s="144" t="s">
        <v>735</v>
      </c>
      <c r="AT2610" s="144" t="s">
        <v>557</v>
      </c>
      <c r="AU2610" s="144" t="s">
        <v>88</v>
      </c>
      <c r="AY2610" s="16" t="s">
        <v>157</v>
      </c>
      <c r="BE2610" s="145">
        <f>IF(N2610="základní",J2610,0)</f>
        <v>0</v>
      </c>
      <c r="BF2610" s="145">
        <f>IF(N2610="snížená",J2610,0)</f>
        <v>0</v>
      </c>
      <c r="BG2610" s="145">
        <f>IF(N2610="zákl. přenesená",J2610,0)</f>
        <v>0</v>
      </c>
      <c r="BH2610" s="145">
        <f>IF(N2610="sníž. přenesená",J2610,0)</f>
        <v>0</v>
      </c>
      <c r="BI2610" s="145">
        <f>IF(N2610="nulová",J2610,0)</f>
        <v>0</v>
      </c>
      <c r="BJ2610" s="16" t="s">
        <v>88</v>
      </c>
      <c r="BK2610" s="145">
        <f>ROUND(I2610*H2610,2)</f>
        <v>0</v>
      </c>
      <c r="BL2610" s="16" t="s">
        <v>188</v>
      </c>
      <c r="BM2610" s="144" t="s">
        <v>5347</v>
      </c>
    </row>
    <row r="2611" spans="2:65" s="12" customFormat="1">
      <c r="B2611" s="153"/>
      <c r="D2611" s="154" t="s">
        <v>259</v>
      </c>
      <c r="E2611" s="155" t="s">
        <v>1</v>
      </c>
      <c r="F2611" s="156" t="s">
        <v>2723</v>
      </c>
      <c r="H2611" s="155" t="s">
        <v>1</v>
      </c>
      <c r="L2611" s="153"/>
      <c r="M2611" s="157"/>
      <c r="T2611" s="158"/>
      <c r="AT2611" s="155" t="s">
        <v>259</v>
      </c>
      <c r="AU2611" s="155" t="s">
        <v>88</v>
      </c>
      <c r="AV2611" s="12" t="s">
        <v>80</v>
      </c>
      <c r="AW2611" s="12" t="s">
        <v>27</v>
      </c>
      <c r="AX2611" s="12" t="s">
        <v>72</v>
      </c>
      <c r="AY2611" s="155" t="s">
        <v>157</v>
      </c>
    </row>
    <row r="2612" spans="2:65" s="12" customFormat="1">
      <c r="B2612" s="153"/>
      <c r="D2612" s="154" t="s">
        <v>259</v>
      </c>
      <c r="E2612" s="155" t="s">
        <v>1</v>
      </c>
      <c r="F2612" s="156" t="s">
        <v>5153</v>
      </c>
      <c r="H2612" s="155" t="s">
        <v>1</v>
      </c>
      <c r="L2612" s="153"/>
      <c r="M2612" s="157"/>
      <c r="T2612" s="158"/>
      <c r="AT2612" s="155" t="s">
        <v>259</v>
      </c>
      <c r="AU2612" s="155" t="s">
        <v>88</v>
      </c>
      <c r="AV2612" s="12" t="s">
        <v>80</v>
      </c>
      <c r="AW2612" s="12" t="s">
        <v>27</v>
      </c>
      <c r="AX2612" s="12" t="s">
        <v>72</v>
      </c>
      <c r="AY2612" s="155" t="s">
        <v>157</v>
      </c>
    </row>
    <row r="2613" spans="2:65" s="13" customFormat="1">
      <c r="B2613" s="159"/>
      <c r="D2613" s="154" t="s">
        <v>259</v>
      </c>
      <c r="E2613" s="160" t="s">
        <v>1</v>
      </c>
      <c r="F2613" s="161" t="s">
        <v>5280</v>
      </c>
      <c r="H2613" s="162">
        <v>1</v>
      </c>
      <c r="L2613" s="159"/>
      <c r="M2613" s="163"/>
      <c r="T2613" s="164"/>
      <c r="AT2613" s="160" t="s">
        <v>259</v>
      </c>
      <c r="AU2613" s="160" t="s">
        <v>88</v>
      </c>
      <c r="AV2613" s="13" t="s">
        <v>88</v>
      </c>
      <c r="AW2613" s="13" t="s">
        <v>27</v>
      </c>
      <c r="AX2613" s="13" t="s">
        <v>72</v>
      </c>
      <c r="AY2613" s="160" t="s">
        <v>157</v>
      </c>
    </row>
    <row r="2614" spans="2:65" s="14" customFormat="1">
      <c r="B2614" s="165"/>
      <c r="D2614" s="154" t="s">
        <v>259</v>
      </c>
      <c r="E2614" s="166" t="s">
        <v>1</v>
      </c>
      <c r="F2614" s="167" t="s">
        <v>265</v>
      </c>
      <c r="H2614" s="168">
        <v>1</v>
      </c>
      <c r="L2614" s="165"/>
      <c r="M2614" s="169"/>
      <c r="T2614" s="170"/>
      <c r="AT2614" s="166" t="s">
        <v>259</v>
      </c>
      <c r="AU2614" s="166" t="s">
        <v>88</v>
      </c>
      <c r="AV2614" s="14" t="s">
        <v>164</v>
      </c>
      <c r="AW2614" s="14" t="s">
        <v>27</v>
      </c>
      <c r="AX2614" s="14" t="s">
        <v>80</v>
      </c>
      <c r="AY2614" s="166" t="s">
        <v>157</v>
      </c>
    </row>
    <row r="2615" spans="2:65" s="1" customFormat="1" ht="24.25" customHeight="1">
      <c r="B2615" s="28"/>
      <c r="C2615" s="198" t="s">
        <v>1613</v>
      </c>
      <c r="D2615" s="198" t="s">
        <v>160</v>
      </c>
      <c r="E2615" s="199" t="s">
        <v>1538</v>
      </c>
      <c r="F2615" s="200" t="s">
        <v>5348</v>
      </c>
      <c r="G2615" s="201" t="s">
        <v>228</v>
      </c>
      <c r="H2615" s="202">
        <v>59</v>
      </c>
      <c r="I2615" s="903"/>
      <c r="J2615" s="203">
        <f>ROUND(I2615*H2615,2)</f>
        <v>0</v>
      </c>
      <c r="K2615" s="200" t="s">
        <v>2720</v>
      </c>
      <c r="L2615" s="28"/>
      <c r="M2615" s="140" t="s">
        <v>1</v>
      </c>
      <c r="N2615" s="141" t="s">
        <v>38</v>
      </c>
      <c r="O2615" s="142">
        <v>0.33500000000000002</v>
      </c>
      <c r="P2615" s="142">
        <f>O2615*H2615</f>
        <v>19.765000000000001</v>
      </c>
      <c r="Q2615" s="142">
        <v>0</v>
      </c>
      <c r="R2615" s="142">
        <f>Q2615*H2615</f>
        <v>0</v>
      </c>
      <c r="S2615" s="142">
        <v>0</v>
      </c>
      <c r="T2615" s="143">
        <f>S2615*H2615</f>
        <v>0</v>
      </c>
      <c r="AR2615" s="144" t="s">
        <v>188</v>
      </c>
      <c r="AT2615" s="144" t="s">
        <v>160</v>
      </c>
      <c r="AU2615" s="144" t="s">
        <v>88</v>
      </c>
      <c r="AY2615" s="16" t="s">
        <v>157</v>
      </c>
      <c r="BE2615" s="145">
        <f>IF(N2615="základní",J2615,0)</f>
        <v>0</v>
      </c>
      <c r="BF2615" s="145">
        <f>IF(N2615="snížená",J2615,0)</f>
        <v>0</v>
      </c>
      <c r="BG2615" s="145">
        <f>IF(N2615="zákl. přenesená",J2615,0)</f>
        <v>0</v>
      </c>
      <c r="BH2615" s="145">
        <f>IF(N2615="sníž. přenesená",J2615,0)</f>
        <v>0</v>
      </c>
      <c r="BI2615" s="145">
        <f>IF(N2615="nulová",J2615,0)</f>
        <v>0</v>
      </c>
      <c r="BJ2615" s="16" t="s">
        <v>88</v>
      </c>
      <c r="BK2615" s="145">
        <f>ROUND(I2615*H2615,2)</f>
        <v>0</v>
      </c>
      <c r="BL2615" s="16" t="s">
        <v>188</v>
      </c>
      <c r="BM2615" s="144" t="s">
        <v>5349</v>
      </c>
    </row>
    <row r="2616" spans="2:65" s="1" customFormat="1">
      <c r="B2616" s="28"/>
      <c r="D2616" s="150" t="s">
        <v>214</v>
      </c>
      <c r="F2616" s="870" t="s">
        <v>1541</v>
      </c>
      <c r="L2616" s="28"/>
      <c r="M2616" s="152"/>
      <c r="T2616" s="52"/>
      <c r="AT2616" s="16" t="s">
        <v>214</v>
      </c>
      <c r="AU2616" s="16" t="s">
        <v>88</v>
      </c>
    </row>
    <row r="2617" spans="2:65" s="12" customFormat="1">
      <c r="B2617" s="153"/>
      <c r="D2617" s="154" t="s">
        <v>259</v>
      </c>
      <c r="E2617" s="155" t="s">
        <v>1</v>
      </c>
      <c r="F2617" s="156" t="s">
        <v>2723</v>
      </c>
      <c r="H2617" s="155" t="s">
        <v>1</v>
      </c>
      <c r="L2617" s="153"/>
      <c r="M2617" s="157"/>
      <c r="T2617" s="158"/>
      <c r="AT2617" s="155" t="s">
        <v>259</v>
      </c>
      <c r="AU2617" s="155" t="s">
        <v>88</v>
      </c>
      <c r="AV2617" s="12" t="s">
        <v>80</v>
      </c>
      <c r="AW2617" s="12" t="s">
        <v>27</v>
      </c>
      <c r="AX2617" s="12" t="s">
        <v>72</v>
      </c>
      <c r="AY2617" s="155" t="s">
        <v>157</v>
      </c>
    </row>
    <row r="2618" spans="2:65" s="12" customFormat="1">
      <c r="B2618" s="153"/>
      <c r="D2618" s="154" t="s">
        <v>259</v>
      </c>
      <c r="E2618" s="155" t="s">
        <v>1</v>
      </c>
      <c r="F2618" s="156" t="s">
        <v>5153</v>
      </c>
      <c r="H2618" s="155" t="s">
        <v>1</v>
      </c>
      <c r="L2618" s="153"/>
      <c r="M2618" s="157"/>
      <c r="T2618" s="158"/>
      <c r="AT2618" s="155" t="s">
        <v>259</v>
      </c>
      <c r="AU2618" s="155" t="s">
        <v>88</v>
      </c>
      <c r="AV2618" s="12" t="s">
        <v>80</v>
      </c>
      <c r="AW2618" s="12" t="s">
        <v>27</v>
      </c>
      <c r="AX2618" s="12" t="s">
        <v>72</v>
      </c>
      <c r="AY2618" s="155" t="s">
        <v>157</v>
      </c>
    </row>
    <row r="2619" spans="2:65" s="13" customFormat="1">
      <c r="B2619" s="159"/>
      <c r="D2619" s="154" t="s">
        <v>259</v>
      </c>
      <c r="E2619" s="160" t="s">
        <v>1</v>
      </c>
      <c r="F2619" s="161" t="s">
        <v>5350</v>
      </c>
      <c r="H2619" s="162">
        <v>13</v>
      </c>
      <c r="L2619" s="159"/>
      <c r="M2619" s="163"/>
      <c r="T2619" s="164"/>
      <c r="AT2619" s="160" t="s">
        <v>259</v>
      </c>
      <c r="AU2619" s="160" t="s">
        <v>88</v>
      </c>
      <c r="AV2619" s="13" t="s">
        <v>88</v>
      </c>
      <c r="AW2619" s="13" t="s">
        <v>27</v>
      </c>
      <c r="AX2619" s="13" t="s">
        <v>72</v>
      </c>
      <c r="AY2619" s="160" t="s">
        <v>157</v>
      </c>
    </row>
    <row r="2620" spans="2:65" s="13" customFormat="1">
      <c r="B2620" s="159"/>
      <c r="D2620" s="154" t="s">
        <v>259</v>
      </c>
      <c r="E2620" s="160" t="s">
        <v>1</v>
      </c>
      <c r="F2620" s="161" t="s">
        <v>5351</v>
      </c>
      <c r="H2620" s="162">
        <v>12</v>
      </c>
      <c r="L2620" s="159"/>
      <c r="M2620" s="163"/>
      <c r="T2620" s="164"/>
      <c r="AT2620" s="160" t="s">
        <v>259</v>
      </c>
      <c r="AU2620" s="160" t="s">
        <v>88</v>
      </c>
      <c r="AV2620" s="13" t="s">
        <v>88</v>
      </c>
      <c r="AW2620" s="13" t="s">
        <v>27</v>
      </c>
      <c r="AX2620" s="13" t="s">
        <v>72</v>
      </c>
      <c r="AY2620" s="160" t="s">
        <v>157</v>
      </c>
    </row>
    <row r="2621" spans="2:65" s="13" customFormat="1">
      <c r="B2621" s="159"/>
      <c r="D2621" s="154" t="s">
        <v>259</v>
      </c>
      <c r="E2621" s="160" t="s">
        <v>1</v>
      </c>
      <c r="F2621" s="161" t="s">
        <v>5352</v>
      </c>
      <c r="H2621" s="162">
        <v>10</v>
      </c>
      <c r="L2621" s="159"/>
      <c r="M2621" s="163"/>
      <c r="T2621" s="164"/>
      <c r="AT2621" s="160" t="s">
        <v>259</v>
      </c>
      <c r="AU2621" s="160" t="s">
        <v>88</v>
      </c>
      <c r="AV2621" s="13" t="s">
        <v>88</v>
      </c>
      <c r="AW2621" s="13" t="s">
        <v>27</v>
      </c>
      <c r="AX2621" s="13" t="s">
        <v>72</v>
      </c>
      <c r="AY2621" s="160" t="s">
        <v>157</v>
      </c>
    </row>
    <row r="2622" spans="2:65" s="13" customFormat="1">
      <c r="B2622" s="159"/>
      <c r="D2622" s="154" t="s">
        <v>259</v>
      </c>
      <c r="E2622" s="160" t="s">
        <v>1</v>
      </c>
      <c r="F2622" s="161" t="s">
        <v>5254</v>
      </c>
      <c r="H2622" s="162">
        <v>1</v>
      </c>
      <c r="L2622" s="159"/>
      <c r="M2622" s="163"/>
      <c r="T2622" s="164"/>
      <c r="AT2622" s="160" t="s">
        <v>259</v>
      </c>
      <c r="AU2622" s="160" t="s">
        <v>88</v>
      </c>
      <c r="AV2622" s="13" t="s">
        <v>88</v>
      </c>
      <c r="AW2622" s="13" t="s">
        <v>27</v>
      </c>
      <c r="AX2622" s="13" t="s">
        <v>72</v>
      </c>
      <c r="AY2622" s="160" t="s">
        <v>157</v>
      </c>
    </row>
    <row r="2623" spans="2:65" s="13" customFormat="1">
      <c r="B2623" s="159"/>
      <c r="D2623" s="154" t="s">
        <v>259</v>
      </c>
      <c r="E2623" s="160" t="s">
        <v>1</v>
      </c>
      <c r="F2623" s="161" t="s">
        <v>5353</v>
      </c>
      <c r="H2623" s="162">
        <v>2</v>
      </c>
      <c r="L2623" s="159"/>
      <c r="M2623" s="163"/>
      <c r="T2623" s="164"/>
      <c r="AT2623" s="160" t="s">
        <v>259</v>
      </c>
      <c r="AU2623" s="160" t="s">
        <v>88</v>
      </c>
      <c r="AV2623" s="13" t="s">
        <v>88</v>
      </c>
      <c r="AW2623" s="13" t="s">
        <v>27</v>
      </c>
      <c r="AX2623" s="13" t="s">
        <v>72</v>
      </c>
      <c r="AY2623" s="160" t="s">
        <v>157</v>
      </c>
    </row>
    <row r="2624" spans="2:65" s="13" customFormat="1">
      <c r="B2624" s="159"/>
      <c r="D2624" s="154" t="s">
        <v>259</v>
      </c>
      <c r="E2624" s="160" t="s">
        <v>1</v>
      </c>
      <c r="F2624" s="161" t="s">
        <v>5354</v>
      </c>
      <c r="H2624" s="162">
        <v>18</v>
      </c>
      <c r="L2624" s="159"/>
      <c r="M2624" s="163"/>
      <c r="T2624" s="164"/>
      <c r="AT2624" s="160" t="s">
        <v>259</v>
      </c>
      <c r="AU2624" s="160" t="s">
        <v>88</v>
      </c>
      <c r="AV2624" s="13" t="s">
        <v>88</v>
      </c>
      <c r="AW2624" s="13" t="s">
        <v>27</v>
      </c>
      <c r="AX2624" s="13" t="s">
        <v>72</v>
      </c>
      <c r="AY2624" s="160" t="s">
        <v>157</v>
      </c>
    </row>
    <row r="2625" spans="2:65" s="13" customFormat="1">
      <c r="B2625" s="159"/>
      <c r="D2625" s="154" t="s">
        <v>259</v>
      </c>
      <c r="E2625" s="160" t="s">
        <v>1</v>
      </c>
      <c r="F2625" s="161" t="s">
        <v>5256</v>
      </c>
      <c r="H2625" s="162">
        <v>1</v>
      </c>
      <c r="L2625" s="159"/>
      <c r="M2625" s="163"/>
      <c r="T2625" s="164"/>
      <c r="AT2625" s="160" t="s">
        <v>259</v>
      </c>
      <c r="AU2625" s="160" t="s">
        <v>88</v>
      </c>
      <c r="AV2625" s="13" t="s">
        <v>88</v>
      </c>
      <c r="AW2625" s="13" t="s">
        <v>27</v>
      </c>
      <c r="AX2625" s="13" t="s">
        <v>72</v>
      </c>
      <c r="AY2625" s="160" t="s">
        <v>157</v>
      </c>
    </row>
    <row r="2626" spans="2:65" s="13" customFormat="1">
      <c r="B2626" s="159"/>
      <c r="D2626" s="154" t="s">
        <v>259</v>
      </c>
      <c r="E2626" s="160" t="s">
        <v>1</v>
      </c>
      <c r="F2626" s="161" t="s">
        <v>5280</v>
      </c>
      <c r="H2626" s="162">
        <v>1</v>
      </c>
      <c r="L2626" s="159"/>
      <c r="M2626" s="163"/>
      <c r="T2626" s="164"/>
      <c r="AT2626" s="160" t="s">
        <v>259</v>
      </c>
      <c r="AU2626" s="160" t="s">
        <v>88</v>
      </c>
      <c r="AV2626" s="13" t="s">
        <v>88</v>
      </c>
      <c r="AW2626" s="13" t="s">
        <v>27</v>
      </c>
      <c r="AX2626" s="13" t="s">
        <v>72</v>
      </c>
      <c r="AY2626" s="160" t="s">
        <v>157</v>
      </c>
    </row>
    <row r="2627" spans="2:65" s="13" customFormat="1">
      <c r="B2627" s="159"/>
      <c r="D2627" s="154" t="s">
        <v>259</v>
      </c>
      <c r="E2627" s="160" t="s">
        <v>1</v>
      </c>
      <c r="F2627" s="161" t="s">
        <v>5258</v>
      </c>
      <c r="H2627" s="162">
        <v>1</v>
      </c>
      <c r="L2627" s="159"/>
      <c r="M2627" s="163"/>
      <c r="T2627" s="164"/>
      <c r="AT2627" s="160" t="s">
        <v>259</v>
      </c>
      <c r="AU2627" s="160" t="s">
        <v>88</v>
      </c>
      <c r="AV2627" s="13" t="s">
        <v>88</v>
      </c>
      <c r="AW2627" s="13" t="s">
        <v>27</v>
      </c>
      <c r="AX2627" s="13" t="s">
        <v>72</v>
      </c>
      <c r="AY2627" s="160" t="s">
        <v>157</v>
      </c>
    </row>
    <row r="2628" spans="2:65" s="14" customFormat="1">
      <c r="B2628" s="165"/>
      <c r="D2628" s="154" t="s">
        <v>259</v>
      </c>
      <c r="E2628" s="166" t="s">
        <v>1</v>
      </c>
      <c r="F2628" s="167" t="s">
        <v>265</v>
      </c>
      <c r="H2628" s="168">
        <v>59</v>
      </c>
      <c r="L2628" s="165"/>
      <c r="M2628" s="169"/>
      <c r="T2628" s="170"/>
      <c r="AT2628" s="166" t="s">
        <v>259</v>
      </c>
      <c r="AU2628" s="166" t="s">
        <v>88</v>
      </c>
      <c r="AV2628" s="14" t="s">
        <v>164</v>
      </c>
      <c r="AW2628" s="14" t="s">
        <v>27</v>
      </c>
      <c r="AX2628" s="14" t="s">
        <v>80</v>
      </c>
      <c r="AY2628" s="166" t="s">
        <v>157</v>
      </c>
    </row>
    <row r="2629" spans="2:65" s="1" customFormat="1" ht="16.5" customHeight="1">
      <c r="B2629" s="28"/>
      <c r="C2629" s="205" t="s">
        <v>1618</v>
      </c>
      <c r="D2629" s="205" t="s">
        <v>557</v>
      </c>
      <c r="E2629" s="206" t="s">
        <v>1543</v>
      </c>
      <c r="F2629" s="207" t="s">
        <v>1544</v>
      </c>
      <c r="G2629" s="208" t="s">
        <v>228</v>
      </c>
      <c r="H2629" s="209">
        <v>58</v>
      </c>
      <c r="I2629" s="904"/>
      <c r="J2629" s="210">
        <f>ROUND(I2629*H2629,2)</f>
        <v>0</v>
      </c>
      <c r="K2629" s="207" t="s">
        <v>2720</v>
      </c>
      <c r="L2629" s="185"/>
      <c r="M2629" s="186" t="s">
        <v>1</v>
      </c>
      <c r="N2629" s="187" t="s">
        <v>38</v>
      </c>
      <c r="O2629" s="142">
        <v>0</v>
      </c>
      <c r="P2629" s="142">
        <f>O2629*H2629</f>
        <v>0</v>
      </c>
      <c r="Q2629" s="142">
        <v>2.2000000000000001E-3</v>
      </c>
      <c r="R2629" s="142">
        <f>Q2629*H2629</f>
        <v>0.12760000000000002</v>
      </c>
      <c r="S2629" s="142">
        <v>0</v>
      </c>
      <c r="T2629" s="143">
        <f>S2629*H2629</f>
        <v>0</v>
      </c>
      <c r="AR2629" s="144" t="s">
        <v>735</v>
      </c>
      <c r="AT2629" s="144" t="s">
        <v>557</v>
      </c>
      <c r="AU2629" s="144" t="s">
        <v>88</v>
      </c>
      <c r="AY2629" s="16" t="s">
        <v>157</v>
      </c>
      <c r="BE2629" s="145">
        <f>IF(N2629="základní",J2629,0)</f>
        <v>0</v>
      </c>
      <c r="BF2629" s="145">
        <f>IF(N2629="snížená",J2629,0)</f>
        <v>0</v>
      </c>
      <c r="BG2629" s="145">
        <f>IF(N2629="zákl. přenesená",J2629,0)</f>
        <v>0</v>
      </c>
      <c r="BH2629" s="145">
        <f>IF(N2629="sníž. přenesená",J2629,0)</f>
        <v>0</v>
      </c>
      <c r="BI2629" s="145">
        <f>IF(N2629="nulová",J2629,0)</f>
        <v>0</v>
      </c>
      <c r="BJ2629" s="16" t="s">
        <v>88</v>
      </c>
      <c r="BK2629" s="145">
        <f>ROUND(I2629*H2629,2)</f>
        <v>0</v>
      </c>
      <c r="BL2629" s="16" t="s">
        <v>188</v>
      </c>
      <c r="BM2629" s="144" t="s">
        <v>5355</v>
      </c>
    </row>
    <row r="2630" spans="2:65" s="12" customFormat="1">
      <c r="B2630" s="153"/>
      <c r="D2630" s="154" t="s">
        <v>259</v>
      </c>
      <c r="E2630" s="155" t="s">
        <v>1</v>
      </c>
      <c r="F2630" s="156" t="s">
        <v>2723</v>
      </c>
      <c r="H2630" s="155" t="s">
        <v>1</v>
      </c>
      <c r="L2630" s="153"/>
      <c r="M2630" s="157"/>
      <c r="T2630" s="158"/>
      <c r="AT2630" s="155" t="s">
        <v>259</v>
      </c>
      <c r="AU2630" s="155" t="s">
        <v>88</v>
      </c>
      <c r="AV2630" s="12" t="s">
        <v>80</v>
      </c>
      <c r="AW2630" s="12" t="s">
        <v>27</v>
      </c>
      <c r="AX2630" s="12" t="s">
        <v>72</v>
      </c>
      <c r="AY2630" s="155" t="s">
        <v>157</v>
      </c>
    </row>
    <row r="2631" spans="2:65" s="12" customFormat="1">
      <c r="B2631" s="153"/>
      <c r="D2631" s="154" t="s">
        <v>259</v>
      </c>
      <c r="E2631" s="155" t="s">
        <v>1</v>
      </c>
      <c r="F2631" s="156" t="s">
        <v>5153</v>
      </c>
      <c r="H2631" s="155" t="s">
        <v>1</v>
      </c>
      <c r="L2631" s="153"/>
      <c r="M2631" s="157"/>
      <c r="T2631" s="158"/>
      <c r="AT2631" s="155" t="s">
        <v>259</v>
      </c>
      <c r="AU2631" s="155" t="s">
        <v>88</v>
      </c>
      <c r="AV2631" s="12" t="s">
        <v>80</v>
      </c>
      <c r="AW2631" s="12" t="s">
        <v>27</v>
      </c>
      <c r="AX2631" s="12" t="s">
        <v>72</v>
      </c>
      <c r="AY2631" s="155" t="s">
        <v>157</v>
      </c>
    </row>
    <row r="2632" spans="2:65" s="13" customFormat="1">
      <c r="B2632" s="159"/>
      <c r="D2632" s="154" t="s">
        <v>259</v>
      </c>
      <c r="E2632" s="160" t="s">
        <v>1</v>
      </c>
      <c r="F2632" s="161" t="s">
        <v>5350</v>
      </c>
      <c r="H2632" s="162">
        <v>13</v>
      </c>
      <c r="L2632" s="159"/>
      <c r="M2632" s="163"/>
      <c r="T2632" s="164"/>
      <c r="AT2632" s="160" t="s">
        <v>259</v>
      </c>
      <c r="AU2632" s="160" t="s">
        <v>88</v>
      </c>
      <c r="AV2632" s="13" t="s">
        <v>88</v>
      </c>
      <c r="AW2632" s="13" t="s">
        <v>27</v>
      </c>
      <c r="AX2632" s="13" t="s">
        <v>72</v>
      </c>
      <c r="AY2632" s="160" t="s">
        <v>157</v>
      </c>
    </row>
    <row r="2633" spans="2:65" s="13" customFormat="1">
      <c r="B2633" s="159"/>
      <c r="D2633" s="154" t="s">
        <v>259</v>
      </c>
      <c r="E2633" s="160" t="s">
        <v>1</v>
      </c>
      <c r="F2633" s="161" t="s">
        <v>5351</v>
      </c>
      <c r="H2633" s="162">
        <v>12</v>
      </c>
      <c r="L2633" s="159"/>
      <c r="M2633" s="163"/>
      <c r="T2633" s="164"/>
      <c r="AT2633" s="160" t="s">
        <v>259</v>
      </c>
      <c r="AU2633" s="160" t="s">
        <v>88</v>
      </c>
      <c r="AV2633" s="13" t="s">
        <v>88</v>
      </c>
      <c r="AW2633" s="13" t="s">
        <v>27</v>
      </c>
      <c r="AX2633" s="13" t="s">
        <v>72</v>
      </c>
      <c r="AY2633" s="160" t="s">
        <v>157</v>
      </c>
    </row>
    <row r="2634" spans="2:65" s="13" customFormat="1">
      <c r="B2634" s="159"/>
      <c r="D2634" s="154" t="s">
        <v>259</v>
      </c>
      <c r="E2634" s="160" t="s">
        <v>1</v>
      </c>
      <c r="F2634" s="161" t="s">
        <v>5352</v>
      </c>
      <c r="H2634" s="162">
        <v>10</v>
      </c>
      <c r="L2634" s="159"/>
      <c r="M2634" s="163"/>
      <c r="T2634" s="164"/>
      <c r="AT2634" s="160" t="s">
        <v>259</v>
      </c>
      <c r="AU2634" s="160" t="s">
        <v>88</v>
      </c>
      <c r="AV2634" s="13" t="s">
        <v>88</v>
      </c>
      <c r="AW2634" s="13" t="s">
        <v>27</v>
      </c>
      <c r="AX2634" s="13" t="s">
        <v>72</v>
      </c>
      <c r="AY2634" s="160" t="s">
        <v>157</v>
      </c>
    </row>
    <row r="2635" spans="2:65" s="13" customFormat="1">
      <c r="B2635" s="159"/>
      <c r="D2635" s="154" t="s">
        <v>259</v>
      </c>
      <c r="E2635" s="160" t="s">
        <v>1</v>
      </c>
      <c r="F2635" s="161" t="s">
        <v>5254</v>
      </c>
      <c r="H2635" s="162">
        <v>1</v>
      </c>
      <c r="L2635" s="159"/>
      <c r="M2635" s="163"/>
      <c r="T2635" s="164"/>
      <c r="AT2635" s="160" t="s">
        <v>259</v>
      </c>
      <c r="AU2635" s="160" t="s">
        <v>88</v>
      </c>
      <c r="AV2635" s="13" t="s">
        <v>88</v>
      </c>
      <c r="AW2635" s="13" t="s">
        <v>27</v>
      </c>
      <c r="AX2635" s="13" t="s">
        <v>72</v>
      </c>
      <c r="AY2635" s="160" t="s">
        <v>157</v>
      </c>
    </row>
    <row r="2636" spans="2:65" s="13" customFormat="1">
      <c r="B2636" s="159"/>
      <c r="D2636" s="154" t="s">
        <v>259</v>
      </c>
      <c r="E2636" s="160" t="s">
        <v>1</v>
      </c>
      <c r="F2636" s="161" t="s">
        <v>5353</v>
      </c>
      <c r="H2636" s="162">
        <v>2</v>
      </c>
      <c r="L2636" s="159"/>
      <c r="M2636" s="163"/>
      <c r="T2636" s="164"/>
      <c r="AT2636" s="160" t="s">
        <v>259</v>
      </c>
      <c r="AU2636" s="160" t="s">
        <v>88</v>
      </c>
      <c r="AV2636" s="13" t="s">
        <v>88</v>
      </c>
      <c r="AW2636" s="13" t="s">
        <v>27</v>
      </c>
      <c r="AX2636" s="13" t="s">
        <v>72</v>
      </c>
      <c r="AY2636" s="160" t="s">
        <v>157</v>
      </c>
    </row>
    <row r="2637" spans="2:65" s="13" customFormat="1">
      <c r="B2637" s="159"/>
      <c r="D2637" s="154" t="s">
        <v>259</v>
      </c>
      <c r="E2637" s="160" t="s">
        <v>1</v>
      </c>
      <c r="F2637" s="161" t="s">
        <v>5356</v>
      </c>
      <c r="H2637" s="162">
        <v>17</v>
      </c>
      <c r="L2637" s="159"/>
      <c r="M2637" s="163"/>
      <c r="T2637" s="164"/>
      <c r="AT2637" s="160" t="s">
        <v>259</v>
      </c>
      <c r="AU2637" s="160" t="s">
        <v>88</v>
      </c>
      <c r="AV2637" s="13" t="s">
        <v>88</v>
      </c>
      <c r="AW2637" s="13" t="s">
        <v>27</v>
      </c>
      <c r="AX2637" s="13" t="s">
        <v>72</v>
      </c>
      <c r="AY2637" s="160" t="s">
        <v>157</v>
      </c>
    </row>
    <row r="2638" spans="2:65" s="13" customFormat="1">
      <c r="B2638" s="159"/>
      <c r="D2638" s="154" t="s">
        <v>259</v>
      </c>
      <c r="E2638" s="160" t="s">
        <v>1</v>
      </c>
      <c r="F2638" s="161" t="s">
        <v>5256</v>
      </c>
      <c r="H2638" s="162">
        <v>1</v>
      </c>
      <c r="L2638" s="159"/>
      <c r="M2638" s="163"/>
      <c r="T2638" s="164"/>
      <c r="AT2638" s="160" t="s">
        <v>259</v>
      </c>
      <c r="AU2638" s="160" t="s">
        <v>88</v>
      </c>
      <c r="AV2638" s="13" t="s">
        <v>88</v>
      </c>
      <c r="AW2638" s="13" t="s">
        <v>27</v>
      </c>
      <c r="AX2638" s="13" t="s">
        <v>72</v>
      </c>
      <c r="AY2638" s="160" t="s">
        <v>157</v>
      </c>
    </row>
    <row r="2639" spans="2:65" s="13" customFormat="1">
      <c r="B2639" s="159"/>
      <c r="D2639" s="154" t="s">
        <v>259</v>
      </c>
      <c r="E2639" s="160" t="s">
        <v>1</v>
      </c>
      <c r="F2639" s="161" t="s">
        <v>5280</v>
      </c>
      <c r="H2639" s="162">
        <v>1</v>
      </c>
      <c r="L2639" s="159"/>
      <c r="M2639" s="163"/>
      <c r="T2639" s="164"/>
      <c r="AT2639" s="160" t="s">
        <v>259</v>
      </c>
      <c r="AU2639" s="160" t="s">
        <v>88</v>
      </c>
      <c r="AV2639" s="13" t="s">
        <v>88</v>
      </c>
      <c r="AW2639" s="13" t="s">
        <v>27</v>
      </c>
      <c r="AX2639" s="13" t="s">
        <v>72</v>
      </c>
      <c r="AY2639" s="160" t="s">
        <v>157</v>
      </c>
    </row>
    <row r="2640" spans="2:65" s="13" customFormat="1">
      <c r="B2640" s="159"/>
      <c r="D2640" s="154" t="s">
        <v>259</v>
      </c>
      <c r="E2640" s="160" t="s">
        <v>1</v>
      </c>
      <c r="F2640" s="161" t="s">
        <v>5258</v>
      </c>
      <c r="H2640" s="162">
        <v>1</v>
      </c>
      <c r="L2640" s="159"/>
      <c r="M2640" s="163"/>
      <c r="T2640" s="164"/>
      <c r="AT2640" s="160" t="s">
        <v>259</v>
      </c>
      <c r="AU2640" s="160" t="s">
        <v>88</v>
      </c>
      <c r="AV2640" s="13" t="s">
        <v>88</v>
      </c>
      <c r="AW2640" s="13" t="s">
        <v>27</v>
      </c>
      <c r="AX2640" s="13" t="s">
        <v>72</v>
      </c>
      <c r="AY2640" s="160" t="s">
        <v>157</v>
      </c>
    </row>
    <row r="2641" spans="2:65" s="14" customFormat="1">
      <c r="B2641" s="165"/>
      <c r="D2641" s="154" t="s">
        <v>259</v>
      </c>
      <c r="E2641" s="166" t="s">
        <v>1</v>
      </c>
      <c r="F2641" s="167" t="s">
        <v>265</v>
      </c>
      <c r="H2641" s="168">
        <v>58</v>
      </c>
      <c r="L2641" s="165"/>
      <c r="M2641" s="169"/>
      <c r="T2641" s="170"/>
      <c r="AT2641" s="166" t="s">
        <v>259</v>
      </c>
      <c r="AU2641" s="166" t="s">
        <v>88</v>
      </c>
      <c r="AV2641" s="14" t="s">
        <v>164</v>
      </c>
      <c r="AW2641" s="14" t="s">
        <v>27</v>
      </c>
      <c r="AX2641" s="14" t="s">
        <v>80</v>
      </c>
      <c r="AY2641" s="166" t="s">
        <v>157</v>
      </c>
    </row>
    <row r="2642" spans="2:65" s="1" customFormat="1" ht="16.5" customHeight="1">
      <c r="B2642" s="28"/>
      <c r="C2642" s="205" t="s">
        <v>1624</v>
      </c>
      <c r="D2642" s="205" t="s">
        <v>557</v>
      </c>
      <c r="E2642" s="206" t="s">
        <v>5357</v>
      </c>
      <c r="F2642" s="207" t="s">
        <v>5358</v>
      </c>
      <c r="G2642" s="208" t="s">
        <v>228</v>
      </c>
      <c r="H2642" s="209">
        <v>1</v>
      </c>
      <c r="I2642" s="904"/>
      <c r="J2642" s="210">
        <f>ROUND(I2642*H2642,2)</f>
        <v>0</v>
      </c>
      <c r="K2642" s="207" t="s">
        <v>2720</v>
      </c>
      <c r="L2642" s="185"/>
      <c r="M2642" s="186" t="s">
        <v>1</v>
      </c>
      <c r="N2642" s="187" t="s">
        <v>38</v>
      </c>
      <c r="O2642" s="142">
        <v>0</v>
      </c>
      <c r="P2642" s="142">
        <f>O2642*H2642</f>
        <v>0</v>
      </c>
      <c r="Q2642" s="142">
        <v>2.2000000000000001E-3</v>
      </c>
      <c r="R2642" s="142">
        <f>Q2642*H2642</f>
        <v>2.2000000000000001E-3</v>
      </c>
      <c r="S2642" s="142">
        <v>0</v>
      </c>
      <c r="T2642" s="143">
        <f>S2642*H2642</f>
        <v>0</v>
      </c>
      <c r="AR2642" s="144" t="s">
        <v>735</v>
      </c>
      <c r="AT2642" s="144" t="s">
        <v>557</v>
      </c>
      <c r="AU2642" s="144" t="s">
        <v>88</v>
      </c>
      <c r="AY2642" s="16" t="s">
        <v>157</v>
      </c>
      <c r="BE2642" s="145">
        <f>IF(N2642="základní",J2642,0)</f>
        <v>0</v>
      </c>
      <c r="BF2642" s="145">
        <f>IF(N2642="snížená",J2642,0)</f>
        <v>0</v>
      </c>
      <c r="BG2642" s="145">
        <f>IF(N2642="zákl. přenesená",J2642,0)</f>
        <v>0</v>
      </c>
      <c r="BH2642" s="145">
        <f>IF(N2642="sníž. přenesená",J2642,0)</f>
        <v>0</v>
      </c>
      <c r="BI2642" s="145">
        <f>IF(N2642="nulová",J2642,0)</f>
        <v>0</v>
      </c>
      <c r="BJ2642" s="16" t="s">
        <v>88</v>
      </c>
      <c r="BK2642" s="145">
        <f>ROUND(I2642*H2642,2)</f>
        <v>0</v>
      </c>
      <c r="BL2642" s="16" t="s">
        <v>188</v>
      </c>
      <c r="BM2642" s="144" t="s">
        <v>5359</v>
      </c>
    </row>
    <row r="2643" spans="2:65" s="12" customFormat="1">
      <c r="B2643" s="153"/>
      <c r="D2643" s="154" t="s">
        <v>259</v>
      </c>
      <c r="E2643" s="155" t="s">
        <v>1</v>
      </c>
      <c r="F2643" s="156" t="s">
        <v>2723</v>
      </c>
      <c r="H2643" s="155" t="s">
        <v>1</v>
      </c>
      <c r="L2643" s="153"/>
      <c r="M2643" s="157"/>
      <c r="T2643" s="158"/>
      <c r="AT2643" s="155" t="s">
        <v>259</v>
      </c>
      <c r="AU2643" s="155" t="s">
        <v>88</v>
      </c>
      <c r="AV2643" s="12" t="s">
        <v>80</v>
      </c>
      <c r="AW2643" s="12" t="s">
        <v>27</v>
      </c>
      <c r="AX2643" s="12" t="s">
        <v>72</v>
      </c>
      <c r="AY2643" s="155" t="s">
        <v>157</v>
      </c>
    </row>
    <row r="2644" spans="2:65" s="12" customFormat="1">
      <c r="B2644" s="153"/>
      <c r="D2644" s="154" t="s">
        <v>259</v>
      </c>
      <c r="E2644" s="155" t="s">
        <v>1</v>
      </c>
      <c r="F2644" s="156" t="s">
        <v>5153</v>
      </c>
      <c r="H2644" s="155" t="s">
        <v>1</v>
      </c>
      <c r="L2644" s="153"/>
      <c r="M2644" s="157"/>
      <c r="T2644" s="158"/>
      <c r="AT2644" s="155" t="s">
        <v>259</v>
      </c>
      <c r="AU2644" s="155" t="s">
        <v>88</v>
      </c>
      <c r="AV2644" s="12" t="s">
        <v>80</v>
      </c>
      <c r="AW2644" s="12" t="s">
        <v>27</v>
      </c>
      <c r="AX2644" s="12" t="s">
        <v>72</v>
      </c>
      <c r="AY2644" s="155" t="s">
        <v>157</v>
      </c>
    </row>
    <row r="2645" spans="2:65" s="13" customFormat="1">
      <c r="B2645" s="159"/>
      <c r="D2645" s="154" t="s">
        <v>259</v>
      </c>
      <c r="E2645" s="160" t="s">
        <v>1</v>
      </c>
      <c r="F2645" s="161" t="s">
        <v>5360</v>
      </c>
      <c r="H2645" s="162">
        <v>1</v>
      </c>
      <c r="L2645" s="159"/>
      <c r="M2645" s="163"/>
      <c r="T2645" s="164"/>
      <c r="AT2645" s="160" t="s">
        <v>259</v>
      </c>
      <c r="AU2645" s="160" t="s">
        <v>88</v>
      </c>
      <c r="AV2645" s="13" t="s">
        <v>88</v>
      </c>
      <c r="AW2645" s="13" t="s">
        <v>27</v>
      </c>
      <c r="AX2645" s="13" t="s">
        <v>72</v>
      </c>
      <c r="AY2645" s="160" t="s">
        <v>157</v>
      </c>
    </row>
    <row r="2646" spans="2:65" s="14" customFormat="1">
      <c r="B2646" s="165"/>
      <c r="D2646" s="154" t="s">
        <v>259</v>
      </c>
      <c r="E2646" s="166" t="s">
        <v>1</v>
      </c>
      <c r="F2646" s="167" t="s">
        <v>265</v>
      </c>
      <c r="H2646" s="168">
        <v>1</v>
      </c>
      <c r="L2646" s="165"/>
      <c r="M2646" s="169"/>
      <c r="T2646" s="170"/>
      <c r="AT2646" s="166" t="s">
        <v>259</v>
      </c>
      <c r="AU2646" s="166" t="s">
        <v>88</v>
      </c>
      <c r="AV2646" s="14" t="s">
        <v>164</v>
      </c>
      <c r="AW2646" s="14" t="s">
        <v>27</v>
      </c>
      <c r="AX2646" s="14" t="s">
        <v>80</v>
      </c>
      <c r="AY2646" s="166" t="s">
        <v>157</v>
      </c>
    </row>
    <row r="2647" spans="2:65" s="1" customFormat="1" ht="24.25" customHeight="1">
      <c r="B2647" s="28"/>
      <c r="C2647" s="198" t="s">
        <v>1629</v>
      </c>
      <c r="D2647" s="198" t="s">
        <v>160</v>
      </c>
      <c r="E2647" s="199" t="s">
        <v>5361</v>
      </c>
      <c r="F2647" s="200" t="s">
        <v>5362</v>
      </c>
      <c r="G2647" s="201" t="s">
        <v>228</v>
      </c>
      <c r="H2647" s="202">
        <v>19</v>
      </c>
      <c r="I2647" s="903"/>
      <c r="J2647" s="203">
        <f>ROUND(I2647*H2647,2)</f>
        <v>0</v>
      </c>
      <c r="K2647" s="200" t="s">
        <v>2720</v>
      </c>
      <c r="L2647" s="28"/>
      <c r="M2647" s="140" t="s">
        <v>1</v>
      </c>
      <c r="N2647" s="141" t="s">
        <v>38</v>
      </c>
      <c r="O2647" s="142">
        <v>0.379</v>
      </c>
      <c r="P2647" s="142">
        <f>O2647*H2647</f>
        <v>7.2010000000000005</v>
      </c>
      <c r="Q2647" s="142">
        <v>0</v>
      </c>
      <c r="R2647" s="142">
        <f>Q2647*H2647</f>
        <v>0</v>
      </c>
      <c r="S2647" s="142">
        <v>0</v>
      </c>
      <c r="T2647" s="143">
        <f>S2647*H2647</f>
        <v>0</v>
      </c>
      <c r="AR2647" s="144" t="s">
        <v>188</v>
      </c>
      <c r="AT2647" s="144" t="s">
        <v>160</v>
      </c>
      <c r="AU2647" s="144" t="s">
        <v>88</v>
      </c>
      <c r="AY2647" s="16" t="s">
        <v>157</v>
      </c>
      <c r="BE2647" s="145">
        <f>IF(N2647="základní",J2647,0)</f>
        <v>0</v>
      </c>
      <c r="BF2647" s="145">
        <f>IF(N2647="snížená",J2647,0)</f>
        <v>0</v>
      </c>
      <c r="BG2647" s="145">
        <f>IF(N2647="zákl. přenesená",J2647,0)</f>
        <v>0</v>
      </c>
      <c r="BH2647" s="145">
        <f>IF(N2647="sníž. přenesená",J2647,0)</f>
        <v>0</v>
      </c>
      <c r="BI2647" s="145">
        <f>IF(N2647="nulová",J2647,0)</f>
        <v>0</v>
      </c>
      <c r="BJ2647" s="16" t="s">
        <v>88</v>
      </c>
      <c r="BK2647" s="145">
        <f>ROUND(I2647*H2647,2)</f>
        <v>0</v>
      </c>
      <c r="BL2647" s="16" t="s">
        <v>188</v>
      </c>
      <c r="BM2647" s="144" t="s">
        <v>5363</v>
      </c>
    </row>
    <row r="2648" spans="2:65" s="1" customFormat="1">
      <c r="B2648" s="28"/>
      <c r="D2648" s="150" t="s">
        <v>214</v>
      </c>
      <c r="F2648" s="870" t="s">
        <v>5364</v>
      </c>
      <c r="L2648" s="28"/>
      <c r="M2648" s="152"/>
      <c r="T2648" s="52"/>
      <c r="AT2648" s="16" t="s">
        <v>214</v>
      </c>
      <c r="AU2648" s="16" t="s">
        <v>88</v>
      </c>
    </row>
    <row r="2649" spans="2:65" s="12" customFormat="1">
      <c r="B2649" s="153"/>
      <c r="D2649" s="154" t="s">
        <v>259</v>
      </c>
      <c r="E2649" s="155" t="s">
        <v>1</v>
      </c>
      <c r="F2649" s="156" t="s">
        <v>2723</v>
      </c>
      <c r="H2649" s="155" t="s">
        <v>1</v>
      </c>
      <c r="L2649" s="153"/>
      <c r="M2649" s="157"/>
      <c r="T2649" s="158"/>
      <c r="AT2649" s="155" t="s">
        <v>259</v>
      </c>
      <c r="AU2649" s="155" t="s">
        <v>88</v>
      </c>
      <c r="AV2649" s="12" t="s">
        <v>80</v>
      </c>
      <c r="AW2649" s="12" t="s">
        <v>27</v>
      </c>
      <c r="AX2649" s="12" t="s">
        <v>72</v>
      </c>
      <c r="AY2649" s="155" t="s">
        <v>157</v>
      </c>
    </row>
    <row r="2650" spans="2:65" s="12" customFormat="1">
      <c r="B2650" s="153"/>
      <c r="D2650" s="154" t="s">
        <v>259</v>
      </c>
      <c r="E2650" s="155" t="s">
        <v>1</v>
      </c>
      <c r="F2650" s="156" t="s">
        <v>5153</v>
      </c>
      <c r="H2650" s="155" t="s">
        <v>1</v>
      </c>
      <c r="L2650" s="153"/>
      <c r="M2650" s="157"/>
      <c r="T2650" s="158"/>
      <c r="AT2650" s="155" t="s">
        <v>259</v>
      </c>
      <c r="AU2650" s="155" t="s">
        <v>88</v>
      </c>
      <c r="AV2650" s="12" t="s">
        <v>80</v>
      </c>
      <c r="AW2650" s="12" t="s">
        <v>27</v>
      </c>
      <c r="AX2650" s="12" t="s">
        <v>72</v>
      </c>
      <c r="AY2650" s="155" t="s">
        <v>157</v>
      </c>
    </row>
    <row r="2651" spans="2:65" s="13" customFormat="1">
      <c r="B2651" s="159"/>
      <c r="D2651" s="154" t="s">
        <v>259</v>
      </c>
      <c r="E2651" s="160" t="s">
        <v>1</v>
      </c>
      <c r="F2651" s="161" t="s">
        <v>5365</v>
      </c>
      <c r="H2651" s="162">
        <v>13</v>
      </c>
      <c r="L2651" s="159"/>
      <c r="M2651" s="163"/>
      <c r="T2651" s="164"/>
      <c r="AT2651" s="160" t="s">
        <v>259</v>
      </c>
      <c r="AU2651" s="160" t="s">
        <v>88</v>
      </c>
      <c r="AV2651" s="13" t="s">
        <v>88</v>
      </c>
      <c r="AW2651" s="13" t="s">
        <v>27</v>
      </c>
      <c r="AX2651" s="13" t="s">
        <v>72</v>
      </c>
      <c r="AY2651" s="160" t="s">
        <v>157</v>
      </c>
    </row>
    <row r="2652" spans="2:65" s="13" customFormat="1">
      <c r="B2652" s="159"/>
      <c r="D2652" s="154" t="s">
        <v>259</v>
      </c>
      <c r="E2652" s="160" t="s">
        <v>1</v>
      </c>
      <c r="F2652" s="161" t="s">
        <v>5243</v>
      </c>
      <c r="H2652" s="162">
        <v>1</v>
      </c>
      <c r="L2652" s="159"/>
      <c r="M2652" s="163"/>
      <c r="T2652" s="164"/>
      <c r="AT2652" s="160" t="s">
        <v>259</v>
      </c>
      <c r="AU2652" s="160" t="s">
        <v>88</v>
      </c>
      <c r="AV2652" s="13" t="s">
        <v>88</v>
      </c>
      <c r="AW2652" s="13" t="s">
        <v>27</v>
      </c>
      <c r="AX2652" s="13" t="s">
        <v>72</v>
      </c>
      <c r="AY2652" s="160" t="s">
        <v>157</v>
      </c>
    </row>
    <row r="2653" spans="2:65" s="13" customFormat="1">
      <c r="B2653" s="159"/>
      <c r="D2653" s="154" t="s">
        <v>259</v>
      </c>
      <c r="E2653" s="160" t="s">
        <v>1</v>
      </c>
      <c r="F2653" s="161" t="s">
        <v>5366</v>
      </c>
      <c r="H2653" s="162">
        <v>4</v>
      </c>
      <c r="L2653" s="159"/>
      <c r="M2653" s="163"/>
      <c r="T2653" s="164"/>
      <c r="AT2653" s="160" t="s">
        <v>259</v>
      </c>
      <c r="AU2653" s="160" t="s">
        <v>88</v>
      </c>
      <c r="AV2653" s="13" t="s">
        <v>88</v>
      </c>
      <c r="AW2653" s="13" t="s">
        <v>27</v>
      </c>
      <c r="AX2653" s="13" t="s">
        <v>72</v>
      </c>
      <c r="AY2653" s="160" t="s">
        <v>157</v>
      </c>
    </row>
    <row r="2654" spans="2:65" s="13" customFormat="1">
      <c r="B2654" s="159"/>
      <c r="D2654" s="154" t="s">
        <v>259</v>
      </c>
      <c r="E2654" s="160" t="s">
        <v>1</v>
      </c>
      <c r="F2654" s="161" t="s">
        <v>5232</v>
      </c>
      <c r="H2654" s="162">
        <v>1</v>
      </c>
      <c r="L2654" s="159"/>
      <c r="M2654" s="163"/>
      <c r="T2654" s="164"/>
      <c r="AT2654" s="160" t="s">
        <v>259</v>
      </c>
      <c r="AU2654" s="160" t="s">
        <v>88</v>
      </c>
      <c r="AV2654" s="13" t="s">
        <v>88</v>
      </c>
      <c r="AW2654" s="13" t="s">
        <v>27</v>
      </c>
      <c r="AX2654" s="13" t="s">
        <v>72</v>
      </c>
      <c r="AY2654" s="160" t="s">
        <v>157</v>
      </c>
    </row>
    <row r="2655" spans="2:65" s="14" customFormat="1">
      <c r="B2655" s="165"/>
      <c r="D2655" s="154" t="s">
        <v>259</v>
      </c>
      <c r="E2655" s="166" t="s">
        <v>1</v>
      </c>
      <c r="F2655" s="167" t="s">
        <v>265</v>
      </c>
      <c r="H2655" s="168">
        <v>19</v>
      </c>
      <c r="L2655" s="165"/>
      <c r="M2655" s="169"/>
      <c r="T2655" s="170"/>
      <c r="AT2655" s="166" t="s">
        <v>259</v>
      </c>
      <c r="AU2655" s="166" t="s">
        <v>88</v>
      </c>
      <c r="AV2655" s="14" t="s">
        <v>164</v>
      </c>
      <c r="AW2655" s="14" t="s">
        <v>27</v>
      </c>
      <c r="AX2655" s="14" t="s">
        <v>80</v>
      </c>
      <c r="AY2655" s="166" t="s">
        <v>157</v>
      </c>
    </row>
    <row r="2656" spans="2:65" s="1" customFormat="1" ht="16.5" customHeight="1">
      <c r="B2656" s="28"/>
      <c r="C2656" s="205" t="s">
        <v>1635</v>
      </c>
      <c r="D2656" s="205" t="s">
        <v>557</v>
      </c>
      <c r="E2656" s="206" t="s">
        <v>5367</v>
      </c>
      <c r="F2656" s="207" t="s">
        <v>5368</v>
      </c>
      <c r="G2656" s="208" t="s">
        <v>228</v>
      </c>
      <c r="H2656" s="209">
        <v>19</v>
      </c>
      <c r="I2656" s="904"/>
      <c r="J2656" s="210">
        <f>ROUND(I2656*H2656,2)</f>
        <v>0</v>
      </c>
      <c r="K2656" s="207" t="s">
        <v>2720</v>
      </c>
      <c r="L2656" s="185"/>
      <c r="M2656" s="186" t="s">
        <v>1</v>
      </c>
      <c r="N2656" s="187" t="s">
        <v>38</v>
      </c>
      <c r="O2656" s="142">
        <v>0</v>
      </c>
      <c r="P2656" s="142">
        <f>O2656*H2656</f>
        <v>0</v>
      </c>
      <c r="Q2656" s="142">
        <v>2.2000000000000001E-3</v>
      </c>
      <c r="R2656" s="142">
        <f>Q2656*H2656</f>
        <v>4.1800000000000004E-2</v>
      </c>
      <c r="S2656" s="142">
        <v>0</v>
      </c>
      <c r="T2656" s="143">
        <f>S2656*H2656</f>
        <v>0</v>
      </c>
      <c r="AR2656" s="144" t="s">
        <v>735</v>
      </c>
      <c r="AT2656" s="144" t="s">
        <v>557</v>
      </c>
      <c r="AU2656" s="144" t="s">
        <v>88</v>
      </c>
      <c r="AY2656" s="16" t="s">
        <v>157</v>
      </c>
      <c r="BE2656" s="145">
        <f>IF(N2656="základní",J2656,0)</f>
        <v>0</v>
      </c>
      <c r="BF2656" s="145">
        <f>IF(N2656="snížená",J2656,0)</f>
        <v>0</v>
      </c>
      <c r="BG2656" s="145">
        <f>IF(N2656="zákl. přenesená",J2656,0)</f>
        <v>0</v>
      </c>
      <c r="BH2656" s="145">
        <f>IF(N2656="sníž. přenesená",J2656,0)</f>
        <v>0</v>
      </c>
      <c r="BI2656" s="145">
        <f>IF(N2656="nulová",J2656,0)</f>
        <v>0</v>
      </c>
      <c r="BJ2656" s="16" t="s">
        <v>88</v>
      </c>
      <c r="BK2656" s="145">
        <f>ROUND(I2656*H2656,2)</f>
        <v>0</v>
      </c>
      <c r="BL2656" s="16" t="s">
        <v>188</v>
      </c>
      <c r="BM2656" s="144" t="s">
        <v>5369</v>
      </c>
    </row>
    <row r="2657" spans="2:65" s="12" customFormat="1">
      <c r="B2657" s="153"/>
      <c r="D2657" s="154" t="s">
        <v>259</v>
      </c>
      <c r="E2657" s="155" t="s">
        <v>1</v>
      </c>
      <c r="F2657" s="156" t="s">
        <v>2723</v>
      </c>
      <c r="H2657" s="155" t="s">
        <v>1</v>
      </c>
      <c r="L2657" s="153"/>
      <c r="M2657" s="157"/>
      <c r="T2657" s="158"/>
      <c r="AT2657" s="155" t="s">
        <v>259</v>
      </c>
      <c r="AU2657" s="155" t="s">
        <v>88</v>
      </c>
      <c r="AV2657" s="12" t="s">
        <v>80</v>
      </c>
      <c r="AW2657" s="12" t="s">
        <v>27</v>
      </c>
      <c r="AX2657" s="12" t="s">
        <v>72</v>
      </c>
      <c r="AY2657" s="155" t="s">
        <v>157</v>
      </c>
    </row>
    <row r="2658" spans="2:65" s="12" customFormat="1">
      <c r="B2658" s="153"/>
      <c r="D2658" s="154" t="s">
        <v>259</v>
      </c>
      <c r="E2658" s="155" t="s">
        <v>1</v>
      </c>
      <c r="F2658" s="156" t="s">
        <v>5153</v>
      </c>
      <c r="H2658" s="155" t="s">
        <v>1</v>
      </c>
      <c r="L2658" s="153"/>
      <c r="M2658" s="157"/>
      <c r="T2658" s="158"/>
      <c r="AT2658" s="155" t="s">
        <v>259</v>
      </c>
      <c r="AU2658" s="155" t="s">
        <v>88</v>
      </c>
      <c r="AV2658" s="12" t="s">
        <v>80</v>
      </c>
      <c r="AW2658" s="12" t="s">
        <v>27</v>
      </c>
      <c r="AX2658" s="12" t="s">
        <v>72</v>
      </c>
      <c r="AY2658" s="155" t="s">
        <v>157</v>
      </c>
    </row>
    <row r="2659" spans="2:65" s="13" customFormat="1">
      <c r="B2659" s="159"/>
      <c r="D2659" s="154" t="s">
        <v>259</v>
      </c>
      <c r="E2659" s="160" t="s">
        <v>1</v>
      </c>
      <c r="F2659" s="161" t="s">
        <v>5365</v>
      </c>
      <c r="H2659" s="162">
        <v>13</v>
      </c>
      <c r="L2659" s="159"/>
      <c r="M2659" s="163"/>
      <c r="T2659" s="164"/>
      <c r="AT2659" s="160" t="s">
        <v>259</v>
      </c>
      <c r="AU2659" s="160" t="s">
        <v>88</v>
      </c>
      <c r="AV2659" s="13" t="s">
        <v>88</v>
      </c>
      <c r="AW2659" s="13" t="s">
        <v>27</v>
      </c>
      <c r="AX2659" s="13" t="s">
        <v>72</v>
      </c>
      <c r="AY2659" s="160" t="s">
        <v>157</v>
      </c>
    </row>
    <row r="2660" spans="2:65" s="13" customFormat="1">
      <c r="B2660" s="159"/>
      <c r="D2660" s="154" t="s">
        <v>259</v>
      </c>
      <c r="E2660" s="160" t="s">
        <v>1</v>
      </c>
      <c r="F2660" s="161" t="s">
        <v>5243</v>
      </c>
      <c r="H2660" s="162">
        <v>1</v>
      </c>
      <c r="L2660" s="159"/>
      <c r="M2660" s="163"/>
      <c r="T2660" s="164"/>
      <c r="AT2660" s="160" t="s">
        <v>259</v>
      </c>
      <c r="AU2660" s="160" t="s">
        <v>88</v>
      </c>
      <c r="AV2660" s="13" t="s">
        <v>88</v>
      </c>
      <c r="AW2660" s="13" t="s">
        <v>27</v>
      </c>
      <c r="AX2660" s="13" t="s">
        <v>72</v>
      </c>
      <c r="AY2660" s="160" t="s">
        <v>157</v>
      </c>
    </row>
    <row r="2661" spans="2:65" s="13" customFormat="1">
      <c r="B2661" s="159"/>
      <c r="D2661" s="154" t="s">
        <v>259</v>
      </c>
      <c r="E2661" s="160" t="s">
        <v>1</v>
      </c>
      <c r="F2661" s="161" t="s">
        <v>5366</v>
      </c>
      <c r="H2661" s="162">
        <v>4</v>
      </c>
      <c r="L2661" s="159"/>
      <c r="M2661" s="163"/>
      <c r="T2661" s="164"/>
      <c r="AT2661" s="160" t="s">
        <v>259</v>
      </c>
      <c r="AU2661" s="160" t="s">
        <v>88</v>
      </c>
      <c r="AV2661" s="13" t="s">
        <v>88</v>
      </c>
      <c r="AW2661" s="13" t="s">
        <v>27</v>
      </c>
      <c r="AX2661" s="13" t="s">
        <v>72</v>
      </c>
      <c r="AY2661" s="160" t="s">
        <v>157</v>
      </c>
    </row>
    <row r="2662" spans="2:65" s="13" customFormat="1">
      <c r="B2662" s="159"/>
      <c r="D2662" s="154" t="s">
        <v>259</v>
      </c>
      <c r="E2662" s="160" t="s">
        <v>1</v>
      </c>
      <c r="F2662" s="161" t="s">
        <v>5232</v>
      </c>
      <c r="H2662" s="162">
        <v>1</v>
      </c>
      <c r="L2662" s="159"/>
      <c r="M2662" s="163"/>
      <c r="T2662" s="164"/>
      <c r="AT2662" s="160" t="s">
        <v>259</v>
      </c>
      <c r="AU2662" s="160" t="s">
        <v>88</v>
      </c>
      <c r="AV2662" s="13" t="s">
        <v>88</v>
      </c>
      <c r="AW2662" s="13" t="s">
        <v>27</v>
      </c>
      <c r="AX2662" s="13" t="s">
        <v>72</v>
      </c>
      <c r="AY2662" s="160" t="s">
        <v>157</v>
      </c>
    </row>
    <row r="2663" spans="2:65" s="14" customFormat="1">
      <c r="B2663" s="165"/>
      <c r="D2663" s="154" t="s">
        <v>259</v>
      </c>
      <c r="E2663" s="166" t="s">
        <v>1</v>
      </c>
      <c r="F2663" s="167" t="s">
        <v>265</v>
      </c>
      <c r="H2663" s="168">
        <v>19</v>
      </c>
      <c r="L2663" s="165"/>
      <c r="M2663" s="169"/>
      <c r="T2663" s="170"/>
      <c r="AT2663" s="166" t="s">
        <v>259</v>
      </c>
      <c r="AU2663" s="166" t="s">
        <v>88</v>
      </c>
      <c r="AV2663" s="14" t="s">
        <v>164</v>
      </c>
      <c r="AW2663" s="14" t="s">
        <v>27</v>
      </c>
      <c r="AX2663" s="14" t="s">
        <v>80</v>
      </c>
      <c r="AY2663" s="166" t="s">
        <v>157</v>
      </c>
    </row>
    <row r="2664" spans="2:65" s="1" customFormat="1" ht="24.25" customHeight="1">
      <c r="B2664" s="28"/>
      <c r="C2664" s="198" t="s">
        <v>1640</v>
      </c>
      <c r="D2664" s="198" t="s">
        <v>160</v>
      </c>
      <c r="E2664" s="199" t="s">
        <v>5370</v>
      </c>
      <c r="F2664" s="200" t="s">
        <v>5371</v>
      </c>
      <c r="G2664" s="201" t="s">
        <v>228</v>
      </c>
      <c r="H2664" s="202">
        <v>4</v>
      </c>
      <c r="I2664" s="903"/>
      <c r="J2664" s="203">
        <f>ROUND(I2664*H2664,2)</f>
        <v>0</v>
      </c>
      <c r="K2664" s="200" t="s">
        <v>2720</v>
      </c>
      <c r="L2664" s="28"/>
      <c r="M2664" s="140" t="s">
        <v>1</v>
      </c>
      <c r="N2664" s="141" t="s">
        <v>38</v>
      </c>
      <c r="O2664" s="142">
        <v>4.1849999999999996</v>
      </c>
      <c r="P2664" s="142">
        <f>O2664*H2664</f>
        <v>16.739999999999998</v>
      </c>
      <c r="Q2664" s="142">
        <v>0</v>
      </c>
      <c r="R2664" s="142">
        <f>Q2664*H2664</f>
        <v>0</v>
      </c>
      <c r="S2664" s="142">
        <v>0</v>
      </c>
      <c r="T2664" s="143">
        <f>S2664*H2664</f>
        <v>0</v>
      </c>
      <c r="AR2664" s="144" t="s">
        <v>188</v>
      </c>
      <c r="AT2664" s="144" t="s">
        <v>160</v>
      </c>
      <c r="AU2664" s="144" t="s">
        <v>88</v>
      </c>
      <c r="AY2664" s="16" t="s">
        <v>157</v>
      </c>
      <c r="BE2664" s="145">
        <f>IF(N2664="základní",J2664,0)</f>
        <v>0</v>
      </c>
      <c r="BF2664" s="145">
        <f>IF(N2664="snížená",J2664,0)</f>
        <v>0</v>
      </c>
      <c r="BG2664" s="145">
        <f>IF(N2664="zákl. přenesená",J2664,0)</f>
        <v>0</v>
      </c>
      <c r="BH2664" s="145">
        <f>IF(N2664="sníž. přenesená",J2664,0)</f>
        <v>0</v>
      </c>
      <c r="BI2664" s="145">
        <f>IF(N2664="nulová",J2664,0)</f>
        <v>0</v>
      </c>
      <c r="BJ2664" s="16" t="s">
        <v>88</v>
      </c>
      <c r="BK2664" s="145">
        <f>ROUND(I2664*H2664,2)</f>
        <v>0</v>
      </c>
      <c r="BL2664" s="16" t="s">
        <v>188</v>
      </c>
      <c r="BM2664" s="144" t="s">
        <v>5372</v>
      </c>
    </row>
    <row r="2665" spans="2:65" s="1" customFormat="1">
      <c r="B2665" s="28"/>
      <c r="D2665" s="150" t="s">
        <v>214</v>
      </c>
      <c r="F2665" s="870" t="s">
        <v>5373</v>
      </c>
      <c r="L2665" s="28"/>
      <c r="M2665" s="152"/>
      <c r="T2665" s="52"/>
      <c r="AT2665" s="16" t="s">
        <v>214</v>
      </c>
      <c r="AU2665" s="16" t="s">
        <v>88</v>
      </c>
    </row>
    <row r="2666" spans="2:65" s="12" customFormat="1">
      <c r="B2666" s="153"/>
      <c r="D2666" s="154" t="s">
        <v>259</v>
      </c>
      <c r="E2666" s="155" t="s">
        <v>1</v>
      </c>
      <c r="F2666" s="156" t="s">
        <v>2723</v>
      </c>
      <c r="H2666" s="155" t="s">
        <v>1</v>
      </c>
      <c r="L2666" s="153"/>
      <c r="M2666" s="157"/>
      <c r="T2666" s="158"/>
      <c r="AT2666" s="155" t="s">
        <v>259</v>
      </c>
      <c r="AU2666" s="155" t="s">
        <v>88</v>
      </c>
      <c r="AV2666" s="12" t="s">
        <v>80</v>
      </c>
      <c r="AW2666" s="12" t="s">
        <v>27</v>
      </c>
      <c r="AX2666" s="12" t="s">
        <v>72</v>
      </c>
      <c r="AY2666" s="155" t="s">
        <v>157</v>
      </c>
    </row>
    <row r="2667" spans="2:65" s="12" customFormat="1">
      <c r="B2667" s="153"/>
      <c r="D2667" s="154" t="s">
        <v>259</v>
      </c>
      <c r="E2667" s="155" t="s">
        <v>1</v>
      </c>
      <c r="F2667" s="156" t="s">
        <v>5153</v>
      </c>
      <c r="H2667" s="155" t="s">
        <v>1</v>
      </c>
      <c r="L2667" s="153"/>
      <c r="M2667" s="157"/>
      <c r="T2667" s="158"/>
      <c r="AT2667" s="155" t="s">
        <v>259</v>
      </c>
      <c r="AU2667" s="155" t="s">
        <v>88</v>
      </c>
      <c r="AV2667" s="12" t="s">
        <v>80</v>
      </c>
      <c r="AW2667" s="12" t="s">
        <v>27</v>
      </c>
      <c r="AX2667" s="12" t="s">
        <v>72</v>
      </c>
      <c r="AY2667" s="155" t="s">
        <v>157</v>
      </c>
    </row>
    <row r="2668" spans="2:65" s="13" customFormat="1">
      <c r="B2668" s="159"/>
      <c r="D2668" s="154" t="s">
        <v>259</v>
      </c>
      <c r="E2668" s="160" t="s">
        <v>1</v>
      </c>
      <c r="F2668" s="161" t="s">
        <v>5374</v>
      </c>
      <c r="H2668" s="162">
        <v>2</v>
      </c>
      <c r="L2668" s="159"/>
      <c r="M2668" s="163"/>
      <c r="T2668" s="164"/>
      <c r="AT2668" s="160" t="s">
        <v>259</v>
      </c>
      <c r="AU2668" s="160" t="s">
        <v>88</v>
      </c>
      <c r="AV2668" s="13" t="s">
        <v>88</v>
      </c>
      <c r="AW2668" s="13" t="s">
        <v>27</v>
      </c>
      <c r="AX2668" s="13" t="s">
        <v>72</v>
      </c>
      <c r="AY2668" s="160" t="s">
        <v>157</v>
      </c>
    </row>
    <row r="2669" spans="2:65" s="13" customFormat="1">
      <c r="B2669" s="159"/>
      <c r="D2669" s="154" t="s">
        <v>259</v>
      </c>
      <c r="E2669" s="160" t="s">
        <v>1</v>
      </c>
      <c r="F2669" s="161" t="s">
        <v>5375</v>
      </c>
      <c r="H2669" s="162">
        <v>2</v>
      </c>
      <c r="L2669" s="159"/>
      <c r="M2669" s="163"/>
      <c r="T2669" s="164"/>
      <c r="AT2669" s="160" t="s">
        <v>259</v>
      </c>
      <c r="AU2669" s="160" t="s">
        <v>88</v>
      </c>
      <c r="AV2669" s="13" t="s">
        <v>88</v>
      </c>
      <c r="AW2669" s="13" t="s">
        <v>27</v>
      </c>
      <c r="AX2669" s="13" t="s">
        <v>72</v>
      </c>
      <c r="AY2669" s="160" t="s">
        <v>157</v>
      </c>
    </row>
    <row r="2670" spans="2:65" s="14" customFormat="1">
      <c r="B2670" s="165"/>
      <c r="D2670" s="154" t="s">
        <v>259</v>
      </c>
      <c r="E2670" s="166" t="s">
        <v>1</v>
      </c>
      <c r="F2670" s="167" t="s">
        <v>265</v>
      </c>
      <c r="H2670" s="168">
        <v>4</v>
      </c>
      <c r="L2670" s="165"/>
      <c r="M2670" s="169"/>
      <c r="T2670" s="170"/>
      <c r="AT2670" s="166" t="s">
        <v>259</v>
      </c>
      <c r="AU2670" s="166" t="s">
        <v>88</v>
      </c>
      <c r="AV2670" s="14" t="s">
        <v>164</v>
      </c>
      <c r="AW2670" s="14" t="s">
        <v>27</v>
      </c>
      <c r="AX2670" s="14" t="s">
        <v>80</v>
      </c>
      <c r="AY2670" s="166" t="s">
        <v>157</v>
      </c>
    </row>
    <row r="2671" spans="2:65" s="1" customFormat="1" ht="16.5" customHeight="1">
      <c r="B2671" s="28"/>
      <c r="C2671" s="205" t="s">
        <v>1645</v>
      </c>
      <c r="D2671" s="205" t="s">
        <v>557</v>
      </c>
      <c r="E2671" s="206" t="s">
        <v>5376</v>
      </c>
      <c r="F2671" s="207" t="s">
        <v>5377</v>
      </c>
      <c r="G2671" s="208" t="s">
        <v>228</v>
      </c>
      <c r="H2671" s="209">
        <v>4</v>
      </c>
      <c r="I2671" s="904"/>
      <c r="J2671" s="210">
        <f>ROUND(I2671*H2671,2)</f>
        <v>0</v>
      </c>
      <c r="K2671" s="207" t="s">
        <v>2720</v>
      </c>
      <c r="L2671" s="185"/>
      <c r="M2671" s="186" t="s">
        <v>1</v>
      </c>
      <c r="N2671" s="187" t="s">
        <v>38</v>
      </c>
      <c r="O2671" s="142">
        <v>0</v>
      </c>
      <c r="P2671" s="142">
        <f>O2671*H2671</f>
        <v>0</v>
      </c>
      <c r="Q2671" s="142">
        <v>2.2000000000000001E-3</v>
      </c>
      <c r="R2671" s="142">
        <f>Q2671*H2671</f>
        <v>8.8000000000000005E-3</v>
      </c>
      <c r="S2671" s="142">
        <v>0</v>
      </c>
      <c r="T2671" s="143">
        <f>S2671*H2671</f>
        <v>0</v>
      </c>
      <c r="AR2671" s="144" t="s">
        <v>735</v>
      </c>
      <c r="AT2671" s="144" t="s">
        <v>557</v>
      </c>
      <c r="AU2671" s="144" t="s">
        <v>88</v>
      </c>
      <c r="AY2671" s="16" t="s">
        <v>157</v>
      </c>
      <c r="BE2671" s="145">
        <f>IF(N2671="základní",J2671,0)</f>
        <v>0</v>
      </c>
      <c r="BF2671" s="145">
        <f>IF(N2671="snížená",J2671,0)</f>
        <v>0</v>
      </c>
      <c r="BG2671" s="145">
        <f>IF(N2671="zákl. přenesená",J2671,0)</f>
        <v>0</v>
      </c>
      <c r="BH2671" s="145">
        <f>IF(N2671="sníž. přenesená",J2671,0)</f>
        <v>0</v>
      </c>
      <c r="BI2671" s="145">
        <f>IF(N2671="nulová",J2671,0)</f>
        <v>0</v>
      </c>
      <c r="BJ2671" s="16" t="s">
        <v>88</v>
      </c>
      <c r="BK2671" s="145">
        <f>ROUND(I2671*H2671,2)</f>
        <v>0</v>
      </c>
      <c r="BL2671" s="16" t="s">
        <v>188</v>
      </c>
      <c r="BM2671" s="144" t="s">
        <v>5378</v>
      </c>
    </row>
    <row r="2672" spans="2:65" s="12" customFormat="1">
      <c r="B2672" s="153"/>
      <c r="D2672" s="154" t="s">
        <v>259</v>
      </c>
      <c r="E2672" s="155" t="s">
        <v>1</v>
      </c>
      <c r="F2672" s="156" t="s">
        <v>2723</v>
      </c>
      <c r="H2672" s="155" t="s">
        <v>1</v>
      </c>
      <c r="L2672" s="153"/>
      <c r="M2672" s="157"/>
      <c r="T2672" s="158"/>
      <c r="AT2672" s="155" t="s">
        <v>259</v>
      </c>
      <c r="AU2672" s="155" t="s">
        <v>88</v>
      </c>
      <c r="AV2672" s="12" t="s">
        <v>80</v>
      </c>
      <c r="AW2672" s="12" t="s">
        <v>27</v>
      </c>
      <c r="AX2672" s="12" t="s">
        <v>72</v>
      </c>
      <c r="AY2672" s="155" t="s">
        <v>157</v>
      </c>
    </row>
    <row r="2673" spans="2:65" s="12" customFormat="1">
      <c r="B2673" s="153"/>
      <c r="D2673" s="154" t="s">
        <v>259</v>
      </c>
      <c r="E2673" s="155" t="s">
        <v>1</v>
      </c>
      <c r="F2673" s="156" t="s">
        <v>5153</v>
      </c>
      <c r="H2673" s="155" t="s">
        <v>1</v>
      </c>
      <c r="L2673" s="153"/>
      <c r="M2673" s="157"/>
      <c r="T2673" s="158"/>
      <c r="AT2673" s="155" t="s">
        <v>259</v>
      </c>
      <c r="AU2673" s="155" t="s">
        <v>88</v>
      </c>
      <c r="AV2673" s="12" t="s">
        <v>80</v>
      </c>
      <c r="AW2673" s="12" t="s">
        <v>27</v>
      </c>
      <c r="AX2673" s="12" t="s">
        <v>72</v>
      </c>
      <c r="AY2673" s="155" t="s">
        <v>157</v>
      </c>
    </row>
    <row r="2674" spans="2:65" s="13" customFormat="1">
      <c r="B2674" s="159"/>
      <c r="D2674" s="154" t="s">
        <v>259</v>
      </c>
      <c r="E2674" s="160" t="s">
        <v>1</v>
      </c>
      <c r="F2674" s="161" t="s">
        <v>5374</v>
      </c>
      <c r="H2674" s="162">
        <v>2</v>
      </c>
      <c r="L2674" s="159"/>
      <c r="M2674" s="163"/>
      <c r="T2674" s="164"/>
      <c r="AT2674" s="160" t="s">
        <v>259</v>
      </c>
      <c r="AU2674" s="160" t="s">
        <v>88</v>
      </c>
      <c r="AV2674" s="13" t="s">
        <v>88</v>
      </c>
      <c r="AW2674" s="13" t="s">
        <v>27</v>
      </c>
      <c r="AX2674" s="13" t="s">
        <v>72</v>
      </c>
      <c r="AY2674" s="160" t="s">
        <v>157</v>
      </c>
    </row>
    <row r="2675" spans="2:65" s="13" customFormat="1">
      <c r="B2675" s="159"/>
      <c r="D2675" s="154" t="s">
        <v>259</v>
      </c>
      <c r="E2675" s="160" t="s">
        <v>1</v>
      </c>
      <c r="F2675" s="161" t="s">
        <v>5375</v>
      </c>
      <c r="H2675" s="162">
        <v>2</v>
      </c>
      <c r="L2675" s="159"/>
      <c r="M2675" s="163"/>
      <c r="T2675" s="164"/>
      <c r="AT2675" s="160" t="s">
        <v>259</v>
      </c>
      <c r="AU2675" s="160" t="s">
        <v>88</v>
      </c>
      <c r="AV2675" s="13" t="s">
        <v>88</v>
      </c>
      <c r="AW2675" s="13" t="s">
        <v>27</v>
      </c>
      <c r="AX2675" s="13" t="s">
        <v>72</v>
      </c>
      <c r="AY2675" s="160" t="s">
        <v>157</v>
      </c>
    </row>
    <row r="2676" spans="2:65" s="14" customFormat="1">
      <c r="B2676" s="165"/>
      <c r="D2676" s="154" t="s">
        <v>259</v>
      </c>
      <c r="E2676" s="166" t="s">
        <v>1</v>
      </c>
      <c r="F2676" s="167" t="s">
        <v>265</v>
      </c>
      <c r="H2676" s="168">
        <v>4</v>
      </c>
      <c r="L2676" s="165"/>
      <c r="M2676" s="169"/>
      <c r="T2676" s="170"/>
      <c r="AT2676" s="166" t="s">
        <v>259</v>
      </c>
      <c r="AU2676" s="166" t="s">
        <v>88</v>
      </c>
      <c r="AV2676" s="14" t="s">
        <v>164</v>
      </c>
      <c r="AW2676" s="14" t="s">
        <v>27</v>
      </c>
      <c r="AX2676" s="14" t="s">
        <v>80</v>
      </c>
      <c r="AY2676" s="166" t="s">
        <v>157</v>
      </c>
    </row>
    <row r="2677" spans="2:65" s="1" customFormat="1" ht="24.25" customHeight="1">
      <c r="B2677" s="28"/>
      <c r="C2677" s="198" t="s">
        <v>1649</v>
      </c>
      <c r="D2677" s="198" t="s">
        <v>160</v>
      </c>
      <c r="E2677" s="199" t="s">
        <v>5379</v>
      </c>
      <c r="F2677" s="200" t="s">
        <v>5380</v>
      </c>
      <c r="G2677" s="201" t="s">
        <v>228</v>
      </c>
      <c r="H2677" s="202">
        <v>2</v>
      </c>
      <c r="I2677" s="903"/>
      <c r="J2677" s="203">
        <f>ROUND(I2677*H2677,2)</f>
        <v>0</v>
      </c>
      <c r="K2677" s="200" t="s">
        <v>2720</v>
      </c>
      <c r="L2677" s="28"/>
      <c r="M2677" s="140" t="s">
        <v>1</v>
      </c>
      <c r="N2677" s="141" t="s">
        <v>38</v>
      </c>
      <c r="O2677" s="142">
        <v>9.1999999999999998E-2</v>
      </c>
      <c r="P2677" s="142">
        <f>O2677*H2677</f>
        <v>0.184</v>
      </c>
      <c r="Q2677" s="142">
        <v>0</v>
      </c>
      <c r="R2677" s="142">
        <f>Q2677*H2677</f>
        <v>0</v>
      </c>
      <c r="S2677" s="142">
        <v>0</v>
      </c>
      <c r="T2677" s="143">
        <f>S2677*H2677</f>
        <v>0</v>
      </c>
      <c r="AR2677" s="144" t="s">
        <v>188</v>
      </c>
      <c r="AT2677" s="144" t="s">
        <v>160</v>
      </c>
      <c r="AU2677" s="144" t="s">
        <v>88</v>
      </c>
      <c r="AY2677" s="16" t="s">
        <v>157</v>
      </c>
      <c r="BE2677" s="145">
        <f>IF(N2677="základní",J2677,0)</f>
        <v>0</v>
      </c>
      <c r="BF2677" s="145">
        <f>IF(N2677="snížená",J2677,0)</f>
        <v>0</v>
      </c>
      <c r="BG2677" s="145">
        <f>IF(N2677="zákl. přenesená",J2677,0)</f>
        <v>0</v>
      </c>
      <c r="BH2677" s="145">
        <f>IF(N2677="sníž. přenesená",J2677,0)</f>
        <v>0</v>
      </c>
      <c r="BI2677" s="145">
        <f>IF(N2677="nulová",J2677,0)</f>
        <v>0</v>
      </c>
      <c r="BJ2677" s="16" t="s">
        <v>88</v>
      </c>
      <c r="BK2677" s="145">
        <f>ROUND(I2677*H2677,2)</f>
        <v>0</v>
      </c>
      <c r="BL2677" s="16" t="s">
        <v>188</v>
      </c>
      <c r="BM2677" s="144" t="s">
        <v>5381</v>
      </c>
    </row>
    <row r="2678" spans="2:65" s="1" customFormat="1">
      <c r="B2678" s="28"/>
      <c r="D2678" s="150" t="s">
        <v>214</v>
      </c>
      <c r="F2678" s="870" t="s">
        <v>5382</v>
      </c>
      <c r="L2678" s="28"/>
      <c r="M2678" s="152"/>
      <c r="T2678" s="52"/>
      <c r="AT2678" s="16" t="s">
        <v>214</v>
      </c>
      <c r="AU2678" s="16" t="s">
        <v>88</v>
      </c>
    </row>
    <row r="2679" spans="2:65" s="12" customFormat="1">
      <c r="B2679" s="153"/>
      <c r="D2679" s="154" t="s">
        <v>259</v>
      </c>
      <c r="E2679" s="155" t="s">
        <v>1</v>
      </c>
      <c r="F2679" s="156" t="s">
        <v>2723</v>
      </c>
      <c r="H2679" s="155" t="s">
        <v>1</v>
      </c>
      <c r="L2679" s="153"/>
      <c r="M2679" s="157"/>
      <c r="T2679" s="158"/>
      <c r="AT2679" s="155" t="s">
        <v>259</v>
      </c>
      <c r="AU2679" s="155" t="s">
        <v>88</v>
      </c>
      <c r="AV2679" s="12" t="s">
        <v>80</v>
      </c>
      <c r="AW2679" s="12" t="s">
        <v>27</v>
      </c>
      <c r="AX2679" s="12" t="s">
        <v>72</v>
      </c>
      <c r="AY2679" s="155" t="s">
        <v>157</v>
      </c>
    </row>
    <row r="2680" spans="2:65" s="12" customFormat="1">
      <c r="B2680" s="153"/>
      <c r="D2680" s="154" t="s">
        <v>259</v>
      </c>
      <c r="E2680" s="155" t="s">
        <v>1</v>
      </c>
      <c r="F2680" s="156" t="s">
        <v>5153</v>
      </c>
      <c r="H2680" s="155" t="s">
        <v>1</v>
      </c>
      <c r="L2680" s="153"/>
      <c r="M2680" s="157"/>
      <c r="T2680" s="158"/>
      <c r="AT2680" s="155" t="s">
        <v>259</v>
      </c>
      <c r="AU2680" s="155" t="s">
        <v>88</v>
      </c>
      <c r="AV2680" s="12" t="s">
        <v>80</v>
      </c>
      <c r="AW2680" s="12" t="s">
        <v>27</v>
      </c>
      <c r="AX2680" s="12" t="s">
        <v>72</v>
      </c>
      <c r="AY2680" s="155" t="s">
        <v>157</v>
      </c>
    </row>
    <row r="2681" spans="2:65" s="12" customFormat="1">
      <c r="B2681" s="153"/>
      <c r="D2681" s="154" t="s">
        <v>259</v>
      </c>
      <c r="E2681" s="155" t="s">
        <v>1</v>
      </c>
      <c r="F2681" s="156" t="s">
        <v>2759</v>
      </c>
      <c r="H2681" s="155" t="s">
        <v>1</v>
      </c>
      <c r="L2681" s="153"/>
      <c r="M2681" s="157"/>
      <c r="T2681" s="158"/>
      <c r="AT2681" s="155" t="s">
        <v>259</v>
      </c>
      <c r="AU2681" s="155" t="s">
        <v>88</v>
      </c>
      <c r="AV2681" s="12" t="s">
        <v>80</v>
      </c>
      <c r="AW2681" s="12" t="s">
        <v>27</v>
      </c>
      <c r="AX2681" s="12" t="s">
        <v>72</v>
      </c>
      <c r="AY2681" s="155" t="s">
        <v>157</v>
      </c>
    </row>
    <row r="2682" spans="2:65" s="13" customFormat="1">
      <c r="B2682" s="159"/>
      <c r="D2682" s="154" t="s">
        <v>259</v>
      </c>
      <c r="E2682" s="160" t="s">
        <v>1</v>
      </c>
      <c r="F2682" s="161" t="s">
        <v>5383</v>
      </c>
      <c r="H2682" s="162">
        <v>2</v>
      </c>
      <c r="L2682" s="159"/>
      <c r="M2682" s="163"/>
      <c r="T2682" s="164"/>
      <c r="AT2682" s="160" t="s">
        <v>259</v>
      </c>
      <c r="AU2682" s="160" t="s">
        <v>88</v>
      </c>
      <c r="AV2682" s="13" t="s">
        <v>88</v>
      </c>
      <c r="AW2682" s="13" t="s">
        <v>27</v>
      </c>
      <c r="AX2682" s="13" t="s">
        <v>72</v>
      </c>
      <c r="AY2682" s="160" t="s">
        <v>157</v>
      </c>
    </row>
    <row r="2683" spans="2:65" s="14" customFormat="1">
      <c r="B2683" s="165"/>
      <c r="D2683" s="154" t="s">
        <v>259</v>
      </c>
      <c r="E2683" s="166" t="s">
        <v>1</v>
      </c>
      <c r="F2683" s="167" t="s">
        <v>265</v>
      </c>
      <c r="H2683" s="168">
        <v>2</v>
      </c>
      <c r="L2683" s="165"/>
      <c r="M2683" s="169"/>
      <c r="T2683" s="170"/>
      <c r="AT2683" s="166" t="s">
        <v>259</v>
      </c>
      <c r="AU2683" s="166" t="s">
        <v>88</v>
      </c>
      <c r="AV2683" s="14" t="s">
        <v>164</v>
      </c>
      <c r="AW2683" s="14" t="s">
        <v>27</v>
      </c>
      <c r="AX2683" s="14" t="s">
        <v>80</v>
      </c>
      <c r="AY2683" s="166" t="s">
        <v>157</v>
      </c>
    </row>
    <row r="2684" spans="2:65" s="1" customFormat="1" ht="16.5" customHeight="1">
      <c r="B2684" s="28"/>
      <c r="C2684" s="205" t="s">
        <v>1656</v>
      </c>
      <c r="D2684" s="205" t="s">
        <v>557</v>
      </c>
      <c r="E2684" s="206" t="s">
        <v>5384</v>
      </c>
      <c r="F2684" s="207" t="s">
        <v>5385</v>
      </c>
      <c r="G2684" s="208" t="s">
        <v>228</v>
      </c>
      <c r="H2684" s="209">
        <v>2</v>
      </c>
      <c r="I2684" s="904"/>
      <c r="J2684" s="210">
        <f>ROUND(I2684*H2684,2)</f>
        <v>0</v>
      </c>
      <c r="K2684" s="207" t="s">
        <v>2720</v>
      </c>
      <c r="L2684" s="185"/>
      <c r="M2684" s="186" t="s">
        <v>1</v>
      </c>
      <c r="N2684" s="187" t="s">
        <v>38</v>
      </c>
      <c r="O2684" s="142">
        <v>0</v>
      </c>
      <c r="P2684" s="142">
        <f>O2684*H2684</f>
        <v>0</v>
      </c>
      <c r="Q2684" s="142">
        <v>5.0000000000000002E-5</v>
      </c>
      <c r="R2684" s="142">
        <f>Q2684*H2684</f>
        <v>1E-4</v>
      </c>
      <c r="S2684" s="142">
        <v>0</v>
      </c>
      <c r="T2684" s="143">
        <f>S2684*H2684</f>
        <v>0</v>
      </c>
      <c r="AR2684" s="144" t="s">
        <v>735</v>
      </c>
      <c r="AT2684" s="144" t="s">
        <v>557</v>
      </c>
      <c r="AU2684" s="144" t="s">
        <v>88</v>
      </c>
      <c r="AY2684" s="16" t="s">
        <v>157</v>
      </c>
      <c r="BE2684" s="145">
        <f>IF(N2684="základní",J2684,0)</f>
        <v>0</v>
      </c>
      <c r="BF2684" s="145">
        <f>IF(N2684="snížená",J2684,0)</f>
        <v>0</v>
      </c>
      <c r="BG2684" s="145">
        <f>IF(N2684="zákl. přenesená",J2684,0)</f>
        <v>0</v>
      </c>
      <c r="BH2684" s="145">
        <f>IF(N2684="sníž. přenesená",J2684,0)</f>
        <v>0</v>
      </c>
      <c r="BI2684" s="145">
        <f>IF(N2684="nulová",J2684,0)</f>
        <v>0</v>
      </c>
      <c r="BJ2684" s="16" t="s">
        <v>88</v>
      </c>
      <c r="BK2684" s="145">
        <f>ROUND(I2684*H2684,2)</f>
        <v>0</v>
      </c>
      <c r="BL2684" s="16" t="s">
        <v>188</v>
      </c>
      <c r="BM2684" s="144" t="s">
        <v>5386</v>
      </c>
    </row>
    <row r="2685" spans="2:65" s="12" customFormat="1">
      <c r="B2685" s="153"/>
      <c r="D2685" s="154" t="s">
        <v>259</v>
      </c>
      <c r="E2685" s="155" t="s">
        <v>1</v>
      </c>
      <c r="F2685" s="156" t="s">
        <v>2723</v>
      </c>
      <c r="H2685" s="155" t="s">
        <v>1</v>
      </c>
      <c r="L2685" s="153"/>
      <c r="M2685" s="157"/>
      <c r="T2685" s="158"/>
      <c r="AT2685" s="155" t="s">
        <v>259</v>
      </c>
      <c r="AU2685" s="155" t="s">
        <v>88</v>
      </c>
      <c r="AV2685" s="12" t="s">
        <v>80</v>
      </c>
      <c r="AW2685" s="12" t="s">
        <v>27</v>
      </c>
      <c r="AX2685" s="12" t="s">
        <v>72</v>
      </c>
      <c r="AY2685" s="155" t="s">
        <v>157</v>
      </c>
    </row>
    <row r="2686" spans="2:65" s="12" customFormat="1">
      <c r="B2686" s="153"/>
      <c r="D2686" s="154" t="s">
        <v>259</v>
      </c>
      <c r="E2686" s="155" t="s">
        <v>1</v>
      </c>
      <c r="F2686" s="156" t="s">
        <v>5153</v>
      </c>
      <c r="H2686" s="155" t="s">
        <v>1</v>
      </c>
      <c r="L2686" s="153"/>
      <c r="M2686" s="157"/>
      <c r="T2686" s="158"/>
      <c r="AT2686" s="155" t="s">
        <v>259</v>
      </c>
      <c r="AU2686" s="155" t="s">
        <v>88</v>
      </c>
      <c r="AV2686" s="12" t="s">
        <v>80</v>
      </c>
      <c r="AW2686" s="12" t="s">
        <v>27</v>
      </c>
      <c r="AX2686" s="12" t="s">
        <v>72</v>
      </c>
      <c r="AY2686" s="155" t="s">
        <v>157</v>
      </c>
    </row>
    <row r="2687" spans="2:65" s="12" customFormat="1">
      <c r="B2687" s="153"/>
      <c r="D2687" s="154" t="s">
        <v>259</v>
      </c>
      <c r="E2687" s="155" t="s">
        <v>1</v>
      </c>
      <c r="F2687" s="156" t="s">
        <v>2759</v>
      </c>
      <c r="H2687" s="155" t="s">
        <v>1</v>
      </c>
      <c r="L2687" s="153"/>
      <c r="M2687" s="157"/>
      <c r="T2687" s="158"/>
      <c r="AT2687" s="155" t="s">
        <v>259</v>
      </c>
      <c r="AU2687" s="155" t="s">
        <v>88</v>
      </c>
      <c r="AV2687" s="12" t="s">
        <v>80</v>
      </c>
      <c r="AW2687" s="12" t="s">
        <v>27</v>
      </c>
      <c r="AX2687" s="12" t="s">
        <v>72</v>
      </c>
      <c r="AY2687" s="155" t="s">
        <v>157</v>
      </c>
    </row>
    <row r="2688" spans="2:65" s="13" customFormat="1">
      <c r="B2688" s="159"/>
      <c r="D2688" s="154" t="s">
        <v>259</v>
      </c>
      <c r="E2688" s="160" t="s">
        <v>1</v>
      </c>
      <c r="F2688" s="161" t="s">
        <v>5383</v>
      </c>
      <c r="H2688" s="162">
        <v>2</v>
      </c>
      <c r="L2688" s="159"/>
      <c r="M2688" s="163"/>
      <c r="T2688" s="164"/>
      <c r="AT2688" s="160" t="s">
        <v>259</v>
      </c>
      <c r="AU2688" s="160" t="s">
        <v>88</v>
      </c>
      <c r="AV2688" s="13" t="s">
        <v>88</v>
      </c>
      <c r="AW2688" s="13" t="s">
        <v>27</v>
      </c>
      <c r="AX2688" s="13" t="s">
        <v>72</v>
      </c>
      <c r="AY2688" s="160" t="s">
        <v>157</v>
      </c>
    </row>
    <row r="2689" spans="2:65" s="14" customFormat="1">
      <c r="B2689" s="165"/>
      <c r="D2689" s="154" t="s">
        <v>259</v>
      </c>
      <c r="E2689" s="166" t="s">
        <v>1</v>
      </c>
      <c r="F2689" s="167" t="s">
        <v>265</v>
      </c>
      <c r="H2689" s="168">
        <v>2</v>
      </c>
      <c r="L2689" s="165"/>
      <c r="M2689" s="169"/>
      <c r="T2689" s="170"/>
      <c r="AT2689" s="166" t="s">
        <v>259</v>
      </c>
      <c r="AU2689" s="166" t="s">
        <v>88</v>
      </c>
      <c r="AV2689" s="14" t="s">
        <v>164</v>
      </c>
      <c r="AW2689" s="14" t="s">
        <v>27</v>
      </c>
      <c r="AX2689" s="14" t="s">
        <v>80</v>
      </c>
      <c r="AY2689" s="166" t="s">
        <v>157</v>
      </c>
    </row>
    <row r="2690" spans="2:65" s="1" customFormat="1" ht="33" customHeight="1">
      <c r="B2690" s="28"/>
      <c r="C2690" s="198" t="s">
        <v>1662</v>
      </c>
      <c r="D2690" s="198" t="s">
        <v>160</v>
      </c>
      <c r="E2690" s="199" t="s">
        <v>1547</v>
      </c>
      <c r="F2690" s="200" t="s">
        <v>5387</v>
      </c>
      <c r="G2690" s="201" t="s">
        <v>411</v>
      </c>
      <c r="H2690" s="202">
        <v>24.64</v>
      </c>
      <c r="I2690" s="903"/>
      <c r="J2690" s="203">
        <f>ROUND(I2690*H2690,2)</f>
        <v>0</v>
      </c>
      <c r="K2690" s="200" t="s">
        <v>2720</v>
      </c>
      <c r="L2690" s="28"/>
      <c r="M2690" s="140" t="s">
        <v>1</v>
      </c>
      <c r="N2690" s="141" t="s">
        <v>38</v>
      </c>
      <c r="O2690" s="142">
        <v>0.34499999999999997</v>
      </c>
      <c r="P2690" s="142">
        <f>O2690*H2690</f>
        <v>8.5007999999999999</v>
      </c>
      <c r="Q2690" s="142">
        <v>0</v>
      </c>
      <c r="R2690" s="142">
        <f>Q2690*H2690</f>
        <v>0</v>
      </c>
      <c r="S2690" s="142">
        <v>0</v>
      </c>
      <c r="T2690" s="143">
        <f>S2690*H2690</f>
        <v>0</v>
      </c>
      <c r="AR2690" s="144" t="s">
        <v>188</v>
      </c>
      <c r="AT2690" s="144" t="s">
        <v>160</v>
      </c>
      <c r="AU2690" s="144" t="s">
        <v>88</v>
      </c>
      <c r="AY2690" s="16" t="s">
        <v>157</v>
      </c>
      <c r="BE2690" s="145">
        <f>IF(N2690="základní",J2690,0)</f>
        <v>0</v>
      </c>
      <c r="BF2690" s="145">
        <f>IF(N2690="snížená",J2690,0)</f>
        <v>0</v>
      </c>
      <c r="BG2690" s="145">
        <f>IF(N2690="zákl. přenesená",J2690,0)</f>
        <v>0</v>
      </c>
      <c r="BH2690" s="145">
        <f>IF(N2690="sníž. přenesená",J2690,0)</f>
        <v>0</v>
      </c>
      <c r="BI2690" s="145">
        <f>IF(N2690="nulová",J2690,0)</f>
        <v>0</v>
      </c>
      <c r="BJ2690" s="16" t="s">
        <v>88</v>
      </c>
      <c r="BK2690" s="145">
        <f>ROUND(I2690*H2690,2)</f>
        <v>0</v>
      </c>
      <c r="BL2690" s="16" t="s">
        <v>188</v>
      </c>
      <c r="BM2690" s="144" t="s">
        <v>5388</v>
      </c>
    </row>
    <row r="2691" spans="2:65" s="1" customFormat="1">
      <c r="B2691" s="28"/>
      <c r="D2691" s="150" t="s">
        <v>214</v>
      </c>
      <c r="F2691" s="870" t="s">
        <v>1550</v>
      </c>
      <c r="L2691" s="28"/>
      <c r="M2691" s="152"/>
      <c r="T2691" s="52"/>
      <c r="AT2691" s="16" t="s">
        <v>214</v>
      </c>
      <c r="AU2691" s="16" t="s">
        <v>88</v>
      </c>
    </row>
    <row r="2692" spans="2:65" s="12" customFormat="1">
      <c r="B2692" s="153"/>
      <c r="D2692" s="154" t="s">
        <v>259</v>
      </c>
      <c r="E2692" s="155" t="s">
        <v>1</v>
      </c>
      <c r="F2692" s="156" t="s">
        <v>2723</v>
      </c>
      <c r="H2692" s="155" t="s">
        <v>1</v>
      </c>
      <c r="L2692" s="153"/>
      <c r="M2692" s="157"/>
      <c r="T2692" s="158"/>
      <c r="AT2692" s="155" t="s">
        <v>259</v>
      </c>
      <c r="AU2692" s="155" t="s">
        <v>88</v>
      </c>
      <c r="AV2692" s="12" t="s">
        <v>80</v>
      </c>
      <c r="AW2692" s="12" t="s">
        <v>27</v>
      </c>
      <c r="AX2692" s="12" t="s">
        <v>72</v>
      </c>
      <c r="AY2692" s="155" t="s">
        <v>157</v>
      </c>
    </row>
    <row r="2693" spans="2:65" s="12" customFormat="1">
      <c r="B2693" s="153"/>
      <c r="D2693" s="154" t="s">
        <v>259</v>
      </c>
      <c r="E2693" s="155" t="s">
        <v>1</v>
      </c>
      <c r="F2693" s="156" t="s">
        <v>5153</v>
      </c>
      <c r="H2693" s="155" t="s">
        <v>1</v>
      </c>
      <c r="L2693" s="153"/>
      <c r="M2693" s="157"/>
      <c r="T2693" s="158"/>
      <c r="AT2693" s="155" t="s">
        <v>259</v>
      </c>
      <c r="AU2693" s="155" t="s">
        <v>88</v>
      </c>
      <c r="AV2693" s="12" t="s">
        <v>80</v>
      </c>
      <c r="AW2693" s="12" t="s">
        <v>27</v>
      </c>
      <c r="AX2693" s="12" t="s">
        <v>72</v>
      </c>
      <c r="AY2693" s="155" t="s">
        <v>157</v>
      </c>
    </row>
    <row r="2694" spans="2:65" s="12" customFormat="1">
      <c r="B2694" s="153"/>
      <c r="D2694" s="154" t="s">
        <v>259</v>
      </c>
      <c r="E2694" s="155" t="s">
        <v>1</v>
      </c>
      <c r="F2694" s="156" t="s">
        <v>2759</v>
      </c>
      <c r="H2694" s="155" t="s">
        <v>1</v>
      </c>
      <c r="L2694" s="153"/>
      <c r="M2694" s="157"/>
      <c r="T2694" s="158"/>
      <c r="AT2694" s="155" t="s">
        <v>259</v>
      </c>
      <c r="AU2694" s="155" t="s">
        <v>88</v>
      </c>
      <c r="AV2694" s="12" t="s">
        <v>80</v>
      </c>
      <c r="AW2694" s="12" t="s">
        <v>27</v>
      </c>
      <c r="AX2694" s="12" t="s">
        <v>72</v>
      </c>
      <c r="AY2694" s="155" t="s">
        <v>157</v>
      </c>
    </row>
    <row r="2695" spans="2:65" s="13" customFormat="1">
      <c r="B2695" s="159"/>
      <c r="D2695" s="154" t="s">
        <v>259</v>
      </c>
      <c r="E2695" s="160" t="s">
        <v>1</v>
      </c>
      <c r="F2695" s="161" t="s">
        <v>5389</v>
      </c>
      <c r="H2695" s="162">
        <v>2.4</v>
      </c>
      <c r="L2695" s="159"/>
      <c r="M2695" s="163"/>
      <c r="T2695" s="164"/>
      <c r="AT2695" s="160" t="s">
        <v>259</v>
      </c>
      <c r="AU2695" s="160" t="s">
        <v>88</v>
      </c>
      <c r="AV2695" s="13" t="s">
        <v>88</v>
      </c>
      <c r="AW2695" s="13" t="s">
        <v>27</v>
      </c>
      <c r="AX2695" s="13" t="s">
        <v>72</v>
      </c>
      <c r="AY2695" s="160" t="s">
        <v>157</v>
      </c>
    </row>
    <row r="2696" spans="2:65" s="13" customFormat="1">
      <c r="B2696" s="159"/>
      <c r="D2696" s="154" t="s">
        <v>259</v>
      </c>
      <c r="E2696" s="160" t="s">
        <v>1</v>
      </c>
      <c r="F2696" s="161" t="s">
        <v>5390</v>
      </c>
      <c r="H2696" s="162">
        <v>4.8</v>
      </c>
      <c r="L2696" s="159"/>
      <c r="M2696" s="163"/>
      <c r="T2696" s="164"/>
      <c r="AT2696" s="160" t="s">
        <v>259</v>
      </c>
      <c r="AU2696" s="160" t="s">
        <v>88</v>
      </c>
      <c r="AV2696" s="13" t="s">
        <v>88</v>
      </c>
      <c r="AW2696" s="13" t="s">
        <v>27</v>
      </c>
      <c r="AX2696" s="13" t="s">
        <v>72</v>
      </c>
      <c r="AY2696" s="160" t="s">
        <v>157</v>
      </c>
    </row>
    <row r="2697" spans="2:65" s="12" customFormat="1">
      <c r="B2697" s="153"/>
      <c r="D2697" s="154" t="s">
        <v>259</v>
      </c>
      <c r="E2697" s="155" t="s">
        <v>1</v>
      </c>
      <c r="F2697" s="156" t="s">
        <v>2760</v>
      </c>
      <c r="H2697" s="155" t="s">
        <v>1</v>
      </c>
      <c r="L2697" s="153"/>
      <c r="M2697" s="157"/>
      <c r="T2697" s="158"/>
      <c r="AT2697" s="155" t="s">
        <v>259</v>
      </c>
      <c r="AU2697" s="155" t="s">
        <v>88</v>
      </c>
      <c r="AV2697" s="12" t="s">
        <v>80</v>
      </c>
      <c r="AW2697" s="12" t="s">
        <v>27</v>
      </c>
      <c r="AX2697" s="12" t="s">
        <v>72</v>
      </c>
      <c r="AY2697" s="155" t="s">
        <v>157</v>
      </c>
    </row>
    <row r="2698" spans="2:65" s="13" customFormat="1">
      <c r="B2698" s="159"/>
      <c r="D2698" s="154" t="s">
        <v>259</v>
      </c>
      <c r="E2698" s="160" t="s">
        <v>1</v>
      </c>
      <c r="F2698" s="161" t="s">
        <v>5391</v>
      </c>
      <c r="H2698" s="162">
        <v>8.8000000000000007</v>
      </c>
      <c r="L2698" s="159"/>
      <c r="M2698" s="163"/>
      <c r="T2698" s="164"/>
      <c r="AT2698" s="160" t="s">
        <v>259</v>
      </c>
      <c r="AU2698" s="160" t="s">
        <v>88</v>
      </c>
      <c r="AV2698" s="13" t="s">
        <v>88</v>
      </c>
      <c r="AW2698" s="13" t="s">
        <v>27</v>
      </c>
      <c r="AX2698" s="13" t="s">
        <v>72</v>
      </c>
      <c r="AY2698" s="160" t="s">
        <v>157</v>
      </c>
    </row>
    <row r="2699" spans="2:65" s="12" customFormat="1">
      <c r="B2699" s="153"/>
      <c r="D2699" s="154" t="s">
        <v>259</v>
      </c>
      <c r="E2699" s="155" t="s">
        <v>1</v>
      </c>
      <c r="F2699" s="156" t="s">
        <v>2761</v>
      </c>
      <c r="H2699" s="155" t="s">
        <v>1</v>
      </c>
      <c r="L2699" s="153"/>
      <c r="M2699" s="157"/>
      <c r="T2699" s="158"/>
      <c r="AT2699" s="155" t="s">
        <v>259</v>
      </c>
      <c r="AU2699" s="155" t="s">
        <v>88</v>
      </c>
      <c r="AV2699" s="12" t="s">
        <v>80</v>
      </c>
      <c r="AW2699" s="12" t="s">
        <v>27</v>
      </c>
      <c r="AX2699" s="12" t="s">
        <v>72</v>
      </c>
      <c r="AY2699" s="155" t="s">
        <v>157</v>
      </c>
    </row>
    <row r="2700" spans="2:65" s="13" customFormat="1">
      <c r="B2700" s="159"/>
      <c r="D2700" s="154" t="s">
        <v>259</v>
      </c>
      <c r="E2700" s="160" t="s">
        <v>1</v>
      </c>
      <c r="F2700" s="161" t="s">
        <v>5392</v>
      </c>
      <c r="H2700" s="162">
        <v>8.64</v>
      </c>
      <c r="L2700" s="159"/>
      <c r="M2700" s="163"/>
      <c r="T2700" s="164"/>
      <c r="AT2700" s="160" t="s">
        <v>259</v>
      </c>
      <c r="AU2700" s="160" t="s">
        <v>88</v>
      </c>
      <c r="AV2700" s="13" t="s">
        <v>88</v>
      </c>
      <c r="AW2700" s="13" t="s">
        <v>27</v>
      </c>
      <c r="AX2700" s="13" t="s">
        <v>72</v>
      </c>
      <c r="AY2700" s="160" t="s">
        <v>157</v>
      </c>
    </row>
    <row r="2701" spans="2:65" s="14" customFormat="1">
      <c r="B2701" s="165"/>
      <c r="D2701" s="154" t="s">
        <v>259</v>
      </c>
      <c r="E2701" s="166" t="s">
        <v>1</v>
      </c>
      <c r="F2701" s="167" t="s">
        <v>265</v>
      </c>
      <c r="H2701" s="168">
        <v>24.64</v>
      </c>
      <c r="L2701" s="165"/>
      <c r="M2701" s="169"/>
      <c r="T2701" s="170"/>
      <c r="AT2701" s="166" t="s">
        <v>259</v>
      </c>
      <c r="AU2701" s="166" t="s">
        <v>88</v>
      </c>
      <c r="AV2701" s="14" t="s">
        <v>164</v>
      </c>
      <c r="AW2701" s="14" t="s">
        <v>27</v>
      </c>
      <c r="AX2701" s="14" t="s">
        <v>80</v>
      </c>
      <c r="AY2701" s="166" t="s">
        <v>157</v>
      </c>
    </row>
    <row r="2702" spans="2:65" s="1" customFormat="1" ht="24.25" customHeight="1">
      <c r="B2702" s="28"/>
      <c r="C2702" s="205" t="s">
        <v>1669</v>
      </c>
      <c r="D2702" s="205" t="s">
        <v>557</v>
      </c>
      <c r="E2702" s="206" t="s">
        <v>5393</v>
      </c>
      <c r="F2702" s="207" t="s">
        <v>5394</v>
      </c>
      <c r="G2702" s="208" t="s">
        <v>411</v>
      </c>
      <c r="H2702" s="209">
        <v>8.64</v>
      </c>
      <c r="I2702" s="904"/>
      <c r="J2702" s="210">
        <f>ROUND(I2702*H2702,2)</f>
        <v>0</v>
      </c>
      <c r="K2702" s="207" t="s">
        <v>2720</v>
      </c>
      <c r="L2702" s="185"/>
      <c r="M2702" s="186" t="s">
        <v>1</v>
      </c>
      <c r="N2702" s="187" t="s">
        <v>38</v>
      </c>
      <c r="O2702" s="142">
        <v>0</v>
      </c>
      <c r="P2702" s="142">
        <f>O2702*H2702</f>
        <v>0</v>
      </c>
      <c r="Q2702" s="142">
        <v>3.0000000000000001E-3</v>
      </c>
      <c r="R2702" s="142">
        <f>Q2702*H2702</f>
        <v>2.5920000000000002E-2</v>
      </c>
      <c r="S2702" s="142">
        <v>0</v>
      </c>
      <c r="T2702" s="143">
        <f>S2702*H2702</f>
        <v>0</v>
      </c>
      <c r="AR2702" s="144" t="s">
        <v>735</v>
      </c>
      <c r="AT2702" s="144" t="s">
        <v>557</v>
      </c>
      <c r="AU2702" s="144" t="s">
        <v>88</v>
      </c>
      <c r="AY2702" s="16" t="s">
        <v>157</v>
      </c>
      <c r="BE2702" s="145">
        <f>IF(N2702="základní",J2702,0)</f>
        <v>0</v>
      </c>
      <c r="BF2702" s="145">
        <f>IF(N2702="snížená",J2702,0)</f>
        <v>0</v>
      </c>
      <c r="BG2702" s="145">
        <f>IF(N2702="zákl. přenesená",J2702,0)</f>
        <v>0</v>
      </c>
      <c r="BH2702" s="145">
        <f>IF(N2702="sníž. přenesená",J2702,0)</f>
        <v>0</v>
      </c>
      <c r="BI2702" s="145">
        <f>IF(N2702="nulová",J2702,0)</f>
        <v>0</v>
      </c>
      <c r="BJ2702" s="16" t="s">
        <v>88</v>
      </c>
      <c r="BK2702" s="145">
        <f>ROUND(I2702*H2702,2)</f>
        <v>0</v>
      </c>
      <c r="BL2702" s="16" t="s">
        <v>188</v>
      </c>
      <c r="BM2702" s="144" t="s">
        <v>5395</v>
      </c>
    </row>
    <row r="2703" spans="2:65" s="12" customFormat="1">
      <c r="B2703" s="153"/>
      <c r="D2703" s="154" t="s">
        <v>259</v>
      </c>
      <c r="E2703" s="155" t="s">
        <v>1</v>
      </c>
      <c r="F2703" s="156" t="s">
        <v>2723</v>
      </c>
      <c r="H2703" s="155" t="s">
        <v>1</v>
      </c>
      <c r="L2703" s="153"/>
      <c r="M2703" s="157"/>
      <c r="T2703" s="158"/>
      <c r="AT2703" s="155" t="s">
        <v>259</v>
      </c>
      <c r="AU2703" s="155" t="s">
        <v>88</v>
      </c>
      <c r="AV2703" s="12" t="s">
        <v>80</v>
      </c>
      <c r="AW2703" s="12" t="s">
        <v>27</v>
      </c>
      <c r="AX2703" s="12" t="s">
        <v>72</v>
      </c>
      <c r="AY2703" s="155" t="s">
        <v>157</v>
      </c>
    </row>
    <row r="2704" spans="2:65" s="12" customFormat="1">
      <c r="B2704" s="153"/>
      <c r="D2704" s="154" t="s">
        <v>259</v>
      </c>
      <c r="E2704" s="155" t="s">
        <v>1</v>
      </c>
      <c r="F2704" s="156" t="s">
        <v>5153</v>
      </c>
      <c r="H2704" s="155" t="s">
        <v>1</v>
      </c>
      <c r="L2704" s="153"/>
      <c r="M2704" s="157"/>
      <c r="T2704" s="158"/>
      <c r="AT2704" s="155" t="s">
        <v>259</v>
      </c>
      <c r="AU2704" s="155" t="s">
        <v>88</v>
      </c>
      <c r="AV2704" s="12" t="s">
        <v>80</v>
      </c>
      <c r="AW2704" s="12" t="s">
        <v>27</v>
      </c>
      <c r="AX2704" s="12" t="s">
        <v>72</v>
      </c>
      <c r="AY2704" s="155" t="s">
        <v>157</v>
      </c>
    </row>
    <row r="2705" spans="2:65" s="12" customFormat="1">
      <c r="B2705" s="153"/>
      <c r="D2705" s="154" t="s">
        <v>259</v>
      </c>
      <c r="E2705" s="155" t="s">
        <v>1</v>
      </c>
      <c r="F2705" s="156" t="s">
        <v>2761</v>
      </c>
      <c r="H2705" s="155" t="s">
        <v>1</v>
      </c>
      <c r="L2705" s="153"/>
      <c r="M2705" s="157"/>
      <c r="T2705" s="158"/>
      <c r="AT2705" s="155" t="s">
        <v>259</v>
      </c>
      <c r="AU2705" s="155" t="s">
        <v>88</v>
      </c>
      <c r="AV2705" s="12" t="s">
        <v>80</v>
      </c>
      <c r="AW2705" s="12" t="s">
        <v>27</v>
      </c>
      <c r="AX2705" s="12" t="s">
        <v>72</v>
      </c>
      <c r="AY2705" s="155" t="s">
        <v>157</v>
      </c>
    </row>
    <row r="2706" spans="2:65" s="13" customFormat="1">
      <c r="B2706" s="159"/>
      <c r="D2706" s="154" t="s">
        <v>259</v>
      </c>
      <c r="E2706" s="160" t="s">
        <v>1</v>
      </c>
      <c r="F2706" s="161" t="s">
        <v>5392</v>
      </c>
      <c r="H2706" s="162">
        <v>8.64</v>
      </c>
      <c r="L2706" s="159"/>
      <c r="M2706" s="163"/>
      <c r="T2706" s="164"/>
      <c r="AT2706" s="160" t="s">
        <v>259</v>
      </c>
      <c r="AU2706" s="160" t="s">
        <v>88</v>
      </c>
      <c r="AV2706" s="13" t="s">
        <v>88</v>
      </c>
      <c r="AW2706" s="13" t="s">
        <v>27</v>
      </c>
      <c r="AX2706" s="13" t="s">
        <v>72</v>
      </c>
      <c r="AY2706" s="160" t="s">
        <v>157</v>
      </c>
    </row>
    <row r="2707" spans="2:65" s="14" customFormat="1">
      <c r="B2707" s="165"/>
      <c r="D2707" s="154" t="s">
        <v>259</v>
      </c>
      <c r="E2707" s="166" t="s">
        <v>1</v>
      </c>
      <c r="F2707" s="167" t="s">
        <v>265</v>
      </c>
      <c r="H2707" s="168">
        <v>8.64</v>
      </c>
      <c r="L2707" s="165"/>
      <c r="M2707" s="169"/>
      <c r="T2707" s="170"/>
      <c r="AT2707" s="166" t="s">
        <v>259</v>
      </c>
      <c r="AU2707" s="166" t="s">
        <v>88</v>
      </c>
      <c r="AV2707" s="14" t="s">
        <v>164</v>
      </c>
      <c r="AW2707" s="14" t="s">
        <v>27</v>
      </c>
      <c r="AX2707" s="14" t="s">
        <v>80</v>
      </c>
      <c r="AY2707" s="166" t="s">
        <v>157</v>
      </c>
    </row>
    <row r="2708" spans="2:65" s="1" customFormat="1" ht="24.25" customHeight="1">
      <c r="B2708" s="28"/>
      <c r="C2708" s="205" t="s">
        <v>1673</v>
      </c>
      <c r="D2708" s="205" t="s">
        <v>557</v>
      </c>
      <c r="E2708" s="206" t="s">
        <v>5396</v>
      </c>
      <c r="F2708" s="207" t="s">
        <v>5397</v>
      </c>
      <c r="G2708" s="208" t="s">
        <v>411</v>
      </c>
      <c r="H2708" s="209">
        <v>2.4</v>
      </c>
      <c r="I2708" s="904"/>
      <c r="J2708" s="210">
        <f>ROUND(I2708*H2708,2)</f>
        <v>0</v>
      </c>
      <c r="K2708" s="207" t="s">
        <v>2720</v>
      </c>
      <c r="L2708" s="185"/>
      <c r="M2708" s="186" t="s">
        <v>1</v>
      </c>
      <c r="N2708" s="187" t="s">
        <v>38</v>
      </c>
      <c r="O2708" s="142">
        <v>0</v>
      </c>
      <c r="P2708" s="142">
        <f>O2708*H2708</f>
        <v>0</v>
      </c>
      <c r="Q2708" s="142">
        <v>4.0000000000000001E-3</v>
      </c>
      <c r="R2708" s="142">
        <f>Q2708*H2708</f>
        <v>9.5999999999999992E-3</v>
      </c>
      <c r="S2708" s="142">
        <v>0</v>
      </c>
      <c r="T2708" s="143">
        <f>S2708*H2708</f>
        <v>0</v>
      </c>
      <c r="AR2708" s="144" t="s">
        <v>735</v>
      </c>
      <c r="AT2708" s="144" t="s">
        <v>557</v>
      </c>
      <c r="AU2708" s="144" t="s">
        <v>88</v>
      </c>
      <c r="AY2708" s="16" t="s">
        <v>157</v>
      </c>
      <c r="BE2708" s="145">
        <f>IF(N2708="základní",J2708,0)</f>
        <v>0</v>
      </c>
      <c r="BF2708" s="145">
        <f>IF(N2708="snížená",J2708,0)</f>
        <v>0</v>
      </c>
      <c r="BG2708" s="145">
        <f>IF(N2708="zákl. přenesená",J2708,0)</f>
        <v>0</v>
      </c>
      <c r="BH2708" s="145">
        <f>IF(N2708="sníž. přenesená",J2708,0)</f>
        <v>0</v>
      </c>
      <c r="BI2708" s="145">
        <f>IF(N2708="nulová",J2708,0)</f>
        <v>0</v>
      </c>
      <c r="BJ2708" s="16" t="s">
        <v>88</v>
      </c>
      <c r="BK2708" s="145">
        <f>ROUND(I2708*H2708,2)</f>
        <v>0</v>
      </c>
      <c r="BL2708" s="16" t="s">
        <v>188</v>
      </c>
      <c r="BM2708" s="144" t="s">
        <v>5398</v>
      </c>
    </row>
    <row r="2709" spans="2:65" s="12" customFormat="1">
      <c r="B2709" s="153"/>
      <c r="D2709" s="154" t="s">
        <v>259</v>
      </c>
      <c r="E2709" s="155" t="s">
        <v>1</v>
      </c>
      <c r="F2709" s="156" t="s">
        <v>2723</v>
      </c>
      <c r="H2709" s="155" t="s">
        <v>1</v>
      </c>
      <c r="L2709" s="153"/>
      <c r="M2709" s="157"/>
      <c r="T2709" s="158"/>
      <c r="AT2709" s="155" t="s">
        <v>259</v>
      </c>
      <c r="AU2709" s="155" t="s">
        <v>88</v>
      </c>
      <c r="AV2709" s="12" t="s">
        <v>80</v>
      </c>
      <c r="AW2709" s="12" t="s">
        <v>27</v>
      </c>
      <c r="AX2709" s="12" t="s">
        <v>72</v>
      </c>
      <c r="AY2709" s="155" t="s">
        <v>157</v>
      </c>
    </row>
    <row r="2710" spans="2:65" s="12" customFormat="1">
      <c r="B2710" s="153"/>
      <c r="D2710" s="154" t="s">
        <v>259</v>
      </c>
      <c r="E2710" s="155" t="s">
        <v>1</v>
      </c>
      <c r="F2710" s="156" t="s">
        <v>5153</v>
      </c>
      <c r="H2710" s="155" t="s">
        <v>1</v>
      </c>
      <c r="L2710" s="153"/>
      <c r="M2710" s="157"/>
      <c r="T2710" s="158"/>
      <c r="AT2710" s="155" t="s">
        <v>259</v>
      </c>
      <c r="AU2710" s="155" t="s">
        <v>88</v>
      </c>
      <c r="AV2710" s="12" t="s">
        <v>80</v>
      </c>
      <c r="AW2710" s="12" t="s">
        <v>27</v>
      </c>
      <c r="AX2710" s="12" t="s">
        <v>72</v>
      </c>
      <c r="AY2710" s="155" t="s">
        <v>157</v>
      </c>
    </row>
    <row r="2711" spans="2:65" s="12" customFormat="1">
      <c r="B2711" s="153"/>
      <c r="D2711" s="154" t="s">
        <v>259</v>
      </c>
      <c r="E2711" s="155" t="s">
        <v>1</v>
      </c>
      <c r="F2711" s="156" t="s">
        <v>2759</v>
      </c>
      <c r="H2711" s="155" t="s">
        <v>1</v>
      </c>
      <c r="L2711" s="153"/>
      <c r="M2711" s="157"/>
      <c r="T2711" s="158"/>
      <c r="AT2711" s="155" t="s">
        <v>259</v>
      </c>
      <c r="AU2711" s="155" t="s">
        <v>88</v>
      </c>
      <c r="AV2711" s="12" t="s">
        <v>80</v>
      </c>
      <c r="AW2711" s="12" t="s">
        <v>27</v>
      </c>
      <c r="AX2711" s="12" t="s">
        <v>72</v>
      </c>
      <c r="AY2711" s="155" t="s">
        <v>157</v>
      </c>
    </row>
    <row r="2712" spans="2:65" s="13" customFormat="1">
      <c r="B2712" s="159"/>
      <c r="D2712" s="154" t="s">
        <v>259</v>
      </c>
      <c r="E2712" s="160" t="s">
        <v>1</v>
      </c>
      <c r="F2712" s="161" t="s">
        <v>5389</v>
      </c>
      <c r="H2712" s="162">
        <v>2.4</v>
      </c>
      <c r="L2712" s="159"/>
      <c r="M2712" s="163"/>
      <c r="T2712" s="164"/>
      <c r="AT2712" s="160" t="s">
        <v>259</v>
      </c>
      <c r="AU2712" s="160" t="s">
        <v>88</v>
      </c>
      <c r="AV2712" s="13" t="s">
        <v>88</v>
      </c>
      <c r="AW2712" s="13" t="s">
        <v>27</v>
      </c>
      <c r="AX2712" s="13" t="s">
        <v>72</v>
      </c>
      <c r="AY2712" s="160" t="s">
        <v>157</v>
      </c>
    </row>
    <row r="2713" spans="2:65" s="14" customFormat="1">
      <c r="B2713" s="165"/>
      <c r="D2713" s="154" t="s">
        <v>259</v>
      </c>
      <c r="E2713" s="166" t="s">
        <v>1</v>
      </c>
      <c r="F2713" s="167" t="s">
        <v>265</v>
      </c>
      <c r="H2713" s="168">
        <v>2.4</v>
      </c>
      <c r="L2713" s="165"/>
      <c r="M2713" s="169"/>
      <c r="T2713" s="170"/>
      <c r="AT2713" s="166" t="s">
        <v>259</v>
      </c>
      <c r="AU2713" s="166" t="s">
        <v>88</v>
      </c>
      <c r="AV2713" s="14" t="s">
        <v>164</v>
      </c>
      <c r="AW2713" s="14" t="s">
        <v>27</v>
      </c>
      <c r="AX2713" s="14" t="s">
        <v>80</v>
      </c>
      <c r="AY2713" s="166" t="s">
        <v>157</v>
      </c>
    </row>
    <row r="2714" spans="2:65" s="1" customFormat="1" ht="24.25" customHeight="1">
      <c r="B2714" s="28"/>
      <c r="C2714" s="205" t="s">
        <v>1677</v>
      </c>
      <c r="D2714" s="205" t="s">
        <v>557</v>
      </c>
      <c r="E2714" s="206" t="s">
        <v>5399</v>
      </c>
      <c r="F2714" s="207" t="s">
        <v>5400</v>
      </c>
      <c r="G2714" s="208" t="s">
        <v>411</v>
      </c>
      <c r="H2714" s="209">
        <v>13.6</v>
      </c>
      <c r="I2714" s="904"/>
      <c r="J2714" s="210">
        <f>ROUND(I2714*H2714,2)</f>
        <v>0</v>
      </c>
      <c r="K2714" s="207" t="s">
        <v>2720</v>
      </c>
      <c r="L2714" s="185"/>
      <c r="M2714" s="186" t="s">
        <v>1</v>
      </c>
      <c r="N2714" s="187" t="s">
        <v>38</v>
      </c>
      <c r="O2714" s="142">
        <v>0</v>
      </c>
      <c r="P2714" s="142">
        <f>O2714*H2714</f>
        <v>0</v>
      </c>
      <c r="Q2714" s="142">
        <v>5.0000000000000001E-3</v>
      </c>
      <c r="R2714" s="142">
        <f>Q2714*H2714</f>
        <v>6.8000000000000005E-2</v>
      </c>
      <c r="S2714" s="142">
        <v>0</v>
      </c>
      <c r="T2714" s="143">
        <f>S2714*H2714</f>
        <v>0</v>
      </c>
      <c r="AR2714" s="144" t="s">
        <v>735</v>
      </c>
      <c r="AT2714" s="144" t="s">
        <v>557</v>
      </c>
      <c r="AU2714" s="144" t="s">
        <v>88</v>
      </c>
      <c r="AY2714" s="16" t="s">
        <v>157</v>
      </c>
      <c r="BE2714" s="145">
        <f>IF(N2714="základní",J2714,0)</f>
        <v>0</v>
      </c>
      <c r="BF2714" s="145">
        <f>IF(N2714="snížená",J2714,0)</f>
        <v>0</v>
      </c>
      <c r="BG2714" s="145">
        <f>IF(N2714="zákl. přenesená",J2714,0)</f>
        <v>0</v>
      </c>
      <c r="BH2714" s="145">
        <f>IF(N2714="sníž. přenesená",J2714,0)</f>
        <v>0</v>
      </c>
      <c r="BI2714" s="145">
        <f>IF(N2714="nulová",J2714,0)</f>
        <v>0</v>
      </c>
      <c r="BJ2714" s="16" t="s">
        <v>88</v>
      </c>
      <c r="BK2714" s="145">
        <f>ROUND(I2714*H2714,2)</f>
        <v>0</v>
      </c>
      <c r="BL2714" s="16" t="s">
        <v>188</v>
      </c>
      <c r="BM2714" s="144" t="s">
        <v>5401</v>
      </c>
    </row>
    <row r="2715" spans="2:65" s="12" customFormat="1">
      <c r="B2715" s="153"/>
      <c r="D2715" s="154" t="s">
        <v>259</v>
      </c>
      <c r="E2715" s="155" t="s">
        <v>1</v>
      </c>
      <c r="F2715" s="156" t="s">
        <v>2723</v>
      </c>
      <c r="H2715" s="155" t="s">
        <v>1</v>
      </c>
      <c r="L2715" s="153"/>
      <c r="M2715" s="157"/>
      <c r="T2715" s="158"/>
      <c r="AT2715" s="155" t="s">
        <v>259</v>
      </c>
      <c r="AU2715" s="155" t="s">
        <v>88</v>
      </c>
      <c r="AV2715" s="12" t="s">
        <v>80</v>
      </c>
      <c r="AW2715" s="12" t="s">
        <v>27</v>
      </c>
      <c r="AX2715" s="12" t="s">
        <v>72</v>
      </c>
      <c r="AY2715" s="155" t="s">
        <v>157</v>
      </c>
    </row>
    <row r="2716" spans="2:65" s="12" customFormat="1">
      <c r="B2716" s="153"/>
      <c r="D2716" s="154" t="s">
        <v>259</v>
      </c>
      <c r="E2716" s="155" t="s">
        <v>1</v>
      </c>
      <c r="F2716" s="156" t="s">
        <v>5153</v>
      </c>
      <c r="H2716" s="155" t="s">
        <v>1</v>
      </c>
      <c r="L2716" s="153"/>
      <c r="M2716" s="157"/>
      <c r="T2716" s="158"/>
      <c r="AT2716" s="155" t="s">
        <v>259</v>
      </c>
      <c r="AU2716" s="155" t="s">
        <v>88</v>
      </c>
      <c r="AV2716" s="12" t="s">
        <v>80</v>
      </c>
      <c r="AW2716" s="12" t="s">
        <v>27</v>
      </c>
      <c r="AX2716" s="12" t="s">
        <v>72</v>
      </c>
      <c r="AY2716" s="155" t="s">
        <v>157</v>
      </c>
    </row>
    <row r="2717" spans="2:65" s="12" customFormat="1">
      <c r="B2717" s="153"/>
      <c r="D2717" s="154" t="s">
        <v>259</v>
      </c>
      <c r="E2717" s="155" t="s">
        <v>1</v>
      </c>
      <c r="F2717" s="156" t="s">
        <v>2759</v>
      </c>
      <c r="H2717" s="155" t="s">
        <v>1</v>
      </c>
      <c r="L2717" s="153"/>
      <c r="M2717" s="157"/>
      <c r="T2717" s="158"/>
      <c r="AT2717" s="155" t="s">
        <v>259</v>
      </c>
      <c r="AU2717" s="155" t="s">
        <v>88</v>
      </c>
      <c r="AV2717" s="12" t="s">
        <v>80</v>
      </c>
      <c r="AW2717" s="12" t="s">
        <v>27</v>
      </c>
      <c r="AX2717" s="12" t="s">
        <v>72</v>
      </c>
      <c r="AY2717" s="155" t="s">
        <v>157</v>
      </c>
    </row>
    <row r="2718" spans="2:65" s="13" customFormat="1">
      <c r="B2718" s="159"/>
      <c r="D2718" s="154" t="s">
        <v>259</v>
      </c>
      <c r="E2718" s="160" t="s">
        <v>1</v>
      </c>
      <c r="F2718" s="161" t="s">
        <v>5390</v>
      </c>
      <c r="H2718" s="162">
        <v>4.8</v>
      </c>
      <c r="L2718" s="159"/>
      <c r="M2718" s="163"/>
      <c r="T2718" s="164"/>
      <c r="AT2718" s="160" t="s">
        <v>259</v>
      </c>
      <c r="AU2718" s="160" t="s">
        <v>88</v>
      </c>
      <c r="AV2718" s="13" t="s">
        <v>88</v>
      </c>
      <c r="AW2718" s="13" t="s">
        <v>27</v>
      </c>
      <c r="AX2718" s="13" t="s">
        <v>72</v>
      </c>
      <c r="AY2718" s="160" t="s">
        <v>157</v>
      </c>
    </row>
    <row r="2719" spans="2:65" s="12" customFormat="1">
      <c r="B2719" s="153"/>
      <c r="D2719" s="154" t="s">
        <v>259</v>
      </c>
      <c r="E2719" s="155" t="s">
        <v>1</v>
      </c>
      <c r="F2719" s="156" t="s">
        <v>2760</v>
      </c>
      <c r="H2719" s="155" t="s">
        <v>1</v>
      </c>
      <c r="L2719" s="153"/>
      <c r="M2719" s="157"/>
      <c r="T2719" s="158"/>
      <c r="AT2719" s="155" t="s">
        <v>259</v>
      </c>
      <c r="AU2719" s="155" t="s">
        <v>88</v>
      </c>
      <c r="AV2719" s="12" t="s">
        <v>80</v>
      </c>
      <c r="AW2719" s="12" t="s">
        <v>27</v>
      </c>
      <c r="AX2719" s="12" t="s">
        <v>72</v>
      </c>
      <c r="AY2719" s="155" t="s">
        <v>157</v>
      </c>
    </row>
    <row r="2720" spans="2:65" s="13" customFormat="1">
      <c r="B2720" s="159"/>
      <c r="D2720" s="154" t="s">
        <v>259</v>
      </c>
      <c r="E2720" s="160" t="s">
        <v>1</v>
      </c>
      <c r="F2720" s="161" t="s">
        <v>5391</v>
      </c>
      <c r="H2720" s="162">
        <v>8.8000000000000007</v>
      </c>
      <c r="L2720" s="159"/>
      <c r="M2720" s="163"/>
      <c r="T2720" s="164"/>
      <c r="AT2720" s="160" t="s">
        <v>259</v>
      </c>
      <c r="AU2720" s="160" t="s">
        <v>88</v>
      </c>
      <c r="AV2720" s="13" t="s">
        <v>88</v>
      </c>
      <c r="AW2720" s="13" t="s">
        <v>27</v>
      </c>
      <c r="AX2720" s="13" t="s">
        <v>72</v>
      </c>
      <c r="AY2720" s="160" t="s">
        <v>157</v>
      </c>
    </row>
    <row r="2721" spans="2:65" s="14" customFormat="1">
      <c r="B2721" s="165"/>
      <c r="D2721" s="154" t="s">
        <v>259</v>
      </c>
      <c r="E2721" s="166" t="s">
        <v>1</v>
      </c>
      <c r="F2721" s="167" t="s">
        <v>265</v>
      </c>
      <c r="H2721" s="168">
        <v>13.6</v>
      </c>
      <c r="L2721" s="165"/>
      <c r="M2721" s="169"/>
      <c r="T2721" s="170"/>
      <c r="AT2721" s="166" t="s">
        <v>259</v>
      </c>
      <c r="AU2721" s="166" t="s">
        <v>88</v>
      </c>
      <c r="AV2721" s="14" t="s">
        <v>164</v>
      </c>
      <c r="AW2721" s="14" t="s">
        <v>27</v>
      </c>
      <c r="AX2721" s="14" t="s">
        <v>80</v>
      </c>
      <c r="AY2721" s="166" t="s">
        <v>157</v>
      </c>
    </row>
    <row r="2722" spans="2:65" s="1" customFormat="1" ht="33" customHeight="1">
      <c r="B2722" s="28"/>
      <c r="C2722" s="198" t="s">
        <v>1686</v>
      </c>
      <c r="D2722" s="198" t="s">
        <v>160</v>
      </c>
      <c r="E2722" s="199" t="s">
        <v>5402</v>
      </c>
      <c r="F2722" s="200" t="s">
        <v>5403</v>
      </c>
      <c r="G2722" s="201" t="s">
        <v>411</v>
      </c>
      <c r="H2722" s="202">
        <v>38.200000000000003</v>
      </c>
      <c r="I2722" s="903"/>
      <c r="J2722" s="203">
        <f>ROUND(I2722*H2722,2)</f>
        <v>0</v>
      </c>
      <c r="K2722" s="200" t="s">
        <v>2720</v>
      </c>
      <c r="L2722" s="28"/>
      <c r="M2722" s="140" t="s">
        <v>1</v>
      </c>
      <c r="N2722" s="141" t="s">
        <v>38</v>
      </c>
      <c r="O2722" s="142">
        <v>0.52100000000000002</v>
      </c>
      <c r="P2722" s="142">
        <f>O2722*H2722</f>
        <v>19.902200000000001</v>
      </c>
      <c r="Q2722" s="142">
        <v>0</v>
      </c>
      <c r="R2722" s="142">
        <f>Q2722*H2722</f>
        <v>0</v>
      </c>
      <c r="S2722" s="142">
        <v>0</v>
      </c>
      <c r="T2722" s="143">
        <f>S2722*H2722</f>
        <v>0</v>
      </c>
      <c r="AR2722" s="144" t="s">
        <v>188</v>
      </c>
      <c r="AT2722" s="144" t="s">
        <v>160</v>
      </c>
      <c r="AU2722" s="144" t="s">
        <v>88</v>
      </c>
      <c r="AY2722" s="16" t="s">
        <v>157</v>
      </c>
      <c r="BE2722" s="145">
        <f>IF(N2722="základní",J2722,0)</f>
        <v>0</v>
      </c>
      <c r="BF2722" s="145">
        <f>IF(N2722="snížená",J2722,0)</f>
        <v>0</v>
      </c>
      <c r="BG2722" s="145">
        <f>IF(N2722="zákl. přenesená",J2722,0)</f>
        <v>0</v>
      </c>
      <c r="BH2722" s="145">
        <f>IF(N2722="sníž. přenesená",J2722,0)</f>
        <v>0</v>
      </c>
      <c r="BI2722" s="145">
        <f>IF(N2722="nulová",J2722,0)</f>
        <v>0</v>
      </c>
      <c r="BJ2722" s="16" t="s">
        <v>88</v>
      </c>
      <c r="BK2722" s="145">
        <f>ROUND(I2722*H2722,2)</f>
        <v>0</v>
      </c>
      <c r="BL2722" s="16" t="s">
        <v>188</v>
      </c>
      <c r="BM2722" s="144" t="s">
        <v>5404</v>
      </c>
    </row>
    <row r="2723" spans="2:65" s="1" customFormat="1">
      <c r="B2723" s="28"/>
      <c r="D2723" s="150" t="s">
        <v>214</v>
      </c>
      <c r="F2723" s="870" t="s">
        <v>5405</v>
      </c>
      <c r="L2723" s="28"/>
      <c r="M2723" s="152"/>
      <c r="T2723" s="52"/>
      <c r="AT2723" s="16" t="s">
        <v>214</v>
      </c>
      <c r="AU2723" s="16" t="s">
        <v>88</v>
      </c>
    </row>
    <row r="2724" spans="2:65" s="12" customFormat="1">
      <c r="B2724" s="153"/>
      <c r="D2724" s="154" t="s">
        <v>259</v>
      </c>
      <c r="E2724" s="155" t="s">
        <v>1</v>
      </c>
      <c r="F2724" s="156" t="s">
        <v>2723</v>
      </c>
      <c r="H2724" s="155" t="s">
        <v>1</v>
      </c>
      <c r="L2724" s="153"/>
      <c r="M2724" s="157"/>
      <c r="T2724" s="158"/>
      <c r="AT2724" s="155" t="s">
        <v>259</v>
      </c>
      <c r="AU2724" s="155" t="s">
        <v>88</v>
      </c>
      <c r="AV2724" s="12" t="s">
        <v>80</v>
      </c>
      <c r="AW2724" s="12" t="s">
        <v>27</v>
      </c>
      <c r="AX2724" s="12" t="s">
        <v>72</v>
      </c>
      <c r="AY2724" s="155" t="s">
        <v>157</v>
      </c>
    </row>
    <row r="2725" spans="2:65" s="12" customFormat="1">
      <c r="B2725" s="153"/>
      <c r="D2725" s="154" t="s">
        <v>259</v>
      </c>
      <c r="E2725" s="155" t="s">
        <v>1</v>
      </c>
      <c r="F2725" s="156" t="s">
        <v>5153</v>
      </c>
      <c r="H2725" s="155" t="s">
        <v>1</v>
      </c>
      <c r="L2725" s="153"/>
      <c r="M2725" s="157"/>
      <c r="T2725" s="158"/>
      <c r="AT2725" s="155" t="s">
        <v>259</v>
      </c>
      <c r="AU2725" s="155" t="s">
        <v>88</v>
      </c>
      <c r="AV2725" s="12" t="s">
        <v>80</v>
      </c>
      <c r="AW2725" s="12" t="s">
        <v>27</v>
      </c>
      <c r="AX2725" s="12" t="s">
        <v>72</v>
      </c>
      <c r="AY2725" s="155" t="s">
        <v>157</v>
      </c>
    </row>
    <row r="2726" spans="2:65" s="12" customFormat="1">
      <c r="B2726" s="153"/>
      <c r="D2726" s="154" t="s">
        <v>259</v>
      </c>
      <c r="E2726" s="155" t="s">
        <v>1</v>
      </c>
      <c r="F2726" s="156" t="s">
        <v>2759</v>
      </c>
      <c r="H2726" s="155" t="s">
        <v>1</v>
      </c>
      <c r="L2726" s="153"/>
      <c r="M2726" s="157"/>
      <c r="T2726" s="158"/>
      <c r="AT2726" s="155" t="s">
        <v>259</v>
      </c>
      <c r="AU2726" s="155" t="s">
        <v>88</v>
      </c>
      <c r="AV2726" s="12" t="s">
        <v>80</v>
      </c>
      <c r="AW2726" s="12" t="s">
        <v>27</v>
      </c>
      <c r="AX2726" s="12" t="s">
        <v>72</v>
      </c>
      <c r="AY2726" s="155" t="s">
        <v>157</v>
      </c>
    </row>
    <row r="2727" spans="2:65" s="13" customFormat="1">
      <c r="B2727" s="159"/>
      <c r="D2727" s="154" t="s">
        <v>259</v>
      </c>
      <c r="E2727" s="160" t="s">
        <v>1</v>
      </c>
      <c r="F2727" s="161" t="s">
        <v>5406</v>
      </c>
      <c r="H2727" s="162">
        <v>9.6</v>
      </c>
      <c r="L2727" s="159"/>
      <c r="M2727" s="163"/>
      <c r="T2727" s="164"/>
      <c r="AT2727" s="160" t="s">
        <v>259</v>
      </c>
      <c r="AU2727" s="160" t="s">
        <v>88</v>
      </c>
      <c r="AV2727" s="13" t="s">
        <v>88</v>
      </c>
      <c r="AW2727" s="13" t="s">
        <v>27</v>
      </c>
      <c r="AX2727" s="13" t="s">
        <v>72</v>
      </c>
      <c r="AY2727" s="160" t="s">
        <v>157</v>
      </c>
    </row>
    <row r="2728" spans="2:65" s="13" customFormat="1">
      <c r="B2728" s="159"/>
      <c r="D2728" s="154" t="s">
        <v>259</v>
      </c>
      <c r="E2728" s="160" t="s">
        <v>1</v>
      </c>
      <c r="F2728" s="161" t="s">
        <v>5407</v>
      </c>
      <c r="H2728" s="162">
        <v>1.2</v>
      </c>
      <c r="L2728" s="159"/>
      <c r="M2728" s="163"/>
      <c r="T2728" s="164"/>
      <c r="AT2728" s="160" t="s">
        <v>259</v>
      </c>
      <c r="AU2728" s="160" t="s">
        <v>88</v>
      </c>
      <c r="AV2728" s="13" t="s">
        <v>88</v>
      </c>
      <c r="AW2728" s="13" t="s">
        <v>27</v>
      </c>
      <c r="AX2728" s="13" t="s">
        <v>72</v>
      </c>
      <c r="AY2728" s="160" t="s">
        <v>157</v>
      </c>
    </row>
    <row r="2729" spans="2:65" s="12" customFormat="1">
      <c r="B2729" s="153"/>
      <c r="D2729" s="154" t="s">
        <v>259</v>
      </c>
      <c r="E2729" s="155" t="s">
        <v>1</v>
      </c>
      <c r="F2729" s="156" t="s">
        <v>2760</v>
      </c>
      <c r="H2729" s="155" t="s">
        <v>1</v>
      </c>
      <c r="L2729" s="153"/>
      <c r="M2729" s="157"/>
      <c r="T2729" s="158"/>
      <c r="AT2729" s="155" t="s">
        <v>259</v>
      </c>
      <c r="AU2729" s="155" t="s">
        <v>88</v>
      </c>
      <c r="AV2729" s="12" t="s">
        <v>80</v>
      </c>
      <c r="AW2729" s="12" t="s">
        <v>27</v>
      </c>
      <c r="AX2729" s="12" t="s">
        <v>72</v>
      </c>
      <c r="AY2729" s="155" t="s">
        <v>157</v>
      </c>
    </row>
    <row r="2730" spans="2:65" s="13" customFormat="1">
      <c r="B2730" s="159"/>
      <c r="D2730" s="154" t="s">
        <v>259</v>
      </c>
      <c r="E2730" s="160" t="s">
        <v>1</v>
      </c>
      <c r="F2730" s="161" t="s">
        <v>5408</v>
      </c>
      <c r="H2730" s="162">
        <v>11</v>
      </c>
      <c r="L2730" s="159"/>
      <c r="M2730" s="163"/>
      <c r="T2730" s="164"/>
      <c r="AT2730" s="160" t="s">
        <v>259</v>
      </c>
      <c r="AU2730" s="160" t="s">
        <v>88</v>
      </c>
      <c r="AV2730" s="13" t="s">
        <v>88</v>
      </c>
      <c r="AW2730" s="13" t="s">
        <v>27</v>
      </c>
      <c r="AX2730" s="13" t="s">
        <v>72</v>
      </c>
      <c r="AY2730" s="160" t="s">
        <v>157</v>
      </c>
    </row>
    <row r="2731" spans="2:65" s="13" customFormat="1">
      <c r="B2731" s="159"/>
      <c r="D2731" s="154" t="s">
        <v>259</v>
      </c>
      <c r="E2731" s="160" t="s">
        <v>1</v>
      </c>
      <c r="F2731" s="161" t="s">
        <v>5409</v>
      </c>
      <c r="H2731" s="162">
        <v>2.2000000000000002</v>
      </c>
      <c r="L2731" s="159"/>
      <c r="M2731" s="163"/>
      <c r="T2731" s="164"/>
      <c r="AT2731" s="160" t="s">
        <v>259</v>
      </c>
      <c r="AU2731" s="160" t="s">
        <v>88</v>
      </c>
      <c r="AV2731" s="13" t="s">
        <v>88</v>
      </c>
      <c r="AW2731" s="13" t="s">
        <v>27</v>
      </c>
      <c r="AX2731" s="13" t="s">
        <v>72</v>
      </c>
      <c r="AY2731" s="160" t="s">
        <v>157</v>
      </c>
    </row>
    <row r="2732" spans="2:65" s="13" customFormat="1">
      <c r="B2732" s="159"/>
      <c r="D2732" s="154" t="s">
        <v>259</v>
      </c>
      <c r="E2732" s="160" t="s">
        <v>1</v>
      </c>
      <c r="F2732" s="161" t="s">
        <v>5410</v>
      </c>
      <c r="H2732" s="162">
        <v>2.65</v>
      </c>
      <c r="L2732" s="159"/>
      <c r="M2732" s="163"/>
      <c r="T2732" s="164"/>
      <c r="AT2732" s="160" t="s">
        <v>259</v>
      </c>
      <c r="AU2732" s="160" t="s">
        <v>88</v>
      </c>
      <c r="AV2732" s="13" t="s">
        <v>88</v>
      </c>
      <c r="AW2732" s="13" t="s">
        <v>27</v>
      </c>
      <c r="AX2732" s="13" t="s">
        <v>72</v>
      </c>
      <c r="AY2732" s="160" t="s">
        <v>157</v>
      </c>
    </row>
    <row r="2733" spans="2:65" s="13" customFormat="1">
      <c r="B2733" s="159"/>
      <c r="D2733" s="154" t="s">
        <v>259</v>
      </c>
      <c r="E2733" s="160" t="s">
        <v>1</v>
      </c>
      <c r="F2733" s="161" t="s">
        <v>5411</v>
      </c>
      <c r="H2733" s="162">
        <v>3.75</v>
      </c>
      <c r="L2733" s="159"/>
      <c r="M2733" s="163"/>
      <c r="T2733" s="164"/>
      <c r="AT2733" s="160" t="s">
        <v>259</v>
      </c>
      <c r="AU2733" s="160" t="s">
        <v>88</v>
      </c>
      <c r="AV2733" s="13" t="s">
        <v>88</v>
      </c>
      <c r="AW2733" s="13" t="s">
        <v>27</v>
      </c>
      <c r="AX2733" s="13" t="s">
        <v>72</v>
      </c>
      <c r="AY2733" s="160" t="s">
        <v>157</v>
      </c>
    </row>
    <row r="2734" spans="2:65" s="13" customFormat="1">
      <c r="B2734" s="159"/>
      <c r="D2734" s="154" t="s">
        <v>259</v>
      </c>
      <c r="E2734" s="160" t="s">
        <v>1</v>
      </c>
      <c r="F2734" s="161" t="s">
        <v>5412</v>
      </c>
      <c r="H2734" s="162">
        <v>2.5499999999999998</v>
      </c>
      <c r="L2734" s="159"/>
      <c r="M2734" s="163"/>
      <c r="T2734" s="164"/>
      <c r="AT2734" s="160" t="s">
        <v>259</v>
      </c>
      <c r="AU2734" s="160" t="s">
        <v>88</v>
      </c>
      <c r="AV2734" s="13" t="s">
        <v>88</v>
      </c>
      <c r="AW2734" s="13" t="s">
        <v>27</v>
      </c>
      <c r="AX2734" s="13" t="s">
        <v>72</v>
      </c>
      <c r="AY2734" s="160" t="s">
        <v>157</v>
      </c>
    </row>
    <row r="2735" spans="2:65" s="13" customFormat="1">
      <c r="B2735" s="159"/>
      <c r="D2735" s="154" t="s">
        <v>259</v>
      </c>
      <c r="E2735" s="160" t="s">
        <v>1</v>
      </c>
      <c r="F2735" s="161" t="s">
        <v>5413</v>
      </c>
      <c r="H2735" s="162">
        <v>1.25</v>
      </c>
      <c r="L2735" s="159"/>
      <c r="M2735" s="163"/>
      <c r="T2735" s="164"/>
      <c r="AT2735" s="160" t="s">
        <v>259</v>
      </c>
      <c r="AU2735" s="160" t="s">
        <v>88</v>
      </c>
      <c r="AV2735" s="13" t="s">
        <v>88</v>
      </c>
      <c r="AW2735" s="13" t="s">
        <v>27</v>
      </c>
      <c r="AX2735" s="13" t="s">
        <v>72</v>
      </c>
      <c r="AY2735" s="160" t="s">
        <v>157</v>
      </c>
    </row>
    <row r="2736" spans="2:65" s="12" customFormat="1">
      <c r="B2736" s="153"/>
      <c r="D2736" s="154" t="s">
        <v>259</v>
      </c>
      <c r="E2736" s="155" t="s">
        <v>1</v>
      </c>
      <c r="F2736" s="156" t="s">
        <v>2761</v>
      </c>
      <c r="H2736" s="155" t="s">
        <v>1</v>
      </c>
      <c r="L2736" s="153"/>
      <c r="M2736" s="157"/>
      <c r="T2736" s="158"/>
      <c r="AT2736" s="155" t="s">
        <v>259</v>
      </c>
      <c r="AU2736" s="155" t="s">
        <v>88</v>
      </c>
      <c r="AV2736" s="12" t="s">
        <v>80</v>
      </c>
      <c r="AW2736" s="12" t="s">
        <v>27</v>
      </c>
      <c r="AX2736" s="12" t="s">
        <v>72</v>
      </c>
      <c r="AY2736" s="155" t="s">
        <v>157</v>
      </c>
    </row>
    <row r="2737" spans="2:65" s="13" customFormat="1">
      <c r="B2737" s="159"/>
      <c r="D2737" s="154" t="s">
        <v>259</v>
      </c>
      <c r="E2737" s="160" t="s">
        <v>1</v>
      </c>
      <c r="F2737" s="161" t="s">
        <v>5414</v>
      </c>
      <c r="H2737" s="162">
        <v>4</v>
      </c>
      <c r="L2737" s="159"/>
      <c r="M2737" s="163"/>
      <c r="T2737" s="164"/>
      <c r="AT2737" s="160" t="s">
        <v>259</v>
      </c>
      <c r="AU2737" s="160" t="s">
        <v>88</v>
      </c>
      <c r="AV2737" s="13" t="s">
        <v>88</v>
      </c>
      <c r="AW2737" s="13" t="s">
        <v>27</v>
      </c>
      <c r="AX2737" s="13" t="s">
        <v>72</v>
      </c>
      <c r="AY2737" s="160" t="s">
        <v>157</v>
      </c>
    </row>
    <row r="2738" spans="2:65" s="14" customFormat="1">
      <c r="B2738" s="165"/>
      <c r="D2738" s="154" t="s">
        <v>259</v>
      </c>
      <c r="E2738" s="166" t="s">
        <v>1</v>
      </c>
      <c r="F2738" s="167" t="s">
        <v>265</v>
      </c>
      <c r="H2738" s="168">
        <v>38.200000000000003</v>
      </c>
      <c r="L2738" s="165"/>
      <c r="M2738" s="169"/>
      <c r="T2738" s="170"/>
      <c r="AT2738" s="166" t="s">
        <v>259</v>
      </c>
      <c r="AU2738" s="166" t="s">
        <v>88</v>
      </c>
      <c r="AV2738" s="14" t="s">
        <v>164</v>
      </c>
      <c r="AW2738" s="14" t="s">
        <v>27</v>
      </c>
      <c r="AX2738" s="14" t="s">
        <v>80</v>
      </c>
      <c r="AY2738" s="166" t="s">
        <v>157</v>
      </c>
    </row>
    <row r="2739" spans="2:65" s="1" customFormat="1" ht="24.25" customHeight="1">
      <c r="B2739" s="28"/>
      <c r="C2739" s="205" t="s">
        <v>1692</v>
      </c>
      <c r="D2739" s="205" t="s">
        <v>557</v>
      </c>
      <c r="E2739" s="206" t="s">
        <v>5415</v>
      </c>
      <c r="F2739" s="207" t="s">
        <v>5416</v>
      </c>
      <c r="G2739" s="208" t="s">
        <v>411</v>
      </c>
      <c r="H2739" s="209">
        <v>24</v>
      </c>
      <c r="I2739" s="904"/>
      <c r="J2739" s="210">
        <f>ROUND(I2739*H2739,2)</f>
        <v>0</v>
      </c>
      <c r="K2739" s="207" t="s">
        <v>2720</v>
      </c>
      <c r="L2739" s="185"/>
      <c r="M2739" s="186" t="s">
        <v>1</v>
      </c>
      <c r="N2739" s="187" t="s">
        <v>38</v>
      </c>
      <c r="O2739" s="142">
        <v>0</v>
      </c>
      <c r="P2739" s="142">
        <f>O2739*H2739</f>
        <v>0</v>
      </c>
      <c r="Q2739" s="142">
        <v>7.0000000000000001E-3</v>
      </c>
      <c r="R2739" s="142">
        <f>Q2739*H2739</f>
        <v>0.16800000000000001</v>
      </c>
      <c r="S2739" s="142">
        <v>0</v>
      </c>
      <c r="T2739" s="143">
        <f>S2739*H2739</f>
        <v>0</v>
      </c>
      <c r="AR2739" s="144" t="s">
        <v>735</v>
      </c>
      <c r="AT2739" s="144" t="s">
        <v>557</v>
      </c>
      <c r="AU2739" s="144" t="s">
        <v>88</v>
      </c>
      <c r="AY2739" s="16" t="s">
        <v>157</v>
      </c>
      <c r="BE2739" s="145">
        <f>IF(N2739="základní",J2739,0)</f>
        <v>0</v>
      </c>
      <c r="BF2739" s="145">
        <f>IF(N2739="snížená",J2739,0)</f>
        <v>0</v>
      </c>
      <c r="BG2739" s="145">
        <f>IF(N2739="zákl. přenesená",J2739,0)</f>
        <v>0</v>
      </c>
      <c r="BH2739" s="145">
        <f>IF(N2739="sníž. přenesená",J2739,0)</f>
        <v>0</v>
      </c>
      <c r="BI2739" s="145">
        <f>IF(N2739="nulová",J2739,0)</f>
        <v>0</v>
      </c>
      <c r="BJ2739" s="16" t="s">
        <v>88</v>
      </c>
      <c r="BK2739" s="145">
        <f>ROUND(I2739*H2739,2)</f>
        <v>0</v>
      </c>
      <c r="BL2739" s="16" t="s">
        <v>188</v>
      </c>
      <c r="BM2739" s="144" t="s">
        <v>5417</v>
      </c>
    </row>
    <row r="2740" spans="2:65" s="12" customFormat="1">
      <c r="B2740" s="153"/>
      <c r="D2740" s="154" t="s">
        <v>259</v>
      </c>
      <c r="E2740" s="155" t="s">
        <v>1</v>
      </c>
      <c r="F2740" s="156" t="s">
        <v>2723</v>
      </c>
      <c r="H2740" s="155" t="s">
        <v>1</v>
      </c>
      <c r="L2740" s="153"/>
      <c r="M2740" s="157"/>
      <c r="T2740" s="158"/>
      <c r="AT2740" s="155" t="s">
        <v>259</v>
      </c>
      <c r="AU2740" s="155" t="s">
        <v>88</v>
      </c>
      <c r="AV2740" s="12" t="s">
        <v>80</v>
      </c>
      <c r="AW2740" s="12" t="s">
        <v>27</v>
      </c>
      <c r="AX2740" s="12" t="s">
        <v>72</v>
      </c>
      <c r="AY2740" s="155" t="s">
        <v>157</v>
      </c>
    </row>
    <row r="2741" spans="2:65" s="12" customFormat="1">
      <c r="B2741" s="153"/>
      <c r="D2741" s="154" t="s">
        <v>259</v>
      </c>
      <c r="E2741" s="155" t="s">
        <v>1</v>
      </c>
      <c r="F2741" s="156" t="s">
        <v>5153</v>
      </c>
      <c r="H2741" s="155" t="s">
        <v>1</v>
      </c>
      <c r="L2741" s="153"/>
      <c r="M2741" s="157"/>
      <c r="T2741" s="158"/>
      <c r="AT2741" s="155" t="s">
        <v>259</v>
      </c>
      <c r="AU2741" s="155" t="s">
        <v>88</v>
      </c>
      <c r="AV2741" s="12" t="s">
        <v>80</v>
      </c>
      <c r="AW2741" s="12" t="s">
        <v>27</v>
      </c>
      <c r="AX2741" s="12" t="s">
        <v>72</v>
      </c>
      <c r="AY2741" s="155" t="s">
        <v>157</v>
      </c>
    </row>
    <row r="2742" spans="2:65" s="12" customFormat="1">
      <c r="B2742" s="153"/>
      <c r="D2742" s="154" t="s">
        <v>259</v>
      </c>
      <c r="E2742" s="155" t="s">
        <v>1</v>
      </c>
      <c r="F2742" s="156" t="s">
        <v>2759</v>
      </c>
      <c r="H2742" s="155" t="s">
        <v>1</v>
      </c>
      <c r="L2742" s="153"/>
      <c r="M2742" s="157"/>
      <c r="T2742" s="158"/>
      <c r="AT2742" s="155" t="s">
        <v>259</v>
      </c>
      <c r="AU2742" s="155" t="s">
        <v>88</v>
      </c>
      <c r="AV2742" s="12" t="s">
        <v>80</v>
      </c>
      <c r="AW2742" s="12" t="s">
        <v>27</v>
      </c>
      <c r="AX2742" s="12" t="s">
        <v>72</v>
      </c>
      <c r="AY2742" s="155" t="s">
        <v>157</v>
      </c>
    </row>
    <row r="2743" spans="2:65" s="13" customFormat="1">
      <c r="B2743" s="159"/>
      <c r="D2743" s="154" t="s">
        <v>259</v>
      </c>
      <c r="E2743" s="160" t="s">
        <v>1</v>
      </c>
      <c r="F2743" s="161" t="s">
        <v>5406</v>
      </c>
      <c r="H2743" s="162">
        <v>9.6</v>
      </c>
      <c r="L2743" s="159"/>
      <c r="M2743" s="163"/>
      <c r="T2743" s="164"/>
      <c r="AT2743" s="160" t="s">
        <v>259</v>
      </c>
      <c r="AU2743" s="160" t="s">
        <v>88</v>
      </c>
      <c r="AV2743" s="13" t="s">
        <v>88</v>
      </c>
      <c r="AW2743" s="13" t="s">
        <v>27</v>
      </c>
      <c r="AX2743" s="13" t="s">
        <v>72</v>
      </c>
      <c r="AY2743" s="160" t="s">
        <v>157</v>
      </c>
    </row>
    <row r="2744" spans="2:65" s="13" customFormat="1">
      <c r="B2744" s="159"/>
      <c r="D2744" s="154" t="s">
        <v>259</v>
      </c>
      <c r="E2744" s="160" t="s">
        <v>1</v>
      </c>
      <c r="F2744" s="161" t="s">
        <v>5407</v>
      </c>
      <c r="H2744" s="162">
        <v>1.2</v>
      </c>
      <c r="L2744" s="159"/>
      <c r="M2744" s="163"/>
      <c r="T2744" s="164"/>
      <c r="AT2744" s="160" t="s">
        <v>259</v>
      </c>
      <c r="AU2744" s="160" t="s">
        <v>88</v>
      </c>
      <c r="AV2744" s="13" t="s">
        <v>88</v>
      </c>
      <c r="AW2744" s="13" t="s">
        <v>27</v>
      </c>
      <c r="AX2744" s="13" t="s">
        <v>72</v>
      </c>
      <c r="AY2744" s="160" t="s">
        <v>157</v>
      </c>
    </row>
    <row r="2745" spans="2:65" s="12" customFormat="1">
      <c r="B2745" s="153"/>
      <c r="D2745" s="154" t="s">
        <v>259</v>
      </c>
      <c r="E2745" s="155" t="s">
        <v>1</v>
      </c>
      <c r="F2745" s="156" t="s">
        <v>2760</v>
      </c>
      <c r="H2745" s="155" t="s">
        <v>1</v>
      </c>
      <c r="L2745" s="153"/>
      <c r="M2745" s="157"/>
      <c r="T2745" s="158"/>
      <c r="AT2745" s="155" t="s">
        <v>259</v>
      </c>
      <c r="AU2745" s="155" t="s">
        <v>88</v>
      </c>
      <c r="AV2745" s="12" t="s">
        <v>80</v>
      </c>
      <c r="AW2745" s="12" t="s">
        <v>27</v>
      </c>
      <c r="AX2745" s="12" t="s">
        <v>72</v>
      </c>
      <c r="AY2745" s="155" t="s">
        <v>157</v>
      </c>
    </row>
    <row r="2746" spans="2:65" s="13" customFormat="1">
      <c r="B2746" s="159"/>
      <c r="D2746" s="154" t="s">
        <v>259</v>
      </c>
      <c r="E2746" s="160" t="s">
        <v>1</v>
      </c>
      <c r="F2746" s="161" t="s">
        <v>5408</v>
      </c>
      <c r="H2746" s="162">
        <v>11</v>
      </c>
      <c r="L2746" s="159"/>
      <c r="M2746" s="163"/>
      <c r="T2746" s="164"/>
      <c r="AT2746" s="160" t="s">
        <v>259</v>
      </c>
      <c r="AU2746" s="160" t="s">
        <v>88</v>
      </c>
      <c r="AV2746" s="13" t="s">
        <v>88</v>
      </c>
      <c r="AW2746" s="13" t="s">
        <v>27</v>
      </c>
      <c r="AX2746" s="13" t="s">
        <v>72</v>
      </c>
      <c r="AY2746" s="160" t="s">
        <v>157</v>
      </c>
    </row>
    <row r="2747" spans="2:65" s="13" customFormat="1">
      <c r="B2747" s="159"/>
      <c r="D2747" s="154" t="s">
        <v>259</v>
      </c>
      <c r="E2747" s="160" t="s">
        <v>1</v>
      </c>
      <c r="F2747" s="161" t="s">
        <v>5409</v>
      </c>
      <c r="H2747" s="162">
        <v>2.2000000000000002</v>
      </c>
      <c r="L2747" s="159"/>
      <c r="M2747" s="163"/>
      <c r="T2747" s="164"/>
      <c r="AT2747" s="160" t="s">
        <v>259</v>
      </c>
      <c r="AU2747" s="160" t="s">
        <v>88</v>
      </c>
      <c r="AV2747" s="13" t="s">
        <v>88</v>
      </c>
      <c r="AW2747" s="13" t="s">
        <v>27</v>
      </c>
      <c r="AX2747" s="13" t="s">
        <v>72</v>
      </c>
      <c r="AY2747" s="160" t="s">
        <v>157</v>
      </c>
    </row>
    <row r="2748" spans="2:65" s="14" customFormat="1">
      <c r="B2748" s="165"/>
      <c r="D2748" s="154" t="s">
        <v>259</v>
      </c>
      <c r="E2748" s="166" t="s">
        <v>1</v>
      </c>
      <c r="F2748" s="167" t="s">
        <v>265</v>
      </c>
      <c r="H2748" s="168">
        <v>24</v>
      </c>
      <c r="L2748" s="165"/>
      <c r="M2748" s="169"/>
      <c r="T2748" s="170"/>
      <c r="AT2748" s="166" t="s">
        <v>259</v>
      </c>
      <c r="AU2748" s="166" t="s">
        <v>88</v>
      </c>
      <c r="AV2748" s="14" t="s">
        <v>164</v>
      </c>
      <c r="AW2748" s="14" t="s">
        <v>27</v>
      </c>
      <c r="AX2748" s="14" t="s">
        <v>80</v>
      </c>
      <c r="AY2748" s="166" t="s">
        <v>157</v>
      </c>
    </row>
    <row r="2749" spans="2:65" s="1" customFormat="1" ht="24.25" customHeight="1">
      <c r="B2749" s="28"/>
      <c r="C2749" s="205" t="s">
        <v>1697</v>
      </c>
      <c r="D2749" s="205" t="s">
        <v>557</v>
      </c>
      <c r="E2749" s="206" t="s">
        <v>5418</v>
      </c>
      <c r="F2749" s="207" t="s">
        <v>5419</v>
      </c>
      <c r="G2749" s="208" t="s">
        <v>411</v>
      </c>
      <c r="H2749" s="209">
        <v>2.65</v>
      </c>
      <c r="I2749" s="904"/>
      <c r="J2749" s="210">
        <f>ROUND(I2749*H2749,2)</f>
        <v>0</v>
      </c>
      <c r="K2749" s="207" t="s">
        <v>2720</v>
      </c>
      <c r="L2749" s="185"/>
      <c r="M2749" s="186" t="s">
        <v>1</v>
      </c>
      <c r="N2749" s="187" t="s">
        <v>38</v>
      </c>
      <c r="O2749" s="142">
        <v>0</v>
      </c>
      <c r="P2749" s="142">
        <f>O2749*H2749</f>
        <v>0</v>
      </c>
      <c r="Q2749" s="142">
        <v>8.0000000000000002E-3</v>
      </c>
      <c r="R2749" s="142">
        <f>Q2749*H2749</f>
        <v>2.12E-2</v>
      </c>
      <c r="S2749" s="142">
        <v>0</v>
      </c>
      <c r="T2749" s="143">
        <f>S2749*H2749</f>
        <v>0</v>
      </c>
      <c r="AR2749" s="144" t="s">
        <v>735</v>
      </c>
      <c r="AT2749" s="144" t="s">
        <v>557</v>
      </c>
      <c r="AU2749" s="144" t="s">
        <v>88</v>
      </c>
      <c r="AY2749" s="16" t="s">
        <v>157</v>
      </c>
      <c r="BE2749" s="145">
        <f>IF(N2749="základní",J2749,0)</f>
        <v>0</v>
      </c>
      <c r="BF2749" s="145">
        <f>IF(N2749="snížená",J2749,0)</f>
        <v>0</v>
      </c>
      <c r="BG2749" s="145">
        <f>IF(N2749="zákl. přenesená",J2749,0)</f>
        <v>0</v>
      </c>
      <c r="BH2749" s="145">
        <f>IF(N2749="sníž. přenesená",J2749,0)</f>
        <v>0</v>
      </c>
      <c r="BI2749" s="145">
        <f>IF(N2749="nulová",J2749,0)</f>
        <v>0</v>
      </c>
      <c r="BJ2749" s="16" t="s">
        <v>88</v>
      </c>
      <c r="BK2749" s="145">
        <f>ROUND(I2749*H2749,2)</f>
        <v>0</v>
      </c>
      <c r="BL2749" s="16" t="s">
        <v>188</v>
      </c>
      <c r="BM2749" s="144" t="s">
        <v>5420</v>
      </c>
    </row>
    <row r="2750" spans="2:65" s="12" customFormat="1">
      <c r="B2750" s="153"/>
      <c r="D2750" s="154" t="s">
        <v>259</v>
      </c>
      <c r="E2750" s="155" t="s">
        <v>1</v>
      </c>
      <c r="F2750" s="156" t="s">
        <v>2723</v>
      </c>
      <c r="H2750" s="155" t="s">
        <v>1</v>
      </c>
      <c r="L2750" s="153"/>
      <c r="M2750" s="157"/>
      <c r="T2750" s="158"/>
      <c r="AT2750" s="155" t="s">
        <v>259</v>
      </c>
      <c r="AU2750" s="155" t="s">
        <v>88</v>
      </c>
      <c r="AV2750" s="12" t="s">
        <v>80</v>
      </c>
      <c r="AW2750" s="12" t="s">
        <v>27</v>
      </c>
      <c r="AX2750" s="12" t="s">
        <v>72</v>
      </c>
      <c r="AY2750" s="155" t="s">
        <v>157</v>
      </c>
    </row>
    <row r="2751" spans="2:65" s="12" customFormat="1">
      <c r="B2751" s="153"/>
      <c r="D2751" s="154" t="s">
        <v>259</v>
      </c>
      <c r="E2751" s="155" t="s">
        <v>1</v>
      </c>
      <c r="F2751" s="156" t="s">
        <v>5153</v>
      </c>
      <c r="H2751" s="155" t="s">
        <v>1</v>
      </c>
      <c r="L2751" s="153"/>
      <c r="M2751" s="157"/>
      <c r="T2751" s="158"/>
      <c r="AT2751" s="155" t="s">
        <v>259</v>
      </c>
      <c r="AU2751" s="155" t="s">
        <v>88</v>
      </c>
      <c r="AV2751" s="12" t="s">
        <v>80</v>
      </c>
      <c r="AW2751" s="12" t="s">
        <v>27</v>
      </c>
      <c r="AX2751" s="12" t="s">
        <v>72</v>
      </c>
      <c r="AY2751" s="155" t="s">
        <v>157</v>
      </c>
    </row>
    <row r="2752" spans="2:65" s="12" customFormat="1">
      <c r="B2752" s="153"/>
      <c r="D2752" s="154" t="s">
        <v>259</v>
      </c>
      <c r="E2752" s="155" t="s">
        <v>1</v>
      </c>
      <c r="F2752" s="156" t="s">
        <v>2760</v>
      </c>
      <c r="H2752" s="155" t="s">
        <v>1</v>
      </c>
      <c r="L2752" s="153"/>
      <c r="M2752" s="157"/>
      <c r="T2752" s="158"/>
      <c r="AT2752" s="155" t="s">
        <v>259</v>
      </c>
      <c r="AU2752" s="155" t="s">
        <v>88</v>
      </c>
      <c r="AV2752" s="12" t="s">
        <v>80</v>
      </c>
      <c r="AW2752" s="12" t="s">
        <v>27</v>
      </c>
      <c r="AX2752" s="12" t="s">
        <v>72</v>
      </c>
      <c r="AY2752" s="155" t="s">
        <v>157</v>
      </c>
    </row>
    <row r="2753" spans="2:65" s="13" customFormat="1">
      <c r="B2753" s="159"/>
      <c r="D2753" s="154" t="s">
        <v>259</v>
      </c>
      <c r="E2753" s="160" t="s">
        <v>1</v>
      </c>
      <c r="F2753" s="161" t="s">
        <v>5410</v>
      </c>
      <c r="H2753" s="162">
        <v>2.65</v>
      </c>
      <c r="L2753" s="159"/>
      <c r="M2753" s="163"/>
      <c r="T2753" s="164"/>
      <c r="AT2753" s="160" t="s">
        <v>259</v>
      </c>
      <c r="AU2753" s="160" t="s">
        <v>88</v>
      </c>
      <c r="AV2753" s="13" t="s">
        <v>88</v>
      </c>
      <c r="AW2753" s="13" t="s">
        <v>27</v>
      </c>
      <c r="AX2753" s="13" t="s">
        <v>72</v>
      </c>
      <c r="AY2753" s="160" t="s">
        <v>157</v>
      </c>
    </row>
    <row r="2754" spans="2:65" s="14" customFormat="1">
      <c r="B2754" s="165"/>
      <c r="D2754" s="154" t="s">
        <v>259</v>
      </c>
      <c r="E2754" s="166" t="s">
        <v>1</v>
      </c>
      <c r="F2754" s="167" t="s">
        <v>265</v>
      </c>
      <c r="H2754" s="168">
        <v>2.65</v>
      </c>
      <c r="L2754" s="165"/>
      <c r="M2754" s="169"/>
      <c r="T2754" s="170"/>
      <c r="AT2754" s="166" t="s">
        <v>259</v>
      </c>
      <c r="AU2754" s="166" t="s">
        <v>88</v>
      </c>
      <c r="AV2754" s="14" t="s">
        <v>164</v>
      </c>
      <c r="AW2754" s="14" t="s">
        <v>27</v>
      </c>
      <c r="AX2754" s="14" t="s">
        <v>80</v>
      </c>
      <c r="AY2754" s="166" t="s">
        <v>157</v>
      </c>
    </row>
    <row r="2755" spans="2:65" s="1" customFormat="1" ht="24.25" customHeight="1">
      <c r="B2755" s="28"/>
      <c r="C2755" s="205" t="s">
        <v>1702</v>
      </c>
      <c r="D2755" s="205" t="s">
        <v>557</v>
      </c>
      <c r="E2755" s="206" t="s">
        <v>5421</v>
      </c>
      <c r="F2755" s="207" t="s">
        <v>5422</v>
      </c>
      <c r="G2755" s="208" t="s">
        <v>411</v>
      </c>
      <c r="H2755" s="209">
        <v>3.75</v>
      </c>
      <c r="I2755" s="904"/>
      <c r="J2755" s="210">
        <f>ROUND(I2755*H2755,2)</f>
        <v>0</v>
      </c>
      <c r="K2755" s="207" t="s">
        <v>2720</v>
      </c>
      <c r="L2755" s="185"/>
      <c r="M2755" s="186" t="s">
        <v>1</v>
      </c>
      <c r="N2755" s="187" t="s">
        <v>38</v>
      </c>
      <c r="O2755" s="142">
        <v>0</v>
      </c>
      <c r="P2755" s="142">
        <f>O2755*H2755</f>
        <v>0</v>
      </c>
      <c r="Q2755" s="142">
        <v>8.0000000000000002E-3</v>
      </c>
      <c r="R2755" s="142">
        <f>Q2755*H2755</f>
        <v>0.03</v>
      </c>
      <c r="S2755" s="142">
        <v>0</v>
      </c>
      <c r="T2755" s="143">
        <f>S2755*H2755</f>
        <v>0</v>
      </c>
      <c r="AR2755" s="144" t="s">
        <v>735</v>
      </c>
      <c r="AT2755" s="144" t="s">
        <v>557</v>
      </c>
      <c r="AU2755" s="144" t="s">
        <v>88</v>
      </c>
      <c r="AY2755" s="16" t="s">
        <v>157</v>
      </c>
      <c r="BE2755" s="145">
        <f>IF(N2755="základní",J2755,0)</f>
        <v>0</v>
      </c>
      <c r="BF2755" s="145">
        <f>IF(N2755="snížená",J2755,0)</f>
        <v>0</v>
      </c>
      <c r="BG2755" s="145">
        <f>IF(N2755="zákl. přenesená",J2755,0)</f>
        <v>0</v>
      </c>
      <c r="BH2755" s="145">
        <f>IF(N2755="sníž. přenesená",J2755,0)</f>
        <v>0</v>
      </c>
      <c r="BI2755" s="145">
        <f>IF(N2755="nulová",J2755,0)</f>
        <v>0</v>
      </c>
      <c r="BJ2755" s="16" t="s">
        <v>88</v>
      </c>
      <c r="BK2755" s="145">
        <f>ROUND(I2755*H2755,2)</f>
        <v>0</v>
      </c>
      <c r="BL2755" s="16" t="s">
        <v>188</v>
      </c>
      <c r="BM2755" s="144" t="s">
        <v>5423</v>
      </c>
    </row>
    <row r="2756" spans="2:65" s="12" customFormat="1">
      <c r="B2756" s="153"/>
      <c r="D2756" s="154" t="s">
        <v>259</v>
      </c>
      <c r="E2756" s="155" t="s">
        <v>1</v>
      </c>
      <c r="F2756" s="156" t="s">
        <v>2723</v>
      </c>
      <c r="H2756" s="155" t="s">
        <v>1</v>
      </c>
      <c r="L2756" s="153"/>
      <c r="M2756" s="157"/>
      <c r="T2756" s="158"/>
      <c r="AT2756" s="155" t="s">
        <v>259</v>
      </c>
      <c r="AU2756" s="155" t="s">
        <v>88</v>
      </c>
      <c r="AV2756" s="12" t="s">
        <v>80</v>
      </c>
      <c r="AW2756" s="12" t="s">
        <v>27</v>
      </c>
      <c r="AX2756" s="12" t="s">
        <v>72</v>
      </c>
      <c r="AY2756" s="155" t="s">
        <v>157</v>
      </c>
    </row>
    <row r="2757" spans="2:65" s="12" customFormat="1">
      <c r="B2757" s="153"/>
      <c r="D2757" s="154" t="s">
        <v>259</v>
      </c>
      <c r="E2757" s="155" t="s">
        <v>1</v>
      </c>
      <c r="F2757" s="156" t="s">
        <v>5153</v>
      </c>
      <c r="H2757" s="155" t="s">
        <v>1</v>
      </c>
      <c r="L2757" s="153"/>
      <c r="M2757" s="157"/>
      <c r="T2757" s="158"/>
      <c r="AT2757" s="155" t="s">
        <v>259</v>
      </c>
      <c r="AU2757" s="155" t="s">
        <v>88</v>
      </c>
      <c r="AV2757" s="12" t="s">
        <v>80</v>
      </c>
      <c r="AW2757" s="12" t="s">
        <v>27</v>
      </c>
      <c r="AX2757" s="12" t="s">
        <v>72</v>
      </c>
      <c r="AY2757" s="155" t="s">
        <v>157</v>
      </c>
    </row>
    <row r="2758" spans="2:65" s="12" customFormat="1">
      <c r="B2758" s="153"/>
      <c r="D2758" s="154" t="s">
        <v>259</v>
      </c>
      <c r="E2758" s="155" t="s">
        <v>1</v>
      </c>
      <c r="F2758" s="156" t="s">
        <v>2760</v>
      </c>
      <c r="H2758" s="155" t="s">
        <v>1</v>
      </c>
      <c r="L2758" s="153"/>
      <c r="M2758" s="157"/>
      <c r="T2758" s="158"/>
      <c r="AT2758" s="155" t="s">
        <v>259</v>
      </c>
      <c r="AU2758" s="155" t="s">
        <v>88</v>
      </c>
      <c r="AV2758" s="12" t="s">
        <v>80</v>
      </c>
      <c r="AW2758" s="12" t="s">
        <v>27</v>
      </c>
      <c r="AX2758" s="12" t="s">
        <v>72</v>
      </c>
      <c r="AY2758" s="155" t="s">
        <v>157</v>
      </c>
    </row>
    <row r="2759" spans="2:65" s="13" customFormat="1">
      <c r="B2759" s="159"/>
      <c r="D2759" s="154" t="s">
        <v>259</v>
      </c>
      <c r="E2759" s="160" t="s">
        <v>1</v>
      </c>
      <c r="F2759" s="161" t="s">
        <v>5411</v>
      </c>
      <c r="H2759" s="162">
        <v>3.75</v>
      </c>
      <c r="L2759" s="159"/>
      <c r="M2759" s="163"/>
      <c r="T2759" s="164"/>
      <c r="AT2759" s="160" t="s">
        <v>259</v>
      </c>
      <c r="AU2759" s="160" t="s">
        <v>88</v>
      </c>
      <c r="AV2759" s="13" t="s">
        <v>88</v>
      </c>
      <c r="AW2759" s="13" t="s">
        <v>27</v>
      </c>
      <c r="AX2759" s="13" t="s">
        <v>72</v>
      </c>
      <c r="AY2759" s="160" t="s">
        <v>157</v>
      </c>
    </row>
    <row r="2760" spans="2:65" s="14" customFormat="1">
      <c r="B2760" s="165"/>
      <c r="D2760" s="154" t="s">
        <v>259</v>
      </c>
      <c r="E2760" s="166" t="s">
        <v>1</v>
      </c>
      <c r="F2760" s="167" t="s">
        <v>265</v>
      </c>
      <c r="H2760" s="168">
        <v>3.75</v>
      </c>
      <c r="L2760" s="165"/>
      <c r="M2760" s="169"/>
      <c r="T2760" s="170"/>
      <c r="AT2760" s="166" t="s">
        <v>259</v>
      </c>
      <c r="AU2760" s="166" t="s">
        <v>88</v>
      </c>
      <c r="AV2760" s="14" t="s">
        <v>164</v>
      </c>
      <c r="AW2760" s="14" t="s">
        <v>27</v>
      </c>
      <c r="AX2760" s="14" t="s">
        <v>80</v>
      </c>
      <c r="AY2760" s="166" t="s">
        <v>157</v>
      </c>
    </row>
    <row r="2761" spans="2:65" s="1" customFormat="1" ht="24.25" customHeight="1">
      <c r="B2761" s="28"/>
      <c r="C2761" s="205" t="s">
        <v>1707</v>
      </c>
      <c r="D2761" s="205" t="s">
        <v>557</v>
      </c>
      <c r="E2761" s="206" t="s">
        <v>5424</v>
      </c>
      <c r="F2761" s="207" t="s">
        <v>5425</v>
      </c>
      <c r="G2761" s="208" t="s">
        <v>411</v>
      </c>
      <c r="H2761" s="209">
        <v>2.5499999999999998</v>
      </c>
      <c r="I2761" s="904"/>
      <c r="J2761" s="210">
        <f>ROUND(I2761*H2761,2)</f>
        <v>0</v>
      </c>
      <c r="K2761" s="207" t="s">
        <v>2720</v>
      </c>
      <c r="L2761" s="185"/>
      <c r="M2761" s="186" t="s">
        <v>1</v>
      </c>
      <c r="N2761" s="187" t="s">
        <v>38</v>
      </c>
      <c r="O2761" s="142">
        <v>0</v>
      </c>
      <c r="P2761" s="142">
        <f>O2761*H2761</f>
        <v>0</v>
      </c>
      <c r="Q2761" s="142">
        <v>0.01</v>
      </c>
      <c r="R2761" s="142">
        <f>Q2761*H2761</f>
        <v>2.5499999999999998E-2</v>
      </c>
      <c r="S2761" s="142">
        <v>0</v>
      </c>
      <c r="T2761" s="143">
        <f>S2761*H2761</f>
        <v>0</v>
      </c>
      <c r="AR2761" s="144" t="s">
        <v>735</v>
      </c>
      <c r="AT2761" s="144" t="s">
        <v>557</v>
      </c>
      <c r="AU2761" s="144" t="s">
        <v>88</v>
      </c>
      <c r="AY2761" s="16" t="s">
        <v>157</v>
      </c>
      <c r="BE2761" s="145">
        <f>IF(N2761="základní",J2761,0)</f>
        <v>0</v>
      </c>
      <c r="BF2761" s="145">
        <f>IF(N2761="snížená",J2761,0)</f>
        <v>0</v>
      </c>
      <c r="BG2761" s="145">
        <f>IF(N2761="zákl. přenesená",J2761,0)</f>
        <v>0</v>
      </c>
      <c r="BH2761" s="145">
        <f>IF(N2761="sníž. přenesená",J2761,0)</f>
        <v>0</v>
      </c>
      <c r="BI2761" s="145">
        <f>IF(N2761="nulová",J2761,0)</f>
        <v>0</v>
      </c>
      <c r="BJ2761" s="16" t="s">
        <v>88</v>
      </c>
      <c r="BK2761" s="145">
        <f>ROUND(I2761*H2761,2)</f>
        <v>0</v>
      </c>
      <c r="BL2761" s="16" t="s">
        <v>188</v>
      </c>
      <c r="BM2761" s="144" t="s">
        <v>5426</v>
      </c>
    </row>
    <row r="2762" spans="2:65" s="12" customFormat="1">
      <c r="B2762" s="153"/>
      <c r="D2762" s="154" t="s">
        <v>259</v>
      </c>
      <c r="E2762" s="155" t="s">
        <v>1</v>
      </c>
      <c r="F2762" s="156" t="s">
        <v>2723</v>
      </c>
      <c r="H2762" s="155" t="s">
        <v>1</v>
      </c>
      <c r="L2762" s="153"/>
      <c r="M2762" s="157"/>
      <c r="T2762" s="158"/>
      <c r="AT2762" s="155" t="s">
        <v>259</v>
      </c>
      <c r="AU2762" s="155" t="s">
        <v>88</v>
      </c>
      <c r="AV2762" s="12" t="s">
        <v>80</v>
      </c>
      <c r="AW2762" s="12" t="s">
        <v>27</v>
      </c>
      <c r="AX2762" s="12" t="s">
        <v>72</v>
      </c>
      <c r="AY2762" s="155" t="s">
        <v>157</v>
      </c>
    </row>
    <row r="2763" spans="2:65" s="12" customFormat="1">
      <c r="B2763" s="153"/>
      <c r="D2763" s="154" t="s">
        <v>259</v>
      </c>
      <c r="E2763" s="155" t="s">
        <v>1</v>
      </c>
      <c r="F2763" s="156" t="s">
        <v>5153</v>
      </c>
      <c r="H2763" s="155" t="s">
        <v>1</v>
      </c>
      <c r="L2763" s="153"/>
      <c r="M2763" s="157"/>
      <c r="T2763" s="158"/>
      <c r="AT2763" s="155" t="s">
        <v>259</v>
      </c>
      <c r="AU2763" s="155" t="s">
        <v>88</v>
      </c>
      <c r="AV2763" s="12" t="s">
        <v>80</v>
      </c>
      <c r="AW2763" s="12" t="s">
        <v>27</v>
      </c>
      <c r="AX2763" s="12" t="s">
        <v>72</v>
      </c>
      <c r="AY2763" s="155" t="s">
        <v>157</v>
      </c>
    </row>
    <row r="2764" spans="2:65" s="12" customFormat="1">
      <c r="B2764" s="153"/>
      <c r="D2764" s="154" t="s">
        <v>259</v>
      </c>
      <c r="E2764" s="155" t="s">
        <v>1</v>
      </c>
      <c r="F2764" s="156" t="s">
        <v>2760</v>
      </c>
      <c r="H2764" s="155" t="s">
        <v>1</v>
      </c>
      <c r="L2764" s="153"/>
      <c r="M2764" s="157"/>
      <c r="T2764" s="158"/>
      <c r="AT2764" s="155" t="s">
        <v>259</v>
      </c>
      <c r="AU2764" s="155" t="s">
        <v>88</v>
      </c>
      <c r="AV2764" s="12" t="s">
        <v>80</v>
      </c>
      <c r="AW2764" s="12" t="s">
        <v>27</v>
      </c>
      <c r="AX2764" s="12" t="s">
        <v>72</v>
      </c>
      <c r="AY2764" s="155" t="s">
        <v>157</v>
      </c>
    </row>
    <row r="2765" spans="2:65" s="13" customFormat="1">
      <c r="B2765" s="159"/>
      <c r="D2765" s="154" t="s">
        <v>259</v>
      </c>
      <c r="E2765" s="160" t="s">
        <v>1</v>
      </c>
      <c r="F2765" s="161" t="s">
        <v>5412</v>
      </c>
      <c r="H2765" s="162">
        <v>2.5499999999999998</v>
      </c>
      <c r="L2765" s="159"/>
      <c r="M2765" s="163"/>
      <c r="T2765" s="164"/>
      <c r="AT2765" s="160" t="s">
        <v>259</v>
      </c>
      <c r="AU2765" s="160" t="s">
        <v>88</v>
      </c>
      <c r="AV2765" s="13" t="s">
        <v>88</v>
      </c>
      <c r="AW2765" s="13" t="s">
        <v>27</v>
      </c>
      <c r="AX2765" s="13" t="s">
        <v>72</v>
      </c>
      <c r="AY2765" s="160" t="s">
        <v>157</v>
      </c>
    </row>
    <row r="2766" spans="2:65" s="14" customFormat="1">
      <c r="B2766" s="165"/>
      <c r="D2766" s="154" t="s">
        <v>259</v>
      </c>
      <c r="E2766" s="166" t="s">
        <v>1</v>
      </c>
      <c r="F2766" s="167" t="s">
        <v>265</v>
      </c>
      <c r="H2766" s="168">
        <v>2.5499999999999998</v>
      </c>
      <c r="L2766" s="165"/>
      <c r="M2766" s="169"/>
      <c r="T2766" s="170"/>
      <c r="AT2766" s="166" t="s">
        <v>259</v>
      </c>
      <c r="AU2766" s="166" t="s">
        <v>88</v>
      </c>
      <c r="AV2766" s="14" t="s">
        <v>164</v>
      </c>
      <c r="AW2766" s="14" t="s">
        <v>27</v>
      </c>
      <c r="AX2766" s="14" t="s">
        <v>80</v>
      </c>
      <c r="AY2766" s="166" t="s">
        <v>157</v>
      </c>
    </row>
    <row r="2767" spans="2:65" s="1" customFormat="1" ht="24.25" customHeight="1">
      <c r="B2767" s="28"/>
      <c r="C2767" s="205" t="s">
        <v>1713</v>
      </c>
      <c r="D2767" s="205" t="s">
        <v>557</v>
      </c>
      <c r="E2767" s="206" t="s">
        <v>5427</v>
      </c>
      <c r="F2767" s="207" t="s">
        <v>5428</v>
      </c>
      <c r="G2767" s="208" t="s">
        <v>411</v>
      </c>
      <c r="H2767" s="209">
        <v>5.25</v>
      </c>
      <c r="I2767" s="904"/>
      <c r="J2767" s="210">
        <f>ROUND(I2767*H2767,2)</f>
        <v>0</v>
      </c>
      <c r="K2767" s="207" t="s">
        <v>2720</v>
      </c>
      <c r="L2767" s="185"/>
      <c r="M2767" s="186" t="s">
        <v>1</v>
      </c>
      <c r="N2767" s="187" t="s">
        <v>38</v>
      </c>
      <c r="O2767" s="142">
        <v>0</v>
      </c>
      <c r="P2767" s="142">
        <f>O2767*H2767</f>
        <v>0</v>
      </c>
      <c r="Q2767" s="142">
        <v>1.2E-2</v>
      </c>
      <c r="R2767" s="142">
        <f>Q2767*H2767</f>
        <v>6.3E-2</v>
      </c>
      <c r="S2767" s="142">
        <v>0</v>
      </c>
      <c r="T2767" s="143">
        <f>S2767*H2767</f>
        <v>0</v>
      </c>
      <c r="AR2767" s="144" t="s">
        <v>735</v>
      </c>
      <c r="AT2767" s="144" t="s">
        <v>557</v>
      </c>
      <c r="AU2767" s="144" t="s">
        <v>88</v>
      </c>
      <c r="AY2767" s="16" t="s">
        <v>157</v>
      </c>
      <c r="BE2767" s="145">
        <f>IF(N2767="základní",J2767,0)</f>
        <v>0</v>
      </c>
      <c r="BF2767" s="145">
        <f>IF(N2767="snížená",J2767,0)</f>
        <v>0</v>
      </c>
      <c r="BG2767" s="145">
        <f>IF(N2767="zákl. přenesená",J2767,0)</f>
        <v>0</v>
      </c>
      <c r="BH2767" s="145">
        <f>IF(N2767="sníž. přenesená",J2767,0)</f>
        <v>0</v>
      </c>
      <c r="BI2767" s="145">
        <f>IF(N2767="nulová",J2767,0)</f>
        <v>0</v>
      </c>
      <c r="BJ2767" s="16" t="s">
        <v>88</v>
      </c>
      <c r="BK2767" s="145">
        <f>ROUND(I2767*H2767,2)</f>
        <v>0</v>
      </c>
      <c r="BL2767" s="16" t="s">
        <v>188</v>
      </c>
      <c r="BM2767" s="144" t="s">
        <v>5429</v>
      </c>
    </row>
    <row r="2768" spans="2:65" s="12" customFormat="1">
      <c r="B2768" s="153"/>
      <c r="D2768" s="154" t="s">
        <v>259</v>
      </c>
      <c r="E2768" s="155" t="s">
        <v>1</v>
      </c>
      <c r="F2768" s="156" t="s">
        <v>2723</v>
      </c>
      <c r="H2768" s="155" t="s">
        <v>1</v>
      </c>
      <c r="L2768" s="153"/>
      <c r="M2768" s="157"/>
      <c r="T2768" s="158"/>
      <c r="AT2768" s="155" t="s">
        <v>259</v>
      </c>
      <c r="AU2768" s="155" t="s">
        <v>88</v>
      </c>
      <c r="AV2768" s="12" t="s">
        <v>80</v>
      </c>
      <c r="AW2768" s="12" t="s">
        <v>27</v>
      </c>
      <c r="AX2768" s="12" t="s">
        <v>72</v>
      </c>
      <c r="AY2768" s="155" t="s">
        <v>157</v>
      </c>
    </row>
    <row r="2769" spans="2:65" s="12" customFormat="1">
      <c r="B2769" s="153"/>
      <c r="D2769" s="154" t="s">
        <v>259</v>
      </c>
      <c r="E2769" s="155" t="s">
        <v>1</v>
      </c>
      <c r="F2769" s="156" t="s">
        <v>5153</v>
      </c>
      <c r="H2769" s="155" t="s">
        <v>1</v>
      </c>
      <c r="L2769" s="153"/>
      <c r="M2769" s="157"/>
      <c r="T2769" s="158"/>
      <c r="AT2769" s="155" t="s">
        <v>259</v>
      </c>
      <c r="AU2769" s="155" t="s">
        <v>88</v>
      </c>
      <c r="AV2769" s="12" t="s">
        <v>80</v>
      </c>
      <c r="AW2769" s="12" t="s">
        <v>27</v>
      </c>
      <c r="AX2769" s="12" t="s">
        <v>72</v>
      </c>
      <c r="AY2769" s="155" t="s">
        <v>157</v>
      </c>
    </row>
    <row r="2770" spans="2:65" s="12" customFormat="1">
      <c r="B2770" s="153"/>
      <c r="D2770" s="154" t="s">
        <v>259</v>
      </c>
      <c r="E2770" s="155" t="s">
        <v>1</v>
      </c>
      <c r="F2770" s="156" t="s">
        <v>2760</v>
      </c>
      <c r="H2770" s="155" t="s">
        <v>1</v>
      </c>
      <c r="L2770" s="153"/>
      <c r="M2770" s="157"/>
      <c r="T2770" s="158"/>
      <c r="AT2770" s="155" t="s">
        <v>259</v>
      </c>
      <c r="AU2770" s="155" t="s">
        <v>88</v>
      </c>
      <c r="AV2770" s="12" t="s">
        <v>80</v>
      </c>
      <c r="AW2770" s="12" t="s">
        <v>27</v>
      </c>
      <c r="AX2770" s="12" t="s">
        <v>72</v>
      </c>
      <c r="AY2770" s="155" t="s">
        <v>157</v>
      </c>
    </row>
    <row r="2771" spans="2:65" s="13" customFormat="1">
      <c r="B2771" s="159"/>
      <c r="D2771" s="154" t="s">
        <v>259</v>
      </c>
      <c r="E2771" s="160" t="s">
        <v>1</v>
      </c>
      <c r="F2771" s="161" t="s">
        <v>5413</v>
      </c>
      <c r="H2771" s="162">
        <v>1.25</v>
      </c>
      <c r="L2771" s="159"/>
      <c r="M2771" s="163"/>
      <c r="T2771" s="164"/>
      <c r="AT2771" s="160" t="s">
        <v>259</v>
      </c>
      <c r="AU2771" s="160" t="s">
        <v>88</v>
      </c>
      <c r="AV2771" s="13" t="s">
        <v>88</v>
      </c>
      <c r="AW2771" s="13" t="s">
        <v>27</v>
      </c>
      <c r="AX2771" s="13" t="s">
        <v>72</v>
      </c>
      <c r="AY2771" s="160" t="s">
        <v>157</v>
      </c>
    </row>
    <row r="2772" spans="2:65" s="12" customFormat="1">
      <c r="B2772" s="153"/>
      <c r="D2772" s="154" t="s">
        <v>259</v>
      </c>
      <c r="E2772" s="155" t="s">
        <v>1</v>
      </c>
      <c r="F2772" s="156" t="s">
        <v>2761</v>
      </c>
      <c r="H2772" s="155" t="s">
        <v>1</v>
      </c>
      <c r="L2772" s="153"/>
      <c r="M2772" s="157"/>
      <c r="T2772" s="158"/>
      <c r="AT2772" s="155" t="s">
        <v>259</v>
      </c>
      <c r="AU2772" s="155" t="s">
        <v>88</v>
      </c>
      <c r="AV2772" s="12" t="s">
        <v>80</v>
      </c>
      <c r="AW2772" s="12" t="s">
        <v>27</v>
      </c>
      <c r="AX2772" s="12" t="s">
        <v>72</v>
      </c>
      <c r="AY2772" s="155" t="s">
        <v>157</v>
      </c>
    </row>
    <row r="2773" spans="2:65" s="13" customFormat="1">
      <c r="B2773" s="159"/>
      <c r="D2773" s="154" t="s">
        <v>259</v>
      </c>
      <c r="E2773" s="160" t="s">
        <v>1</v>
      </c>
      <c r="F2773" s="161" t="s">
        <v>5414</v>
      </c>
      <c r="H2773" s="162">
        <v>4</v>
      </c>
      <c r="L2773" s="159"/>
      <c r="M2773" s="163"/>
      <c r="T2773" s="164"/>
      <c r="AT2773" s="160" t="s">
        <v>259</v>
      </c>
      <c r="AU2773" s="160" t="s">
        <v>88</v>
      </c>
      <c r="AV2773" s="13" t="s">
        <v>88</v>
      </c>
      <c r="AW2773" s="13" t="s">
        <v>27</v>
      </c>
      <c r="AX2773" s="13" t="s">
        <v>72</v>
      </c>
      <c r="AY2773" s="160" t="s">
        <v>157</v>
      </c>
    </row>
    <row r="2774" spans="2:65" s="14" customFormat="1">
      <c r="B2774" s="165"/>
      <c r="D2774" s="154" t="s">
        <v>259</v>
      </c>
      <c r="E2774" s="166" t="s">
        <v>1</v>
      </c>
      <c r="F2774" s="167" t="s">
        <v>265</v>
      </c>
      <c r="H2774" s="168">
        <v>5.25</v>
      </c>
      <c r="L2774" s="165"/>
      <c r="M2774" s="169"/>
      <c r="T2774" s="170"/>
      <c r="AT2774" s="166" t="s">
        <v>259</v>
      </c>
      <c r="AU2774" s="166" t="s">
        <v>88</v>
      </c>
      <c r="AV2774" s="14" t="s">
        <v>164</v>
      </c>
      <c r="AW2774" s="14" t="s">
        <v>27</v>
      </c>
      <c r="AX2774" s="14" t="s">
        <v>80</v>
      </c>
      <c r="AY2774" s="166" t="s">
        <v>157</v>
      </c>
    </row>
    <row r="2775" spans="2:65" s="1" customFormat="1" ht="33" customHeight="1">
      <c r="B2775" s="28"/>
      <c r="C2775" s="198" t="s">
        <v>1718</v>
      </c>
      <c r="D2775" s="198" t="s">
        <v>160</v>
      </c>
      <c r="E2775" s="199" t="s">
        <v>5430</v>
      </c>
      <c r="F2775" s="200" t="s">
        <v>5431</v>
      </c>
      <c r="G2775" s="201" t="s">
        <v>228</v>
      </c>
      <c r="H2775" s="202">
        <v>1</v>
      </c>
      <c r="I2775" s="903"/>
      <c r="J2775" s="203">
        <f>ROUND(I2775*H2775,2)</f>
        <v>0</v>
      </c>
      <c r="K2775" s="200" t="s">
        <v>2720</v>
      </c>
      <c r="L2775" s="28"/>
      <c r="M2775" s="140" t="s">
        <v>1</v>
      </c>
      <c r="N2775" s="141" t="s">
        <v>38</v>
      </c>
      <c r="O2775" s="142">
        <v>0.5</v>
      </c>
      <c r="P2775" s="142">
        <f>O2775*H2775</f>
        <v>0.5</v>
      </c>
      <c r="Q2775" s="142">
        <v>0</v>
      </c>
      <c r="R2775" s="142">
        <f>Q2775*H2775</f>
        <v>0</v>
      </c>
      <c r="S2775" s="142">
        <v>0</v>
      </c>
      <c r="T2775" s="143">
        <f>S2775*H2775</f>
        <v>0</v>
      </c>
      <c r="AR2775" s="144" t="s">
        <v>188</v>
      </c>
      <c r="AT2775" s="144" t="s">
        <v>160</v>
      </c>
      <c r="AU2775" s="144" t="s">
        <v>88</v>
      </c>
      <c r="AY2775" s="16" t="s">
        <v>157</v>
      </c>
      <c r="BE2775" s="145">
        <f>IF(N2775="základní",J2775,0)</f>
        <v>0</v>
      </c>
      <c r="BF2775" s="145">
        <f>IF(N2775="snížená",J2775,0)</f>
        <v>0</v>
      </c>
      <c r="BG2775" s="145">
        <f>IF(N2775="zákl. přenesená",J2775,0)</f>
        <v>0</v>
      </c>
      <c r="BH2775" s="145">
        <f>IF(N2775="sníž. přenesená",J2775,0)</f>
        <v>0</v>
      </c>
      <c r="BI2775" s="145">
        <f>IF(N2775="nulová",J2775,0)</f>
        <v>0</v>
      </c>
      <c r="BJ2775" s="16" t="s">
        <v>88</v>
      </c>
      <c r="BK2775" s="145">
        <f>ROUND(I2775*H2775,2)</f>
        <v>0</v>
      </c>
      <c r="BL2775" s="16" t="s">
        <v>188</v>
      </c>
      <c r="BM2775" s="144" t="s">
        <v>5432</v>
      </c>
    </row>
    <row r="2776" spans="2:65" s="1" customFormat="1">
      <c r="B2776" s="28"/>
      <c r="D2776" s="150" t="s">
        <v>214</v>
      </c>
      <c r="F2776" s="870" t="s">
        <v>5433</v>
      </c>
      <c r="L2776" s="28"/>
      <c r="M2776" s="152"/>
      <c r="T2776" s="52"/>
      <c r="AT2776" s="16" t="s">
        <v>214</v>
      </c>
      <c r="AU2776" s="16" t="s">
        <v>88</v>
      </c>
    </row>
    <row r="2777" spans="2:65" s="12" customFormat="1">
      <c r="B2777" s="153"/>
      <c r="D2777" s="154" t="s">
        <v>259</v>
      </c>
      <c r="E2777" s="155" t="s">
        <v>1</v>
      </c>
      <c r="F2777" s="156" t="s">
        <v>2723</v>
      </c>
      <c r="H2777" s="155" t="s">
        <v>1</v>
      </c>
      <c r="L2777" s="153"/>
      <c r="M2777" s="157"/>
      <c r="T2777" s="158"/>
      <c r="AT2777" s="155" t="s">
        <v>259</v>
      </c>
      <c r="AU2777" s="155" t="s">
        <v>88</v>
      </c>
      <c r="AV2777" s="12" t="s">
        <v>80</v>
      </c>
      <c r="AW2777" s="12" t="s">
        <v>27</v>
      </c>
      <c r="AX2777" s="12" t="s">
        <v>72</v>
      </c>
      <c r="AY2777" s="155" t="s">
        <v>157</v>
      </c>
    </row>
    <row r="2778" spans="2:65" s="12" customFormat="1">
      <c r="B2778" s="153"/>
      <c r="D2778" s="154" t="s">
        <v>259</v>
      </c>
      <c r="E2778" s="155" t="s">
        <v>1</v>
      </c>
      <c r="F2778" s="156" t="s">
        <v>5153</v>
      </c>
      <c r="H2778" s="155" t="s">
        <v>1</v>
      </c>
      <c r="L2778" s="153"/>
      <c r="M2778" s="157"/>
      <c r="T2778" s="158"/>
      <c r="AT2778" s="155" t="s">
        <v>259</v>
      </c>
      <c r="AU2778" s="155" t="s">
        <v>88</v>
      </c>
      <c r="AV2778" s="12" t="s">
        <v>80</v>
      </c>
      <c r="AW2778" s="12" t="s">
        <v>27</v>
      </c>
      <c r="AX2778" s="12" t="s">
        <v>72</v>
      </c>
      <c r="AY2778" s="155" t="s">
        <v>157</v>
      </c>
    </row>
    <row r="2779" spans="2:65" s="12" customFormat="1">
      <c r="B2779" s="153"/>
      <c r="D2779" s="154" t="s">
        <v>259</v>
      </c>
      <c r="E2779" s="155" t="s">
        <v>1</v>
      </c>
      <c r="F2779" s="156" t="s">
        <v>2761</v>
      </c>
      <c r="H2779" s="155" t="s">
        <v>1</v>
      </c>
      <c r="L2779" s="153"/>
      <c r="M2779" s="157"/>
      <c r="T2779" s="158"/>
      <c r="AT2779" s="155" t="s">
        <v>259</v>
      </c>
      <c r="AU2779" s="155" t="s">
        <v>88</v>
      </c>
      <c r="AV2779" s="12" t="s">
        <v>80</v>
      </c>
      <c r="AW2779" s="12" t="s">
        <v>27</v>
      </c>
      <c r="AX2779" s="12" t="s">
        <v>72</v>
      </c>
      <c r="AY2779" s="155" t="s">
        <v>157</v>
      </c>
    </row>
    <row r="2780" spans="2:65" s="13" customFormat="1">
      <c r="B2780" s="159"/>
      <c r="D2780" s="154" t="s">
        <v>259</v>
      </c>
      <c r="E2780" s="160" t="s">
        <v>1</v>
      </c>
      <c r="F2780" s="161" t="s">
        <v>5434</v>
      </c>
      <c r="H2780" s="162">
        <v>1</v>
      </c>
      <c r="L2780" s="159"/>
      <c r="M2780" s="163"/>
      <c r="T2780" s="164"/>
      <c r="AT2780" s="160" t="s">
        <v>259</v>
      </c>
      <c r="AU2780" s="160" t="s">
        <v>88</v>
      </c>
      <c r="AV2780" s="13" t="s">
        <v>88</v>
      </c>
      <c r="AW2780" s="13" t="s">
        <v>27</v>
      </c>
      <c r="AX2780" s="13" t="s">
        <v>72</v>
      </c>
      <c r="AY2780" s="160" t="s">
        <v>157</v>
      </c>
    </row>
    <row r="2781" spans="2:65" s="14" customFormat="1">
      <c r="B2781" s="165"/>
      <c r="D2781" s="154" t="s">
        <v>259</v>
      </c>
      <c r="E2781" s="166" t="s">
        <v>1</v>
      </c>
      <c r="F2781" s="167" t="s">
        <v>265</v>
      </c>
      <c r="H2781" s="168">
        <v>1</v>
      </c>
      <c r="L2781" s="165"/>
      <c r="M2781" s="169"/>
      <c r="T2781" s="170"/>
      <c r="AT2781" s="166" t="s">
        <v>259</v>
      </c>
      <c r="AU2781" s="166" t="s">
        <v>88</v>
      </c>
      <c r="AV2781" s="14" t="s">
        <v>164</v>
      </c>
      <c r="AW2781" s="14" t="s">
        <v>27</v>
      </c>
      <c r="AX2781" s="14" t="s">
        <v>80</v>
      </c>
      <c r="AY2781" s="166" t="s">
        <v>157</v>
      </c>
    </row>
    <row r="2782" spans="2:65" s="1" customFormat="1" ht="24.25" customHeight="1">
      <c r="B2782" s="28"/>
      <c r="C2782" s="198" t="s">
        <v>1724</v>
      </c>
      <c r="D2782" s="198" t="s">
        <v>160</v>
      </c>
      <c r="E2782" s="199" t="s">
        <v>5435</v>
      </c>
      <c r="F2782" s="200" t="s">
        <v>5436</v>
      </c>
      <c r="G2782" s="201" t="s">
        <v>228</v>
      </c>
      <c r="H2782" s="202">
        <v>4</v>
      </c>
      <c r="I2782" s="903"/>
      <c r="J2782" s="203">
        <f>ROUND(I2782*H2782,2)</f>
        <v>0</v>
      </c>
      <c r="K2782" s="200" t="s">
        <v>2720</v>
      </c>
      <c r="L2782" s="28"/>
      <c r="M2782" s="140" t="s">
        <v>1</v>
      </c>
      <c r="N2782" s="141" t="s">
        <v>38</v>
      </c>
      <c r="O2782" s="142">
        <v>0.46</v>
      </c>
      <c r="P2782" s="142">
        <f>O2782*H2782</f>
        <v>1.84</v>
      </c>
      <c r="Q2782" s="142">
        <v>0</v>
      </c>
      <c r="R2782" s="142">
        <f>Q2782*H2782</f>
        <v>0</v>
      </c>
      <c r="S2782" s="142">
        <v>0</v>
      </c>
      <c r="T2782" s="143">
        <f>S2782*H2782</f>
        <v>0</v>
      </c>
      <c r="AR2782" s="144" t="s">
        <v>188</v>
      </c>
      <c r="AT2782" s="144" t="s">
        <v>160</v>
      </c>
      <c r="AU2782" s="144" t="s">
        <v>88</v>
      </c>
      <c r="AY2782" s="16" t="s">
        <v>157</v>
      </c>
      <c r="BE2782" s="145">
        <f>IF(N2782="základní",J2782,0)</f>
        <v>0</v>
      </c>
      <c r="BF2782" s="145">
        <f>IF(N2782="snížená",J2782,0)</f>
        <v>0</v>
      </c>
      <c r="BG2782" s="145">
        <f>IF(N2782="zákl. přenesená",J2782,0)</f>
        <v>0</v>
      </c>
      <c r="BH2782" s="145">
        <f>IF(N2782="sníž. přenesená",J2782,0)</f>
        <v>0</v>
      </c>
      <c r="BI2782" s="145">
        <f>IF(N2782="nulová",J2782,0)</f>
        <v>0</v>
      </c>
      <c r="BJ2782" s="16" t="s">
        <v>88</v>
      </c>
      <c r="BK2782" s="145">
        <f>ROUND(I2782*H2782,2)</f>
        <v>0</v>
      </c>
      <c r="BL2782" s="16" t="s">
        <v>188</v>
      </c>
      <c r="BM2782" s="144" t="s">
        <v>5437</v>
      </c>
    </row>
    <row r="2783" spans="2:65" s="1" customFormat="1">
      <c r="B2783" s="28"/>
      <c r="D2783" s="150" t="s">
        <v>214</v>
      </c>
      <c r="F2783" s="870" t="s">
        <v>5438</v>
      </c>
      <c r="L2783" s="28"/>
      <c r="M2783" s="152"/>
      <c r="T2783" s="52"/>
      <c r="AT2783" s="16" t="s">
        <v>214</v>
      </c>
      <c r="AU2783" s="16" t="s">
        <v>88</v>
      </c>
    </row>
    <row r="2784" spans="2:65" s="12" customFormat="1">
      <c r="B2784" s="153"/>
      <c r="D2784" s="154" t="s">
        <v>259</v>
      </c>
      <c r="E2784" s="155" t="s">
        <v>1</v>
      </c>
      <c r="F2784" s="156" t="s">
        <v>2723</v>
      </c>
      <c r="H2784" s="155" t="s">
        <v>1</v>
      </c>
      <c r="L2784" s="153"/>
      <c r="M2784" s="157"/>
      <c r="T2784" s="158"/>
      <c r="AT2784" s="155" t="s">
        <v>259</v>
      </c>
      <c r="AU2784" s="155" t="s">
        <v>88</v>
      </c>
      <c r="AV2784" s="12" t="s">
        <v>80</v>
      </c>
      <c r="AW2784" s="12" t="s">
        <v>27</v>
      </c>
      <c r="AX2784" s="12" t="s">
        <v>72</v>
      </c>
      <c r="AY2784" s="155" t="s">
        <v>157</v>
      </c>
    </row>
    <row r="2785" spans="2:65" s="12" customFormat="1">
      <c r="B2785" s="153"/>
      <c r="D2785" s="154" t="s">
        <v>259</v>
      </c>
      <c r="E2785" s="155" t="s">
        <v>1</v>
      </c>
      <c r="F2785" s="156" t="s">
        <v>5153</v>
      </c>
      <c r="H2785" s="155" t="s">
        <v>1</v>
      </c>
      <c r="L2785" s="153"/>
      <c r="M2785" s="157"/>
      <c r="T2785" s="158"/>
      <c r="AT2785" s="155" t="s">
        <v>259</v>
      </c>
      <c r="AU2785" s="155" t="s">
        <v>88</v>
      </c>
      <c r="AV2785" s="12" t="s">
        <v>80</v>
      </c>
      <c r="AW2785" s="12" t="s">
        <v>27</v>
      </c>
      <c r="AX2785" s="12" t="s">
        <v>72</v>
      </c>
      <c r="AY2785" s="155" t="s">
        <v>157</v>
      </c>
    </row>
    <row r="2786" spans="2:65" s="12" customFormat="1">
      <c r="B2786" s="153"/>
      <c r="D2786" s="154" t="s">
        <v>259</v>
      </c>
      <c r="E2786" s="155" t="s">
        <v>1</v>
      </c>
      <c r="F2786" s="156" t="s">
        <v>2759</v>
      </c>
      <c r="H2786" s="155" t="s">
        <v>1</v>
      </c>
      <c r="L2786" s="153"/>
      <c r="M2786" s="157"/>
      <c r="T2786" s="158"/>
      <c r="AT2786" s="155" t="s">
        <v>259</v>
      </c>
      <c r="AU2786" s="155" t="s">
        <v>88</v>
      </c>
      <c r="AV2786" s="12" t="s">
        <v>80</v>
      </c>
      <c r="AW2786" s="12" t="s">
        <v>27</v>
      </c>
      <c r="AX2786" s="12" t="s">
        <v>72</v>
      </c>
      <c r="AY2786" s="155" t="s">
        <v>157</v>
      </c>
    </row>
    <row r="2787" spans="2:65" s="13" customFormat="1">
      <c r="B2787" s="159"/>
      <c r="D2787" s="154" t="s">
        <v>259</v>
      </c>
      <c r="E2787" s="160" t="s">
        <v>1</v>
      </c>
      <c r="F2787" s="161" t="s">
        <v>5439</v>
      </c>
      <c r="H2787" s="162">
        <v>1</v>
      </c>
      <c r="L2787" s="159"/>
      <c r="M2787" s="163"/>
      <c r="T2787" s="164"/>
      <c r="AT2787" s="160" t="s">
        <v>259</v>
      </c>
      <c r="AU2787" s="160" t="s">
        <v>88</v>
      </c>
      <c r="AV2787" s="13" t="s">
        <v>88</v>
      </c>
      <c r="AW2787" s="13" t="s">
        <v>27</v>
      </c>
      <c r="AX2787" s="13" t="s">
        <v>72</v>
      </c>
      <c r="AY2787" s="160" t="s">
        <v>157</v>
      </c>
    </row>
    <row r="2788" spans="2:65" s="12" customFormat="1">
      <c r="B2788" s="153"/>
      <c r="D2788" s="154" t="s">
        <v>259</v>
      </c>
      <c r="E2788" s="155" t="s">
        <v>1</v>
      </c>
      <c r="F2788" s="156" t="s">
        <v>2760</v>
      </c>
      <c r="H2788" s="155" t="s">
        <v>1</v>
      </c>
      <c r="L2788" s="153"/>
      <c r="M2788" s="157"/>
      <c r="T2788" s="158"/>
      <c r="AT2788" s="155" t="s">
        <v>259</v>
      </c>
      <c r="AU2788" s="155" t="s">
        <v>88</v>
      </c>
      <c r="AV2788" s="12" t="s">
        <v>80</v>
      </c>
      <c r="AW2788" s="12" t="s">
        <v>27</v>
      </c>
      <c r="AX2788" s="12" t="s">
        <v>72</v>
      </c>
      <c r="AY2788" s="155" t="s">
        <v>157</v>
      </c>
    </row>
    <row r="2789" spans="2:65" s="13" customFormat="1">
      <c r="B2789" s="159"/>
      <c r="D2789" s="154" t="s">
        <v>259</v>
      </c>
      <c r="E2789" s="160" t="s">
        <v>1</v>
      </c>
      <c r="F2789" s="161" t="s">
        <v>5440</v>
      </c>
      <c r="H2789" s="162">
        <v>1</v>
      </c>
      <c r="L2789" s="159"/>
      <c r="M2789" s="163"/>
      <c r="T2789" s="164"/>
      <c r="AT2789" s="160" t="s">
        <v>259</v>
      </c>
      <c r="AU2789" s="160" t="s">
        <v>88</v>
      </c>
      <c r="AV2789" s="13" t="s">
        <v>88</v>
      </c>
      <c r="AW2789" s="13" t="s">
        <v>27</v>
      </c>
      <c r="AX2789" s="13" t="s">
        <v>72</v>
      </c>
      <c r="AY2789" s="160" t="s">
        <v>157</v>
      </c>
    </row>
    <row r="2790" spans="2:65" s="13" customFormat="1">
      <c r="B2790" s="159"/>
      <c r="D2790" s="154" t="s">
        <v>259</v>
      </c>
      <c r="E2790" s="160" t="s">
        <v>1</v>
      </c>
      <c r="F2790" s="161" t="s">
        <v>5441</v>
      </c>
      <c r="H2790" s="162">
        <v>1</v>
      </c>
      <c r="L2790" s="159"/>
      <c r="M2790" s="163"/>
      <c r="T2790" s="164"/>
      <c r="AT2790" s="160" t="s">
        <v>259</v>
      </c>
      <c r="AU2790" s="160" t="s">
        <v>88</v>
      </c>
      <c r="AV2790" s="13" t="s">
        <v>88</v>
      </c>
      <c r="AW2790" s="13" t="s">
        <v>27</v>
      </c>
      <c r="AX2790" s="13" t="s">
        <v>72</v>
      </c>
      <c r="AY2790" s="160" t="s">
        <v>157</v>
      </c>
    </row>
    <row r="2791" spans="2:65" s="13" customFormat="1">
      <c r="B2791" s="159"/>
      <c r="D2791" s="154" t="s">
        <v>259</v>
      </c>
      <c r="E2791" s="160" t="s">
        <v>1</v>
      </c>
      <c r="F2791" s="161" t="s">
        <v>5434</v>
      </c>
      <c r="H2791" s="162">
        <v>1</v>
      </c>
      <c r="L2791" s="159"/>
      <c r="M2791" s="163"/>
      <c r="T2791" s="164"/>
      <c r="AT2791" s="160" t="s">
        <v>259</v>
      </c>
      <c r="AU2791" s="160" t="s">
        <v>88</v>
      </c>
      <c r="AV2791" s="13" t="s">
        <v>88</v>
      </c>
      <c r="AW2791" s="13" t="s">
        <v>27</v>
      </c>
      <c r="AX2791" s="13" t="s">
        <v>72</v>
      </c>
      <c r="AY2791" s="160" t="s">
        <v>157</v>
      </c>
    </row>
    <row r="2792" spans="2:65" s="14" customFormat="1">
      <c r="B2792" s="165"/>
      <c r="D2792" s="154" t="s">
        <v>259</v>
      </c>
      <c r="E2792" s="166" t="s">
        <v>1</v>
      </c>
      <c r="F2792" s="167" t="s">
        <v>265</v>
      </c>
      <c r="H2792" s="168">
        <v>4</v>
      </c>
      <c r="L2792" s="165"/>
      <c r="M2792" s="169"/>
      <c r="T2792" s="170"/>
      <c r="AT2792" s="166" t="s">
        <v>259</v>
      </c>
      <c r="AU2792" s="166" t="s">
        <v>88</v>
      </c>
      <c r="AV2792" s="14" t="s">
        <v>164</v>
      </c>
      <c r="AW2792" s="14" t="s">
        <v>27</v>
      </c>
      <c r="AX2792" s="14" t="s">
        <v>80</v>
      </c>
      <c r="AY2792" s="166" t="s">
        <v>157</v>
      </c>
    </row>
    <row r="2793" spans="2:65" s="1" customFormat="1" ht="24.25" customHeight="1">
      <c r="B2793" s="28"/>
      <c r="C2793" s="198" t="s">
        <v>1729</v>
      </c>
      <c r="D2793" s="198" t="s">
        <v>160</v>
      </c>
      <c r="E2793" s="199" t="s">
        <v>5442</v>
      </c>
      <c r="F2793" s="200" t="s">
        <v>5443</v>
      </c>
      <c r="G2793" s="201" t="s">
        <v>228</v>
      </c>
      <c r="H2793" s="202">
        <v>2</v>
      </c>
      <c r="I2793" s="903"/>
      <c r="J2793" s="203">
        <f>ROUND(I2793*H2793,2)</f>
        <v>0</v>
      </c>
      <c r="K2793" s="200" t="s">
        <v>2720</v>
      </c>
      <c r="L2793" s="28"/>
      <c r="M2793" s="140" t="s">
        <v>1</v>
      </c>
      <c r="N2793" s="141" t="s">
        <v>38</v>
      </c>
      <c r="O2793" s="142">
        <v>0.36</v>
      </c>
      <c r="P2793" s="142">
        <f>O2793*H2793</f>
        <v>0.72</v>
      </c>
      <c r="Q2793" s="142">
        <v>0</v>
      </c>
      <c r="R2793" s="142">
        <f>Q2793*H2793</f>
        <v>0</v>
      </c>
      <c r="S2793" s="142">
        <v>0</v>
      </c>
      <c r="T2793" s="143">
        <f>S2793*H2793</f>
        <v>0</v>
      </c>
      <c r="AR2793" s="144" t="s">
        <v>188</v>
      </c>
      <c r="AT2793" s="144" t="s">
        <v>160</v>
      </c>
      <c r="AU2793" s="144" t="s">
        <v>88</v>
      </c>
      <c r="AY2793" s="16" t="s">
        <v>157</v>
      </c>
      <c r="BE2793" s="145">
        <f>IF(N2793="základní",J2793,0)</f>
        <v>0</v>
      </c>
      <c r="BF2793" s="145">
        <f>IF(N2793="snížená",J2793,0)</f>
        <v>0</v>
      </c>
      <c r="BG2793" s="145">
        <f>IF(N2793="zákl. přenesená",J2793,0)</f>
        <v>0</v>
      </c>
      <c r="BH2793" s="145">
        <f>IF(N2793="sníž. přenesená",J2793,0)</f>
        <v>0</v>
      </c>
      <c r="BI2793" s="145">
        <f>IF(N2793="nulová",J2793,0)</f>
        <v>0</v>
      </c>
      <c r="BJ2793" s="16" t="s">
        <v>88</v>
      </c>
      <c r="BK2793" s="145">
        <f>ROUND(I2793*H2793,2)</f>
        <v>0</v>
      </c>
      <c r="BL2793" s="16" t="s">
        <v>188</v>
      </c>
      <c r="BM2793" s="144" t="s">
        <v>5444</v>
      </c>
    </row>
    <row r="2794" spans="2:65" s="1" customFormat="1">
      <c r="B2794" s="28"/>
      <c r="D2794" s="150" t="s">
        <v>214</v>
      </c>
      <c r="F2794" s="870" t="s">
        <v>5445</v>
      </c>
      <c r="L2794" s="28"/>
      <c r="M2794" s="152"/>
      <c r="T2794" s="52"/>
      <c r="AT2794" s="16" t="s">
        <v>214</v>
      </c>
      <c r="AU2794" s="16" t="s">
        <v>88</v>
      </c>
    </row>
    <row r="2795" spans="2:65" s="12" customFormat="1">
      <c r="B2795" s="153"/>
      <c r="D2795" s="154" t="s">
        <v>259</v>
      </c>
      <c r="E2795" s="155" t="s">
        <v>1</v>
      </c>
      <c r="F2795" s="156" t="s">
        <v>2723</v>
      </c>
      <c r="H2795" s="155" t="s">
        <v>1</v>
      </c>
      <c r="L2795" s="153"/>
      <c r="M2795" s="157"/>
      <c r="T2795" s="158"/>
      <c r="AT2795" s="155" t="s">
        <v>259</v>
      </c>
      <c r="AU2795" s="155" t="s">
        <v>88</v>
      </c>
      <c r="AV2795" s="12" t="s">
        <v>80</v>
      </c>
      <c r="AW2795" s="12" t="s">
        <v>27</v>
      </c>
      <c r="AX2795" s="12" t="s">
        <v>72</v>
      </c>
      <c r="AY2795" s="155" t="s">
        <v>157</v>
      </c>
    </row>
    <row r="2796" spans="2:65" s="12" customFormat="1">
      <c r="B2796" s="153"/>
      <c r="D2796" s="154" t="s">
        <v>259</v>
      </c>
      <c r="E2796" s="155" t="s">
        <v>1</v>
      </c>
      <c r="F2796" s="156" t="s">
        <v>5153</v>
      </c>
      <c r="H2796" s="155" t="s">
        <v>1</v>
      </c>
      <c r="L2796" s="153"/>
      <c r="M2796" s="157"/>
      <c r="T2796" s="158"/>
      <c r="AT2796" s="155" t="s">
        <v>259</v>
      </c>
      <c r="AU2796" s="155" t="s">
        <v>88</v>
      </c>
      <c r="AV2796" s="12" t="s">
        <v>80</v>
      </c>
      <c r="AW2796" s="12" t="s">
        <v>27</v>
      </c>
      <c r="AX2796" s="12" t="s">
        <v>72</v>
      </c>
      <c r="AY2796" s="155" t="s">
        <v>157</v>
      </c>
    </row>
    <row r="2797" spans="2:65" s="12" customFormat="1">
      <c r="B2797" s="153"/>
      <c r="D2797" s="154" t="s">
        <v>259</v>
      </c>
      <c r="E2797" s="155" t="s">
        <v>1</v>
      </c>
      <c r="F2797" s="156" t="s">
        <v>2761</v>
      </c>
      <c r="H2797" s="155" t="s">
        <v>1</v>
      </c>
      <c r="L2797" s="153"/>
      <c r="M2797" s="157"/>
      <c r="T2797" s="158"/>
      <c r="AT2797" s="155" t="s">
        <v>259</v>
      </c>
      <c r="AU2797" s="155" t="s">
        <v>88</v>
      </c>
      <c r="AV2797" s="12" t="s">
        <v>80</v>
      </c>
      <c r="AW2797" s="12" t="s">
        <v>27</v>
      </c>
      <c r="AX2797" s="12" t="s">
        <v>72</v>
      </c>
      <c r="AY2797" s="155" t="s">
        <v>157</v>
      </c>
    </row>
    <row r="2798" spans="2:65" s="13" customFormat="1">
      <c r="B2798" s="159"/>
      <c r="D2798" s="154" t="s">
        <v>259</v>
      </c>
      <c r="E2798" s="160" t="s">
        <v>1</v>
      </c>
      <c r="F2798" s="161" t="s">
        <v>5446</v>
      </c>
      <c r="H2798" s="162">
        <v>2</v>
      </c>
      <c r="L2798" s="159"/>
      <c r="M2798" s="163"/>
      <c r="T2798" s="164"/>
      <c r="AT2798" s="160" t="s">
        <v>259</v>
      </c>
      <c r="AU2798" s="160" t="s">
        <v>88</v>
      </c>
      <c r="AV2798" s="13" t="s">
        <v>88</v>
      </c>
      <c r="AW2798" s="13" t="s">
        <v>27</v>
      </c>
      <c r="AX2798" s="13" t="s">
        <v>72</v>
      </c>
      <c r="AY2798" s="160" t="s">
        <v>157</v>
      </c>
    </row>
    <row r="2799" spans="2:65" s="14" customFormat="1">
      <c r="B2799" s="165"/>
      <c r="D2799" s="154" t="s">
        <v>259</v>
      </c>
      <c r="E2799" s="166" t="s">
        <v>1</v>
      </c>
      <c r="F2799" s="167" t="s">
        <v>265</v>
      </c>
      <c r="H2799" s="168">
        <v>2</v>
      </c>
      <c r="L2799" s="165"/>
      <c r="M2799" s="169"/>
      <c r="T2799" s="170"/>
      <c r="AT2799" s="166" t="s">
        <v>259</v>
      </c>
      <c r="AU2799" s="166" t="s">
        <v>88</v>
      </c>
      <c r="AV2799" s="14" t="s">
        <v>164</v>
      </c>
      <c r="AW2799" s="14" t="s">
        <v>27</v>
      </c>
      <c r="AX2799" s="14" t="s">
        <v>80</v>
      </c>
      <c r="AY2799" s="166" t="s">
        <v>157</v>
      </c>
    </row>
    <row r="2800" spans="2:65" s="1" customFormat="1" ht="24.25" customHeight="1">
      <c r="B2800" s="28"/>
      <c r="C2800" s="198" t="s">
        <v>1742</v>
      </c>
      <c r="D2800" s="198" t="s">
        <v>160</v>
      </c>
      <c r="E2800" s="199" t="s">
        <v>5447</v>
      </c>
      <c r="F2800" s="200" t="s">
        <v>5448</v>
      </c>
      <c r="G2800" s="201" t="s">
        <v>228</v>
      </c>
      <c r="H2800" s="202">
        <v>1</v>
      </c>
      <c r="I2800" s="903"/>
      <c r="J2800" s="203">
        <f>ROUND(I2800*H2800,2)</f>
        <v>0</v>
      </c>
      <c r="K2800" s="200" t="s">
        <v>2720</v>
      </c>
      <c r="L2800" s="28"/>
      <c r="M2800" s="140" t="s">
        <v>1</v>
      </c>
      <c r="N2800" s="141" t="s">
        <v>38</v>
      </c>
      <c r="O2800" s="142">
        <v>0.21</v>
      </c>
      <c r="P2800" s="142">
        <f>O2800*H2800</f>
        <v>0.21</v>
      </c>
      <c r="Q2800" s="142">
        <v>0</v>
      </c>
      <c r="R2800" s="142">
        <f>Q2800*H2800</f>
        <v>0</v>
      </c>
      <c r="S2800" s="142">
        <v>0</v>
      </c>
      <c r="T2800" s="143">
        <f>S2800*H2800</f>
        <v>0</v>
      </c>
      <c r="AR2800" s="144" t="s">
        <v>188</v>
      </c>
      <c r="AT2800" s="144" t="s">
        <v>160</v>
      </c>
      <c r="AU2800" s="144" t="s">
        <v>88</v>
      </c>
      <c r="AY2800" s="16" t="s">
        <v>157</v>
      </c>
      <c r="BE2800" s="145">
        <f>IF(N2800="základní",J2800,0)</f>
        <v>0</v>
      </c>
      <c r="BF2800" s="145">
        <f>IF(N2800="snížená",J2800,0)</f>
        <v>0</v>
      </c>
      <c r="BG2800" s="145">
        <f>IF(N2800="zákl. přenesená",J2800,0)</f>
        <v>0</v>
      </c>
      <c r="BH2800" s="145">
        <f>IF(N2800="sníž. přenesená",J2800,0)</f>
        <v>0</v>
      </c>
      <c r="BI2800" s="145">
        <f>IF(N2800="nulová",J2800,0)</f>
        <v>0</v>
      </c>
      <c r="BJ2800" s="16" t="s">
        <v>88</v>
      </c>
      <c r="BK2800" s="145">
        <f>ROUND(I2800*H2800,2)</f>
        <v>0</v>
      </c>
      <c r="BL2800" s="16" t="s">
        <v>188</v>
      </c>
      <c r="BM2800" s="144" t="s">
        <v>5449</v>
      </c>
    </row>
    <row r="2801" spans="2:65" s="1" customFormat="1">
      <c r="B2801" s="28"/>
      <c r="D2801" s="150" t="s">
        <v>214</v>
      </c>
      <c r="F2801" s="870" t="s">
        <v>5450</v>
      </c>
      <c r="L2801" s="28"/>
      <c r="M2801" s="152"/>
      <c r="T2801" s="52"/>
      <c r="AT2801" s="16" t="s">
        <v>214</v>
      </c>
      <c r="AU2801" s="16" t="s">
        <v>88</v>
      </c>
    </row>
    <row r="2802" spans="2:65" s="12" customFormat="1">
      <c r="B2802" s="153"/>
      <c r="D2802" s="154" t="s">
        <v>259</v>
      </c>
      <c r="E2802" s="155" t="s">
        <v>1</v>
      </c>
      <c r="F2802" s="156" t="s">
        <v>2723</v>
      </c>
      <c r="H2802" s="155" t="s">
        <v>1</v>
      </c>
      <c r="L2802" s="153"/>
      <c r="M2802" s="157"/>
      <c r="T2802" s="158"/>
      <c r="AT2802" s="155" t="s">
        <v>259</v>
      </c>
      <c r="AU2802" s="155" t="s">
        <v>88</v>
      </c>
      <c r="AV2802" s="12" t="s">
        <v>80</v>
      </c>
      <c r="AW2802" s="12" t="s">
        <v>27</v>
      </c>
      <c r="AX2802" s="12" t="s">
        <v>72</v>
      </c>
      <c r="AY2802" s="155" t="s">
        <v>157</v>
      </c>
    </row>
    <row r="2803" spans="2:65" s="12" customFormat="1">
      <c r="B2803" s="153"/>
      <c r="D2803" s="154" t="s">
        <v>259</v>
      </c>
      <c r="E2803" s="155" t="s">
        <v>1</v>
      </c>
      <c r="F2803" s="156" t="s">
        <v>5153</v>
      </c>
      <c r="H2803" s="155" t="s">
        <v>1</v>
      </c>
      <c r="L2803" s="153"/>
      <c r="M2803" s="157"/>
      <c r="T2803" s="158"/>
      <c r="AT2803" s="155" t="s">
        <v>259</v>
      </c>
      <c r="AU2803" s="155" t="s">
        <v>88</v>
      </c>
      <c r="AV2803" s="12" t="s">
        <v>80</v>
      </c>
      <c r="AW2803" s="12" t="s">
        <v>27</v>
      </c>
      <c r="AX2803" s="12" t="s">
        <v>72</v>
      </c>
      <c r="AY2803" s="155" t="s">
        <v>157</v>
      </c>
    </row>
    <row r="2804" spans="2:65" s="12" customFormat="1">
      <c r="B2804" s="153"/>
      <c r="D2804" s="154" t="s">
        <v>259</v>
      </c>
      <c r="E2804" s="155" t="s">
        <v>1</v>
      </c>
      <c r="F2804" s="156" t="s">
        <v>2760</v>
      </c>
      <c r="H2804" s="155" t="s">
        <v>1</v>
      </c>
      <c r="L2804" s="153"/>
      <c r="M2804" s="157"/>
      <c r="T2804" s="158"/>
      <c r="AT2804" s="155" t="s">
        <v>259</v>
      </c>
      <c r="AU2804" s="155" t="s">
        <v>88</v>
      </c>
      <c r="AV2804" s="12" t="s">
        <v>80</v>
      </c>
      <c r="AW2804" s="12" t="s">
        <v>27</v>
      </c>
      <c r="AX2804" s="12" t="s">
        <v>72</v>
      </c>
      <c r="AY2804" s="155" t="s">
        <v>157</v>
      </c>
    </row>
    <row r="2805" spans="2:65" s="13" customFormat="1">
      <c r="B2805" s="159"/>
      <c r="D2805" s="154" t="s">
        <v>259</v>
      </c>
      <c r="E2805" s="160" t="s">
        <v>1</v>
      </c>
      <c r="F2805" s="161" t="s">
        <v>5440</v>
      </c>
      <c r="H2805" s="162">
        <v>1</v>
      </c>
      <c r="L2805" s="159"/>
      <c r="M2805" s="163"/>
      <c r="T2805" s="164"/>
      <c r="AT2805" s="160" t="s">
        <v>259</v>
      </c>
      <c r="AU2805" s="160" t="s">
        <v>88</v>
      </c>
      <c r="AV2805" s="13" t="s">
        <v>88</v>
      </c>
      <c r="AW2805" s="13" t="s">
        <v>27</v>
      </c>
      <c r="AX2805" s="13" t="s">
        <v>72</v>
      </c>
      <c r="AY2805" s="160" t="s">
        <v>157</v>
      </c>
    </row>
    <row r="2806" spans="2:65" s="14" customFormat="1">
      <c r="B2806" s="165"/>
      <c r="D2806" s="154" t="s">
        <v>259</v>
      </c>
      <c r="E2806" s="166" t="s">
        <v>1</v>
      </c>
      <c r="F2806" s="167" t="s">
        <v>265</v>
      </c>
      <c r="H2806" s="168">
        <v>1</v>
      </c>
      <c r="L2806" s="165"/>
      <c r="M2806" s="169"/>
      <c r="T2806" s="170"/>
      <c r="AT2806" s="166" t="s">
        <v>259</v>
      </c>
      <c r="AU2806" s="166" t="s">
        <v>88</v>
      </c>
      <c r="AV2806" s="14" t="s">
        <v>164</v>
      </c>
      <c r="AW2806" s="14" t="s">
        <v>27</v>
      </c>
      <c r="AX2806" s="14" t="s">
        <v>80</v>
      </c>
      <c r="AY2806" s="166" t="s">
        <v>157</v>
      </c>
    </row>
    <row r="2807" spans="2:65" s="1" customFormat="1" ht="21.75" customHeight="1">
      <c r="B2807" s="28"/>
      <c r="C2807" s="205" t="s">
        <v>1747</v>
      </c>
      <c r="D2807" s="205" t="s">
        <v>557</v>
      </c>
      <c r="E2807" s="206" t="s">
        <v>5451</v>
      </c>
      <c r="F2807" s="207" t="s">
        <v>5452</v>
      </c>
      <c r="G2807" s="208" t="s">
        <v>306</v>
      </c>
      <c r="H2807" s="209">
        <v>2.9729999999999999</v>
      </c>
      <c r="I2807" s="904"/>
      <c r="J2807" s="210">
        <f>ROUND(I2807*H2807,2)</f>
        <v>0</v>
      </c>
      <c r="K2807" s="207" t="s">
        <v>2720</v>
      </c>
      <c r="L2807" s="185"/>
      <c r="M2807" s="186" t="s">
        <v>1</v>
      </c>
      <c r="N2807" s="187" t="s">
        <v>38</v>
      </c>
      <c r="O2807" s="142">
        <v>0</v>
      </c>
      <c r="P2807" s="142">
        <f>O2807*H2807</f>
        <v>0</v>
      </c>
      <c r="Q2807" s="142">
        <v>2.5700000000000001E-2</v>
      </c>
      <c r="R2807" s="142">
        <f>Q2807*H2807</f>
        <v>7.6406100000000005E-2</v>
      </c>
      <c r="S2807" s="142">
        <v>0</v>
      </c>
      <c r="T2807" s="143">
        <f>S2807*H2807</f>
        <v>0</v>
      </c>
      <c r="AR2807" s="144" t="s">
        <v>735</v>
      </c>
      <c r="AT2807" s="144" t="s">
        <v>557</v>
      </c>
      <c r="AU2807" s="144" t="s">
        <v>88</v>
      </c>
      <c r="AY2807" s="16" t="s">
        <v>157</v>
      </c>
      <c r="BE2807" s="145">
        <f>IF(N2807="základní",J2807,0)</f>
        <v>0</v>
      </c>
      <c r="BF2807" s="145">
        <f>IF(N2807="snížená",J2807,0)</f>
        <v>0</v>
      </c>
      <c r="BG2807" s="145">
        <f>IF(N2807="zákl. přenesená",J2807,0)</f>
        <v>0</v>
      </c>
      <c r="BH2807" s="145">
        <f>IF(N2807="sníž. přenesená",J2807,0)</f>
        <v>0</v>
      </c>
      <c r="BI2807" s="145">
        <f>IF(N2807="nulová",J2807,0)</f>
        <v>0</v>
      </c>
      <c r="BJ2807" s="16" t="s">
        <v>88</v>
      </c>
      <c r="BK2807" s="145">
        <f>ROUND(I2807*H2807,2)</f>
        <v>0</v>
      </c>
      <c r="BL2807" s="16" t="s">
        <v>188</v>
      </c>
      <c r="BM2807" s="144" t="s">
        <v>5453</v>
      </c>
    </row>
    <row r="2808" spans="2:65" s="1" customFormat="1" ht="72">
      <c r="B2808" s="28"/>
      <c r="D2808" s="154" t="s">
        <v>1574</v>
      </c>
      <c r="F2808" s="188" t="s">
        <v>5454</v>
      </c>
      <c r="L2808" s="28"/>
      <c r="M2808" s="152"/>
      <c r="T2808" s="52"/>
      <c r="AT2808" s="16" t="s">
        <v>1574</v>
      </c>
      <c r="AU2808" s="16" t="s">
        <v>88</v>
      </c>
    </row>
    <row r="2809" spans="2:65" s="12" customFormat="1">
      <c r="B2809" s="153"/>
      <c r="D2809" s="154" t="s">
        <v>259</v>
      </c>
      <c r="E2809" s="155" t="s">
        <v>1</v>
      </c>
      <c r="F2809" s="156" t="s">
        <v>2723</v>
      </c>
      <c r="H2809" s="155" t="s">
        <v>1</v>
      </c>
      <c r="L2809" s="153"/>
      <c r="M2809" s="157"/>
      <c r="T2809" s="158"/>
      <c r="AT2809" s="155" t="s">
        <v>259</v>
      </c>
      <c r="AU2809" s="155" t="s">
        <v>88</v>
      </c>
      <c r="AV2809" s="12" t="s">
        <v>80</v>
      </c>
      <c r="AW2809" s="12" t="s">
        <v>27</v>
      </c>
      <c r="AX2809" s="12" t="s">
        <v>72</v>
      </c>
      <c r="AY2809" s="155" t="s">
        <v>157</v>
      </c>
    </row>
    <row r="2810" spans="2:65" s="12" customFormat="1">
      <c r="B2810" s="153"/>
      <c r="D2810" s="154" t="s">
        <v>259</v>
      </c>
      <c r="E2810" s="155" t="s">
        <v>1</v>
      </c>
      <c r="F2810" s="156" t="s">
        <v>5153</v>
      </c>
      <c r="H2810" s="155" t="s">
        <v>1</v>
      </c>
      <c r="L2810" s="153"/>
      <c r="M2810" s="157"/>
      <c r="T2810" s="158"/>
      <c r="AT2810" s="155" t="s">
        <v>259</v>
      </c>
      <c r="AU2810" s="155" t="s">
        <v>88</v>
      </c>
      <c r="AV2810" s="12" t="s">
        <v>80</v>
      </c>
      <c r="AW2810" s="12" t="s">
        <v>27</v>
      </c>
      <c r="AX2810" s="12" t="s">
        <v>72</v>
      </c>
      <c r="AY2810" s="155" t="s">
        <v>157</v>
      </c>
    </row>
    <row r="2811" spans="2:65" s="12" customFormat="1">
      <c r="B2811" s="153"/>
      <c r="D2811" s="154" t="s">
        <v>259</v>
      </c>
      <c r="E2811" s="155" t="s">
        <v>1</v>
      </c>
      <c r="F2811" s="156" t="s">
        <v>2760</v>
      </c>
      <c r="H2811" s="155" t="s">
        <v>1</v>
      </c>
      <c r="L2811" s="153"/>
      <c r="M2811" s="157"/>
      <c r="T2811" s="158"/>
      <c r="AT2811" s="155" t="s">
        <v>259</v>
      </c>
      <c r="AU2811" s="155" t="s">
        <v>88</v>
      </c>
      <c r="AV2811" s="12" t="s">
        <v>80</v>
      </c>
      <c r="AW2811" s="12" t="s">
        <v>27</v>
      </c>
      <c r="AX2811" s="12" t="s">
        <v>72</v>
      </c>
      <c r="AY2811" s="155" t="s">
        <v>157</v>
      </c>
    </row>
    <row r="2812" spans="2:65" s="13" customFormat="1">
      <c r="B2812" s="159"/>
      <c r="D2812" s="154" t="s">
        <v>259</v>
      </c>
      <c r="E2812" s="160" t="s">
        <v>1</v>
      </c>
      <c r="F2812" s="161" t="s">
        <v>5455</v>
      </c>
      <c r="H2812" s="162">
        <v>2.9729999999999999</v>
      </c>
      <c r="L2812" s="159"/>
      <c r="M2812" s="163"/>
      <c r="T2812" s="164"/>
      <c r="AT2812" s="160" t="s">
        <v>259</v>
      </c>
      <c r="AU2812" s="160" t="s">
        <v>88</v>
      </c>
      <c r="AV2812" s="13" t="s">
        <v>88</v>
      </c>
      <c r="AW2812" s="13" t="s">
        <v>27</v>
      </c>
      <c r="AX2812" s="13" t="s">
        <v>72</v>
      </c>
      <c r="AY2812" s="160" t="s">
        <v>157</v>
      </c>
    </row>
    <row r="2813" spans="2:65" s="14" customFormat="1">
      <c r="B2813" s="165"/>
      <c r="D2813" s="154" t="s">
        <v>259</v>
      </c>
      <c r="E2813" s="166" t="s">
        <v>1</v>
      </c>
      <c r="F2813" s="167" t="s">
        <v>265</v>
      </c>
      <c r="H2813" s="168">
        <v>2.9729999999999999</v>
      </c>
      <c r="L2813" s="165"/>
      <c r="M2813" s="169"/>
      <c r="T2813" s="170"/>
      <c r="AT2813" s="166" t="s">
        <v>259</v>
      </c>
      <c r="AU2813" s="166" t="s">
        <v>88</v>
      </c>
      <c r="AV2813" s="14" t="s">
        <v>164</v>
      </c>
      <c r="AW2813" s="14" t="s">
        <v>27</v>
      </c>
      <c r="AX2813" s="14" t="s">
        <v>80</v>
      </c>
      <c r="AY2813" s="166" t="s">
        <v>157</v>
      </c>
    </row>
    <row r="2814" spans="2:65" s="1" customFormat="1" ht="24.25" customHeight="1">
      <c r="B2814" s="28"/>
      <c r="C2814" s="198" t="s">
        <v>1758</v>
      </c>
      <c r="D2814" s="198" t="s">
        <v>160</v>
      </c>
      <c r="E2814" s="199" t="s">
        <v>5456</v>
      </c>
      <c r="F2814" s="200" t="s">
        <v>5457</v>
      </c>
      <c r="G2814" s="201" t="s">
        <v>228</v>
      </c>
      <c r="H2814" s="202">
        <v>4</v>
      </c>
      <c r="I2814" s="903"/>
      <c r="J2814" s="203">
        <f>ROUND(I2814*H2814,2)</f>
        <v>0</v>
      </c>
      <c r="K2814" s="200" t="s">
        <v>2720</v>
      </c>
      <c r="L2814" s="28"/>
      <c r="M2814" s="140" t="s">
        <v>1</v>
      </c>
      <c r="N2814" s="141" t="s">
        <v>38</v>
      </c>
      <c r="O2814" s="142">
        <v>0.35</v>
      </c>
      <c r="P2814" s="142">
        <f>O2814*H2814</f>
        <v>1.4</v>
      </c>
      <c r="Q2814" s="142">
        <v>0</v>
      </c>
      <c r="R2814" s="142">
        <f>Q2814*H2814</f>
        <v>0</v>
      </c>
      <c r="S2814" s="142">
        <v>0</v>
      </c>
      <c r="T2814" s="143">
        <f>S2814*H2814</f>
        <v>0</v>
      </c>
      <c r="AR2814" s="144" t="s">
        <v>188</v>
      </c>
      <c r="AT2814" s="144" t="s">
        <v>160</v>
      </c>
      <c r="AU2814" s="144" t="s">
        <v>88</v>
      </c>
      <c r="AY2814" s="16" t="s">
        <v>157</v>
      </c>
      <c r="BE2814" s="145">
        <f>IF(N2814="základní",J2814,0)</f>
        <v>0</v>
      </c>
      <c r="BF2814" s="145">
        <f>IF(N2814="snížená",J2814,0)</f>
        <v>0</v>
      </c>
      <c r="BG2814" s="145">
        <f>IF(N2814="zákl. přenesená",J2814,0)</f>
        <v>0</v>
      </c>
      <c r="BH2814" s="145">
        <f>IF(N2814="sníž. přenesená",J2814,0)</f>
        <v>0</v>
      </c>
      <c r="BI2814" s="145">
        <f>IF(N2814="nulová",J2814,0)</f>
        <v>0</v>
      </c>
      <c r="BJ2814" s="16" t="s">
        <v>88</v>
      </c>
      <c r="BK2814" s="145">
        <f>ROUND(I2814*H2814,2)</f>
        <v>0</v>
      </c>
      <c r="BL2814" s="16" t="s">
        <v>188</v>
      </c>
      <c r="BM2814" s="144" t="s">
        <v>5458</v>
      </c>
    </row>
    <row r="2815" spans="2:65" s="1" customFormat="1">
      <c r="B2815" s="28"/>
      <c r="D2815" s="150" t="s">
        <v>214</v>
      </c>
      <c r="F2815" s="870" t="s">
        <v>5459</v>
      </c>
      <c r="L2815" s="28"/>
      <c r="M2815" s="152"/>
      <c r="T2815" s="52"/>
      <c r="AT2815" s="16" t="s">
        <v>214</v>
      </c>
      <c r="AU2815" s="16" t="s">
        <v>88</v>
      </c>
    </row>
    <row r="2816" spans="2:65" s="12" customFormat="1">
      <c r="B2816" s="153"/>
      <c r="D2816" s="154" t="s">
        <v>259</v>
      </c>
      <c r="E2816" s="155" t="s">
        <v>1</v>
      </c>
      <c r="F2816" s="156" t="s">
        <v>2723</v>
      </c>
      <c r="H2816" s="155" t="s">
        <v>1</v>
      </c>
      <c r="L2816" s="153"/>
      <c r="M2816" s="157"/>
      <c r="T2816" s="158"/>
      <c r="AT2816" s="155" t="s">
        <v>259</v>
      </c>
      <c r="AU2816" s="155" t="s">
        <v>88</v>
      </c>
      <c r="AV2816" s="12" t="s">
        <v>80</v>
      </c>
      <c r="AW2816" s="12" t="s">
        <v>27</v>
      </c>
      <c r="AX2816" s="12" t="s">
        <v>72</v>
      </c>
      <c r="AY2816" s="155" t="s">
        <v>157</v>
      </c>
    </row>
    <row r="2817" spans="2:65" s="12" customFormat="1">
      <c r="B2817" s="153"/>
      <c r="D2817" s="154" t="s">
        <v>259</v>
      </c>
      <c r="E2817" s="155" t="s">
        <v>1</v>
      </c>
      <c r="F2817" s="156" t="s">
        <v>5153</v>
      </c>
      <c r="H2817" s="155" t="s">
        <v>1</v>
      </c>
      <c r="L2817" s="153"/>
      <c r="M2817" s="157"/>
      <c r="T2817" s="158"/>
      <c r="AT2817" s="155" t="s">
        <v>259</v>
      </c>
      <c r="AU2817" s="155" t="s">
        <v>88</v>
      </c>
      <c r="AV2817" s="12" t="s">
        <v>80</v>
      </c>
      <c r="AW2817" s="12" t="s">
        <v>27</v>
      </c>
      <c r="AX2817" s="12" t="s">
        <v>72</v>
      </c>
      <c r="AY2817" s="155" t="s">
        <v>157</v>
      </c>
    </row>
    <row r="2818" spans="2:65" s="12" customFormat="1">
      <c r="B2818" s="153"/>
      <c r="D2818" s="154" t="s">
        <v>259</v>
      </c>
      <c r="E2818" s="155" t="s">
        <v>1</v>
      </c>
      <c r="F2818" s="156" t="s">
        <v>2759</v>
      </c>
      <c r="H2818" s="155" t="s">
        <v>1</v>
      </c>
      <c r="L2818" s="153"/>
      <c r="M2818" s="157"/>
      <c r="T2818" s="158"/>
      <c r="AT2818" s="155" t="s">
        <v>259</v>
      </c>
      <c r="AU2818" s="155" t="s">
        <v>88</v>
      </c>
      <c r="AV2818" s="12" t="s">
        <v>80</v>
      </c>
      <c r="AW2818" s="12" t="s">
        <v>27</v>
      </c>
      <c r="AX2818" s="12" t="s">
        <v>72</v>
      </c>
      <c r="AY2818" s="155" t="s">
        <v>157</v>
      </c>
    </row>
    <row r="2819" spans="2:65" s="13" customFormat="1">
      <c r="B2819" s="159"/>
      <c r="D2819" s="154" t="s">
        <v>259</v>
      </c>
      <c r="E2819" s="160" t="s">
        <v>1</v>
      </c>
      <c r="F2819" s="161" t="s">
        <v>5439</v>
      </c>
      <c r="H2819" s="162">
        <v>1</v>
      </c>
      <c r="L2819" s="159"/>
      <c r="M2819" s="163"/>
      <c r="T2819" s="164"/>
      <c r="AT2819" s="160" t="s">
        <v>259</v>
      </c>
      <c r="AU2819" s="160" t="s">
        <v>88</v>
      </c>
      <c r="AV2819" s="13" t="s">
        <v>88</v>
      </c>
      <c r="AW2819" s="13" t="s">
        <v>27</v>
      </c>
      <c r="AX2819" s="13" t="s">
        <v>72</v>
      </c>
      <c r="AY2819" s="160" t="s">
        <v>157</v>
      </c>
    </row>
    <row r="2820" spans="2:65" s="12" customFormat="1">
      <c r="B2820" s="153"/>
      <c r="D2820" s="154" t="s">
        <v>259</v>
      </c>
      <c r="E2820" s="155" t="s">
        <v>1</v>
      </c>
      <c r="F2820" s="156" t="s">
        <v>2760</v>
      </c>
      <c r="H2820" s="155" t="s">
        <v>1</v>
      </c>
      <c r="L2820" s="153"/>
      <c r="M2820" s="157"/>
      <c r="T2820" s="158"/>
      <c r="AT2820" s="155" t="s">
        <v>259</v>
      </c>
      <c r="AU2820" s="155" t="s">
        <v>88</v>
      </c>
      <c r="AV2820" s="12" t="s">
        <v>80</v>
      </c>
      <c r="AW2820" s="12" t="s">
        <v>27</v>
      </c>
      <c r="AX2820" s="12" t="s">
        <v>72</v>
      </c>
      <c r="AY2820" s="155" t="s">
        <v>157</v>
      </c>
    </row>
    <row r="2821" spans="2:65" s="13" customFormat="1">
      <c r="B2821" s="159"/>
      <c r="D2821" s="154" t="s">
        <v>259</v>
      </c>
      <c r="E2821" s="160" t="s">
        <v>1</v>
      </c>
      <c r="F2821" s="161" t="s">
        <v>5441</v>
      </c>
      <c r="H2821" s="162">
        <v>1</v>
      </c>
      <c r="L2821" s="159"/>
      <c r="M2821" s="163"/>
      <c r="T2821" s="164"/>
      <c r="AT2821" s="160" t="s">
        <v>259</v>
      </c>
      <c r="AU2821" s="160" t="s">
        <v>88</v>
      </c>
      <c r="AV2821" s="13" t="s">
        <v>88</v>
      </c>
      <c r="AW2821" s="13" t="s">
        <v>27</v>
      </c>
      <c r="AX2821" s="13" t="s">
        <v>72</v>
      </c>
      <c r="AY2821" s="160" t="s">
        <v>157</v>
      </c>
    </row>
    <row r="2822" spans="2:65" s="13" customFormat="1">
      <c r="B2822" s="159"/>
      <c r="D2822" s="154" t="s">
        <v>259</v>
      </c>
      <c r="E2822" s="160" t="s">
        <v>1</v>
      </c>
      <c r="F2822" s="161" t="s">
        <v>5460</v>
      </c>
      <c r="H2822" s="162">
        <v>1</v>
      </c>
      <c r="L2822" s="159"/>
      <c r="M2822" s="163"/>
      <c r="T2822" s="164"/>
      <c r="AT2822" s="160" t="s">
        <v>259</v>
      </c>
      <c r="AU2822" s="160" t="s">
        <v>88</v>
      </c>
      <c r="AV2822" s="13" t="s">
        <v>88</v>
      </c>
      <c r="AW2822" s="13" t="s">
        <v>27</v>
      </c>
      <c r="AX2822" s="13" t="s">
        <v>72</v>
      </c>
      <c r="AY2822" s="160" t="s">
        <v>157</v>
      </c>
    </row>
    <row r="2823" spans="2:65" s="13" customFormat="1">
      <c r="B2823" s="159"/>
      <c r="D2823" s="154" t="s">
        <v>259</v>
      </c>
      <c r="E2823" s="160" t="s">
        <v>1</v>
      </c>
      <c r="F2823" s="161" t="s">
        <v>5434</v>
      </c>
      <c r="H2823" s="162">
        <v>1</v>
      </c>
      <c r="L2823" s="159"/>
      <c r="M2823" s="163"/>
      <c r="T2823" s="164"/>
      <c r="AT2823" s="160" t="s">
        <v>259</v>
      </c>
      <c r="AU2823" s="160" t="s">
        <v>88</v>
      </c>
      <c r="AV2823" s="13" t="s">
        <v>88</v>
      </c>
      <c r="AW2823" s="13" t="s">
        <v>27</v>
      </c>
      <c r="AX2823" s="13" t="s">
        <v>72</v>
      </c>
      <c r="AY2823" s="160" t="s">
        <v>157</v>
      </c>
    </row>
    <row r="2824" spans="2:65" s="14" customFormat="1">
      <c r="B2824" s="165"/>
      <c r="D2824" s="154" t="s">
        <v>259</v>
      </c>
      <c r="E2824" s="166" t="s">
        <v>1</v>
      </c>
      <c r="F2824" s="167" t="s">
        <v>265</v>
      </c>
      <c r="H2824" s="168">
        <v>4</v>
      </c>
      <c r="L2824" s="165"/>
      <c r="M2824" s="169"/>
      <c r="T2824" s="170"/>
      <c r="AT2824" s="166" t="s">
        <v>259</v>
      </c>
      <c r="AU2824" s="166" t="s">
        <v>88</v>
      </c>
      <c r="AV2824" s="14" t="s">
        <v>164</v>
      </c>
      <c r="AW2824" s="14" t="s">
        <v>27</v>
      </c>
      <c r="AX2824" s="14" t="s">
        <v>80</v>
      </c>
      <c r="AY2824" s="166" t="s">
        <v>157</v>
      </c>
    </row>
    <row r="2825" spans="2:65" s="1" customFormat="1" ht="24.25" customHeight="1">
      <c r="B2825" s="28"/>
      <c r="C2825" s="205" t="s">
        <v>1763</v>
      </c>
      <c r="D2825" s="205" t="s">
        <v>557</v>
      </c>
      <c r="E2825" s="206" t="s">
        <v>5461</v>
      </c>
      <c r="F2825" s="207" t="s">
        <v>5462</v>
      </c>
      <c r="G2825" s="208" t="s">
        <v>306</v>
      </c>
      <c r="H2825" s="209">
        <v>5.4809999999999999</v>
      </c>
      <c r="I2825" s="904"/>
      <c r="J2825" s="210">
        <f>ROUND(I2825*H2825,2)</f>
        <v>0</v>
      </c>
      <c r="K2825" s="207" t="s">
        <v>2720</v>
      </c>
      <c r="L2825" s="185"/>
      <c r="M2825" s="186" t="s">
        <v>1</v>
      </c>
      <c r="N2825" s="187" t="s">
        <v>38</v>
      </c>
      <c r="O2825" s="142">
        <v>0</v>
      </c>
      <c r="P2825" s="142">
        <f>O2825*H2825</f>
        <v>0</v>
      </c>
      <c r="Q2825" s="142">
        <v>2.5700000000000001E-2</v>
      </c>
      <c r="R2825" s="142">
        <f>Q2825*H2825</f>
        <v>0.14086170000000001</v>
      </c>
      <c r="S2825" s="142">
        <v>0</v>
      </c>
      <c r="T2825" s="143">
        <f>S2825*H2825</f>
        <v>0</v>
      </c>
      <c r="AR2825" s="144" t="s">
        <v>735</v>
      </c>
      <c r="AT2825" s="144" t="s">
        <v>557</v>
      </c>
      <c r="AU2825" s="144" t="s">
        <v>88</v>
      </c>
      <c r="AY2825" s="16" t="s">
        <v>157</v>
      </c>
      <c r="BE2825" s="145">
        <f>IF(N2825="základní",J2825,0)</f>
        <v>0</v>
      </c>
      <c r="BF2825" s="145">
        <f>IF(N2825="snížená",J2825,0)</f>
        <v>0</v>
      </c>
      <c r="BG2825" s="145">
        <f>IF(N2825="zákl. přenesená",J2825,0)</f>
        <v>0</v>
      </c>
      <c r="BH2825" s="145">
        <f>IF(N2825="sníž. přenesená",J2825,0)</f>
        <v>0</v>
      </c>
      <c r="BI2825" s="145">
        <f>IF(N2825="nulová",J2825,0)</f>
        <v>0</v>
      </c>
      <c r="BJ2825" s="16" t="s">
        <v>88</v>
      </c>
      <c r="BK2825" s="145">
        <f>ROUND(I2825*H2825,2)</f>
        <v>0</v>
      </c>
      <c r="BL2825" s="16" t="s">
        <v>188</v>
      </c>
      <c r="BM2825" s="144" t="s">
        <v>5463</v>
      </c>
    </row>
    <row r="2826" spans="2:65" s="1" customFormat="1" ht="72">
      <c r="B2826" s="28"/>
      <c r="D2826" s="154" t="s">
        <v>1574</v>
      </c>
      <c r="F2826" s="188" t="s">
        <v>5464</v>
      </c>
      <c r="L2826" s="28"/>
      <c r="M2826" s="152"/>
      <c r="T2826" s="52"/>
      <c r="AT2826" s="16" t="s">
        <v>1574</v>
      </c>
      <c r="AU2826" s="16" t="s">
        <v>88</v>
      </c>
    </row>
    <row r="2827" spans="2:65" s="12" customFormat="1">
      <c r="B2827" s="153"/>
      <c r="D2827" s="154" t="s">
        <v>259</v>
      </c>
      <c r="E2827" s="155" t="s">
        <v>1</v>
      </c>
      <c r="F2827" s="156" t="s">
        <v>2723</v>
      </c>
      <c r="H2827" s="155" t="s">
        <v>1</v>
      </c>
      <c r="L2827" s="153"/>
      <c r="M2827" s="157"/>
      <c r="T2827" s="158"/>
      <c r="AT2827" s="155" t="s">
        <v>259</v>
      </c>
      <c r="AU2827" s="155" t="s">
        <v>88</v>
      </c>
      <c r="AV2827" s="12" t="s">
        <v>80</v>
      </c>
      <c r="AW2827" s="12" t="s">
        <v>27</v>
      </c>
      <c r="AX2827" s="12" t="s">
        <v>72</v>
      </c>
      <c r="AY2827" s="155" t="s">
        <v>157</v>
      </c>
    </row>
    <row r="2828" spans="2:65" s="12" customFormat="1">
      <c r="B2828" s="153"/>
      <c r="D2828" s="154" t="s">
        <v>259</v>
      </c>
      <c r="E2828" s="155" t="s">
        <v>1</v>
      </c>
      <c r="F2828" s="156" t="s">
        <v>5153</v>
      </c>
      <c r="H2828" s="155" t="s">
        <v>1</v>
      </c>
      <c r="L2828" s="153"/>
      <c r="M2828" s="157"/>
      <c r="T2828" s="158"/>
      <c r="AT2828" s="155" t="s">
        <v>259</v>
      </c>
      <c r="AU2828" s="155" t="s">
        <v>88</v>
      </c>
      <c r="AV2828" s="12" t="s">
        <v>80</v>
      </c>
      <c r="AW2828" s="12" t="s">
        <v>27</v>
      </c>
      <c r="AX2828" s="12" t="s">
        <v>72</v>
      </c>
      <c r="AY2828" s="155" t="s">
        <v>157</v>
      </c>
    </row>
    <row r="2829" spans="2:65" s="12" customFormat="1">
      <c r="B2829" s="153"/>
      <c r="D2829" s="154" t="s">
        <v>259</v>
      </c>
      <c r="E2829" s="155" t="s">
        <v>1</v>
      </c>
      <c r="F2829" s="156" t="s">
        <v>2759</v>
      </c>
      <c r="H2829" s="155" t="s">
        <v>1</v>
      </c>
      <c r="L2829" s="153"/>
      <c r="M2829" s="157"/>
      <c r="T2829" s="158"/>
      <c r="AT2829" s="155" t="s">
        <v>259</v>
      </c>
      <c r="AU2829" s="155" t="s">
        <v>88</v>
      </c>
      <c r="AV2829" s="12" t="s">
        <v>80</v>
      </c>
      <c r="AW2829" s="12" t="s">
        <v>27</v>
      </c>
      <c r="AX2829" s="12" t="s">
        <v>72</v>
      </c>
      <c r="AY2829" s="155" t="s">
        <v>157</v>
      </c>
    </row>
    <row r="2830" spans="2:65" s="13" customFormat="1">
      <c r="B2830" s="159"/>
      <c r="D2830" s="154" t="s">
        <v>259</v>
      </c>
      <c r="E2830" s="160" t="s">
        <v>1</v>
      </c>
      <c r="F2830" s="161" t="s">
        <v>5465</v>
      </c>
      <c r="H2830" s="162">
        <v>5.4809999999999999</v>
      </c>
      <c r="L2830" s="159"/>
      <c r="M2830" s="163"/>
      <c r="T2830" s="164"/>
      <c r="AT2830" s="160" t="s">
        <v>259</v>
      </c>
      <c r="AU2830" s="160" t="s">
        <v>88</v>
      </c>
      <c r="AV2830" s="13" t="s">
        <v>88</v>
      </c>
      <c r="AW2830" s="13" t="s">
        <v>27</v>
      </c>
      <c r="AX2830" s="13" t="s">
        <v>72</v>
      </c>
      <c r="AY2830" s="160" t="s">
        <v>157</v>
      </c>
    </row>
    <row r="2831" spans="2:65" s="14" customFormat="1">
      <c r="B2831" s="165"/>
      <c r="D2831" s="154" t="s">
        <v>259</v>
      </c>
      <c r="E2831" s="166" t="s">
        <v>1</v>
      </c>
      <c r="F2831" s="167" t="s">
        <v>265</v>
      </c>
      <c r="H2831" s="168">
        <v>5.4809999999999999</v>
      </c>
      <c r="L2831" s="165"/>
      <c r="M2831" s="169"/>
      <c r="T2831" s="170"/>
      <c r="AT2831" s="166" t="s">
        <v>259</v>
      </c>
      <c r="AU2831" s="166" t="s">
        <v>88</v>
      </c>
      <c r="AV2831" s="14" t="s">
        <v>164</v>
      </c>
      <c r="AW2831" s="14" t="s">
        <v>27</v>
      </c>
      <c r="AX2831" s="14" t="s">
        <v>80</v>
      </c>
      <c r="AY2831" s="166" t="s">
        <v>157</v>
      </c>
    </row>
    <row r="2832" spans="2:65" s="1" customFormat="1" ht="24.25" customHeight="1">
      <c r="B2832" s="28"/>
      <c r="C2832" s="205" t="s">
        <v>1770</v>
      </c>
      <c r="D2832" s="205" t="s">
        <v>557</v>
      </c>
      <c r="E2832" s="206" t="s">
        <v>5466</v>
      </c>
      <c r="F2832" s="207" t="s">
        <v>5467</v>
      </c>
      <c r="G2832" s="208" t="s">
        <v>306</v>
      </c>
      <c r="H2832" s="209">
        <v>7.13</v>
      </c>
      <c r="I2832" s="904"/>
      <c r="J2832" s="210">
        <f>ROUND(I2832*H2832,2)</f>
        <v>0</v>
      </c>
      <c r="K2832" s="207" t="s">
        <v>2720</v>
      </c>
      <c r="L2832" s="185"/>
      <c r="M2832" s="186" t="s">
        <v>1</v>
      </c>
      <c r="N2832" s="187" t="s">
        <v>38</v>
      </c>
      <c r="O2832" s="142">
        <v>0</v>
      </c>
      <c r="P2832" s="142">
        <f>O2832*H2832</f>
        <v>0</v>
      </c>
      <c r="Q2832" s="142">
        <v>2.5700000000000001E-2</v>
      </c>
      <c r="R2832" s="142">
        <f>Q2832*H2832</f>
        <v>0.18324100000000001</v>
      </c>
      <c r="S2832" s="142">
        <v>0</v>
      </c>
      <c r="T2832" s="143">
        <f>S2832*H2832</f>
        <v>0</v>
      </c>
      <c r="AR2832" s="144" t="s">
        <v>735</v>
      </c>
      <c r="AT2832" s="144" t="s">
        <v>557</v>
      </c>
      <c r="AU2832" s="144" t="s">
        <v>88</v>
      </c>
      <c r="AY2832" s="16" t="s">
        <v>157</v>
      </c>
      <c r="BE2832" s="145">
        <f>IF(N2832="základní",J2832,0)</f>
        <v>0</v>
      </c>
      <c r="BF2832" s="145">
        <f>IF(N2832="snížená",J2832,0)</f>
        <v>0</v>
      </c>
      <c r="BG2832" s="145">
        <f>IF(N2832="zákl. přenesená",J2832,0)</f>
        <v>0</v>
      </c>
      <c r="BH2832" s="145">
        <f>IF(N2832="sníž. přenesená",J2832,0)</f>
        <v>0</v>
      </c>
      <c r="BI2832" s="145">
        <f>IF(N2832="nulová",J2832,0)</f>
        <v>0</v>
      </c>
      <c r="BJ2832" s="16" t="s">
        <v>88</v>
      </c>
      <c r="BK2832" s="145">
        <f>ROUND(I2832*H2832,2)</f>
        <v>0</v>
      </c>
      <c r="BL2832" s="16" t="s">
        <v>188</v>
      </c>
      <c r="BM2832" s="144" t="s">
        <v>5468</v>
      </c>
    </row>
    <row r="2833" spans="2:65" s="1" customFormat="1" ht="72">
      <c r="B2833" s="28"/>
      <c r="D2833" s="154" t="s">
        <v>1574</v>
      </c>
      <c r="F2833" s="188" t="s">
        <v>5464</v>
      </c>
      <c r="L2833" s="28"/>
      <c r="M2833" s="152"/>
      <c r="T2833" s="52"/>
      <c r="AT2833" s="16" t="s">
        <v>1574</v>
      </c>
      <c r="AU2833" s="16" t="s">
        <v>88</v>
      </c>
    </row>
    <row r="2834" spans="2:65" s="12" customFormat="1">
      <c r="B2834" s="153"/>
      <c r="D2834" s="154" t="s">
        <v>259</v>
      </c>
      <c r="E2834" s="155" t="s">
        <v>1</v>
      </c>
      <c r="F2834" s="156" t="s">
        <v>2723</v>
      </c>
      <c r="H2834" s="155" t="s">
        <v>1</v>
      </c>
      <c r="L2834" s="153"/>
      <c r="M2834" s="157"/>
      <c r="T2834" s="158"/>
      <c r="AT2834" s="155" t="s">
        <v>259</v>
      </c>
      <c r="AU2834" s="155" t="s">
        <v>88</v>
      </c>
      <c r="AV2834" s="12" t="s">
        <v>80</v>
      </c>
      <c r="AW2834" s="12" t="s">
        <v>27</v>
      </c>
      <c r="AX2834" s="12" t="s">
        <v>72</v>
      </c>
      <c r="AY2834" s="155" t="s">
        <v>157</v>
      </c>
    </row>
    <row r="2835" spans="2:65" s="12" customFormat="1">
      <c r="B2835" s="153"/>
      <c r="D2835" s="154" t="s">
        <v>259</v>
      </c>
      <c r="E2835" s="155" t="s">
        <v>1</v>
      </c>
      <c r="F2835" s="156" t="s">
        <v>5153</v>
      </c>
      <c r="H2835" s="155" t="s">
        <v>1</v>
      </c>
      <c r="L2835" s="153"/>
      <c r="M2835" s="157"/>
      <c r="T2835" s="158"/>
      <c r="AT2835" s="155" t="s">
        <v>259</v>
      </c>
      <c r="AU2835" s="155" t="s">
        <v>88</v>
      </c>
      <c r="AV2835" s="12" t="s">
        <v>80</v>
      </c>
      <c r="AW2835" s="12" t="s">
        <v>27</v>
      </c>
      <c r="AX2835" s="12" t="s">
        <v>72</v>
      </c>
      <c r="AY2835" s="155" t="s">
        <v>157</v>
      </c>
    </row>
    <row r="2836" spans="2:65" s="12" customFormat="1">
      <c r="B2836" s="153"/>
      <c r="D2836" s="154" t="s">
        <v>259</v>
      </c>
      <c r="E2836" s="155" t="s">
        <v>1</v>
      </c>
      <c r="F2836" s="156" t="s">
        <v>2760</v>
      </c>
      <c r="H2836" s="155" t="s">
        <v>1</v>
      </c>
      <c r="L2836" s="153"/>
      <c r="M2836" s="157"/>
      <c r="T2836" s="158"/>
      <c r="AT2836" s="155" t="s">
        <v>259</v>
      </c>
      <c r="AU2836" s="155" t="s">
        <v>88</v>
      </c>
      <c r="AV2836" s="12" t="s">
        <v>80</v>
      </c>
      <c r="AW2836" s="12" t="s">
        <v>27</v>
      </c>
      <c r="AX2836" s="12" t="s">
        <v>72</v>
      </c>
      <c r="AY2836" s="155" t="s">
        <v>157</v>
      </c>
    </row>
    <row r="2837" spans="2:65" s="13" customFormat="1">
      <c r="B2837" s="159"/>
      <c r="D2837" s="154" t="s">
        <v>259</v>
      </c>
      <c r="E2837" s="160" t="s">
        <v>1</v>
      </c>
      <c r="F2837" s="161" t="s">
        <v>5469</v>
      </c>
      <c r="H2837" s="162">
        <v>7.13</v>
      </c>
      <c r="L2837" s="159"/>
      <c r="M2837" s="163"/>
      <c r="T2837" s="164"/>
      <c r="AT2837" s="160" t="s">
        <v>259</v>
      </c>
      <c r="AU2837" s="160" t="s">
        <v>88</v>
      </c>
      <c r="AV2837" s="13" t="s">
        <v>88</v>
      </c>
      <c r="AW2837" s="13" t="s">
        <v>27</v>
      </c>
      <c r="AX2837" s="13" t="s">
        <v>72</v>
      </c>
      <c r="AY2837" s="160" t="s">
        <v>157</v>
      </c>
    </row>
    <row r="2838" spans="2:65" s="14" customFormat="1">
      <c r="B2838" s="165"/>
      <c r="D2838" s="154" t="s">
        <v>259</v>
      </c>
      <c r="E2838" s="166" t="s">
        <v>1</v>
      </c>
      <c r="F2838" s="167" t="s">
        <v>265</v>
      </c>
      <c r="H2838" s="168">
        <v>7.13</v>
      </c>
      <c r="L2838" s="165"/>
      <c r="M2838" s="169"/>
      <c r="T2838" s="170"/>
      <c r="AT2838" s="166" t="s">
        <v>259</v>
      </c>
      <c r="AU2838" s="166" t="s">
        <v>88</v>
      </c>
      <c r="AV2838" s="14" t="s">
        <v>164</v>
      </c>
      <c r="AW2838" s="14" t="s">
        <v>27</v>
      </c>
      <c r="AX2838" s="14" t="s">
        <v>80</v>
      </c>
      <c r="AY2838" s="166" t="s">
        <v>157</v>
      </c>
    </row>
    <row r="2839" spans="2:65" s="1" customFormat="1" ht="24.25" customHeight="1">
      <c r="B2839" s="28"/>
      <c r="C2839" s="205" t="s">
        <v>1775</v>
      </c>
      <c r="D2839" s="205" t="s">
        <v>557</v>
      </c>
      <c r="E2839" s="206" t="s">
        <v>5470</v>
      </c>
      <c r="F2839" s="207" t="s">
        <v>5471</v>
      </c>
      <c r="G2839" s="208" t="s">
        <v>306</v>
      </c>
      <c r="H2839" s="209">
        <v>4.4080000000000004</v>
      </c>
      <c r="I2839" s="904"/>
      <c r="J2839" s="210">
        <f>ROUND(I2839*H2839,2)</f>
        <v>0</v>
      </c>
      <c r="K2839" s="207" t="s">
        <v>2720</v>
      </c>
      <c r="L2839" s="185"/>
      <c r="M2839" s="186" t="s">
        <v>1</v>
      </c>
      <c r="N2839" s="187" t="s">
        <v>38</v>
      </c>
      <c r="O2839" s="142">
        <v>0</v>
      </c>
      <c r="P2839" s="142">
        <f>O2839*H2839</f>
        <v>0</v>
      </c>
      <c r="Q2839" s="142">
        <v>2.5700000000000001E-2</v>
      </c>
      <c r="R2839" s="142">
        <f>Q2839*H2839</f>
        <v>0.11328560000000001</v>
      </c>
      <c r="S2839" s="142">
        <v>0</v>
      </c>
      <c r="T2839" s="143">
        <f>S2839*H2839</f>
        <v>0</v>
      </c>
      <c r="AR2839" s="144" t="s">
        <v>735</v>
      </c>
      <c r="AT2839" s="144" t="s">
        <v>557</v>
      </c>
      <c r="AU2839" s="144" t="s">
        <v>88</v>
      </c>
      <c r="AY2839" s="16" t="s">
        <v>157</v>
      </c>
      <c r="BE2839" s="145">
        <f>IF(N2839="základní",J2839,0)</f>
        <v>0</v>
      </c>
      <c r="BF2839" s="145">
        <f>IF(N2839="snížená",J2839,0)</f>
        <v>0</v>
      </c>
      <c r="BG2839" s="145">
        <f>IF(N2839="zákl. přenesená",J2839,0)</f>
        <v>0</v>
      </c>
      <c r="BH2839" s="145">
        <f>IF(N2839="sníž. přenesená",J2839,0)</f>
        <v>0</v>
      </c>
      <c r="BI2839" s="145">
        <f>IF(N2839="nulová",J2839,0)</f>
        <v>0</v>
      </c>
      <c r="BJ2839" s="16" t="s">
        <v>88</v>
      </c>
      <c r="BK2839" s="145">
        <f>ROUND(I2839*H2839,2)</f>
        <v>0</v>
      </c>
      <c r="BL2839" s="16" t="s">
        <v>188</v>
      </c>
      <c r="BM2839" s="144" t="s">
        <v>5472</v>
      </c>
    </row>
    <row r="2840" spans="2:65" s="1" customFormat="1" ht="72">
      <c r="B2840" s="28"/>
      <c r="D2840" s="154" t="s">
        <v>1574</v>
      </c>
      <c r="F2840" s="188" t="s">
        <v>5473</v>
      </c>
      <c r="L2840" s="28"/>
      <c r="M2840" s="152"/>
      <c r="T2840" s="52"/>
      <c r="AT2840" s="16" t="s">
        <v>1574</v>
      </c>
      <c r="AU2840" s="16" t="s">
        <v>88</v>
      </c>
    </row>
    <row r="2841" spans="2:65" s="12" customFormat="1">
      <c r="B2841" s="153"/>
      <c r="D2841" s="154" t="s">
        <v>259</v>
      </c>
      <c r="E2841" s="155" t="s">
        <v>1</v>
      </c>
      <c r="F2841" s="156" t="s">
        <v>2723</v>
      </c>
      <c r="H2841" s="155" t="s">
        <v>1</v>
      </c>
      <c r="L2841" s="153"/>
      <c r="M2841" s="157"/>
      <c r="T2841" s="158"/>
      <c r="AT2841" s="155" t="s">
        <v>259</v>
      </c>
      <c r="AU2841" s="155" t="s">
        <v>88</v>
      </c>
      <c r="AV2841" s="12" t="s">
        <v>80</v>
      </c>
      <c r="AW2841" s="12" t="s">
        <v>27</v>
      </c>
      <c r="AX2841" s="12" t="s">
        <v>72</v>
      </c>
      <c r="AY2841" s="155" t="s">
        <v>157</v>
      </c>
    </row>
    <row r="2842" spans="2:65" s="12" customFormat="1">
      <c r="B2842" s="153"/>
      <c r="D2842" s="154" t="s">
        <v>259</v>
      </c>
      <c r="E2842" s="155" t="s">
        <v>1</v>
      </c>
      <c r="F2842" s="156" t="s">
        <v>5153</v>
      </c>
      <c r="H2842" s="155" t="s">
        <v>1</v>
      </c>
      <c r="L2842" s="153"/>
      <c r="M2842" s="157"/>
      <c r="T2842" s="158"/>
      <c r="AT2842" s="155" t="s">
        <v>259</v>
      </c>
      <c r="AU2842" s="155" t="s">
        <v>88</v>
      </c>
      <c r="AV2842" s="12" t="s">
        <v>80</v>
      </c>
      <c r="AW2842" s="12" t="s">
        <v>27</v>
      </c>
      <c r="AX2842" s="12" t="s">
        <v>72</v>
      </c>
      <c r="AY2842" s="155" t="s">
        <v>157</v>
      </c>
    </row>
    <row r="2843" spans="2:65" s="12" customFormat="1">
      <c r="B2843" s="153"/>
      <c r="D2843" s="154" t="s">
        <v>259</v>
      </c>
      <c r="E2843" s="155" t="s">
        <v>1</v>
      </c>
      <c r="F2843" s="156" t="s">
        <v>2761</v>
      </c>
      <c r="H2843" s="155" t="s">
        <v>1</v>
      </c>
      <c r="L2843" s="153"/>
      <c r="M2843" s="157"/>
      <c r="T2843" s="158"/>
      <c r="AT2843" s="155" t="s">
        <v>259</v>
      </c>
      <c r="AU2843" s="155" t="s">
        <v>88</v>
      </c>
      <c r="AV2843" s="12" t="s">
        <v>80</v>
      </c>
      <c r="AW2843" s="12" t="s">
        <v>27</v>
      </c>
      <c r="AX2843" s="12" t="s">
        <v>72</v>
      </c>
      <c r="AY2843" s="155" t="s">
        <v>157</v>
      </c>
    </row>
    <row r="2844" spans="2:65" s="13" customFormat="1">
      <c r="B2844" s="159"/>
      <c r="D2844" s="154" t="s">
        <v>259</v>
      </c>
      <c r="E2844" s="160" t="s">
        <v>1</v>
      </c>
      <c r="F2844" s="161" t="s">
        <v>5474</v>
      </c>
      <c r="H2844" s="162">
        <v>4.4080000000000004</v>
      </c>
      <c r="L2844" s="159"/>
      <c r="M2844" s="163"/>
      <c r="T2844" s="164"/>
      <c r="AT2844" s="160" t="s">
        <v>259</v>
      </c>
      <c r="AU2844" s="160" t="s">
        <v>88</v>
      </c>
      <c r="AV2844" s="13" t="s">
        <v>88</v>
      </c>
      <c r="AW2844" s="13" t="s">
        <v>27</v>
      </c>
      <c r="AX2844" s="13" t="s">
        <v>72</v>
      </c>
      <c r="AY2844" s="160" t="s">
        <v>157</v>
      </c>
    </row>
    <row r="2845" spans="2:65" s="14" customFormat="1">
      <c r="B2845" s="165"/>
      <c r="D2845" s="154" t="s">
        <v>259</v>
      </c>
      <c r="E2845" s="166" t="s">
        <v>1</v>
      </c>
      <c r="F2845" s="167" t="s">
        <v>265</v>
      </c>
      <c r="H2845" s="168">
        <v>4.4080000000000004</v>
      </c>
      <c r="L2845" s="165"/>
      <c r="M2845" s="169"/>
      <c r="T2845" s="170"/>
      <c r="AT2845" s="166" t="s">
        <v>259</v>
      </c>
      <c r="AU2845" s="166" t="s">
        <v>88</v>
      </c>
      <c r="AV2845" s="14" t="s">
        <v>164</v>
      </c>
      <c r="AW2845" s="14" t="s">
        <v>27</v>
      </c>
      <c r="AX2845" s="14" t="s">
        <v>80</v>
      </c>
      <c r="AY2845" s="166" t="s">
        <v>157</v>
      </c>
    </row>
    <row r="2846" spans="2:65" s="1" customFormat="1" ht="24.25" customHeight="1">
      <c r="B2846" s="28"/>
      <c r="C2846" s="205" t="s">
        <v>1780</v>
      </c>
      <c r="D2846" s="205" t="s">
        <v>557</v>
      </c>
      <c r="E2846" s="206" t="s">
        <v>5475</v>
      </c>
      <c r="F2846" s="207" t="s">
        <v>5476</v>
      </c>
      <c r="G2846" s="208" t="s">
        <v>306</v>
      </c>
      <c r="H2846" s="209">
        <v>13.53</v>
      </c>
      <c r="I2846" s="904"/>
      <c r="J2846" s="210">
        <f>ROUND(I2846*H2846,2)</f>
        <v>0</v>
      </c>
      <c r="K2846" s="207" t="s">
        <v>2720</v>
      </c>
      <c r="L2846" s="185"/>
      <c r="M2846" s="186" t="s">
        <v>1</v>
      </c>
      <c r="N2846" s="187" t="s">
        <v>38</v>
      </c>
      <c r="O2846" s="142">
        <v>0</v>
      </c>
      <c r="P2846" s="142">
        <f>O2846*H2846</f>
        <v>0</v>
      </c>
      <c r="Q2846" s="142">
        <v>2.5700000000000001E-2</v>
      </c>
      <c r="R2846" s="142">
        <f>Q2846*H2846</f>
        <v>0.347721</v>
      </c>
      <c r="S2846" s="142">
        <v>0</v>
      </c>
      <c r="T2846" s="143">
        <f>S2846*H2846</f>
        <v>0</v>
      </c>
      <c r="AR2846" s="144" t="s">
        <v>735</v>
      </c>
      <c r="AT2846" s="144" t="s">
        <v>557</v>
      </c>
      <c r="AU2846" s="144" t="s">
        <v>88</v>
      </c>
      <c r="AY2846" s="16" t="s">
        <v>157</v>
      </c>
      <c r="BE2846" s="145">
        <f>IF(N2846="základní",J2846,0)</f>
        <v>0</v>
      </c>
      <c r="BF2846" s="145">
        <f>IF(N2846="snížená",J2846,0)</f>
        <v>0</v>
      </c>
      <c r="BG2846" s="145">
        <f>IF(N2846="zákl. přenesená",J2846,0)</f>
        <v>0</v>
      </c>
      <c r="BH2846" s="145">
        <f>IF(N2846="sníž. přenesená",J2846,0)</f>
        <v>0</v>
      </c>
      <c r="BI2846" s="145">
        <f>IF(N2846="nulová",J2846,0)</f>
        <v>0</v>
      </c>
      <c r="BJ2846" s="16" t="s">
        <v>88</v>
      </c>
      <c r="BK2846" s="145">
        <f>ROUND(I2846*H2846,2)</f>
        <v>0</v>
      </c>
      <c r="BL2846" s="16" t="s">
        <v>188</v>
      </c>
      <c r="BM2846" s="144" t="s">
        <v>5477</v>
      </c>
    </row>
    <row r="2847" spans="2:65" s="1" customFormat="1" ht="72">
      <c r="B2847" s="28"/>
      <c r="D2847" s="154" t="s">
        <v>1574</v>
      </c>
      <c r="F2847" s="188" t="s">
        <v>5478</v>
      </c>
      <c r="L2847" s="28"/>
      <c r="M2847" s="152"/>
      <c r="T2847" s="52"/>
      <c r="AT2847" s="16" t="s">
        <v>1574</v>
      </c>
      <c r="AU2847" s="16" t="s">
        <v>88</v>
      </c>
    </row>
    <row r="2848" spans="2:65" s="12" customFormat="1">
      <c r="B2848" s="153"/>
      <c r="D2848" s="154" t="s">
        <v>259</v>
      </c>
      <c r="E2848" s="155" t="s">
        <v>1</v>
      </c>
      <c r="F2848" s="156" t="s">
        <v>2723</v>
      </c>
      <c r="H2848" s="155" t="s">
        <v>1</v>
      </c>
      <c r="L2848" s="153"/>
      <c r="M2848" s="157"/>
      <c r="T2848" s="158"/>
      <c r="AT2848" s="155" t="s">
        <v>259</v>
      </c>
      <c r="AU2848" s="155" t="s">
        <v>88</v>
      </c>
      <c r="AV2848" s="12" t="s">
        <v>80</v>
      </c>
      <c r="AW2848" s="12" t="s">
        <v>27</v>
      </c>
      <c r="AX2848" s="12" t="s">
        <v>72</v>
      </c>
      <c r="AY2848" s="155" t="s">
        <v>157</v>
      </c>
    </row>
    <row r="2849" spans="2:65" s="12" customFormat="1">
      <c r="B2849" s="153"/>
      <c r="D2849" s="154" t="s">
        <v>259</v>
      </c>
      <c r="E2849" s="155" t="s">
        <v>1</v>
      </c>
      <c r="F2849" s="156" t="s">
        <v>5153</v>
      </c>
      <c r="H2849" s="155" t="s">
        <v>1</v>
      </c>
      <c r="L2849" s="153"/>
      <c r="M2849" s="157"/>
      <c r="T2849" s="158"/>
      <c r="AT2849" s="155" t="s">
        <v>259</v>
      </c>
      <c r="AU2849" s="155" t="s">
        <v>88</v>
      </c>
      <c r="AV2849" s="12" t="s">
        <v>80</v>
      </c>
      <c r="AW2849" s="12" t="s">
        <v>27</v>
      </c>
      <c r="AX2849" s="12" t="s">
        <v>72</v>
      </c>
      <c r="AY2849" s="155" t="s">
        <v>157</v>
      </c>
    </row>
    <row r="2850" spans="2:65" s="12" customFormat="1">
      <c r="B2850" s="153"/>
      <c r="D2850" s="154" t="s">
        <v>259</v>
      </c>
      <c r="E2850" s="155" t="s">
        <v>1</v>
      </c>
      <c r="F2850" s="156" t="s">
        <v>2761</v>
      </c>
      <c r="H2850" s="155" t="s">
        <v>1</v>
      </c>
      <c r="L2850" s="153"/>
      <c r="M2850" s="157"/>
      <c r="T2850" s="158"/>
      <c r="AT2850" s="155" t="s">
        <v>259</v>
      </c>
      <c r="AU2850" s="155" t="s">
        <v>88</v>
      </c>
      <c r="AV2850" s="12" t="s">
        <v>80</v>
      </c>
      <c r="AW2850" s="12" t="s">
        <v>27</v>
      </c>
      <c r="AX2850" s="12" t="s">
        <v>72</v>
      </c>
      <c r="AY2850" s="155" t="s">
        <v>157</v>
      </c>
    </row>
    <row r="2851" spans="2:65" s="13" customFormat="1">
      <c r="B2851" s="159"/>
      <c r="D2851" s="154" t="s">
        <v>259</v>
      </c>
      <c r="E2851" s="160" t="s">
        <v>1</v>
      </c>
      <c r="F2851" s="161" t="s">
        <v>5479</v>
      </c>
      <c r="H2851" s="162">
        <v>13.53</v>
      </c>
      <c r="L2851" s="159"/>
      <c r="M2851" s="163"/>
      <c r="T2851" s="164"/>
      <c r="AT2851" s="160" t="s">
        <v>259</v>
      </c>
      <c r="AU2851" s="160" t="s">
        <v>88</v>
      </c>
      <c r="AV2851" s="13" t="s">
        <v>88</v>
      </c>
      <c r="AW2851" s="13" t="s">
        <v>27</v>
      </c>
      <c r="AX2851" s="13" t="s">
        <v>72</v>
      </c>
      <c r="AY2851" s="160" t="s">
        <v>157</v>
      </c>
    </row>
    <row r="2852" spans="2:65" s="14" customFormat="1">
      <c r="B2852" s="165"/>
      <c r="D2852" s="154" t="s">
        <v>259</v>
      </c>
      <c r="E2852" s="166" t="s">
        <v>1</v>
      </c>
      <c r="F2852" s="167" t="s">
        <v>265</v>
      </c>
      <c r="H2852" s="168">
        <v>13.53</v>
      </c>
      <c r="L2852" s="165"/>
      <c r="M2852" s="169"/>
      <c r="T2852" s="170"/>
      <c r="AT2852" s="166" t="s">
        <v>259</v>
      </c>
      <c r="AU2852" s="166" t="s">
        <v>88</v>
      </c>
      <c r="AV2852" s="14" t="s">
        <v>164</v>
      </c>
      <c r="AW2852" s="14" t="s">
        <v>27</v>
      </c>
      <c r="AX2852" s="14" t="s">
        <v>80</v>
      </c>
      <c r="AY2852" s="166" t="s">
        <v>157</v>
      </c>
    </row>
    <row r="2853" spans="2:65" s="1" customFormat="1" ht="33" customHeight="1">
      <c r="B2853" s="28"/>
      <c r="C2853" s="198" t="s">
        <v>1786</v>
      </c>
      <c r="D2853" s="198" t="s">
        <v>160</v>
      </c>
      <c r="E2853" s="199" t="s">
        <v>5480</v>
      </c>
      <c r="F2853" s="200" t="s">
        <v>5481</v>
      </c>
      <c r="G2853" s="201" t="s">
        <v>228</v>
      </c>
      <c r="H2853" s="202">
        <v>7</v>
      </c>
      <c r="I2853" s="903"/>
      <c r="J2853" s="203">
        <f>ROUND(I2853*H2853,2)</f>
        <v>0</v>
      </c>
      <c r="K2853" s="200" t="s">
        <v>2720</v>
      </c>
      <c r="L2853" s="28"/>
      <c r="M2853" s="140" t="s">
        <v>1</v>
      </c>
      <c r="N2853" s="141" t="s">
        <v>38</v>
      </c>
      <c r="O2853" s="142">
        <v>0.25</v>
      </c>
      <c r="P2853" s="142">
        <f>O2853*H2853</f>
        <v>1.75</v>
      </c>
      <c r="Q2853" s="142">
        <v>0</v>
      </c>
      <c r="R2853" s="142">
        <f>Q2853*H2853</f>
        <v>0</v>
      </c>
      <c r="S2853" s="142">
        <v>0</v>
      </c>
      <c r="T2853" s="143">
        <f>S2853*H2853</f>
        <v>0</v>
      </c>
      <c r="AR2853" s="144" t="s">
        <v>188</v>
      </c>
      <c r="AT2853" s="144" t="s">
        <v>160</v>
      </c>
      <c r="AU2853" s="144" t="s">
        <v>88</v>
      </c>
      <c r="AY2853" s="16" t="s">
        <v>157</v>
      </c>
      <c r="BE2853" s="145">
        <f>IF(N2853="základní",J2853,0)</f>
        <v>0</v>
      </c>
      <c r="BF2853" s="145">
        <f>IF(N2853="snížená",J2853,0)</f>
        <v>0</v>
      </c>
      <c r="BG2853" s="145">
        <f>IF(N2853="zákl. přenesená",J2853,0)</f>
        <v>0</v>
      </c>
      <c r="BH2853" s="145">
        <f>IF(N2853="sníž. přenesená",J2853,0)</f>
        <v>0</v>
      </c>
      <c r="BI2853" s="145">
        <f>IF(N2853="nulová",J2853,0)</f>
        <v>0</v>
      </c>
      <c r="BJ2853" s="16" t="s">
        <v>88</v>
      </c>
      <c r="BK2853" s="145">
        <f>ROUND(I2853*H2853,2)</f>
        <v>0</v>
      </c>
      <c r="BL2853" s="16" t="s">
        <v>188</v>
      </c>
      <c r="BM2853" s="144" t="s">
        <v>5482</v>
      </c>
    </row>
    <row r="2854" spans="2:65" s="1" customFormat="1">
      <c r="B2854" s="28"/>
      <c r="D2854" s="150" t="s">
        <v>214</v>
      </c>
      <c r="F2854" s="870" t="s">
        <v>5483</v>
      </c>
      <c r="L2854" s="28"/>
      <c r="M2854" s="152"/>
      <c r="T2854" s="52"/>
      <c r="AT2854" s="16" t="s">
        <v>214</v>
      </c>
      <c r="AU2854" s="16" t="s">
        <v>88</v>
      </c>
    </row>
    <row r="2855" spans="2:65" s="12" customFormat="1">
      <c r="B2855" s="153"/>
      <c r="D2855" s="154" t="s">
        <v>259</v>
      </c>
      <c r="E2855" s="155" t="s">
        <v>1</v>
      </c>
      <c r="F2855" s="156" t="s">
        <v>2723</v>
      </c>
      <c r="H2855" s="155" t="s">
        <v>1</v>
      </c>
      <c r="L2855" s="153"/>
      <c r="M2855" s="157"/>
      <c r="T2855" s="158"/>
      <c r="AT2855" s="155" t="s">
        <v>259</v>
      </c>
      <c r="AU2855" s="155" t="s">
        <v>88</v>
      </c>
      <c r="AV2855" s="12" t="s">
        <v>80</v>
      </c>
      <c r="AW2855" s="12" t="s">
        <v>27</v>
      </c>
      <c r="AX2855" s="12" t="s">
        <v>72</v>
      </c>
      <c r="AY2855" s="155" t="s">
        <v>157</v>
      </c>
    </row>
    <row r="2856" spans="2:65" s="12" customFormat="1">
      <c r="B2856" s="153"/>
      <c r="D2856" s="154" t="s">
        <v>259</v>
      </c>
      <c r="E2856" s="155" t="s">
        <v>1</v>
      </c>
      <c r="F2856" s="156" t="s">
        <v>5153</v>
      </c>
      <c r="H2856" s="155" t="s">
        <v>1</v>
      </c>
      <c r="L2856" s="153"/>
      <c r="M2856" s="157"/>
      <c r="T2856" s="158"/>
      <c r="AT2856" s="155" t="s">
        <v>259</v>
      </c>
      <c r="AU2856" s="155" t="s">
        <v>88</v>
      </c>
      <c r="AV2856" s="12" t="s">
        <v>80</v>
      </c>
      <c r="AW2856" s="12" t="s">
        <v>27</v>
      </c>
      <c r="AX2856" s="12" t="s">
        <v>72</v>
      </c>
      <c r="AY2856" s="155" t="s">
        <v>157</v>
      </c>
    </row>
    <row r="2857" spans="2:65" s="12" customFormat="1">
      <c r="B2857" s="153"/>
      <c r="D2857" s="154" t="s">
        <v>259</v>
      </c>
      <c r="E2857" s="155" t="s">
        <v>1</v>
      </c>
      <c r="F2857" s="156" t="s">
        <v>2759</v>
      </c>
      <c r="H2857" s="155" t="s">
        <v>1</v>
      </c>
      <c r="L2857" s="153"/>
      <c r="M2857" s="157"/>
      <c r="T2857" s="158"/>
      <c r="AT2857" s="155" t="s">
        <v>259</v>
      </c>
      <c r="AU2857" s="155" t="s">
        <v>88</v>
      </c>
      <c r="AV2857" s="12" t="s">
        <v>80</v>
      </c>
      <c r="AW2857" s="12" t="s">
        <v>27</v>
      </c>
      <c r="AX2857" s="12" t="s">
        <v>72</v>
      </c>
      <c r="AY2857" s="155" t="s">
        <v>157</v>
      </c>
    </row>
    <row r="2858" spans="2:65" s="13" customFormat="1">
      <c r="B2858" s="159"/>
      <c r="D2858" s="154" t="s">
        <v>259</v>
      </c>
      <c r="E2858" s="160" t="s">
        <v>1</v>
      </c>
      <c r="F2858" s="161" t="s">
        <v>5440</v>
      </c>
      <c r="H2858" s="162">
        <v>1</v>
      </c>
      <c r="L2858" s="159"/>
      <c r="M2858" s="163"/>
      <c r="T2858" s="164"/>
      <c r="AT2858" s="160" t="s">
        <v>259</v>
      </c>
      <c r="AU2858" s="160" t="s">
        <v>88</v>
      </c>
      <c r="AV2858" s="13" t="s">
        <v>88</v>
      </c>
      <c r="AW2858" s="13" t="s">
        <v>27</v>
      </c>
      <c r="AX2858" s="13" t="s">
        <v>72</v>
      </c>
      <c r="AY2858" s="160" t="s">
        <v>157</v>
      </c>
    </row>
    <row r="2859" spans="2:65" s="13" customFormat="1">
      <c r="B2859" s="159"/>
      <c r="D2859" s="154" t="s">
        <v>259</v>
      </c>
      <c r="E2859" s="160" t="s">
        <v>1</v>
      </c>
      <c r="F2859" s="161" t="s">
        <v>5439</v>
      </c>
      <c r="H2859" s="162">
        <v>1</v>
      </c>
      <c r="L2859" s="159"/>
      <c r="M2859" s="163"/>
      <c r="T2859" s="164"/>
      <c r="AT2859" s="160" t="s">
        <v>259</v>
      </c>
      <c r="AU2859" s="160" t="s">
        <v>88</v>
      </c>
      <c r="AV2859" s="13" t="s">
        <v>88</v>
      </c>
      <c r="AW2859" s="13" t="s">
        <v>27</v>
      </c>
      <c r="AX2859" s="13" t="s">
        <v>72</v>
      </c>
      <c r="AY2859" s="160" t="s">
        <v>157</v>
      </c>
    </row>
    <row r="2860" spans="2:65" s="12" customFormat="1">
      <c r="B2860" s="153"/>
      <c r="D2860" s="154" t="s">
        <v>259</v>
      </c>
      <c r="E2860" s="155" t="s">
        <v>1</v>
      </c>
      <c r="F2860" s="156" t="s">
        <v>2760</v>
      </c>
      <c r="H2860" s="155" t="s">
        <v>1</v>
      </c>
      <c r="L2860" s="153"/>
      <c r="M2860" s="157"/>
      <c r="T2860" s="158"/>
      <c r="AT2860" s="155" t="s">
        <v>259</v>
      </c>
      <c r="AU2860" s="155" t="s">
        <v>88</v>
      </c>
      <c r="AV2860" s="12" t="s">
        <v>80</v>
      </c>
      <c r="AW2860" s="12" t="s">
        <v>27</v>
      </c>
      <c r="AX2860" s="12" t="s">
        <v>72</v>
      </c>
      <c r="AY2860" s="155" t="s">
        <v>157</v>
      </c>
    </row>
    <row r="2861" spans="2:65" s="13" customFormat="1">
      <c r="B2861" s="159"/>
      <c r="D2861" s="154" t="s">
        <v>259</v>
      </c>
      <c r="E2861" s="160" t="s">
        <v>1</v>
      </c>
      <c r="F2861" s="161" t="s">
        <v>5441</v>
      </c>
      <c r="H2861" s="162">
        <v>1</v>
      </c>
      <c r="L2861" s="159"/>
      <c r="M2861" s="163"/>
      <c r="T2861" s="164"/>
      <c r="AT2861" s="160" t="s">
        <v>259</v>
      </c>
      <c r="AU2861" s="160" t="s">
        <v>88</v>
      </c>
      <c r="AV2861" s="13" t="s">
        <v>88</v>
      </c>
      <c r="AW2861" s="13" t="s">
        <v>27</v>
      </c>
      <c r="AX2861" s="13" t="s">
        <v>72</v>
      </c>
      <c r="AY2861" s="160" t="s">
        <v>157</v>
      </c>
    </row>
    <row r="2862" spans="2:65" s="13" customFormat="1">
      <c r="B2862" s="159"/>
      <c r="D2862" s="154" t="s">
        <v>259</v>
      </c>
      <c r="E2862" s="160" t="s">
        <v>1</v>
      </c>
      <c r="F2862" s="161" t="s">
        <v>5460</v>
      </c>
      <c r="H2862" s="162">
        <v>1</v>
      </c>
      <c r="L2862" s="159"/>
      <c r="M2862" s="163"/>
      <c r="T2862" s="164"/>
      <c r="AT2862" s="160" t="s">
        <v>259</v>
      </c>
      <c r="AU2862" s="160" t="s">
        <v>88</v>
      </c>
      <c r="AV2862" s="13" t="s">
        <v>88</v>
      </c>
      <c r="AW2862" s="13" t="s">
        <v>27</v>
      </c>
      <c r="AX2862" s="13" t="s">
        <v>72</v>
      </c>
      <c r="AY2862" s="160" t="s">
        <v>157</v>
      </c>
    </row>
    <row r="2863" spans="2:65" s="13" customFormat="1">
      <c r="B2863" s="159"/>
      <c r="D2863" s="154" t="s">
        <v>259</v>
      </c>
      <c r="E2863" s="160" t="s">
        <v>1</v>
      </c>
      <c r="F2863" s="161" t="s">
        <v>5484</v>
      </c>
      <c r="H2863" s="162">
        <v>3</v>
      </c>
      <c r="L2863" s="159"/>
      <c r="M2863" s="163"/>
      <c r="T2863" s="164"/>
      <c r="AT2863" s="160" t="s">
        <v>259</v>
      </c>
      <c r="AU2863" s="160" t="s">
        <v>88</v>
      </c>
      <c r="AV2863" s="13" t="s">
        <v>88</v>
      </c>
      <c r="AW2863" s="13" t="s">
        <v>27</v>
      </c>
      <c r="AX2863" s="13" t="s">
        <v>72</v>
      </c>
      <c r="AY2863" s="160" t="s">
        <v>157</v>
      </c>
    </row>
    <row r="2864" spans="2:65" s="14" customFormat="1">
      <c r="B2864" s="165"/>
      <c r="D2864" s="154" t="s">
        <v>259</v>
      </c>
      <c r="E2864" s="166" t="s">
        <v>1</v>
      </c>
      <c r="F2864" s="167" t="s">
        <v>265</v>
      </c>
      <c r="H2864" s="168">
        <v>7</v>
      </c>
      <c r="L2864" s="165"/>
      <c r="M2864" s="169"/>
      <c r="T2864" s="170"/>
      <c r="AT2864" s="166" t="s">
        <v>259</v>
      </c>
      <c r="AU2864" s="166" t="s">
        <v>88</v>
      </c>
      <c r="AV2864" s="14" t="s">
        <v>164</v>
      </c>
      <c r="AW2864" s="14" t="s">
        <v>27</v>
      </c>
      <c r="AX2864" s="14" t="s">
        <v>80</v>
      </c>
      <c r="AY2864" s="166" t="s">
        <v>157</v>
      </c>
    </row>
    <row r="2865" spans="2:65" s="1" customFormat="1" ht="33" customHeight="1">
      <c r="B2865" s="28"/>
      <c r="C2865" s="198" t="s">
        <v>1793</v>
      </c>
      <c r="D2865" s="198" t="s">
        <v>160</v>
      </c>
      <c r="E2865" s="199" t="s">
        <v>5485</v>
      </c>
      <c r="F2865" s="200" t="s">
        <v>5486</v>
      </c>
      <c r="G2865" s="201" t="s">
        <v>228</v>
      </c>
      <c r="H2865" s="202">
        <v>2</v>
      </c>
      <c r="I2865" s="903"/>
      <c r="J2865" s="203">
        <f>ROUND(I2865*H2865,2)</f>
        <v>0</v>
      </c>
      <c r="K2865" s="200" t="s">
        <v>2720</v>
      </c>
      <c r="L2865" s="28"/>
      <c r="M2865" s="140" t="s">
        <v>1</v>
      </c>
      <c r="N2865" s="141" t="s">
        <v>38</v>
      </c>
      <c r="O2865" s="142">
        <v>0.33300000000000002</v>
      </c>
      <c r="P2865" s="142">
        <f>O2865*H2865</f>
        <v>0.66600000000000004</v>
      </c>
      <c r="Q2865" s="142">
        <v>1.3999999999999999E-4</v>
      </c>
      <c r="R2865" s="142">
        <f>Q2865*H2865</f>
        <v>2.7999999999999998E-4</v>
      </c>
      <c r="S2865" s="142">
        <v>0</v>
      </c>
      <c r="T2865" s="143">
        <f>S2865*H2865</f>
        <v>0</v>
      </c>
      <c r="AR2865" s="144" t="s">
        <v>188</v>
      </c>
      <c r="AT2865" s="144" t="s">
        <v>160</v>
      </c>
      <c r="AU2865" s="144" t="s">
        <v>88</v>
      </c>
      <c r="AY2865" s="16" t="s">
        <v>157</v>
      </c>
      <c r="BE2865" s="145">
        <f>IF(N2865="základní",J2865,0)</f>
        <v>0</v>
      </c>
      <c r="BF2865" s="145">
        <f>IF(N2865="snížená",J2865,0)</f>
        <v>0</v>
      </c>
      <c r="BG2865" s="145">
        <f>IF(N2865="zákl. přenesená",J2865,0)</f>
        <v>0</v>
      </c>
      <c r="BH2865" s="145">
        <f>IF(N2865="sníž. přenesená",J2865,0)</f>
        <v>0</v>
      </c>
      <c r="BI2865" s="145">
        <f>IF(N2865="nulová",J2865,0)</f>
        <v>0</v>
      </c>
      <c r="BJ2865" s="16" t="s">
        <v>88</v>
      </c>
      <c r="BK2865" s="145">
        <f>ROUND(I2865*H2865,2)</f>
        <v>0</v>
      </c>
      <c r="BL2865" s="16" t="s">
        <v>188</v>
      </c>
      <c r="BM2865" s="144" t="s">
        <v>5487</v>
      </c>
    </row>
    <row r="2866" spans="2:65" s="1" customFormat="1">
      <c r="B2866" s="28"/>
      <c r="D2866" s="150" t="s">
        <v>214</v>
      </c>
      <c r="F2866" s="870" t="s">
        <v>5488</v>
      </c>
      <c r="L2866" s="28"/>
      <c r="M2866" s="152"/>
      <c r="T2866" s="52"/>
      <c r="AT2866" s="16" t="s">
        <v>214</v>
      </c>
      <c r="AU2866" s="16" t="s">
        <v>88</v>
      </c>
    </row>
    <row r="2867" spans="2:65" s="12" customFormat="1">
      <c r="B2867" s="153"/>
      <c r="D2867" s="154" t="s">
        <v>259</v>
      </c>
      <c r="E2867" s="155" t="s">
        <v>1</v>
      </c>
      <c r="F2867" s="156" t="s">
        <v>2723</v>
      </c>
      <c r="H2867" s="155" t="s">
        <v>1</v>
      </c>
      <c r="L2867" s="153"/>
      <c r="M2867" s="157"/>
      <c r="T2867" s="158"/>
      <c r="AT2867" s="155" t="s">
        <v>259</v>
      </c>
      <c r="AU2867" s="155" t="s">
        <v>88</v>
      </c>
      <c r="AV2867" s="12" t="s">
        <v>80</v>
      </c>
      <c r="AW2867" s="12" t="s">
        <v>27</v>
      </c>
      <c r="AX2867" s="12" t="s">
        <v>72</v>
      </c>
      <c r="AY2867" s="155" t="s">
        <v>157</v>
      </c>
    </row>
    <row r="2868" spans="2:65" s="12" customFormat="1">
      <c r="B2868" s="153"/>
      <c r="D2868" s="154" t="s">
        <v>259</v>
      </c>
      <c r="E2868" s="155" t="s">
        <v>1</v>
      </c>
      <c r="F2868" s="156" t="s">
        <v>5153</v>
      </c>
      <c r="H2868" s="155" t="s">
        <v>1</v>
      </c>
      <c r="L2868" s="153"/>
      <c r="M2868" s="157"/>
      <c r="T2868" s="158"/>
      <c r="AT2868" s="155" t="s">
        <v>259</v>
      </c>
      <c r="AU2868" s="155" t="s">
        <v>88</v>
      </c>
      <c r="AV2868" s="12" t="s">
        <v>80</v>
      </c>
      <c r="AW2868" s="12" t="s">
        <v>27</v>
      </c>
      <c r="AX2868" s="12" t="s">
        <v>72</v>
      </c>
      <c r="AY2868" s="155" t="s">
        <v>157</v>
      </c>
    </row>
    <row r="2869" spans="2:65" s="12" customFormat="1">
      <c r="B2869" s="153"/>
      <c r="D2869" s="154" t="s">
        <v>259</v>
      </c>
      <c r="E2869" s="155" t="s">
        <v>1</v>
      </c>
      <c r="F2869" s="156" t="s">
        <v>2761</v>
      </c>
      <c r="H2869" s="155" t="s">
        <v>1</v>
      </c>
      <c r="L2869" s="153"/>
      <c r="M2869" s="157"/>
      <c r="T2869" s="158"/>
      <c r="AT2869" s="155" t="s">
        <v>259</v>
      </c>
      <c r="AU2869" s="155" t="s">
        <v>88</v>
      </c>
      <c r="AV2869" s="12" t="s">
        <v>80</v>
      </c>
      <c r="AW2869" s="12" t="s">
        <v>27</v>
      </c>
      <c r="AX2869" s="12" t="s">
        <v>72</v>
      </c>
      <c r="AY2869" s="155" t="s">
        <v>157</v>
      </c>
    </row>
    <row r="2870" spans="2:65" s="13" customFormat="1">
      <c r="B2870" s="159"/>
      <c r="D2870" s="154" t="s">
        <v>259</v>
      </c>
      <c r="E2870" s="160" t="s">
        <v>1</v>
      </c>
      <c r="F2870" s="161" t="s">
        <v>5446</v>
      </c>
      <c r="H2870" s="162">
        <v>2</v>
      </c>
      <c r="L2870" s="159"/>
      <c r="M2870" s="163"/>
      <c r="T2870" s="164"/>
      <c r="AT2870" s="160" t="s">
        <v>259</v>
      </c>
      <c r="AU2870" s="160" t="s">
        <v>88</v>
      </c>
      <c r="AV2870" s="13" t="s">
        <v>88</v>
      </c>
      <c r="AW2870" s="13" t="s">
        <v>27</v>
      </c>
      <c r="AX2870" s="13" t="s">
        <v>72</v>
      </c>
      <c r="AY2870" s="160" t="s">
        <v>157</v>
      </c>
    </row>
    <row r="2871" spans="2:65" s="14" customFormat="1">
      <c r="B2871" s="165"/>
      <c r="D2871" s="154" t="s">
        <v>259</v>
      </c>
      <c r="E2871" s="166" t="s">
        <v>1</v>
      </c>
      <c r="F2871" s="167" t="s">
        <v>265</v>
      </c>
      <c r="H2871" s="168">
        <v>2</v>
      </c>
      <c r="L2871" s="165"/>
      <c r="M2871" s="169"/>
      <c r="T2871" s="170"/>
      <c r="AT2871" s="166" t="s">
        <v>259</v>
      </c>
      <c r="AU2871" s="166" t="s">
        <v>88</v>
      </c>
      <c r="AV2871" s="14" t="s">
        <v>164</v>
      </c>
      <c r="AW2871" s="14" t="s">
        <v>27</v>
      </c>
      <c r="AX2871" s="14" t="s">
        <v>80</v>
      </c>
      <c r="AY2871" s="166" t="s">
        <v>157</v>
      </c>
    </row>
    <row r="2872" spans="2:65" s="1" customFormat="1" ht="33" customHeight="1">
      <c r="B2872" s="28"/>
      <c r="C2872" s="198" t="s">
        <v>1798</v>
      </c>
      <c r="D2872" s="198" t="s">
        <v>160</v>
      </c>
      <c r="E2872" s="199" t="s">
        <v>5489</v>
      </c>
      <c r="F2872" s="200" t="s">
        <v>5490</v>
      </c>
      <c r="G2872" s="201" t="s">
        <v>228</v>
      </c>
      <c r="H2872" s="202">
        <v>5</v>
      </c>
      <c r="I2872" s="903"/>
      <c r="J2872" s="203">
        <f>ROUND(I2872*H2872,2)</f>
        <v>0</v>
      </c>
      <c r="K2872" s="200" t="s">
        <v>2720</v>
      </c>
      <c r="L2872" s="28"/>
      <c r="M2872" s="140" t="s">
        <v>1</v>
      </c>
      <c r="N2872" s="141" t="s">
        <v>38</v>
      </c>
      <c r="O2872" s="142">
        <v>0.2</v>
      </c>
      <c r="P2872" s="142">
        <f>O2872*H2872</f>
        <v>1</v>
      </c>
      <c r="Q2872" s="142">
        <v>8.0000000000000007E-5</v>
      </c>
      <c r="R2872" s="142">
        <f>Q2872*H2872</f>
        <v>4.0000000000000002E-4</v>
      </c>
      <c r="S2872" s="142">
        <v>0</v>
      </c>
      <c r="T2872" s="143">
        <f>S2872*H2872</f>
        <v>0</v>
      </c>
      <c r="AR2872" s="144" t="s">
        <v>188</v>
      </c>
      <c r="AT2872" s="144" t="s">
        <v>160</v>
      </c>
      <c r="AU2872" s="144" t="s">
        <v>88</v>
      </c>
      <c r="AY2872" s="16" t="s">
        <v>157</v>
      </c>
      <c r="BE2872" s="145">
        <f>IF(N2872="základní",J2872,0)</f>
        <v>0</v>
      </c>
      <c r="BF2872" s="145">
        <f>IF(N2872="snížená",J2872,0)</f>
        <v>0</v>
      </c>
      <c r="BG2872" s="145">
        <f>IF(N2872="zákl. přenesená",J2872,0)</f>
        <v>0</v>
      </c>
      <c r="BH2872" s="145">
        <f>IF(N2872="sníž. přenesená",J2872,0)</f>
        <v>0</v>
      </c>
      <c r="BI2872" s="145">
        <f>IF(N2872="nulová",J2872,0)</f>
        <v>0</v>
      </c>
      <c r="BJ2872" s="16" t="s">
        <v>88</v>
      </c>
      <c r="BK2872" s="145">
        <f>ROUND(I2872*H2872,2)</f>
        <v>0</v>
      </c>
      <c r="BL2872" s="16" t="s">
        <v>188</v>
      </c>
      <c r="BM2872" s="144" t="s">
        <v>5491</v>
      </c>
    </row>
    <row r="2873" spans="2:65" s="1" customFormat="1">
      <c r="B2873" s="28"/>
      <c r="D2873" s="150" t="s">
        <v>214</v>
      </c>
      <c r="F2873" s="870" t="s">
        <v>5492</v>
      </c>
      <c r="L2873" s="28"/>
      <c r="M2873" s="152"/>
      <c r="T2873" s="52"/>
      <c r="AT2873" s="16" t="s">
        <v>214</v>
      </c>
      <c r="AU2873" s="16" t="s">
        <v>88</v>
      </c>
    </row>
    <row r="2874" spans="2:65" s="12" customFormat="1">
      <c r="B2874" s="153"/>
      <c r="D2874" s="154" t="s">
        <v>259</v>
      </c>
      <c r="E2874" s="155" t="s">
        <v>1</v>
      </c>
      <c r="F2874" s="156" t="s">
        <v>2723</v>
      </c>
      <c r="H2874" s="155" t="s">
        <v>1</v>
      </c>
      <c r="L2874" s="153"/>
      <c r="M2874" s="157"/>
      <c r="T2874" s="158"/>
      <c r="AT2874" s="155" t="s">
        <v>259</v>
      </c>
      <c r="AU2874" s="155" t="s">
        <v>88</v>
      </c>
      <c r="AV2874" s="12" t="s">
        <v>80</v>
      </c>
      <c r="AW2874" s="12" t="s">
        <v>27</v>
      </c>
      <c r="AX2874" s="12" t="s">
        <v>72</v>
      </c>
      <c r="AY2874" s="155" t="s">
        <v>157</v>
      </c>
    </row>
    <row r="2875" spans="2:65" s="12" customFormat="1">
      <c r="B2875" s="153"/>
      <c r="D2875" s="154" t="s">
        <v>259</v>
      </c>
      <c r="E2875" s="155" t="s">
        <v>1</v>
      </c>
      <c r="F2875" s="156" t="s">
        <v>5153</v>
      </c>
      <c r="H2875" s="155" t="s">
        <v>1</v>
      </c>
      <c r="L2875" s="153"/>
      <c r="M2875" s="157"/>
      <c r="T2875" s="158"/>
      <c r="AT2875" s="155" t="s">
        <v>259</v>
      </c>
      <c r="AU2875" s="155" t="s">
        <v>88</v>
      </c>
      <c r="AV2875" s="12" t="s">
        <v>80</v>
      </c>
      <c r="AW2875" s="12" t="s">
        <v>27</v>
      </c>
      <c r="AX2875" s="12" t="s">
        <v>72</v>
      </c>
      <c r="AY2875" s="155" t="s">
        <v>157</v>
      </c>
    </row>
    <row r="2876" spans="2:65" s="12" customFormat="1">
      <c r="B2876" s="153"/>
      <c r="D2876" s="154" t="s">
        <v>259</v>
      </c>
      <c r="E2876" s="155" t="s">
        <v>1</v>
      </c>
      <c r="F2876" s="156" t="s">
        <v>2759</v>
      </c>
      <c r="H2876" s="155" t="s">
        <v>1</v>
      </c>
      <c r="L2876" s="153"/>
      <c r="M2876" s="157"/>
      <c r="T2876" s="158"/>
      <c r="AT2876" s="155" t="s">
        <v>259</v>
      </c>
      <c r="AU2876" s="155" t="s">
        <v>88</v>
      </c>
      <c r="AV2876" s="12" t="s">
        <v>80</v>
      </c>
      <c r="AW2876" s="12" t="s">
        <v>27</v>
      </c>
      <c r="AX2876" s="12" t="s">
        <v>72</v>
      </c>
      <c r="AY2876" s="155" t="s">
        <v>157</v>
      </c>
    </row>
    <row r="2877" spans="2:65" s="13" customFormat="1">
      <c r="B2877" s="159"/>
      <c r="D2877" s="154" t="s">
        <v>259</v>
      </c>
      <c r="E2877" s="160" t="s">
        <v>1</v>
      </c>
      <c r="F2877" s="161" t="s">
        <v>5440</v>
      </c>
      <c r="H2877" s="162">
        <v>1</v>
      </c>
      <c r="L2877" s="159"/>
      <c r="M2877" s="163"/>
      <c r="T2877" s="164"/>
      <c r="AT2877" s="160" t="s">
        <v>259</v>
      </c>
      <c r="AU2877" s="160" t="s">
        <v>88</v>
      </c>
      <c r="AV2877" s="13" t="s">
        <v>88</v>
      </c>
      <c r="AW2877" s="13" t="s">
        <v>27</v>
      </c>
      <c r="AX2877" s="13" t="s">
        <v>72</v>
      </c>
      <c r="AY2877" s="160" t="s">
        <v>157</v>
      </c>
    </row>
    <row r="2878" spans="2:65" s="13" customFormat="1">
      <c r="B2878" s="159"/>
      <c r="D2878" s="154" t="s">
        <v>259</v>
      </c>
      <c r="E2878" s="160" t="s">
        <v>1</v>
      </c>
      <c r="F2878" s="161" t="s">
        <v>5439</v>
      </c>
      <c r="H2878" s="162">
        <v>1</v>
      </c>
      <c r="L2878" s="159"/>
      <c r="M2878" s="163"/>
      <c r="T2878" s="164"/>
      <c r="AT2878" s="160" t="s">
        <v>259</v>
      </c>
      <c r="AU2878" s="160" t="s">
        <v>88</v>
      </c>
      <c r="AV2878" s="13" t="s">
        <v>88</v>
      </c>
      <c r="AW2878" s="13" t="s">
        <v>27</v>
      </c>
      <c r="AX2878" s="13" t="s">
        <v>72</v>
      </c>
      <c r="AY2878" s="160" t="s">
        <v>157</v>
      </c>
    </row>
    <row r="2879" spans="2:65" s="12" customFormat="1">
      <c r="B2879" s="153"/>
      <c r="D2879" s="154" t="s">
        <v>259</v>
      </c>
      <c r="E2879" s="155" t="s">
        <v>1</v>
      </c>
      <c r="F2879" s="156" t="s">
        <v>2760</v>
      </c>
      <c r="H2879" s="155" t="s">
        <v>1</v>
      </c>
      <c r="L2879" s="153"/>
      <c r="M2879" s="157"/>
      <c r="T2879" s="158"/>
      <c r="AT2879" s="155" t="s">
        <v>259</v>
      </c>
      <c r="AU2879" s="155" t="s">
        <v>88</v>
      </c>
      <c r="AV2879" s="12" t="s">
        <v>80</v>
      </c>
      <c r="AW2879" s="12" t="s">
        <v>27</v>
      </c>
      <c r="AX2879" s="12" t="s">
        <v>72</v>
      </c>
      <c r="AY2879" s="155" t="s">
        <v>157</v>
      </c>
    </row>
    <row r="2880" spans="2:65" s="13" customFormat="1">
      <c r="B2880" s="159"/>
      <c r="D2880" s="154" t="s">
        <v>259</v>
      </c>
      <c r="E2880" s="160" t="s">
        <v>1</v>
      </c>
      <c r="F2880" s="161" t="s">
        <v>5441</v>
      </c>
      <c r="H2880" s="162">
        <v>1</v>
      </c>
      <c r="L2880" s="159"/>
      <c r="M2880" s="163"/>
      <c r="T2880" s="164"/>
      <c r="AT2880" s="160" t="s">
        <v>259</v>
      </c>
      <c r="AU2880" s="160" t="s">
        <v>88</v>
      </c>
      <c r="AV2880" s="13" t="s">
        <v>88</v>
      </c>
      <c r="AW2880" s="13" t="s">
        <v>27</v>
      </c>
      <c r="AX2880" s="13" t="s">
        <v>72</v>
      </c>
      <c r="AY2880" s="160" t="s">
        <v>157</v>
      </c>
    </row>
    <row r="2881" spans="2:65" s="13" customFormat="1">
      <c r="B2881" s="159"/>
      <c r="D2881" s="154" t="s">
        <v>259</v>
      </c>
      <c r="E2881" s="160" t="s">
        <v>1</v>
      </c>
      <c r="F2881" s="161" t="s">
        <v>5460</v>
      </c>
      <c r="H2881" s="162">
        <v>1</v>
      </c>
      <c r="L2881" s="159"/>
      <c r="M2881" s="163"/>
      <c r="T2881" s="164"/>
      <c r="AT2881" s="160" t="s">
        <v>259</v>
      </c>
      <c r="AU2881" s="160" t="s">
        <v>88</v>
      </c>
      <c r="AV2881" s="13" t="s">
        <v>88</v>
      </c>
      <c r="AW2881" s="13" t="s">
        <v>27</v>
      </c>
      <c r="AX2881" s="13" t="s">
        <v>72</v>
      </c>
      <c r="AY2881" s="160" t="s">
        <v>157</v>
      </c>
    </row>
    <row r="2882" spans="2:65" s="13" customFormat="1">
      <c r="B2882" s="159"/>
      <c r="D2882" s="154" t="s">
        <v>259</v>
      </c>
      <c r="E2882" s="160" t="s">
        <v>1</v>
      </c>
      <c r="F2882" s="161" t="s">
        <v>5434</v>
      </c>
      <c r="H2882" s="162">
        <v>1</v>
      </c>
      <c r="L2882" s="159"/>
      <c r="M2882" s="163"/>
      <c r="T2882" s="164"/>
      <c r="AT2882" s="160" t="s">
        <v>259</v>
      </c>
      <c r="AU2882" s="160" t="s">
        <v>88</v>
      </c>
      <c r="AV2882" s="13" t="s">
        <v>88</v>
      </c>
      <c r="AW2882" s="13" t="s">
        <v>27</v>
      </c>
      <c r="AX2882" s="13" t="s">
        <v>72</v>
      </c>
      <c r="AY2882" s="160" t="s">
        <v>157</v>
      </c>
    </row>
    <row r="2883" spans="2:65" s="14" customFormat="1">
      <c r="B2883" s="165"/>
      <c r="D2883" s="154" t="s">
        <v>259</v>
      </c>
      <c r="E2883" s="166" t="s">
        <v>1</v>
      </c>
      <c r="F2883" s="167" t="s">
        <v>265</v>
      </c>
      <c r="H2883" s="168">
        <v>5</v>
      </c>
      <c r="L2883" s="165"/>
      <c r="M2883" s="169"/>
      <c r="T2883" s="170"/>
      <c r="AT2883" s="166" t="s">
        <v>259</v>
      </c>
      <c r="AU2883" s="166" t="s">
        <v>88</v>
      </c>
      <c r="AV2883" s="14" t="s">
        <v>164</v>
      </c>
      <c r="AW2883" s="14" t="s">
        <v>27</v>
      </c>
      <c r="AX2883" s="14" t="s">
        <v>80</v>
      </c>
      <c r="AY2883" s="166" t="s">
        <v>157</v>
      </c>
    </row>
    <row r="2884" spans="2:65" s="1" customFormat="1" ht="33" customHeight="1">
      <c r="B2884" s="28"/>
      <c r="C2884" s="198" t="s">
        <v>1803</v>
      </c>
      <c r="D2884" s="198" t="s">
        <v>160</v>
      </c>
      <c r="E2884" s="199" t="s">
        <v>5493</v>
      </c>
      <c r="F2884" s="200" t="s">
        <v>5494</v>
      </c>
      <c r="G2884" s="201" t="s">
        <v>228</v>
      </c>
      <c r="H2884" s="202">
        <v>6</v>
      </c>
      <c r="I2884" s="903"/>
      <c r="J2884" s="203">
        <f>ROUND(I2884*H2884,2)</f>
        <v>0</v>
      </c>
      <c r="K2884" s="200" t="s">
        <v>2720</v>
      </c>
      <c r="L2884" s="28"/>
      <c r="M2884" s="140" t="s">
        <v>1</v>
      </c>
      <c r="N2884" s="141" t="s">
        <v>38</v>
      </c>
      <c r="O2884" s="142">
        <v>0.25</v>
      </c>
      <c r="P2884" s="142">
        <f>O2884*H2884</f>
        <v>1.5</v>
      </c>
      <c r="Q2884" s="142">
        <v>0</v>
      </c>
      <c r="R2884" s="142">
        <f>Q2884*H2884</f>
        <v>0</v>
      </c>
      <c r="S2884" s="142">
        <v>0</v>
      </c>
      <c r="T2884" s="143">
        <f>S2884*H2884</f>
        <v>0</v>
      </c>
      <c r="AR2884" s="144" t="s">
        <v>188</v>
      </c>
      <c r="AT2884" s="144" t="s">
        <v>160</v>
      </c>
      <c r="AU2884" s="144" t="s">
        <v>88</v>
      </c>
      <c r="AY2884" s="16" t="s">
        <v>157</v>
      </c>
      <c r="BE2884" s="145">
        <f>IF(N2884="základní",J2884,0)</f>
        <v>0</v>
      </c>
      <c r="BF2884" s="145">
        <f>IF(N2884="snížená",J2884,0)</f>
        <v>0</v>
      </c>
      <c r="BG2884" s="145">
        <f>IF(N2884="zákl. přenesená",J2884,0)</f>
        <v>0</v>
      </c>
      <c r="BH2884" s="145">
        <f>IF(N2884="sníž. přenesená",J2884,0)</f>
        <v>0</v>
      </c>
      <c r="BI2884" s="145">
        <f>IF(N2884="nulová",J2884,0)</f>
        <v>0</v>
      </c>
      <c r="BJ2884" s="16" t="s">
        <v>88</v>
      </c>
      <c r="BK2884" s="145">
        <f>ROUND(I2884*H2884,2)</f>
        <v>0</v>
      </c>
      <c r="BL2884" s="16" t="s">
        <v>188</v>
      </c>
      <c r="BM2884" s="144" t="s">
        <v>5495</v>
      </c>
    </row>
    <row r="2885" spans="2:65" s="1" customFormat="1">
      <c r="B2885" s="28"/>
      <c r="D2885" s="150" t="s">
        <v>214</v>
      </c>
      <c r="F2885" s="870" t="s">
        <v>5496</v>
      </c>
      <c r="L2885" s="28"/>
      <c r="M2885" s="152"/>
      <c r="T2885" s="52"/>
      <c r="AT2885" s="16" t="s">
        <v>214</v>
      </c>
      <c r="AU2885" s="16" t="s">
        <v>88</v>
      </c>
    </row>
    <row r="2886" spans="2:65" s="12" customFormat="1">
      <c r="B2886" s="153"/>
      <c r="D2886" s="154" t="s">
        <v>259</v>
      </c>
      <c r="E2886" s="155" t="s">
        <v>1</v>
      </c>
      <c r="F2886" s="156" t="s">
        <v>2723</v>
      </c>
      <c r="H2886" s="155" t="s">
        <v>1</v>
      </c>
      <c r="L2886" s="153"/>
      <c r="M2886" s="157"/>
      <c r="T2886" s="158"/>
      <c r="AT2886" s="155" t="s">
        <v>259</v>
      </c>
      <c r="AU2886" s="155" t="s">
        <v>88</v>
      </c>
      <c r="AV2886" s="12" t="s">
        <v>80</v>
      </c>
      <c r="AW2886" s="12" t="s">
        <v>27</v>
      </c>
      <c r="AX2886" s="12" t="s">
        <v>72</v>
      </c>
      <c r="AY2886" s="155" t="s">
        <v>157</v>
      </c>
    </row>
    <row r="2887" spans="2:65" s="12" customFormat="1">
      <c r="B2887" s="153"/>
      <c r="D2887" s="154" t="s">
        <v>259</v>
      </c>
      <c r="E2887" s="155" t="s">
        <v>1</v>
      </c>
      <c r="F2887" s="156" t="s">
        <v>5153</v>
      </c>
      <c r="H2887" s="155" t="s">
        <v>1</v>
      </c>
      <c r="L2887" s="153"/>
      <c r="M2887" s="157"/>
      <c r="T2887" s="158"/>
      <c r="AT2887" s="155" t="s">
        <v>259</v>
      </c>
      <c r="AU2887" s="155" t="s">
        <v>88</v>
      </c>
      <c r="AV2887" s="12" t="s">
        <v>80</v>
      </c>
      <c r="AW2887" s="12" t="s">
        <v>27</v>
      </c>
      <c r="AX2887" s="12" t="s">
        <v>72</v>
      </c>
      <c r="AY2887" s="155" t="s">
        <v>157</v>
      </c>
    </row>
    <row r="2888" spans="2:65" s="12" customFormat="1">
      <c r="B2888" s="153"/>
      <c r="D2888" s="154" t="s">
        <v>259</v>
      </c>
      <c r="E2888" s="155" t="s">
        <v>1</v>
      </c>
      <c r="F2888" s="156" t="s">
        <v>2759</v>
      </c>
      <c r="H2888" s="155" t="s">
        <v>1</v>
      </c>
      <c r="L2888" s="153"/>
      <c r="M2888" s="157"/>
      <c r="T2888" s="158"/>
      <c r="AT2888" s="155" t="s">
        <v>259</v>
      </c>
      <c r="AU2888" s="155" t="s">
        <v>88</v>
      </c>
      <c r="AV2888" s="12" t="s">
        <v>80</v>
      </c>
      <c r="AW2888" s="12" t="s">
        <v>27</v>
      </c>
      <c r="AX2888" s="12" t="s">
        <v>72</v>
      </c>
      <c r="AY2888" s="155" t="s">
        <v>157</v>
      </c>
    </row>
    <row r="2889" spans="2:65" s="13" customFormat="1">
      <c r="B2889" s="159"/>
      <c r="D2889" s="154" t="s">
        <v>259</v>
      </c>
      <c r="E2889" s="160" t="s">
        <v>1</v>
      </c>
      <c r="F2889" s="161" t="s">
        <v>5440</v>
      </c>
      <c r="H2889" s="162">
        <v>1</v>
      </c>
      <c r="L2889" s="159"/>
      <c r="M2889" s="163"/>
      <c r="T2889" s="164"/>
      <c r="AT2889" s="160" t="s">
        <v>259</v>
      </c>
      <c r="AU2889" s="160" t="s">
        <v>88</v>
      </c>
      <c r="AV2889" s="13" t="s">
        <v>88</v>
      </c>
      <c r="AW2889" s="13" t="s">
        <v>27</v>
      </c>
      <c r="AX2889" s="13" t="s">
        <v>72</v>
      </c>
      <c r="AY2889" s="160" t="s">
        <v>157</v>
      </c>
    </row>
    <row r="2890" spans="2:65" s="13" customFormat="1">
      <c r="B2890" s="159"/>
      <c r="D2890" s="154" t="s">
        <v>259</v>
      </c>
      <c r="E2890" s="160" t="s">
        <v>1</v>
      </c>
      <c r="F2890" s="161" t="s">
        <v>5439</v>
      </c>
      <c r="H2890" s="162">
        <v>1</v>
      </c>
      <c r="L2890" s="159"/>
      <c r="M2890" s="163"/>
      <c r="T2890" s="164"/>
      <c r="AT2890" s="160" t="s">
        <v>259</v>
      </c>
      <c r="AU2890" s="160" t="s">
        <v>88</v>
      </c>
      <c r="AV2890" s="13" t="s">
        <v>88</v>
      </c>
      <c r="AW2890" s="13" t="s">
        <v>27</v>
      </c>
      <c r="AX2890" s="13" t="s">
        <v>72</v>
      </c>
      <c r="AY2890" s="160" t="s">
        <v>157</v>
      </c>
    </row>
    <row r="2891" spans="2:65" s="12" customFormat="1">
      <c r="B2891" s="153"/>
      <c r="D2891" s="154" t="s">
        <v>259</v>
      </c>
      <c r="E2891" s="155" t="s">
        <v>1</v>
      </c>
      <c r="F2891" s="156" t="s">
        <v>2760</v>
      </c>
      <c r="H2891" s="155" t="s">
        <v>1</v>
      </c>
      <c r="L2891" s="153"/>
      <c r="M2891" s="157"/>
      <c r="T2891" s="158"/>
      <c r="AT2891" s="155" t="s">
        <v>259</v>
      </c>
      <c r="AU2891" s="155" t="s">
        <v>88</v>
      </c>
      <c r="AV2891" s="12" t="s">
        <v>80</v>
      </c>
      <c r="AW2891" s="12" t="s">
        <v>27</v>
      </c>
      <c r="AX2891" s="12" t="s">
        <v>72</v>
      </c>
      <c r="AY2891" s="155" t="s">
        <v>157</v>
      </c>
    </row>
    <row r="2892" spans="2:65" s="13" customFormat="1">
      <c r="B2892" s="159"/>
      <c r="D2892" s="154" t="s">
        <v>259</v>
      </c>
      <c r="E2892" s="160" t="s">
        <v>1</v>
      </c>
      <c r="F2892" s="161" t="s">
        <v>5441</v>
      </c>
      <c r="H2892" s="162">
        <v>1</v>
      </c>
      <c r="L2892" s="159"/>
      <c r="M2892" s="163"/>
      <c r="T2892" s="164"/>
      <c r="AT2892" s="160" t="s">
        <v>259</v>
      </c>
      <c r="AU2892" s="160" t="s">
        <v>88</v>
      </c>
      <c r="AV2892" s="13" t="s">
        <v>88</v>
      </c>
      <c r="AW2892" s="13" t="s">
        <v>27</v>
      </c>
      <c r="AX2892" s="13" t="s">
        <v>72</v>
      </c>
      <c r="AY2892" s="160" t="s">
        <v>157</v>
      </c>
    </row>
    <row r="2893" spans="2:65" s="13" customFormat="1">
      <c r="B2893" s="159"/>
      <c r="D2893" s="154" t="s">
        <v>259</v>
      </c>
      <c r="E2893" s="160" t="s">
        <v>1</v>
      </c>
      <c r="F2893" s="161" t="s">
        <v>5460</v>
      </c>
      <c r="H2893" s="162">
        <v>1</v>
      </c>
      <c r="L2893" s="159"/>
      <c r="M2893" s="163"/>
      <c r="T2893" s="164"/>
      <c r="AT2893" s="160" t="s">
        <v>259</v>
      </c>
      <c r="AU2893" s="160" t="s">
        <v>88</v>
      </c>
      <c r="AV2893" s="13" t="s">
        <v>88</v>
      </c>
      <c r="AW2893" s="13" t="s">
        <v>27</v>
      </c>
      <c r="AX2893" s="13" t="s">
        <v>72</v>
      </c>
      <c r="AY2893" s="160" t="s">
        <v>157</v>
      </c>
    </row>
    <row r="2894" spans="2:65" s="13" customFormat="1">
      <c r="B2894" s="159"/>
      <c r="D2894" s="154" t="s">
        <v>259</v>
      </c>
      <c r="E2894" s="160" t="s">
        <v>1</v>
      </c>
      <c r="F2894" s="161" t="s">
        <v>5497</v>
      </c>
      <c r="H2894" s="162">
        <v>2</v>
      </c>
      <c r="L2894" s="159"/>
      <c r="M2894" s="163"/>
      <c r="T2894" s="164"/>
      <c r="AT2894" s="160" t="s">
        <v>259</v>
      </c>
      <c r="AU2894" s="160" t="s">
        <v>88</v>
      </c>
      <c r="AV2894" s="13" t="s">
        <v>88</v>
      </c>
      <c r="AW2894" s="13" t="s">
        <v>27</v>
      </c>
      <c r="AX2894" s="13" t="s">
        <v>72</v>
      </c>
      <c r="AY2894" s="160" t="s">
        <v>157</v>
      </c>
    </row>
    <row r="2895" spans="2:65" s="14" customFormat="1">
      <c r="B2895" s="165"/>
      <c r="D2895" s="154" t="s">
        <v>259</v>
      </c>
      <c r="E2895" s="166" t="s">
        <v>1</v>
      </c>
      <c r="F2895" s="167" t="s">
        <v>265</v>
      </c>
      <c r="H2895" s="168">
        <v>6</v>
      </c>
      <c r="L2895" s="165"/>
      <c r="M2895" s="169"/>
      <c r="T2895" s="170"/>
      <c r="AT2895" s="166" t="s">
        <v>259</v>
      </c>
      <c r="AU2895" s="166" t="s">
        <v>88</v>
      </c>
      <c r="AV2895" s="14" t="s">
        <v>164</v>
      </c>
      <c r="AW2895" s="14" t="s">
        <v>27</v>
      </c>
      <c r="AX2895" s="14" t="s">
        <v>80</v>
      </c>
      <c r="AY2895" s="166" t="s">
        <v>157</v>
      </c>
    </row>
    <row r="2896" spans="2:65" s="1" customFormat="1" ht="24.25" customHeight="1">
      <c r="B2896" s="28"/>
      <c r="C2896" s="205" t="s">
        <v>1808</v>
      </c>
      <c r="D2896" s="205" t="s">
        <v>557</v>
      </c>
      <c r="E2896" s="206" t="s">
        <v>5498</v>
      </c>
      <c r="F2896" s="207" t="s">
        <v>5499</v>
      </c>
      <c r="G2896" s="208" t="s">
        <v>306</v>
      </c>
      <c r="H2896" s="209">
        <v>9.18</v>
      </c>
      <c r="I2896" s="904"/>
      <c r="J2896" s="210">
        <f>ROUND(I2896*H2896,2)</f>
        <v>0</v>
      </c>
      <c r="K2896" s="207" t="s">
        <v>2720</v>
      </c>
      <c r="L2896" s="185"/>
      <c r="M2896" s="186" t="s">
        <v>1</v>
      </c>
      <c r="N2896" s="187" t="s">
        <v>38</v>
      </c>
      <c r="O2896" s="142">
        <v>0</v>
      </c>
      <c r="P2896" s="142">
        <f>O2896*H2896</f>
        <v>0</v>
      </c>
      <c r="Q2896" s="142">
        <v>9.1800000000000007E-3</v>
      </c>
      <c r="R2896" s="142">
        <f>Q2896*H2896</f>
        <v>8.4272399999999997E-2</v>
      </c>
      <c r="S2896" s="142">
        <v>0</v>
      </c>
      <c r="T2896" s="143">
        <f>S2896*H2896</f>
        <v>0</v>
      </c>
      <c r="AR2896" s="144" t="s">
        <v>735</v>
      </c>
      <c r="AT2896" s="144" t="s">
        <v>557</v>
      </c>
      <c r="AU2896" s="144" t="s">
        <v>88</v>
      </c>
      <c r="AY2896" s="16" t="s">
        <v>157</v>
      </c>
      <c r="BE2896" s="145">
        <f>IF(N2896="základní",J2896,0)</f>
        <v>0</v>
      </c>
      <c r="BF2896" s="145">
        <f>IF(N2896="snížená",J2896,0)</f>
        <v>0</v>
      </c>
      <c r="BG2896" s="145">
        <f>IF(N2896="zákl. přenesená",J2896,0)</f>
        <v>0</v>
      </c>
      <c r="BH2896" s="145">
        <f>IF(N2896="sníž. přenesená",J2896,0)</f>
        <v>0</v>
      </c>
      <c r="BI2896" s="145">
        <f>IF(N2896="nulová",J2896,0)</f>
        <v>0</v>
      </c>
      <c r="BJ2896" s="16" t="s">
        <v>88</v>
      </c>
      <c r="BK2896" s="145">
        <f>ROUND(I2896*H2896,2)</f>
        <v>0</v>
      </c>
      <c r="BL2896" s="16" t="s">
        <v>188</v>
      </c>
      <c r="BM2896" s="144" t="s">
        <v>5500</v>
      </c>
    </row>
    <row r="2897" spans="2:65" s="12" customFormat="1">
      <c r="B2897" s="153"/>
      <c r="D2897" s="154" t="s">
        <v>259</v>
      </c>
      <c r="E2897" s="155" t="s">
        <v>1</v>
      </c>
      <c r="F2897" s="156" t="s">
        <v>2723</v>
      </c>
      <c r="H2897" s="155" t="s">
        <v>1</v>
      </c>
      <c r="L2897" s="153"/>
      <c r="M2897" s="157"/>
      <c r="T2897" s="158"/>
      <c r="AT2897" s="155" t="s">
        <v>259</v>
      </c>
      <c r="AU2897" s="155" t="s">
        <v>88</v>
      </c>
      <c r="AV2897" s="12" t="s">
        <v>80</v>
      </c>
      <c r="AW2897" s="12" t="s">
        <v>27</v>
      </c>
      <c r="AX2897" s="12" t="s">
        <v>72</v>
      </c>
      <c r="AY2897" s="155" t="s">
        <v>157</v>
      </c>
    </row>
    <row r="2898" spans="2:65" s="12" customFormat="1">
      <c r="B2898" s="153"/>
      <c r="D2898" s="154" t="s">
        <v>259</v>
      </c>
      <c r="E2898" s="155" t="s">
        <v>1</v>
      </c>
      <c r="F2898" s="156" t="s">
        <v>5153</v>
      </c>
      <c r="H2898" s="155" t="s">
        <v>1</v>
      </c>
      <c r="L2898" s="153"/>
      <c r="M2898" s="157"/>
      <c r="T2898" s="158"/>
      <c r="AT2898" s="155" t="s">
        <v>259</v>
      </c>
      <c r="AU2898" s="155" t="s">
        <v>88</v>
      </c>
      <c r="AV2898" s="12" t="s">
        <v>80</v>
      </c>
      <c r="AW2898" s="12" t="s">
        <v>27</v>
      </c>
      <c r="AX2898" s="12" t="s">
        <v>72</v>
      </c>
      <c r="AY2898" s="155" t="s">
        <v>157</v>
      </c>
    </row>
    <row r="2899" spans="2:65" s="12" customFormat="1">
      <c r="B2899" s="153"/>
      <c r="D2899" s="154" t="s">
        <v>259</v>
      </c>
      <c r="E2899" s="155" t="s">
        <v>1</v>
      </c>
      <c r="F2899" s="156" t="s">
        <v>2759</v>
      </c>
      <c r="H2899" s="155" t="s">
        <v>1</v>
      </c>
      <c r="L2899" s="153"/>
      <c r="M2899" s="157"/>
      <c r="T2899" s="158"/>
      <c r="AT2899" s="155" t="s">
        <v>259</v>
      </c>
      <c r="AU2899" s="155" t="s">
        <v>88</v>
      </c>
      <c r="AV2899" s="12" t="s">
        <v>80</v>
      </c>
      <c r="AW2899" s="12" t="s">
        <v>27</v>
      </c>
      <c r="AX2899" s="12" t="s">
        <v>72</v>
      </c>
      <c r="AY2899" s="155" t="s">
        <v>157</v>
      </c>
    </row>
    <row r="2900" spans="2:65" s="13" customFormat="1">
      <c r="B2900" s="159"/>
      <c r="D2900" s="154" t="s">
        <v>259</v>
      </c>
      <c r="E2900" s="160" t="s">
        <v>1</v>
      </c>
      <c r="F2900" s="161" t="s">
        <v>5501</v>
      </c>
      <c r="H2900" s="162">
        <v>0.81200000000000006</v>
      </c>
      <c r="L2900" s="159"/>
      <c r="M2900" s="163"/>
      <c r="T2900" s="164"/>
      <c r="AT2900" s="160" t="s">
        <v>259</v>
      </c>
      <c r="AU2900" s="160" t="s">
        <v>88</v>
      </c>
      <c r="AV2900" s="13" t="s">
        <v>88</v>
      </c>
      <c r="AW2900" s="13" t="s">
        <v>27</v>
      </c>
      <c r="AX2900" s="13" t="s">
        <v>72</v>
      </c>
      <c r="AY2900" s="160" t="s">
        <v>157</v>
      </c>
    </row>
    <row r="2901" spans="2:65" s="13" customFormat="1">
      <c r="B2901" s="159"/>
      <c r="D2901" s="154" t="s">
        <v>259</v>
      </c>
      <c r="E2901" s="160" t="s">
        <v>1</v>
      </c>
      <c r="F2901" s="161" t="s">
        <v>5502</v>
      </c>
      <c r="H2901" s="162">
        <v>1.458</v>
      </c>
      <c r="L2901" s="159"/>
      <c r="M2901" s="163"/>
      <c r="T2901" s="164"/>
      <c r="AT2901" s="160" t="s">
        <v>259</v>
      </c>
      <c r="AU2901" s="160" t="s">
        <v>88</v>
      </c>
      <c r="AV2901" s="13" t="s">
        <v>88</v>
      </c>
      <c r="AW2901" s="13" t="s">
        <v>27</v>
      </c>
      <c r="AX2901" s="13" t="s">
        <v>72</v>
      </c>
      <c r="AY2901" s="160" t="s">
        <v>157</v>
      </c>
    </row>
    <row r="2902" spans="2:65" s="12" customFormat="1">
      <c r="B2902" s="153"/>
      <c r="D2902" s="154" t="s">
        <v>259</v>
      </c>
      <c r="E2902" s="155" t="s">
        <v>1</v>
      </c>
      <c r="F2902" s="156" t="s">
        <v>2760</v>
      </c>
      <c r="H2902" s="155" t="s">
        <v>1</v>
      </c>
      <c r="L2902" s="153"/>
      <c r="M2902" s="157"/>
      <c r="T2902" s="158"/>
      <c r="AT2902" s="155" t="s">
        <v>259</v>
      </c>
      <c r="AU2902" s="155" t="s">
        <v>88</v>
      </c>
      <c r="AV2902" s="12" t="s">
        <v>80</v>
      </c>
      <c r="AW2902" s="12" t="s">
        <v>27</v>
      </c>
      <c r="AX2902" s="12" t="s">
        <v>72</v>
      </c>
      <c r="AY2902" s="155" t="s">
        <v>157</v>
      </c>
    </row>
    <row r="2903" spans="2:65" s="13" customFormat="1">
      <c r="B2903" s="159"/>
      <c r="D2903" s="154" t="s">
        <v>259</v>
      </c>
      <c r="E2903" s="160" t="s">
        <v>1</v>
      </c>
      <c r="F2903" s="161" t="s">
        <v>5503</v>
      </c>
      <c r="H2903" s="162">
        <v>1.6739999999999999</v>
      </c>
      <c r="L2903" s="159"/>
      <c r="M2903" s="163"/>
      <c r="T2903" s="164"/>
      <c r="AT2903" s="160" t="s">
        <v>259</v>
      </c>
      <c r="AU2903" s="160" t="s">
        <v>88</v>
      </c>
      <c r="AV2903" s="13" t="s">
        <v>88</v>
      </c>
      <c r="AW2903" s="13" t="s">
        <v>27</v>
      </c>
      <c r="AX2903" s="13" t="s">
        <v>72</v>
      </c>
      <c r="AY2903" s="160" t="s">
        <v>157</v>
      </c>
    </row>
    <row r="2904" spans="2:65" s="13" customFormat="1">
      <c r="B2904" s="159"/>
      <c r="D2904" s="154" t="s">
        <v>259</v>
      </c>
      <c r="E2904" s="160" t="s">
        <v>1</v>
      </c>
      <c r="F2904" s="161" t="s">
        <v>5504</v>
      </c>
      <c r="H2904" s="162">
        <v>1.204</v>
      </c>
      <c r="L2904" s="159"/>
      <c r="M2904" s="163"/>
      <c r="T2904" s="164"/>
      <c r="AT2904" s="160" t="s">
        <v>259</v>
      </c>
      <c r="AU2904" s="160" t="s">
        <v>88</v>
      </c>
      <c r="AV2904" s="13" t="s">
        <v>88</v>
      </c>
      <c r="AW2904" s="13" t="s">
        <v>27</v>
      </c>
      <c r="AX2904" s="13" t="s">
        <v>72</v>
      </c>
      <c r="AY2904" s="160" t="s">
        <v>157</v>
      </c>
    </row>
    <row r="2905" spans="2:65" s="13" customFormat="1">
      <c r="B2905" s="159"/>
      <c r="D2905" s="154" t="s">
        <v>259</v>
      </c>
      <c r="E2905" s="160" t="s">
        <v>1</v>
      </c>
      <c r="F2905" s="161" t="s">
        <v>5505</v>
      </c>
      <c r="H2905" s="162">
        <v>4.032</v>
      </c>
      <c r="L2905" s="159"/>
      <c r="M2905" s="163"/>
      <c r="T2905" s="164"/>
      <c r="AT2905" s="160" t="s">
        <v>259</v>
      </c>
      <c r="AU2905" s="160" t="s">
        <v>88</v>
      </c>
      <c r="AV2905" s="13" t="s">
        <v>88</v>
      </c>
      <c r="AW2905" s="13" t="s">
        <v>27</v>
      </c>
      <c r="AX2905" s="13" t="s">
        <v>72</v>
      </c>
      <c r="AY2905" s="160" t="s">
        <v>157</v>
      </c>
    </row>
    <row r="2906" spans="2:65" s="14" customFormat="1">
      <c r="B2906" s="165"/>
      <c r="D2906" s="154" t="s">
        <v>259</v>
      </c>
      <c r="E2906" s="166" t="s">
        <v>1</v>
      </c>
      <c r="F2906" s="167" t="s">
        <v>265</v>
      </c>
      <c r="H2906" s="168">
        <v>9.18</v>
      </c>
      <c r="L2906" s="165"/>
      <c r="M2906" s="169"/>
      <c r="T2906" s="170"/>
      <c r="AT2906" s="166" t="s">
        <v>259</v>
      </c>
      <c r="AU2906" s="166" t="s">
        <v>88</v>
      </c>
      <c r="AV2906" s="14" t="s">
        <v>164</v>
      </c>
      <c r="AW2906" s="14" t="s">
        <v>27</v>
      </c>
      <c r="AX2906" s="14" t="s">
        <v>80</v>
      </c>
      <c r="AY2906" s="166" t="s">
        <v>157</v>
      </c>
    </row>
    <row r="2907" spans="2:65" s="1" customFormat="1" ht="37.9" customHeight="1">
      <c r="B2907" s="28"/>
      <c r="C2907" s="198" t="s">
        <v>1814</v>
      </c>
      <c r="D2907" s="198" t="s">
        <v>160</v>
      </c>
      <c r="E2907" s="199" t="s">
        <v>5506</v>
      </c>
      <c r="F2907" s="200" t="s">
        <v>5507</v>
      </c>
      <c r="G2907" s="201" t="s">
        <v>228</v>
      </c>
      <c r="H2907" s="202">
        <v>36</v>
      </c>
      <c r="I2907" s="903"/>
      <c r="J2907" s="203">
        <f>ROUND(I2907*H2907,2)</f>
        <v>0</v>
      </c>
      <c r="K2907" s="200" t="s">
        <v>2720</v>
      </c>
      <c r="L2907" s="28"/>
      <c r="M2907" s="140" t="s">
        <v>1</v>
      </c>
      <c r="N2907" s="141" t="s">
        <v>38</v>
      </c>
      <c r="O2907" s="142">
        <v>0.11600000000000001</v>
      </c>
      <c r="P2907" s="142">
        <f>O2907*H2907</f>
        <v>4.1760000000000002</v>
      </c>
      <c r="Q2907" s="142">
        <v>0</v>
      </c>
      <c r="R2907" s="142">
        <f>Q2907*H2907</f>
        <v>0</v>
      </c>
      <c r="S2907" s="142">
        <v>0</v>
      </c>
      <c r="T2907" s="143">
        <f>S2907*H2907</f>
        <v>0</v>
      </c>
      <c r="AR2907" s="144" t="s">
        <v>188</v>
      </c>
      <c r="AT2907" s="144" t="s">
        <v>160</v>
      </c>
      <c r="AU2907" s="144" t="s">
        <v>88</v>
      </c>
      <c r="AY2907" s="16" t="s">
        <v>157</v>
      </c>
      <c r="BE2907" s="145">
        <f>IF(N2907="základní",J2907,0)</f>
        <v>0</v>
      </c>
      <c r="BF2907" s="145">
        <f>IF(N2907="snížená",J2907,0)</f>
        <v>0</v>
      </c>
      <c r="BG2907" s="145">
        <f>IF(N2907="zákl. přenesená",J2907,0)</f>
        <v>0</v>
      </c>
      <c r="BH2907" s="145">
        <f>IF(N2907="sníž. přenesená",J2907,0)</f>
        <v>0</v>
      </c>
      <c r="BI2907" s="145">
        <f>IF(N2907="nulová",J2907,0)</f>
        <v>0</v>
      </c>
      <c r="BJ2907" s="16" t="s">
        <v>88</v>
      </c>
      <c r="BK2907" s="145">
        <f>ROUND(I2907*H2907,2)</f>
        <v>0</v>
      </c>
      <c r="BL2907" s="16" t="s">
        <v>188</v>
      </c>
      <c r="BM2907" s="144" t="s">
        <v>5508</v>
      </c>
    </row>
    <row r="2908" spans="2:65" s="1" customFormat="1">
      <c r="B2908" s="28"/>
      <c r="D2908" s="150" t="s">
        <v>214</v>
      </c>
      <c r="F2908" s="870" t="s">
        <v>5509</v>
      </c>
      <c r="L2908" s="28"/>
      <c r="M2908" s="152"/>
      <c r="T2908" s="52"/>
      <c r="AT2908" s="16" t="s">
        <v>214</v>
      </c>
      <c r="AU2908" s="16" t="s">
        <v>88</v>
      </c>
    </row>
    <row r="2909" spans="2:65" s="12" customFormat="1">
      <c r="B2909" s="153"/>
      <c r="D2909" s="154" t="s">
        <v>259</v>
      </c>
      <c r="E2909" s="155" t="s">
        <v>1</v>
      </c>
      <c r="F2909" s="156" t="s">
        <v>2723</v>
      </c>
      <c r="H2909" s="155" t="s">
        <v>1</v>
      </c>
      <c r="L2909" s="153"/>
      <c r="M2909" s="157"/>
      <c r="T2909" s="158"/>
      <c r="AT2909" s="155" t="s">
        <v>259</v>
      </c>
      <c r="AU2909" s="155" t="s">
        <v>88</v>
      </c>
      <c r="AV2909" s="12" t="s">
        <v>80</v>
      </c>
      <c r="AW2909" s="12" t="s">
        <v>27</v>
      </c>
      <c r="AX2909" s="12" t="s">
        <v>72</v>
      </c>
      <c r="AY2909" s="155" t="s">
        <v>157</v>
      </c>
    </row>
    <row r="2910" spans="2:65" s="12" customFormat="1">
      <c r="B2910" s="153"/>
      <c r="D2910" s="154" t="s">
        <v>259</v>
      </c>
      <c r="E2910" s="155" t="s">
        <v>1</v>
      </c>
      <c r="F2910" s="156" t="s">
        <v>5153</v>
      </c>
      <c r="H2910" s="155" t="s">
        <v>1</v>
      </c>
      <c r="L2910" s="153"/>
      <c r="M2910" s="157"/>
      <c r="T2910" s="158"/>
      <c r="AT2910" s="155" t="s">
        <v>259</v>
      </c>
      <c r="AU2910" s="155" t="s">
        <v>88</v>
      </c>
      <c r="AV2910" s="12" t="s">
        <v>80</v>
      </c>
      <c r="AW2910" s="12" t="s">
        <v>27</v>
      </c>
      <c r="AX2910" s="12" t="s">
        <v>72</v>
      </c>
      <c r="AY2910" s="155" t="s">
        <v>157</v>
      </c>
    </row>
    <row r="2911" spans="2:65" s="12" customFormat="1">
      <c r="B2911" s="153"/>
      <c r="D2911" s="154" t="s">
        <v>259</v>
      </c>
      <c r="E2911" s="155" t="s">
        <v>1</v>
      </c>
      <c r="F2911" s="156" t="s">
        <v>2759</v>
      </c>
      <c r="H2911" s="155" t="s">
        <v>1</v>
      </c>
      <c r="L2911" s="153"/>
      <c r="M2911" s="157"/>
      <c r="T2911" s="158"/>
      <c r="AT2911" s="155" t="s">
        <v>259</v>
      </c>
      <c r="AU2911" s="155" t="s">
        <v>88</v>
      </c>
      <c r="AV2911" s="12" t="s">
        <v>80</v>
      </c>
      <c r="AW2911" s="12" t="s">
        <v>27</v>
      </c>
      <c r="AX2911" s="12" t="s">
        <v>72</v>
      </c>
      <c r="AY2911" s="155" t="s">
        <v>157</v>
      </c>
    </row>
    <row r="2912" spans="2:65" s="13" customFormat="1">
      <c r="B2912" s="159"/>
      <c r="D2912" s="154" t="s">
        <v>259</v>
      </c>
      <c r="E2912" s="160" t="s">
        <v>1</v>
      </c>
      <c r="F2912" s="161" t="s">
        <v>5510</v>
      </c>
      <c r="H2912" s="162">
        <v>6</v>
      </c>
      <c r="L2912" s="159"/>
      <c r="M2912" s="163"/>
      <c r="T2912" s="164"/>
      <c r="AT2912" s="160" t="s">
        <v>259</v>
      </c>
      <c r="AU2912" s="160" t="s">
        <v>88</v>
      </c>
      <c r="AV2912" s="13" t="s">
        <v>88</v>
      </c>
      <c r="AW2912" s="13" t="s">
        <v>27</v>
      </c>
      <c r="AX2912" s="13" t="s">
        <v>72</v>
      </c>
      <c r="AY2912" s="160" t="s">
        <v>157</v>
      </c>
    </row>
    <row r="2913" spans="2:65" s="13" customFormat="1">
      <c r="B2913" s="159"/>
      <c r="D2913" s="154" t="s">
        <v>259</v>
      </c>
      <c r="E2913" s="160" t="s">
        <v>1</v>
      </c>
      <c r="F2913" s="161" t="s">
        <v>5511</v>
      </c>
      <c r="H2913" s="162">
        <v>6</v>
      </c>
      <c r="L2913" s="159"/>
      <c r="M2913" s="163"/>
      <c r="T2913" s="164"/>
      <c r="AT2913" s="160" t="s">
        <v>259</v>
      </c>
      <c r="AU2913" s="160" t="s">
        <v>88</v>
      </c>
      <c r="AV2913" s="13" t="s">
        <v>88</v>
      </c>
      <c r="AW2913" s="13" t="s">
        <v>27</v>
      </c>
      <c r="AX2913" s="13" t="s">
        <v>72</v>
      </c>
      <c r="AY2913" s="160" t="s">
        <v>157</v>
      </c>
    </row>
    <row r="2914" spans="2:65" s="12" customFormat="1">
      <c r="B2914" s="153"/>
      <c r="D2914" s="154" t="s">
        <v>259</v>
      </c>
      <c r="E2914" s="155" t="s">
        <v>1</v>
      </c>
      <c r="F2914" s="156" t="s">
        <v>2760</v>
      </c>
      <c r="H2914" s="155" t="s">
        <v>1</v>
      </c>
      <c r="L2914" s="153"/>
      <c r="M2914" s="157"/>
      <c r="T2914" s="158"/>
      <c r="AT2914" s="155" t="s">
        <v>259</v>
      </c>
      <c r="AU2914" s="155" t="s">
        <v>88</v>
      </c>
      <c r="AV2914" s="12" t="s">
        <v>80</v>
      </c>
      <c r="AW2914" s="12" t="s">
        <v>27</v>
      </c>
      <c r="AX2914" s="12" t="s">
        <v>72</v>
      </c>
      <c r="AY2914" s="155" t="s">
        <v>157</v>
      </c>
    </row>
    <row r="2915" spans="2:65" s="13" customFormat="1">
      <c r="B2915" s="159"/>
      <c r="D2915" s="154" t="s">
        <v>259</v>
      </c>
      <c r="E2915" s="160" t="s">
        <v>1</v>
      </c>
      <c r="F2915" s="161" t="s">
        <v>5512</v>
      </c>
      <c r="H2915" s="162">
        <v>6</v>
      </c>
      <c r="L2915" s="159"/>
      <c r="M2915" s="163"/>
      <c r="T2915" s="164"/>
      <c r="AT2915" s="160" t="s">
        <v>259</v>
      </c>
      <c r="AU2915" s="160" t="s">
        <v>88</v>
      </c>
      <c r="AV2915" s="13" t="s">
        <v>88</v>
      </c>
      <c r="AW2915" s="13" t="s">
        <v>27</v>
      </c>
      <c r="AX2915" s="13" t="s">
        <v>72</v>
      </c>
      <c r="AY2915" s="160" t="s">
        <v>157</v>
      </c>
    </row>
    <row r="2916" spans="2:65" s="13" customFormat="1">
      <c r="B2916" s="159"/>
      <c r="D2916" s="154" t="s">
        <v>259</v>
      </c>
      <c r="E2916" s="160" t="s">
        <v>1</v>
      </c>
      <c r="F2916" s="161" t="s">
        <v>5513</v>
      </c>
      <c r="H2916" s="162">
        <v>6</v>
      </c>
      <c r="L2916" s="159"/>
      <c r="M2916" s="163"/>
      <c r="T2916" s="164"/>
      <c r="AT2916" s="160" t="s">
        <v>259</v>
      </c>
      <c r="AU2916" s="160" t="s">
        <v>88</v>
      </c>
      <c r="AV2916" s="13" t="s">
        <v>88</v>
      </c>
      <c r="AW2916" s="13" t="s">
        <v>27</v>
      </c>
      <c r="AX2916" s="13" t="s">
        <v>72</v>
      </c>
      <c r="AY2916" s="160" t="s">
        <v>157</v>
      </c>
    </row>
    <row r="2917" spans="2:65" s="13" customFormat="1">
      <c r="B2917" s="159"/>
      <c r="D2917" s="154" t="s">
        <v>259</v>
      </c>
      <c r="E2917" s="160" t="s">
        <v>1</v>
      </c>
      <c r="F2917" s="161" t="s">
        <v>5514</v>
      </c>
      <c r="H2917" s="162">
        <v>12</v>
      </c>
      <c r="L2917" s="159"/>
      <c r="M2917" s="163"/>
      <c r="T2917" s="164"/>
      <c r="AT2917" s="160" t="s">
        <v>259</v>
      </c>
      <c r="AU2917" s="160" t="s">
        <v>88</v>
      </c>
      <c r="AV2917" s="13" t="s">
        <v>88</v>
      </c>
      <c r="AW2917" s="13" t="s">
        <v>27</v>
      </c>
      <c r="AX2917" s="13" t="s">
        <v>72</v>
      </c>
      <c r="AY2917" s="160" t="s">
        <v>157</v>
      </c>
    </row>
    <row r="2918" spans="2:65" s="14" customFormat="1">
      <c r="B2918" s="165"/>
      <c r="D2918" s="154" t="s">
        <v>259</v>
      </c>
      <c r="E2918" s="166" t="s">
        <v>1</v>
      </c>
      <c r="F2918" s="167" t="s">
        <v>265</v>
      </c>
      <c r="H2918" s="168">
        <v>36</v>
      </c>
      <c r="L2918" s="165"/>
      <c r="M2918" s="169"/>
      <c r="T2918" s="170"/>
      <c r="AT2918" s="166" t="s">
        <v>259</v>
      </c>
      <c r="AU2918" s="166" t="s">
        <v>88</v>
      </c>
      <c r="AV2918" s="14" t="s">
        <v>164</v>
      </c>
      <c r="AW2918" s="14" t="s">
        <v>27</v>
      </c>
      <c r="AX2918" s="14" t="s">
        <v>80</v>
      </c>
      <c r="AY2918" s="166" t="s">
        <v>157</v>
      </c>
    </row>
    <row r="2919" spans="2:65" s="1" customFormat="1" ht="55.5" customHeight="1">
      <c r="B2919" s="28"/>
      <c r="C2919" s="198" t="s">
        <v>1821</v>
      </c>
      <c r="D2919" s="198" t="s">
        <v>160</v>
      </c>
      <c r="E2919" s="199" t="s">
        <v>5515</v>
      </c>
      <c r="F2919" s="200" t="s">
        <v>5516</v>
      </c>
      <c r="G2919" s="201" t="s">
        <v>184</v>
      </c>
      <c r="H2919" s="905"/>
      <c r="I2919" s="903"/>
      <c r="J2919" s="203">
        <f>ROUND(I2919*H2919,2)</f>
        <v>0</v>
      </c>
      <c r="K2919" s="200" t="s">
        <v>2720</v>
      </c>
      <c r="L2919" s="28"/>
      <c r="M2919" s="140" t="s">
        <v>1</v>
      </c>
      <c r="N2919" s="141" t="s">
        <v>38</v>
      </c>
      <c r="O2919" s="142">
        <v>0</v>
      </c>
      <c r="P2919" s="142">
        <f>O2919*H2919</f>
        <v>0</v>
      </c>
      <c r="Q2919" s="142">
        <v>0</v>
      </c>
      <c r="R2919" s="142">
        <f>Q2919*H2919</f>
        <v>0</v>
      </c>
      <c r="S2919" s="142">
        <v>0</v>
      </c>
      <c r="T2919" s="143">
        <f>S2919*H2919</f>
        <v>0</v>
      </c>
      <c r="AR2919" s="144" t="s">
        <v>188</v>
      </c>
      <c r="AT2919" s="144" t="s">
        <v>160</v>
      </c>
      <c r="AU2919" s="144" t="s">
        <v>88</v>
      </c>
      <c r="AY2919" s="16" t="s">
        <v>157</v>
      </c>
      <c r="BE2919" s="145">
        <f>IF(N2919="základní",J2919,0)</f>
        <v>0</v>
      </c>
      <c r="BF2919" s="145">
        <f>IF(N2919="snížená",J2919,0)</f>
        <v>0</v>
      </c>
      <c r="BG2919" s="145">
        <f>IF(N2919="zákl. přenesená",J2919,0)</f>
        <v>0</v>
      </c>
      <c r="BH2919" s="145">
        <f>IF(N2919="sníž. přenesená",J2919,0)</f>
        <v>0</v>
      </c>
      <c r="BI2919" s="145">
        <f>IF(N2919="nulová",J2919,0)</f>
        <v>0</v>
      </c>
      <c r="BJ2919" s="16" t="s">
        <v>88</v>
      </c>
      <c r="BK2919" s="145">
        <f>ROUND(I2919*H2919,2)</f>
        <v>0</v>
      </c>
      <c r="BL2919" s="16" t="s">
        <v>188</v>
      </c>
      <c r="BM2919" s="144" t="s">
        <v>5517</v>
      </c>
    </row>
    <row r="2920" spans="2:65" s="1" customFormat="1">
      <c r="B2920" s="28"/>
      <c r="D2920" s="150" t="s">
        <v>214</v>
      </c>
      <c r="F2920" s="870" t="s">
        <v>5518</v>
      </c>
      <c r="L2920" s="28"/>
      <c r="M2920" s="152"/>
      <c r="T2920" s="52"/>
      <c r="AT2920" s="16" t="s">
        <v>214</v>
      </c>
      <c r="AU2920" s="16" t="s">
        <v>88</v>
      </c>
    </row>
    <row r="2921" spans="2:65" s="11" customFormat="1" ht="22.9" customHeight="1">
      <c r="B2921" s="121"/>
      <c r="D2921" s="122" t="s">
        <v>71</v>
      </c>
      <c r="E2921" s="130" t="s">
        <v>498</v>
      </c>
      <c r="F2921" s="130" t="s">
        <v>499</v>
      </c>
      <c r="J2921" s="131">
        <f>BK2921</f>
        <v>0</v>
      </c>
      <c r="L2921" s="121"/>
      <c r="M2921" s="125"/>
      <c r="P2921" s="126">
        <f>SUM(P2922:P3236)</f>
        <v>183.91303600000003</v>
      </c>
      <c r="R2921" s="126">
        <f>SUM(R2922:R3236)</f>
        <v>1.5512112</v>
      </c>
      <c r="T2921" s="127">
        <f>SUM(T2922:T3236)</f>
        <v>0</v>
      </c>
      <c r="AR2921" s="122" t="s">
        <v>88</v>
      </c>
      <c r="AT2921" s="128" t="s">
        <v>71</v>
      </c>
      <c r="AU2921" s="128" t="s">
        <v>80</v>
      </c>
      <c r="AY2921" s="122" t="s">
        <v>157</v>
      </c>
      <c r="BK2921" s="129">
        <f>SUM(BK2922:BK3236)</f>
        <v>0</v>
      </c>
    </row>
    <row r="2922" spans="2:65" s="1" customFormat="1" ht="33" customHeight="1">
      <c r="B2922" s="28"/>
      <c r="C2922" s="198" t="s">
        <v>1828</v>
      </c>
      <c r="D2922" s="198" t="s">
        <v>160</v>
      </c>
      <c r="E2922" s="199" t="s">
        <v>5519</v>
      </c>
      <c r="F2922" s="200" t="s">
        <v>5520</v>
      </c>
      <c r="G2922" s="201" t="s">
        <v>306</v>
      </c>
      <c r="H2922" s="202">
        <v>7.2279999999999998</v>
      </c>
      <c r="I2922" s="903"/>
      <c r="J2922" s="203">
        <f>ROUND(I2922*H2922,2)</f>
        <v>0</v>
      </c>
      <c r="K2922" s="200" t="s">
        <v>2720</v>
      </c>
      <c r="L2922" s="28"/>
      <c r="M2922" s="140" t="s">
        <v>1</v>
      </c>
      <c r="N2922" s="141" t="s">
        <v>38</v>
      </c>
      <c r="O2922" s="142">
        <v>0.432</v>
      </c>
      <c r="P2922" s="142">
        <f>O2922*H2922</f>
        <v>3.1224959999999999</v>
      </c>
      <c r="Q2922" s="142">
        <v>5.0000000000000002E-5</v>
      </c>
      <c r="R2922" s="142">
        <f>Q2922*H2922</f>
        <v>3.614E-4</v>
      </c>
      <c r="S2922" s="142">
        <v>0</v>
      </c>
      <c r="T2922" s="143">
        <f>S2922*H2922</f>
        <v>0</v>
      </c>
      <c r="AR2922" s="144" t="s">
        <v>188</v>
      </c>
      <c r="AT2922" s="144" t="s">
        <v>160</v>
      </c>
      <c r="AU2922" s="144" t="s">
        <v>88</v>
      </c>
      <c r="AY2922" s="16" t="s">
        <v>157</v>
      </c>
      <c r="BE2922" s="145">
        <f>IF(N2922="základní",J2922,0)</f>
        <v>0</v>
      </c>
      <c r="BF2922" s="145">
        <f>IF(N2922="snížená",J2922,0)</f>
        <v>0</v>
      </c>
      <c r="BG2922" s="145">
        <f>IF(N2922="zákl. přenesená",J2922,0)</f>
        <v>0</v>
      </c>
      <c r="BH2922" s="145">
        <f>IF(N2922="sníž. přenesená",J2922,0)</f>
        <v>0</v>
      </c>
      <c r="BI2922" s="145">
        <f>IF(N2922="nulová",J2922,0)</f>
        <v>0</v>
      </c>
      <c r="BJ2922" s="16" t="s">
        <v>88</v>
      </c>
      <c r="BK2922" s="145">
        <f>ROUND(I2922*H2922,2)</f>
        <v>0</v>
      </c>
      <c r="BL2922" s="16" t="s">
        <v>188</v>
      </c>
      <c r="BM2922" s="144" t="s">
        <v>5521</v>
      </c>
    </row>
    <row r="2923" spans="2:65" s="1" customFormat="1">
      <c r="B2923" s="28"/>
      <c r="D2923" s="150" t="s">
        <v>214</v>
      </c>
      <c r="F2923" s="870" t="s">
        <v>5522</v>
      </c>
      <c r="L2923" s="28"/>
      <c r="M2923" s="152"/>
      <c r="T2923" s="52"/>
      <c r="AT2923" s="16" t="s">
        <v>214</v>
      </c>
      <c r="AU2923" s="16" t="s">
        <v>88</v>
      </c>
    </row>
    <row r="2924" spans="2:65" s="12" customFormat="1">
      <c r="B2924" s="153"/>
      <c r="D2924" s="154" t="s">
        <v>259</v>
      </c>
      <c r="E2924" s="155" t="s">
        <v>1</v>
      </c>
      <c r="F2924" s="156" t="s">
        <v>2723</v>
      </c>
      <c r="H2924" s="155" t="s">
        <v>1</v>
      </c>
      <c r="L2924" s="153"/>
      <c r="M2924" s="157"/>
      <c r="T2924" s="158"/>
      <c r="AT2924" s="155" t="s">
        <v>259</v>
      </c>
      <c r="AU2924" s="155" t="s">
        <v>88</v>
      </c>
      <c r="AV2924" s="12" t="s">
        <v>80</v>
      </c>
      <c r="AW2924" s="12" t="s">
        <v>27</v>
      </c>
      <c r="AX2924" s="12" t="s">
        <v>72</v>
      </c>
      <c r="AY2924" s="155" t="s">
        <v>157</v>
      </c>
    </row>
    <row r="2925" spans="2:65" s="12" customFormat="1">
      <c r="B2925" s="153"/>
      <c r="D2925" s="154" t="s">
        <v>259</v>
      </c>
      <c r="E2925" s="155" t="s">
        <v>1</v>
      </c>
      <c r="F2925" s="156" t="s">
        <v>5142</v>
      </c>
      <c r="H2925" s="155" t="s">
        <v>1</v>
      </c>
      <c r="L2925" s="153"/>
      <c r="M2925" s="157"/>
      <c r="T2925" s="158"/>
      <c r="AT2925" s="155" t="s">
        <v>259</v>
      </c>
      <c r="AU2925" s="155" t="s">
        <v>88</v>
      </c>
      <c r="AV2925" s="12" t="s">
        <v>80</v>
      </c>
      <c r="AW2925" s="12" t="s">
        <v>27</v>
      </c>
      <c r="AX2925" s="12" t="s">
        <v>72</v>
      </c>
      <c r="AY2925" s="155" t="s">
        <v>157</v>
      </c>
    </row>
    <row r="2926" spans="2:65" s="12" customFormat="1">
      <c r="B2926" s="153"/>
      <c r="D2926" s="154" t="s">
        <v>259</v>
      </c>
      <c r="E2926" s="155" t="s">
        <v>1</v>
      </c>
      <c r="F2926" s="156" t="s">
        <v>2761</v>
      </c>
      <c r="H2926" s="155" t="s">
        <v>1</v>
      </c>
      <c r="L2926" s="153"/>
      <c r="M2926" s="157"/>
      <c r="T2926" s="158"/>
      <c r="AT2926" s="155" t="s">
        <v>259</v>
      </c>
      <c r="AU2926" s="155" t="s">
        <v>88</v>
      </c>
      <c r="AV2926" s="12" t="s">
        <v>80</v>
      </c>
      <c r="AW2926" s="12" t="s">
        <v>27</v>
      </c>
      <c r="AX2926" s="12" t="s">
        <v>72</v>
      </c>
      <c r="AY2926" s="155" t="s">
        <v>157</v>
      </c>
    </row>
    <row r="2927" spans="2:65" s="12" customFormat="1">
      <c r="B2927" s="153"/>
      <c r="D2927" s="154" t="s">
        <v>259</v>
      </c>
      <c r="E2927" s="155" t="s">
        <v>1</v>
      </c>
      <c r="F2927" s="156" t="s">
        <v>5523</v>
      </c>
      <c r="H2927" s="155" t="s">
        <v>1</v>
      </c>
      <c r="L2927" s="153"/>
      <c r="M2927" s="157"/>
      <c r="T2927" s="158"/>
      <c r="AT2927" s="155" t="s">
        <v>259</v>
      </c>
      <c r="AU2927" s="155" t="s">
        <v>88</v>
      </c>
      <c r="AV2927" s="12" t="s">
        <v>80</v>
      </c>
      <c r="AW2927" s="12" t="s">
        <v>27</v>
      </c>
      <c r="AX2927" s="12" t="s">
        <v>72</v>
      </c>
      <c r="AY2927" s="155" t="s">
        <v>157</v>
      </c>
    </row>
    <row r="2928" spans="2:65" s="13" customFormat="1">
      <c r="B2928" s="159"/>
      <c r="D2928" s="154" t="s">
        <v>259</v>
      </c>
      <c r="E2928" s="160" t="s">
        <v>1</v>
      </c>
      <c r="F2928" s="161" t="s">
        <v>5524</v>
      </c>
      <c r="H2928" s="162">
        <v>7.2279999999999998</v>
      </c>
      <c r="L2928" s="159"/>
      <c r="M2928" s="163"/>
      <c r="T2928" s="164"/>
      <c r="AT2928" s="160" t="s">
        <v>259</v>
      </c>
      <c r="AU2928" s="160" t="s">
        <v>88</v>
      </c>
      <c r="AV2928" s="13" t="s">
        <v>88</v>
      </c>
      <c r="AW2928" s="13" t="s">
        <v>27</v>
      </c>
      <c r="AX2928" s="13" t="s">
        <v>72</v>
      </c>
      <c r="AY2928" s="160" t="s">
        <v>157</v>
      </c>
    </row>
    <row r="2929" spans="2:65" s="14" customFormat="1">
      <c r="B2929" s="165"/>
      <c r="D2929" s="154" t="s">
        <v>259</v>
      </c>
      <c r="E2929" s="166" t="s">
        <v>1</v>
      </c>
      <c r="F2929" s="167" t="s">
        <v>265</v>
      </c>
      <c r="H2929" s="168">
        <v>7.2279999999999998</v>
      </c>
      <c r="L2929" s="165"/>
      <c r="M2929" s="169"/>
      <c r="T2929" s="170"/>
      <c r="AT2929" s="166" t="s">
        <v>259</v>
      </c>
      <c r="AU2929" s="166" t="s">
        <v>88</v>
      </c>
      <c r="AV2929" s="14" t="s">
        <v>164</v>
      </c>
      <c r="AW2929" s="14" t="s">
        <v>27</v>
      </c>
      <c r="AX2929" s="14" t="s">
        <v>80</v>
      </c>
      <c r="AY2929" s="166" t="s">
        <v>157</v>
      </c>
    </row>
    <row r="2930" spans="2:65" s="1" customFormat="1" ht="44.25" customHeight="1">
      <c r="B2930" s="28"/>
      <c r="C2930" s="205" t="s">
        <v>1833</v>
      </c>
      <c r="D2930" s="205" t="s">
        <v>557</v>
      </c>
      <c r="E2930" s="206" t="s">
        <v>1591</v>
      </c>
      <c r="F2930" s="207" t="s">
        <v>5525</v>
      </c>
      <c r="G2930" s="208" t="s">
        <v>228</v>
      </c>
      <c r="H2930" s="209">
        <v>1</v>
      </c>
      <c r="I2930" s="904"/>
      <c r="J2930" s="210">
        <f>ROUND(I2930*H2930,2)</f>
        <v>0</v>
      </c>
      <c r="K2930" s="207" t="s">
        <v>2720</v>
      </c>
      <c r="L2930" s="185"/>
      <c r="M2930" s="186" t="s">
        <v>1</v>
      </c>
      <c r="N2930" s="187" t="s">
        <v>38</v>
      </c>
      <c r="O2930" s="142">
        <v>0</v>
      </c>
      <c r="P2930" s="142">
        <f>O2930*H2930</f>
        <v>0</v>
      </c>
      <c r="Q2930" s="142">
        <v>3.8289999999999998E-2</v>
      </c>
      <c r="R2930" s="142">
        <f>Q2930*H2930</f>
        <v>3.8289999999999998E-2</v>
      </c>
      <c r="S2930" s="142">
        <v>0</v>
      </c>
      <c r="T2930" s="143">
        <f>S2930*H2930</f>
        <v>0</v>
      </c>
      <c r="AR2930" s="144" t="s">
        <v>735</v>
      </c>
      <c r="AT2930" s="144" t="s">
        <v>557</v>
      </c>
      <c r="AU2930" s="144" t="s">
        <v>88</v>
      </c>
      <c r="AY2930" s="16" t="s">
        <v>157</v>
      </c>
      <c r="BE2930" s="145">
        <f>IF(N2930="základní",J2930,0)</f>
        <v>0</v>
      </c>
      <c r="BF2930" s="145">
        <f>IF(N2930="snížená",J2930,0)</f>
        <v>0</v>
      </c>
      <c r="BG2930" s="145">
        <f>IF(N2930="zákl. přenesená",J2930,0)</f>
        <v>0</v>
      </c>
      <c r="BH2930" s="145">
        <f>IF(N2930="sníž. přenesená",J2930,0)</f>
        <v>0</v>
      </c>
      <c r="BI2930" s="145">
        <f>IF(N2930="nulová",J2930,0)</f>
        <v>0</v>
      </c>
      <c r="BJ2930" s="16" t="s">
        <v>88</v>
      </c>
      <c r="BK2930" s="145">
        <f>ROUND(I2930*H2930,2)</f>
        <v>0</v>
      </c>
      <c r="BL2930" s="16" t="s">
        <v>188</v>
      </c>
      <c r="BM2930" s="144" t="s">
        <v>5526</v>
      </c>
    </row>
    <row r="2931" spans="2:65" s="1" customFormat="1" ht="81">
      <c r="B2931" s="28"/>
      <c r="D2931" s="154" t="s">
        <v>1574</v>
      </c>
      <c r="F2931" s="188" t="s">
        <v>5527</v>
      </c>
      <c r="L2931" s="28"/>
      <c r="M2931" s="152"/>
      <c r="T2931" s="52"/>
      <c r="AT2931" s="16" t="s">
        <v>1574</v>
      </c>
      <c r="AU2931" s="16" t="s">
        <v>88</v>
      </c>
    </row>
    <row r="2932" spans="2:65" s="12" customFormat="1">
      <c r="B2932" s="153"/>
      <c r="D2932" s="154" t="s">
        <v>259</v>
      </c>
      <c r="E2932" s="155" t="s">
        <v>1</v>
      </c>
      <c r="F2932" s="156" t="s">
        <v>2723</v>
      </c>
      <c r="H2932" s="155" t="s">
        <v>1</v>
      </c>
      <c r="L2932" s="153"/>
      <c r="M2932" s="157"/>
      <c r="T2932" s="158"/>
      <c r="AT2932" s="155" t="s">
        <v>259</v>
      </c>
      <c r="AU2932" s="155" t="s">
        <v>88</v>
      </c>
      <c r="AV2932" s="12" t="s">
        <v>80</v>
      </c>
      <c r="AW2932" s="12" t="s">
        <v>27</v>
      </c>
      <c r="AX2932" s="12" t="s">
        <v>72</v>
      </c>
      <c r="AY2932" s="155" t="s">
        <v>157</v>
      </c>
    </row>
    <row r="2933" spans="2:65" s="12" customFormat="1">
      <c r="B2933" s="153"/>
      <c r="D2933" s="154" t="s">
        <v>259</v>
      </c>
      <c r="E2933" s="155" t="s">
        <v>1</v>
      </c>
      <c r="F2933" s="156" t="s">
        <v>5142</v>
      </c>
      <c r="H2933" s="155" t="s">
        <v>1</v>
      </c>
      <c r="L2933" s="153"/>
      <c r="M2933" s="157"/>
      <c r="T2933" s="158"/>
      <c r="AT2933" s="155" t="s">
        <v>259</v>
      </c>
      <c r="AU2933" s="155" t="s">
        <v>88</v>
      </c>
      <c r="AV2933" s="12" t="s">
        <v>80</v>
      </c>
      <c r="AW2933" s="12" t="s">
        <v>27</v>
      </c>
      <c r="AX2933" s="12" t="s">
        <v>72</v>
      </c>
      <c r="AY2933" s="155" t="s">
        <v>157</v>
      </c>
    </row>
    <row r="2934" spans="2:65" s="12" customFormat="1">
      <c r="B2934" s="153"/>
      <c r="D2934" s="154" t="s">
        <v>259</v>
      </c>
      <c r="E2934" s="155" t="s">
        <v>1</v>
      </c>
      <c r="F2934" s="156" t="s">
        <v>2761</v>
      </c>
      <c r="H2934" s="155" t="s">
        <v>1</v>
      </c>
      <c r="L2934" s="153"/>
      <c r="M2934" s="157"/>
      <c r="T2934" s="158"/>
      <c r="AT2934" s="155" t="s">
        <v>259</v>
      </c>
      <c r="AU2934" s="155" t="s">
        <v>88</v>
      </c>
      <c r="AV2934" s="12" t="s">
        <v>80</v>
      </c>
      <c r="AW2934" s="12" t="s">
        <v>27</v>
      </c>
      <c r="AX2934" s="12" t="s">
        <v>72</v>
      </c>
      <c r="AY2934" s="155" t="s">
        <v>157</v>
      </c>
    </row>
    <row r="2935" spans="2:65" s="13" customFormat="1">
      <c r="B2935" s="159"/>
      <c r="D2935" s="154" t="s">
        <v>259</v>
      </c>
      <c r="E2935" s="160" t="s">
        <v>1</v>
      </c>
      <c r="F2935" s="161" t="s">
        <v>5528</v>
      </c>
      <c r="H2935" s="162">
        <v>1</v>
      </c>
      <c r="L2935" s="159"/>
      <c r="M2935" s="163"/>
      <c r="T2935" s="164"/>
      <c r="AT2935" s="160" t="s">
        <v>259</v>
      </c>
      <c r="AU2935" s="160" t="s">
        <v>88</v>
      </c>
      <c r="AV2935" s="13" t="s">
        <v>88</v>
      </c>
      <c r="AW2935" s="13" t="s">
        <v>27</v>
      </c>
      <c r="AX2935" s="13" t="s">
        <v>72</v>
      </c>
      <c r="AY2935" s="160" t="s">
        <v>157</v>
      </c>
    </row>
    <row r="2936" spans="2:65" s="14" customFormat="1">
      <c r="B2936" s="165"/>
      <c r="D2936" s="154" t="s">
        <v>259</v>
      </c>
      <c r="E2936" s="166" t="s">
        <v>1</v>
      </c>
      <c r="F2936" s="167" t="s">
        <v>265</v>
      </c>
      <c r="H2936" s="168">
        <v>1</v>
      </c>
      <c r="L2936" s="165"/>
      <c r="M2936" s="169"/>
      <c r="T2936" s="170"/>
      <c r="AT2936" s="166" t="s">
        <v>259</v>
      </c>
      <c r="AU2936" s="166" t="s">
        <v>88</v>
      </c>
      <c r="AV2936" s="14" t="s">
        <v>164</v>
      </c>
      <c r="AW2936" s="14" t="s">
        <v>27</v>
      </c>
      <c r="AX2936" s="14" t="s">
        <v>80</v>
      </c>
      <c r="AY2936" s="166" t="s">
        <v>157</v>
      </c>
    </row>
    <row r="2937" spans="2:65" s="1" customFormat="1" ht="33" customHeight="1">
      <c r="B2937" s="28"/>
      <c r="C2937" s="198" t="s">
        <v>1838</v>
      </c>
      <c r="D2937" s="198" t="s">
        <v>160</v>
      </c>
      <c r="E2937" s="199" t="s">
        <v>5529</v>
      </c>
      <c r="F2937" s="200" t="s">
        <v>5530</v>
      </c>
      <c r="G2937" s="201" t="s">
        <v>411</v>
      </c>
      <c r="H2937" s="964">
        <v>11.9</v>
      </c>
      <c r="I2937" s="903"/>
      <c r="J2937" s="203">
        <f>ROUND(I2937*H2937,2)</f>
        <v>0</v>
      </c>
      <c r="K2937" s="200" t="s">
        <v>2720</v>
      </c>
      <c r="L2937" s="28"/>
      <c r="M2937" s="140" t="s">
        <v>1</v>
      </c>
      <c r="N2937" s="141" t="s">
        <v>38</v>
      </c>
      <c r="O2937" s="142">
        <v>2.2200000000000002</v>
      </c>
      <c r="P2937" s="142">
        <f>O2937*H2937</f>
        <v>26.418000000000003</v>
      </c>
      <c r="Q2937" s="142">
        <v>4.0000000000000002E-4</v>
      </c>
      <c r="R2937" s="142">
        <f>Q2937*H2937</f>
        <v>4.7600000000000003E-3</v>
      </c>
      <c r="S2937" s="142">
        <v>0</v>
      </c>
      <c r="T2937" s="143">
        <f>S2937*H2937</f>
        <v>0</v>
      </c>
      <c r="AR2937" s="144" t="s">
        <v>188</v>
      </c>
      <c r="AT2937" s="144" t="s">
        <v>160</v>
      </c>
      <c r="AU2937" s="144" t="s">
        <v>88</v>
      </c>
      <c r="AY2937" s="16" t="s">
        <v>157</v>
      </c>
      <c r="BE2937" s="145">
        <f>IF(N2937="základní",J2937,0)</f>
        <v>0</v>
      </c>
      <c r="BF2937" s="145">
        <f>IF(N2937="snížená",J2937,0)</f>
        <v>0</v>
      </c>
      <c r="BG2937" s="145">
        <f>IF(N2937="zákl. přenesená",J2937,0)</f>
        <v>0</v>
      </c>
      <c r="BH2937" s="145">
        <f>IF(N2937="sníž. přenesená",J2937,0)</f>
        <v>0</v>
      </c>
      <c r="BI2937" s="145">
        <f>IF(N2937="nulová",J2937,0)</f>
        <v>0</v>
      </c>
      <c r="BJ2937" s="16" t="s">
        <v>88</v>
      </c>
      <c r="BK2937" s="145">
        <f>ROUND(I2937*H2937,2)</f>
        <v>0</v>
      </c>
      <c r="BL2937" s="16" t="s">
        <v>188</v>
      </c>
      <c r="BM2937" s="144" t="s">
        <v>5531</v>
      </c>
    </row>
    <row r="2938" spans="2:65" s="1" customFormat="1">
      <c r="B2938" s="28"/>
      <c r="D2938" s="150" t="s">
        <v>214</v>
      </c>
      <c r="F2938" s="870" t="s">
        <v>5532</v>
      </c>
      <c r="L2938" s="28"/>
      <c r="M2938" s="152"/>
      <c r="T2938" s="52"/>
      <c r="AT2938" s="16" t="s">
        <v>214</v>
      </c>
      <c r="AU2938" s="16" t="s">
        <v>88</v>
      </c>
    </row>
    <row r="2939" spans="2:65" s="12" customFormat="1">
      <c r="B2939" s="153"/>
      <c r="D2939" s="154" t="s">
        <v>259</v>
      </c>
      <c r="E2939" s="155" t="s">
        <v>1</v>
      </c>
      <c r="F2939" s="156" t="s">
        <v>2723</v>
      </c>
      <c r="H2939" s="155" t="s">
        <v>1</v>
      </c>
      <c r="L2939" s="153"/>
      <c r="M2939" s="157"/>
      <c r="T2939" s="158"/>
      <c r="AT2939" s="155" t="s">
        <v>259</v>
      </c>
      <c r="AU2939" s="155" t="s">
        <v>88</v>
      </c>
      <c r="AV2939" s="12" t="s">
        <v>80</v>
      </c>
      <c r="AW2939" s="12" t="s">
        <v>27</v>
      </c>
      <c r="AX2939" s="12" t="s">
        <v>72</v>
      </c>
      <c r="AY2939" s="155" t="s">
        <v>157</v>
      </c>
    </row>
    <row r="2940" spans="2:65" s="12" customFormat="1">
      <c r="B2940" s="153"/>
      <c r="D2940" s="154" t="s">
        <v>259</v>
      </c>
      <c r="E2940" s="155" t="s">
        <v>1</v>
      </c>
      <c r="F2940" s="156" t="s">
        <v>5142</v>
      </c>
      <c r="H2940" s="155" t="s">
        <v>1</v>
      </c>
      <c r="L2940" s="153"/>
      <c r="M2940" s="157"/>
      <c r="T2940" s="158"/>
      <c r="AT2940" s="155" t="s">
        <v>259</v>
      </c>
      <c r="AU2940" s="155" t="s">
        <v>88</v>
      </c>
      <c r="AV2940" s="12" t="s">
        <v>80</v>
      </c>
      <c r="AW2940" s="12" t="s">
        <v>27</v>
      </c>
      <c r="AX2940" s="12" t="s">
        <v>72</v>
      </c>
      <c r="AY2940" s="155" t="s">
        <v>157</v>
      </c>
    </row>
    <row r="2941" spans="2:65" s="12" customFormat="1">
      <c r="B2941" s="153"/>
      <c r="D2941" s="154" t="s">
        <v>259</v>
      </c>
      <c r="E2941" s="155" t="s">
        <v>1</v>
      </c>
      <c r="F2941" s="156" t="s">
        <v>5533</v>
      </c>
      <c r="H2941" s="155" t="s">
        <v>1</v>
      </c>
      <c r="L2941" s="153"/>
      <c r="M2941" s="157"/>
      <c r="T2941" s="158"/>
      <c r="AT2941" s="155" t="s">
        <v>259</v>
      </c>
      <c r="AU2941" s="155" t="s">
        <v>88</v>
      </c>
      <c r="AV2941" s="12" t="s">
        <v>80</v>
      </c>
      <c r="AW2941" s="12" t="s">
        <v>27</v>
      </c>
      <c r="AX2941" s="12" t="s">
        <v>72</v>
      </c>
      <c r="AY2941" s="155" t="s">
        <v>157</v>
      </c>
    </row>
    <row r="2942" spans="2:65" s="13" customFormat="1">
      <c r="B2942" s="159"/>
      <c r="D2942" s="154" t="s">
        <v>259</v>
      </c>
      <c r="E2942" s="160" t="s">
        <v>1</v>
      </c>
      <c r="F2942" s="161" t="s">
        <v>8436</v>
      </c>
      <c r="H2942" s="961">
        <v>3.3</v>
      </c>
      <c r="L2942" s="159"/>
      <c r="M2942" s="163"/>
      <c r="T2942" s="164"/>
      <c r="AT2942" s="160" t="s">
        <v>259</v>
      </c>
      <c r="AU2942" s="160" t="s">
        <v>88</v>
      </c>
      <c r="AV2942" s="13" t="s">
        <v>88</v>
      </c>
      <c r="AW2942" s="13" t="s">
        <v>27</v>
      </c>
      <c r="AX2942" s="13" t="s">
        <v>72</v>
      </c>
      <c r="AY2942" s="160" t="s">
        <v>157</v>
      </c>
    </row>
    <row r="2943" spans="2:65" s="13" customFormat="1">
      <c r="B2943" s="159"/>
      <c r="D2943" s="154" t="s">
        <v>259</v>
      </c>
      <c r="E2943" s="160" t="s">
        <v>1</v>
      </c>
      <c r="F2943" s="161" t="s">
        <v>8437</v>
      </c>
      <c r="H2943" s="961">
        <v>6.3</v>
      </c>
      <c r="L2943" s="159"/>
      <c r="M2943" s="163"/>
      <c r="T2943" s="164"/>
      <c r="AT2943" s="160" t="s">
        <v>259</v>
      </c>
      <c r="AU2943" s="160" t="s">
        <v>88</v>
      </c>
      <c r="AV2943" s="13" t="s">
        <v>88</v>
      </c>
      <c r="AW2943" s="13" t="s">
        <v>27</v>
      </c>
      <c r="AX2943" s="13" t="s">
        <v>72</v>
      </c>
      <c r="AY2943" s="160" t="s">
        <v>157</v>
      </c>
    </row>
    <row r="2944" spans="2:65" s="13" customFormat="1">
      <c r="B2944" s="159"/>
      <c r="D2944" s="154" t="s">
        <v>259</v>
      </c>
      <c r="E2944" s="160" t="s">
        <v>1</v>
      </c>
      <c r="F2944" s="161" t="s">
        <v>8438</v>
      </c>
      <c r="H2944" s="961">
        <v>2.2999999999999998</v>
      </c>
      <c r="L2944" s="159"/>
      <c r="M2944" s="163"/>
      <c r="T2944" s="164"/>
      <c r="AT2944" s="160" t="s">
        <v>259</v>
      </c>
      <c r="AU2944" s="160" t="s">
        <v>88</v>
      </c>
      <c r="AV2944" s="13" t="s">
        <v>88</v>
      </c>
      <c r="AW2944" s="13" t="s">
        <v>27</v>
      </c>
      <c r="AX2944" s="13" t="s">
        <v>72</v>
      </c>
      <c r="AY2944" s="160" t="s">
        <v>157</v>
      </c>
    </row>
    <row r="2945" spans="2:65" s="14" customFormat="1">
      <c r="B2945" s="165"/>
      <c r="D2945" s="154" t="s">
        <v>259</v>
      </c>
      <c r="E2945" s="166" t="s">
        <v>1</v>
      </c>
      <c r="F2945" s="167" t="s">
        <v>265</v>
      </c>
      <c r="H2945" s="962">
        <v>11.9</v>
      </c>
      <c r="L2945" s="165"/>
      <c r="M2945" s="169"/>
      <c r="T2945" s="170"/>
      <c r="AT2945" s="166" t="s">
        <v>259</v>
      </c>
      <c r="AU2945" s="166" t="s">
        <v>88</v>
      </c>
      <c r="AV2945" s="14" t="s">
        <v>164</v>
      </c>
      <c r="AW2945" s="14" t="s">
        <v>27</v>
      </c>
      <c r="AX2945" s="14" t="s">
        <v>80</v>
      </c>
      <c r="AY2945" s="166" t="s">
        <v>157</v>
      </c>
    </row>
    <row r="2946" spans="2:65" s="1" customFormat="1" ht="24.25" customHeight="1">
      <c r="B2946" s="28"/>
      <c r="C2946" s="205" t="s">
        <v>1848</v>
      </c>
      <c r="D2946" s="205" t="s">
        <v>557</v>
      </c>
      <c r="E2946" s="206" t="s">
        <v>5534</v>
      </c>
      <c r="F2946" s="207" t="s">
        <v>5535</v>
      </c>
      <c r="G2946" s="208" t="s">
        <v>411</v>
      </c>
      <c r="H2946" s="965">
        <v>11.9</v>
      </c>
      <c r="I2946" s="904"/>
      <c r="J2946" s="210">
        <f>ROUND(I2946*H2946,2)</f>
        <v>0</v>
      </c>
      <c r="K2946" s="207" t="s">
        <v>2720</v>
      </c>
      <c r="L2946" s="185"/>
      <c r="M2946" s="186" t="s">
        <v>1</v>
      </c>
      <c r="N2946" s="187" t="s">
        <v>38</v>
      </c>
      <c r="O2946" s="142">
        <v>0</v>
      </c>
      <c r="P2946" s="142">
        <f>O2946*H2946</f>
        <v>0</v>
      </c>
      <c r="Q2946" s="142">
        <v>0</v>
      </c>
      <c r="R2946" s="142">
        <f>Q2946*H2946</f>
        <v>0</v>
      </c>
      <c r="S2946" s="142">
        <v>0</v>
      </c>
      <c r="T2946" s="143">
        <f>S2946*H2946</f>
        <v>0</v>
      </c>
      <c r="AR2946" s="144" t="s">
        <v>735</v>
      </c>
      <c r="AT2946" s="144" t="s">
        <v>557</v>
      </c>
      <c r="AU2946" s="144" t="s">
        <v>88</v>
      </c>
      <c r="AY2946" s="16" t="s">
        <v>157</v>
      </c>
      <c r="BE2946" s="145">
        <f>IF(N2946="základní",J2946,0)</f>
        <v>0</v>
      </c>
      <c r="BF2946" s="145">
        <f>IF(N2946="snížená",J2946,0)</f>
        <v>0</v>
      </c>
      <c r="BG2946" s="145">
        <f>IF(N2946="zákl. přenesená",J2946,0)</f>
        <v>0</v>
      </c>
      <c r="BH2946" s="145">
        <f>IF(N2946="sníž. přenesená",J2946,0)</f>
        <v>0</v>
      </c>
      <c r="BI2946" s="145">
        <f>IF(N2946="nulová",J2946,0)</f>
        <v>0</v>
      </c>
      <c r="BJ2946" s="16" t="s">
        <v>88</v>
      </c>
      <c r="BK2946" s="145">
        <f>ROUND(I2946*H2946,2)</f>
        <v>0</v>
      </c>
      <c r="BL2946" s="16" t="s">
        <v>188</v>
      </c>
      <c r="BM2946" s="144" t="s">
        <v>5536</v>
      </c>
    </row>
    <row r="2947" spans="2:65" s="1" customFormat="1" ht="63">
      <c r="B2947" s="28"/>
      <c r="D2947" s="154" t="s">
        <v>1574</v>
      </c>
      <c r="F2947" s="188" t="s">
        <v>8439</v>
      </c>
      <c r="L2947" s="28"/>
      <c r="M2947" s="152"/>
      <c r="T2947" s="52"/>
      <c r="AT2947" s="16" t="s">
        <v>1574</v>
      </c>
      <c r="AU2947" s="16" t="s">
        <v>88</v>
      </c>
    </row>
    <row r="2948" spans="2:65" s="12" customFormat="1">
      <c r="B2948" s="153"/>
      <c r="D2948" s="154" t="s">
        <v>259</v>
      </c>
      <c r="E2948" s="155" t="s">
        <v>1</v>
      </c>
      <c r="F2948" s="156" t="s">
        <v>2723</v>
      </c>
      <c r="H2948" s="155" t="s">
        <v>1</v>
      </c>
      <c r="L2948" s="153"/>
      <c r="M2948" s="157"/>
      <c r="T2948" s="158"/>
      <c r="AT2948" s="155" t="s">
        <v>259</v>
      </c>
      <c r="AU2948" s="155" t="s">
        <v>88</v>
      </c>
      <c r="AV2948" s="12" t="s">
        <v>80</v>
      </c>
      <c r="AW2948" s="12" t="s">
        <v>27</v>
      </c>
      <c r="AX2948" s="12" t="s">
        <v>72</v>
      </c>
      <c r="AY2948" s="155" t="s">
        <v>157</v>
      </c>
    </row>
    <row r="2949" spans="2:65" s="12" customFormat="1">
      <c r="B2949" s="153"/>
      <c r="D2949" s="154" t="s">
        <v>259</v>
      </c>
      <c r="E2949" s="155" t="s">
        <v>1</v>
      </c>
      <c r="F2949" s="156" t="s">
        <v>5142</v>
      </c>
      <c r="H2949" s="155" t="s">
        <v>1</v>
      </c>
      <c r="L2949" s="153"/>
      <c r="M2949" s="157"/>
      <c r="T2949" s="158"/>
      <c r="AT2949" s="155" t="s">
        <v>259</v>
      </c>
      <c r="AU2949" s="155" t="s">
        <v>88</v>
      </c>
      <c r="AV2949" s="12" t="s">
        <v>80</v>
      </c>
      <c r="AW2949" s="12" t="s">
        <v>27</v>
      </c>
      <c r="AX2949" s="12" t="s">
        <v>72</v>
      </c>
      <c r="AY2949" s="155" t="s">
        <v>157</v>
      </c>
    </row>
    <row r="2950" spans="2:65" s="12" customFormat="1">
      <c r="B2950" s="153"/>
      <c r="D2950" s="154" t="s">
        <v>259</v>
      </c>
      <c r="E2950" s="155" t="s">
        <v>1</v>
      </c>
      <c r="F2950" s="156" t="s">
        <v>5533</v>
      </c>
      <c r="H2950" s="155" t="s">
        <v>1</v>
      </c>
      <c r="L2950" s="153"/>
      <c r="M2950" s="157"/>
      <c r="T2950" s="158"/>
      <c r="AT2950" s="155" t="s">
        <v>259</v>
      </c>
      <c r="AU2950" s="155" t="s">
        <v>88</v>
      </c>
      <c r="AV2950" s="12" t="s">
        <v>80</v>
      </c>
      <c r="AW2950" s="12" t="s">
        <v>27</v>
      </c>
      <c r="AX2950" s="12" t="s">
        <v>72</v>
      </c>
      <c r="AY2950" s="155" t="s">
        <v>157</v>
      </c>
    </row>
    <row r="2951" spans="2:65" s="13" customFormat="1">
      <c r="B2951" s="159"/>
      <c r="D2951" s="154" t="s">
        <v>259</v>
      </c>
      <c r="E2951" s="160" t="s">
        <v>1</v>
      </c>
      <c r="F2951" s="161" t="s">
        <v>8436</v>
      </c>
      <c r="H2951" s="961">
        <v>3.3</v>
      </c>
      <c r="L2951" s="159"/>
      <c r="M2951" s="163"/>
      <c r="T2951" s="164"/>
      <c r="AT2951" s="160" t="s">
        <v>259</v>
      </c>
      <c r="AU2951" s="160" t="s">
        <v>88</v>
      </c>
      <c r="AV2951" s="13" t="s">
        <v>88</v>
      </c>
      <c r="AW2951" s="13" t="s">
        <v>27</v>
      </c>
      <c r="AX2951" s="13" t="s">
        <v>72</v>
      </c>
      <c r="AY2951" s="160" t="s">
        <v>157</v>
      </c>
    </row>
    <row r="2952" spans="2:65" s="13" customFormat="1">
      <c r="B2952" s="159"/>
      <c r="D2952" s="154" t="s">
        <v>259</v>
      </c>
      <c r="E2952" s="160" t="s">
        <v>1</v>
      </c>
      <c r="F2952" s="161" t="s">
        <v>8437</v>
      </c>
      <c r="H2952" s="961">
        <v>6.3</v>
      </c>
      <c r="L2952" s="159"/>
      <c r="M2952" s="163"/>
      <c r="T2952" s="164"/>
      <c r="AT2952" s="160" t="s">
        <v>259</v>
      </c>
      <c r="AU2952" s="160" t="s">
        <v>88</v>
      </c>
      <c r="AV2952" s="13" t="s">
        <v>88</v>
      </c>
      <c r="AW2952" s="13" t="s">
        <v>27</v>
      </c>
      <c r="AX2952" s="13" t="s">
        <v>72</v>
      </c>
      <c r="AY2952" s="160" t="s">
        <v>157</v>
      </c>
    </row>
    <row r="2953" spans="2:65" s="13" customFormat="1">
      <c r="B2953" s="159"/>
      <c r="D2953" s="154" t="s">
        <v>259</v>
      </c>
      <c r="E2953" s="160" t="s">
        <v>1</v>
      </c>
      <c r="F2953" s="161" t="s">
        <v>8438</v>
      </c>
      <c r="H2953" s="961">
        <v>2.2999999999999998</v>
      </c>
      <c r="L2953" s="159"/>
      <c r="M2953" s="163"/>
      <c r="T2953" s="164"/>
      <c r="AT2953" s="160" t="s">
        <v>259</v>
      </c>
      <c r="AU2953" s="160" t="s">
        <v>88</v>
      </c>
      <c r="AV2953" s="13" t="s">
        <v>88</v>
      </c>
      <c r="AW2953" s="13" t="s">
        <v>27</v>
      </c>
      <c r="AX2953" s="13" t="s">
        <v>72</v>
      </c>
      <c r="AY2953" s="160" t="s">
        <v>157</v>
      </c>
    </row>
    <row r="2954" spans="2:65" s="14" customFormat="1">
      <c r="B2954" s="165"/>
      <c r="D2954" s="154" t="s">
        <v>259</v>
      </c>
      <c r="E2954" s="166" t="s">
        <v>1</v>
      </c>
      <c r="F2954" s="167" t="s">
        <v>265</v>
      </c>
      <c r="H2954" s="962">
        <v>11.9</v>
      </c>
      <c r="L2954" s="165"/>
      <c r="M2954" s="169"/>
      <c r="T2954" s="170"/>
      <c r="AT2954" s="166" t="s">
        <v>259</v>
      </c>
      <c r="AU2954" s="166" t="s">
        <v>88</v>
      </c>
      <c r="AV2954" s="14" t="s">
        <v>164</v>
      </c>
      <c r="AW2954" s="14" t="s">
        <v>27</v>
      </c>
      <c r="AX2954" s="14" t="s">
        <v>80</v>
      </c>
      <c r="AY2954" s="166" t="s">
        <v>157</v>
      </c>
    </row>
    <row r="2955" spans="2:65" s="1" customFormat="1" ht="24.25" customHeight="1">
      <c r="B2955" s="28"/>
      <c r="C2955" s="198" t="s">
        <v>1855</v>
      </c>
      <c r="D2955" s="198" t="s">
        <v>160</v>
      </c>
      <c r="E2955" s="199" t="s">
        <v>2674</v>
      </c>
      <c r="F2955" s="200" t="s">
        <v>5537</v>
      </c>
      <c r="G2955" s="201" t="s">
        <v>411</v>
      </c>
      <c r="H2955" s="202">
        <v>48.9</v>
      </c>
      <c r="I2955" s="903"/>
      <c r="J2955" s="203">
        <f>ROUND(I2955*H2955,2)</f>
        <v>0</v>
      </c>
      <c r="K2955" s="200" t="s">
        <v>2720</v>
      </c>
      <c r="L2955" s="28"/>
      <c r="M2955" s="140" t="s">
        <v>1</v>
      </c>
      <c r="N2955" s="141" t="s">
        <v>38</v>
      </c>
      <c r="O2955" s="142">
        <v>0.42699999999999999</v>
      </c>
      <c r="P2955" s="142">
        <f>O2955*H2955</f>
        <v>20.880299999999998</v>
      </c>
      <c r="Q2955" s="142">
        <v>0</v>
      </c>
      <c r="R2955" s="142">
        <f>Q2955*H2955</f>
        <v>0</v>
      </c>
      <c r="S2955" s="142">
        <v>0</v>
      </c>
      <c r="T2955" s="143">
        <f>S2955*H2955</f>
        <v>0</v>
      </c>
      <c r="AR2955" s="144" t="s">
        <v>188</v>
      </c>
      <c r="AT2955" s="144" t="s">
        <v>160</v>
      </c>
      <c r="AU2955" s="144" t="s">
        <v>88</v>
      </c>
      <c r="AY2955" s="16" t="s">
        <v>157</v>
      </c>
      <c r="BE2955" s="145">
        <f>IF(N2955="základní",J2955,0)</f>
        <v>0</v>
      </c>
      <c r="BF2955" s="145">
        <f>IF(N2955="snížená",J2955,0)</f>
        <v>0</v>
      </c>
      <c r="BG2955" s="145">
        <f>IF(N2955="zákl. přenesená",J2955,0)</f>
        <v>0</v>
      </c>
      <c r="BH2955" s="145">
        <f>IF(N2955="sníž. přenesená",J2955,0)</f>
        <v>0</v>
      </c>
      <c r="BI2955" s="145">
        <f>IF(N2955="nulová",J2955,0)</f>
        <v>0</v>
      </c>
      <c r="BJ2955" s="16" t="s">
        <v>88</v>
      </c>
      <c r="BK2955" s="145">
        <f>ROUND(I2955*H2955,2)</f>
        <v>0</v>
      </c>
      <c r="BL2955" s="16" t="s">
        <v>188</v>
      </c>
      <c r="BM2955" s="144" t="s">
        <v>5538</v>
      </c>
    </row>
    <row r="2956" spans="2:65" s="1" customFormat="1">
      <c r="B2956" s="28"/>
      <c r="D2956" s="150" t="s">
        <v>214</v>
      </c>
      <c r="F2956" s="870" t="s">
        <v>2677</v>
      </c>
      <c r="L2956" s="28"/>
      <c r="M2956" s="152"/>
      <c r="T2956" s="52"/>
      <c r="AT2956" s="16" t="s">
        <v>214</v>
      </c>
      <c r="AU2956" s="16" t="s">
        <v>88</v>
      </c>
    </row>
    <row r="2957" spans="2:65" s="12" customFormat="1">
      <c r="B2957" s="153"/>
      <c r="D2957" s="154" t="s">
        <v>259</v>
      </c>
      <c r="E2957" s="155" t="s">
        <v>1</v>
      </c>
      <c r="F2957" s="156" t="s">
        <v>2723</v>
      </c>
      <c r="H2957" s="155" t="s">
        <v>1</v>
      </c>
      <c r="L2957" s="153"/>
      <c r="M2957" s="157"/>
      <c r="T2957" s="158"/>
      <c r="AT2957" s="155" t="s">
        <v>259</v>
      </c>
      <c r="AU2957" s="155" t="s">
        <v>88</v>
      </c>
      <c r="AV2957" s="12" t="s">
        <v>80</v>
      </c>
      <c r="AW2957" s="12" t="s">
        <v>27</v>
      </c>
      <c r="AX2957" s="12" t="s">
        <v>72</v>
      </c>
      <c r="AY2957" s="155" t="s">
        <v>157</v>
      </c>
    </row>
    <row r="2958" spans="2:65" s="12" customFormat="1">
      <c r="B2958" s="153"/>
      <c r="D2958" s="154" t="s">
        <v>259</v>
      </c>
      <c r="E2958" s="155" t="s">
        <v>1</v>
      </c>
      <c r="F2958" s="156" t="s">
        <v>5142</v>
      </c>
      <c r="H2958" s="155" t="s">
        <v>1</v>
      </c>
      <c r="L2958" s="153"/>
      <c r="M2958" s="157"/>
      <c r="T2958" s="158"/>
      <c r="AT2958" s="155" t="s">
        <v>259</v>
      </c>
      <c r="AU2958" s="155" t="s">
        <v>88</v>
      </c>
      <c r="AV2958" s="12" t="s">
        <v>80</v>
      </c>
      <c r="AW2958" s="12" t="s">
        <v>27</v>
      </c>
      <c r="AX2958" s="12" t="s">
        <v>72</v>
      </c>
      <c r="AY2958" s="155" t="s">
        <v>157</v>
      </c>
    </row>
    <row r="2959" spans="2:65" s="12" customFormat="1">
      <c r="B2959" s="153"/>
      <c r="D2959" s="154" t="s">
        <v>259</v>
      </c>
      <c r="E2959" s="155" t="s">
        <v>1</v>
      </c>
      <c r="F2959" s="156" t="s">
        <v>2761</v>
      </c>
      <c r="H2959" s="155" t="s">
        <v>1</v>
      </c>
      <c r="L2959" s="153"/>
      <c r="M2959" s="157"/>
      <c r="T2959" s="158"/>
      <c r="AT2959" s="155" t="s">
        <v>259</v>
      </c>
      <c r="AU2959" s="155" t="s">
        <v>88</v>
      </c>
      <c r="AV2959" s="12" t="s">
        <v>80</v>
      </c>
      <c r="AW2959" s="12" t="s">
        <v>27</v>
      </c>
      <c r="AX2959" s="12" t="s">
        <v>72</v>
      </c>
      <c r="AY2959" s="155" t="s">
        <v>157</v>
      </c>
    </row>
    <row r="2960" spans="2:65" s="13" customFormat="1">
      <c r="B2960" s="159"/>
      <c r="D2960" s="154" t="s">
        <v>259</v>
      </c>
      <c r="E2960" s="160" t="s">
        <v>1</v>
      </c>
      <c r="F2960" s="161" t="s">
        <v>5539</v>
      </c>
      <c r="H2960" s="961">
        <v>10.9</v>
      </c>
      <c r="L2960" s="159"/>
      <c r="M2960" s="163"/>
      <c r="T2960" s="164"/>
      <c r="AT2960" s="160" t="s">
        <v>259</v>
      </c>
      <c r="AU2960" s="160" t="s">
        <v>88</v>
      </c>
      <c r="AV2960" s="13" t="s">
        <v>88</v>
      </c>
      <c r="AW2960" s="13" t="s">
        <v>27</v>
      </c>
      <c r="AX2960" s="13" t="s">
        <v>72</v>
      </c>
      <c r="AY2960" s="160" t="s">
        <v>157</v>
      </c>
    </row>
    <row r="2961" spans="2:65" s="13" customFormat="1">
      <c r="B2961" s="159"/>
      <c r="D2961" s="154" t="s">
        <v>259</v>
      </c>
      <c r="E2961" s="160" t="s">
        <v>1</v>
      </c>
      <c r="F2961" s="161" t="s">
        <v>8440</v>
      </c>
      <c r="H2961" s="961">
        <v>38</v>
      </c>
      <c r="L2961" s="159"/>
      <c r="M2961" s="163"/>
      <c r="T2961" s="164"/>
      <c r="AT2961" s="160" t="s">
        <v>259</v>
      </c>
      <c r="AU2961" s="160" t="s">
        <v>88</v>
      </c>
      <c r="AV2961" s="13" t="s">
        <v>88</v>
      </c>
      <c r="AW2961" s="13" t="s">
        <v>27</v>
      </c>
      <c r="AX2961" s="13" t="s">
        <v>72</v>
      </c>
      <c r="AY2961" s="160" t="s">
        <v>157</v>
      </c>
    </row>
    <row r="2962" spans="2:65" s="14" customFormat="1">
      <c r="B2962" s="165"/>
      <c r="D2962" s="154" t="s">
        <v>259</v>
      </c>
      <c r="E2962" s="166" t="s">
        <v>1</v>
      </c>
      <c r="F2962" s="167" t="s">
        <v>265</v>
      </c>
      <c r="H2962" s="962">
        <v>48.9</v>
      </c>
      <c r="L2962" s="165"/>
      <c r="M2962" s="169"/>
      <c r="T2962" s="170"/>
      <c r="AT2962" s="166" t="s">
        <v>259</v>
      </c>
      <c r="AU2962" s="166" t="s">
        <v>88</v>
      </c>
      <c r="AV2962" s="14" t="s">
        <v>164</v>
      </c>
      <c r="AW2962" s="14" t="s">
        <v>27</v>
      </c>
      <c r="AX2962" s="14" t="s">
        <v>80</v>
      </c>
      <c r="AY2962" s="166" t="s">
        <v>157</v>
      </c>
    </row>
    <row r="2963" spans="2:65" s="1" customFormat="1" ht="24.25" customHeight="1">
      <c r="B2963" s="28"/>
      <c r="C2963" s="205" t="s">
        <v>1860</v>
      </c>
      <c r="D2963" s="205" t="s">
        <v>557</v>
      </c>
      <c r="E2963" s="206" t="s">
        <v>5540</v>
      </c>
      <c r="F2963" s="207" t="s">
        <v>5541</v>
      </c>
      <c r="G2963" s="208" t="s">
        <v>411</v>
      </c>
      <c r="H2963" s="965">
        <v>48.9</v>
      </c>
      <c r="I2963" s="904"/>
      <c r="J2963" s="210">
        <f>ROUND(I2963*H2963,2)</f>
        <v>0</v>
      </c>
      <c r="K2963" s="207" t="s">
        <v>2720</v>
      </c>
      <c r="L2963" s="185"/>
      <c r="M2963" s="186" t="s">
        <v>1</v>
      </c>
      <c r="N2963" s="187" t="s">
        <v>38</v>
      </c>
      <c r="O2963" s="142">
        <v>0</v>
      </c>
      <c r="P2963" s="142">
        <f>O2963*H2963</f>
        <v>0</v>
      </c>
      <c r="Q2963" s="142">
        <v>1.6800000000000001E-3</v>
      </c>
      <c r="R2963" s="142">
        <f>Q2963*H2963</f>
        <v>8.2152000000000003E-2</v>
      </c>
      <c r="S2963" s="142">
        <v>0</v>
      </c>
      <c r="T2963" s="143">
        <f>S2963*H2963</f>
        <v>0</v>
      </c>
      <c r="AR2963" s="144" t="s">
        <v>735</v>
      </c>
      <c r="AT2963" s="144" t="s">
        <v>557</v>
      </c>
      <c r="AU2963" s="144" t="s">
        <v>88</v>
      </c>
      <c r="AY2963" s="16" t="s">
        <v>157</v>
      </c>
      <c r="BE2963" s="145">
        <f>IF(N2963="základní",J2963,0)</f>
        <v>0</v>
      </c>
      <c r="BF2963" s="145">
        <f>IF(N2963="snížená",J2963,0)</f>
        <v>0</v>
      </c>
      <c r="BG2963" s="145">
        <f>IF(N2963="zákl. přenesená",J2963,0)</f>
        <v>0</v>
      </c>
      <c r="BH2963" s="145">
        <f>IF(N2963="sníž. přenesená",J2963,0)</f>
        <v>0</v>
      </c>
      <c r="BI2963" s="145">
        <f>IF(N2963="nulová",J2963,0)</f>
        <v>0</v>
      </c>
      <c r="BJ2963" s="16" t="s">
        <v>88</v>
      </c>
      <c r="BK2963" s="145">
        <f>ROUND(I2963*H2963,2)</f>
        <v>0</v>
      </c>
      <c r="BL2963" s="16" t="s">
        <v>188</v>
      </c>
      <c r="BM2963" s="144" t="s">
        <v>5542</v>
      </c>
    </row>
    <row r="2964" spans="2:65" s="1" customFormat="1" ht="45">
      <c r="B2964" s="28"/>
      <c r="D2964" s="154" t="s">
        <v>1574</v>
      </c>
      <c r="F2964" s="188" t="s">
        <v>5543</v>
      </c>
      <c r="L2964" s="28"/>
      <c r="M2964" s="152"/>
      <c r="T2964" s="52"/>
      <c r="AT2964" s="16" t="s">
        <v>1574</v>
      </c>
      <c r="AU2964" s="16" t="s">
        <v>88</v>
      </c>
    </row>
    <row r="2965" spans="2:65" s="12" customFormat="1">
      <c r="B2965" s="153"/>
      <c r="D2965" s="154" t="s">
        <v>259</v>
      </c>
      <c r="E2965" s="155" t="s">
        <v>1</v>
      </c>
      <c r="F2965" s="156" t="s">
        <v>2723</v>
      </c>
      <c r="H2965" s="155" t="s">
        <v>1</v>
      </c>
      <c r="L2965" s="153"/>
      <c r="M2965" s="157"/>
      <c r="T2965" s="158"/>
      <c r="AT2965" s="155" t="s">
        <v>259</v>
      </c>
      <c r="AU2965" s="155" t="s">
        <v>88</v>
      </c>
      <c r="AV2965" s="12" t="s">
        <v>80</v>
      </c>
      <c r="AW2965" s="12" t="s">
        <v>27</v>
      </c>
      <c r="AX2965" s="12" t="s">
        <v>72</v>
      </c>
      <c r="AY2965" s="155" t="s">
        <v>157</v>
      </c>
    </row>
    <row r="2966" spans="2:65" s="12" customFormat="1">
      <c r="B2966" s="153"/>
      <c r="D2966" s="154" t="s">
        <v>259</v>
      </c>
      <c r="E2966" s="155" t="s">
        <v>1</v>
      </c>
      <c r="F2966" s="156" t="s">
        <v>5142</v>
      </c>
      <c r="H2966" s="155" t="s">
        <v>1</v>
      </c>
      <c r="L2966" s="153"/>
      <c r="M2966" s="157"/>
      <c r="T2966" s="158"/>
      <c r="AT2966" s="155" t="s">
        <v>259</v>
      </c>
      <c r="AU2966" s="155" t="s">
        <v>88</v>
      </c>
      <c r="AV2966" s="12" t="s">
        <v>80</v>
      </c>
      <c r="AW2966" s="12" t="s">
        <v>27</v>
      </c>
      <c r="AX2966" s="12" t="s">
        <v>72</v>
      </c>
      <c r="AY2966" s="155" t="s">
        <v>157</v>
      </c>
    </row>
    <row r="2967" spans="2:65" s="12" customFormat="1">
      <c r="B2967" s="153"/>
      <c r="D2967" s="154" t="s">
        <v>259</v>
      </c>
      <c r="E2967" s="155" t="s">
        <v>1</v>
      </c>
      <c r="F2967" s="156" t="s">
        <v>2761</v>
      </c>
      <c r="H2967" s="155" t="s">
        <v>1</v>
      </c>
      <c r="L2967" s="153"/>
      <c r="M2967" s="157"/>
      <c r="T2967" s="158"/>
      <c r="AT2967" s="155" t="s">
        <v>259</v>
      </c>
      <c r="AU2967" s="155" t="s">
        <v>88</v>
      </c>
      <c r="AV2967" s="12" t="s">
        <v>80</v>
      </c>
      <c r="AW2967" s="12" t="s">
        <v>27</v>
      </c>
      <c r="AX2967" s="12" t="s">
        <v>72</v>
      </c>
      <c r="AY2967" s="155" t="s">
        <v>157</v>
      </c>
    </row>
    <row r="2968" spans="2:65" s="13" customFormat="1">
      <c r="B2968" s="159"/>
      <c r="D2968" s="154" t="s">
        <v>259</v>
      </c>
      <c r="E2968" s="160" t="s">
        <v>1</v>
      </c>
      <c r="F2968" s="161" t="s">
        <v>5539</v>
      </c>
      <c r="H2968" s="961">
        <v>10.9</v>
      </c>
      <c r="L2968" s="159"/>
      <c r="M2968" s="163"/>
      <c r="T2968" s="164"/>
      <c r="AT2968" s="160" t="s">
        <v>259</v>
      </c>
      <c r="AU2968" s="160" t="s">
        <v>88</v>
      </c>
      <c r="AV2968" s="13" t="s">
        <v>88</v>
      </c>
      <c r="AW2968" s="13" t="s">
        <v>27</v>
      </c>
      <c r="AX2968" s="13" t="s">
        <v>72</v>
      </c>
      <c r="AY2968" s="160" t="s">
        <v>157</v>
      </c>
    </row>
    <row r="2969" spans="2:65" s="13" customFormat="1">
      <c r="B2969" s="159"/>
      <c r="D2969" s="154" t="s">
        <v>259</v>
      </c>
      <c r="E2969" s="160" t="s">
        <v>1</v>
      </c>
      <c r="F2969" s="161" t="s">
        <v>8441</v>
      </c>
      <c r="H2969" s="961">
        <v>38</v>
      </c>
      <c r="L2969" s="159"/>
      <c r="M2969" s="163"/>
      <c r="T2969" s="164"/>
      <c r="AT2969" s="160" t="s">
        <v>259</v>
      </c>
      <c r="AU2969" s="160" t="s">
        <v>88</v>
      </c>
      <c r="AV2969" s="13" t="s">
        <v>88</v>
      </c>
      <c r="AW2969" s="13" t="s">
        <v>27</v>
      </c>
      <c r="AX2969" s="13" t="s">
        <v>72</v>
      </c>
      <c r="AY2969" s="160" t="s">
        <v>157</v>
      </c>
    </row>
    <row r="2970" spans="2:65" s="14" customFormat="1">
      <c r="B2970" s="165"/>
      <c r="D2970" s="154" t="s">
        <v>259</v>
      </c>
      <c r="E2970" s="166" t="s">
        <v>1</v>
      </c>
      <c r="F2970" s="167" t="s">
        <v>265</v>
      </c>
      <c r="H2970" s="962">
        <v>48.9</v>
      </c>
      <c r="L2970" s="165"/>
      <c r="M2970" s="169"/>
      <c r="T2970" s="170"/>
      <c r="AT2970" s="166" t="s">
        <v>259</v>
      </c>
      <c r="AU2970" s="166" t="s">
        <v>88</v>
      </c>
      <c r="AV2970" s="14" t="s">
        <v>164</v>
      </c>
      <c r="AW2970" s="14" t="s">
        <v>27</v>
      </c>
      <c r="AX2970" s="14" t="s">
        <v>80</v>
      </c>
      <c r="AY2970" s="166" t="s">
        <v>157</v>
      </c>
    </row>
    <row r="2971" spans="2:65" s="1" customFormat="1" ht="24.25" customHeight="1">
      <c r="B2971" s="28"/>
      <c r="C2971" s="198" t="s">
        <v>1868</v>
      </c>
      <c r="D2971" s="198" t="s">
        <v>160</v>
      </c>
      <c r="E2971" s="199" t="s">
        <v>5544</v>
      </c>
      <c r="F2971" s="200" t="s">
        <v>5545</v>
      </c>
      <c r="G2971" s="201" t="s">
        <v>228</v>
      </c>
      <c r="H2971" s="202">
        <v>4</v>
      </c>
      <c r="I2971" s="903"/>
      <c r="J2971" s="203">
        <f>ROUND(I2971*H2971,2)</f>
        <v>0</v>
      </c>
      <c r="K2971" s="200" t="s">
        <v>2720</v>
      </c>
      <c r="L2971" s="28"/>
      <c r="M2971" s="140" t="s">
        <v>1</v>
      </c>
      <c r="N2971" s="141" t="s">
        <v>38</v>
      </c>
      <c r="O2971" s="142">
        <v>4.0999999999999996</v>
      </c>
      <c r="P2971" s="142">
        <f>O2971*H2971</f>
        <v>16.399999999999999</v>
      </c>
      <c r="Q2971" s="142">
        <v>0</v>
      </c>
      <c r="R2971" s="142">
        <f>Q2971*H2971</f>
        <v>0</v>
      </c>
      <c r="S2971" s="142">
        <v>0</v>
      </c>
      <c r="T2971" s="143">
        <f>S2971*H2971</f>
        <v>0</v>
      </c>
      <c r="AR2971" s="144" t="s">
        <v>188</v>
      </c>
      <c r="AT2971" s="144" t="s">
        <v>160</v>
      </c>
      <c r="AU2971" s="144" t="s">
        <v>88</v>
      </c>
      <c r="AY2971" s="16" t="s">
        <v>157</v>
      </c>
      <c r="BE2971" s="145">
        <f>IF(N2971="základní",J2971,0)</f>
        <v>0</v>
      </c>
      <c r="BF2971" s="145">
        <f>IF(N2971="snížená",J2971,0)</f>
        <v>0</v>
      </c>
      <c r="BG2971" s="145">
        <f>IF(N2971="zákl. přenesená",J2971,0)</f>
        <v>0</v>
      </c>
      <c r="BH2971" s="145">
        <f>IF(N2971="sníž. přenesená",J2971,0)</f>
        <v>0</v>
      </c>
      <c r="BI2971" s="145">
        <f>IF(N2971="nulová",J2971,0)</f>
        <v>0</v>
      </c>
      <c r="BJ2971" s="16" t="s">
        <v>88</v>
      </c>
      <c r="BK2971" s="145">
        <f>ROUND(I2971*H2971,2)</f>
        <v>0</v>
      </c>
      <c r="BL2971" s="16" t="s">
        <v>188</v>
      </c>
      <c r="BM2971" s="144" t="s">
        <v>5546</v>
      </c>
    </row>
    <row r="2972" spans="2:65" s="1" customFormat="1">
      <c r="B2972" s="28"/>
      <c r="D2972" s="150" t="s">
        <v>214</v>
      </c>
      <c r="F2972" s="870" t="s">
        <v>5547</v>
      </c>
      <c r="L2972" s="28"/>
      <c r="M2972" s="152"/>
      <c r="T2972" s="52"/>
      <c r="AT2972" s="16" t="s">
        <v>214</v>
      </c>
      <c r="AU2972" s="16" t="s">
        <v>88</v>
      </c>
    </row>
    <row r="2973" spans="2:65" s="12" customFormat="1">
      <c r="B2973" s="153"/>
      <c r="D2973" s="154" t="s">
        <v>259</v>
      </c>
      <c r="E2973" s="155" t="s">
        <v>1</v>
      </c>
      <c r="F2973" s="156" t="s">
        <v>2723</v>
      </c>
      <c r="H2973" s="155" t="s">
        <v>1</v>
      </c>
      <c r="L2973" s="153"/>
      <c r="M2973" s="157"/>
      <c r="T2973" s="158"/>
      <c r="AT2973" s="155" t="s">
        <v>259</v>
      </c>
      <c r="AU2973" s="155" t="s">
        <v>88</v>
      </c>
      <c r="AV2973" s="12" t="s">
        <v>80</v>
      </c>
      <c r="AW2973" s="12" t="s">
        <v>27</v>
      </c>
      <c r="AX2973" s="12" t="s">
        <v>72</v>
      </c>
      <c r="AY2973" s="155" t="s">
        <v>157</v>
      </c>
    </row>
    <row r="2974" spans="2:65" s="12" customFormat="1">
      <c r="B2974" s="153"/>
      <c r="D2974" s="154" t="s">
        <v>259</v>
      </c>
      <c r="E2974" s="155" t="s">
        <v>1</v>
      </c>
      <c r="F2974" s="156" t="s">
        <v>5142</v>
      </c>
      <c r="H2974" s="155" t="s">
        <v>1</v>
      </c>
      <c r="L2974" s="153"/>
      <c r="M2974" s="157"/>
      <c r="T2974" s="158"/>
      <c r="AT2974" s="155" t="s">
        <v>259</v>
      </c>
      <c r="AU2974" s="155" t="s">
        <v>88</v>
      </c>
      <c r="AV2974" s="12" t="s">
        <v>80</v>
      </c>
      <c r="AW2974" s="12" t="s">
        <v>27</v>
      </c>
      <c r="AX2974" s="12" t="s">
        <v>72</v>
      </c>
      <c r="AY2974" s="155" t="s">
        <v>157</v>
      </c>
    </row>
    <row r="2975" spans="2:65" s="12" customFormat="1">
      <c r="B2975" s="153"/>
      <c r="D2975" s="154" t="s">
        <v>259</v>
      </c>
      <c r="E2975" s="155" t="s">
        <v>1</v>
      </c>
      <c r="F2975" s="156" t="s">
        <v>2761</v>
      </c>
      <c r="H2975" s="155" t="s">
        <v>1</v>
      </c>
      <c r="L2975" s="153"/>
      <c r="M2975" s="157"/>
      <c r="T2975" s="158"/>
      <c r="AT2975" s="155" t="s">
        <v>259</v>
      </c>
      <c r="AU2975" s="155" t="s">
        <v>88</v>
      </c>
      <c r="AV2975" s="12" t="s">
        <v>80</v>
      </c>
      <c r="AW2975" s="12" t="s">
        <v>27</v>
      </c>
      <c r="AX2975" s="12" t="s">
        <v>72</v>
      </c>
      <c r="AY2975" s="155" t="s">
        <v>157</v>
      </c>
    </row>
    <row r="2976" spans="2:65" s="13" customFormat="1">
      <c r="B2976" s="159"/>
      <c r="D2976" s="154" t="s">
        <v>259</v>
      </c>
      <c r="E2976" s="160" t="s">
        <v>1</v>
      </c>
      <c r="F2976" s="161" t="s">
        <v>5548</v>
      </c>
      <c r="H2976" s="162">
        <v>4</v>
      </c>
      <c r="L2976" s="159"/>
      <c r="M2976" s="163"/>
      <c r="T2976" s="164"/>
      <c r="AT2976" s="160" t="s">
        <v>259</v>
      </c>
      <c r="AU2976" s="160" t="s">
        <v>88</v>
      </c>
      <c r="AV2976" s="13" t="s">
        <v>88</v>
      </c>
      <c r="AW2976" s="13" t="s">
        <v>27</v>
      </c>
      <c r="AX2976" s="13" t="s">
        <v>72</v>
      </c>
      <c r="AY2976" s="160" t="s">
        <v>157</v>
      </c>
    </row>
    <row r="2977" spans="2:65" s="14" customFormat="1">
      <c r="B2977" s="165"/>
      <c r="D2977" s="154" t="s">
        <v>259</v>
      </c>
      <c r="E2977" s="166" t="s">
        <v>1</v>
      </c>
      <c r="F2977" s="167" t="s">
        <v>265</v>
      </c>
      <c r="H2977" s="168">
        <v>4</v>
      </c>
      <c r="L2977" s="165"/>
      <c r="M2977" s="169"/>
      <c r="T2977" s="170"/>
      <c r="AT2977" s="166" t="s">
        <v>259</v>
      </c>
      <c r="AU2977" s="166" t="s">
        <v>88</v>
      </c>
      <c r="AV2977" s="14" t="s">
        <v>164</v>
      </c>
      <c r="AW2977" s="14" t="s">
        <v>27</v>
      </c>
      <c r="AX2977" s="14" t="s">
        <v>80</v>
      </c>
      <c r="AY2977" s="166" t="s">
        <v>157</v>
      </c>
    </row>
    <row r="2978" spans="2:65" s="1" customFormat="1" ht="24.25" customHeight="1">
      <c r="B2978" s="28"/>
      <c r="C2978" s="205" t="s">
        <v>1873</v>
      </c>
      <c r="D2978" s="205" t="s">
        <v>557</v>
      </c>
      <c r="E2978" s="206" t="s">
        <v>5549</v>
      </c>
      <c r="F2978" s="207" t="s">
        <v>5550</v>
      </c>
      <c r="G2978" s="208" t="s">
        <v>5551</v>
      </c>
      <c r="H2978" s="209">
        <v>4</v>
      </c>
      <c r="I2978" s="904"/>
      <c r="J2978" s="210">
        <f>ROUND(I2978*H2978,2)</f>
        <v>0</v>
      </c>
      <c r="K2978" s="207" t="s">
        <v>2720</v>
      </c>
      <c r="L2978" s="185"/>
      <c r="M2978" s="186" t="s">
        <v>1</v>
      </c>
      <c r="N2978" s="187" t="s">
        <v>38</v>
      </c>
      <c r="O2978" s="142">
        <v>0</v>
      </c>
      <c r="P2978" s="142">
        <f>O2978*H2978</f>
        <v>0</v>
      </c>
      <c r="Q2978" s="142">
        <v>9.7000000000000003E-3</v>
      </c>
      <c r="R2978" s="142">
        <f>Q2978*H2978</f>
        <v>3.8800000000000001E-2</v>
      </c>
      <c r="S2978" s="142">
        <v>0</v>
      </c>
      <c r="T2978" s="143">
        <f>S2978*H2978</f>
        <v>0</v>
      </c>
      <c r="AR2978" s="144" t="s">
        <v>735</v>
      </c>
      <c r="AT2978" s="144" t="s">
        <v>557</v>
      </c>
      <c r="AU2978" s="144" t="s">
        <v>88</v>
      </c>
      <c r="AY2978" s="16" t="s">
        <v>157</v>
      </c>
      <c r="BE2978" s="145">
        <f>IF(N2978="základní",J2978,0)</f>
        <v>0</v>
      </c>
      <c r="BF2978" s="145">
        <f>IF(N2978="snížená",J2978,0)</f>
        <v>0</v>
      </c>
      <c r="BG2978" s="145">
        <f>IF(N2978="zákl. přenesená",J2978,0)</f>
        <v>0</v>
      </c>
      <c r="BH2978" s="145">
        <f>IF(N2978="sníž. přenesená",J2978,0)</f>
        <v>0</v>
      </c>
      <c r="BI2978" s="145">
        <f>IF(N2978="nulová",J2978,0)</f>
        <v>0</v>
      </c>
      <c r="BJ2978" s="16" t="s">
        <v>88</v>
      </c>
      <c r="BK2978" s="145">
        <f>ROUND(I2978*H2978,2)</f>
        <v>0</v>
      </c>
      <c r="BL2978" s="16" t="s">
        <v>188</v>
      </c>
      <c r="BM2978" s="144" t="s">
        <v>5552</v>
      </c>
    </row>
    <row r="2979" spans="2:65" s="1" customFormat="1" ht="63">
      <c r="B2979" s="28"/>
      <c r="D2979" s="154" t="s">
        <v>1574</v>
      </c>
      <c r="F2979" s="188" t="s">
        <v>5553</v>
      </c>
      <c r="L2979" s="28"/>
      <c r="M2979" s="152"/>
      <c r="T2979" s="52"/>
      <c r="AT2979" s="16" t="s">
        <v>1574</v>
      </c>
      <c r="AU2979" s="16" t="s">
        <v>88</v>
      </c>
    </row>
    <row r="2980" spans="2:65" s="12" customFormat="1">
      <c r="B2980" s="153"/>
      <c r="D2980" s="154" t="s">
        <v>259</v>
      </c>
      <c r="E2980" s="155" t="s">
        <v>1</v>
      </c>
      <c r="F2980" s="156" t="s">
        <v>2723</v>
      </c>
      <c r="H2980" s="155" t="s">
        <v>1</v>
      </c>
      <c r="L2980" s="153"/>
      <c r="M2980" s="157"/>
      <c r="T2980" s="158"/>
      <c r="AT2980" s="155" t="s">
        <v>259</v>
      </c>
      <c r="AU2980" s="155" t="s">
        <v>88</v>
      </c>
      <c r="AV2980" s="12" t="s">
        <v>80</v>
      </c>
      <c r="AW2980" s="12" t="s">
        <v>27</v>
      </c>
      <c r="AX2980" s="12" t="s">
        <v>72</v>
      </c>
      <c r="AY2980" s="155" t="s">
        <v>157</v>
      </c>
    </row>
    <row r="2981" spans="2:65" s="12" customFormat="1">
      <c r="B2981" s="153"/>
      <c r="D2981" s="154" t="s">
        <v>259</v>
      </c>
      <c r="E2981" s="155" t="s">
        <v>1</v>
      </c>
      <c r="F2981" s="156" t="s">
        <v>5142</v>
      </c>
      <c r="H2981" s="155" t="s">
        <v>1</v>
      </c>
      <c r="L2981" s="153"/>
      <c r="M2981" s="157"/>
      <c r="T2981" s="158"/>
      <c r="AT2981" s="155" t="s">
        <v>259</v>
      </c>
      <c r="AU2981" s="155" t="s">
        <v>88</v>
      </c>
      <c r="AV2981" s="12" t="s">
        <v>80</v>
      </c>
      <c r="AW2981" s="12" t="s">
        <v>27</v>
      </c>
      <c r="AX2981" s="12" t="s">
        <v>72</v>
      </c>
      <c r="AY2981" s="155" t="s">
        <v>157</v>
      </c>
    </row>
    <row r="2982" spans="2:65" s="12" customFormat="1">
      <c r="B2982" s="153"/>
      <c r="D2982" s="154" t="s">
        <v>259</v>
      </c>
      <c r="E2982" s="155" t="s">
        <v>1</v>
      </c>
      <c r="F2982" s="156" t="s">
        <v>2761</v>
      </c>
      <c r="H2982" s="155" t="s">
        <v>1</v>
      </c>
      <c r="L2982" s="153"/>
      <c r="M2982" s="157"/>
      <c r="T2982" s="158"/>
      <c r="AT2982" s="155" t="s">
        <v>259</v>
      </c>
      <c r="AU2982" s="155" t="s">
        <v>88</v>
      </c>
      <c r="AV2982" s="12" t="s">
        <v>80</v>
      </c>
      <c r="AW2982" s="12" t="s">
        <v>27</v>
      </c>
      <c r="AX2982" s="12" t="s">
        <v>72</v>
      </c>
      <c r="AY2982" s="155" t="s">
        <v>157</v>
      </c>
    </row>
    <row r="2983" spans="2:65" s="13" customFormat="1">
      <c r="B2983" s="159"/>
      <c r="D2983" s="154" t="s">
        <v>259</v>
      </c>
      <c r="E2983" s="160" t="s">
        <v>1</v>
      </c>
      <c r="F2983" s="161" t="s">
        <v>5548</v>
      </c>
      <c r="H2983" s="162">
        <v>4</v>
      </c>
      <c r="L2983" s="159"/>
      <c r="M2983" s="163"/>
      <c r="T2983" s="164"/>
      <c r="AT2983" s="160" t="s">
        <v>259</v>
      </c>
      <c r="AU2983" s="160" t="s">
        <v>88</v>
      </c>
      <c r="AV2983" s="13" t="s">
        <v>88</v>
      </c>
      <c r="AW2983" s="13" t="s">
        <v>27</v>
      </c>
      <c r="AX2983" s="13" t="s">
        <v>72</v>
      </c>
      <c r="AY2983" s="160" t="s">
        <v>157</v>
      </c>
    </row>
    <row r="2984" spans="2:65" s="14" customFormat="1">
      <c r="B2984" s="165"/>
      <c r="D2984" s="154" t="s">
        <v>259</v>
      </c>
      <c r="E2984" s="166" t="s">
        <v>1</v>
      </c>
      <c r="F2984" s="167" t="s">
        <v>265</v>
      </c>
      <c r="H2984" s="168">
        <v>4</v>
      </c>
      <c r="L2984" s="165"/>
      <c r="M2984" s="169"/>
      <c r="T2984" s="170"/>
      <c r="AT2984" s="166" t="s">
        <v>259</v>
      </c>
      <c r="AU2984" s="166" t="s">
        <v>88</v>
      </c>
      <c r="AV2984" s="14" t="s">
        <v>164</v>
      </c>
      <c r="AW2984" s="14" t="s">
        <v>27</v>
      </c>
      <c r="AX2984" s="14" t="s">
        <v>80</v>
      </c>
      <c r="AY2984" s="166" t="s">
        <v>157</v>
      </c>
    </row>
    <row r="2985" spans="2:65" s="1" customFormat="1" ht="24.25" customHeight="1">
      <c r="B2985" s="28"/>
      <c r="C2985" s="198" t="s">
        <v>1877</v>
      </c>
      <c r="D2985" s="198" t="s">
        <v>160</v>
      </c>
      <c r="E2985" s="199" t="s">
        <v>5554</v>
      </c>
      <c r="F2985" s="200" t="s">
        <v>5555</v>
      </c>
      <c r="G2985" s="201" t="s">
        <v>306</v>
      </c>
      <c r="H2985" s="202">
        <v>17.428999999999998</v>
      </c>
      <c r="I2985" s="903"/>
      <c r="J2985" s="203">
        <f>ROUND(I2985*H2985,2)</f>
        <v>0</v>
      </c>
      <c r="K2985" s="200" t="s">
        <v>2720</v>
      </c>
      <c r="L2985" s="28"/>
      <c r="M2985" s="140" t="s">
        <v>1</v>
      </c>
      <c r="N2985" s="141" t="s">
        <v>38</v>
      </c>
      <c r="O2985" s="142">
        <v>0.52</v>
      </c>
      <c r="P2985" s="142">
        <f>O2985*H2985</f>
        <v>9.0630799999999994</v>
      </c>
      <c r="Q2985" s="142">
        <v>1E-4</v>
      </c>
      <c r="R2985" s="142">
        <f>Q2985*H2985</f>
        <v>1.7428999999999999E-3</v>
      </c>
      <c r="S2985" s="142">
        <v>0</v>
      </c>
      <c r="T2985" s="143">
        <f>S2985*H2985</f>
        <v>0</v>
      </c>
      <c r="AR2985" s="144" t="s">
        <v>188</v>
      </c>
      <c r="AT2985" s="144" t="s">
        <v>160</v>
      </c>
      <c r="AU2985" s="144" t="s">
        <v>88</v>
      </c>
      <c r="AY2985" s="16" t="s">
        <v>157</v>
      </c>
      <c r="BE2985" s="145">
        <f>IF(N2985="základní",J2985,0)</f>
        <v>0</v>
      </c>
      <c r="BF2985" s="145">
        <f>IF(N2985="snížená",J2985,0)</f>
        <v>0</v>
      </c>
      <c r="BG2985" s="145">
        <f>IF(N2985="zákl. přenesená",J2985,0)</f>
        <v>0</v>
      </c>
      <c r="BH2985" s="145">
        <f>IF(N2985="sníž. přenesená",J2985,0)</f>
        <v>0</v>
      </c>
      <c r="BI2985" s="145">
        <f>IF(N2985="nulová",J2985,0)</f>
        <v>0</v>
      </c>
      <c r="BJ2985" s="16" t="s">
        <v>88</v>
      </c>
      <c r="BK2985" s="145">
        <f>ROUND(I2985*H2985,2)</f>
        <v>0</v>
      </c>
      <c r="BL2985" s="16" t="s">
        <v>188</v>
      </c>
      <c r="BM2985" s="144" t="s">
        <v>5556</v>
      </c>
    </row>
    <row r="2986" spans="2:65" s="1" customFormat="1">
      <c r="B2986" s="28"/>
      <c r="D2986" s="150" t="s">
        <v>214</v>
      </c>
      <c r="F2986" s="870" t="s">
        <v>5557</v>
      </c>
      <c r="L2986" s="28"/>
      <c r="M2986" s="152"/>
      <c r="T2986" s="52"/>
      <c r="AT2986" s="16" t="s">
        <v>214</v>
      </c>
      <c r="AU2986" s="16" t="s">
        <v>88</v>
      </c>
    </row>
    <row r="2987" spans="2:65" s="12" customFormat="1">
      <c r="B2987" s="153"/>
      <c r="D2987" s="154" t="s">
        <v>259</v>
      </c>
      <c r="E2987" s="155" t="s">
        <v>1</v>
      </c>
      <c r="F2987" s="156" t="s">
        <v>4282</v>
      </c>
      <c r="H2987" s="155" t="s">
        <v>1</v>
      </c>
      <c r="L2987" s="153"/>
      <c r="M2987" s="157"/>
      <c r="T2987" s="158"/>
      <c r="AT2987" s="155" t="s">
        <v>259</v>
      </c>
      <c r="AU2987" s="155" t="s">
        <v>88</v>
      </c>
      <c r="AV2987" s="12" t="s">
        <v>80</v>
      </c>
      <c r="AW2987" s="12" t="s">
        <v>27</v>
      </c>
      <c r="AX2987" s="12" t="s">
        <v>72</v>
      </c>
      <c r="AY2987" s="155" t="s">
        <v>157</v>
      </c>
    </row>
    <row r="2988" spans="2:65" s="12" customFormat="1">
      <c r="B2988" s="153"/>
      <c r="D2988" s="154" t="s">
        <v>259</v>
      </c>
      <c r="E2988" s="155" t="s">
        <v>1</v>
      </c>
      <c r="F2988" s="156" t="s">
        <v>4283</v>
      </c>
      <c r="H2988" s="155" t="s">
        <v>1</v>
      </c>
      <c r="L2988" s="153"/>
      <c r="M2988" s="157"/>
      <c r="T2988" s="158"/>
      <c r="AT2988" s="155" t="s">
        <v>259</v>
      </c>
      <c r="AU2988" s="155" t="s">
        <v>88</v>
      </c>
      <c r="AV2988" s="12" t="s">
        <v>80</v>
      </c>
      <c r="AW2988" s="12" t="s">
        <v>27</v>
      </c>
      <c r="AX2988" s="12" t="s">
        <v>72</v>
      </c>
      <c r="AY2988" s="155" t="s">
        <v>157</v>
      </c>
    </row>
    <row r="2989" spans="2:65" s="13" customFormat="1">
      <c r="B2989" s="159"/>
      <c r="D2989" s="154" t="s">
        <v>259</v>
      </c>
      <c r="E2989" s="160" t="s">
        <v>1</v>
      </c>
      <c r="F2989" s="161" t="s">
        <v>4720</v>
      </c>
      <c r="H2989" s="162">
        <v>8.42</v>
      </c>
      <c r="L2989" s="159"/>
      <c r="M2989" s="163"/>
      <c r="T2989" s="164"/>
      <c r="AT2989" s="160" t="s">
        <v>259</v>
      </c>
      <c r="AU2989" s="160" t="s">
        <v>88</v>
      </c>
      <c r="AV2989" s="13" t="s">
        <v>88</v>
      </c>
      <c r="AW2989" s="13" t="s">
        <v>27</v>
      </c>
      <c r="AX2989" s="13" t="s">
        <v>72</v>
      </c>
      <c r="AY2989" s="160" t="s">
        <v>157</v>
      </c>
    </row>
    <row r="2990" spans="2:65" s="13" customFormat="1">
      <c r="B2990" s="159"/>
      <c r="D2990" s="154" t="s">
        <v>259</v>
      </c>
      <c r="E2990" s="160" t="s">
        <v>1</v>
      </c>
      <c r="F2990" s="161" t="s">
        <v>4721</v>
      </c>
      <c r="H2990" s="162">
        <v>9.0090000000000003</v>
      </c>
      <c r="L2990" s="159"/>
      <c r="M2990" s="163"/>
      <c r="T2990" s="164"/>
      <c r="AT2990" s="160" t="s">
        <v>259</v>
      </c>
      <c r="AU2990" s="160" t="s">
        <v>88</v>
      </c>
      <c r="AV2990" s="13" t="s">
        <v>88</v>
      </c>
      <c r="AW2990" s="13" t="s">
        <v>27</v>
      </c>
      <c r="AX2990" s="13" t="s">
        <v>72</v>
      </c>
      <c r="AY2990" s="160" t="s">
        <v>157</v>
      </c>
    </row>
    <row r="2991" spans="2:65" s="14" customFormat="1">
      <c r="B2991" s="165"/>
      <c r="D2991" s="154" t="s">
        <v>259</v>
      </c>
      <c r="E2991" s="166" t="s">
        <v>1</v>
      </c>
      <c r="F2991" s="167" t="s">
        <v>265</v>
      </c>
      <c r="H2991" s="168">
        <v>17.428999999999998</v>
      </c>
      <c r="L2991" s="165"/>
      <c r="M2991" s="169"/>
      <c r="T2991" s="170"/>
      <c r="AT2991" s="166" t="s">
        <v>259</v>
      </c>
      <c r="AU2991" s="166" t="s">
        <v>88</v>
      </c>
      <c r="AV2991" s="14" t="s">
        <v>164</v>
      </c>
      <c r="AW2991" s="14" t="s">
        <v>27</v>
      </c>
      <c r="AX2991" s="14" t="s">
        <v>80</v>
      </c>
      <c r="AY2991" s="166" t="s">
        <v>157</v>
      </c>
    </row>
    <row r="2992" spans="2:65" s="1" customFormat="1" ht="16.5" customHeight="1">
      <c r="B2992" s="28"/>
      <c r="C2992" s="205" t="s">
        <v>5558</v>
      </c>
      <c r="D2992" s="205" t="s">
        <v>557</v>
      </c>
      <c r="E2992" s="206" t="s">
        <v>5559</v>
      </c>
      <c r="F2992" s="207" t="s">
        <v>5560</v>
      </c>
      <c r="G2992" s="208" t="s">
        <v>306</v>
      </c>
      <c r="H2992" s="209">
        <v>19.747</v>
      </c>
      <c r="I2992" s="904"/>
      <c r="J2992" s="210">
        <f>ROUND(I2992*H2992,2)</f>
        <v>0</v>
      </c>
      <c r="K2992" s="207" t="s">
        <v>2720</v>
      </c>
      <c r="L2992" s="185"/>
      <c r="M2992" s="186" t="s">
        <v>1</v>
      </c>
      <c r="N2992" s="187" t="s">
        <v>38</v>
      </c>
      <c r="O2992" s="142">
        <v>0</v>
      </c>
      <c r="P2992" s="142">
        <f>O2992*H2992</f>
        <v>0</v>
      </c>
      <c r="Q2992" s="142">
        <v>9.9000000000000008E-3</v>
      </c>
      <c r="R2992" s="142">
        <f>Q2992*H2992</f>
        <v>0.19549530000000001</v>
      </c>
      <c r="S2992" s="142">
        <v>0</v>
      </c>
      <c r="T2992" s="143">
        <f>S2992*H2992</f>
        <v>0</v>
      </c>
      <c r="AR2992" s="144" t="s">
        <v>735</v>
      </c>
      <c r="AT2992" s="144" t="s">
        <v>557</v>
      </c>
      <c r="AU2992" s="144" t="s">
        <v>88</v>
      </c>
      <c r="AY2992" s="16" t="s">
        <v>157</v>
      </c>
      <c r="BE2992" s="145">
        <f>IF(N2992="základní",J2992,0)</f>
        <v>0</v>
      </c>
      <c r="BF2992" s="145">
        <f>IF(N2992="snížená",J2992,0)</f>
        <v>0</v>
      </c>
      <c r="BG2992" s="145">
        <f>IF(N2992="zákl. přenesená",J2992,0)</f>
        <v>0</v>
      </c>
      <c r="BH2992" s="145">
        <f>IF(N2992="sníž. přenesená",J2992,0)</f>
        <v>0</v>
      </c>
      <c r="BI2992" s="145">
        <f>IF(N2992="nulová",J2992,0)</f>
        <v>0</v>
      </c>
      <c r="BJ2992" s="16" t="s">
        <v>88</v>
      </c>
      <c r="BK2992" s="145">
        <f>ROUND(I2992*H2992,2)</f>
        <v>0</v>
      </c>
      <c r="BL2992" s="16" t="s">
        <v>188</v>
      </c>
      <c r="BM2992" s="144" t="s">
        <v>5561</v>
      </c>
    </row>
    <row r="2993" spans="2:65" s="12" customFormat="1">
      <c r="B2993" s="153"/>
      <c r="D2993" s="154" t="s">
        <v>259</v>
      </c>
      <c r="E2993" s="155" t="s">
        <v>1</v>
      </c>
      <c r="F2993" s="156" t="s">
        <v>4282</v>
      </c>
      <c r="H2993" s="155" t="s">
        <v>1</v>
      </c>
      <c r="L2993" s="153"/>
      <c r="M2993" s="157"/>
      <c r="T2993" s="158"/>
      <c r="AT2993" s="155" t="s">
        <v>259</v>
      </c>
      <c r="AU2993" s="155" t="s">
        <v>88</v>
      </c>
      <c r="AV2993" s="12" t="s">
        <v>80</v>
      </c>
      <c r="AW2993" s="12" t="s">
        <v>27</v>
      </c>
      <c r="AX2993" s="12" t="s">
        <v>72</v>
      </c>
      <c r="AY2993" s="155" t="s">
        <v>157</v>
      </c>
    </row>
    <row r="2994" spans="2:65" s="12" customFormat="1">
      <c r="B2994" s="153"/>
      <c r="D2994" s="154" t="s">
        <v>259</v>
      </c>
      <c r="E2994" s="155" t="s">
        <v>1</v>
      </c>
      <c r="F2994" s="156" t="s">
        <v>4283</v>
      </c>
      <c r="H2994" s="155" t="s">
        <v>1</v>
      </c>
      <c r="L2994" s="153"/>
      <c r="M2994" s="157"/>
      <c r="T2994" s="158"/>
      <c r="AT2994" s="155" t="s">
        <v>259</v>
      </c>
      <c r="AU2994" s="155" t="s">
        <v>88</v>
      </c>
      <c r="AV2994" s="12" t="s">
        <v>80</v>
      </c>
      <c r="AW2994" s="12" t="s">
        <v>27</v>
      </c>
      <c r="AX2994" s="12" t="s">
        <v>72</v>
      </c>
      <c r="AY2994" s="155" t="s">
        <v>157</v>
      </c>
    </row>
    <row r="2995" spans="2:65" s="13" customFormat="1">
      <c r="B2995" s="159"/>
      <c r="D2995" s="154" t="s">
        <v>259</v>
      </c>
      <c r="E2995" s="160" t="s">
        <v>1</v>
      </c>
      <c r="F2995" s="161" t="s">
        <v>4720</v>
      </c>
      <c r="H2995" s="162">
        <v>8.42</v>
      </c>
      <c r="L2995" s="159"/>
      <c r="M2995" s="163"/>
      <c r="T2995" s="164"/>
      <c r="AT2995" s="160" t="s">
        <v>259</v>
      </c>
      <c r="AU2995" s="160" t="s">
        <v>88</v>
      </c>
      <c r="AV2995" s="13" t="s">
        <v>88</v>
      </c>
      <c r="AW2995" s="13" t="s">
        <v>27</v>
      </c>
      <c r="AX2995" s="13" t="s">
        <v>72</v>
      </c>
      <c r="AY2995" s="160" t="s">
        <v>157</v>
      </c>
    </row>
    <row r="2996" spans="2:65" s="13" customFormat="1">
      <c r="B2996" s="159"/>
      <c r="D2996" s="154" t="s">
        <v>259</v>
      </c>
      <c r="E2996" s="160" t="s">
        <v>1</v>
      </c>
      <c r="F2996" s="161" t="s">
        <v>4721</v>
      </c>
      <c r="H2996" s="162">
        <v>9.0090000000000003</v>
      </c>
      <c r="L2996" s="159"/>
      <c r="M2996" s="163"/>
      <c r="T2996" s="164"/>
      <c r="AT2996" s="160" t="s">
        <v>259</v>
      </c>
      <c r="AU2996" s="160" t="s">
        <v>88</v>
      </c>
      <c r="AV2996" s="13" t="s">
        <v>88</v>
      </c>
      <c r="AW2996" s="13" t="s">
        <v>27</v>
      </c>
      <c r="AX2996" s="13" t="s">
        <v>72</v>
      </c>
      <c r="AY2996" s="160" t="s">
        <v>157</v>
      </c>
    </row>
    <row r="2997" spans="2:65" s="14" customFormat="1">
      <c r="B2997" s="165"/>
      <c r="D2997" s="154" t="s">
        <v>259</v>
      </c>
      <c r="E2997" s="166" t="s">
        <v>1</v>
      </c>
      <c r="F2997" s="167" t="s">
        <v>265</v>
      </c>
      <c r="H2997" s="168">
        <v>17.428999999999998</v>
      </c>
      <c r="L2997" s="165"/>
      <c r="M2997" s="169"/>
      <c r="T2997" s="170"/>
      <c r="AT2997" s="166" t="s">
        <v>259</v>
      </c>
      <c r="AU2997" s="166" t="s">
        <v>88</v>
      </c>
      <c r="AV2997" s="14" t="s">
        <v>164</v>
      </c>
      <c r="AW2997" s="14" t="s">
        <v>27</v>
      </c>
      <c r="AX2997" s="14" t="s">
        <v>80</v>
      </c>
      <c r="AY2997" s="166" t="s">
        <v>157</v>
      </c>
    </row>
    <row r="2998" spans="2:65" s="13" customFormat="1">
      <c r="B2998" s="159"/>
      <c r="D2998" s="154" t="s">
        <v>259</v>
      </c>
      <c r="F2998" s="161" t="s">
        <v>5562</v>
      </c>
      <c r="H2998" s="162">
        <v>19.747</v>
      </c>
      <c r="L2998" s="159"/>
      <c r="M2998" s="163"/>
      <c r="T2998" s="164"/>
      <c r="AT2998" s="160" t="s">
        <v>259</v>
      </c>
      <c r="AU2998" s="160" t="s">
        <v>88</v>
      </c>
      <c r="AV2998" s="13" t="s">
        <v>88</v>
      </c>
      <c r="AW2998" s="13" t="s">
        <v>3</v>
      </c>
      <c r="AX2998" s="13" t="s">
        <v>80</v>
      </c>
      <c r="AY2998" s="160" t="s">
        <v>157</v>
      </c>
    </row>
    <row r="2999" spans="2:65" s="1" customFormat="1" ht="33" customHeight="1">
      <c r="B2999" s="28"/>
      <c r="C2999" s="198" t="s">
        <v>5563</v>
      </c>
      <c r="D2999" s="198" t="s">
        <v>160</v>
      </c>
      <c r="E2999" s="199" t="s">
        <v>1607</v>
      </c>
      <c r="F2999" s="200" t="s">
        <v>5564</v>
      </c>
      <c r="G2999" s="201" t="s">
        <v>411</v>
      </c>
      <c r="H2999" s="202">
        <v>7.0759999999999996</v>
      </c>
      <c r="I2999" s="903"/>
      <c r="J2999" s="203">
        <f>ROUND(I2999*H2999,2)</f>
        <v>0</v>
      </c>
      <c r="K2999" s="200" t="s">
        <v>2720</v>
      </c>
      <c r="L2999" s="28"/>
      <c r="M2999" s="140" t="s">
        <v>1</v>
      </c>
      <c r="N2999" s="141" t="s">
        <v>38</v>
      </c>
      <c r="O2999" s="142">
        <v>0.21</v>
      </c>
      <c r="P2999" s="142">
        <f>O2999*H2999</f>
        <v>1.4859599999999999</v>
      </c>
      <c r="Q2999" s="142">
        <v>0</v>
      </c>
      <c r="R2999" s="142">
        <f>Q2999*H2999</f>
        <v>0</v>
      </c>
      <c r="S2999" s="142">
        <v>0</v>
      </c>
      <c r="T2999" s="143">
        <f>S2999*H2999</f>
        <v>0</v>
      </c>
      <c r="AR2999" s="144" t="s">
        <v>188</v>
      </c>
      <c r="AT2999" s="144" t="s">
        <v>160</v>
      </c>
      <c r="AU2999" s="144" t="s">
        <v>88</v>
      </c>
      <c r="AY2999" s="16" t="s">
        <v>157</v>
      </c>
      <c r="BE2999" s="145">
        <f>IF(N2999="základní",J2999,0)</f>
        <v>0</v>
      </c>
      <c r="BF2999" s="145">
        <f>IF(N2999="snížená",J2999,0)</f>
        <v>0</v>
      </c>
      <c r="BG2999" s="145">
        <f>IF(N2999="zákl. přenesená",J2999,0)</f>
        <v>0</v>
      </c>
      <c r="BH2999" s="145">
        <f>IF(N2999="sníž. přenesená",J2999,0)</f>
        <v>0</v>
      </c>
      <c r="BI2999" s="145">
        <f>IF(N2999="nulová",J2999,0)</f>
        <v>0</v>
      </c>
      <c r="BJ2999" s="16" t="s">
        <v>88</v>
      </c>
      <c r="BK2999" s="145">
        <f>ROUND(I2999*H2999,2)</f>
        <v>0</v>
      </c>
      <c r="BL2999" s="16" t="s">
        <v>188</v>
      </c>
      <c r="BM2999" s="144" t="s">
        <v>5565</v>
      </c>
    </row>
    <row r="3000" spans="2:65" s="1" customFormat="1">
      <c r="B3000" s="28"/>
      <c r="D3000" s="150" t="s">
        <v>214</v>
      </c>
      <c r="F3000" s="870" t="s">
        <v>1610</v>
      </c>
      <c r="L3000" s="28"/>
      <c r="M3000" s="152"/>
      <c r="T3000" s="52"/>
      <c r="AT3000" s="16" t="s">
        <v>214</v>
      </c>
      <c r="AU3000" s="16" t="s">
        <v>88</v>
      </c>
    </row>
    <row r="3001" spans="2:65" s="12" customFormat="1">
      <c r="B3001" s="153"/>
      <c r="D3001" s="154" t="s">
        <v>259</v>
      </c>
      <c r="E3001" s="155" t="s">
        <v>1</v>
      </c>
      <c r="F3001" s="156" t="s">
        <v>2723</v>
      </c>
      <c r="H3001" s="155" t="s">
        <v>1</v>
      </c>
      <c r="L3001" s="153"/>
      <c r="M3001" s="157"/>
      <c r="T3001" s="158"/>
      <c r="AT3001" s="155" t="s">
        <v>259</v>
      </c>
      <c r="AU3001" s="155" t="s">
        <v>88</v>
      </c>
      <c r="AV3001" s="12" t="s">
        <v>80</v>
      </c>
      <c r="AW3001" s="12" t="s">
        <v>27</v>
      </c>
      <c r="AX3001" s="12" t="s">
        <v>72</v>
      </c>
      <c r="AY3001" s="155" t="s">
        <v>157</v>
      </c>
    </row>
    <row r="3002" spans="2:65" s="12" customFormat="1">
      <c r="B3002" s="153"/>
      <c r="D3002" s="154" t="s">
        <v>259</v>
      </c>
      <c r="E3002" s="155" t="s">
        <v>1</v>
      </c>
      <c r="F3002" s="156" t="s">
        <v>5142</v>
      </c>
      <c r="H3002" s="155" t="s">
        <v>1</v>
      </c>
      <c r="L3002" s="153"/>
      <c r="M3002" s="157"/>
      <c r="T3002" s="158"/>
      <c r="AT3002" s="155" t="s">
        <v>259</v>
      </c>
      <c r="AU3002" s="155" t="s">
        <v>88</v>
      </c>
      <c r="AV3002" s="12" t="s">
        <v>80</v>
      </c>
      <c r="AW3002" s="12" t="s">
        <v>27</v>
      </c>
      <c r="AX3002" s="12" t="s">
        <v>72</v>
      </c>
      <c r="AY3002" s="155" t="s">
        <v>157</v>
      </c>
    </row>
    <row r="3003" spans="2:65" s="12" customFormat="1">
      <c r="B3003" s="153"/>
      <c r="D3003" s="154" t="s">
        <v>259</v>
      </c>
      <c r="E3003" s="155" t="s">
        <v>1</v>
      </c>
      <c r="F3003" s="156" t="s">
        <v>2759</v>
      </c>
      <c r="H3003" s="155" t="s">
        <v>1</v>
      </c>
      <c r="L3003" s="153"/>
      <c r="M3003" s="157"/>
      <c r="T3003" s="158"/>
      <c r="AT3003" s="155" t="s">
        <v>259</v>
      </c>
      <c r="AU3003" s="155" t="s">
        <v>88</v>
      </c>
      <c r="AV3003" s="12" t="s">
        <v>80</v>
      </c>
      <c r="AW3003" s="12" t="s">
        <v>27</v>
      </c>
      <c r="AX3003" s="12" t="s">
        <v>72</v>
      </c>
      <c r="AY3003" s="155" t="s">
        <v>157</v>
      </c>
    </row>
    <row r="3004" spans="2:65" s="13" customFormat="1">
      <c r="B3004" s="159"/>
      <c r="D3004" s="154" t="s">
        <v>259</v>
      </c>
      <c r="E3004" s="160" t="s">
        <v>1</v>
      </c>
      <c r="F3004" s="161" t="s">
        <v>5566</v>
      </c>
      <c r="H3004" s="162">
        <v>7.0759999999999996</v>
      </c>
      <c r="L3004" s="159"/>
      <c r="M3004" s="163"/>
      <c r="T3004" s="164"/>
      <c r="AT3004" s="160" t="s">
        <v>259</v>
      </c>
      <c r="AU3004" s="160" t="s">
        <v>88</v>
      </c>
      <c r="AV3004" s="13" t="s">
        <v>88</v>
      </c>
      <c r="AW3004" s="13" t="s">
        <v>27</v>
      </c>
      <c r="AX3004" s="13" t="s">
        <v>72</v>
      </c>
      <c r="AY3004" s="160" t="s">
        <v>157</v>
      </c>
    </row>
    <row r="3005" spans="2:65" s="14" customFormat="1">
      <c r="B3005" s="165"/>
      <c r="D3005" s="154" t="s">
        <v>259</v>
      </c>
      <c r="E3005" s="166" t="s">
        <v>1</v>
      </c>
      <c r="F3005" s="167" t="s">
        <v>265</v>
      </c>
      <c r="H3005" s="168">
        <v>7.0759999999999996</v>
      </c>
      <c r="L3005" s="165"/>
      <c r="M3005" s="169"/>
      <c r="T3005" s="170"/>
      <c r="AT3005" s="166" t="s">
        <v>259</v>
      </c>
      <c r="AU3005" s="166" t="s">
        <v>88</v>
      </c>
      <c r="AV3005" s="14" t="s">
        <v>164</v>
      </c>
      <c r="AW3005" s="14" t="s">
        <v>27</v>
      </c>
      <c r="AX3005" s="14" t="s">
        <v>80</v>
      </c>
      <c r="AY3005" s="166" t="s">
        <v>157</v>
      </c>
    </row>
    <row r="3006" spans="2:65" s="1" customFormat="1" ht="24.25" customHeight="1">
      <c r="B3006" s="28"/>
      <c r="C3006" s="205" t="s">
        <v>5567</v>
      </c>
      <c r="D3006" s="205" t="s">
        <v>557</v>
      </c>
      <c r="E3006" s="206" t="s">
        <v>1614</v>
      </c>
      <c r="F3006" s="207" t="s">
        <v>5568</v>
      </c>
      <c r="G3006" s="208" t="s">
        <v>411</v>
      </c>
      <c r="H3006" s="209">
        <v>7.7839999999999998</v>
      </c>
      <c r="I3006" s="904"/>
      <c r="J3006" s="210">
        <f>ROUND(I3006*H3006,2)</f>
        <v>0</v>
      </c>
      <c r="K3006" s="207" t="s">
        <v>2720</v>
      </c>
      <c r="L3006" s="185"/>
      <c r="M3006" s="186" t="s">
        <v>1</v>
      </c>
      <c r="N3006" s="187" t="s">
        <v>38</v>
      </c>
      <c r="O3006" s="142">
        <v>0</v>
      </c>
      <c r="P3006" s="142">
        <f>O3006*H3006</f>
        <v>0</v>
      </c>
      <c r="Q3006" s="142">
        <v>2.0000000000000001E-4</v>
      </c>
      <c r="R3006" s="142">
        <f>Q3006*H3006</f>
        <v>1.5568000000000001E-3</v>
      </c>
      <c r="S3006" s="142">
        <v>0</v>
      </c>
      <c r="T3006" s="143">
        <f>S3006*H3006</f>
        <v>0</v>
      </c>
      <c r="AR3006" s="144" t="s">
        <v>735</v>
      </c>
      <c r="AT3006" s="144" t="s">
        <v>557</v>
      </c>
      <c r="AU3006" s="144" t="s">
        <v>88</v>
      </c>
      <c r="AY3006" s="16" t="s">
        <v>157</v>
      </c>
      <c r="BE3006" s="145">
        <f>IF(N3006="základní",J3006,0)</f>
        <v>0</v>
      </c>
      <c r="BF3006" s="145">
        <f>IF(N3006="snížená",J3006,0)</f>
        <v>0</v>
      </c>
      <c r="BG3006" s="145">
        <f>IF(N3006="zákl. přenesená",J3006,0)</f>
        <v>0</v>
      </c>
      <c r="BH3006" s="145">
        <f>IF(N3006="sníž. přenesená",J3006,0)</f>
        <v>0</v>
      </c>
      <c r="BI3006" s="145">
        <f>IF(N3006="nulová",J3006,0)</f>
        <v>0</v>
      </c>
      <c r="BJ3006" s="16" t="s">
        <v>88</v>
      </c>
      <c r="BK3006" s="145">
        <f>ROUND(I3006*H3006,2)</f>
        <v>0</v>
      </c>
      <c r="BL3006" s="16" t="s">
        <v>188</v>
      </c>
      <c r="BM3006" s="144" t="s">
        <v>5569</v>
      </c>
    </row>
    <row r="3007" spans="2:65" s="12" customFormat="1">
      <c r="B3007" s="153"/>
      <c r="D3007" s="154" t="s">
        <v>259</v>
      </c>
      <c r="E3007" s="155" t="s">
        <v>1</v>
      </c>
      <c r="F3007" s="156" t="s">
        <v>2723</v>
      </c>
      <c r="H3007" s="155" t="s">
        <v>1</v>
      </c>
      <c r="L3007" s="153"/>
      <c r="M3007" s="157"/>
      <c r="T3007" s="158"/>
      <c r="AT3007" s="155" t="s">
        <v>259</v>
      </c>
      <c r="AU3007" s="155" t="s">
        <v>88</v>
      </c>
      <c r="AV3007" s="12" t="s">
        <v>80</v>
      </c>
      <c r="AW3007" s="12" t="s">
        <v>27</v>
      </c>
      <c r="AX3007" s="12" t="s">
        <v>72</v>
      </c>
      <c r="AY3007" s="155" t="s">
        <v>157</v>
      </c>
    </row>
    <row r="3008" spans="2:65" s="12" customFormat="1">
      <c r="B3008" s="153"/>
      <c r="D3008" s="154" t="s">
        <v>259</v>
      </c>
      <c r="E3008" s="155" t="s">
        <v>1</v>
      </c>
      <c r="F3008" s="156" t="s">
        <v>5142</v>
      </c>
      <c r="H3008" s="155" t="s">
        <v>1</v>
      </c>
      <c r="L3008" s="153"/>
      <c r="M3008" s="157"/>
      <c r="T3008" s="158"/>
      <c r="AT3008" s="155" t="s">
        <v>259</v>
      </c>
      <c r="AU3008" s="155" t="s">
        <v>88</v>
      </c>
      <c r="AV3008" s="12" t="s">
        <v>80</v>
      </c>
      <c r="AW3008" s="12" t="s">
        <v>27</v>
      </c>
      <c r="AX3008" s="12" t="s">
        <v>72</v>
      </c>
      <c r="AY3008" s="155" t="s">
        <v>157</v>
      </c>
    </row>
    <row r="3009" spans="2:65" s="12" customFormat="1">
      <c r="B3009" s="153"/>
      <c r="D3009" s="154" t="s">
        <v>259</v>
      </c>
      <c r="E3009" s="155" t="s">
        <v>1</v>
      </c>
      <c r="F3009" s="156" t="s">
        <v>2759</v>
      </c>
      <c r="H3009" s="155" t="s">
        <v>1</v>
      </c>
      <c r="L3009" s="153"/>
      <c r="M3009" s="157"/>
      <c r="T3009" s="158"/>
      <c r="AT3009" s="155" t="s">
        <v>259</v>
      </c>
      <c r="AU3009" s="155" t="s">
        <v>88</v>
      </c>
      <c r="AV3009" s="12" t="s">
        <v>80</v>
      </c>
      <c r="AW3009" s="12" t="s">
        <v>27</v>
      </c>
      <c r="AX3009" s="12" t="s">
        <v>72</v>
      </c>
      <c r="AY3009" s="155" t="s">
        <v>157</v>
      </c>
    </row>
    <row r="3010" spans="2:65" s="13" customFormat="1">
      <c r="B3010" s="159"/>
      <c r="D3010" s="154" t="s">
        <v>259</v>
      </c>
      <c r="E3010" s="160" t="s">
        <v>1</v>
      </c>
      <c r="F3010" s="161" t="s">
        <v>5566</v>
      </c>
      <c r="H3010" s="162">
        <v>7.0759999999999996</v>
      </c>
      <c r="L3010" s="159"/>
      <c r="M3010" s="163"/>
      <c r="T3010" s="164"/>
      <c r="AT3010" s="160" t="s">
        <v>259</v>
      </c>
      <c r="AU3010" s="160" t="s">
        <v>88</v>
      </c>
      <c r="AV3010" s="13" t="s">
        <v>88</v>
      </c>
      <c r="AW3010" s="13" t="s">
        <v>27</v>
      </c>
      <c r="AX3010" s="13" t="s">
        <v>72</v>
      </c>
      <c r="AY3010" s="160" t="s">
        <v>157</v>
      </c>
    </row>
    <row r="3011" spans="2:65" s="14" customFormat="1">
      <c r="B3011" s="165"/>
      <c r="D3011" s="154" t="s">
        <v>259</v>
      </c>
      <c r="E3011" s="166" t="s">
        <v>1</v>
      </c>
      <c r="F3011" s="167" t="s">
        <v>265</v>
      </c>
      <c r="H3011" s="168">
        <v>7.0759999999999996</v>
      </c>
      <c r="L3011" s="165"/>
      <c r="M3011" s="169"/>
      <c r="T3011" s="170"/>
      <c r="AT3011" s="166" t="s">
        <v>259</v>
      </c>
      <c r="AU3011" s="166" t="s">
        <v>88</v>
      </c>
      <c r="AV3011" s="14" t="s">
        <v>164</v>
      </c>
      <c r="AW3011" s="14" t="s">
        <v>27</v>
      </c>
      <c r="AX3011" s="14" t="s">
        <v>80</v>
      </c>
      <c r="AY3011" s="166" t="s">
        <v>157</v>
      </c>
    </row>
    <row r="3012" spans="2:65" s="13" customFormat="1">
      <c r="B3012" s="159"/>
      <c r="D3012" s="154" t="s">
        <v>259</v>
      </c>
      <c r="F3012" s="161" t="s">
        <v>5570</v>
      </c>
      <c r="H3012" s="162">
        <v>7.7839999999999998</v>
      </c>
      <c r="L3012" s="159"/>
      <c r="M3012" s="163"/>
      <c r="T3012" s="164"/>
      <c r="AT3012" s="160" t="s">
        <v>259</v>
      </c>
      <c r="AU3012" s="160" t="s">
        <v>88</v>
      </c>
      <c r="AV3012" s="13" t="s">
        <v>88</v>
      </c>
      <c r="AW3012" s="13" t="s">
        <v>3</v>
      </c>
      <c r="AX3012" s="13" t="s">
        <v>80</v>
      </c>
      <c r="AY3012" s="160" t="s">
        <v>157</v>
      </c>
    </row>
    <row r="3013" spans="2:65" s="1" customFormat="1" ht="24.25" customHeight="1">
      <c r="B3013" s="28"/>
      <c r="C3013" s="198" t="s">
        <v>5571</v>
      </c>
      <c r="D3013" s="198" t="s">
        <v>160</v>
      </c>
      <c r="E3013" s="199" t="s">
        <v>5572</v>
      </c>
      <c r="F3013" s="200" t="s">
        <v>5573</v>
      </c>
      <c r="G3013" s="201" t="s">
        <v>228</v>
      </c>
      <c r="H3013" s="202">
        <v>2</v>
      </c>
      <c r="I3013" s="903"/>
      <c r="J3013" s="203">
        <f>ROUND(I3013*H3013,2)</f>
        <v>0</v>
      </c>
      <c r="K3013" s="200" t="s">
        <v>2720</v>
      </c>
      <c r="L3013" s="28"/>
      <c r="M3013" s="140" t="s">
        <v>1</v>
      </c>
      <c r="N3013" s="141" t="s">
        <v>38</v>
      </c>
      <c r="O3013" s="142">
        <v>0.34200000000000003</v>
      </c>
      <c r="P3013" s="142">
        <f>O3013*H3013</f>
        <v>0.68400000000000005</v>
      </c>
      <c r="Q3013" s="142">
        <v>0</v>
      </c>
      <c r="R3013" s="142">
        <f>Q3013*H3013</f>
        <v>0</v>
      </c>
      <c r="S3013" s="142">
        <v>0</v>
      </c>
      <c r="T3013" s="143">
        <f>S3013*H3013</f>
        <v>0</v>
      </c>
      <c r="AR3013" s="144" t="s">
        <v>188</v>
      </c>
      <c r="AT3013" s="144" t="s">
        <v>160</v>
      </c>
      <c r="AU3013" s="144" t="s">
        <v>88</v>
      </c>
      <c r="AY3013" s="16" t="s">
        <v>157</v>
      </c>
      <c r="BE3013" s="145">
        <f>IF(N3013="základní",J3013,0)</f>
        <v>0</v>
      </c>
      <c r="BF3013" s="145">
        <f>IF(N3013="snížená",J3013,0)</f>
        <v>0</v>
      </c>
      <c r="BG3013" s="145">
        <f>IF(N3013="zákl. přenesená",J3013,0)</f>
        <v>0</v>
      </c>
      <c r="BH3013" s="145">
        <f>IF(N3013="sníž. přenesená",J3013,0)</f>
        <v>0</v>
      </c>
      <c r="BI3013" s="145">
        <f>IF(N3013="nulová",J3013,0)</f>
        <v>0</v>
      </c>
      <c r="BJ3013" s="16" t="s">
        <v>88</v>
      </c>
      <c r="BK3013" s="145">
        <f>ROUND(I3013*H3013,2)</f>
        <v>0</v>
      </c>
      <c r="BL3013" s="16" t="s">
        <v>188</v>
      </c>
      <c r="BM3013" s="144" t="s">
        <v>5574</v>
      </c>
    </row>
    <row r="3014" spans="2:65" s="1" customFormat="1">
      <c r="B3014" s="28"/>
      <c r="D3014" s="150" t="s">
        <v>214</v>
      </c>
      <c r="F3014" s="870" t="s">
        <v>5575</v>
      </c>
      <c r="L3014" s="28"/>
      <c r="M3014" s="152"/>
      <c r="T3014" s="52"/>
      <c r="AT3014" s="16" t="s">
        <v>214</v>
      </c>
      <c r="AU3014" s="16" t="s">
        <v>88</v>
      </c>
    </row>
    <row r="3015" spans="2:65" s="12" customFormat="1">
      <c r="B3015" s="153"/>
      <c r="D3015" s="154" t="s">
        <v>259</v>
      </c>
      <c r="E3015" s="155" t="s">
        <v>1</v>
      </c>
      <c r="F3015" s="156" t="s">
        <v>2723</v>
      </c>
      <c r="H3015" s="155" t="s">
        <v>1</v>
      </c>
      <c r="L3015" s="153"/>
      <c r="M3015" s="157"/>
      <c r="T3015" s="158"/>
      <c r="AT3015" s="155" t="s">
        <v>259</v>
      </c>
      <c r="AU3015" s="155" t="s">
        <v>88</v>
      </c>
      <c r="AV3015" s="12" t="s">
        <v>80</v>
      </c>
      <c r="AW3015" s="12" t="s">
        <v>27</v>
      </c>
      <c r="AX3015" s="12" t="s">
        <v>72</v>
      </c>
      <c r="AY3015" s="155" t="s">
        <v>157</v>
      </c>
    </row>
    <row r="3016" spans="2:65" s="12" customFormat="1">
      <c r="B3016" s="153"/>
      <c r="D3016" s="154" t="s">
        <v>259</v>
      </c>
      <c r="E3016" s="155" t="s">
        <v>1</v>
      </c>
      <c r="F3016" s="156" t="s">
        <v>5142</v>
      </c>
      <c r="H3016" s="155" t="s">
        <v>1</v>
      </c>
      <c r="L3016" s="153"/>
      <c r="M3016" s="157"/>
      <c r="T3016" s="158"/>
      <c r="AT3016" s="155" t="s">
        <v>259</v>
      </c>
      <c r="AU3016" s="155" t="s">
        <v>88</v>
      </c>
      <c r="AV3016" s="12" t="s">
        <v>80</v>
      </c>
      <c r="AW3016" s="12" t="s">
        <v>27</v>
      </c>
      <c r="AX3016" s="12" t="s">
        <v>72</v>
      </c>
      <c r="AY3016" s="155" t="s">
        <v>157</v>
      </c>
    </row>
    <row r="3017" spans="2:65" s="12" customFormat="1">
      <c r="B3017" s="153"/>
      <c r="D3017" s="154" t="s">
        <v>259</v>
      </c>
      <c r="E3017" s="155" t="s">
        <v>1</v>
      </c>
      <c r="F3017" s="156" t="s">
        <v>2759</v>
      </c>
      <c r="H3017" s="155" t="s">
        <v>1</v>
      </c>
      <c r="L3017" s="153"/>
      <c r="M3017" s="157"/>
      <c r="T3017" s="158"/>
      <c r="AT3017" s="155" t="s">
        <v>259</v>
      </c>
      <c r="AU3017" s="155" t="s">
        <v>88</v>
      </c>
      <c r="AV3017" s="12" t="s">
        <v>80</v>
      </c>
      <c r="AW3017" s="12" t="s">
        <v>27</v>
      </c>
      <c r="AX3017" s="12" t="s">
        <v>72</v>
      </c>
      <c r="AY3017" s="155" t="s">
        <v>157</v>
      </c>
    </row>
    <row r="3018" spans="2:65" s="13" customFormat="1">
      <c r="B3018" s="159"/>
      <c r="D3018" s="154" t="s">
        <v>259</v>
      </c>
      <c r="E3018" s="160" t="s">
        <v>1</v>
      </c>
      <c r="F3018" s="161" t="s">
        <v>5576</v>
      </c>
      <c r="H3018" s="162">
        <v>2</v>
      </c>
      <c r="L3018" s="159"/>
      <c r="M3018" s="163"/>
      <c r="T3018" s="164"/>
      <c r="AT3018" s="160" t="s">
        <v>259</v>
      </c>
      <c r="AU3018" s="160" t="s">
        <v>88</v>
      </c>
      <c r="AV3018" s="13" t="s">
        <v>88</v>
      </c>
      <c r="AW3018" s="13" t="s">
        <v>27</v>
      </c>
      <c r="AX3018" s="13" t="s">
        <v>72</v>
      </c>
      <c r="AY3018" s="160" t="s">
        <v>157</v>
      </c>
    </row>
    <row r="3019" spans="2:65" s="14" customFormat="1">
      <c r="B3019" s="165"/>
      <c r="D3019" s="154" t="s">
        <v>259</v>
      </c>
      <c r="E3019" s="166" t="s">
        <v>1</v>
      </c>
      <c r="F3019" s="167" t="s">
        <v>265</v>
      </c>
      <c r="H3019" s="168">
        <v>2</v>
      </c>
      <c r="L3019" s="165"/>
      <c r="M3019" s="169"/>
      <c r="T3019" s="170"/>
      <c r="AT3019" s="166" t="s">
        <v>259</v>
      </c>
      <c r="AU3019" s="166" t="s">
        <v>88</v>
      </c>
      <c r="AV3019" s="14" t="s">
        <v>164</v>
      </c>
      <c r="AW3019" s="14" t="s">
        <v>27</v>
      </c>
      <c r="AX3019" s="14" t="s">
        <v>80</v>
      </c>
      <c r="AY3019" s="166" t="s">
        <v>157</v>
      </c>
    </row>
    <row r="3020" spans="2:65" s="1" customFormat="1" ht="24.25" customHeight="1">
      <c r="B3020" s="28"/>
      <c r="C3020" s="205" t="s">
        <v>5577</v>
      </c>
      <c r="D3020" s="205" t="s">
        <v>557</v>
      </c>
      <c r="E3020" s="206" t="s">
        <v>5578</v>
      </c>
      <c r="F3020" s="207" t="s">
        <v>5579</v>
      </c>
      <c r="G3020" s="208" t="s">
        <v>306</v>
      </c>
      <c r="H3020" s="209">
        <v>1.6080000000000001</v>
      </c>
      <c r="I3020" s="904"/>
      <c r="J3020" s="210">
        <f>ROUND(I3020*H3020,2)</f>
        <v>0</v>
      </c>
      <c r="K3020" s="207" t="s">
        <v>2720</v>
      </c>
      <c r="L3020" s="185"/>
      <c r="M3020" s="186" t="s">
        <v>1</v>
      </c>
      <c r="N3020" s="187" t="s">
        <v>38</v>
      </c>
      <c r="O3020" s="142">
        <v>0</v>
      </c>
      <c r="P3020" s="142">
        <f>O3020*H3020</f>
        <v>0</v>
      </c>
      <c r="Q3020" s="142">
        <v>0.02</v>
      </c>
      <c r="R3020" s="142">
        <f>Q3020*H3020</f>
        <v>3.2160000000000001E-2</v>
      </c>
      <c r="S3020" s="142">
        <v>0</v>
      </c>
      <c r="T3020" s="143">
        <f>S3020*H3020</f>
        <v>0</v>
      </c>
      <c r="AR3020" s="144" t="s">
        <v>735</v>
      </c>
      <c r="AT3020" s="144" t="s">
        <v>557</v>
      </c>
      <c r="AU3020" s="144" t="s">
        <v>88</v>
      </c>
      <c r="AY3020" s="16" t="s">
        <v>157</v>
      </c>
      <c r="BE3020" s="145">
        <f>IF(N3020="základní",J3020,0)</f>
        <v>0</v>
      </c>
      <c r="BF3020" s="145">
        <f>IF(N3020="snížená",J3020,0)</f>
        <v>0</v>
      </c>
      <c r="BG3020" s="145">
        <f>IF(N3020="zákl. přenesená",J3020,0)</f>
        <v>0</v>
      </c>
      <c r="BH3020" s="145">
        <f>IF(N3020="sníž. přenesená",J3020,0)</f>
        <v>0</v>
      </c>
      <c r="BI3020" s="145">
        <f>IF(N3020="nulová",J3020,0)</f>
        <v>0</v>
      </c>
      <c r="BJ3020" s="16" t="s">
        <v>88</v>
      </c>
      <c r="BK3020" s="145">
        <f>ROUND(I3020*H3020,2)</f>
        <v>0</v>
      </c>
      <c r="BL3020" s="16" t="s">
        <v>188</v>
      </c>
      <c r="BM3020" s="144" t="s">
        <v>5580</v>
      </c>
    </row>
    <row r="3021" spans="2:65" s="1" customFormat="1" ht="27">
      <c r="B3021" s="28"/>
      <c r="D3021" s="154" t="s">
        <v>1574</v>
      </c>
      <c r="F3021" s="188" t="s">
        <v>5581</v>
      </c>
      <c r="L3021" s="28"/>
      <c r="M3021" s="152"/>
      <c r="T3021" s="52"/>
      <c r="AT3021" s="16" t="s">
        <v>1574</v>
      </c>
      <c r="AU3021" s="16" t="s">
        <v>88</v>
      </c>
    </row>
    <row r="3022" spans="2:65" s="12" customFormat="1">
      <c r="B3022" s="153"/>
      <c r="D3022" s="154" t="s">
        <v>259</v>
      </c>
      <c r="E3022" s="155" t="s">
        <v>1</v>
      </c>
      <c r="F3022" s="156" t="s">
        <v>2723</v>
      </c>
      <c r="H3022" s="155" t="s">
        <v>1</v>
      </c>
      <c r="L3022" s="153"/>
      <c r="M3022" s="157"/>
      <c r="T3022" s="158"/>
      <c r="AT3022" s="155" t="s">
        <v>259</v>
      </c>
      <c r="AU3022" s="155" t="s">
        <v>88</v>
      </c>
      <c r="AV3022" s="12" t="s">
        <v>80</v>
      </c>
      <c r="AW3022" s="12" t="s">
        <v>27</v>
      </c>
      <c r="AX3022" s="12" t="s">
        <v>72</v>
      </c>
      <c r="AY3022" s="155" t="s">
        <v>157</v>
      </c>
    </row>
    <row r="3023" spans="2:65" s="12" customFormat="1">
      <c r="B3023" s="153"/>
      <c r="D3023" s="154" t="s">
        <v>259</v>
      </c>
      <c r="E3023" s="155" t="s">
        <v>1</v>
      </c>
      <c r="F3023" s="156" t="s">
        <v>5142</v>
      </c>
      <c r="H3023" s="155" t="s">
        <v>1</v>
      </c>
      <c r="L3023" s="153"/>
      <c r="M3023" s="157"/>
      <c r="T3023" s="158"/>
      <c r="AT3023" s="155" t="s">
        <v>259</v>
      </c>
      <c r="AU3023" s="155" t="s">
        <v>88</v>
      </c>
      <c r="AV3023" s="12" t="s">
        <v>80</v>
      </c>
      <c r="AW3023" s="12" t="s">
        <v>27</v>
      </c>
      <c r="AX3023" s="12" t="s">
        <v>72</v>
      </c>
      <c r="AY3023" s="155" t="s">
        <v>157</v>
      </c>
    </row>
    <row r="3024" spans="2:65" s="12" customFormat="1">
      <c r="B3024" s="153"/>
      <c r="D3024" s="154" t="s">
        <v>259</v>
      </c>
      <c r="E3024" s="155" t="s">
        <v>1</v>
      </c>
      <c r="F3024" s="156" t="s">
        <v>2759</v>
      </c>
      <c r="H3024" s="155" t="s">
        <v>1</v>
      </c>
      <c r="L3024" s="153"/>
      <c r="M3024" s="157"/>
      <c r="T3024" s="158"/>
      <c r="AT3024" s="155" t="s">
        <v>259</v>
      </c>
      <c r="AU3024" s="155" t="s">
        <v>88</v>
      </c>
      <c r="AV3024" s="12" t="s">
        <v>80</v>
      </c>
      <c r="AW3024" s="12" t="s">
        <v>27</v>
      </c>
      <c r="AX3024" s="12" t="s">
        <v>72</v>
      </c>
      <c r="AY3024" s="155" t="s">
        <v>157</v>
      </c>
    </row>
    <row r="3025" spans="2:65" s="13" customFormat="1">
      <c r="B3025" s="159"/>
      <c r="D3025" s="154" t="s">
        <v>259</v>
      </c>
      <c r="E3025" s="160" t="s">
        <v>1</v>
      </c>
      <c r="F3025" s="161" t="s">
        <v>5582</v>
      </c>
      <c r="H3025" s="162">
        <v>1.462</v>
      </c>
      <c r="L3025" s="159"/>
      <c r="M3025" s="163"/>
      <c r="T3025" s="164"/>
      <c r="AT3025" s="160" t="s">
        <v>259</v>
      </c>
      <c r="AU3025" s="160" t="s">
        <v>88</v>
      </c>
      <c r="AV3025" s="13" t="s">
        <v>88</v>
      </c>
      <c r="AW3025" s="13" t="s">
        <v>27</v>
      </c>
      <c r="AX3025" s="13" t="s">
        <v>72</v>
      </c>
      <c r="AY3025" s="160" t="s">
        <v>157</v>
      </c>
    </row>
    <row r="3026" spans="2:65" s="14" customFormat="1">
      <c r="B3026" s="165"/>
      <c r="D3026" s="154" t="s">
        <v>259</v>
      </c>
      <c r="E3026" s="166" t="s">
        <v>1</v>
      </c>
      <c r="F3026" s="167" t="s">
        <v>265</v>
      </c>
      <c r="H3026" s="168">
        <v>1.462</v>
      </c>
      <c r="L3026" s="165"/>
      <c r="M3026" s="169"/>
      <c r="T3026" s="170"/>
      <c r="AT3026" s="166" t="s">
        <v>259</v>
      </c>
      <c r="AU3026" s="166" t="s">
        <v>88</v>
      </c>
      <c r="AV3026" s="14" t="s">
        <v>164</v>
      </c>
      <c r="AW3026" s="14" t="s">
        <v>27</v>
      </c>
      <c r="AX3026" s="14" t="s">
        <v>80</v>
      </c>
      <c r="AY3026" s="166" t="s">
        <v>157</v>
      </c>
    </row>
    <row r="3027" spans="2:65" s="13" customFormat="1">
      <c r="B3027" s="159"/>
      <c r="D3027" s="154" t="s">
        <v>259</v>
      </c>
      <c r="F3027" s="161" t="s">
        <v>5583</v>
      </c>
      <c r="H3027" s="162">
        <v>1.6080000000000001</v>
      </c>
      <c r="L3027" s="159"/>
      <c r="M3027" s="163"/>
      <c r="T3027" s="164"/>
      <c r="AT3027" s="160" t="s">
        <v>259</v>
      </c>
      <c r="AU3027" s="160" t="s">
        <v>88</v>
      </c>
      <c r="AV3027" s="13" t="s">
        <v>88</v>
      </c>
      <c r="AW3027" s="13" t="s">
        <v>3</v>
      </c>
      <c r="AX3027" s="13" t="s">
        <v>80</v>
      </c>
      <c r="AY3027" s="160" t="s">
        <v>157</v>
      </c>
    </row>
    <row r="3028" spans="2:65" s="1" customFormat="1" ht="24.25" customHeight="1">
      <c r="B3028" s="28"/>
      <c r="C3028" s="198" t="s">
        <v>5584</v>
      </c>
      <c r="D3028" s="198" t="s">
        <v>160</v>
      </c>
      <c r="E3028" s="199" t="s">
        <v>1630</v>
      </c>
      <c r="F3028" s="200" t="s">
        <v>5585</v>
      </c>
      <c r="G3028" s="201" t="s">
        <v>306</v>
      </c>
      <c r="H3028" s="202">
        <v>3.085</v>
      </c>
      <c r="I3028" s="903"/>
      <c r="J3028" s="203">
        <f>ROUND(I3028*H3028,2)</f>
        <v>0</v>
      </c>
      <c r="K3028" s="200" t="s">
        <v>2720</v>
      </c>
      <c r="L3028" s="28"/>
      <c r="M3028" s="140" t="s">
        <v>1</v>
      </c>
      <c r="N3028" s="141" t="s">
        <v>38</v>
      </c>
      <c r="O3028" s="142">
        <v>0.24</v>
      </c>
      <c r="P3028" s="142">
        <f>O3028*H3028</f>
        <v>0.74039999999999995</v>
      </c>
      <c r="Q3028" s="142">
        <v>0</v>
      </c>
      <c r="R3028" s="142">
        <f>Q3028*H3028</f>
        <v>0</v>
      </c>
      <c r="S3028" s="142">
        <v>0</v>
      </c>
      <c r="T3028" s="143">
        <f>S3028*H3028</f>
        <v>0</v>
      </c>
      <c r="AR3028" s="144" t="s">
        <v>188</v>
      </c>
      <c r="AT3028" s="144" t="s">
        <v>160</v>
      </c>
      <c r="AU3028" s="144" t="s">
        <v>88</v>
      </c>
      <c r="AY3028" s="16" t="s">
        <v>157</v>
      </c>
      <c r="BE3028" s="145">
        <f>IF(N3028="základní",J3028,0)</f>
        <v>0</v>
      </c>
      <c r="BF3028" s="145">
        <f>IF(N3028="snížená",J3028,0)</f>
        <v>0</v>
      </c>
      <c r="BG3028" s="145">
        <f>IF(N3028="zákl. přenesená",J3028,0)</f>
        <v>0</v>
      </c>
      <c r="BH3028" s="145">
        <f>IF(N3028="sníž. přenesená",J3028,0)</f>
        <v>0</v>
      </c>
      <c r="BI3028" s="145">
        <f>IF(N3028="nulová",J3028,0)</f>
        <v>0</v>
      </c>
      <c r="BJ3028" s="16" t="s">
        <v>88</v>
      </c>
      <c r="BK3028" s="145">
        <f>ROUND(I3028*H3028,2)</f>
        <v>0</v>
      </c>
      <c r="BL3028" s="16" t="s">
        <v>188</v>
      </c>
      <c r="BM3028" s="144" t="s">
        <v>5586</v>
      </c>
    </row>
    <row r="3029" spans="2:65" s="1" customFormat="1">
      <c r="B3029" s="28"/>
      <c r="D3029" s="150" t="s">
        <v>214</v>
      </c>
      <c r="F3029" s="870" t="s">
        <v>1633</v>
      </c>
      <c r="L3029" s="28"/>
      <c r="M3029" s="152"/>
      <c r="T3029" s="52"/>
      <c r="AT3029" s="16" t="s">
        <v>214</v>
      </c>
      <c r="AU3029" s="16" t="s">
        <v>88</v>
      </c>
    </row>
    <row r="3030" spans="2:65" s="12" customFormat="1">
      <c r="B3030" s="153"/>
      <c r="D3030" s="154" t="s">
        <v>259</v>
      </c>
      <c r="E3030" s="155" t="s">
        <v>1</v>
      </c>
      <c r="F3030" s="156" t="s">
        <v>2723</v>
      </c>
      <c r="H3030" s="155" t="s">
        <v>1</v>
      </c>
      <c r="L3030" s="153"/>
      <c r="M3030" s="157"/>
      <c r="T3030" s="158"/>
      <c r="AT3030" s="155" t="s">
        <v>259</v>
      </c>
      <c r="AU3030" s="155" t="s">
        <v>88</v>
      </c>
      <c r="AV3030" s="12" t="s">
        <v>80</v>
      </c>
      <c r="AW3030" s="12" t="s">
        <v>27</v>
      </c>
      <c r="AX3030" s="12" t="s">
        <v>72</v>
      </c>
      <c r="AY3030" s="155" t="s">
        <v>157</v>
      </c>
    </row>
    <row r="3031" spans="2:65" s="12" customFormat="1">
      <c r="B3031" s="153"/>
      <c r="D3031" s="154" t="s">
        <v>259</v>
      </c>
      <c r="E3031" s="155" t="s">
        <v>1</v>
      </c>
      <c r="F3031" s="156" t="s">
        <v>5142</v>
      </c>
      <c r="H3031" s="155" t="s">
        <v>1</v>
      </c>
      <c r="L3031" s="153"/>
      <c r="M3031" s="157"/>
      <c r="T3031" s="158"/>
      <c r="AT3031" s="155" t="s">
        <v>259</v>
      </c>
      <c r="AU3031" s="155" t="s">
        <v>88</v>
      </c>
      <c r="AV3031" s="12" t="s">
        <v>80</v>
      </c>
      <c r="AW3031" s="12" t="s">
        <v>27</v>
      </c>
      <c r="AX3031" s="12" t="s">
        <v>72</v>
      </c>
      <c r="AY3031" s="155" t="s">
        <v>157</v>
      </c>
    </row>
    <row r="3032" spans="2:65" s="12" customFormat="1">
      <c r="B3032" s="153"/>
      <c r="D3032" s="154" t="s">
        <v>259</v>
      </c>
      <c r="E3032" s="155" t="s">
        <v>1</v>
      </c>
      <c r="F3032" s="156" t="s">
        <v>2759</v>
      </c>
      <c r="H3032" s="155" t="s">
        <v>1</v>
      </c>
      <c r="L3032" s="153"/>
      <c r="M3032" s="157"/>
      <c r="T3032" s="158"/>
      <c r="AT3032" s="155" t="s">
        <v>259</v>
      </c>
      <c r="AU3032" s="155" t="s">
        <v>88</v>
      </c>
      <c r="AV3032" s="12" t="s">
        <v>80</v>
      </c>
      <c r="AW3032" s="12" t="s">
        <v>27</v>
      </c>
      <c r="AX3032" s="12" t="s">
        <v>72</v>
      </c>
      <c r="AY3032" s="155" t="s">
        <v>157</v>
      </c>
    </row>
    <row r="3033" spans="2:65" s="13" customFormat="1">
      <c r="B3033" s="159"/>
      <c r="D3033" s="154" t="s">
        <v>259</v>
      </c>
      <c r="E3033" s="160" t="s">
        <v>1</v>
      </c>
      <c r="F3033" s="161" t="s">
        <v>5587</v>
      </c>
      <c r="H3033" s="162">
        <v>3.085</v>
      </c>
      <c r="L3033" s="159"/>
      <c r="M3033" s="163"/>
      <c r="T3033" s="164"/>
      <c r="AT3033" s="160" t="s">
        <v>259</v>
      </c>
      <c r="AU3033" s="160" t="s">
        <v>88</v>
      </c>
      <c r="AV3033" s="13" t="s">
        <v>88</v>
      </c>
      <c r="AW3033" s="13" t="s">
        <v>27</v>
      </c>
      <c r="AX3033" s="13" t="s">
        <v>72</v>
      </c>
      <c r="AY3033" s="160" t="s">
        <v>157</v>
      </c>
    </row>
    <row r="3034" spans="2:65" s="14" customFormat="1">
      <c r="B3034" s="165"/>
      <c r="D3034" s="154" t="s">
        <v>259</v>
      </c>
      <c r="E3034" s="166" t="s">
        <v>1</v>
      </c>
      <c r="F3034" s="167" t="s">
        <v>265</v>
      </c>
      <c r="H3034" s="168">
        <v>3.085</v>
      </c>
      <c r="L3034" s="165"/>
      <c r="M3034" s="169"/>
      <c r="T3034" s="170"/>
      <c r="AT3034" s="166" t="s">
        <v>259</v>
      </c>
      <c r="AU3034" s="166" t="s">
        <v>88</v>
      </c>
      <c r="AV3034" s="14" t="s">
        <v>164</v>
      </c>
      <c r="AW3034" s="14" t="s">
        <v>27</v>
      </c>
      <c r="AX3034" s="14" t="s">
        <v>80</v>
      </c>
      <c r="AY3034" s="166" t="s">
        <v>157</v>
      </c>
    </row>
    <row r="3035" spans="2:65" s="1" customFormat="1" ht="24.25" customHeight="1">
      <c r="B3035" s="28"/>
      <c r="C3035" s="205" t="s">
        <v>5588</v>
      </c>
      <c r="D3035" s="205" t="s">
        <v>557</v>
      </c>
      <c r="E3035" s="206" t="s">
        <v>5589</v>
      </c>
      <c r="F3035" s="207" t="s">
        <v>5590</v>
      </c>
      <c r="G3035" s="208" t="s">
        <v>306</v>
      </c>
      <c r="H3035" s="209">
        <v>3.3940000000000001</v>
      </c>
      <c r="I3035" s="904"/>
      <c r="J3035" s="210">
        <f>ROUND(I3035*H3035,2)</f>
        <v>0</v>
      </c>
      <c r="K3035" s="207" t="s">
        <v>2720</v>
      </c>
      <c r="L3035" s="185"/>
      <c r="M3035" s="186" t="s">
        <v>1</v>
      </c>
      <c r="N3035" s="187" t="s">
        <v>38</v>
      </c>
      <c r="O3035" s="142">
        <v>0</v>
      </c>
      <c r="P3035" s="142">
        <f>O3035*H3035</f>
        <v>0</v>
      </c>
      <c r="Q3035" s="142">
        <v>3.0000000000000001E-3</v>
      </c>
      <c r="R3035" s="142">
        <f>Q3035*H3035</f>
        <v>1.0182E-2</v>
      </c>
      <c r="S3035" s="142">
        <v>0</v>
      </c>
      <c r="T3035" s="143">
        <f>S3035*H3035</f>
        <v>0</v>
      </c>
      <c r="AR3035" s="144" t="s">
        <v>735</v>
      </c>
      <c r="AT3035" s="144" t="s">
        <v>557</v>
      </c>
      <c r="AU3035" s="144" t="s">
        <v>88</v>
      </c>
      <c r="AY3035" s="16" t="s">
        <v>157</v>
      </c>
      <c r="BE3035" s="145">
        <f>IF(N3035="základní",J3035,0)</f>
        <v>0</v>
      </c>
      <c r="BF3035" s="145">
        <f>IF(N3035="snížená",J3035,0)</f>
        <v>0</v>
      </c>
      <c r="BG3035" s="145">
        <f>IF(N3035="zákl. přenesená",J3035,0)</f>
        <v>0</v>
      </c>
      <c r="BH3035" s="145">
        <f>IF(N3035="sníž. přenesená",J3035,0)</f>
        <v>0</v>
      </c>
      <c r="BI3035" s="145">
        <f>IF(N3035="nulová",J3035,0)</f>
        <v>0</v>
      </c>
      <c r="BJ3035" s="16" t="s">
        <v>88</v>
      </c>
      <c r="BK3035" s="145">
        <f>ROUND(I3035*H3035,2)</f>
        <v>0</v>
      </c>
      <c r="BL3035" s="16" t="s">
        <v>188</v>
      </c>
      <c r="BM3035" s="144" t="s">
        <v>5591</v>
      </c>
    </row>
    <row r="3036" spans="2:65" s="12" customFormat="1">
      <c r="B3036" s="153"/>
      <c r="D3036" s="154" t="s">
        <v>259</v>
      </c>
      <c r="E3036" s="155" t="s">
        <v>1</v>
      </c>
      <c r="F3036" s="156" t="s">
        <v>2723</v>
      </c>
      <c r="H3036" s="155" t="s">
        <v>1</v>
      </c>
      <c r="L3036" s="153"/>
      <c r="M3036" s="157"/>
      <c r="T3036" s="158"/>
      <c r="AT3036" s="155" t="s">
        <v>259</v>
      </c>
      <c r="AU3036" s="155" t="s">
        <v>88</v>
      </c>
      <c r="AV3036" s="12" t="s">
        <v>80</v>
      </c>
      <c r="AW3036" s="12" t="s">
        <v>27</v>
      </c>
      <c r="AX3036" s="12" t="s">
        <v>72</v>
      </c>
      <c r="AY3036" s="155" t="s">
        <v>157</v>
      </c>
    </row>
    <row r="3037" spans="2:65" s="12" customFormat="1">
      <c r="B3037" s="153"/>
      <c r="D3037" s="154" t="s">
        <v>259</v>
      </c>
      <c r="E3037" s="155" t="s">
        <v>1</v>
      </c>
      <c r="F3037" s="156" t="s">
        <v>5142</v>
      </c>
      <c r="H3037" s="155" t="s">
        <v>1</v>
      </c>
      <c r="L3037" s="153"/>
      <c r="M3037" s="157"/>
      <c r="T3037" s="158"/>
      <c r="AT3037" s="155" t="s">
        <v>259</v>
      </c>
      <c r="AU3037" s="155" t="s">
        <v>88</v>
      </c>
      <c r="AV3037" s="12" t="s">
        <v>80</v>
      </c>
      <c r="AW3037" s="12" t="s">
        <v>27</v>
      </c>
      <c r="AX3037" s="12" t="s">
        <v>72</v>
      </c>
      <c r="AY3037" s="155" t="s">
        <v>157</v>
      </c>
    </row>
    <row r="3038" spans="2:65" s="12" customFormat="1">
      <c r="B3038" s="153"/>
      <c r="D3038" s="154" t="s">
        <v>259</v>
      </c>
      <c r="E3038" s="155" t="s">
        <v>1</v>
      </c>
      <c r="F3038" s="156" t="s">
        <v>2759</v>
      </c>
      <c r="H3038" s="155" t="s">
        <v>1</v>
      </c>
      <c r="L3038" s="153"/>
      <c r="M3038" s="157"/>
      <c r="T3038" s="158"/>
      <c r="AT3038" s="155" t="s">
        <v>259</v>
      </c>
      <c r="AU3038" s="155" t="s">
        <v>88</v>
      </c>
      <c r="AV3038" s="12" t="s">
        <v>80</v>
      </c>
      <c r="AW3038" s="12" t="s">
        <v>27</v>
      </c>
      <c r="AX3038" s="12" t="s">
        <v>72</v>
      </c>
      <c r="AY3038" s="155" t="s">
        <v>157</v>
      </c>
    </row>
    <row r="3039" spans="2:65" s="13" customFormat="1">
      <c r="B3039" s="159"/>
      <c r="D3039" s="154" t="s">
        <v>259</v>
      </c>
      <c r="E3039" s="160" t="s">
        <v>1</v>
      </c>
      <c r="F3039" s="161" t="s">
        <v>5587</v>
      </c>
      <c r="H3039" s="162">
        <v>3.085</v>
      </c>
      <c r="L3039" s="159"/>
      <c r="M3039" s="163"/>
      <c r="T3039" s="164"/>
      <c r="AT3039" s="160" t="s">
        <v>259</v>
      </c>
      <c r="AU3039" s="160" t="s">
        <v>88</v>
      </c>
      <c r="AV3039" s="13" t="s">
        <v>88</v>
      </c>
      <c r="AW3039" s="13" t="s">
        <v>27</v>
      </c>
      <c r="AX3039" s="13" t="s">
        <v>72</v>
      </c>
      <c r="AY3039" s="160" t="s">
        <v>157</v>
      </c>
    </row>
    <row r="3040" spans="2:65" s="14" customFormat="1">
      <c r="B3040" s="165"/>
      <c r="D3040" s="154" t="s">
        <v>259</v>
      </c>
      <c r="E3040" s="166" t="s">
        <v>1</v>
      </c>
      <c r="F3040" s="167" t="s">
        <v>265</v>
      </c>
      <c r="H3040" s="168">
        <v>3.085</v>
      </c>
      <c r="L3040" s="165"/>
      <c r="M3040" s="169"/>
      <c r="T3040" s="170"/>
      <c r="AT3040" s="166" t="s">
        <v>259</v>
      </c>
      <c r="AU3040" s="166" t="s">
        <v>88</v>
      </c>
      <c r="AV3040" s="14" t="s">
        <v>164</v>
      </c>
      <c r="AW3040" s="14" t="s">
        <v>27</v>
      </c>
      <c r="AX3040" s="14" t="s">
        <v>80</v>
      </c>
      <c r="AY3040" s="166" t="s">
        <v>157</v>
      </c>
    </row>
    <row r="3041" spans="2:65" s="13" customFormat="1">
      <c r="B3041" s="159"/>
      <c r="D3041" s="154" t="s">
        <v>259</v>
      </c>
      <c r="F3041" s="161" t="s">
        <v>5592</v>
      </c>
      <c r="H3041" s="162">
        <v>3.3940000000000001</v>
      </c>
      <c r="L3041" s="159"/>
      <c r="M3041" s="163"/>
      <c r="T3041" s="164"/>
      <c r="AT3041" s="160" t="s">
        <v>259</v>
      </c>
      <c r="AU3041" s="160" t="s">
        <v>88</v>
      </c>
      <c r="AV3041" s="13" t="s">
        <v>88</v>
      </c>
      <c r="AW3041" s="13" t="s">
        <v>3</v>
      </c>
      <c r="AX3041" s="13" t="s">
        <v>80</v>
      </c>
      <c r="AY3041" s="160" t="s">
        <v>157</v>
      </c>
    </row>
    <row r="3042" spans="2:65" s="1" customFormat="1" ht="24.25" customHeight="1">
      <c r="B3042" s="28"/>
      <c r="C3042" s="198" t="s">
        <v>5593</v>
      </c>
      <c r="D3042" s="198" t="s">
        <v>160</v>
      </c>
      <c r="E3042" s="199" t="s">
        <v>5594</v>
      </c>
      <c r="F3042" s="200" t="s">
        <v>5595</v>
      </c>
      <c r="G3042" s="201" t="s">
        <v>228</v>
      </c>
      <c r="H3042" s="202">
        <v>2</v>
      </c>
      <c r="I3042" s="903"/>
      <c r="J3042" s="203">
        <f>ROUND(I3042*H3042,2)</f>
        <v>0</v>
      </c>
      <c r="K3042" s="200" t="s">
        <v>2720</v>
      </c>
      <c r="L3042" s="28"/>
      <c r="M3042" s="140" t="s">
        <v>1</v>
      </c>
      <c r="N3042" s="141" t="s">
        <v>38</v>
      </c>
      <c r="O3042" s="142">
        <v>0.55000000000000004</v>
      </c>
      <c r="P3042" s="142">
        <f>O3042*H3042</f>
        <v>1.1000000000000001</v>
      </c>
      <c r="Q3042" s="142">
        <v>0</v>
      </c>
      <c r="R3042" s="142">
        <f>Q3042*H3042</f>
        <v>0</v>
      </c>
      <c r="S3042" s="142">
        <v>0</v>
      </c>
      <c r="T3042" s="143">
        <f>S3042*H3042</f>
        <v>0</v>
      </c>
      <c r="AR3042" s="144" t="s">
        <v>188</v>
      </c>
      <c r="AT3042" s="144" t="s">
        <v>160</v>
      </c>
      <c r="AU3042" s="144" t="s">
        <v>88</v>
      </c>
      <c r="AY3042" s="16" t="s">
        <v>157</v>
      </c>
      <c r="BE3042" s="145">
        <f>IF(N3042="základní",J3042,0)</f>
        <v>0</v>
      </c>
      <c r="BF3042" s="145">
        <f>IF(N3042="snížená",J3042,0)</f>
        <v>0</v>
      </c>
      <c r="BG3042" s="145">
        <f>IF(N3042="zákl. přenesená",J3042,0)</f>
        <v>0</v>
      </c>
      <c r="BH3042" s="145">
        <f>IF(N3042="sníž. přenesená",J3042,0)</f>
        <v>0</v>
      </c>
      <c r="BI3042" s="145">
        <f>IF(N3042="nulová",J3042,0)</f>
        <v>0</v>
      </c>
      <c r="BJ3042" s="16" t="s">
        <v>88</v>
      </c>
      <c r="BK3042" s="145">
        <f>ROUND(I3042*H3042,2)</f>
        <v>0</v>
      </c>
      <c r="BL3042" s="16" t="s">
        <v>188</v>
      </c>
      <c r="BM3042" s="144" t="s">
        <v>5596</v>
      </c>
    </row>
    <row r="3043" spans="2:65" s="1" customFormat="1">
      <c r="B3043" s="28"/>
      <c r="D3043" s="150" t="s">
        <v>214</v>
      </c>
      <c r="F3043" s="870" t="s">
        <v>5597</v>
      </c>
      <c r="L3043" s="28"/>
      <c r="M3043" s="152"/>
      <c r="T3043" s="52"/>
      <c r="AT3043" s="16" t="s">
        <v>214</v>
      </c>
      <c r="AU3043" s="16" t="s">
        <v>88</v>
      </c>
    </row>
    <row r="3044" spans="2:65" s="12" customFormat="1">
      <c r="B3044" s="153"/>
      <c r="D3044" s="154" t="s">
        <v>259</v>
      </c>
      <c r="E3044" s="155" t="s">
        <v>1</v>
      </c>
      <c r="F3044" s="156" t="s">
        <v>2723</v>
      </c>
      <c r="H3044" s="155" t="s">
        <v>1</v>
      </c>
      <c r="L3044" s="153"/>
      <c r="M3044" s="157"/>
      <c r="T3044" s="158"/>
      <c r="AT3044" s="155" t="s">
        <v>259</v>
      </c>
      <c r="AU3044" s="155" t="s">
        <v>88</v>
      </c>
      <c r="AV3044" s="12" t="s">
        <v>80</v>
      </c>
      <c r="AW3044" s="12" t="s">
        <v>27</v>
      </c>
      <c r="AX3044" s="12" t="s">
        <v>72</v>
      </c>
      <c r="AY3044" s="155" t="s">
        <v>157</v>
      </c>
    </row>
    <row r="3045" spans="2:65" s="12" customFormat="1">
      <c r="B3045" s="153"/>
      <c r="D3045" s="154" t="s">
        <v>259</v>
      </c>
      <c r="E3045" s="155" t="s">
        <v>1</v>
      </c>
      <c r="F3045" s="156" t="s">
        <v>5142</v>
      </c>
      <c r="H3045" s="155" t="s">
        <v>1</v>
      </c>
      <c r="L3045" s="153"/>
      <c r="M3045" s="157"/>
      <c r="T3045" s="158"/>
      <c r="AT3045" s="155" t="s">
        <v>259</v>
      </c>
      <c r="AU3045" s="155" t="s">
        <v>88</v>
      </c>
      <c r="AV3045" s="12" t="s">
        <v>80</v>
      </c>
      <c r="AW3045" s="12" t="s">
        <v>27</v>
      </c>
      <c r="AX3045" s="12" t="s">
        <v>72</v>
      </c>
      <c r="AY3045" s="155" t="s">
        <v>157</v>
      </c>
    </row>
    <row r="3046" spans="2:65" s="12" customFormat="1">
      <c r="B3046" s="153"/>
      <c r="D3046" s="154" t="s">
        <v>259</v>
      </c>
      <c r="E3046" s="155" t="s">
        <v>1</v>
      </c>
      <c r="F3046" s="156" t="s">
        <v>2759</v>
      </c>
      <c r="H3046" s="155" t="s">
        <v>1</v>
      </c>
      <c r="L3046" s="153"/>
      <c r="M3046" s="157"/>
      <c r="T3046" s="158"/>
      <c r="AT3046" s="155" t="s">
        <v>259</v>
      </c>
      <c r="AU3046" s="155" t="s">
        <v>88</v>
      </c>
      <c r="AV3046" s="12" t="s">
        <v>80</v>
      </c>
      <c r="AW3046" s="12" t="s">
        <v>27</v>
      </c>
      <c r="AX3046" s="12" t="s">
        <v>72</v>
      </c>
      <c r="AY3046" s="155" t="s">
        <v>157</v>
      </c>
    </row>
    <row r="3047" spans="2:65" s="13" customFormat="1">
      <c r="B3047" s="159"/>
      <c r="D3047" s="154" t="s">
        <v>259</v>
      </c>
      <c r="E3047" s="160" t="s">
        <v>1</v>
      </c>
      <c r="F3047" s="161" t="s">
        <v>5576</v>
      </c>
      <c r="H3047" s="162">
        <v>2</v>
      </c>
      <c r="L3047" s="159"/>
      <c r="M3047" s="163"/>
      <c r="T3047" s="164"/>
      <c r="AT3047" s="160" t="s">
        <v>259</v>
      </c>
      <c r="AU3047" s="160" t="s">
        <v>88</v>
      </c>
      <c r="AV3047" s="13" t="s">
        <v>88</v>
      </c>
      <c r="AW3047" s="13" t="s">
        <v>27</v>
      </c>
      <c r="AX3047" s="13" t="s">
        <v>72</v>
      </c>
      <c r="AY3047" s="160" t="s">
        <v>157</v>
      </c>
    </row>
    <row r="3048" spans="2:65" s="14" customFormat="1">
      <c r="B3048" s="165"/>
      <c r="D3048" s="154" t="s">
        <v>259</v>
      </c>
      <c r="E3048" s="166" t="s">
        <v>1</v>
      </c>
      <c r="F3048" s="167" t="s">
        <v>265</v>
      </c>
      <c r="H3048" s="168">
        <v>2</v>
      </c>
      <c r="L3048" s="165"/>
      <c r="M3048" s="169"/>
      <c r="T3048" s="170"/>
      <c r="AT3048" s="166" t="s">
        <v>259</v>
      </c>
      <c r="AU3048" s="166" t="s">
        <v>88</v>
      </c>
      <c r="AV3048" s="14" t="s">
        <v>164</v>
      </c>
      <c r="AW3048" s="14" t="s">
        <v>27</v>
      </c>
      <c r="AX3048" s="14" t="s">
        <v>80</v>
      </c>
      <c r="AY3048" s="166" t="s">
        <v>157</v>
      </c>
    </row>
    <row r="3049" spans="2:65" s="1" customFormat="1" ht="24.25" customHeight="1">
      <c r="B3049" s="28"/>
      <c r="C3049" s="205" t="s">
        <v>5598</v>
      </c>
      <c r="D3049" s="205" t="s">
        <v>557</v>
      </c>
      <c r="E3049" s="206" t="s">
        <v>5599</v>
      </c>
      <c r="F3049" s="207" t="s">
        <v>5600</v>
      </c>
      <c r="G3049" s="208" t="s">
        <v>306</v>
      </c>
      <c r="H3049" s="209">
        <v>1.462</v>
      </c>
      <c r="I3049" s="904"/>
      <c r="J3049" s="210">
        <f>ROUND(I3049*H3049,2)</f>
        <v>0</v>
      </c>
      <c r="K3049" s="207" t="s">
        <v>2720</v>
      </c>
      <c r="L3049" s="185"/>
      <c r="M3049" s="186" t="s">
        <v>1</v>
      </c>
      <c r="N3049" s="187" t="s">
        <v>38</v>
      </c>
      <c r="O3049" s="142">
        <v>0</v>
      </c>
      <c r="P3049" s="142">
        <f>O3049*H3049</f>
        <v>0</v>
      </c>
      <c r="Q3049" s="142">
        <v>1.4999999999999999E-2</v>
      </c>
      <c r="R3049" s="142">
        <f>Q3049*H3049</f>
        <v>2.1929999999999998E-2</v>
      </c>
      <c r="S3049" s="142">
        <v>0</v>
      </c>
      <c r="T3049" s="143">
        <f>S3049*H3049</f>
        <v>0</v>
      </c>
      <c r="AR3049" s="144" t="s">
        <v>735</v>
      </c>
      <c r="AT3049" s="144" t="s">
        <v>557</v>
      </c>
      <c r="AU3049" s="144" t="s">
        <v>88</v>
      </c>
      <c r="AY3049" s="16" t="s">
        <v>157</v>
      </c>
      <c r="BE3049" s="145">
        <f>IF(N3049="základní",J3049,0)</f>
        <v>0</v>
      </c>
      <c r="BF3049" s="145">
        <f>IF(N3049="snížená",J3049,0)</f>
        <v>0</v>
      </c>
      <c r="BG3049" s="145">
        <f>IF(N3049="zákl. přenesená",J3049,0)</f>
        <v>0</v>
      </c>
      <c r="BH3049" s="145">
        <f>IF(N3049="sníž. přenesená",J3049,0)</f>
        <v>0</v>
      </c>
      <c r="BI3049" s="145">
        <f>IF(N3049="nulová",J3049,0)</f>
        <v>0</v>
      </c>
      <c r="BJ3049" s="16" t="s">
        <v>88</v>
      </c>
      <c r="BK3049" s="145">
        <f>ROUND(I3049*H3049,2)</f>
        <v>0</v>
      </c>
      <c r="BL3049" s="16" t="s">
        <v>188</v>
      </c>
      <c r="BM3049" s="144" t="s">
        <v>5601</v>
      </c>
    </row>
    <row r="3050" spans="2:65" s="1" customFormat="1" ht="27">
      <c r="B3050" s="28"/>
      <c r="D3050" s="154" t="s">
        <v>1574</v>
      </c>
      <c r="F3050" s="188" t="s">
        <v>5602</v>
      </c>
      <c r="L3050" s="28"/>
      <c r="M3050" s="152"/>
      <c r="T3050" s="52"/>
      <c r="AT3050" s="16" t="s">
        <v>1574</v>
      </c>
      <c r="AU3050" s="16" t="s">
        <v>88</v>
      </c>
    </row>
    <row r="3051" spans="2:65" s="12" customFormat="1">
      <c r="B3051" s="153"/>
      <c r="D3051" s="154" t="s">
        <v>259</v>
      </c>
      <c r="E3051" s="155" t="s">
        <v>1</v>
      </c>
      <c r="F3051" s="156" t="s">
        <v>2723</v>
      </c>
      <c r="H3051" s="155" t="s">
        <v>1</v>
      </c>
      <c r="L3051" s="153"/>
      <c r="M3051" s="157"/>
      <c r="T3051" s="158"/>
      <c r="AT3051" s="155" t="s">
        <v>259</v>
      </c>
      <c r="AU3051" s="155" t="s">
        <v>88</v>
      </c>
      <c r="AV3051" s="12" t="s">
        <v>80</v>
      </c>
      <c r="AW3051" s="12" t="s">
        <v>27</v>
      </c>
      <c r="AX3051" s="12" t="s">
        <v>72</v>
      </c>
      <c r="AY3051" s="155" t="s">
        <v>157</v>
      </c>
    </row>
    <row r="3052" spans="2:65" s="12" customFormat="1">
      <c r="B3052" s="153"/>
      <c r="D3052" s="154" t="s">
        <v>259</v>
      </c>
      <c r="E3052" s="155" t="s">
        <v>1</v>
      </c>
      <c r="F3052" s="156" t="s">
        <v>5142</v>
      </c>
      <c r="H3052" s="155" t="s">
        <v>1</v>
      </c>
      <c r="L3052" s="153"/>
      <c r="M3052" s="157"/>
      <c r="T3052" s="158"/>
      <c r="AT3052" s="155" t="s">
        <v>259</v>
      </c>
      <c r="AU3052" s="155" t="s">
        <v>88</v>
      </c>
      <c r="AV3052" s="12" t="s">
        <v>80</v>
      </c>
      <c r="AW3052" s="12" t="s">
        <v>27</v>
      </c>
      <c r="AX3052" s="12" t="s">
        <v>72</v>
      </c>
      <c r="AY3052" s="155" t="s">
        <v>157</v>
      </c>
    </row>
    <row r="3053" spans="2:65" s="12" customFormat="1">
      <c r="B3053" s="153"/>
      <c r="D3053" s="154" t="s">
        <v>259</v>
      </c>
      <c r="E3053" s="155" t="s">
        <v>1</v>
      </c>
      <c r="F3053" s="156" t="s">
        <v>2759</v>
      </c>
      <c r="H3053" s="155" t="s">
        <v>1</v>
      </c>
      <c r="L3053" s="153"/>
      <c r="M3053" s="157"/>
      <c r="T3053" s="158"/>
      <c r="AT3053" s="155" t="s">
        <v>259</v>
      </c>
      <c r="AU3053" s="155" t="s">
        <v>88</v>
      </c>
      <c r="AV3053" s="12" t="s">
        <v>80</v>
      </c>
      <c r="AW3053" s="12" t="s">
        <v>27</v>
      </c>
      <c r="AX3053" s="12" t="s">
        <v>72</v>
      </c>
      <c r="AY3053" s="155" t="s">
        <v>157</v>
      </c>
    </row>
    <row r="3054" spans="2:65" s="13" customFormat="1">
      <c r="B3054" s="159"/>
      <c r="D3054" s="154" t="s">
        <v>259</v>
      </c>
      <c r="E3054" s="160" t="s">
        <v>1</v>
      </c>
      <c r="F3054" s="161" t="s">
        <v>5582</v>
      </c>
      <c r="H3054" s="162">
        <v>1.462</v>
      </c>
      <c r="L3054" s="159"/>
      <c r="M3054" s="163"/>
      <c r="T3054" s="164"/>
      <c r="AT3054" s="160" t="s">
        <v>259</v>
      </c>
      <c r="AU3054" s="160" t="s">
        <v>88</v>
      </c>
      <c r="AV3054" s="13" t="s">
        <v>88</v>
      </c>
      <c r="AW3054" s="13" t="s">
        <v>27</v>
      </c>
      <c r="AX3054" s="13" t="s">
        <v>72</v>
      </c>
      <c r="AY3054" s="160" t="s">
        <v>157</v>
      </c>
    </row>
    <row r="3055" spans="2:65" s="14" customFormat="1">
      <c r="B3055" s="165"/>
      <c r="D3055" s="154" t="s">
        <v>259</v>
      </c>
      <c r="E3055" s="166" t="s">
        <v>1</v>
      </c>
      <c r="F3055" s="167" t="s">
        <v>265</v>
      </c>
      <c r="H3055" s="168">
        <v>1.462</v>
      </c>
      <c r="L3055" s="165"/>
      <c r="M3055" s="169"/>
      <c r="T3055" s="170"/>
      <c r="AT3055" s="166" t="s">
        <v>259</v>
      </c>
      <c r="AU3055" s="166" t="s">
        <v>88</v>
      </c>
      <c r="AV3055" s="14" t="s">
        <v>164</v>
      </c>
      <c r="AW3055" s="14" t="s">
        <v>27</v>
      </c>
      <c r="AX3055" s="14" t="s">
        <v>80</v>
      </c>
      <c r="AY3055" s="166" t="s">
        <v>157</v>
      </c>
    </row>
    <row r="3056" spans="2:65" s="1" customFormat="1" ht="24.25" customHeight="1">
      <c r="B3056" s="28"/>
      <c r="C3056" s="198" t="s">
        <v>5603</v>
      </c>
      <c r="D3056" s="198" t="s">
        <v>160</v>
      </c>
      <c r="E3056" s="199" t="s">
        <v>5604</v>
      </c>
      <c r="F3056" s="200" t="s">
        <v>5605</v>
      </c>
      <c r="G3056" s="201" t="s">
        <v>228</v>
      </c>
      <c r="H3056" s="202">
        <v>1</v>
      </c>
      <c r="I3056" s="903"/>
      <c r="J3056" s="203">
        <f>ROUND(I3056*H3056,2)</f>
        <v>0</v>
      </c>
      <c r="K3056" s="200" t="s">
        <v>2720</v>
      </c>
      <c r="L3056" s="28"/>
      <c r="M3056" s="140" t="s">
        <v>1</v>
      </c>
      <c r="N3056" s="141" t="s">
        <v>38</v>
      </c>
      <c r="O3056" s="142">
        <v>7.62</v>
      </c>
      <c r="P3056" s="142">
        <f>O3056*H3056</f>
        <v>7.62</v>
      </c>
      <c r="Q3056" s="142">
        <v>0</v>
      </c>
      <c r="R3056" s="142">
        <f>Q3056*H3056</f>
        <v>0</v>
      </c>
      <c r="S3056" s="142">
        <v>0</v>
      </c>
      <c r="T3056" s="143">
        <f>S3056*H3056</f>
        <v>0</v>
      </c>
      <c r="AR3056" s="144" t="s">
        <v>188</v>
      </c>
      <c r="AT3056" s="144" t="s">
        <v>160</v>
      </c>
      <c r="AU3056" s="144" t="s">
        <v>88</v>
      </c>
      <c r="AY3056" s="16" t="s">
        <v>157</v>
      </c>
      <c r="BE3056" s="145">
        <f>IF(N3056="základní",J3056,0)</f>
        <v>0</v>
      </c>
      <c r="BF3056" s="145">
        <f>IF(N3056="snížená",J3056,0)</f>
        <v>0</v>
      </c>
      <c r="BG3056" s="145">
        <f>IF(N3056="zákl. přenesená",J3056,0)</f>
        <v>0</v>
      </c>
      <c r="BH3056" s="145">
        <f>IF(N3056="sníž. přenesená",J3056,0)</f>
        <v>0</v>
      </c>
      <c r="BI3056" s="145">
        <f>IF(N3056="nulová",J3056,0)</f>
        <v>0</v>
      </c>
      <c r="BJ3056" s="16" t="s">
        <v>88</v>
      </c>
      <c r="BK3056" s="145">
        <f>ROUND(I3056*H3056,2)</f>
        <v>0</v>
      </c>
      <c r="BL3056" s="16" t="s">
        <v>188</v>
      </c>
      <c r="BM3056" s="144" t="s">
        <v>5606</v>
      </c>
    </row>
    <row r="3057" spans="2:65" s="1" customFormat="1">
      <c r="B3057" s="28"/>
      <c r="D3057" s="150" t="s">
        <v>214</v>
      </c>
      <c r="F3057" s="870" t="s">
        <v>5607</v>
      </c>
      <c r="L3057" s="28"/>
      <c r="M3057" s="152"/>
      <c r="T3057" s="52"/>
      <c r="AT3057" s="16" t="s">
        <v>214</v>
      </c>
      <c r="AU3057" s="16" t="s">
        <v>88</v>
      </c>
    </row>
    <row r="3058" spans="2:65" s="12" customFormat="1">
      <c r="B3058" s="153"/>
      <c r="D3058" s="154" t="s">
        <v>259</v>
      </c>
      <c r="E3058" s="155" t="s">
        <v>1</v>
      </c>
      <c r="F3058" s="156" t="s">
        <v>2723</v>
      </c>
      <c r="H3058" s="155" t="s">
        <v>1</v>
      </c>
      <c r="L3058" s="153"/>
      <c r="M3058" s="157"/>
      <c r="T3058" s="158"/>
      <c r="AT3058" s="155" t="s">
        <v>259</v>
      </c>
      <c r="AU3058" s="155" t="s">
        <v>88</v>
      </c>
      <c r="AV3058" s="12" t="s">
        <v>80</v>
      </c>
      <c r="AW3058" s="12" t="s">
        <v>27</v>
      </c>
      <c r="AX3058" s="12" t="s">
        <v>72</v>
      </c>
      <c r="AY3058" s="155" t="s">
        <v>157</v>
      </c>
    </row>
    <row r="3059" spans="2:65" s="12" customFormat="1">
      <c r="B3059" s="153"/>
      <c r="D3059" s="154" t="s">
        <v>259</v>
      </c>
      <c r="E3059" s="155" t="s">
        <v>1</v>
      </c>
      <c r="F3059" s="156" t="s">
        <v>5142</v>
      </c>
      <c r="H3059" s="155" t="s">
        <v>1</v>
      </c>
      <c r="L3059" s="153"/>
      <c r="M3059" s="157"/>
      <c r="T3059" s="158"/>
      <c r="AT3059" s="155" t="s">
        <v>259</v>
      </c>
      <c r="AU3059" s="155" t="s">
        <v>88</v>
      </c>
      <c r="AV3059" s="12" t="s">
        <v>80</v>
      </c>
      <c r="AW3059" s="12" t="s">
        <v>27</v>
      </c>
      <c r="AX3059" s="12" t="s">
        <v>72</v>
      </c>
      <c r="AY3059" s="155" t="s">
        <v>157</v>
      </c>
    </row>
    <row r="3060" spans="2:65" s="12" customFormat="1">
      <c r="B3060" s="153"/>
      <c r="D3060" s="154" t="s">
        <v>259</v>
      </c>
      <c r="E3060" s="155" t="s">
        <v>1</v>
      </c>
      <c r="F3060" s="156" t="s">
        <v>2758</v>
      </c>
      <c r="H3060" s="155" t="s">
        <v>1</v>
      </c>
      <c r="L3060" s="153"/>
      <c r="M3060" s="157"/>
      <c r="T3060" s="158"/>
      <c r="AT3060" s="155" t="s">
        <v>259</v>
      </c>
      <c r="AU3060" s="155" t="s">
        <v>88</v>
      </c>
      <c r="AV3060" s="12" t="s">
        <v>80</v>
      </c>
      <c r="AW3060" s="12" t="s">
        <v>27</v>
      </c>
      <c r="AX3060" s="12" t="s">
        <v>72</v>
      </c>
      <c r="AY3060" s="155" t="s">
        <v>157</v>
      </c>
    </row>
    <row r="3061" spans="2:65" s="13" customFormat="1">
      <c r="B3061" s="159"/>
      <c r="D3061" s="154" t="s">
        <v>259</v>
      </c>
      <c r="E3061" s="160" t="s">
        <v>1</v>
      </c>
      <c r="F3061" s="161" t="s">
        <v>5608</v>
      </c>
      <c r="H3061" s="162">
        <v>1</v>
      </c>
      <c r="L3061" s="159"/>
      <c r="M3061" s="163"/>
      <c r="T3061" s="164"/>
      <c r="AT3061" s="160" t="s">
        <v>259</v>
      </c>
      <c r="AU3061" s="160" t="s">
        <v>88</v>
      </c>
      <c r="AV3061" s="13" t="s">
        <v>88</v>
      </c>
      <c r="AW3061" s="13" t="s">
        <v>27</v>
      </c>
      <c r="AX3061" s="13" t="s">
        <v>72</v>
      </c>
      <c r="AY3061" s="160" t="s">
        <v>157</v>
      </c>
    </row>
    <row r="3062" spans="2:65" s="14" customFormat="1">
      <c r="B3062" s="165"/>
      <c r="D3062" s="154" t="s">
        <v>259</v>
      </c>
      <c r="E3062" s="166" t="s">
        <v>1</v>
      </c>
      <c r="F3062" s="167" t="s">
        <v>265</v>
      </c>
      <c r="H3062" s="168">
        <v>1</v>
      </c>
      <c r="L3062" s="165"/>
      <c r="M3062" s="169"/>
      <c r="T3062" s="170"/>
      <c r="AT3062" s="166" t="s">
        <v>259</v>
      </c>
      <c r="AU3062" s="166" t="s">
        <v>88</v>
      </c>
      <c r="AV3062" s="14" t="s">
        <v>164</v>
      </c>
      <c r="AW3062" s="14" t="s">
        <v>27</v>
      </c>
      <c r="AX3062" s="14" t="s">
        <v>80</v>
      </c>
      <c r="AY3062" s="166" t="s">
        <v>157</v>
      </c>
    </row>
    <row r="3063" spans="2:65" s="1" customFormat="1" ht="24.25" customHeight="1">
      <c r="B3063" s="28"/>
      <c r="C3063" s="205" t="s">
        <v>5609</v>
      </c>
      <c r="D3063" s="205" t="s">
        <v>557</v>
      </c>
      <c r="E3063" s="206" t="s">
        <v>5610</v>
      </c>
      <c r="F3063" s="207" t="s">
        <v>5611</v>
      </c>
      <c r="G3063" s="208" t="s">
        <v>228</v>
      </c>
      <c r="H3063" s="209">
        <v>1</v>
      </c>
      <c r="I3063" s="904"/>
      <c r="J3063" s="210">
        <f>ROUND(I3063*H3063,2)</f>
        <v>0</v>
      </c>
      <c r="K3063" s="207" t="s">
        <v>2720</v>
      </c>
      <c r="L3063" s="185"/>
      <c r="M3063" s="186" t="s">
        <v>1</v>
      </c>
      <c r="N3063" s="187" t="s">
        <v>38</v>
      </c>
      <c r="O3063" s="142">
        <v>0</v>
      </c>
      <c r="P3063" s="142">
        <f>O3063*H3063</f>
        <v>0</v>
      </c>
      <c r="Q3063" s="142">
        <v>3.8289999999999998E-2</v>
      </c>
      <c r="R3063" s="142">
        <f>Q3063*H3063</f>
        <v>3.8289999999999998E-2</v>
      </c>
      <c r="S3063" s="142">
        <v>0</v>
      </c>
      <c r="T3063" s="143">
        <f>S3063*H3063</f>
        <v>0</v>
      </c>
      <c r="AR3063" s="144" t="s">
        <v>735</v>
      </c>
      <c r="AT3063" s="144" t="s">
        <v>557</v>
      </c>
      <c r="AU3063" s="144" t="s">
        <v>88</v>
      </c>
      <c r="AY3063" s="16" t="s">
        <v>157</v>
      </c>
      <c r="BE3063" s="145">
        <f>IF(N3063="základní",J3063,0)</f>
        <v>0</v>
      </c>
      <c r="BF3063" s="145">
        <f>IF(N3063="snížená",J3063,0)</f>
        <v>0</v>
      </c>
      <c r="BG3063" s="145">
        <f>IF(N3063="zákl. přenesená",J3063,0)</f>
        <v>0</v>
      </c>
      <c r="BH3063" s="145">
        <f>IF(N3063="sníž. přenesená",J3063,0)</f>
        <v>0</v>
      </c>
      <c r="BI3063" s="145">
        <f>IF(N3063="nulová",J3063,0)</f>
        <v>0</v>
      </c>
      <c r="BJ3063" s="16" t="s">
        <v>88</v>
      </c>
      <c r="BK3063" s="145">
        <f>ROUND(I3063*H3063,2)</f>
        <v>0</v>
      </c>
      <c r="BL3063" s="16" t="s">
        <v>188</v>
      </c>
      <c r="BM3063" s="144" t="s">
        <v>5612</v>
      </c>
    </row>
    <row r="3064" spans="2:65" s="12" customFormat="1">
      <c r="B3064" s="153"/>
      <c r="D3064" s="154" t="s">
        <v>259</v>
      </c>
      <c r="E3064" s="155" t="s">
        <v>1</v>
      </c>
      <c r="F3064" s="156" t="s">
        <v>2723</v>
      </c>
      <c r="H3064" s="155" t="s">
        <v>1</v>
      </c>
      <c r="L3064" s="153"/>
      <c r="M3064" s="157"/>
      <c r="T3064" s="158"/>
      <c r="AT3064" s="155" t="s">
        <v>259</v>
      </c>
      <c r="AU3064" s="155" t="s">
        <v>88</v>
      </c>
      <c r="AV3064" s="12" t="s">
        <v>80</v>
      </c>
      <c r="AW3064" s="12" t="s">
        <v>27</v>
      </c>
      <c r="AX3064" s="12" t="s">
        <v>72</v>
      </c>
      <c r="AY3064" s="155" t="s">
        <v>157</v>
      </c>
    </row>
    <row r="3065" spans="2:65" s="12" customFormat="1">
      <c r="B3065" s="153"/>
      <c r="D3065" s="154" t="s">
        <v>259</v>
      </c>
      <c r="E3065" s="155" t="s">
        <v>1</v>
      </c>
      <c r="F3065" s="156" t="s">
        <v>5142</v>
      </c>
      <c r="H3065" s="155" t="s">
        <v>1</v>
      </c>
      <c r="L3065" s="153"/>
      <c r="M3065" s="157"/>
      <c r="T3065" s="158"/>
      <c r="AT3065" s="155" t="s">
        <v>259</v>
      </c>
      <c r="AU3065" s="155" t="s">
        <v>88</v>
      </c>
      <c r="AV3065" s="12" t="s">
        <v>80</v>
      </c>
      <c r="AW3065" s="12" t="s">
        <v>27</v>
      </c>
      <c r="AX3065" s="12" t="s">
        <v>72</v>
      </c>
      <c r="AY3065" s="155" t="s">
        <v>157</v>
      </c>
    </row>
    <row r="3066" spans="2:65" s="12" customFormat="1">
      <c r="B3066" s="153"/>
      <c r="D3066" s="154" t="s">
        <v>259</v>
      </c>
      <c r="E3066" s="155" t="s">
        <v>1</v>
      </c>
      <c r="F3066" s="156" t="s">
        <v>2758</v>
      </c>
      <c r="H3066" s="155" t="s">
        <v>1</v>
      </c>
      <c r="L3066" s="153"/>
      <c r="M3066" s="157"/>
      <c r="T3066" s="158"/>
      <c r="AT3066" s="155" t="s">
        <v>259</v>
      </c>
      <c r="AU3066" s="155" t="s">
        <v>88</v>
      </c>
      <c r="AV3066" s="12" t="s">
        <v>80</v>
      </c>
      <c r="AW3066" s="12" t="s">
        <v>27</v>
      </c>
      <c r="AX3066" s="12" t="s">
        <v>72</v>
      </c>
      <c r="AY3066" s="155" t="s">
        <v>157</v>
      </c>
    </row>
    <row r="3067" spans="2:65" s="13" customFormat="1">
      <c r="B3067" s="159"/>
      <c r="D3067" s="154" t="s">
        <v>259</v>
      </c>
      <c r="E3067" s="160" t="s">
        <v>1</v>
      </c>
      <c r="F3067" s="161" t="s">
        <v>5608</v>
      </c>
      <c r="H3067" s="162">
        <v>1</v>
      </c>
      <c r="L3067" s="159"/>
      <c r="M3067" s="163"/>
      <c r="T3067" s="164"/>
      <c r="AT3067" s="160" t="s">
        <v>259</v>
      </c>
      <c r="AU3067" s="160" t="s">
        <v>88</v>
      </c>
      <c r="AV3067" s="13" t="s">
        <v>88</v>
      </c>
      <c r="AW3067" s="13" t="s">
        <v>27</v>
      </c>
      <c r="AX3067" s="13" t="s">
        <v>72</v>
      </c>
      <c r="AY3067" s="160" t="s">
        <v>157</v>
      </c>
    </row>
    <row r="3068" spans="2:65" s="14" customFormat="1">
      <c r="B3068" s="165"/>
      <c r="D3068" s="154" t="s">
        <v>259</v>
      </c>
      <c r="E3068" s="166" t="s">
        <v>1</v>
      </c>
      <c r="F3068" s="167" t="s">
        <v>265</v>
      </c>
      <c r="H3068" s="168">
        <v>1</v>
      </c>
      <c r="L3068" s="165"/>
      <c r="M3068" s="169"/>
      <c r="T3068" s="170"/>
      <c r="AT3068" s="166" t="s">
        <v>259</v>
      </c>
      <c r="AU3068" s="166" t="s">
        <v>88</v>
      </c>
      <c r="AV3068" s="14" t="s">
        <v>164</v>
      </c>
      <c r="AW3068" s="14" t="s">
        <v>27</v>
      </c>
      <c r="AX3068" s="14" t="s">
        <v>80</v>
      </c>
      <c r="AY3068" s="166" t="s">
        <v>157</v>
      </c>
    </row>
    <row r="3069" spans="2:65" s="1" customFormat="1" ht="24.25" customHeight="1">
      <c r="B3069" s="28"/>
      <c r="C3069" s="198" t="s">
        <v>5613</v>
      </c>
      <c r="D3069" s="198" t="s">
        <v>160</v>
      </c>
      <c r="E3069" s="199" t="s">
        <v>5614</v>
      </c>
      <c r="F3069" s="200" t="s">
        <v>5615</v>
      </c>
      <c r="G3069" s="201" t="s">
        <v>228</v>
      </c>
      <c r="H3069" s="202">
        <v>2</v>
      </c>
      <c r="I3069" s="903"/>
      <c r="J3069" s="203">
        <f>ROUND(I3069*H3069,2)</f>
        <v>0</v>
      </c>
      <c r="K3069" s="200" t="s">
        <v>2720</v>
      </c>
      <c r="L3069" s="28"/>
      <c r="M3069" s="140" t="s">
        <v>1</v>
      </c>
      <c r="N3069" s="141" t="s">
        <v>38</v>
      </c>
      <c r="O3069" s="142">
        <v>9.1</v>
      </c>
      <c r="P3069" s="142">
        <f>O3069*H3069</f>
        <v>18.2</v>
      </c>
      <c r="Q3069" s="142">
        <v>0</v>
      </c>
      <c r="R3069" s="142">
        <f>Q3069*H3069</f>
        <v>0</v>
      </c>
      <c r="S3069" s="142">
        <v>0</v>
      </c>
      <c r="T3069" s="143">
        <f>S3069*H3069</f>
        <v>0</v>
      </c>
      <c r="AR3069" s="144" t="s">
        <v>188</v>
      </c>
      <c r="AT3069" s="144" t="s">
        <v>160</v>
      </c>
      <c r="AU3069" s="144" t="s">
        <v>88</v>
      </c>
      <c r="AY3069" s="16" t="s">
        <v>157</v>
      </c>
      <c r="BE3069" s="145">
        <f>IF(N3069="základní",J3069,0)</f>
        <v>0</v>
      </c>
      <c r="BF3069" s="145">
        <f>IF(N3069="snížená",J3069,0)</f>
        <v>0</v>
      </c>
      <c r="BG3069" s="145">
        <f>IF(N3069="zákl. přenesená",J3069,0)</f>
        <v>0</v>
      </c>
      <c r="BH3069" s="145">
        <f>IF(N3069="sníž. přenesená",J3069,0)</f>
        <v>0</v>
      </c>
      <c r="BI3069" s="145">
        <f>IF(N3069="nulová",J3069,0)</f>
        <v>0</v>
      </c>
      <c r="BJ3069" s="16" t="s">
        <v>88</v>
      </c>
      <c r="BK3069" s="145">
        <f>ROUND(I3069*H3069,2)</f>
        <v>0</v>
      </c>
      <c r="BL3069" s="16" t="s">
        <v>188</v>
      </c>
      <c r="BM3069" s="144" t="s">
        <v>5616</v>
      </c>
    </row>
    <row r="3070" spans="2:65" s="1" customFormat="1">
      <c r="B3070" s="28"/>
      <c r="D3070" s="150" t="s">
        <v>214</v>
      </c>
      <c r="F3070" s="870" t="s">
        <v>5617</v>
      </c>
      <c r="L3070" s="28"/>
      <c r="M3070" s="152"/>
      <c r="T3070" s="52"/>
      <c r="AT3070" s="16" t="s">
        <v>214</v>
      </c>
      <c r="AU3070" s="16" t="s">
        <v>88</v>
      </c>
    </row>
    <row r="3071" spans="2:65" s="12" customFormat="1">
      <c r="B3071" s="153"/>
      <c r="D3071" s="154" t="s">
        <v>259</v>
      </c>
      <c r="E3071" s="155" t="s">
        <v>1</v>
      </c>
      <c r="F3071" s="156" t="s">
        <v>2723</v>
      </c>
      <c r="H3071" s="155" t="s">
        <v>1</v>
      </c>
      <c r="L3071" s="153"/>
      <c r="M3071" s="157"/>
      <c r="T3071" s="158"/>
      <c r="AT3071" s="155" t="s">
        <v>259</v>
      </c>
      <c r="AU3071" s="155" t="s">
        <v>88</v>
      </c>
      <c r="AV3071" s="12" t="s">
        <v>80</v>
      </c>
      <c r="AW3071" s="12" t="s">
        <v>27</v>
      </c>
      <c r="AX3071" s="12" t="s">
        <v>72</v>
      </c>
      <c r="AY3071" s="155" t="s">
        <v>157</v>
      </c>
    </row>
    <row r="3072" spans="2:65" s="12" customFormat="1">
      <c r="B3072" s="153"/>
      <c r="D3072" s="154" t="s">
        <v>259</v>
      </c>
      <c r="E3072" s="155" t="s">
        <v>1</v>
      </c>
      <c r="F3072" s="156" t="s">
        <v>5142</v>
      </c>
      <c r="H3072" s="155" t="s">
        <v>1</v>
      </c>
      <c r="L3072" s="153"/>
      <c r="M3072" s="157"/>
      <c r="T3072" s="158"/>
      <c r="AT3072" s="155" t="s">
        <v>259</v>
      </c>
      <c r="AU3072" s="155" t="s">
        <v>88</v>
      </c>
      <c r="AV3072" s="12" t="s">
        <v>80</v>
      </c>
      <c r="AW3072" s="12" t="s">
        <v>27</v>
      </c>
      <c r="AX3072" s="12" t="s">
        <v>72</v>
      </c>
      <c r="AY3072" s="155" t="s">
        <v>157</v>
      </c>
    </row>
    <row r="3073" spans="2:65" s="12" customFormat="1">
      <c r="B3073" s="153"/>
      <c r="D3073" s="154" t="s">
        <v>259</v>
      </c>
      <c r="E3073" s="155" t="s">
        <v>1</v>
      </c>
      <c r="F3073" s="156" t="s">
        <v>2760</v>
      </c>
      <c r="H3073" s="155" t="s">
        <v>1</v>
      </c>
      <c r="L3073" s="153"/>
      <c r="M3073" s="157"/>
      <c r="T3073" s="158"/>
      <c r="AT3073" s="155" t="s">
        <v>259</v>
      </c>
      <c r="AU3073" s="155" t="s">
        <v>88</v>
      </c>
      <c r="AV3073" s="12" t="s">
        <v>80</v>
      </c>
      <c r="AW3073" s="12" t="s">
        <v>27</v>
      </c>
      <c r="AX3073" s="12" t="s">
        <v>72</v>
      </c>
      <c r="AY3073" s="155" t="s">
        <v>157</v>
      </c>
    </row>
    <row r="3074" spans="2:65" s="13" customFormat="1">
      <c r="B3074" s="159"/>
      <c r="D3074" s="154" t="s">
        <v>259</v>
      </c>
      <c r="E3074" s="160" t="s">
        <v>1</v>
      </c>
      <c r="F3074" s="161" t="s">
        <v>5618</v>
      </c>
      <c r="H3074" s="162">
        <v>1</v>
      </c>
      <c r="L3074" s="159"/>
      <c r="M3074" s="163"/>
      <c r="T3074" s="164"/>
      <c r="AT3074" s="160" t="s">
        <v>259</v>
      </c>
      <c r="AU3074" s="160" t="s">
        <v>88</v>
      </c>
      <c r="AV3074" s="13" t="s">
        <v>88</v>
      </c>
      <c r="AW3074" s="13" t="s">
        <v>27</v>
      </c>
      <c r="AX3074" s="13" t="s">
        <v>72</v>
      </c>
      <c r="AY3074" s="160" t="s">
        <v>157</v>
      </c>
    </row>
    <row r="3075" spans="2:65" s="13" customFormat="1">
      <c r="B3075" s="159"/>
      <c r="D3075" s="154" t="s">
        <v>259</v>
      </c>
      <c r="E3075" s="160" t="s">
        <v>1</v>
      </c>
      <c r="F3075" s="161" t="s">
        <v>5619</v>
      </c>
      <c r="H3075" s="162">
        <v>1</v>
      </c>
      <c r="L3075" s="159"/>
      <c r="M3075" s="163"/>
      <c r="T3075" s="164"/>
      <c r="AT3075" s="160" t="s">
        <v>259</v>
      </c>
      <c r="AU3075" s="160" t="s">
        <v>88</v>
      </c>
      <c r="AV3075" s="13" t="s">
        <v>88</v>
      </c>
      <c r="AW3075" s="13" t="s">
        <v>27</v>
      </c>
      <c r="AX3075" s="13" t="s">
        <v>72</v>
      </c>
      <c r="AY3075" s="160" t="s">
        <v>157</v>
      </c>
    </row>
    <row r="3076" spans="2:65" s="14" customFormat="1">
      <c r="B3076" s="165"/>
      <c r="D3076" s="154" t="s">
        <v>259</v>
      </c>
      <c r="E3076" s="166" t="s">
        <v>1</v>
      </c>
      <c r="F3076" s="167" t="s">
        <v>265</v>
      </c>
      <c r="H3076" s="168">
        <v>2</v>
      </c>
      <c r="L3076" s="165"/>
      <c r="M3076" s="169"/>
      <c r="T3076" s="170"/>
      <c r="AT3076" s="166" t="s">
        <v>259</v>
      </c>
      <c r="AU3076" s="166" t="s">
        <v>88</v>
      </c>
      <c r="AV3076" s="14" t="s">
        <v>164</v>
      </c>
      <c r="AW3076" s="14" t="s">
        <v>27</v>
      </c>
      <c r="AX3076" s="14" t="s">
        <v>80</v>
      </c>
      <c r="AY3076" s="166" t="s">
        <v>157</v>
      </c>
    </row>
    <row r="3077" spans="2:65" s="1" customFormat="1" ht="37.9" customHeight="1">
      <c r="B3077" s="28"/>
      <c r="C3077" s="205" t="s">
        <v>5620</v>
      </c>
      <c r="D3077" s="205" t="s">
        <v>557</v>
      </c>
      <c r="E3077" s="206" t="s">
        <v>5621</v>
      </c>
      <c r="F3077" s="207" t="s">
        <v>5622</v>
      </c>
      <c r="G3077" s="208" t="s">
        <v>228</v>
      </c>
      <c r="H3077" s="209">
        <v>1</v>
      </c>
      <c r="I3077" s="904"/>
      <c r="J3077" s="210">
        <f>ROUND(I3077*H3077,2)</f>
        <v>0</v>
      </c>
      <c r="K3077" s="207" t="s">
        <v>2720</v>
      </c>
      <c r="L3077" s="185"/>
      <c r="M3077" s="186" t="s">
        <v>1</v>
      </c>
      <c r="N3077" s="187" t="s">
        <v>38</v>
      </c>
      <c r="O3077" s="142">
        <v>0</v>
      </c>
      <c r="P3077" s="142">
        <f>O3077*H3077</f>
        <v>0</v>
      </c>
      <c r="Q3077" s="142">
        <v>9.8000000000000004E-2</v>
      </c>
      <c r="R3077" s="142">
        <f>Q3077*H3077</f>
        <v>9.8000000000000004E-2</v>
      </c>
      <c r="S3077" s="142">
        <v>0</v>
      </c>
      <c r="T3077" s="143">
        <f>S3077*H3077</f>
        <v>0</v>
      </c>
      <c r="AR3077" s="144" t="s">
        <v>735</v>
      </c>
      <c r="AT3077" s="144" t="s">
        <v>557</v>
      </c>
      <c r="AU3077" s="144" t="s">
        <v>88</v>
      </c>
      <c r="AY3077" s="16" t="s">
        <v>157</v>
      </c>
      <c r="BE3077" s="145">
        <f>IF(N3077="základní",J3077,0)</f>
        <v>0</v>
      </c>
      <c r="BF3077" s="145">
        <f>IF(N3077="snížená",J3077,0)</f>
        <v>0</v>
      </c>
      <c r="BG3077" s="145">
        <f>IF(N3077="zákl. přenesená",J3077,0)</f>
        <v>0</v>
      </c>
      <c r="BH3077" s="145">
        <f>IF(N3077="sníž. přenesená",J3077,0)</f>
        <v>0</v>
      </c>
      <c r="BI3077" s="145">
        <f>IF(N3077="nulová",J3077,0)</f>
        <v>0</v>
      </c>
      <c r="BJ3077" s="16" t="s">
        <v>88</v>
      </c>
      <c r="BK3077" s="145">
        <f>ROUND(I3077*H3077,2)</f>
        <v>0</v>
      </c>
      <c r="BL3077" s="16" t="s">
        <v>188</v>
      </c>
      <c r="BM3077" s="144" t="s">
        <v>5623</v>
      </c>
    </row>
    <row r="3078" spans="2:65" s="1" customFormat="1" ht="72">
      <c r="B3078" s="28"/>
      <c r="D3078" s="154" t="s">
        <v>1574</v>
      </c>
      <c r="F3078" s="188" t="s">
        <v>5624</v>
      </c>
      <c r="L3078" s="28"/>
      <c r="M3078" s="152"/>
      <c r="T3078" s="52"/>
      <c r="AT3078" s="16" t="s">
        <v>1574</v>
      </c>
      <c r="AU3078" s="16" t="s">
        <v>88</v>
      </c>
    </row>
    <row r="3079" spans="2:65" s="12" customFormat="1">
      <c r="B3079" s="153"/>
      <c r="D3079" s="154" t="s">
        <v>259</v>
      </c>
      <c r="E3079" s="155" t="s">
        <v>1</v>
      </c>
      <c r="F3079" s="156" t="s">
        <v>2723</v>
      </c>
      <c r="H3079" s="155" t="s">
        <v>1</v>
      </c>
      <c r="L3079" s="153"/>
      <c r="M3079" s="157"/>
      <c r="T3079" s="158"/>
      <c r="AT3079" s="155" t="s">
        <v>259</v>
      </c>
      <c r="AU3079" s="155" t="s">
        <v>88</v>
      </c>
      <c r="AV3079" s="12" t="s">
        <v>80</v>
      </c>
      <c r="AW3079" s="12" t="s">
        <v>27</v>
      </c>
      <c r="AX3079" s="12" t="s">
        <v>72</v>
      </c>
      <c r="AY3079" s="155" t="s">
        <v>157</v>
      </c>
    </row>
    <row r="3080" spans="2:65" s="12" customFormat="1">
      <c r="B3080" s="153"/>
      <c r="D3080" s="154" t="s">
        <v>259</v>
      </c>
      <c r="E3080" s="155" t="s">
        <v>1</v>
      </c>
      <c r="F3080" s="156" t="s">
        <v>5142</v>
      </c>
      <c r="H3080" s="155" t="s">
        <v>1</v>
      </c>
      <c r="L3080" s="153"/>
      <c r="M3080" s="157"/>
      <c r="T3080" s="158"/>
      <c r="AT3080" s="155" t="s">
        <v>259</v>
      </c>
      <c r="AU3080" s="155" t="s">
        <v>88</v>
      </c>
      <c r="AV3080" s="12" t="s">
        <v>80</v>
      </c>
      <c r="AW3080" s="12" t="s">
        <v>27</v>
      </c>
      <c r="AX3080" s="12" t="s">
        <v>72</v>
      </c>
      <c r="AY3080" s="155" t="s">
        <v>157</v>
      </c>
    </row>
    <row r="3081" spans="2:65" s="12" customFormat="1">
      <c r="B3081" s="153"/>
      <c r="D3081" s="154" t="s">
        <v>259</v>
      </c>
      <c r="E3081" s="155" t="s">
        <v>1</v>
      </c>
      <c r="F3081" s="156" t="s">
        <v>2760</v>
      </c>
      <c r="H3081" s="155" t="s">
        <v>1</v>
      </c>
      <c r="L3081" s="153"/>
      <c r="M3081" s="157"/>
      <c r="T3081" s="158"/>
      <c r="AT3081" s="155" t="s">
        <v>259</v>
      </c>
      <c r="AU3081" s="155" t="s">
        <v>88</v>
      </c>
      <c r="AV3081" s="12" t="s">
        <v>80</v>
      </c>
      <c r="AW3081" s="12" t="s">
        <v>27</v>
      </c>
      <c r="AX3081" s="12" t="s">
        <v>72</v>
      </c>
      <c r="AY3081" s="155" t="s">
        <v>157</v>
      </c>
    </row>
    <row r="3082" spans="2:65" s="13" customFormat="1">
      <c r="B3082" s="159"/>
      <c r="D3082" s="154" t="s">
        <v>259</v>
      </c>
      <c r="E3082" s="160" t="s">
        <v>1</v>
      </c>
      <c r="F3082" s="161" t="s">
        <v>5618</v>
      </c>
      <c r="H3082" s="162">
        <v>1</v>
      </c>
      <c r="L3082" s="159"/>
      <c r="M3082" s="163"/>
      <c r="T3082" s="164"/>
      <c r="AT3082" s="160" t="s">
        <v>259</v>
      </c>
      <c r="AU3082" s="160" t="s">
        <v>88</v>
      </c>
      <c r="AV3082" s="13" t="s">
        <v>88</v>
      </c>
      <c r="AW3082" s="13" t="s">
        <v>27</v>
      </c>
      <c r="AX3082" s="13" t="s">
        <v>72</v>
      </c>
      <c r="AY3082" s="160" t="s">
        <v>157</v>
      </c>
    </row>
    <row r="3083" spans="2:65" s="14" customFormat="1">
      <c r="B3083" s="165"/>
      <c r="D3083" s="154" t="s">
        <v>259</v>
      </c>
      <c r="E3083" s="166" t="s">
        <v>1</v>
      </c>
      <c r="F3083" s="167" t="s">
        <v>265</v>
      </c>
      <c r="H3083" s="168">
        <v>1</v>
      </c>
      <c r="L3083" s="165"/>
      <c r="M3083" s="169"/>
      <c r="T3083" s="170"/>
      <c r="AT3083" s="166" t="s">
        <v>259</v>
      </c>
      <c r="AU3083" s="166" t="s">
        <v>88</v>
      </c>
      <c r="AV3083" s="14" t="s">
        <v>164</v>
      </c>
      <c r="AW3083" s="14" t="s">
        <v>27</v>
      </c>
      <c r="AX3083" s="14" t="s">
        <v>80</v>
      </c>
      <c r="AY3083" s="166" t="s">
        <v>157</v>
      </c>
    </row>
    <row r="3084" spans="2:65" s="1" customFormat="1" ht="37.9" customHeight="1">
      <c r="B3084" s="28"/>
      <c r="C3084" s="205" t="s">
        <v>5625</v>
      </c>
      <c r="D3084" s="205" t="s">
        <v>557</v>
      </c>
      <c r="E3084" s="206" t="s">
        <v>5626</v>
      </c>
      <c r="F3084" s="207" t="s">
        <v>5627</v>
      </c>
      <c r="G3084" s="208" t="s">
        <v>228</v>
      </c>
      <c r="H3084" s="209">
        <v>1</v>
      </c>
      <c r="I3084" s="904"/>
      <c r="J3084" s="210">
        <f>ROUND(I3084*H3084,2)</f>
        <v>0</v>
      </c>
      <c r="K3084" s="207" t="s">
        <v>1</v>
      </c>
      <c r="L3084" s="185"/>
      <c r="M3084" s="186" t="s">
        <v>1</v>
      </c>
      <c r="N3084" s="187" t="s">
        <v>38</v>
      </c>
      <c r="O3084" s="142">
        <v>0</v>
      </c>
      <c r="P3084" s="142">
        <f>O3084*H3084</f>
        <v>0</v>
      </c>
      <c r="Q3084" s="142">
        <v>7.6999999999999999E-2</v>
      </c>
      <c r="R3084" s="142">
        <f>Q3084*H3084</f>
        <v>7.6999999999999999E-2</v>
      </c>
      <c r="S3084" s="142">
        <v>0</v>
      </c>
      <c r="T3084" s="143">
        <f>S3084*H3084</f>
        <v>0</v>
      </c>
      <c r="AR3084" s="144" t="s">
        <v>735</v>
      </c>
      <c r="AT3084" s="144" t="s">
        <v>557</v>
      </c>
      <c r="AU3084" s="144" t="s">
        <v>88</v>
      </c>
      <c r="AY3084" s="16" t="s">
        <v>157</v>
      </c>
      <c r="BE3084" s="145">
        <f>IF(N3084="základní",J3084,0)</f>
        <v>0</v>
      </c>
      <c r="BF3084" s="145">
        <f>IF(N3084="snížená",J3084,0)</f>
        <v>0</v>
      </c>
      <c r="BG3084" s="145">
        <f>IF(N3084="zákl. přenesená",J3084,0)</f>
        <v>0</v>
      </c>
      <c r="BH3084" s="145">
        <f>IF(N3084="sníž. přenesená",J3084,0)</f>
        <v>0</v>
      </c>
      <c r="BI3084" s="145">
        <f>IF(N3084="nulová",J3084,0)</f>
        <v>0</v>
      </c>
      <c r="BJ3084" s="16" t="s">
        <v>88</v>
      </c>
      <c r="BK3084" s="145">
        <f>ROUND(I3084*H3084,2)</f>
        <v>0</v>
      </c>
      <c r="BL3084" s="16" t="s">
        <v>188</v>
      </c>
      <c r="BM3084" s="144" t="s">
        <v>5628</v>
      </c>
    </row>
    <row r="3085" spans="2:65" s="1" customFormat="1" ht="72">
      <c r="B3085" s="28"/>
      <c r="D3085" s="154" t="s">
        <v>1574</v>
      </c>
      <c r="F3085" s="188" t="s">
        <v>5629</v>
      </c>
      <c r="L3085" s="28"/>
      <c r="M3085" s="152"/>
      <c r="T3085" s="52"/>
      <c r="AT3085" s="16" t="s">
        <v>1574</v>
      </c>
      <c r="AU3085" s="16" t="s">
        <v>88</v>
      </c>
    </row>
    <row r="3086" spans="2:65" s="12" customFormat="1">
      <c r="B3086" s="153"/>
      <c r="D3086" s="154" t="s">
        <v>259</v>
      </c>
      <c r="E3086" s="155" t="s">
        <v>1</v>
      </c>
      <c r="F3086" s="156" t="s">
        <v>2723</v>
      </c>
      <c r="H3086" s="155" t="s">
        <v>1</v>
      </c>
      <c r="L3086" s="153"/>
      <c r="M3086" s="157"/>
      <c r="T3086" s="158"/>
      <c r="AT3086" s="155" t="s">
        <v>259</v>
      </c>
      <c r="AU3086" s="155" t="s">
        <v>88</v>
      </c>
      <c r="AV3086" s="12" t="s">
        <v>80</v>
      </c>
      <c r="AW3086" s="12" t="s">
        <v>27</v>
      </c>
      <c r="AX3086" s="12" t="s">
        <v>72</v>
      </c>
      <c r="AY3086" s="155" t="s">
        <v>157</v>
      </c>
    </row>
    <row r="3087" spans="2:65" s="12" customFormat="1">
      <c r="B3087" s="153"/>
      <c r="D3087" s="154" t="s">
        <v>259</v>
      </c>
      <c r="E3087" s="155" t="s">
        <v>1</v>
      </c>
      <c r="F3087" s="156" t="s">
        <v>5142</v>
      </c>
      <c r="H3087" s="155" t="s">
        <v>1</v>
      </c>
      <c r="L3087" s="153"/>
      <c r="M3087" s="157"/>
      <c r="T3087" s="158"/>
      <c r="AT3087" s="155" t="s">
        <v>259</v>
      </c>
      <c r="AU3087" s="155" t="s">
        <v>88</v>
      </c>
      <c r="AV3087" s="12" t="s">
        <v>80</v>
      </c>
      <c r="AW3087" s="12" t="s">
        <v>27</v>
      </c>
      <c r="AX3087" s="12" t="s">
        <v>72</v>
      </c>
      <c r="AY3087" s="155" t="s">
        <v>157</v>
      </c>
    </row>
    <row r="3088" spans="2:65" s="12" customFormat="1">
      <c r="B3088" s="153"/>
      <c r="D3088" s="154" t="s">
        <v>259</v>
      </c>
      <c r="E3088" s="155" t="s">
        <v>1</v>
      </c>
      <c r="F3088" s="156" t="s">
        <v>2760</v>
      </c>
      <c r="H3088" s="155" t="s">
        <v>1</v>
      </c>
      <c r="L3088" s="153"/>
      <c r="M3088" s="157"/>
      <c r="T3088" s="158"/>
      <c r="AT3088" s="155" t="s">
        <v>259</v>
      </c>
      <c r="AU3088" s="155" t="s">
        <v>88</v>
      </c>
      <c r="AV3088" s="12" t="s">
        <v>80</v>
      </c>
      <c r="AW3088" s="12" t="s">
        <v>27</v>
      </c>
      <c r="AX3088" s="12" t="s">
        <v>72</v>
      </c>
      <c r="AY3088" s="155" t="s">
        <v>157</v>
      </c>
    </row>
    <row r="3089" spans="2:65" s="13" customFormat="1">
      <c r="B3089" s="159"/>
      <c r="D3089" s="154" t="s">
        <v>259</v>
      </c>
      <c r="E3089" s="160" t="s">
        <v>1</v>
      </c>
      <c r="F3089" s="161" t="s">
        <v>5619</v>
      </c>
      <c r="H3089" s="162">
        <v>1</v>
      </c>
      <c r="L3089" s="159"/>
      <c r="M3089" s="163"/>
      <c r="T3089" s="164"/>
      <c r="AT3089" s="160" t="s">
        <v>259</v>
      </c>
      <c r="AU3089" s="160" t="s">
        <v>88</v>
      </c>
      <c r="AV3089" s="13" t="s">
        <v>88</v>
      </c>
      <c r="AW3089" s="13" t="s">
        <v>27</v>
      </c>
      <c r="AX3089" s="13" t="s">
        <v>72</v>
      </c>
      <c r="AY3089" s="160" t="s">
        <v>157</v>
      </c>
    </row>
    <row r="3090" spans="2:65" s="14" customFormat="1">
      <c r="B3090" s="165"/>
      <c r="D3090" s="154" t="s">
        <v>259</v>
      </c>
      <c r="E3090" s="166" t="s">
        <v>1</v>
      </c>
      <c r="F3090" s="167" t="s">
        <v>265</v>
      </c>
      <c r="H3090" s="168">
        <v>1</v>
      </c>
      <c r="L3090" s="165"/>
      <c r="M3090" s="169"/>
      <c r="T3090" s="170"/>
      <c r="AT3090" s="166" t="s">
        <v>259</v>
      </c>
      <c r="AU3090" s="166" t="s">
        <v>88</v>
      </c>
      <c r="AV3090" s="14" t="s">
        <v>164</v>
      </c>
      <c r="AW3090" s="14" t="s">
        <v>27</v>
      </c>
      <c r="AX3090" s="14" t="s">
        <v>80</v>
      </c>
      <c r="AY3090" s="166" t="s">
        <v>157</v>
      </c>
    </row>
    <row r="3091" spans="2:65" s="1" customFormat="1" ht="24.25" customHeight="1">
      <c r="B3091" s="28"/>
      <c r="C3091" s="198" t="s">
        <v>5630</v>
      </c>
      <c r="D3091" s="198" t="s">
        <v>160</v>
      </c>
      <c r="E3091" s="199" t="s">
        <v>5631</v>
      </c>
      <c r="F3091" s="200" t="s">
        <v>5632</v>
      </c>
      <c r="G3091" s="201" t="s">
        <v>228</v>
      </c>
      <c r="H3091" s="202">
        <v>1</v>
      </c>
      <c r="I3091" s="903"/>
      <c r="J3091" s="203">
        <f>ROUND(I3091*H3091,2)</f>
        <v>0</v>
      </c>
      <c r="K3091" s="200" t="s">
        <v>2720</v>
      </c>
      <c r="L3091" s="28"/>
      <c r="M3091" s="140" t="s">
        <v>1</v>
      </c>
      <c r="N3091" s="141" t="s">
        <v>38</v>
      </c>
      <c r="O3091" s="142">
        <v>13.65</v>
      </c>
      <c r="P3091" s="142">
        <f>O3091*H3091</f>
        <v>13.65</v>
      </c>
      <c r="Q3091" s="142">
        <v>0</v>
      </c>
      <c r="R3091" s="142">
        <f>Q3091*H3091</f>
        <v>0</v>
      </c>
      <c r="S3091" s="142">
        <v>0</v>
      </c>
      <c r="T3091" s="143">
        <f>S3091*H3091</f>
        <v>0</v>
      </c>
      <c r="AR3091" s="144" t="s">
        <v>188</v>
      </c>
      <c r="AT3091" s="144" t="s">
        <v>160</v>
      </c>
      <c r="AU3091" s="144" t="s">
        <v>88</v>
      </c>
      <c r="AY3091" s="16" t="s">
        <v>157</v>
      </c>
      <c r="BE3091" s="145">
        <f>IF(N3091="základní",J3091,0)</f>
        <v>0</v>
      </c>
      <c r="BF3091" s="145">
        <f>IF(N3091="snížená",J3091,0)</f>
        <v>0</v>
      </c>
      <c r="BG3091" s="145">
        <f>IF(N3091="zákl. přenesená",J3091,0)</f>
        <v>0</v>
      </c>
      <c r="BH3091" s="145">
        <f>IF(N3091="sníž. přenesená",J3091,0)</f>
        <v>0</v>
      </c>
      <c r="BI3091" s="145">
        <f>IF(N3091="nulová",J3091,0)</f>
        <v>0</v>
      </c>
      <c r="BJ3091" s="16" t="s">
        <v>88</v>
      </c>
      <c r="BK3091" s="145">
        <f>ROUND(I3091*H3091,2)</f>
        <v>0</v>
      </c>
      <c r="BL3091" s="16" t="s">
        <v>188</v>
      </c>
      <c r="BM3091" s="144" t="s">
        <v>5633</v>
      </c>
    </row>
    <row r="3092" spans="2:65" s="1" customFormat="1">
      <c r="B3092" s="28"/>
      <c r="D3092" s="150" t="s">
        <v>214</v>
      </c>
      <c r="F3092" s="870" t="s">
        <v>5634</v>
      </c>
      <c r="L3092" s="28"/>
      <c r="M3092" s="152"/>
      <c r="T3092" s="52"/>
      <c r="AT3092" s="16" t="s">
        <v>214</v>
      </c>
      <c r="AU3092" s="16" t="s">
        <v>88</v>
      </c>
    </row>
    <row r="3093" spans="2:65" s="12" customFormat="1">
      <c r="B3093" s="153"/>
      <c r="D3093" s="154" t="s">
        <v>259</v>
      </c>
      <c r="E3093" s="155" t="s">
        <v>1</v>
      </c>
      <c r="F3093" s="156" t="s">
        <v>2723</v>
      </c>
      <c r="H3093" s="155" t="s">
        <v>1</v>
      </c>
      <c r="L3093" s="153"/>
      <c r="M3093" s="157"/>
      <c r="T3093" s="158"/>
      <c r="AT3093" s="155" t="s">
        <v>259</v>
      </c>
      <c r="AU3093" s="155" t="s">
        <v>88</v>
      </c>
      <c r="AV3093" s="12" t="s">
        <v>80</v>
      </c>
      <c r="AW3093" s="12" t="s">
        <v>27</v>
      </c>
      <c r="AX3093" s="12" t="s">
        <v>72</v>
      </c>
      <c r="AY3093" s="155" t="s">
        <v>157</v>
      </c>
    </row>
    <row r="3094" spans="2:65" s="12" customFormat="1">
      <c r="B3094" s="153"/>
      <c r="D3094" s="154" t="s">
        <v>259</v>
      </c>
      <c r="E3094" s="155" t="s">
        <v>1</v>
      </c>
      <c r="F3094" s="156" t="s">
        <v>5142</v>
      </c>
      <c r="H3094" s="155" t="s">
        <v>1</v>
      </c>
      <c r="L3094" s="153"/>
      <c r="M3094" s="157"/>
      <c r="T3094" s="158"/>
      <c r="AT3094" s="155" t="s">
        <v>259</v>
      </c>
      <c r="AU3094" s="155" t="s">
        <v>88</v>
      </c>
      <c r="AV3094" s="12" t="s">
        <v>80</v>
      </c>
      <c r="AW3094" s="12" t="s">
        <v>27</v>
      </c>
      <c r="AX3094" s="12" t="s">
        <v>72</v>
      </c>
      <c r="AY3094" s="155" t="s">
        <v>157</v>
      </c>
    </row>
    <row r="3095" spans="2:65" s="12" customFormat="1">
      <c r="B3095" s="153"/>
      <c r="D3095" s="154" t="s">
        <v>259</v>
      </c>
      <c r="E3095" s="155" t="s">
        <v>1</v>
      </c>
      <c r="F3095" s="156" t="s">
        <v>2760</v>
      </c>
      <c r="H3095" s="155" t="s">
        <v>1</v>
      </c>
      <c r="L3095" s="153"/>
      <c r="M3095" s="157"/>
      <c r="T3095" s="158"/>
      <c r="AT3095" s="155" t="s">
        <v>259</v>
      </c>
      <c r="AU3095" s="155" t="s">
        <v>88</v>
      </c>
      <c r="AV3095" s="12" t="s">
        <v>80</v>
      </c>
      <c r="AW3095" s="12" t="s">
        <v>27</v>
      </c>
      <c r="AX3095" s="12" t="s">
        <v>72</v>
      </c>
      <c r="AY3095" s="155" t="s">
        <v>157</v>
      </c>
    </row>
    <row r="3096" spans="2:65" s="13" customFormat="1">
      <c r="B3096" s="159"/>
      <c r="D3096" s="154" t="s">
        <v>259</v>
      </c>
      <c r="E3096" s="160" t="s">
        <v>1</v>
      </c>
      <c r="F3096" s="161" t="s">
        <v>5619</v>
      </c>
      <c r="H3096" s="162">
        <v>1</v>
      </c>
      <c r="L3096" s="159"/>
      <c r="M3096" s="163"/>
      <c r="T3096" s="164"/>
      <c r="AT3096" s="160" t="s">
        <v>259</v>
      </c>
      <c r="AU3096" s="160" t="s">
        <v>88</v>
      </c>
      <c r="AV3096" s="13" t="s">
        <v>88</v>
      </c>
      <c r="AW3096" s="13" t="s">
        <v>27</v>
      </c>
      <c r="AX3096" s="13" t="s">
        <v>72</v>
      </c>
      <c r="AY3096" s="160" t="s">
        <v>157</v>
      </c>
    </row>
    <row r="3097" spans="2:65" s="14" customFormat="1">
      <c r="B3097" s="165"/>
      <c r="D3097" s="154" t="s">
        <v>259</v>
      </c>
      <c r="E3097" s="166" t="s">
        <v>1</v>
      </c>
      <c r="F3097" s="167" t="s">
        <v>265</v>
      </c>
      <c r="H3097" s="168">
        <v>1</v>
      </c>
      <c r="L3097" s="165"/>
      <c r="M3097" s="169"/>
      <c r="T3097" s="170"/>
      <c r="AT3097" s="166" t="s">
        <v>259</v>
      </c>
      <c r="AU3097" s="166" t="s">
        <v>88</v>
      </c>
      <c r="AV3097" s="14" t="s">
        <v>164</v>
      </c>
      <c r="AW3097" s="14" t="s">
        <v>27</v>
      </c>
      <c r="AX3097" s="14" t="s">
        <v>80</v>
      </c>
      <c r="AY3097" s="166" t="s">
        <v>157</v>
      </c>
    </row>
    <row r="3098" spans="2:65" s="1" customFormat="1" ht="24.25" customHeight="1">
      <c r="B3098" s="28"/>
      <c r="C3098" s="205" t="s">
        <v>5635</v>
      </c>
      <c r="D3098" s="205" t="s">
        <v>557</v>
      </c>
      <c r="E3098" s="206" t="s">
        <v>5636</v>
      </c>
      <c r="F3098" s="207" t="s">
        <v>5637</v>
      </c>
      <c r="G3098" s="208" t="s">
        <v>228</v>
      </c>
      <c r="H3098" s="209">
        <v>1</v>
      </c>
      <c r="I3098" s="904"/>
      <c r="J3098" s="210">
        <f>ROUND(I3098*H3098,2)</f>
        <v>0</v>
      </c>
      <c r="K3098" s="207" t="s">
        <v>1</v>
      </c>
      <c r="L3098" s="185"/>
      <c r="M3098" s="186" t="s">
        <v>1</v>
      </c>
      <c r="N3098" s="187" t="s">
        <v>38</v>
      </c>
      <c r="O3098" s="142">
        <v>0</v>
      </c>
      <c r="P3098" s="142">
        <f>O3098*H3098</f>
        <v>0</v>
      </c>
      <c r="Q3098" s="142">
        <v>3.8289999999999998E-2</v>
      </c>
      <c r="R3098" s="142">
        <f>Q3098*H3098</f>
        <v>3.8289999999999998E-2</v>
      </c>
      <c r="S3098" s="142">
        <v>0</v>
      </c>
      <c r="T3098" s="143">
        <f>S3098*H3098</f>
        <v>0</v>
      </c>
      <c r="AR3098" s="144" t="s">
        <v>735</v>
      </c>
      <c r="AT3098" s="144" t="s">
        <v>557</v>
      </c>
      <c r="AU3098" s="144" t="s">
        <v>88</v>
      </c>
      <c r="AY3098" s="16" t="s">
        <v>157</v>
      </c>
      <c r="BE3098" s="145">
        <f>IF(N3098="základní",J3098,0)</f>
        <v>0</v>
      </c>
      <c r="BF3098" s="145">
        <f>IF(N3098="snížená",J3098,0)</f>
        <v>0</v>
      </c>
      <c r="BG3098" s="145">
        <f>IF(N3098="zákl. přenesená",J3098,0)</f>
        <v>0</v>
      </c>
      <c r="BH3098" s="145">
        <f>IF(N3098="sníž. přenesená",J3098,0)</f>
        <v>0</v>
      </c>
      <c r="BI3098" s="145">
        <f>IF(N3098="nulová",J3098,0)</f>
        <v>0</v>
      </c>
      <c r="BJ3098" s="16" t="s">
        <v>88</v>
      </c>
      <c r="BK3098" s="145">
        <f>ROUND(I3098*H3098,2)</f>
        <v>0</v>
      </c>
      <c r="BL3098" s="16" t="s">
        <v>188</v>
      </c>
      <c r="BM3098" s="144" t="s">
        <v>5638</v>
      </c>
    </row>
    <row r="3099" spans="2:65" s="1" customFormat="1" ht="81">
      <c r="B3099" s="28"/>
      <c r="D3099" s="154" t="s">
        <v>1574</v>
      </c>
      <c r="F3099" s="188" t="s">
        <v>5639</v>
      </c>
      <c r="L3099" s="28"/>
      <c r="M3099" s="152"/>
      <c r="T3099" s="52"/>
      <c r="AT3099" s="16" t="s">
        <v>1574</v>
      </c>
      <c r="AU3099" s="16" t="s">
        <v>88</v>
      </c>
    </row>
    <row r="3100" spans="2:65" s="12" customFormat="1">
      <c r="B3100" s="153"/>
      <c r="D3100" s="154" t="s">
        <v>259</v>
      </c>
      <c r="E3100" s="155" t="s">
        <v>1</v>
      </c>
      <c r="F3100" s="156" t="s">
        <v>2723</v>
      </c>
      <c r="H3100" s="155" t="s">
        <v>1</v>
      </c>
      <c r="L3100" s="153"/>
      <c r="M3100" s="157"/>
      <c r="T3100" s="158"/>
      <c r="AT3100" s="155" t="s">
        <v>259</v>
      </c>
      <c r="AU3100" s="155" t="s">
        <v>88</v>
      </c>
      <c r="AV3100" s="12" t="s">
        <v>80</v>
      </c>
      <c r="AW3100" s="12" t="s">
        <v>27</v>
      </c>
      <c r="AX3100" s="12" t="s">
        <v>72</v>
      </c>
      <c r="AY3100" s="155" t="s">
        <v>157</v>
      </c>
    </row>
    <row r="3101" spans="2:65" s="12" customFormat="1">
      <c r="B3101" s="153"/>
      <c r="D3101" s="154" t="s">
        <v>259</v>
      </c>
      <c r="E3101" s="155" t="s">
        <v>1</v>
      </c>
      <c r="F3101" s="156" t="s">
        <v>5142</v>
      </c>
      <c r="H3101" s="155" t="s">
        <v>1</v>
      </c>
      <c r="L3101" s="153"/>
      <c r="M3101" s="157"/>
      <c r="T3101" s="158"/>
      <c r="AT3101" s="155" t="s">
        <v>259</v>
      </c>
      <c r="AU3101" s="155" t="s">
        <v>88</v>
      </c>
      <c r="AV3101" s="12" t="s">
        <v>80</v>
      </c>
      <c r="AW3101" s="12" t="s">
        <v>27</v>
      </c>
      <c r="AX3101" s="12" t="s">
        <v>72</v>
      </c>
      <c r="AY3101" s="155" t="s">
        <v>157</v>
      </c>
    </row>
    <row r="3102" spans="2:65" s="12" customFormat="1">
      <c r="B3102" s="153"/>
      <c r="D3102" s="154" t="s">
        <v>259</v>
      </c>
      <c r="E3102" s="155" t="s">
        <v>1</v>
      </c>
      <c r="F3102" s="156" t="s">
        <v>2759</v>
      </c>
      <c r="H3102" s="155" t="s">
        <v>1</v>
      </c>
      <c r="L3102" s="153"/>
      <c r="M3102" s="157"/>
      <c r="T3102" s="158"/>
      <c r="AT3102" s="155" t="s">
        <v>259</v>
      </c>
      <c r="AU3102" s="155" t="s">
        <v>88</v>
      </c>
      <c r="AV3102" s="12" t="s">
        <v>80</v>
      </c>
      <c r="AW3102" s="12" t="s">
        <v>27</v>
      </c>
      <c r="AX3102" s="12" t="s">
        <v>72</v>
      </c>
      <c r="AY3102" s="155" t="s">
        <v>157</v>
      </c>
    </row>
    <row r="3103" spans="2:65" s="13" customFormat="1">
      <c r="B3103" s="159"/>
      <c r="D3103" s="154" t="s">
        <v>259</v>
      </c>
      <c r="E3103" s="160" t="s">
        <v>1</v>
      </c>
      <c r="F3103" s="161" t="s">
        <v>5640</v>
      </c>
      <c r="H3103" s="162">
        <v>1</v>
      </c>
      <c r="L3103" s="159"/>
      <c r="M3103" s="163"/>
      <c r="T3103" s="164"/>
      <c r="AT3103" s="160" t="s">
        <v>259</v>
      </c>
      <c r="AU3103" s="160" t="s">
        <v>88</v>
      </c>
      <c r="AV3103" s="13" t="s">
        <v>88</v>
      </c>
      <c r="AW3103" s="13" t="s">
        <v>27</v>
      </c>
      <c r="AX3103" s="13" t="s">
        <v>72</v>
      </c>
      <c r="AY3103" s="160" t="s">
        <v>157</v>
      </c>
    </row>
    <row r="3104" spans="2:65" s="14" customFormat="1">
      <c r="B3104" s="165"/>
      <c r="D3104" s="154" t="s">
        <v>259</v>
      </c>
      <c r="E3104" s="166" t="s">
        <v>1</v>
      </c>
      <c r="F3104" s="167" t="s">
        <v>265</v>
      </c>
      <c r="H3104" s="168">
        <v>1</v>
      </c>
      <c r="L3104" s="165"/>
      <c r="M3104" s="169"/>
      <c r="T3104" s="170"/>
      <c r="AT3104" s="166" t="s">
        <v>259</v>
      </c>
      <c r="AU3104" s="166" t="s">
        <v>88</v>
      </c>
      <c r="AV3104" s="14" t="s">
        <v>164</v>
      </c>
      <c r="AW3104" s="14" t="s">
        <v>27</v>
      </c>
      <c r="AX3104" s="14" t="s">
        <v>80</v>
      </c>
      <c r="AY3104" s="166" t="s">
        <v>157</v>
      </c>
    </row>
    <row r="3105" spans="2:65" s="1" customFormat="1" ht="24.25" customHeight="1">
      <c r="B3105" s="28"/>
      <c r="C3105" s="198" t="s">
        <v>5641</v>
      </c>
      <c r="D3105" s="198" t="s">
        <v>160</v>
      </c>
      <c r="E3105" s="199" t="s">
        <v>5642</v>
      </c>
      <c r="F3105" s="200" t="s">
        <v>5643</v>
      </c>
      <c r="G3105" s="201" t="s">
        <v>228</v>
      </c>
      <c r="H3105" s="202">
        <v>1</v>
      </c>
      <c r="I3105" s="903"/>
      <c r="J3105" s="203">
        <f>ROUND(I3105*H3105,2)</f>
        <v>0</v>
      </c>
      <c r="K3105" s="200" t="s">
        <v>2720</v>
      </c>
      <c r="L3105" s="28"/>
      <c r="M3105" s="140" t="s">
        <v>1</v>
      </c>
      <c r="N3105" s="141" t="s">
        <v>38</v>
      </c>
      <c r="O3105" s="142">
        <v>16.399999999999999</v>
      </c>
      <c r="P3105" s="142">
        <f>O3105*H3105</f>
        <v>16.399999999999999</v>
      </c>
      <c r="Q3105" s="142">
        <v>0</v>
      </c>
      <c r="R3105" s="142">
        <f>Q3105*H3105</f>
        <v>0</v>
      </c>
      <c r="S3105" s="142">
        <v>0</v>
      </c>
      <c r="T3105" s="143">
        <f>S3105*H3105</f>
        <v>0</v>
      </c>
      <c r="AR3105" s="144" t="s">
        <v>188</v>
      </c>
      <c r="AT3105" s="144" t="s">
        <v>160</v>
      </c>
      <c r="AU3105" s="144" t="s">
        <v>88</v>
      </c>
      <c r="AY3105" s="16" t="s">
        <v>157</v>
      </c>
      <c r="BE3105" s="145">
        <f>IF(N3105="základní",J3105,0)</f>
        <v>0</v>
      </c>
      <c r="BF3105" s="145">
        <f>IF(N3105="snížená",J3105,0)</f>
        <v>0</v>
      </c>
      <c r="BG3105" s="145">
        <f>IF(N3105="zákl. přenesená",J3105,0)</f>
        <v>0</v>
      </c>
      <c r="BH3105" s="145">
        <f>IF(N3105="sníž. přenesená",J3105,0)</f>
        <v>0</v>
      </c>
      <c r="BI3105" s="145">
        <f>IF(N3105="nulová",J3105,0)</f>
        <v>0</v>
      </c>
      <c r="BJ3105" s="16" t="s">
        <v>88</v>
      </c>
      <c r="BK3105" s="145">
        <f>ROUND(I3105*H3105,2)</f>
        <v>0</v>
      </c>
      <c r="BL3105" s="16" t="s">
        <v>188</v>
      </c>
      <c r="BM3105" s="144" t="s">
        <v>5644</v>
      </c>
    </row>
    <row r="3106" spans="2:65" s="1" customFormat="1">
      <c r="B3106" s="28"/>
      <c r="D3106" s="150" t="s">
        <v>214</v>
      </c>
      <c r="F3106" s="870" t="s">
        <v>5645</v>
      </c>
      <c r="L3106" s="28"/>
      <c r="M3106" s="152"/>
      <c r="T3106" s="52"/>
      <c r="AT3106" s="16" t="s">
        <v>214</v>
      </c>
      <c r="AU3106" s="16" t="s">
        <v>88</v>
      </c>
    </row>
    <row r="3107" spans="2:65" s="12" customFormat="1">
      <c r="B3107" s="153"/>
      <c r="D3107" s="154" t="s">
        <v>259</v>
      </c>
      <c r="E3107" s="155" t="s">
        <v>1</v>
      </c>
      <c r="F3107" s="156" t="s">
        <v>2723</v>
      </c>
      <c r="H3107" s="155" t="s">
        <v>1</v>
      </c>
      <c r="L3107" s="153"/>
      <c r="M3107" s="157"/>
      <c r="T3107" s="158"/>
      <c r="AT3107" s="155" t="s">
        <v>259</v>
      </c>
      <c r="AU3107" s="155" t="s">
        <v>88</v>
      </c>
      <c r="AV3107" s="12" t="s">
        <v>80</v>
      </c>
      <c r="AW3107" s="12" t="s">
        <v>27</v>
      </c>
      <c r="AX3107" s="12" t="s">
        <v>72</v>
      </c>
      <c r="AY3107" s="155" t="s">
        <v>157</v>
      </c>
    </row>
    <row r="3108" spans="2:65" s="12" customFormat="1">
      <c r="B3108" s="153"/>
      <c r="D3108" s="154" t="s">
        <v>259</v>
      </c>
      <c r="E3108" s="155" t="s">
        <v>1</v>
      </c>
      <c r="F3108" s="156" t="s">
        <v>5142</v>
      </c>
      <c r="H3108" s="155" t="s">
        <v>1</v>
      </c>
      <c r="L3108" s="153"/>
      <c r="M3108" s="157"/>
      <c r="T3108" s="158"/>
      <c r="AT3108" s="155" t="s">
        <v>259</v>
      </c>
      <c r="AU3108" s="155" t="s">
        <v>88</v>
      </c>
      <c r="AV3108" s="12" t="s">
        <v>80</v>
      </c>
      <c r="AW3108" s="12" t="s">
        <v>27</v>
      </c>
      <c r="AX3108" s="12" t="s">
        <v>72</v>
      </c>
      <c r="AY3108" s="155" t="s">
        <v>157</v>
      </c>
    </row>
    <row r="3109" spans="2:65" s="12" customFormat="1">
      <c r="B3109" s="153"/>
      <c r="D3109" s="154" t="s">
        <v>259</v>
      </c>
      <c r="E3109" s="155" t="s">
        <v>1</v>
      </c>
      <c r="F3109" s="156" t="s">
        <v>2761</v>
      </c>
      <c r="H3109" s="155" t="s">
        <v>1</v>
      </c>
      <c r="L3109" s="153"/>
      <c r="M3109" s="157"/>
      <c r="T3109" s="158"/>
      <c r="AT3109" s="155" t="s">
        <v>259</v>
      </c>
      <c r="AU3109" s="155" t="s">
        <v>88</v>
      </c>
      <c r="AV3109" s="12" t="s">
        <v>80</v>
      </c>
      <c r="AW3109" s="12" t="s">
        <v>27</v>
      </c>
      <c r="AX3109" s="12" t="s">
        <v>72</v>
      </c>
      <c r="AY3109" s="155" t="s">
        <v>157</v>
      </c>
    </row>
    <row r="3110" spans="2:65" s="13" customFormat="1">
      <c r="B3110" s="159"/>
      <c r="D3110" s="154" t="s">
        <v>259</v>
      </c>
      <c r="E3110" s="160" t="s">
        <v>1</v>
      </c>
      <c r="F3110" s="161" t="s">
        <v>5646</v>
      </c>
      <c r="H3110" s="162">
        <v>1</v>
      </c>
      <c r="L3110" s="159"/>
      <c r="M3110" s="163"/>
      <c r="T3110" s="164"/>
      <c r="AT3110" s="160" t="s">
        <v>259</v>
      </c>
      <c r="AU3110" s="160" t="s">
        <v>88</v>
      </c>
      <c r="AV3110" s="13" t="s">
        <v>88</v>
      </c>
      <c r="AW3110" s="13" t="s">
        <v>27</v>
      </c>
      <c r="AX3110" s="13" t="s">
        <v>72</v>
      </c>
      <c r="AY3110" s="160" t="s">
        <v>157</v>
      </c>
    </row>
    <row r="3111" spans="2:65" s="14" customFormat="1">
      <c r="B3111" s="165"/>
      <c r="D3111" s="154" t="s">
        <v>259</v>
      </c>
      <c r="E3111" s="166" t="s">
        <v>1</v>
      </c>
      <c r="F3111" s="167" t="s">
        <v>265</v>
      </c>
      <c r="H3111" s="168">
        <v>1</v>
      </c>
      <c r="L3111" s="165"/>
      <c r="M3111" s="169"/>
      <c r="T3111" s="170"/>
      <c r="AT3111" s="166" t="s">
        <v>259</v>
      </c>
      <c r="AU3111" s="166" t="s">
        <v>88</v>
      </c>
      <c r="AV3111" s="14" t="s">
        <v>164</v>
      </c>
      <c r="AW3111" s="14" t="s">
        <v>27</v>
      </c>
      <c r="AX3111" s="14" t="s">
        <v>80</v>
      </c>
      <c r="AY3111" s="166" t="s">
        <v>157</v>
      </c>
    </row>
    <row r="3112" spans="2:65" s="1" customFormat="1" ht="24.25" customHeight="1">
      <c r="B3112" s="28"/>
      <c r="C3112" s="205" t="s">
        <v>5647</v>
      </c>
      <c r="D3112" s="205" t="s">
        <v>557</v>
      </c>
      <c r="E3112" s="206" t="s">
        <v>5648</v>
      </c>
      <c r="F3112" s="207" t="s">
        <v>5649</v>
      </c>
      <c r="G3112" s="208" t="s">
        <v>228</v>
      </c>
      <c r="H3112" s="209">
        <v>1</v>
      </c>
      <c r="I3112" s="904"/>
      <c r="J3112" s="210">
        <f>ROUND(I3112*H3112,2)</f>
        <v>0</v>
      </c>
      <c r="K3112" s="207" t="s">
        <v>1</v>
      </c>
      <c r="L3112" s="185"/>
      <c r="M3112" s="186" t="s">
        <v>1</v>
      </c>
      <c r="N3112" s="187" t="s">
        <v>38</v>
      </c>
      <c r="O3112" s="142">
        <v>0</v>
      </c>
      <c r="P3112" s="142">
        <f>O3112*H3112</f>
        <v>0</v>
      </c>
      <c r="Q3112" s="142">
        <v>3.8289999999999998E-2</v>
      </c>
      <c r="R3112" s="142">
        <f>Q3112*H3112</f>
        <v>3.8289999999999998E-2</v>
      </c>
      <c r="S3112" s="142">
        <v>0</v>
      </c>
      <c r="T3112" s="143">
        <f>S3112*H3112</f>
        <v>0</v>
      </c>
      <c r="AR3112" s="144" t="s">
        <v>735</v>
      </c>
      <c r="AT3112" s="144" t="s">
        <v>557</v>
      </c>
      <c r="AU3112" s="144" t="s">
        <v>88</v>
      </c>
      <c r="AY3112" s="16" t="s">
        <v>157</v>
      </c>
      <c r="BE3112" s="145">
        <f>IF(N3112="základní",J3112,0)</f>
        <v>0</v>
      </c>
      <c r="BF3112" s="145">
        <f>IF(N3112="snížená",J3112,0)</f>
        <v>0</v>
      </c>
      <c r="BG3112" s="145">
        <f>IF(N3112="zákl. přenesená",J3112,0)</f>
        <v>0</v>
      </c>
      <c r="BH3112" s="145">
        <f>IF(N3112="sníž. přenesená",J3112,0)</f>
        <v>0</v>
      </c>
      <c r="BI3112" s="145">
        <f>IF(N3112="nulová",J3112,0)</f>
        <v>0</v>
      </c>
      <c r="BJ3112" s="16" t="s">
        <v>88</v>
      </c>
      <c r="BK3112" s="145">
        <f>ROUND(I3112*H3112,2)</f>
        <v>0</v>
      </c>
      <c r="BL3112" s="16" t="s">
        <v>188</v>
      </c>
      <c r="BM3112" s="144" t="s">
        <v>5650</v>
      </c>
    </row>
    <row r="3113" spans="2:65" s="1" customFormat="1" ht="72">
      <c r="B3113" s="28"/>
      <c r="D3113" s="154" t="s">
        <v>1574</v>
      </c>
      <c r="F3113" s="188" t="s">
        <v>5651</v>
      </c>
      <c r="L3113" s="28"/>
      <c r="M3113" s="152"/>
      <c r="T3113" s="52"/>
      <c r="AT3113" s="16" t="s">
        <v>1574</v>
      </c>
      <c r="AU3113" s="16" t="s">
        <v>88</v>
      </c>
    </row>
    <row r="3114" spans="2:65" s="12" customFormat="1">
      <c r="B3114" s="153"/>
      <c r="D3114" s="154" t="s">
        <v>259</v>
      </c>
      <c r="E3114" s="155" t="s">
        <v>1</v>
      </c>
      <c r="F3114" s="156" t="s">
        <v>2723</v>
      </c>
      <c r="H3114" s="155" t="s">
        <v>1</v>
      </c>
      <c r="L3114" s="153"/>
      <c r="M3114" s="157"/>
      <c r="T3114" s="158"/>
      <c r="AT3114" s="155" t="s">
        <v>259</v>
      </c>
      <c r="AU3114" s="155" t="s">
        <v>88</v>
      </c>
      <c r="AV3114" s="12" t="s">
        <v>80</v>
      </c>
      <c r="AW3114" s="12" t="s">
        <v>27</v>
      </c>
      <c r="AX3114" s="12" t="s">
        <v>72</v>
      </c>
      <c r="AY3114" s="155" t="s">
        <v>157</v>
      </c>
    </row>
    <row r="3115" spans="2:65" s="12" customFormat="1">
      <c r="B3115" s="153"/>
      <c r="D3115" s="154" t="s">
        <v>259</v>
      </c>
      <c r="E3115" s="155" t="s">
        <v>1</v>
      </c>
      <c r="F3115" s="156" t="s">
        <v>5142</v>
      </c>
      <c r="H3115" s="155" t="s">
        <v>1</v>
      </c>
      <c r="L3115" s="153"/>
      <c r="M3115" s="157"/>
      <c r="T3115" s="158"/>
      <c r="AT3115" s="155" t="s">
        <v>259</v>
      </c>
      <c r="AU3115" s="155" t="s">
        <v>88</v>
      </c>
      <c r="AV3115" s="12" t="s">
        <v>80</v>
      </c>
      <c r="AW3115" s="12" t="s">
        <v>27</v>
      </c>
      <c r="AX3115" s="12" t="s">
        <v>72</v>
      </c>
      <c r="AY3115" s="155" t="s">
        <v>157</v>
      </c>
    </row>
    <row r="3116" spans="2:65" s="12" customFormat="1">
      <c r="B3116" s="153"/>
      <c r="D3116" s="154" t="s">
        <v>259</v>
      </c>
      <c r="E3116" s="155" t="s">
        <v>1</v>
      </c>
      <c r="F3116" s="156" t="s">
        <v>2761</v>
      </c>
      <c r="H3116" s="155" t="s">
        <v>1</v>
      </c>
      <c r="L3116" s="153"/>
      <c r="M3116" s="157"/>
      <c r="T3116" s="158"/>
      <c r="AT3116" s="155" t="s">
        <v>259</v>
      </c>
      <c r="AU3116" s="155" t="s">
        <v>88</v>
      </c>
      <c r="AV3116" s="12" t="s">
        <v>80</v>
      </c>
      <c r="AW3116" s="12" t="s">
        <v>27</v>
      </c>
      <c r="AX3116" s="12" t="s">
        <v>72</v>
      </c>
      <c r="AY3116" s="155" t="s">
        <v>157</v>
      </c>
    </row>
    <row r="3117" spans="2:65" s="13" customFormat="1">
      <c r="B3117" s="159"/>
      <c r="D3117" s="154" t="s">
        <v>259</v>
      </c>
      <c r="E3117" s="160" t="s">
        <v>1</v>
      </c>
      <c r="F3117" s="161" t="s">
        <v>5646</v>
      </c>
      <c r="H3117" s="162">
        <v>1</v>
      </c>
      <c r="L3117" s="159"/>
      <c r="M3117" s="163"/>
      <c r="T3117" s="164"/>
      <c r="AT3117" s="160" t="s">
        <v>259</v>
      </c>
      <c r="AU3117" s="160" t="s">
        <v>88</v>
      </c>
      <c r="AV3117" s="13" t="s">
        <v>88</v>
      </c>
      <c r="AW3117" s="13" t="s">
        <v>27</v>
      </c>
      <c r="AX3117" s="13" t="s">
        <v>72</v>
      </c>
      <c r="AY3117" s="160" t="s">
        <v>157</v>
      </c>
    </row>
    <row r="3118" spans="2:65" s="14" customFormat="1">
      <c r="B3118" s="165"/>
      <c r="D3118" s="154" t="s">
        <v>259</v>
      </c>
      <c r="E3118" s="166" t="s">
        <v>1</v>
      </c>
      <c r="F3118" s="167" t="s">
        <v>265</v>
      </c>
      <c r="H3118" s="168">
        <v>1</v>
      </c>
      <c r="L3118" s="165"/>
      <c r="M3118" s="169"/>
      <c r="T3118" s="170"/>
      <c r="AT3118" s="166" t="s">
        <v>259</v>
      </c>
      <c r="AU3118" s="166" t="s">
        <v>88</v>
      </c>
      <c r="AV3118" s="14" t="s">
        <v>164</v>
      </c>
      <c r="AW3118" s="14" t="s">
        <v>27</v>
      </c>
      <c r="AX3118" s="14" t="s">
        <v>80</v>
      </c>
      <c r="AY3118" s="166" t="s">
        <v>157</v>
      </c>
    </row>
    <row r="3119" spans="2:65" s="1" customFormat="1" ht="24.25" customHeight="1">
      <c r="B3119" s="28"/>
      <c r="C3119" s="198" t="s">
        <v>5652</v>
      </c>
      <c r="D3119" s="198" t="s">
        <v>160</v>
      </c>
      <c r="E3119" s="199" t="s">
        <v>5653</v>
      </c>
      <c r="F3119" s="200" t="s">
        <v>5654</v>
      </c>
      <c r="G3119" s="201" t="s">
        <v>228</v>
      </c>
      <c r="H3119" s="202">
        <v>1</v>
      </c>
      <c r="I3119" s="903"/>
      <c r="J3119" s="203">
        <f>ROUND(I3119*H3119,2)</f>
        <v>0</v>
      </c>
      <c r="K3119" s="200" t="s">
        <v>2720</v>
      </c>
      <c r="L3119" s="28"/>
      <c r="M3119" s="140" t="s">
        <v>1</v>
      </c>
      <c r="N3119" s="141" t="s">
        <v>38</v>
      </c>
      <c r="O3119" s="142">
        <v>2.0499999999999998</v>
      </c>
      <c r="P3119" s="142">
        <f>O3119*H3119</f>
        <v>2.0499999999999998</v>
      </c>
      <c r="Q3119" s="142">
        <v>0</v>
      </c>
      <c r="R3119" s="142">
        <f>Q3119*H3119</f>
        <v>0</v>
      </c>
      <c r="S3119" s="142">
        <v>0</v>
      </c>
      <c r="T3119" s="143">
        <f>S3119*H3119</f>
        <v>0</v>
      </c>
      <c r="AR3119" s="144" t="s">
        <v>188</v>
      </c>
      <c r="AT3119" s="144" t="s">
        <v>160</v>
      </c>
      <c r="AU3119" s="144" t="s">
        <v>88</v>
      </c>
      <c r="AY3119" s="16" t="s">
        <v>157</v>
      </c>
      <c r="BE3119" s="145">
        <f>IF(N3119="základní",J3119,0)</f>
        <v>0</v>
      </c>
      <c r="BF3119" s="145">
        <f>IF(N3119="snížená",J3119,0)</f>
        <v>0</v>
      </c>
      <c r="BG3119" s="145">
        <f>IF(N3119="zákl. přenesená",J3119,0)</f>
        <v>0</v>
      </c>
      <c r="BH3119" s="145">
        <f>IF(N3119="sníž. přenesená",J3119,0)</f>
        <v>0</v>
      </c>
      <c r="BI3119" s="145">
        <f>IF(N3119="nulová",J3119,0)</f>
        <v>0</v>
      </c>
      <c r="BJ3119" s="16" t="s">
        <v>88</v>
      </c>
      <c r="BK3119" s="145">
        <f>ROUND(I3119*H3119,2)</f>
        <v>0</v>
      </c>
      <c r="BL3119" s="16" t="s">
        <v>188</v>
      </c>
      <c r="BM3119" s="144" t="s">
        <v>5655</v>
      </c>
    </row>
    <row r="3120" spans="2:65" s="1" customFormat="1">
      <c r="B3120" s="28"/>
      <c r="D3120" s="150" t="s">
        <v>214</v>
      </c>
      <c r="F3120" s="870" t="s">
        <v>5656</v>
      </c>
      <c r="L3120" s="28"/>
      <c r="M3120" s="152"/>
      <c r="T3120" s="52"/>
      <c r="AT3120" s="16" t="s">
        <v>214</v>
      </c>
      <c r="AU3120" s="16" t="s">
        <v>88</v>
      </c>
    </row>
    <row r="3121" spans="2:65" s="12" customFormat="1">
      <c r="B3121" s="153"/>
      <c r="D3121" s="154" t="s">
        <v>259</v>
      </c>
      <c r="E3121" s="155" t="s">
        <v>1</v>
      </c>
      <c r="F3121" s="156" t="s">
        <v>2723</v>
      </c>
      <c r="H3121" s="155" t="s">
        <v>1</v>
      </c>
      <c r="L3121" s="153"/>
      <c r="M3121" s="157"/>
      <c r="T3121" s="158"/>
      <c r="AT3121" s="155" t="s">
        <v>259</v>
      </c>
      <c r="AU3121" s="155" t="s">
        <v>88</v>
      </c>
      <c r="AV3121" s="12" t="s">
        <v>80</v>
      </c>
      <c r="AW3121" s="12" t="s">
        <v>27</v>
      </c>
      <c r="AX3121" s="12" t="s">
        <v>72</v>
      </c>
      <c r="AY3121" s="155" t="s">
        <v>157</v>
      </c>
    </row>
    <row r="3122" spans="2:65" s="12" customFormat="1">
      <c r="B3122" s="153"/>
      <c r="D3122" s="154" t="s">
        <v>259</v>
      </c>
      <c r="E3122" s="155" t="s">
        <v>1</v>
      </c>
      <c r="F3122" s="156" t="s">
        <v>5142</v>
      </c>
      <c r="H3122" s="155" t="s">
        <v>1</v>
      </c>
      <c r="L3122" s="153"/>
      <c r="M3122" s="157"/>
      <c r="T3122" s="158"/>
      <c r="AT3122" s="155" t="s">
        <v>259</v>
      </c>
      <c r="AU3122" s="155" t="s">
        <v>88</v>
      </c>
      <c r="AV3122" s="12" t="s">
        <v>80</v>
      </c>
      <c r="AW3122" s="12" t="s">
        <v>27</v>
      </c>
      <c r="AX3122" s="12" t="s">
        <v>72</v>
      </c>
      <c r="AY3122" s="155" t="s">
        <v>157</v>
      </c>
    </row>
    <row r="3123" spans="2:65" s="12" customFormat="1">
      <c r="B3123" s="153"/>
      <c r="D3123" s="154" t="s">
        <v>259</v>
      </c>
      <c r="E3123" s="155" t="s">
        <v>1</v>
      </c>
      <c r="F3123" s="156" t="s">
        <v>2761</v>
      </c>
      <c r="H3123" s="155" t="s">
        <v>1</v>
      </c>
      <c r="L3123" s="153"/>
      <c r="M3123" s="157"/>
      <c r="T3123" s="158"/>
      <c r="AT3123" s="155" t="s">
        <v>259</v>
      </c>
      <c r="AU3123" s="155" t="s">
        <v>88</v>
      </c>
      <c r="AV3123" s="12" t="s">
        <v>80</v>
      </c>
      <c r="AW3123" s="12" t="s">
        <v>27</v>
      </c>
      <c r="AX3123" s="12" t="s">
        <v>72</v>
      </c>
      <c r="AY3123" s="155" t="s">
        <v>157</v>
      </c>
    </row>
    <row r="3124" spans="2:65" s="13" customFormat="1">
      <c r="B3124" s="159"/>
      <c r="D3124" s="154" t="s">
        <v>259</v>
      </c>
      <c r="E3124" s="160" t="s">
        <v>1</v>
      </c>
      <c r="F3124" s="161" t="s">
        <v>5657</v>
      </c>
      <c r="H3124" s="162">
        <v>1</v>
      </c>
      <c r="L3124" s="159"/>
      <c r="M3124" s="163"/>
      <c r="T3124" s="164"/>
      <c r="AT3124" s="160" t="s">
        <v>259</v>
      </c>
      <c r="AU3124" s="160" t="s">
        <v>88</v>
      </c>
      <c r="AV3124" s="13" t="s">
        <v>88</v>
      </c>
      <c r="AW3124" s="13" t="s">
        <v>27</v>
      </c>
      <c r="AX3124" s="13" t="s">
        <v>72</v>
      </c>
      <c r="AY3124" s="160" t="s">
        <v>157</v>
      </c>
    </row>
    <row r="3125" spans="2:65" s="14" customFormat="1">
      <c r="B3125" s="165"/>
      <c r="D3125" s="154" t="s">
        <v>259</v>
      </c>
      <c r="E3125" s="166" t="s">
        <v>1</v>
      </c>
      <c r="F3125" s="167" t="s">
        <v>265</v>
      </c>
      <c r="H3125" s="168">
        <v>1</v>
      </c>
      <c r="L3125" s="165"/>
      <c r="M3125" s="169"/>
      <c r="T3125" s="170"/>
      <c r="AT3125" s="166" t="s">
        <v>259</v>
      </c>
      <c r="AU3125" s="166" t="s">
        <v>88</v>
      </c>
      <c r="AV3125" s="14" t="s">
        <v>164</v>
      </c>
      <c r="AW3125" s="14" t="s">
        <v>27</v>
      </c>
      <c r="AX3125" s="14" t="s">
        <v>80</v>
      </c>
      <c r="AY3125" s="166" t="s">
        <v>157</v>
      </c>
    </row>
    <row r="3126" spans="2:65" s="1" customFormat="1" ht="33" customHeight="1">
      <c r="B3126" s="28"/>
      <c r="C3126" s="205" t="s">
        <v>5658</v>
      </c>
      <c r="D3126" s="205" t="s">
        <v>557</v>
      </c>
      <c r="E3126" s="206" t="s">
        <v>5659</v>
      </c>
      <c r="F3126" s="207" t="s">
        <v>5660</v>
      </c>
      <c r="G3126" s="208" t="s">
        <v>228</v>
      </c>
      <c r="H3126" s="209">
        <v>1</v>
      </c>
      <c r="I3126" s="904"/>
      <c r="J3126" s="210">
        <f>ROUND(I3126*H3126,2)</f>
        <v>0</v>
      </c>
      <c r="K3126" s="207" t="s">
        <v>2720</v>
      </c>
      <c r="L3126" s="185"/>
      <c r="M3126" s="186" t="s">
        <v>1</v>
      </c>
      <c r="N3126" s="187" t="s">
        <v>38</v>
      </c>
      <c r="O3126" s="142">
        <v>0</v>
      </c>
      <c r="P3126" s="142">
        <f>O3126*H3126</f>
        <v>0</v>
      </c>
      <c r="Q3126" s="142">
        <v>7.2370000000000004E-2</v>
      </c>
      <c r="R3126" s="142">
        <f>Q3126*H3126</f>
        <v>7.2370000000000004E-2</v>
      </c>
      <c r="S3126" s="142">
        <v>0</v>
      </c>
      <c r="T3126" s="143">
        <f>S3126*H3126</f>
        <v>0</v>
      </c>
      <c r="AR3126" s="144" t="s">
        <v>735</v>
      </c>
      <c r="AT3126" s="144" t="s">
        <v>557</v>
      </c>
      <c r="AU3126" s="144" t="s">
        <v>88</v>
      </c>
      <c r="AY3126" s="16" t="s">
        <v>157</v>
      </c>
      <c r="BE3126" s="145">
        <f>IF(N3126="základní",J3126,0)</f>
        <v>0</v>
      </c>
      <c r="BF3126" s="145">
        <f>IF(N3126="snížená",J3126,0)</f>
        <v>0</v>
      </c>
      <c r="BG3126" s="145">
        <f>IF(N3126="zákl. přenesená",J3126,0)</f>
        <v>0</v>
      </c>
      <c r="BH3126" s="145">
        <f>IF(N3126="sníž. přenesená",J3126,0)</f>
        <v>0</v>
      </c>
      <c r="BI3126" s="145">
        <f>IF(N3126="nulová",J3126,0)</f>
        <v>0</v>
      </c>
      <c r="BJ3126" s="16" t="s">
        <v>88</v>
      </c>
      <c r="BK3126" s="145">
        <f>ROUND(I3126*H3126,2)</f>
        <v>0</v>
      </c>
      <c r="BL3126" s="16" t="s">
        <v>188</v>
      </c>
      <c r="BM3126" s="144" t="s">
        <v>5661</v>
      </c>
    </row>
    <row r="3127" spans="2:65" s="1" customFormat="1" ht="54">
      <c r="B3127" s="28"/>
      <c r="D3127" s="154" t="s">
        <v>1574</v>
      </c>
      <c r="F3127" s="188" t="s">
        <v>5662</v>
      </c>
      <c r="L3127" s="28"/>
      <c r="M3127" s="152"/>
      <c r="T3127" s="52"/>
      <c r="AT3127" s="16" t="s">
        <v>1574</v>
      </c>
      <c r="AU3127" s="16" t="s">
        <v>88</v>
      </c>
    </row>
    <row r="3128" spans="2:65" s="12" customFormat="1">
      <c r="B3128" s="153"/>
      <c r="D3128" s="154" t="s">
        <v>259</v>
      </c>
      <c r="E3128" s="155" t="s">
        <v>1</v>
      </c>
      <c r="F3128" s="156" t="s">
        <v>2723</v>
      </c>
      <c r="H3128" s="155" t="s">
        <v>1</v>
      </c>
      <c r="L3128" s="153"/>
      <c r="M3128" s="157"/>
      <c r="T3128" s="158"/>
      <c r="AT3128" s="155" t="s">
        <v>259</v>
      </c>
      <c r="AU3128" s="155" t="s">
        <v>88</v>
      </c>
      <c r="AV3128" s="12" t="s">
        <v>80</v>
      </c>
      <c r="AW3128" s="12" t="s">
        <v>27</v>
      </c>
      <c r="AX3128" s="12" t="s">
        <v>72</v>
      </c>
      <c r="AY3128" s="155" t="s">
        <v>157</v>
      </c>
    </row>
    <row r="3129" spans="2:65" s="12" customFormat="1">
      <c r="B3129" s="153"/>
      <c r="D3129" s="154" t="s">
        <v>259</v>
      </c>
      <c r="E3129" s="155" t="s">
        <v>1</v>
      </c>
      <c r="F3129" s="156" t="s">
        <v>5142</v>
      </c>
      <c r="H3129" s="155" t="s">
        <v>1</v>
      </c>
      <c r="L3129" s="153"/>
      <c r="M3129" s="157"/>
      <c r="T3129" s="158"/>
      <c r="AT3129" s="155" t="s">
        <v>259</v>
      </c>
      <c r="AU3129" s="155" t="s">
        <v>88</v>
      </c>
      <c r="AV3129" s="12" t="s">
        <v>80</v>
      </c>
      <c r="AW3129" s="12" t="s">
        <v>27</v>
      </c>
      <c r="AX3129" s="12" t="s">
        <v>72</v>
      </c>
      <c r="AY3129" s="155" t="s">
        <v>157</v>
      </c>
    </row>
    <row r="3130" spans="2:65" s="12" customFormat="1">
      <c r="B3130" s="153"/>
      <c r="D3130" s="154" t="s">
        <v>259</v>
      </c>
      <c r="E3130" s="155" t="s">
        <v>1</v>
      </c>
      <c r="F3130" s="156" t="s">
        <v>2761</v>
      </c>
      <c r="H3130" s="155" t="s">
        <v>1</v>
      </c>
      <c r="L3130" s="153"/>
      <c r="M3130" s="157"/>
      <c r="T3130" s="158"/>
      <c r="AT3130" s="155" t="s">
        <v>259</v>
      </c>
      <c r="AU3130" s="155" t="s">
        <v>88</v>
      </c>
      <c r="AV3130" s="12" t="s">
        <v>80</v>
      </c>
      <c r="AW3130" s="12" t="s">
        <v>27</v>
      </c>
      <c r="AX3130" s="12" t="s">
        <v>72</v>
      </c>
      <c r="AY3130" s="155" t="s">
        <v>157</v>
      </c>
    </row>
    <row r="3131" spans="2:65" s="13" customFormat="1">
      <c r="B3131" s="159"/>
      <c r="D3131" s="154" t="s">
        <v>259</v>
      </c>
      <c r="E3131" s="160" t="s">
        <v>1</v>
      </c>
      <c r="F3131" s="161" t="s">
        <v>5657</v>
      </c>
      <c r="H3131" s="162">
        <v>1</v>
      </c>
      <c r="L3131" s="159"/>
      <c r="M3131" s="163"/>
      <c r="T3131" s="164"/>
      <c r="AT3131" s="160" t="s">
        <v>259</v>
      </c>
      <c r="AU3131" s="160" t="s">
        <v>88</v>
      </c>
      <c r="AV3131" s="13" t="s">
        <v>88</v>
      </c>
      <c r="AW3131" s="13" t="s">
        <v>27</v>
      </c>
      <c r="AX3131" s="13" t="s">
        <v>72</v>
      </c>
      <c r="AY3131" s="160" t="s">
        <v>157</v>
      </c>
    </row>
    <row r="3132" spans="2:65" s="14" customFormat="1">
      <c r="B3132" s="165"/>
      <c r="D3132" s="154" t="s">
        <v>259</v>
      </c>
      <c r="E3132" s="166" t="s">
        <v>1</v>
      </c>
      <c r="F3132" s="167" t="s">
        <v>265</v>
      </c>
      <c r="H3132" s="168">
        <v>1</v>
      </c>
      <c r="L3132" s="165"/>
      <c r="M3132" s="169"/>
      <c r="T3132" s="170"/>
      <c r="AT3132" s="166" t="s">
        <v>259</v>
      </c>
      <c r="AU3132" s="166" t="s">
        <v>88</v>
      </c>
      <c r="AV3132" s="14" t="s">
        <v>164</v>
      </c>
      <c r="AW3132" s="14" t="s">
        <v>27</v>
      </c>
      <c r="AX3132" s="14" t="s">
        <v>80</v>
      </c>
      <c r="AY3132" s="166" t="s">
        <v>157</v>
      </c>
    </row>
    <row r="3133" spans="2:65" s="1" customFormat="1" ht="24.25" customHeight="1">
      <c r="B3133" s="28"/>
      <c r="C3133" s="198" t="s">
        <v>5663</v>
      </c>
      <c r="D3133" s="198" t="s">
        <v>160</v>
      </c>
      <c r="E3133" s="199" t="s">
        <v>5653</v>
      </c>
      <c r="F3133" s="200" t="s">
        <v>5654</v>
      </c>
      <c r="G3133" s="201" t="s">
        <v>228</v>
      </c>
      <c r="H3133" s="202">
        <v>1</v>
      </c>
      <c r="I3133" s="903"/>
      <c r="J3133" s="203">
        <f>ROUND(I3133*H3133,2)</f>
        <v>0</v>
      </c>
      <c r="K3133" s="200" t="s">
        <v>2720</v>
      </c>
      <c r="L3133" s="28"/>
      <c r="M3133" s="140" t="s">
        <v>1</v>
      </c>
      <c r="N3133" s="141" t="s">
        <v>38</v>
      </c>
      <c r="O3133" s="142">
        <v>2.0499999999999998</v>
      </c>
      <c r="P3133" s="142">
        <f>O3133*H3133</f>
        <v>2.0499999999999998</v>
      </c>
      <c r="Q3133" s="142">
        <v>0</v>
      </c>
      <c r="R3133" s="142">
        <f>Q3133*H3133</f>
        <v>0</v>
      </c>
      <c r="S3133" s="142">
        <v>0</v>
      </c>
      <c r="T3133" s="143">
        <f>S3133*H3133</f>
        <v>0</v>
      </c>
      <c r="AR3133" s="144" t="s">
        <v>188</v>
      </c>
      <c r="AT3133" s="144" t="s">
        <v>160</v>
      </c>
      <c r="AU3133" s="144" t="s">
        <v>88</v>
      </c>
      <c r="AY3133" s="16" t="s">
        <v>157</v>
      </c>
      <c r="BE3133" s="145">
        <f>IF(N3133="základní",J3133,0)</f>
        <v>0</v>
      </c>
      <c r="BF3133" s="145">
        <f>IF(N3133="snížená",J3133,0)</f>
        <v>0</v>
      </c>
      <c r="BG3133" s="145">
        <f>IF(N3133="zákl. přenesená",J3133,0)</f>
        <v>0</v>
      </c>
      <c r="BH3133" s="145">
        <f>IF(N3133="sníž. přenesená",J3133,0)</f>
        <v>0</v>
      </c>
      <c r="BI3133" s="145">
        <f>IF(N3133="nulová",J3133,0)</f>
        <v>0</v>
      </c>
      <c r="BJ3133" s="16" t="s">
        <v>88</v>
      </c>
      <c r="BK3133" s="145">
        <f>ROUND(I3133*H3133,2)</f>
        <v>0</v>
      </c>
      <c r="BL3133" s="16" t="s">
        <v>188</v>
      </c>
      <c r="BM3133" s="144" t="s">
        <v>5664</v>
      </c>
    </row>
    <row r="3134" spans="2:65" s="1" customFormat="1">
      <c r="B3134" s="28"/>
      <c r="D3134" s="150" t="s">
        <v>214</v>
      </c>
      <c r="F3134" s="870" t="s">
        <v>5656</v>
      </c>
      <c r="L3134" s="28"/>
      <c r="M3134" s="152"/>
      <c r="T3134" s="52"/>
      <c r="AT3134" s="16" t="s">
        <v>214</v>
      </c>
      <c r="AU3134" s="16" t="s">
        <v>88</v>
      </c>
    </row>
    <row r="3135" spans="2:65" s="12" customFormat="1">
      <c r="B3135" s="153"/>
      <c r="D3135" s="154" t="s">
        <v>259</v>
      </c>
      <c r="E3135" s="155" t="s">
        <v>1</v>
      </c>
      <c r="F3135" s="156" t="s">
        <v>2723</v>
      </c>
      <c r="H3135" s="155" t="s">
        <v>1</v>
      </c>
      <c r="L3135" s="153"/>
      <c r="M3135" s="157"/>
      <c r="T3135" s="158"/>
      <c r="AT3135" s="155" t="s">
        <v>259</v>
      </c>
      <c r="AU3135" s="155" t="s">
        <v>88</v>
      </c>
      <c r="AV3135" s="12" t="s">
        <v>80</v>
      </c>
      <c r="AW3135" s="12" t="s">
        <v>27</v>
      </c>
      <c r="AX3135" s="12" t="s">
        <v>72</v>
      </c>
      <c r="AY3135" s="155" t="s">
        <v>157</v>
      </c>
    </row>
    <row r="3136" spans="2:65" s="12" customFormat="1">
      <c r="B3136" s="153"/>
      <c r="D3136" s="154" t="s">
        <v>259</v>
      </c>
      <c r="E3136" s="155" t="s">
        <v>1</v>
      </c>
      <c r="F3136" s="156" t="s">
        <v>5142</v>
      </c>
      <c r="H3136" s="155" t="s">
        <v>1</v>
      </c>
      <c r="L3136" s="153"/>
      <c r="M3136" s="157"/>
      <c r="T3136" s="158"/>
      <c r="AT3136" s="155" t="s">
        <v>259</v>
      </c>
      <c r="AU3136" s="155" t="s">
        <v>88</v>
      </c>
      <c r="AV3136" s="12" t="s">
        <v>80</v>
      </c>
      <c r="AW3136" s="12" t="s">
        <v>27</v>
      </c>
      <c r="AX3136" s="12" t="s">
        <v>72</v>
      </c>
      <c r="AY3136" s="155" t="s">
        <v>157</v>
      </c>
    </row>
    <row r="3137" spans="2:65" s="12" customFormat="1">
      <c r="B3137" s="153"/>
      <c r="D3137" s="154" t="s">
        <v>259</v>
      </c>
      <c r="E3137" s="155" t="s">
        <v>1</v>
      </c>
      <c r="F3137" s="156" t="s">
        <v>2758</v>
      </c>
      <c r="H3137" s="155" t="s">
        <v>1</v>
      </c>
      <c r="L3137" s="153"/>
      <c r="M3137" s="157"/>
      <c r="T3137" s="158"/>
      <c r="AT3137" s="155" t="s">
        <v>259</v>
      </c>
      <c r="AU3137" s="155" t="s">
        <v>88</v>
      </c>
      <c r="AV3137" s="12" t="s">
        <v>80</v>
      </c>
      <c r="AW3137" s="12" t="s">
        <v>27</v>
      </c>
      <c r="AX3137" s="12" t="s">
        <v>72</v>
      </c>
      <c r="AY3137" s="155" t="s">
        <v>157</v>
      </c>
    </row>
    <row r="3138" spans="2:65" s="13" customFormat="1">
      <c r="B3138" s="159"/>
      <c r="D3138" s="154" t="s">
        <v>259</v>
      </c>
      <c r="E3138" s="160" t="s">
        <v>1</v>
      </c>
      <c r="F3138" s="161" t="s">
        <v>5665</v>
      </c>
      <c r="H3138" s="162">
        <v>1</v>
      </c>
      <c r="L3138" s="159"/>
      <c r="M3138" s="163"/>
      <c r="T3138" s="164"/>
      <c r="AT3138" s="160" t="s">
        <v>259</v>
      </c>
      <c r="AU3138" s="160" t="s">
        <v>88</v>
      </c>
      <c r="AV3138" s="13" t="s">
        <v>88</v>
      </c>
      <c r="AW3138" s="13" t="s">
        <v>27</v>
      </c>
      <c r="AX3138" s="13" t="s">
        <v>72</v>
      </c>
      <c r="AY3138" s="160" t="s">
        <v>157</v>
      </c>
    </row>
    <row r="3139" spans="2:65" s="14" customFormat="1">
      <c r="B3139" s="165"/>
      <c r="D3139" s="154" t="s">
        <v>259</v>
      </c>
      <c r="E3139" s="166" t="s">
        <v>1</v>
      </c>
      <c r="F3139" s="167" t="s">
        <v>265</v>
      </c>
      <c r="H3139" s="168">
        <v>1</v>
      </c>
      <c r="L3139" s="165"/>
      <c r="M3139" s="169"/>
      <c r="T3139" s="170"/>
      <c r="AT3139" s="166" t="s">
        <v>259</v>
      </c>
      <c r="AU3139" s="166" t="s">
        <v>88</v>
      </c>
      <c r="AV3139" s="14" t="s">
        <v>164</v>
      </c>
      <c r="AW3139" s="14" t="s">
        <v>27</v>
      </c>
      <c r="AX3139" s="14" t="s">
        <v>80</v>
      </c>
      <c r="AY3139" s="166" t="s">
        <v>157</v>
      </c>
    </row>
    <row r="3140" spans="2:65" s="1" customFormat="1" ht="37.9" customHeight="1">
      <c r="B3140" s="28"/>
      <c r="C3140" s="205" t="s">
        <v>5666</v>
      </c>
      <c r="D3140" s="205" t="s">
        <v>557</v>
      </c>
      <c r="E3140" s="206" t="s">
        <v>5667</v>
      </c>
      <c r="F3140" s="207" t="s">
        <v>5668</v>
      </c>
      <c r="G3140" s="208" t="s">
        <v>228</v>
      </c>
      <c r="H3140" s="209">
        <v>1</v>
      </c>
      <c r="I3140" s="904"/>
      <c r="J3140" s="210">
        <f>ROUND(I3140*H3140,2)</f>
        <v>0</v>
      </c>
      <c r="K3140" s="207" t="s">
        <v>2720</v>
      </c>
      <c r="L3140" s="185"/>
      <c r="M3140" s="186" t="s">
        <v>1</v>
      </c>
      <c r="N3140" s="187" t="s">
        <v>38</v>
      </c>
      <c r="O3140" s="142">
        <v>0</v>
      </c>
      <c r="P3140" s="142">
        <f>O3140*H3140</f>
        <v>0</v>
      </c>
      <c r="Q3140" s="142">
        <v>7.6999999999999999E-2</v>
      </c>
      <c r="R3140" s="142">
        <f>Q3140*H3140</f>
        <v>7.6999999999999999E-2</v>
      </c>
      <c r="S3140" s="142">
        <v>0</v>
      </c>
      <c r="T3140" s="143">
        <f>S3140*H3140</f>
        <v>0</v>
      </c>
      <c r="AR3140" s="144" t="s">
        <v>735</v>
      </c>
      <c r="AT3140" s="144" t="s">
        <v>557</v>
      </c>
      <c r="AU3140" s="144" t="s">
        <v>88</v>
      </c>
      <c r="AY3140" s="16" t="s">
        <v>157</v>
      </c>
      <c r="BE3140" s="145">
        <f>IF(N3140="základní",J3140,0)</f>
        <v>0</v>
      </c>
      <c r="BF3140" s="145">
        <f>IF(N3140="snížená",J3140,0)</f>
        <v>0</v>
      </c>
      <c r="BG3140" s="145">
        <f>IF(N3140="zákl. přenesená",J3140,0)</f>
        <v>0</v>
      </c>
      <c r="BH3140" s="145">
        <f>IF(N3140="sníž. přenesená",J3140,0)</f>
        <v>0</v>
      </c>
      <c r="BI3140" s="145">
        <f>IF(N3140="nulová",J3140,0)</f>
        <v>0</v>
      </c>
      <c r="BJ3140" s="16" t="s">
        <v>88</v>
      </c>
      <c r="BK3140" s="145">
        <f>ROUND(I3140*H3140,2)</f>
        <v>0</v>
      </c>
      <c r="BL3140" s="16" t="s">
        <v>188</v>
      </c>
      <c r="BM3140" s="144" t="s">
        <v>5669</v>
      </c>
    </row>
    <row r="3141" spans="2:65" s="1" customFormat="1" ht="36">
      <c r="B3141" s="28"/>
      <c r="D3141" s="154" t="s">
        <v>1574</v>
      </c>
      <c r="F3141" s="188" t="s">
        <v>5670</v>
      </c>
      <c r="L3141" s="28"/>
      <c r="M3141" s="152"/>
      <c r="T3141" s="52"/>
      <c r="AT3141" s="16" t="s">
        <v>1574</v>
      </c>
      <c r="AU3141" s="16" t="s">
        <v>88</v>
      </c>
    </row>
    <row r="3142" spans="2:65" s="12" customFormat="1">
      <c r="B3142" s="153"/>
      <c r="D3142" s="154" t="s">
        <v>259</v>
      </c>
      <c r="E3142" s="155" t="s">
        <v>1</v>
      </c>
      <c r="F3142" s="156" t="s">
        <v>2723</v>
      </c>
      <c r="H3142" s="155" t="s">
        <v>1</v>
      </c>
      <c r="L3142" s="153"/>
      <c r="M3142" s="157"/>
      <c r="T3142" s="158"/>
      <c r="AT3142" s="155" t="s">
        <v>259</v>
      </c>
      <c r="AU3142" s="155" t="s">
        <v>88</v>
      </c>
      <c r="AV3142" s="12" t="s">
        <v>80</v>
      </c>
      <c r="AW3142" s="12" t="s">
        <v>27</v>
      </c>
      <c r="AX3142" s="12" t="s">
        <v>72</v>
      </c>
      <c r="AY3142" s="155" t="s">
        <v>157</v>
      </c>
    </row>
    <row r="3143" spans="2:65" s="12" customFormat="1">
      <c r="B3143" s="153"/>
      <c r="D3143" s="154" t="s">
        <v>259</v>
      </c>
      <c r="E3143" s="155" t="s">
        <v>1</v>
      </c>
      <c r="F3143" s="156" t="s">
        <v>5142</v>
      </c>
      <c r="H3143" s="155" t="s">
        <v>1</v>
      </c>
      <c r="L3143" s="153"/>
      <c r="M3143" s="157"/>
      <c r="T3143" s="158"/>
      <c r="AT3143" s="155" t="s">
        <v>259</v>
      </c>
      <c r="AU3143" s="155" t="s">
        <v>88</v>
      </c>
      <c r="AV3143" s="12" t="s">
        <v>80</v>
      </c>
      <c r="AW3143" s="12" t="s">
        <v>27</v>
      </c>
      <c r="AX3143" s="12" t="s">
        <v>72</v>
      </c>
      <c r="AY3143" s="155" t="s">
        <v>157</v>
      </c>
    </row>
    <row r="3144" spans="2:65" s="12" customFormat="1">
      <c r="B3144" s="153"/>
      <c r="D3144" s="154" t="s">
        <v>259</v>
      </c>
      <c r="E3144" s="155" t="s">
        <v>1</v>
      </c>
      <c r="F3144" s="156" t="s">
        <v>2758</v>
      </c>
      <c r="H3144" s="155" t="s">
        <v>1</v>
      </c>
      <c r="L3144" s="153"/>
      <c r="M3144" s="157"/>
      <c r="T3144" s="158"/>
      <c r="AT3144" s="155" t="s">
        <v>259</v>
      </c>
      <c r="AU3144" s="155" t="s">
        <v>88</v>
      </c>
      <c r="AV3144" s="12" t="s">
        <v>80</v>
      </c>
      <c r="AW3144" s="12" t="s">
        <v>27</v>
      </c>
      <c r="AX3144" s="12" t="s">
        <v>72</v>
      </c>
      <c r="AY3144" s="155" t="s">
        <v>157</v>
      </c>
    </row>
    <row r="3145" spans="2:65" s="13" customFormat="1">
      <c r="B3145" s="159"/>
      <c r="D3145" s="154" t="s">
        <v>259</v>
      </c>
      <c r="E3145" s="160" t="s">
        <v>1</v>
      </c>
      <c r="F3145" s="161" t="s">
        <v>5665</v>
      </c>
      <c r="H3145" s="162">
        <v>1</v>
      </c>
      <c r="L3145" s="159"/>
      <c r="M3145" s="163"/>
      <c r="T3145" s="164"/>
      <c r="AT3145" s="160" t="s">
        <v>259</v>
      </c>
      <c r="AU3145" s="160" t="s">
        <v>88</v>
      </c>
      <c r="AV3145" s="13" t="s">
        <v>88</v>
      </c>
      <c r="AW3145" s="13" t="s">
        <v>27</v>
      </c>
      <c r="AX3145" s="13" t="s">
        <v>72</v>
      </c>
      <c r="AY3145" s="160" t="s">
        <v>157</v>
      </c>
    </row>
    <row r="3146" spans="2:65" s="14" customFormat="1">
      <c r="B3146" s="165"/>
      <c r="D3146" s="154" t="s">
        <v>259</v>
      </c>
      <c r="E3146" s="166" t="s">
        <v>1</v>
      </c>
      <c r="F3146" s="167" t="s">
        <v>265</v>
      </c>
      <c r="H3146" s="168">
        <v>1</v>
      </c>
      <c r="L3146" s="165"/>
      <c r="M3146" s="169"/>
      <c r="T3146" s="170"/>
      <c r="AT3146" s="166" t="s">
        <v>259</v>
      </c>
      <c r="AU3146" s="166" t="s">
        <v>88</v>
      </c>
      <c r="AV3146" s="14" t="s">
        <v>164</v>
      </c>
      <c r="AW3146" s="14" t="s">
        <v>27</v>
      </c>
      <c r="AX3146" s="14" t="s">
        <v>80</v>
      </c>
      <c r="AY3146" s="166" t="s">
        <v>157</v>
      </c>
    </row>
    <row r="3147" spans="2:65" s="1" customFormat="1" ht="37.9" customHeight="1">
      <c r="B3147" s="28"/>
      <c r="C3147" s="198" t="s">
        <v>5671</v>
      </c>
      <c r="D3147" s="198" t="s">
        <v>160</v>
      </c>
      <c r="E3147" s="199" t="s">
        <v>5672</v>
      </c>
      <c r="F3147" s="200" t="s">
        <v>5673</v>
      </c>
      <c r="G3147" s="201" t="s">
        <v>306</v>
      </c>
      <c r="H3147" s="202">
        <v>0.36</v>
      </c>
      <c r="I3147" s="903"/>
      <c r="J3147" s="203">
        <f>ROUND(I3147*H3147,2)</f>
        <v>0</v>
      </c>
      <c r="K3147" s="200" t="s">
        <v>2720</v>
      </c>
      <c r="L3147" s="28"/>
      <c r="M3147" s="140" t="s">
        <v>1</v>
      </c>
      <c r="N3147" s="141" t="s">
        <v>38</v>
      </c>
      <c r="O3147" s="142">
        <v>2.35</v>
      </c>
      <c r="P3147" s="142">
        <f>O3147*H3147</f>
        <v>0.84599999999999997</v>
      </c>
      <c r="Q3147" s="142">
        <v>1.2999999999999999E-4</v>
      </c>
      <c r="R3147" s="142">
        <f>Q3147*H3147</f>
        <v>4.6799999999999992E-5</v>
      </c>
      <c r="S3147" s="142">
        <v>0</v>
      </c>
      <c r="T3147" s="143">
        <f>S3147*H3147</f>
        <v>0</v>
      </c>
      <c r="AR3147" s="144" t="s">
        <v>188</v>
      </c>
      <c r="AT3147" s="144" t="s">
        <v>160</v>
      </c>
      <c r="AU3147" s="144" t="s">
        <v>88</v>
      </c>
      <c r="AY3147" s="16" t="s">
        <v>157</v>
      </c>
      <c r="BE3147" s="145">
        <f>IF(N3147="základní",J3147,0)</f>
        <v>0</v>
      </c>
      <c r="BF3147" s="145">
        <f>IF(N3147="snížená",J3147,0)</f>
        <v>0</v>
      </c>
      <c r="BG3147" s="145">
        <f>IF(N3147="zákl. přenesená",J3147,0)</f>
        <v>0</v>
      </c>
      <c r="BH3147" s="145">
        <f>IF(N3147="sníž. přenesená",J3147,0)</f>
        <v>0</v>
      </c>
      <c r="BI3147" s="145">
        <f>IF(N3147="nulová",J3147,0)</f>
        <v>0</v>
      </c>
      <c r="BJ3147" s="16" t="s">
        <v>88</v>
      </c>
      <c r="BK3147" s="145">
        <f>ROUND(I3147*H3147,2)</f>
        <v>0</v>
      </c>
      <c r="BL3147" s="16" t="s">
        <v>188</v>
      </c>
      <c r="BM3147" s="144" t="s">
        <v>5674</v>
      </c>
    </row>
    <row r="3148" spans="2:65" s="1" customFormat="1">
      <c r="B3148" s="28"/>
      <c r="D3148" s="150" t="s">
        <v>214</v>
      </c>
      <c r="F3148" s="870" t="s">
        <v>5675</v>
      </c>
      <c r="L3148" s="28"/>
      <c r="M3148" s="152"/>
      <c r="T3148" s="52"/>
      <c r="AT3148" s="16" t="s">
        <v>214</v>
      </c>
      <c r="AU3148" s="16" t="s">
        <v>88</v>
      </c>
    </row>
    <row r="3149" spans="2:65" s="12" customFormat="1">
      <c r="B3149" s="153"/>
      <c r="D3149" s="154" t="s">
        <v>259</v>
      </c>
      <c r="E3149" s="155" t="s">
        <v>1</v>
      </c>
      <c r="F3149" s="156" t="s">
        <v>2723</v>
      </c>
      <c r="H3149" s="155" t="s">
        <v>1</v>
      </c>
      <c r="L3149" s="153"/>
      <c r="M3149" s="157"/>
      <c r="T3149" s="158"/>
      <c r="AT3149" s="155" t="s">
        <v>259</v>
      </c>
      <c r="AU3149" s="155" t="s">
        <v>88</v>
      </c>
      <c r="AV3149" s="12" t="s">
        <v>80</v>
      </c>
      <c r="AW3149" s="12" t="s">
        <v>27</v>
      </c>
      <c r="AX3149" s="12" t="s">
        <v>72</v>
      </c>
      <c r="AY3149" s="155" t="s">
        <v>157</v>
      </c>
    </row>
    <row r="3150" spans="2:65" s="12" customFormat="1">
      <c r="B3150" s="153"/>
      <c r="D3150" s="154" t="s">
        <v>259</v>
      </c>
      <c r="E3150" s="155" t="s">
        <v>1</v>
      </c>
      <c r="F3150" s="156" t="s">
        <v>5142</v>
      </c>
      <c r="H3150" s="155" t="s">
        <v>1</v>
      </c>
      <c r="L3150" s="153"/>
      <c r="M3150" s="157"/>
      <c r="T3150" s="158"/>
      <c r="AT3150" s="155" t="s">
        <v>259</v>
      </c>
      <c r="AU3150" s="155" t="s">
        <v>88</v>
      </c>
      <c r="AV3150" s="12" t="s">
        <v>80</v>
      </c>
      <c r="AW3150" s="12" t="s">
        <v>27</v>
      </c>
      <c r="AX3150" s="12" t="s">
        <v>72</v>
      </c>
      <c r="AY3150" s="155" t="s">
        <v>157</v>
      </c>
    </row>
    <row r="3151" spans="2:65" s="12" customFormat="1">
      <c r="B3151" s="153"/>
      <c r="D3151" s="154" t="s">
        <v>259</v>
      </c>
      <c r="E3151" s="155" t="s">
        <v>1</v>
      </c>
      <c r="F3151" s="156" t="s">
        <v>2761</v>
      </c>
      <c r="H3151" s="155" t="s">
        <v>1</v>
      </c>
      <c r="L3151" s="153"/>
      <c r="M3151" s="157"/>
      <c r="T3151" s="158"/>
      <c r="AT3151" s="155" t="s">
        <v>259</v>
      </c>
      <c r="AU3151" s="155" t="s">
        <v>88</v>
      </c>
      <c r="AV3151" s="12" t="s">
        <v>80</v>
      </c>
      <c r="AW3151" s="12" t="s">
        <v>27</v>
      </c>
      <c r="AX3151" s="12" t="s">
        <v>72</v>
      </c>
      <c r="AY3151" s="155" t="s">
        <v>157</v>
      </c>
    </row>
    <row r="3152" spans="2:65" s="13" customFormat="1">
      <c r="B3152" s="159"/>
      <c r="D3152" s="154" t="s">
        <v>259</v>
      </c>
      <c r="E3152" s="160" t="s">
        <v>1</v>
      </c>
      <c r="F3152" s="161" t="s">
        <v>5676</v>
      </c>
      <c r="H3152" s="162">
        <v>0.36</v>
      </c>
      <c r="L3152" s="159"/>
      <c r="M3152" s="163"/>
      <c r="T3152" s="164"/>
      <c r="AT3152" s="160" t="s">
        <v>259</v>
      </c>
      <c r="AU3152" s="160" t="s">
        <v>88</v>
      </c>
      <c r="AV3152" s="13" t="s">
        <v>88</v>
      </c>
      <c r="AW3152" s="13" t="s">
        <v>27</v>
      </c>
      <c r="AX3152" s="13" t="s">
        <v>72</v>
      </c>
      <c r="AY3152" s="160" t="s">
        <v>157</v>
      </c>
    </row>
    <row r="3153" spans="2:65" s="14" customFormat="1">
      <c r="B3153" s="165"/>
      <c r="D3153" s="154" t="s">
        <v>259</v>
      </c>
      <c r="E3153" s="166" t="s">
        <v>1</v>
      </c>
      <c r="F3153" s="167" t="s">
        <v>265</v>
      </c>
      <c r="H3153" s="168">
        <v>0.36</v>
      </c>
      <c r="L3153" s="165"/>
      <c r="M3153" s="169"/>
      <c r="T3153" s="170"/>
      <c r="AT3153" s="166" t="s">
        <v>259</v>
      </c>
      <c r="AU3153" s="166" t="s">
        <v>88</v>
      </c>
      <c r="AV3153" s="14" t="s">
        <v>164</v>
      </c>
      <c r="AW3153" s="14" t="s">
        <v>27</v>
      </c>
      <c r="AX3153" s="14" t="s">
        <v>80</v>
      </c>
      <c r="AY3153" s="166" t="s">
        <v>157</v>
      </c>
    </row>
    <row r="3154" spans="2:65" s="1" customFormat="1" ht="24.25" customHeight="1">
      <c r="B3154" s="28"/>
      <c r="C3154" s="205" t="s">
        <v>5677</v>
      </c>
      <c r="D3154" s="205" t="s">
        <v>557</v>
      </c>
      <c r="E3154" s="206" t="s">
        <v>5678</v>
      </c>
      <c r="F3154" s="207" t="s">
        <v>5679</v>
      </c>
      <c r="G3154" s="208" t="s">
        <v>228</v>
      </c>
      <c r="H3154" s="209">
        <v>1</v>
      </c>
      <c r="I3154" s="904"/>
      <c r="J3154" s="210">
        <f>ROUND(I3154*H3154,2)</f>
        <v>0</v>
      </c>
      <c r="K3154" s="207" t="s">
        <v>2720</v>
      </c>
      <c r="L3154" s="185"/>
      <c r="M3154" s="186" t="s">
        <v>1</v>
      </c>
      <c r="N3154" s="187" t="s">
        <v>38</v>
      </c>
      <c r="O3154" s="142">
        <v>0</v>
      </c>
      <c r="P3154" s="142">
        <f>O3154*H3154</f>
        <v>0</v>
      </c>
      <c r="Q3154" s="142">
        <v>2.14E-3</v>
      </c>
      <c r="R3154" s="142">
        <f>Q3154*H3154</f>
        <v>2.14E-3</v>
      </c>
      <c r="S3154" s="142">
        <v>0</v>
      </c>
      <c r="T3154" s="143">
        <f>S3154*H3154</f>
        <v>0</v>
      </c>
      <c r="AR3154" s="144" t="s">
        <v>735</v>
      </c>
      <c r="AT3154" s="144" t="s">
        <v>557</v>
      </c>
      <c r="AU3154" s="144" t="s">
        <v>88</v>
      </c>
      <c r="AY3154" s="16" t="s">
        <v>157</v>
      </c>
      <c r="BE3154" s="145">
        <f>IF(N3154="základní",J3154,0)</f>
        <v>0</v>
      </c>
      <c r="BF3154" s="145">
        <f>IF(N3154="snížená",J3154,0)</f>
        <v>0</v>
      </c>
      <c r="BG3154" s="145">
        <f>IF(N3154="zákl. přenesená",J3154,0)</f>
        <v>0</v>
      </c>
      <c r="BH3154" s="145">
        <f>IF(N3154="sníž. přenesená",J3154,0)</f>
        <v>0</v>
      </c>
      <c r="BI3154" s="145">
        <f>IF(N3154="nulová",J3154,0)</f>
        <v>0</v>
      </c>
      <c r="BJ3154" s="16" t="s">
        <v>88</v>
      </c>
      <c r="BK3154" s="145">
        <f>ROUND(I3154*H3154,2)</f>
        <v>0</v>
      </c>
      <c r="BL3154" s="16" t="s">
        <v>188</v>
      </c>
      <c r="BM3154" s="144" t="s">
        <v>5680</v>
      </c>
    </row>
    <row r="3155" spans="2:65" s="1" customFormat="1" ht="63">
      <c r="B3155" s="28"/>
      <c r="D3155" s="154" t="s">
        <v>1574</v>
      </c>
      <c r="F3155" s="188" t="s">
        <v>5681</v>
      </c>
      <c r="L3155" s="28"/>
      <c r="M3155" s="152"/>
      <c r="T3155" s="52"/>
      <c r="AT3155" s="16" t="s">
        <v>1574</v>
      </c>
      <c r="AU3155" s="16" t="s">
        <v>88</v>
      </c>
    </row>
    <row r="3156" spans="2:65" s="12" customFormat="1">
      <c r="B3156" s="153"/>
      <c r="D3156" s="154" t="s">
        <v>259</v>
      </c>
      <c r="E3156" s="155" t="s">
        <v>1</v>
      </c>
      <c r="F3156" s="156" t="s">
        <v>2723</v>
      </c>
      <c r="H3156" s="155" t="s">
        <v>1</v>
      </c>
      <c r="L3156" s="153"/>
      <c r="M3156" s="157"/>
      <c r="T3156" s="158"/>
      <c r="AT3156" s="155" t="s">
        <v>259</v>
      </c>
      <c r="AU3156" s="155" t="s">
        <v>88</v>
      </c>
      <c r="AV3156" s="12" t="s">
        <v>80</v>
      </c>
      <c r="AW3156" s="12" t="s">
        <v>27</v>
      </c>
      <c r="AX3156" s="12" t="s">
        <v>72</v>
      </c>
      <c r="AY3156" s="155" t="s">
        <v>157</v>
      </c>
    </row>
    <row r="3157" spans="2:65" s="12" customFormat="1">
      <c r="B3157" s="153"/>
      <c r="D3157" s="154" t="s">
        <v>259</v>
      </c>
      <c r="E3157" s="155" t="s">
        <v>1</v>
      </c>
      <c r="F3157" s="156" t="s">
        <v>5142</v>
      </c>
      <c r="H3157" s="155" t="s">
        <v>1</v>
      </c>
      <c r="L3157" s="153"/>
      <c r="M3157" s="157"/>
      <c r="T3157" s="158"/>
      <c r="AT3157" s="155" t="s">
        <v>259</v>
      </c>
      <c r="AU3157" s="155" t="s">
        <v>88</v>
      </c>
      <c r="AV3157" s="12" t="s">
        <v>80</v>
      </c>
      <c r="AW3157" s="12" t="s">
        <v>27</v>
      </c>
      <c r="AX3157" s="12" t="s">
        <v>72</v>
      </c>
      <c r="AY3157" s="155" t="s">
        <v>157</v>
      </c>
    </row>
    <row r="3158" spans="2:65" s="12" customFormat="1">
      <c r="B3158" s="153"/>
      <c r="D3158" s="154" t="s">
        <v>259</v>
      </c>
      <c r="E3158" s="155" t="s">
        <v>1</v>
      </c>
      <c r="F3158" s="156" t="s">
        <v>2761</v>
      </c>
      <c r="H3158" s="155" t="s">
        <v>1</v>
      </c>
      <c r="L3158" s="153"/>
      <c r="M3158" s="157"/>
      <c r="T3158" s="158"/>
      <c r="AT3158" s="155" t="s">
        <v>259</v>
      </c>
      <c r="AU3158" s="155" t="s">
        <v>88</v>
      </c>
      <c r="AV3158" s="12" t="s">
        <v>80</v>
      </c>
      <c r="AW3158" s="12" t="s">
        <v>27</v>
      </c>
      <c r="AX3158" s="12" t="s">
        <v>72</v>
      </c>
      <c r="AY3158" s="155" t="s">
        <v>157</v>
      </c>
    </row>
    <row r="3159" spans="2:65" s="13" customFormat="1">
      <c r="B3159" s="159"/>
      <c r="D3159" s="154" t="s">
        <v>259</v>
      </c>
      <c r="E3159" s="160" t="s">
        <v>1</v>
      </c>
      <c r="F3159" s="161" t="s">
        <v>5682</v>
      </c>
      <c r="H3159" s="162">
        <v>1</v>
      </c>
      <c r="L3159" s="159"/>
      <c r="M3159" s="163"/>
      <c r="T3159" s="164"/>
      <c r="AT3159" s="160" t="s">
        <v>259</v>
      </c>
      <c r="AU3159" s="160" t="s">
        <v>88</v>
      </c>
      <c r="AV3159" s="13" t="s">
        <v>88</v>
      </c>
      <c r="AW3159" s="13" t="s">
        <v>27</v>
      </c>
      <c r="AX3159" s="13" t="s">
        <v>72</v>
      </c>
      <c r="AY3159" s="160" t="s">
        <v>157</v>
      </c>
    </row>
    <row r="3160" spans="2:65" s="14" customFormat="1">
      <c r="B3160" s="165"/>
      <c r="D3160" s="154" t="s">
        <v>259</v>
      </c>
      <c r="E3160" s="166" t="s">
        <v>1</v>
      </c>
      <c r="F3160" s="167" t="s">
        <v>265</v>
      </c>
      <c r="H3160" s="168">
        <v>1</v>
      </c>
      <c r="L3160" s="165"/>
      <c r="M3160" s="169"/>
      <c r="T3160" s="170"/>
      <c r="AT3160" s="166" t="s">
        <v>259</v>
      </c>
      <c r="AU3160" s="166" t="s">
        <v>88</v>
      </c>
      <c r="AV3160" s="14" t="s">
        <v>164</v>
      </c>
      <c r="AW3160" s="14" t="s">
        <v>27</v>
      </c>
      <c r="AX3160" s="14" t="s">
        <v>80</v>
      </c>
      <c r="AY3160" s="166" t="s">
        <v>157</v>
      </c>
    </row>
    <row r="3161" spans="2:65" s="1" customFormat="1" ht="24.25" customHeight="1">
      <c r="B3161" s="28"/>
      <c r="C3161" s="198" t="s">
        <v>5683</v>
      </c>
      <c r="D3161" s="198" t="s">
        <v>160</v>
      </c>
      <c r="E3161" s="199" t="s">
        <v>5684</v>
      </c>
      <c r="F3161" s="200" t="s">
        <v>5685</v>
      </c>
      <c r="G3161" s="201" t="s">
        <v>228</v>
      </c>
      <c r="H3161" s="202">
        <v>40</v>
      </c>
      <c r="I3161" s="903"/>
      <c r="J3161" s="203">
        <f>ROUND(I3161*H3161,2)</f>
        <v>0</v>
      </c>
      <c r="K3161" s="200" t="s">
        <v>2720</v>
      </c>
      <c r="L3161" s="28"/>
      <c r="M3161" s="140" t="s">
        <v>1</v>
      </c>
      <c r="N3161" s="141" t="s">
        <v>38</v>
      </c>
      <c r="O3161" s="142">
        <v>0.31</v>
      </c>
      <c r="P3161" s="142">
        <f>O3161*H3161</f>
        <v>12.4</v>
      </c>
      <c r="Q3161" s="142">
        <v>0</v>
      </c>
      <c r="R3161" s="142">
        <f>Q3161*H3161</f>
        <v>0</v>
      </c>
      <c r="S3161" s="142">
        <v>0</v>
      </c>
      <c r="T3161" s="143">
        <f>S3161*H3161</f>
        <v>0</v>
      </c>
      <c r="AR3161" s="144" t="s">
        <v>188</v>
      </c>
      <c r="AT3161" s="144" t="s">
        <v>160</v>
      </c>
      <c r="AU3161" s="144" t="s">
        <v>88</v>
      </c>
      <c r="AY3161" s="16" t="s">
        <v>157</v>
      </c>
      <c r="BE3161" s="145">
        <f>IF(N3161="základní",J3161,0)</f>
        <v>0</v>
      </c>
      <c r="BF3161" s="145">
        <f>IF(N3161="snížená",J3161,0)</f>
        <v>0</v>
      </c>
      <c r="BG3161" s="145">
        <f>IF(N3161="zákl. přenesená",J3161,0)</f>
        <v>0</v>
      </c>
      <c r="BH3161" s="145">
        <f>IF(N3161="sníž. přenesená",J3161,0)</f>
        <v>0</v>
      </c>
      <c r="BI3161" s="145">
        <f>IF(N3161="nulová",J3161,0)</f>
        <v>0</v>
      </c>
      <c r="BJ3161" s="16" t="s">
        <v>88</v>
      </c>
      <c r="BK3161" s="145">
        <f>ROUND(I3161*H3161,2)</f>
        <v>0</v>
      </c>
      <c r="BL3161" s="16" t="s">
        <v>188</v>
      </c>
      <c r="BM3161" s="144" t="s">
        <v>5686</v>
      </c>
    </row>
    <row r="3162" spans="2:65" s="1" customFormat="1">
      <c r="B3162" s="28"/>
      <c r="D3162" s="150" t="s">
        <v>214</v>
      </c>
      <c r="F3162" s="870" t="s">
        <v>5687</v>
      </c>
      <c r="L3162" s="28"/>
      <c r="M3162" s="152"/>
      <c r="T3162" s="52"/>
      <c r="AT3162" s="16" t="s">
        <v>214</v>
      </c>
      <c r="AU3162" s="16" t="s">
        <v>88</v>
      </c>
    </row>
    <row r="3163" spans="2:65" s="12" customFormat="1">
      <c r="B3163" s="153"/>
      <c r="D3163" s="154" t="s">
        <v>259</v>
      </c>
      <c r="E3163" s="155" t="s">
        <v>1</v>
      </c>
      <c r="F3163" s="156" t="s">
        <v>2723</v>
      </c>
      <c r="H3163" s="155" t="s">
        <v>1</v>
      </c>
      <c r="L3163" s="153"/>
      <c r="M3163" s="157"/>
      <c r="T3163" s="158"/>
      <c r="AT3163" s="155" t="s">
        <v>259</v>
      </c>
      <c r="AU3163" s="155" t="s">
        <v>88</v>
      </c>
      <c r="AV3163" s="12" t="s">
        <v>80</v>
      </c>
      <c r="AW3163" s="12" t="s">
        <v>27</v>
      </c>
      <c r="AX3163" s="12" t="s">
        <v>72</v>
      </c>
      <c r="AY3163" s="155" t="s">
        <v>157</v>
      </c>
    </row>
    <row r="3164" spans="2:65" s="12" customFormat="1">
      <c r="B3164" s="153"/>
      <c r="D3164" s="154" t="s">
        <v>259</v>
      </c>
      <c r="E3164" s="155" t="s">
        <v>1</v>
      </c>
      <c r="F3164" s="156" t="s">
        <v>5142</v>
      </c>
      <c r="H3164" s="155" t="s">
        <v>1</v>
      </c>
      <c r="L3164" s="153"/>
      <c r="M3164" s="157"/>
      <c r="T3164" s="158"/>
      <c r="AT3164" s="155" t="s">
        <v>259</v>
      </c>
      <c r="AU3164" s="155" t="s">
        <v>88</v>
      </c>
      <c r="AV3164" s="12" t="s">
        <v>80</v>
      </c>
      <c r="AW3164" s="12" t="s">
        <v>27</v>
      </c>
      <c r="AX3164" s="12" t="s">
        <v>72</v>
      </c>
      <c r="AY3164" s="155" t="s">
        <v>157</v>
      </c>
    </row>
    <row r="3165" spans="2:65" s="12" customFormat="1">
      <c r="B3165" s="153"/>
      <c r="D3165" s="154" t="s">
        <v>259</v>
      </c>
      <c r="E3165" s="155" t="s">
        <v>1</v>
      </c>
      <c r="F3165" s="156" t="s">
        <v>2760</v>
      </c>
      <c r="H3165" s="155" t="s">
        <v>1</v>
      </c>
      <c r="L3165" s="153"/>
      <c r="M3165" s="157"/>
      <c r="T3165" s="158"/>
      <c r="AT3165" s="155" t="s">
        <v>259</v>
      </c>
      <c r="AU3165" s="155" t="s">
        <v>88</v>
      </c>
      <c r="AV3165" s="12" t="s">
        <v>80</v>
      </c>
      <c r="AW3165" s="12" t="s">
        <v>27</v>
      </c>
      <c r="AX3165" s="12" t="s">
        <v>72</v>
      </c>
      <c r="AY3165" s="155" t="s">
        <v>157</v>
      </c>
    </row>
    <row r="3166" spans="2:65" s="13" customFormat="1">
      <c r="B3166" s="159"/>
      <c r="D3166" s="154" t="s">
        <v>259</v>
      </c>
      <c r="E3166" s="160" t="s">
        <v>1</v>
      </c>
      <c r="F3166" s="161" t="s">
        <v>5688</v>
      </c>
      <c r="H3166" s="162">
        <v>40</v>
      </c>
      <c r="L3166" s="159"/>
      <c r="M3166" s="163"/>
      <c r="T3166" s="164"/>
      <c r="AT3166" s="160" t="s">
        <v>259</v>
      </c>
      <c r="AU3166" s="160" t="s">
        <v>88</v>
      </c>
      <c r="AV3166" s="13" t="s">
        <v>88</v>
      </c>
      <c r="AW3166" s="13" t="s">
        <v>27</v>
      </c>
      <c r="AX3166" s="13" t="s">
        <v>72</v>
      </c>
      <c r="AY3166" s="160" t="s">
        <v>157</v>
      </c>
    </row>
    <row r="3167" spans="2:65" s="14" customFormat="1">
      <c r="B3167" s="165"/>
      <c r="D3167" s="154" t="s">
        <v>259</v>
      </c>
      <c r="E3167" s="166" t="s">
        <v>1</v>
      </c>
      <c r="F3167" s="167" t="s">
        <v>265</v>
      </c>
      <c r="H3167" s="168">
        <v>40</v>
      </c>
      <c r="L3167" s="165"/>
      <c r="M3167" s="169"/>
      <c r="T3167" s="170"/>
      <c r="AT3167" s="166" t="s">
        <v>259</v>
      </c>
      <c r="AU3167" s="166" t="s">
        <v>88</v>
      </c>
      <c r="AV3167" s="14" t="s">
        <v>164</v>
      </c>
      <c r="AW3167" s="14" t="s">
        <v>27</v>
      </c>
      <c r="AX3167" s="14" t="s">
        <v>80</v>
      </c>
      <c r="AY3167" s="166" t="s">
        <v>157</v>
      </c>
    </row>
    <row r="3168" spans="2:65" s="1" customFormat="1" ht="16.5" customHeight="1">
      <c r="B3168" s="28"/>
      <c r="C3168" s="205" t="s">
        <v>5689</v>
      </c>
      <c r="D3168" s="205" t="s">
        <v>557</v>
      </c>
      <c r="E3168" s="206" t="s">
        <v>5690</v>
      </c>
      <c r="F3168" s="207" t="s">
        <v>5691</v>
      </c>
      <c r="G3168" s="208" t="s">
        <v>228</v>
      </c>
      <c r="H3168" s="209">
        <v>40</v>
      </c>
      <c r="I3168" s="904"/>
      <c r="J3168" s="210">
        <f>ROUND(I3168*H3168,2)</f>
        <v>0</v>
      </c>
      <c r="K3168" s="207" t="s">
        <v>2720</v>
      </c>
      <c r="L3168" s="185"/>
      <c r="M3168" s="186" t="s">
        <v>1</v>
      </c>
      <c r="N3168" s="187" t="s">
        <v>38</v>
      </c>
      <c r="O3168" s="142">
        <v>0</v>
      </c>
      <c r="P3168" s="142">
        <f>O3168*H3168</f>
        <v>0</v>
      </c>
      <c r="Q3168" s="142">
        <v>9.8999999999999999E-4</v>
      </c>
      <c r="R3168" s="142">
        <f>Q3168*H3168</f>
        <v>3.9599999999999996E-2</v>
      </c>
      <c r="S3168" s="142">
        <v>0</v>
      </c>
      <c r="T3168" s="143">
        <f>S3168*H3168</f>
        <v>0</v>
      </c>
      <c r="AR3168" s="144" t="s">
        <v>735</v>
      </c>
      <c r="AT3168" s="144" t="s">
        <v>557</v>
      </c>
      <c r="AU3168" s="144" t="s">
        <v>88</v>
      </c>
      <c r="AY3168" s="16" t="s">
        <v>157</v>
      </c>
      <c r="BE3168" s="145">
        <f>IF(N3168="základní",J3168,0)</f>
        <v>0</v>
      </c>
      <c r="BF3168" s="145">
        <f>IF(N3168="snížená",J3168,0)</f>
        <v>0</v>
      </c>
      <c r="BG3168" s="145">
        <f>IF(N3168="zákl. přenesená",J3168,0)</f>
        <v>0</v>
      </c>
      <c r="BH3168" s="145">
        <f>IF(N3168="sníž. přenesená",J3168,0)</f>
        <v>0</v>
      </c>
      <c r="BI3168" s="145">
        <f>IF(N3168="nulová",J3168,0)</f>
        <v>0</v>
      </c>
      <c r="BJ3168" s="16" t="s">
        <v>88</v>
      </c>
      <c r="BK3168" s="145">
        <f>ROUND(I3168*H3168,2)</f>
        <v>0</v>
      </c>
      <c r="BL3168" s="16" t="s">
        <v>188</v>
      </c>
      <c r="BM3168" s="144" t="s">
        <v>5692</v>
      </c>
    </row>
    <row r="3169" spans="2:65" s="1" customFormat="1" ht="27">
      <c r="B3169" s="28"/>
      <c r="D3169" s="154" t="s">
        <v>1574</v>
      </c>
      <c r="F3169" s="188" t="s">
        <v>5693</v>
      </c>
      <c r="L3169" s="28"/>
      <c r="M3169" s="152"/>
      <c r="T3169" s="52"/>
      <c r="AT3169" s="16" t="s">
        <v>1574</v>
      </c>
      <c r="AU3169" s="16" t="s">
        <v>88</v>
      </c>
    </row>
    <row r="3170" spans="2:65" s="12" customFormat="1">
      <c r="B3170" s="153"/>
      <c r="D3170" s="154" t="s">
        <v>259</v>
      </c>
      <c r="E3170" s="155" t="s">
        <v>1</v>
      </c>
      <c r="F3170" s="156" t="s">
        <v>2723</v>
      </c>
      <c r="H3170" s="155" t="s">
        <v>1</v>
      </c>
      <c r="L3170" s="153"/>
      <c r="M3170" s="157"/>
      <c r="T3170" s="158"/>
      <c r="AT3170" s="155" t="s">
        <v>259</v>
      </c>
      <c r="AU3170" s="155" t="s">
        <v>88</v>
      </c>
      <c r="AV3170" s="12" t="s">
        <v>80</v>
      </c>
      <c r="AW3170" s="12" t="s">
        <v>27</v>
      </c>
      <c r="AX3170" s="12" t="s">
        <v>72</v>
      </c>
      <c r="AY3170" s="155" t="s">
        <v>157</v>
      </c>
    </row>
    <row r="3171" spans="2:65" s="12" customFormat="1">
      <c r="B3171" s="153"/>
      <c r="D3171" s="154" t="s">
        <v>259</v>
      </c>
      <c r="E3171" s="155" t="s">
        <v>1</v>
      </c>
      <c r="F3171" s="156" t="s">
        <v>5142</v>
      </c>
      <c r="H3171" s="155" t="s">
        <v>1</v>
      </c>
      <c r="L3171" s="153"/>
      <c r="M3171" s="157"/>
      <c r="T3171" s="158"/>
      <c r="AT3171" s="155" t="s">
        <v>259</v>
      </c>
      <c r="AU3171" s="155" t="s">
        <v>88</v>
      </c>
      <c r="AV3171" s="12" t="s">
        <v>80</v>
      </c>
      <c r="AW3171" s="12" t="s">
        <v>27</v>
      </c>
      <c r="AX3171" s="12" t="s">
        <v>72</v>
      </c>
      <c r="AY3171" s="155" t="s">
        <v>157</v>
      </c>
    </row>
    <row r="3172" spans="2:65" s="12" customFormat="1">
      <c r="B3172" s="153"/>
      <c r="D3172" s="154" t="s">
        <v>259</v>
      </c>
      <c r="E3172" s="155" t="s">
        <v>1</v>
      </c>
      <c r="F3172" s="156" t="s">
        <v>2760</v>
      </c>
      <c r="H3172" s="155" t="s">
        <v>1</v>
      </c>
      <c r="L3172" s="153"/>
      <c r="M3172" s="157"/>
      <c r="T3172" s="158"/>
      <c r="AT3172" s="155" t="s">
        <v>259</v>
      </c>
      <c r="AU3172" s="155" t="s">
        <v>88</v>
      </c>
      <c r="AV3172" s="12" t="s">
        <v>80</v>
      </c>
      <c r="AW3172" s="12" t="s">
        <v>27</v>
      </c>
      <c r="AX3172" s="12" t="s">
        <v>72</v>
      </c>
      <c r="AY3172" s="155" t="s">
        <v>157</v>
      </c>
    </row>
    <row r="3173" spans="2:65" s="13" customFormat="1">
      <c r="B3173" s="159"/>
      <c r="D3173" s="154" t="s">
        <v>259</v>
      </c>
      <c r="E3173" s="160" t="s">
        <v>1</v>
      </c>
      <c r="F3173" s="161" t="s">
        <v>5688</v>
      </c>
      <c r="H3173" s="162">
        <v>40</v>
      </c>
      <c r="L3173" s="159"/>
      <c r="M3173" s="163"/>
      <c r="T3173" s="164"/>
      <c r="AT3173" s="160" t="s">
        <v>259</v>
      </c>
      <c r="AU3173" s="160" t="s">
        <v>88</v>
      </c>
      <c r="AV3173" s="13" t="s">
        <v>88</v>
      </c>
      <c r="AW3173" s="13" t="s">
        <v>27</v>
      </c>
      <c r="AX3173" s="13" t="s">
        <v>72</v>
      </c>
      <c r="AY3173" s="160" t="s">
        <v>157</v>
      </c>
    </row>
    <row r="3174" spans="2:65" s="14" customFormat="1">
      <c r="B3174" s="165"/>
      <c r="D3174" s="154" t="s">
        <v>259</v>
      </c>
      <c r="E3174" s="166" t="s">
        <v>1</v>
      </c>
      <c r="F3174" s="167" t="s">
        <v>265</v>
      </c>
      <c r="H3174" s="168">
        <v>40</v>
      </c>
      <c r="L3174" s="165"/>
      <c r="M3174" s="169"/>
      <c r="T3174" s="170"/>
      <c r="AT3174" s="166" t="s">
        <v>259</v>
      </c>
      <c r="AU3174" s="166" t="s">
        <v>88</v>
      </c>
      <c r="AV3174" s="14" t="s">
        <v>164</v>
      </c>
      <c r="AW3174" s="14" t="s">
        <v>27</v>
      </c>
      <c r="AX3174" s="14" t="s">
        <v>80</v>
      </c>
      <c r="AY3174" s="166" t="s">
        <v>157</v>
      </c>
    </row>
    <row r="3175" spans="2:65" s="1" customFormat="1" ht="24.25" customHeight="1">
      <c r="B3175" s="28"/>
      <c r="C3175" s="198" t="s">
        <v>5694</v>
      </c>
      <c r="D3175" s="198" t="s">
        <v>160</v>
      </c>
      <c r="E3175" s="199" t="s">
        <v>5695</v>
      </c>
      <c r="F3175" s="200" t="s">
        <v>5696</v>
      </c>
      <c r="G3175" s="201" t="s">
        <v>1680</v>
      </c>
      <c r="H3175" s="202">
        <v>115.8</v>
      </c>
      <c r="I3175" s="903"/>
      <c r="J3175" s="203">
        <f>ROUND(I3175*H3175,2)</f>
        <v>0</v>
      </c>
      <c r="K3175" s="200" t="s">
        <v>2720</v>
      </c>
      <c r="L3175" s="28"/>
      <c r="M3175" s="140" t="s">
        <v>1</v>
      </c>
      <c r="N3175" s="141" t="s">
        <v>38</v>
      </c>
      <c r="O3175" s="142">
        <v>0.26600000000000001</v>
      </c>
      <c r="P3175" s="142">
        <f>O3175*H3175</f>
        <v>30.802800000000001</v>
      </c>
      <c r="Q3175" s="142">
        <v>6.9999999999999994E-5</v>
      </c>
      <c r="R3175" s="142">
        <f>Q3175*H3175</f>
        <v>8.1059999999999986E-3</v>
      </c>
      <c r="S3175" s="142">
        <v>0</v>
      </c>
      <c r="T3175" s="143">
        <f>S3175*H3175</f>
        <v>0</v>
      </c>
      <c r="AR3175" s="144" t="s">
        <v>188</v>
      </c>
      <c r="AT3175" s="144" t="s">
        <v>160</v>
      </c>
      <c r="AU3175" s="144" t="s">
        <v>88</v>
      </c>
      <c r="AY3175" s="16" t="s">
        <v>157</v>
      </c>
      <c r="BE3175" s="145">
        <f>IF(N3175="základní",J3175,0)</f>
        <v>0</v>
      </c>
      <c r="BF3175" s="145">
        <f>IF(N3175="snížená",J3175,0)</f>
        <v>0</v>
      </c>
      <c r="BG3175" s="145">
        <f>IF(N3175="zákl. přenesená",J3175,0)</f>
        <v>0</v>
      </c>
      <c r="BH3175" s="145">
        <f>IF(N3175="sníž. přenesená",J3175,0)</f>
        <v>0</v>
      </c>
      <c r="BI3175" s="145">
        <f>IF(N3175="nulová",J3175,0)</f>
        <v>0</v>
      </c>
      <c r="BJ3175" s="16" t="s">
        <v>88</v>
      </c>
      <c r="BK3175" s="145">
        <f>ROUND(I3175*H3175,2)</f>
        <v>0</v>
      </c>
      <c r="BL3175" s="16" t="s">
        <v>188</v>
      </c>
      <c r="BM3175" s="144" t="s">
        <v>5697</v>
      </c>
    </row>
    <row r="3176" spans="2:65" s="1" customFormat="1">
      <c r="B3176" s="28"/>
      <c r="D3176" s="150" t="s">
        <v>214</v>
      </c>
      <c r="F3176" s="870" t="s">
        <v>5698</v>
      </c>
      <c r="L3176" s="28"/>
      <c r="M3176" s="152"/>
      <c r="T3176" s="52"/>
      <c r="AT3176" s="16" t="s">
        <v>214</v>
      </c>
      <c r="AU3176" s="16" t="s">
        <v>88</v>
      </c>
    </row>
    <row r="3177" spans="2:65" s="12" customFormat="1">
      <c r="B3177" s="153"/>
      <c r="D3177" s="154" t="s">
        <v>259</v>
      </c>
      <c r="E3177" s="155" t="s">
        <v>1</v>
      </c>
      <c r="F3177" s="156" t="s">
        <v>2723</v>
      </c>
      <c r="H3177" s="155" t="s">
        <v>1</v>
      </c>
      <c r="L3177" s="153"/>
      <c r="M3177" s="157"/>
      <c r="T3177" s="158"/>
      <c r="AT3177" s="155" t="s">
        <v>259</v>
      </c>
      <c r="AU3177" s="155" t="s">
        <v>88</v>
      </c>
      <c r="AV3177" s="12" t="s">
        <v>80</v>
      </c>
      <c r="AW3177" s="12" t="s">
        <v>27</v>
      </c>
      <c r="AX3177" s="12" t="s">
        <v>72</v>
      </c>
      <c r="AY3177" s="155" t="s">
        <v>157</v>
      </c>
    </row>
    <row r="3178" spans="2:65" s="12" customFormat="1">
      <c r="B3178" s="153"/>
      <c r="D3178" s="154" t="s">
        <v>259</v>
      </c>
      <c r="E3178" s="155" t="s">
        <v>1</v>
      </c>
      <c r="F3178" s="156" t="s">
        <v>5142</v>
      </c>
      <c r="H3178" s="155" t="s">
        <v>1</v>
      </c>
      <c r="L3178" s="153"/>
      <c r="M3178" s="157"/>
      <c r="T3178" s="158"/>
      <c r="AT3178" s="155" t="s">
        <v>259</v>
      </c>
      <c r="AU3178" s="155" t="s">
        <v>88</v>
      </c>
      <c r="AV3178" s="12" t="s">
        <v>80</v>
      </c>
      <c r="AW3178" s="12" t="s">
        <v>27</v>
      </c>
      <c r="AX3178" s="12" t="s">
        <v>72</v>
      </c>
      <c r="AY3178" s="155" t="s">
        <v>157</v>
      </c>
    </row>
    <row r="3179" spans="2:65" s="12" customFormat="1">
      <c r="B3179" s="153"/>
      <c r="D3179" s="154" t="s">
        <v>259</v>
      </c>
      <c r="E3179" s="155" t="s">
        <v>1</v>
      </c>
      <c r="F3179" s="156" t="s">
        <v>2761</v>
      </c>
      <c r="H3179" s="155" t="s">
        <v>1</v>
      </c>
      <c r="L3179" s="153"/>
      <c r="M3179" s="157"/>
      <c r="T3179" s="158"/>
      <c r="AT3179" s="155" t="s">
        <v>259</v>
      </c>
      <c r="AU3179" s="155" t="s">
        <v>88</v>
      </c>
      <c r="AV3179" s="12" t="s">
        <v>80</v>
      </c>
      <c r="AW3179" s="12" t="s">
        <v>27</v>
      </c>
      <c r="AX3179" s="12" t="s">
        <v>72</v>
      </c>
      <c r="AY3179" s="155" t="s">
        <v>157</v>
      </c>
    </row>
    <row r="3180" spans="2:65" s="13" customFormat="1">
      <c r="B3180" s="159"/>
      <c r="D3180" s="154" t="s">
        <v>259</v>
      </c>
      <c r="E3180" s="160" t="s">
        <v>1</v>
      </c>
      <c r="F3180" s="161" t="s">
        <v>5699</v>
      </c>
      <c r="H3180" s="162">
        <v>16.8</v>
      </c>
      <c r="L3180" s="159"/>
      <c r="M3180" s="163"/>
      <c r="T3180" s="164"/>
      <c r="AT3180" s="160" t="s">
        <v>259</v>
      </c>
      <c r="AU3180" s="160" t="s">
        <v>88</v>
      </c>
      <c r="AV3180" s="13" t="s">
        <v>88</v>
      </c>
      <c r="AW3180" s="13" t="s">
        <v>27</v>
      </c>
      <c r="AX3180" s="13" t="s">
        <v>72</v>
      </c>
      <c r="AY3180" s="160" t="s">
        <v>157</v>
      </c>
    </row>
    <row r="3181" spans="2:65" s="13" customFormat="1">
      <c r="B3181" s="159"/>
      <c r="D3181" s="154" t="s">
        <v>259</v>
      </c>
      <c r="E3181" s="160" t="s">
        <v>1</v>
      </c>
      <c r="F3181" s="161" t="s">
        <v>5700</v>
      </c>
      <c r="H3181" s="162">
        <v>64.8</v>
      </c>
      <c r="L3181" s="159"/>
      <c r="M3181" s="163"/>
      <c r="T3181" s="164"/>
      <c r="AT3181" s="160" t="s">
        <v>259</v>
      </c>
      <c r="AU3181" s="160" t="s">
        <v>88</v>
      </c>
      <c r="AV3181" s="13" t="s">
        <v>88</v>
      </c>
      <c r="AW3181" s="13" t="s">
        <v>27</v>
      </c>
      <c r="AX3181" s="13" t="s">
        <v>72</v>
      </c>
      <c r="AY3181" s="160" t="s">
        <v>157</v>
      </c>
    </row>
    <row r="3182" spans="2:65" s="13" customFormat="1">
      <c r="B3182" s="159"/>
      <c r="D3182" s="154" t="s">
        <v>259</v>
      </c>
      <c r="E3182" s="160" t="s">
        <v>1</v>
      </c>
      <c r="F3182" s="161" t="s">
        <v>5701</v>
      </c>
      <c r="H3182" s="162">
        <v>34.200000000000003</v>
      </c>
      <c r="L3182" s="159"/>
      <c r="M3182" s="163"/>
      <c r="T3182" s="164"/>
      <c r="AT3182" s="160" t="s">
        <v>259</v>
      </c>
      <c r="AU3182" s="160" t="s">
        <v>88</v>
      </c>
      <c r="AV3182" s="13" t="s">
        <v>88</v>
      </c>
      <c r="AW3182" s="13" t="s">
        <v>27</v>
      </c>
      <c r="AX3182" s="13" t="s">
        <v>72</v>
      </c>
      <c r="AY3182" s="160" t="s">
        <v>157</v>
      </c>
    </row>
    <row r="3183" spans="2:65" s="14" customFormat="1">
      <c r="B3183" s="165"/>
      <c r="D3183" s="154" t="s">
        <v>259</v>
      </c>
      <c r="E3183" s="166" t="s">
        <v>1</v>
      </c>
      <c r="F3183" s="167" t="s">
        <v>265</v>
      </c>
      <c r="H3183" s="168">
        <v>115.8</v>
      </c>
      <c r="L3183" s="165"/>
      <c r="M3183" s="169"/>
      <c r="T3183" s="170"/>
      <c r="AT3183" s="166" t="s">
        <v>259</v>
      </c>
      <c r="AU3183" s="166" t="s">
        <v>88</v>
      </c>
      <c r="AV3183" s="14" t="s">
        <v>164</v>
      </c>
      <c r="AW3183" s="14" t="s">
        <v>27</v>
      </c>
      <c r="AX3183" s="14" t="s">
        <v>80</v>
      </c>
      <c r="AY3183" s="166" t="s">
        <v>157</v>
      </c>
    </row>
    <row r="3184" spans="2:65" s="1" customFormat="1" ht="16.5" customHeight="1">
      <c r="B3184" s="28"/>
      <c r="C3184" s="205" t="s">
        <v>5702</v>
      </c>
      <c r="D3184" s="205" t="s">
        <v>557</v>
      </c>
      <c r="E3184" s="206" t="s">
        <v>5703</v>
      </c>
      <c r="F3184" s="207" t="s">
        <v>5704</v>
      </c>
      <c r="G3184" s="208" t="s">
        <v>228</v>
      </c>
      <c r="H3184" s="209">
        <v>69</v>
      </c>
      <c r="I3184" s="904"/>
      <c r="J3184" s="210">
        <f>ROUND(I3184*H3184,2)</f>
        <v>0</v>
      </c>
      <c r="K3184" s="207" t="s">
        <v>2720</v>
      </c>
      <c r="L3184" s="185"/>
      <c r="M3184" s="186" t="s">
        <v>1</v>
      </c>
      <c r="N3184" s="187" t="s">
        <v>38</v>
      </c>
      <c r="O3184" s="142">
        <v>0</v>
      </c>
      <c r="P3184" s="142">
        <f>O3184*H3184</f>
        <v>0</v>
      </c>
      <c r="Q3184" s="142">
        <v>5.0000000000000001E-3</v>
      </c>
      <c r="R3184" s="142">
        <f>Q3184*H3184</f>
        <v>0.34500000000000003</v>
      </c>
      <c r="S3184" s="142">
        <v>0</v>
      </c>
      <c r="T3184" s="143">
        <f>S3184*H3184</f>
        <v>0</v>
      </c>
      <c r="AR3184" s="144" t="s">
        <v>735</v>
      </c>
      <c r="AT3184" s="144" t="s">
        <v>557</v>
      </c>
      <c r="AU3184" s="144" t="s">
        <v>88</v>
      </c>
      <c r="AY3184" s="16" t="s">
        <v>157</v>
      </c>
      <c r="BE3184" s="145">
        <f>IF(N3184="základní",J3184,0)</f>
        <v>0</v>
      </c>
      <c r="BF3184" s="145">
        <f>IF(N3184="snížená",J3184,0)</f>
        <v>0</v>
      </c>
      <c r="BG3184" s="145">
        <f>IF(N3184="zákl. přenesená",J3184,0)</f>
        <v>0</v>
      </c>
      <c r="BH3184" s="145">
        <f>IF(N3184="sníž. přenesená",J3184,0)</f>
        <v>0</v>
      </c>
      <c r="BI3184" s="145">
        <f>IF(N3184="nulová",J3184,0)</f>
        <v>0</v>
      </c>
      <c r="BJ3184" s="16" t="s">
        <v>88</v>
      </c>
      <c r="BK3184" s="145">
        <f>ROUND(I3184*H3184,2)</f>
        <v>0</v>
      </c>
      <c r="BL3184" s="16" t="s">
        <v>188</v>
      </c>
      <c r="BM3184" s="144" t="s">
        <v>5705</v>
      </c>
    </row>
    <row r="3185" spans="2:65" s="1" customFormat="1" ht="18">
      <c r="B3185" s="28"/>
      <c r="D3185" s="154" t="s">
        <v>1574</v>
      </c>
      <c r="F3185" s="188" t="s">
        <v>5706</v>
      </c>
      <c r="L3185" s="28"/>
      <c r="M3185" s="152"/>
      <c r="T3185" s="52"/>
      <c r="AT3185" s="16" t="s">
        <v>1574</v>
      </c>
      <c r="AU3185" s="16" t="s">
        <v>88</v>
      </c>
    </row>
    <row r="3186" spans="2:65" s="12" customFormat="1">
      <c r="B3186" s="153"/>
      <c r="D3186" s="154" t="s">
        <v>259</v>
      </c>
      <c r="E3186" s="155" t="s">
        <v>1</v>
      </c>
      <c r="F3186" s="156" t="s">
        <v>2723</v>
      </c>
      <c r="H3186" s="155" t="s">
        <v>1</v>
      </c>
      <c r="L3186" s="153"/>
      <c r="M3186" s="157"/>
      <c r="T3186" s="158"/>
      <c r="AT3186" s="155" t="s">
        <v>259</v>
      </c>
      <c r="AU3186" s="155" t="s">
        <v>88</v>
      </c>
      <c r="AV3186" s="12" t="s">
        <v>80</v>
      </c>
      <c r="AW3186" s="12" t="s">
        <v>27</v>
      </c>
      <c r="AX3186" s="12" t="s">
        <v>72</v>
      </c>
      <c r="AY3186" s="155" t="s">
        <v>157</v>
      </c>
    </row>
    <row r="3187" spans="2:65" s="12" customFormat="1">
      <c r="B3187" s="153"/>
      <c r="D3187" s="154" t="s">
        <v>259</v>
      </c>
      <c r="E3187" s="155" t="s">
        <v>1</v>
      </c>
      <c r="F3187" s="156" t="s">
        <v>5142</v>
      </c>
      <c r="H3187" s="155" t="s">
        <v>1</v>
      </c>
      <c r="L3187" s="153"/>
      <c r="M3187" s="157"/>
      <c r="T3187" s="158"/>
      <c r="AT3187" s="155" t="s">
        <v>259</v>
      </c>
      <c r="AU3187" s="155" t="s">
        <v>88</v>
      </c>
      <c r="AV3187" s="12" t="s">
        <v>80</v>
      </c>
      <c r="AW3187" s="12" t="s">
        <v>27</v>
      </c>
      <c r="AX3187" s="12" t="s">
        <v>72</v>
      </c>
      <c r="AY3187" s="155" t="s">
        <v>157</v>
      </c>
    </row>
    <row r="3188" spans="2:65" s="12" customFormat="1">
      <c r="B3188" s="153"/>
      <c r="D3188" s="154" t="s">
        <v>259</v>
      </c>
      <c r="E3188" s="155" t="s">
        <v>1</v>
      </c>
      <c r="F3188" s="156" t="s">
        <v>2761</v>
      </c>
      <c r="H3188" s="155" t="s">
        <v>1</v>
      </c>
      <c r="L3188" s="153"/>
      <c r="M3188" s="157"/>
      <c r="T3188" s="158"/>
      <c r="AT3188" s="155" t="s">
        <v>259</v>
      </c>
      <c r="AU3188" s="155" t="s">
        <v>88</v>
      </c>
      <c r="AV3188" s="12" t="s">
        <v>80</v>
      </c>
      <c r="AW3188" s="12" t="s">
        <v>27</v>
      </c>
      <c r="AX3188" s="12" t="s">
        <v>72</v>
      </c>
      <c r="AY3188" s="155" t="s">
        <v>157</v>
      </c>
    </row>
    <row r="3189" spans="2:65" s="13" customFormat="1">
      <c r="B3189" s="159"/>
      <c r="D3189" s="154" t="s">
        <v>259</v>
      </c>
      <c r="E3189" s="160" t="s">
        <v>1</v>
      </c>
      <c r="F3189" s="161" t="s">
        <v>5707</v>
      </c>
      <c r="H3189" s="162">
        <v>14</v>
      </c>
      <c r="L3189" s="159"/>
      <c r="M3189" s="163"/>
      <c r="T3189" s="164"/>
      <c r="AT3189" s="160" t="s">
        <v>259</v>
      </c>
      <c r="AU3189" s="160" t="s">
        <v>88</v>
      </c>
      <c r="AV3189" s="13" t="s">
        <v>88</v>
      </c>
      <c r="AW3189" s="13" t="s">
        <v>27</v>
      </c>
      <c r="AX3189" s="13" t="s">
        <v>72</v>
      </c>
      <c r="AY3189" s="160" t="s">
        <v>157</v>
      </c>
    </row>
    <row r="3190" spans="2:65" s="13" customFormat="1">
      <c r="B3190" s="159"/>
      <c r="D3190" s="154" t="s">
        <v>259</v>
      </c>
      <c r="E3190" s="160" t="s">
        <v>1</v>
      </c>
      <c r="F3190" s="161" t="s">
        <v>5708</v>
      </c>
      <c r="H3190" s="162">
        <v>55</v>
      </c>
      <c r="L3190" s="159"/>
      <c r="M3190" s="163"/>
      <c r="T3190" s="164"/>
      <c r="AT3190" s="160" t="s">
        <v>259</v>
      </c>
      <c r="AU3190" s="160" t="s">
        <v>88</v>
      </c>
      <c r="AV3190" s="13" t="s">
        <v>88</v>
      </c>
      <c r="AW3190" s="13" t="s">
        <v>27</v>
      </c>
      <c r="AX3190" s="13" t="s">
        <v>72</v>
      </c>
      <c r="AY3190" s="160" t="s">
        <v>157</v>
      </c>
    </row>
    <row r="3191" spans="2:65" s="14" customFormat="1">
      <c r="B3191" s="165"/>
      <c r="D3191" s="154" t="s">
        <v>259</v>
      </c>
      <c r="E3191" s="166" t="s">
        <v>1</v>
      </c>
      <c r="F3191" s="167" t="s">
        <v>265</v>
      </c>
      <c r="H3191" s="168">
        <v>69</v>
      </c>
      <c r="L3191" s="165"/>
      <c r="M3191" s="169"/>
      <c r="T3191" s="170"/>
      <c r="AT3191" s="166" t="s">
        <v>259</v>
      </c>
      <c r="AU3191" s="166" t="s">
        <v>88</v>
      </c>
      <c r="AV3191" s="14" t="s">
        <v>164</v>
      </c>
      <c r="AW3191" s="14" t="s">
        <v>27</v>
      </c>
      <c r="AX3191" s="14" t="s">
        <v>80</v>
      </c>
      <c r="AY3191" s="166" t="s">
        <v>157</v>
      </c>
    </row>
    <row r="3192" spans="2:65" s="1" customFormat="1" ht="16.5" customHeight="1">
      <c r="B3192" s="28"/>
      <c r="C3192" s="205" t="s">
        <v>5709</v>
      </c>
      <c r="D3192" s="205" t="s">
        <v>557</v>
      </c>
      <c r="E3192" s="206" t="s">
        <v>5710</v>
      </c>
      <c r="F3192" s="207" t="s">
        <v>5711</v>
      </c>
      <c r="G3192" s="208" t="s">
        <v>228</v>
      </c>
      <c r="H3192" s="209">
        <v>14</v>
      </c>
      <c r="I3192" s="904"/>
      <c r="J3192" s="210">
        <f>ROUND(I3192*H3192,2)</f>
        <v>0</v>
      </c>
      <c r="K3192" s="207" t="s">
        <v>2720</v>
      </c>
      <c r="L3192" s="185"/>
      <c r="M3192" s="186" t="s">
        <v>1</v>
      </c>
      <c r="N3192" s="187" t="s">
        <v>38</v>
      </c>
      <c r="O3192" s="142">
        <v>0</v>
      </c>
      <c r="P3192" s="142">
        <f>O3192*H3192</f>
        <v>0</v>
      </c>
      <c r="Q3192" s="142">
        <v>5.0000000000000001E-3</v>
      </c>
      <c r="R3192" s="142">
        <f>Q3192*H3192</f>
        <v>7.0000000000000007E-2</v>
      </c>
      <c r="S3192" s="142">
        <v>0</v>
      </c>
      <c r="T3192" s="143">
        <f>S3192*H3192</f>
        <v>0</v>
      </c>
      <c r="AR3192" s="144" t="s">
        <v>735</v>
      </c>
      <c r="AT3192" s="144" t="s">
        <v>557</v>
      </c>
      <c r="AU3192" s="144" t="s">
        <v>88</v>
      </c>
      <c r="AY3192" s="16" t="s">
        <v>157</v>
      </c>
      <c r="BE3192" s="145">
        <f>IF(N3192="základní",J3192,0)</f>
        <v>0</v>
      </c>
      <c r="BF3192" s="145">
        <f>IF(N3192="snížená",J3192,0)</f>
        <v>0</v>
      </c>
      <c r="BG3192" s="145">
        <f>IF(N3192="zákl. přenesená",J3192,0)</f>
        <v>0</v>
      </c>
      <c r="BH3192" s="145">
        <f>IF(N3192="sníž. přenesená",J3192,0)</f>
        <v>0</v>
      </c>
      <c r="BI3192" s="145">
        <f>IF(N3192="nulová",J3192,0)</f>
        <v>0</v>
      </c>
      <c r="BJ3192" s="16" t="s">
        <v>88</v>
      </c>
      <c r="BK3192" s="145">
        <f>ROUND(I3192*H3192,2)</f>
        <v>0</v>
      </c>
      <c r="BL3192" s="16" t="s">
        <v>188</v>
      </c>
      <c r="BM3192" s="144" t="s">
        <v>5712</v>
      </c>
    </row>
    <row r="3193" spans="2:65" s="1" customFormat="1" ht="18">
      <c r="B3193" s="28"/>
      <c r="D3193" s="154" t="s">
        <v>1574</v>
      </c>
      <c r="F3193" s="188" t="s">
        <v>5713</v>
      </c>
      <c r="L3193" s="28"/>
      <c r="M3193" s="152"/>
      <c r="T3193" s="52"/>
      <c r="AT3193" s="16" t="s">
        <v>1574</v>
      </c>
      <c r="AU3193" s="16" t="s">
        <v>88</v>
      </c>
    </row>
    <row r="3194" spans="2:65" s="12" customFormat="1">
      <c r="B3194" s="153"/>
      <c r="D3194" s="154" t="s">
        <v>259</v>
      </c>
      <c r="E3194" s="155" t="s">
        <v>1</v>
      </c>
      <c r="F3194" s="156" t="s">
        <v>2723</v>
      </c>
      <c r="H3194" s="155" t="s">
        <v>1</v>
      </c>
      <c r="L3194" s="153"/>
      <c r="M3194" s="157"/>
      <c r="T3194" s="158"/>
      <c r="AT3194" s="155" t="s">
        <v>259</v>
      </c>
      <c r="AU3194" s="155" t="s">
        <v>88</v>
      </c>
      <c r="AV3194" s="12" t="s">
        <v>80</v>
      </c>
      <c r="AW3194" s="12" t="s">
        <v>27</v>
      </c>
      <c r="AX3194" s="12" t="s">
        <v>72</v>
      </c>
      <c r="AY3194" s="155" t="s">
        <v>157</v>
      </c>
    </row>
    <row r="3195" spans="2:65" s="12" customFormat="1">
      <c r="B3195" s="153"/>
      <c r="D3195" s="154" t="s">
        <v>259</v>
      </c>
      <c r="E3195" s="155" t="s">
        <v>1</v>
      </c>
      <c r="F3195" s="156" t="s">
        <v>5142</v>
      </c>
      <c r="H3195" s="155" t="s">
        <v>1</v>
      </c>
      <c r="L3195" s="153"/>
      <c r="M3195" s="157"/>
      <c r="T3195" s="158"/>
      <c r="AT3195" s="155" t="s">
        <v>259</v>
      </c>
      <c r="AU3195" s="155" t="s">
        <v>88</v>
      </c>
      <c r="AV3195" s="12" t="s">
        <v>80</v>
      </c>
      <c r="AW3195" s="12" t="s">
        <v>27</v>
      </c>
      <c r="AX3195" s="12" t="s">
        <v>72</v>
      </c>
      <c r="AY3195" s="155" t="s">
        <v>157</v>
      </c>
    </row>
    <row r="3196" spans="2:65" s="12" customFormat="1">
      <c r="B3196" s="153"/>
      <c r="D3196" s="154" t="s">
        <v>259</v>
      </c>
      <c r="E3196" s="155" t="s">
        <v>1</v>
      </c>
      <c r="F3196" s="156" t="s">
        <v>2761</v>
      </c>
      <c r="H3196" s="155" t="s">
        <v>1</v>
      </c>
      <c r="L3196" s="153"/>
      <c r="M3196" s="157"/>
      <c r="T3196" s="158"/>
      <c r="AT3196" s="155" t="s">
        <v>259</v>
      </c>
      <c r="AU3196" s="155" t="s">
        <v>88</v>
      </c>
      <c r="AV3196" s="12" t="s">
        <v>80</v>
      </c>
      <c r="AW3196" s="12" t="s">
        <v>27</v>
      </c>
      <c r="AX3196" s="12" t="s">
        <v>72</v>
      </c>
      <c r="AY3196" s="155" t="s">
        <v>157</v>
      </c>
    </row>
    <row r="3197" spans="2:65" s="13" customFormat="1">
      <c r="B3197" s="159"/>
      <c r="D3197" s="154" t="s">
        <v>259</v>
      </c>
      <c r="E3197" s="160" t="s">
        <v>1</v>
      </c>
      <c r="F3197" s="161" t="s">
        <v>5714</v>
      </c>
      <c r="H3197" s="162">
        <v>14</v>
      </c>
      <c r="L3197" s="159"/>
      <c r="M3197" s="163"/>
      <c r="T3197" s="164"/>
      <c r="AT3197" s="160" t="s">
        <v>259</v>
      </c>
      <c r="AU3197" s="160" t="s">
        <v>88</v>
      </c>
      <c r="AV3197" s="13" t="s">
        <v>88</v>
      </c>
      <c r="AW3197" s="13" t="s">
        <v>27</v>
      </c>
      <c r="AX3197" s="13" t="s">
        <v>72</v>
      </c>
      <c r="AY3197" s="160" t="s">
        <v>157</v>
      </c>
    </row>
    <row r="3198" spans="2:65" s="14" customFormat="1">
      <c r="B3198" s="165"/>
      <c r="D3198" s="154" t="s">
        <v>259</v>
      </c>
      <c r="E3198" s="166" t="s">
        <v>1</v>
      </c>
      <c r="F3198" s="167" t="s">
        <v>265</v>
      </c>
      <c r="H3198" s="168">
        <v>14</v>
      </c>
      <c r="L3198" s="165"/>
      <c r="M3198" s="169"/>
      <c r="T3198" s="170"/>
      <c r="AT3198" s="166" t="s">
        <v>259</v>
      </c>
      <c r="AU3198" s="166" t="s">
        <v>88</v>
      </c>
      <c r="AV3198" s="14" t="s">
        <v>164</v>
      </c>
      <c r="AW3198" s="14" t="s">
        <v>27</v>
      </c>
      <c r="AX3198" s="14" t="s">
        <v>80</v>
      </c>
      <c r="AY3198" s="166" t="s">
        <v>157</v>
      </c>
    </row>
    <row r="3199" spans="2:65" s="1" customFormat="1" ht="24.25" customHeight="1">
      <c r="B3199" s="28"/>
      <c r="C3199" s="205" t="s">
        <v>5715</v>
      </c>
      <c r="D3199" s="205" t="s">
        <v>557</v>
      </c>
      <c r="E3199" s="206" t="s">
        <v>5716</v>
      </c>
      <c r="F3199" s="207" t="s">
        <v>5717</v>
      </c>
      <c r="G3199" s="208" t="s">
        <v>228</v>
      </c>
      <c r="H3199" s="209">
        <v>15</v>
      </c>
      <c r="I3199" s="904"/>
      <c r="J3199" s="210">
        <f>ROUND(I3199*H3199,2)</f>
        <v>0</v>
      </c>
      <c r="K3199" s="207" t="s">
        <v>2720</v>
      </c>
      <c r="L3199" s="185"/>
      <c r="M3199" s="186" t="s">
        <v>1</v>
      </c>
      <c r="N3199" s="187" t="s">
        <v>38</v>
      </c>
      <c r="O3199" s="142">
        <v>0</v>
      </c>
      <c r="P3199" s="142">
        <f>O3199*H3199</f>
        <v>0</v>
      </c>
      <c r="Q3199" s="142">
        <v>5.0000000000000001E-3</v>
      </c>
      <c r="R3199" s="142">
        <f>Q3199*H3199</f>
        <v>7.4999999999999997E-2</v>
      </c>
      <c r="S3199" s="142">
        <v>0</v>
      </c>
      <c r="T3199" s="143">
        <f>S3199*H3199</f>
        <v>0</v>
      </c>
      <c r="AR3199" s="144" t="s">
        <v>735</v>
      </c>
      <c r="AT3199" s="144" t="s">
        <v>557</v>
      </c>
      <c r="AU3199" s="144" t="s">
        <v>88</v>
      </c>
      <c r="AY3199" s="16" t="s">
        <v>157</v>
      </c>
      <c r="BE3199" s="145">
        <f>IF(N3199="základní",J3199,0)</f>
        <v>0</v>
      </c>
      <c r="BF3199" s="145">
        <f>IF(N3199="snížená",J3199,0)</f>
        <v>0</v>
      </c>
      <c r="BG3199" s="145">
        <f>IF(N3199="zákl. přenesená",J3199,0)</f>
        <v>0</v>
      </c>
      <c r="BH3199" s="145">
        <f>IF(N3199="sníž. přenesená",J3199,0)</f>
        <v>0</v>
      </c>
      <c r="BI3199" s="145">
        <f>IF(N3199="nulová",J3199,0)</f>
        <v>0</v>
      </c>
      <c r="BJ3199" s="16" t="s">
        <v>88</v>
      </c>
      <c r="BK3199" s="145">
        <f>ROUND(I3199*H3199,2)</f>
        <v>0</v>
      </c>
      <c r="BL3199" s="16" t="s">
        <v>188</v>
      </c>
      <c r="BM3199" s="144" t="s">
        <v>5718</v>
      </c>
    </row>
    <row r="3200" spans="2:65" s="12" customFormat="1">
      <c r="B3200" s="153"/>
      <c r="D3200" s="154" t="s">
        <v>259</v>
      </c>
      <c r="E3200" s="155" t="s">
        <v>1</v>
      </c>
      <c r="F3200" s="156" t="s">
        <v>2723</v>
      </c>
      <c r="H3200" s="155" t="s">
        <v>1</v>
      </c>
      <c r="L3200" s="153"/>
      <c r="M3200" s="157"/>
      <c r="T3200" s="158"/>
      <c r="AT3200" s="155" t="s">
        <v>259</v>
      </c>
      <c r="AU3200" s="155" t="s">
        <v>88</v>
      </c>
      <c r="AV3200" s="12" t="s">
        <v>80</v>
      </c>
      <c r="AW3200" s="12" t="s">
        <v>27</v>
      </c>
      <c r="AX3200" s="12" t="s">
        <v>72</v>
      </c>
      <c r="AY3200" s="155" t="s">
        <v>157</v>
      </c>
    </row>
    <row r="3201" spans="2:65" s="12" customFormat="1">
      <c r="B3201" s="153"/>
      <c r="D3201" s="154" t="s">
        <v>259</v>
      </c>
      <c r="E3201" s="155" t="s">
        <v>1</v>
      </c>
      <c r="F3201" s="156" t="s">
        <v>5142</v>
      </c>
      <c r="H3201" s="155" t="s">
        <v>1</v>
      </c>
      <c r="L3201" s="153"/>
      <c r="M3201" s="157"/>
      <c r="T3201" s="158"/>
      <c r="AT3201" s="155" t="s">
        <v>259</v>
      </c>
      <c r="AU3201" s="155" t="s">
        <v>88</v>
      </c>
      <c r="AV3201" s="12" t="s">
        <v>80</v>
      </c>
      <c r="AW3201" s="12" t="s">
        <v>27</v>
      </c>
      <c r="AX3201" s="12" t="s">
        <v>72</v>
      </c>
      <c r="AY3201" s="155" t="s">
        <v>157</v>
      </c>
    </row>
    <row r="3202" spans="2:65" s="12" customFormat="1">
      <c r="B3202" s="153"/>
      <c r="D3202" s="154" t="s">
        <v>259</v>
      </c>
      <c r="E3202" s="155" t="s">
        <v>1</v>
      </c>
      <c r="F3202" s="156" t="s">
        <v>2761</v>
      </c>
      <c r="H3202" s="155" t="s">
        <v>1</v>
      </c>
      <c r="L3202" s="153"/>
      <c r="M3202" s="157"/>
      <c r="T3202" s="158"/>
      <c r="AT3202" s="155" t="s">
        <v>259</v>
      </c>
      <c r="AU3202" s="155" t="s">
        <v>88</v>
      </c>
      <c r="AV3202" s="12" t="s">
        <v>80</v>
      </c>
      <c r="AW3202" s="12" t="s">
        <v>27</v>
      </c>
      <c r="AX3202" s="12" t="s">
        <v>72</v>
      </c>
      <c r="AY3202" s="155" t="s">
        <v>157</v>
      </c>
    </row>
    <row r="3203" spans="2:65" s="13" customFormat="1">
      <c r="B3203" s="159"/>
      <c r="D3203" s="154" t="s">
        <v>259</v>
      </c>
      <c r="E3203" s="160" t="s">
        <v>1</v>
      </c>
      <c r="F3203" s="161" t="s">
        <v>5719</v>
      </c>
      <c r="H3203" s="162">
        <v>6</v>
      </c>
      <c r="L3203" s="159"/>
      <c r="M3203" s="163"/>
      <c r="T3203" s="164"/>
      <c r="AT3203" s="160" t="s">
        <v>259</v>
      </c>
      <c r="AU3203" s="160" t="s">
        <v>88</v>
      </c>
      <c r="AV3203" s="13" t="s">
        <v>88</v>
      </c>
      <c r="AW3203" s="13" t="s">
        <v>27</v>
      </c>
      <c r="AX3203" s="13" t="s">
        <v>72</v>
      </c>
      <c r="AY3203" s="160" t="s">
        <v>157</v>
      </c>
    </row>
    <row r="3204" spans="2:65" s="13" customFormat="1">
      <c r="B3204" s="159"/>
      <c r="D3204" s="154" t="s">
        <v>259</v>
      </c>
      <c r="E3204" s="160" t="s">
        <v>1</v>
      </c>
      <c r="F3204" s="161" t="s">
        <v>5720</v>
      </c>
      <c r="H3204" s="162">
        <v>9</v>
      </c>
      <c r="L3204" s="159"/>
      <c r="M3204" s="163"/>
      <c r="T3204" s="164"/>
      <c r="AT3204" s="160" t="s">
        <v>259</v>
      </c>
      <c r="AU3204" s="160" t="s">
        <v>88</v>
      </c>
      <c r="AV3204" s="13" t="s">
        <v>88</v>
      </c>
      <c r="AW3204" s="13" t="s">
        <v>27</v>
      </c>
      <c r="AX3204" s="13" t="s">
        <v>72</v>
      </c>
      <c r="AY3204" s="160" t="s">
        <v>157</v>
      </c>
    </row>
    <row r="3205" spans="2:65" s="14" customFormat="1">
      <c r="B3205" s="165"/>
      <c r="D3205" s="154" t="s">
        <v>259</v>
      </c>
      <c r="E3205" s="166" t="s">
        <v>1</v>
      </c>
      <c r="F3205" s="167" t="s">
        <v>265</v>
      </c>
      <c r="H3205" s="168">
        <v>15</v>
      </c>
      <c r="L3205" s="165"/>
      <c r="M3205" s="169"/>
      <c r="T3205" s="170"/>
      <c r="AT3205" s="166" t="s">
        <v>259</v>
      </c>
      <c r="AU3205" s="166" t="s">
        <v>88</v>
      </c>
      <c r="AV3205" s="14" t="s">
        <v>164</v>
      </c>
      <c r="AW3205" s="14" t="s">
        <v>27</v>
      </c>
      <c r="AX3205" s="14" t="s">
        <v>80</v>
      </c>
      <c r="AY3205" s="166" t="s">
        <v>157</v>
      </c>
    </row>
    <row r="3206" spans="2:65" s="1" customFormat="1" ht="24.25" customHeight="1">
      <c r="B3206" s="28"/>
      <c r="C3206" s="205" t="s">
        <v>5721</v>
      </c>
      <c r="D3206" s="205" t="s">
        <v>557</v>
      </c>
      <c r="E3206" s="206" t="s">
        <v>5722</v>
      </c>
      <c r="F3206" s="207" t="s">
        <v>5723</v>
      </c>
      <c r="G3206" s="208" t="s">
        <v>228</v>
      </c>
      <c r="H3206" s="209">
        <v>9</v>
      </c>
      <c r="I3206" s="904"/>
      <c r="J3206" s="210">
        <f>ROUND(I3206*H3206,2)</f>
        <v>0</v>
      </c>
      <c r="K3206" s="207" t="s">
        <v>2720</v>
      </c>
      <c r="L3206" s="185"/>
      <c r="M3206" s="186" t="s">
        <v>1</v>
      </c>
      <c r="N3206" s="187" t="s">
        <v>38</v>
      </c>
      <c r="O3206" s="142">
        <v>0</v>
      </c>
      <c r="P3206" s="142">
        <f>O3206*H3206</f>
        <v>0</v>
      </c>
      <c r="Q3206" s="142">
        <v>5.0000000000000001E-3</v>
      </c>
      <c r="R3206" s="142">
        <f>Q3206*H3206</f>
        <v>4.4999999999999998E-2</v>
      </c>
      <c r="S3206" s="142">
        <v>0</v>
      </c>
      <c r="T3206" s="143">
        <f>S3206*H3206</f>
        <v>0</v>
      </c>
      <c r="AR3206" s="144" t="s">
        <v>735</v>
      </c>
      <c r="AT3206" s="144" t="s">
        <v>557</v>
      </c>
      <c r="AU3206" s="144" t="s">
        <v>88</v>
      </c>
      <c r="AY3206" s="16" t="s">
        <v>157</v>
      </c>
      <c r="BE3206" s="145">
        <f>IF(N3206="základní",J3206,0)</f>
        <v>0</v>
      </c>
      <c r="BF3206" s="145">
        <f>IF(N3206="snížená",J3206,0)</f>
        <v>0</v>
      </c>
      <c r="BG3206" s="145">
        <f>IF(N3206="zákl. přenesená",J3206,0)</f>
        <v>0</v>
      </c>
      <c r="BH3206" s="145">
        <f>IF(N3206="sníž. přenesená",J3206,0)</f>
        <v>0</v>
      </c>
      <c r="BI3206" s="145">
        <f>IF(N3206="nulová",J3206,0)</f>
        <v>0</v>
      </c>
      <c r="BJ3206" s="16" t="s">
        <v>88</v>
      </c>
      <c r="BK3206" s="145">
        <f>ROUND(I3206*H3206,2)</f>
        <v>0</v>
      </c>
      <c r="BL3206" s="16" t="s">
        <v>188</v>
      </c>
      <c r="BM3206" s="144" t="s">
        <v>5724</v>
      </c>
    </row>
    <row r="3207" spans="2:65" s="12" customFormat="1">
      <c r="B3207" s="153"/>
      <c r="D3207" s="154" t="s">
        <v>259</v>
      </c>
      <c r="E3207" s="155" t="s">
        <v>1</v>
      </c>
      <c r="F3207" s="156" t="s">
        <v>2723</v>
      </c>
      <c r="H3207" s="155" t="s">
        <v>1</v>
      </c>
      <c r="L3207" s="153"/>
      <c r="M3207" s="157"/>
      <c r="T3207" s="158"/>
      <c r="AT3207" s="155" t="s">
        <v>259</v>
      </c>
      <c r="AU3207" s="155" t="s">
        <v>88</v>
      </c>
      <c r="AV3207" s="12" t="s">
        <v>80</v>
      </c>
      <c r="AW3207" s="12" t="s">
        <v>27</v>
      </c>
      <c r="AX3207" s="12" t="s">
        <v>72</v>
      </c>
      <c r="AY3207" s="155" t="s">
        <v>157</v>
      </c>
    </row>
    <row r="3208" spans="2:65" s="12" customFormat="1">
      <c r="B3208" s="153"/>
      <c r="D3208" s="154" t="s">
        <v>259</v>
      </c>
      <c r="E3208" s="155" t="s">
        <v>1</v>
      </c>
      <c r="F3208" s="156" t="s">
        <v>5142</v>
      </c>
      <c r="H3208" s="155" t="s">
        <v>1</v>
      </c>
      <c r="L3208" s="153"/>
      <c r="M3208" s="157"/>
      <c r="T3208" s="158"/>
      <c r="AT3208" s="155" t="s">
        <v>259</v>
      </c>
      <c r="AU3208" s="155" t="s">
        <v>88</v>
      </c>
      <c r="AV3208" s="12" t="s">
        <v>80</v>
      </c>
      <c r="AW3208" s="12" t="s">
        <v>27</v>
      </c>
      <c r="AX3208" s="12" t="s">
        <v>72</v>
      </c>
      <c r="AY3208" s="155" t="s">
        <v>157</v>
      </c>
    </row>
    <row r="3209" spans="2:65" s="12" customFormat="1">
      <c r="B3209" s="153"/>
      <c r="D3209" s="154" t="s">
        <v>259</v>
      </c>
      <c r="E3209" s="155" t="s">
        <v>1</v>
      </c>
      <c r="F3209" s="156" t="s">
        <v>2761</v>
      </c>
      <c r="H3209" s="155" t="s">
        <v>1</v>
      </c>
      <c r="L3209" s="153"/>
      <c r="M3209" s="157"/>
      <c r="T3209" s="158"/>
      <c r="AT3209" s="155" t="s">
        <v>259</v>
      </c>
      <c r="AU3209" s="155" t="s">
        <v>88</v>
      </c>
      <c r="AV3209" s="12" t="s">
        <v>80</v>
      </c>
      <c r="AW3209" s="12" t="s">
        <v>27</v>
      </c>
      <c r="AX3209" s="12" t="s">
        <v>72</v>
      </c>
      <c r="AY3209" s="155" t="s">
        <v>157</v>
      </c>
    </row>
    <row r="3210" spans="2:65" s="13" customFormat="1">
      <c r="B3210" s="159"/>
      <c r="D3210" s="154" t="s">
        <v>259</v>
      </c>
      <c r="E3210" s="160" t="s">
        <v>1</v>
      </c>
      <c r="F3210" s="161" t="s">
        <v>5725</v>
      </c>
      <c r="H3210" s="162">
        <v>9</v>
      </c>
      <c r="L3210" s="159"/>
      <c r="M3210" s="163"/>
      <c r="T3210" s="164"/>
      <c r="AT3210" s="160" t="s">
        <v>259</v>
      </c>
      <c r="AU3210" s="160" t="s">
        <v>88</v>
      </c>
      <c r="AV3210" s="13" t="s">
        <v>88</v>
      </c>
      <c r="AW3210" s="13" t="s">
        <v>27</v>
      </c>
      <c r="AX3210" s="13" t="s">
        <v>72</v>
      </c>
      <c r="AY3210" s="160" t="s">
        <v>157</v>
      </c>
    </row>
    <row r="3211" spans="2:65" s="14" customFormat="1">
      <c r="B3211" s="165"/>
      <c r="D3211" s="154" t="s">
        <v>259</v>
      </c>
      <c r="E3211" s="166" t="s">
        <v>1</v>
      </c>
      <c r="F3211" s="167" t="s">
        <v>265</v>
      </c>
      <c r="H3211" s="168">
        <v>9</v>
      </c>
      <c r="L3211" s="165"/>
      <c r="M3211" s="169"/>
      <c r="T3211" s="170"/>
      <c r="AT3211" s="166" t="s">
        <v>259</v>
      </c>
      <c r="AU3211" s="166" t="s">
        <v>88</v>
      </c>
      <c r="AV3211" s="14" t="s">
        <v>164</v>
      </c>
      <c r="AW3211" s="14" t="s">
        <v>27</v>
      </c>
      <c r="AX3211" s="14" t="s">
        <v>80</v>
      </c>
      <c r="AY3211" s="166" t="s">
        <v>157</v>
      </c>
    </row>
    <row r="3212" spans="2:65" s="1" customFormat="1" ht="21.75" customHeight="1">
      <c r="B3212" s="28"/>
      <c r="C3212" s="205" t="s">
        <v>5726</v>
      </c>
      <c r="D3212" s="205" t="s">
        <v>557</v>
      </c>
      <c r="E3212" s="206" t="s">
        <v>5727</v>
      </c>
      <c r="F3212" s="207" t="s">
        <v>5728</v>
      </c>
      <c r="G3212" s="208" t="s">
        <v>228</v>
      </c>
      <c r="H3212" s="209">
        <v>15</v>
      </c>
      <c r="I3212" s="904"/>
      <c r="J3212" s="210">
        <f>ROUND(I3212*H3212,2)</f>
        <v>0</v>
      </c>
      <c r="K3212" s="207" t="s">
        <v>2720</v>
      </c>
      <c r="L3212" s="185"/>
      <c r="M3212" s="186" t="s">
        <v>1</v>
      </c>
      <c r="N3212" s="187" t="s">
        <v>38</v>
      </c>
      <c r="O3212" s="142">
        <v>0</v>
      </c>
      <c r="P3212" s="142">
        <f>O3212*H3212</f>
        <v>0</v>
      </c>
      <c r="Q3212" s="142">
        <v>5.0000000000000001E-3</v>
      </c>
      <c r="R3212" s="142">
        <f>Q3212*H3212</f>
        <v>7.4999999999999997E-2</v>
      </c>
      <c r="S3212" s="142">
        <v>0</v>
      </c>
      <c r="T3212" s="143">
        <f>S3212*H3212</f>
        <v>0</v>
      </c>
      <c r="AR3212" s="144" t="s">
        <v>735</v>
      </c>
      <c r="AT3212" s="144" t="s">
        <v>557</v>
      </c>
      <c r="AU3212" s="144" t="s">
        <v>88</v>
      </c>
      <c r="AY3212" s="16" t="s">
        <v>157</v>
      </c>
      <c r="BE3212" s="145">
        <f>IF(N3212="základní",J3212,0)</f>
        <v>0</v>
      </c>
      <c r="BF3212" s="145">
        <f>IF(N3212="snížená",J3212,0)</f>
        <v>0</v>
      </c>
      <c r="BG3212" s="145">
        <f>IF(N3212="zákl. přenesená",J3212,0)</f>
        <v>0</v>
      </c>
      <c r="BH3212" s="145">
        <f>IF(N3212="sníž. přenesená",J3212,0)</f>
        <v>0</v>
      </c>
      <c r="BI3212" s="145">
        <f>IF(N3212="nulová",J3212,0)</f>
        <v>0</v>
      </c>
      <c r="BJ3212" s="16" t="s">
        <v>88</v>
      </c>
      <c r="BK3212" s="145">
        <f>ROUND(I3212*H3212,2)</f>
        <v>0</v>
      </c>
      <c r="BL3212" s="16" t="s">
        <v>188</v>
      </c>
      <c r="BM3212" s="144" t="s">
        <v>5729</v>
      </c>
    </row>
    <row r="3213" spans="2:65" s="12" customFormat="1">
      <c r="B3213" s="153"/>
      <c r="D3213" s="154" t="s">
        <v>259</v>
      </c>
      <c r="E3213" s="155" t="s">
        <v>1</v>
      </c>
      <c r="F3213" s="156" t="s">
        <v>2723</v>
      </c>
      <c r="H3213" s="155" t="s">
        <v>1</v>
      </c>
      <c r="L3213" s="153"/>
      <c r="M3213" s="157"/>
      <c r="T3213" s="158"/>
      <c r="AT3213" s="155" t="s">
        <v>259</v>
      </c>
      <c r="AU3213" s="155" t="s">
        <v>88</v>
      </c>
      <c r="AV3213" s="12" t="s">
        <v>80</v>
      </c>
      <c r="AW3213" s="12" t="s">
        <v>27</v>
      </c>
      <c r="AX3213" s="12" t="s">
        <v>72</v>
      </c>
      <c r="AY3213" s="155" t="s">
        <v>157</v>
      </c>
    </row>
    <row r="3214" spans="2:65" s="12" customFormat="1">
      <c r="B3214" s="153"/>
      <c r="D3214" s="154" t="s">
        <v>259</v>
      </c>
      <c r="E3214" s="155" t="s">
        <v>1</v>
      </c>
      <c r="F3214" s="156" t="s">
        <v>5142</v>
      </c>
      <c r="H3214" s="155" t="s">
        <v>1</v>
      </c>
      <c r="L3214" s="153"/>
      <c r="M3214" s="157"/>
      <c r="T3214" s="158"/>
      <c r="AT3214" s="155" t="s">
        <v>259</v>
      </c>
      <c r="AU3214" s="155" t="s">
        <v>88</v>
      </c>
      <c r="AV3214" s="12" t="s">
        <v>80</v>
      </c>
      <c r="AW3214" s="12" t="s">
        <v>27</v>
      </c>
      <c r="AX3214" s="12" t="s">
        <v>72</v>
      </c>
      <c r="AY3214" s="155" t="s">
        <v>157</v>
      </c>
    </row>
    <row r="3215" spans="2:65" s="12" customFormat="1">
      <c r="B3215" s="153"/>
      <c r="D3215" s="154" t="s">
        <v>259</v>
      </c>
      <c r="E3215" s="155" t="s">
        <v>1</v>
      </c>
      <c r="F3215" s="156" t="s">
        <v>2761</v>
      </c>
      <c r="H3215" s="155" t="s">
        <v>1</v>
      </c>
      <c r="L3215" s="153"/>
      <c r="M3215" s="157"/>
      <c r="T3215" s="158"/>
      <c r="AT3215" s="155" t="s">
        <v>259</v>
      </c>
      <c r="AU3215" s="155" t="s">
        <v>88</v>
      </c>
      <c r="AV3215" s="12" t="s">
        <v>80</v>
      </c>
      <c r="AW3215" s="12" t="s">
        <v>27</v>
      </c>
      <c r="AX3215" s="12" t="s">
        <v>72</v>
      </c>
      <c r="AY3215" s="155" t="s">
        <v>157</v>
      </c>
    </row>
    <row r="3216" spans="2:65" s="13" customFormat="1">
      <c r="B3216" s="159"/>
      <c r="D3216" s="154" t="s">
        <v>259</v>
      </c>
      <c r="E3216" s="160" t="s">
        <v>1</v>
      </c>
      <c r="F3216" s="161" t="s">
        <v>5730</v>
      </c>
      <c r="H3216" s="162">
        <v>15</v>
      </c>
      <c r="L3216" s="159"/>
      <c r="M3216" s="163"/>
      <c r="T3216" s="164"/>
      <c r="AT3216" s="160" t="s">
        <v>259</v>
      </c>
      <c r="AU3216" s="160" t="s">
        <v>88</v>
      </c>
      <c r="AV3216" s="13" t="s">
        <v>88</v>
      </c>
      <c r="AW3216" s="13" t="s">
        <v>27</v>
      </c>
      <c r="AX3216" s="13" t="s">
        <v>72</v>
      </c>
      <c r="AY3216" s="160" t="s">
        <v>157</v>
      </c>
    </row>
    <row r="3217" spans="2:65" s="14" customFormat="1">
      <c r="B3217" s="165"/>
      <c r="D3217" s="154" t="s">
        <v>259</v>
      </c>
      <c r="E3217" s="166" t="s">
        <v>1</v>
      </c>
      <c r="F3217" s="167" t="s">
        <v>265</v>
      </c>
      <c r="H3217" s="168">
        <v>15</v>
      </c>
      <c r="L3217" s="165"/>
      <c r="M3217" s="169"/>
      <c r="T3217" s="170"/>
      <c r="AT3217" s="166" t="s">
        <v>259</v>
      </c>
      <c r="AU3217" s="166" t="s">
        <v>88</v>
      </c>
      <c r="AV3217" s="14" t="s">
        <v>164</v>
      </c>
      <c r="AW3217" s="14" t="s">
        <v>27</v>
      </c>
      <c r="AX3217" s="14" t="s">
        <v>80</v>
      </c>
      <c r="AY3217" s="166" t="s">
        <v>157</v>
      </c>
    </row>
    <row r="3218" spans="2:65" s="1" customFormat="1" ht="16.5" customHeight="1">
      <c r="B3218" s="28"/>
      <c r="C3218" s="205" t="s">
        <v>5731</v>
      </c>
      <c r="D3218" s="205" t="s">
        <v>557</v>
      </c>
      <c r="E3218" s="206" t="s">
        <v>5732</v>
      </c>
      <c r="F3218" s="207" t="s">
        <v>5733</v>
      </c>
      <c r="G3218" s="208" t="s">
        <v>228</v>
      </c>
      <c r="H3218" s="209">
        <v>69</v>
      </c>
      <c r="I3218" s="904"/>
      <c r="J3218" s="210">
        <f>ROUND(I3218*H3218,2)</f>
        <v>0</v>
      </c>
      <c r="K3218" s="207" t="s">
        <v>2720</v>
      </c>
      <c r="L3218" s="185"/>
      <c r="M3218" s="186" t="s">
        <v>1</v>
      </c>
      <c r="N3218" s="187" t="s">
        <v>38</v>
      </c>
      <c r="O3218" s="142">
        <v>0</v>
      </c>
      <c r="P3218" s="142">
        <f>O3218*H3218</f>
        <v>0</v>
      </c>
      <c r="Q3218" s="142">
        <v>4.0000000000000003E-5</v>
      </c>
      <c r="R3218" s="142">
        <f>Q3218*H3218</f>
        <v>2.7600000000000003E-3</v>
      </c>
      <c r="S3218" s="142">
        <v>0</v>
      </c>
      <c r="T3218" s="143">
        <f>S3218*H3218</f>
        <v>0</v>
      </c>
      <c r="AR3218" s="144" t="s">
        <v>735</v>
      </c>
      <c r="AT3218" s="144" t="s">
        <v>557</v>
      </c>
      <c r="AU3218" s="144" t="s">
        <v>88</v>
      </c>
      <c r="AY3218" s="16" t="s">
        <v>157</v>
      </c>
      <c r="BE3218" s="145">
        <f>IF(N3218="základní",J3218,0)</f>
        <v>0</v>
      </c>
      <c r="BF3218" s="145">
        <f>IF(N3218="snížená",J3218,0)</f>
        <v>0</v>
      </c>
      <c r="BG3218" s="145">
        <f>IF(N3218="zákl. přenesená",J3218,0)</f>
        <v>0</v>
      </c>
      <c r="BH3218" s="145">
        <f>IF(N3218="sníž. přenesená",J3218,0)</f>
        <v>0</v>
      </c>
      <c r="BI3218" s="145">
        <f>IF(N3218="nulová",J3218,0)</f>
        <v>0</v>
      </c>
      <c r="BJ3218" s="16" t="s">
        <v>88</v>
      </c>
      <c r="BK3218" s="145">
        <f>ROUND(I3218*H3218,2)</f>
        <v>0</v>
      </c>
      <c r="BL3218" s="16" t="s">
        <v>188</v>
      </c>
      <c r="BM3218" s="144" t="s">
        <v>5734</v>
      </c>
    </row>
    <row r="3219" spans="2:65" s="1" customFormat="1" ht="18">
      <c r="B3219" s="28"/>
      <c r="D3219" s="154" t="s">
        <v>1574</v>
      </c>
      <c r="F3219" s="188" t="s">
        <v>5735</v>
      </c>
      <c r="L3219" s="28"/>
      <c r="M3219" s="152"/>
      <c r="T3219" s="52"/>
      <c r="AT3219" s="16" t="s">
        <v>1574</v>
      </c>
      <c r="AU3219" s="16" t="s">
        <v>88</v>
      </c>
    </row>
    <row r="3220" spans="2:65" s="12" customFormat="1">
      <c r="B3220" s="153"/>
      <c r="D3220" s="154" t="s">
        <v>259</v>
      </c>
      <c r="E3220" s="155" t="s">
        <v>1</v>
      </c>
      <c r="F3220" s="156" t="s">
        <v>2723</v>
      </c>
      <c r="H3220" s="155" t="s">
        <v>1</v>
      </c>
      <c r="L3220" s="153"/>
      <c r="M3220" s="157"/>
      <c r="T3220" s="158"/>
      <c r="AT3220" s="155" t="s">
        <v>259</v>
      </c>
      <c r="AU3220" s="155" t="s">
        <v>88</v>
      </c>
      <c r="AV3220" s="12" t="s">
        <v>80</v>
      </c>
      <c r="AW3220" s="12" t="s">
        <v>27</v>
      </c>
      <c r="AX3220" s="12" t="s">
        <v>72</v>
      </c>
      <c r="AY3220" s="155" t="s">
        <v>157</v>
      </c>
    </row>
    <row r="3221" spans="2:65" s="12" customFormat="1">
      <c r="B3221" s="153"/>
      <c r="D3221" s="154" t="s">
        <v>259</v>
      </c>
      <c r="E3221" s="155" t="s">
        <v>1</v>
      </c>
      <c r="F3221" s="156" t="s">
        <v>5142</v>
      </c>
      <c r="H3221" s="155" t="s">
        <v>1</v>
      </c>
      <c r="L3221" s="153"/>
      <c r="M3221" s="157"/>
      <c r="T3221" s="158"/>
      <c r="AT3221" s="155" t="s">
        <v>259</v>
      </c>
      <c r="AU3221" s="155" t="s">
        <v>88</v>
      </c>
      <c r="AV3221" s="12" t="s">
        <v>80</v>
      </c>
      <c r="AW3221" s="12" t="s">
        <v>27</v>
      </c>
      <c r="AX3221" s="12" t="s">
        <v>72</v>
      </c>
      <c r="AY3221" s="155" t="s">
        <v>157</v>
      </c>
    </row>
    <row r="3222" spans="2:65" s="12" customFormat="1">
      <c r="B3222" s="153"/>
      <c r="D3222" s="154" t="s">
        <v>259</v>
      </c>
      <c r="E3222" s="155" t="s">
        <v>1</v>
      </c>
      <c r="F3222" s="156" t="s">
        <v>2761</v>
      </c>
      <c r="H3222" s="155" t="s">
        <v>1</v>
      </c>
      <c r="L3222" s="153"/>
      <c r="M3222" s="157"/>
      <c r="T3222" s="158"/>
      <c r="AT3222" s="155" t="s">
        <v>259</v>
      </c>
      <c r="AU3222" s="155" t="s">
        <v>88</v>
      </c>
      <c r="AV3222" s="12" t="s">
        <v>80</v>
      </c>
      <c r="AW3222" s="12" t="s">
        <v>27</v>
      </c>
      <c r="AX3222" s="12" t="s">
        <v>72</v>
      </c>
      <c r="AY3222" s="155" t="s">
        <v>157</v>
      </c>
    </row>
    <row r="3223" spans="2:65" s="13" customFormat="1">
      <c r="B3223" s="159"/>
      <c r="D3223" s="154" t="s">
        <v>259</v>
      </c>
      <c r="E3223" s="160" t="s">
        <v>1</v>
      </c>
      <c r="F3223" s="161" t="s">
        <v>5707</v>
      </c>
      <c r="H3223" s="162">
        <v>14</v>
      </c>
      <c r="L3223" s="159"/>
      <c r="M3223" s="163"/>
      <c r="T3223" s="164"/>
      <c r="AT3223" s="160" t="s">
        <v>259</v>
      </c>
      <c r="AU3223" s="160" t="s">
        <v>88</v>
      </c>
      <c r="AV3223" s="13" t="s">
        <v>88</v>
      </c>
      <c r="AW3223" s="13" t="s">
        <v>27</v>
      </c>
      <c r="AX3223" s="13" t="s">
        <v>72</v>
      </c>
      <c r="AY3223" s="160" t="s">
        <v>157</v>
      </c>
    </row>
    <row r="3224" spans="2:65" s="13" customFormat="1">
      <c r="B3224" s="159"/>
      <c r="D3224" s="154" t="s">
        <v>259</v>
      </c>
      <c r="E3224" s="160" t="s">
        <v>1</v>
      </c>
      <c r="F3224" s="161" t="s">
        <v>5708</v>
      </c>
      <c r="H3224" s="162">
        <v>55</v>
      </c>
      <c r="L3224" s="159"/>
      <c r="M3224" s="163"/>
      <c r="T3224" s="164"/>
      <c r="AT3224" s="160" t="s">
        <v>259</v>
      </c>
      <c r="AU3224" s="160" t="s">
        <v>88</v>
      </c>
      <c r="AV3224" s="13" t="s">
        <v>88</v>
      </c>
      <c r="AW3224" s="13" t="s">
        <v>27</v>
      </c>
      <c r="AX3224" s="13" t="s">
        <v>72</v>
      </c>
      <c r="AY3224" s="160" t="s">
        <v>157</v>
      </c>
    </row>
    <row r="3225" spans="2:65" s="14" customFormat="1">
      <c r="B3225" s="165"/>
      <c r="D3225" s="154" t="s">
        <v>259</v>
      </c>
      <c r="E3225" s="166" t="s">
        <v>1</v>
      </c>
      <c r="F3225" s="167" t="s">
        <v>265</v>
      </c>
      <c r="H3225" s="168">
        <v>69</v>
      </c>
      <c r="L3225" s="165"/>
      <c r="M3225" s="169"/>
      <c r="T3225" s="170"/>
      <c r="AT3225" s="166" t="s">
        <v>259</v>
      </c>
      <c r="AU3225" s="166" t="s">
        <v>88</v>
      </c>
      <c r="AV3225" s="14" t="s">
        <v>164</v>
      </c>
      <c r="AW3225" s="14" t="s">
        <v>27</v>
      </c>
      <c r="AX3225" s="14" t="s">
        <v>80</v>
      </c>
      <c r="AY3225" s="166" t="s">
        <v>157</v>
      </c>
    </row>
    <row r="3226" spans="2:65" s="1" customFormat="1" ht="16.5" customHeight="1">
      <c r="B3226" s="28"/>
      <c r="C3226" s="205" t="s">
        <v>5736</v>
      </c>
      <c r="D3226" s="205" t="s">
        <v>557</v>
      </c>
      <c r="E3226" s="206" t="s">
        <v>5737</v>
      </c>
      <c r="F3226" s="207" t="s">
        <v>5738</v>
      </c>
      <c r="G3226" s="208" t="s">
        <v>411</v>
      </c>
      <c r="H3226" s="209">
        <v>68.400000000000006</v>
      </c>
      <c r="I3226" s="904"/>
      <c r="J3226" s="210">
        <f>ROUND(I3226*H3226,2)</f>
        <v>0</v>
      </c>
      <c r="K3226" s="207" t="s">
        <v>2720</v>
      </c>
      <c r="L3226" s="185"/>
      <c r="M3226" s="186" t="s">
        <v>1</v>
      </c>
      <c r="N3226" s="187" t="s">
        <v>38</v>
      </c>
      <c r="O3226" s="142">
        <v>0</v>
      </c>
      <c r="P3226" s="142">
        <f>O3226*H3226</f>
        <v>0</v>
      </c>
      <c r="Q3226" s="142">
        <v>3.2000000000000003E-4</v>
      </c>
      <c r="R3226" s="142">
        <f>Q3226*H3226</f>
        <v>2.1888000000000005E-2</v>
      </c>
      <c r="S3226" s="142">
        <v>0</v>
      </c>
      <c r="T3226" s="143">
        <f>S3226*H3226</f>
        <v>0</v>
      </c>
      <c r="AR3226" s="144" t="s">
        <v>735</v>
      </c>
      <c r="AT3226" s="144" t="s">
        <v>557</v>
      </c>
      <c r="AU3226" s="144" t="s">
        <v>88</v>
      </c>
      <c r="AY3226" s="16" t="s">
        <v>157</v>
      </c>
      <c r="BE3226" s="145">
        <f>IF(N3226="základní",J3226,0)</f>
        <v>0</v>
      </c>
      <c r="BF3226" s="145">
        <f>IF(N3226="snížená",J3226,0)</f>
        <v>0</v>
      </c>
      <c r="BG3226" s="145">
        <f>IF(N3226="zákl. přenesená",J3226,0)</f>
        <v>0</v>
      </c>
      <c r="BH3226" s="145">
        <f>IF(N3226="sníž. přenesená",J3226,0)</f>
        <v>0</v>
      </c>
      <c r="BI3226" s="145">
        <f>IF(N3226="nulová",J3226,0)</f>
        <v>0</v>
      </c>
      <c r="BJ3226" s="16" t="s">
        <v>88</v>
      </c>
      <c r="BK3226" s="145">
        <f>ROUND(I3226*H3226,2)</f>
        <v>0</v>
      </c>
      <c r="BL3226" s="16" t="s">
        <v>188</v>
      </c>
      <c r="BM3226" s="144" t="s">
        <v>5739</v>
      </c>
    </row>
    <row r="3227" spans="2:65" s="12" customFormat="1">
      <c r="B3227" s="153"/>
      <c r="D3227" s="154" t="s">
        <v>259</v>
      </c>
      <c r="E3227" s="155" t="s">
        <v>1</v>
      </c>
      <c r="F3227" s="156" t="s">
        <v>2723</v>
      </c>
      <c r="H3227" s="155" t="s">
        <v>1</v>
      </c>
      <c r="L3227" s="153"/>
      <c r="M3227" s="157"/>
      <c r="T3227" s="158"/>
      <c r="AT3227" s="155" t="s">
        <v>259</v>
      </c>
      <c r="AU3227" s="155" t="s">
        <v>88</v>
      </c>
      <c r="AV3227" s="12" t="s">
        <v>80</v>
      </c>
      <c r="AW3227" s="12" t="s">
        <v>27</v>
      </c>
      <c r="AX3227" s="12" t="s">
        <v>72</v>
      </c>
      <c r="AY3227" s="155" t="s">
        <v>157</v>
      </c>
    </row>
    <row r="3228" spans="2:65" s="12" customFormat="1">
      <c r="B3228" s="153"/>
      <c r="D3228" s="154" t="s">
        <v>259</v>
      </c>
      <c r="E3228" s="155" t="s">
        <v>1</v>
      </c>
      <c r="F3228" s="156" t="s">
        <v>5142</v>
      </c>
      <c r="H3228" s="155" t="s">
        <v>1</v>
      </c>
      <c r="L3228" s="153"/>
      <c r="M3228" s="157"/>
      <c r="T3228" s="158"/>
      <c r="AT3228" s="155" t="s">
        <v>259</v>
      </c>
      <c r="AU3228" s="155" t="s">
        <v>88</v>
      </c>
      <c r="AV3228" s="12" t="s">
        <v>80</v>
      </c>
      <c r="AW3228" s="12" t="s">
        <v>27</v>
      </c>
      <c r="AX3228" s="12" t="s">
        <v>72</v>
      </c>
      <c r="AY3228" s="155" t="s">
        <v>157</v>
      </c>
    </row>
    <row r="3229" spans="2:65" s="12" customFormat="1">
      <c r="B3229" s="153"/>
      <c r="D3229" s="154" t="s">
        <v>259</v>
      </c>
      <c r="E3229" s="155" t="s">
        <v>1</v>
      </c>
      <c r="F3229" s="156" t="s">
        <v>5740</v>
      </c>
      <c r="H3229" s="155" t="s">
        <v>1</v>
      </c>
      <c r="L3229" s="153"/>
      <c r="M3229" s="157"/>
      <c r="T3229" s="158"/>
      <c r="AT3229" s="155" t="s">
        <v>259</v>
      </c>
      <c r="AU3229" s="155" t="s">
        <v>88</v>
      </c>
      <c r="AV3229" s="12" t="s">
        <v>80</v>
      </c>
      <c r="AW3229" s="12" t="s">
        <v>27</v>
      </c>
      <c r="AX3229" s="12" t="s">
        <v>72</v>
      </c>
      <c r="AY3229" s="155" t="s">
        <v>157</v>
      </c>
    </row>
    <row r="3230" spans="2:65" s="13" customFormat="1">
      <c r="B3230" s="159"/>
      <c r="D3230" s="154" t="s">
        <v>259</v>
      </c>
      <c r="E3230" s="160" t="s">
        <v>1</v>
      </c>
      <c r="F3230" s="161" t="s">
        <v>5741</v>
      </c>
      <c r="H3230" s="162">
        <v>14.7</v>
      </c>
      <c r="L3230" s="159"/>
      <c r="M3230" s="163"/>
      <c r="T3230" s="164"/>
      <c r="AT3230" s="160" t="s">
        <v>259</v>
      </c>
      <c r="AU3230" s="160" t="s">
        <v>88</v>
      </c>
      <c r="AV3230" s="13" t="s">
        <v>88</v>
      </c>
      <c r="AW3230" s="13" t="s">
        <v>27</v>
      </c>
      <c r="AX3230" s="13" t="s">
        <v>72</v>
      </c>
      <c r="AY3230" s="160" t="s">
        <v>157</v>
      </c>
    </row>
    <row r="3231" spans="2:65" s="13" customFormat="1">
      <c r="B3231" s="159"/>
      <c r="D3231" s="154" t="s">
        <v>259</v>
      </c>
      <c r="E3231" s="160" t="s">
        <v>1</v>
      </c>
      <c r="F3231" s="161" t="s">
        <v>5742</v>
      </c>
      <c r="H3231" s="162">
        <v>17.399999999999999</v>
      </c>
      <c r="L3231" s="159"/>
      <c r="M3231" s="163"/>
      <c r="T3231" s="164"/>
      <c r="AT3231" s="160" t="s">
        <v>259</v>
      </c>
      <c r="AU3231" s="160" t="s">
        <v>88</v>
      </c>
      <c r="AV3231" s="13" t="s">
        <v>88</v>
      </c>
      <c r="AW3231" s="13" t="s">
        <v>27</v>
      </c>
      <c r="AX3231" s="13" t="s">
        <v>72</v>
      </c>
      <c r="AY3231" s="160" t="s">
        <v>157</v>
      </c>
    </row>
    <row r="3232" spans="2:65" s="13" customFormat="1">
      <c r="B3232" s="159"/>
      <c r="D3232" s="154" t="s">
        <v>259</v>
      </c>
      <c r="E3232" s="160" t="s">
        <v>1</v>
      </c>
      <c r="F3232" s="161" t="s">
        <v>5743</v>
      </c>
      <c r="H3232" s="162">
        <v>19.399999999999999</v>
      </c>
      <c r="L3232" s="159"/>
      <c r="M3232" s="163"/>
      <c r="T3232" s="164"/>
      <c r="AT3232" s="160" t="s">
        <v>259</v>
      </c>
      <c r="AU3232" s="160" t="s">
        <v>88</v>
      </c>
      <c r="AV3232" s="13" t="s">
        <v>88</v>
      </c>
      <c r="AW3232" s="13" t="s">
        <v>27</v>
      </c>
      <c r="AX3232" s="13" t="s">
        <v>72</v>
      </c>
      <c r="AY3232" s="160" t="s">
        <v>157</v>
      </c>
    </row>
    <row r="3233" spans="2:65" s="13" customFormat="1">
      <c r="B3233" s="159"/>
      <c r="D3233" s="154" t="s">
        <v>259</v>
      </c>
      <c r="E3233" s="160" t="s">
        <v>1</v>
      </c>
      <c r="F3233" s="161" t="s">
        <v>5744</v>
      </c>
      <c r="H3233" s="162">
        <v>16.899999999999999</v>
      </c>
      <c r="L3233" s="159"/>
      <c r="M3233" s="163"/>
      <c r="T3233" s="164"/>
      <c r="AT3233" s="160" t="s">
        <v>259</v>
      </c>
      <c r="AU3233" s="160" t="s">
        <v>88</v>
      </c>
      <c r="AV3233" s="13" t="s">
        <v>88</v>
      </c>
      <c r="AW3233" s="13" t="s">
        <v>27</v>
      </c>
      <c r="AX3233" s="13" t="s">
        <v>72</v>
      </c>
      <c r="AY3233" s="160" t="s">
        <v>157</v>
      </c>
    </row>
    <row r="3234" spans="2:65" s="14" customFormat="1">
      <c r="B3234" s="165"/>
      <c r="D3234" s="154" t="s">
        <v>259</v>
      </c>
      <c r="E3234" s="166" t="s">
        <v>1</v>
      </c>
      <c r="F3234" s="167" t="s">
        <v>265</v>
      </c>
      <c r="H3234" s="168">
        <v>68.400000000000006</v>
      </c>
      <c r="L3234" s="165"/>
      <c r="M3234" s="169"/>
      <c r="T3234" s="170"/>
      <c r="AT3234" s="166" t="s">
        <v>259</v>
      </c>
      <c r="AU3234" s="166" t="s">
        <v>88</v>
      </c>
      <c r="AV3234" s="14" t="s">
        <v>164</v>
      </c>
      <c r="AW3234" s="14" t="s">
        <v>27</v>
      </c>
      <c r="AX3234" s="14" t="s">
        <v>80</v>
      </c>
      <c r="AY3234" s="166" t="s">
        <v>157</v>
      </c>
    </row>
    <row r="3235" spans="2:65" s="1" customFormat="1" ht="55.5" customHeight="1">
      <c r="B3235" s="28"/>
      <c r="C3235" s="198" t="s">
        <v>5745</v>
      </c>
      <c r="D3235" s="198" t="s">
        <v>160</v>
      </c>
      <c r="E3235" s="199" t="s">
        <v>5746</v>
      </c>
      <c r="F3235" s="200" t="s">
        <v>5747</v>
      </c>
      <c r="G3235" s="201" t="s">
        <v>184</v>
      </c>
      <c r="H3235" s="905"/>
      <c r="I3235" s="903"/>
      <c r="J3235" s="203">
        <f>ROUND(I3235*H3235,2)</f>
        <v>0</v>
      </c>
      <c r="K3235" s="200" t="s">
        <v>2720</v>
      </c>
      <c r="L3235" s="28"/>
      <c r="M3235" s="140" t="s">
        <v>1</v>
      </c>
      <c r="N3235" s="141" t="s">
        <v>38</v>
      </c>
      <c r="O3235" s="142">
        <v>0</v>
      </c>
      <c r="P3235" s="142">
        <f>O3235*H3235</f>
        <v>0</v>
      </c>
      <c r="Q3235" s="142">
        <v>0</v>
      </c>
      <c r="R3235" s="142">
        <f>Q3235*H3235</f>
        <v>0</v>
      </c>
      <c r="S3235" s="142">
        <v>0</v>
      </c>
      <c r="T3235" s="143">
        <f>S3235*H3235</f>
        <v>0</v>
      </c>
      <c r="AR3235" s="144" t="s">
        <v>188</v>
      </c>
      <c r="AT3235" s="144" t="s">
        <v>160</v>
      </c>
      <c r="AU3235" s="144" t="s">
        <v>88</v>
      </c>
      <c r="AY3235" s="16" t="s">
        <v>157</v>
      </c>
      <c r="BE3235" s="145">
        <f>IF(N3235="základní",J3235,0)</f>
        <v>0</v>
      </c>
      <c r="BF3235" s="145">
        <f>IF(N3235="snížená",J3235,0)</f>
        <v>0</v>
      </c>
      <c r="BG3235" s="145">
        <f>IF(N3235="zákl. přenesená",J3235,0)</f>
        <v>0</v>
      </c>
      <c r="BH3235" s="145">
        <f>IF(N3235="sníž. přenesená",J3235,0)</f>
        <v>0</v>
      </c>
      <c r="BI3235" s="145">
        <f>IF(N3235="nulová",J3235,0)</f>
        <v>0</v>
      </c>
      <c r="BJ3235" s="16" t="s">
        <v>88</v>
      </c>
      <c r="BK3235" s="145">
        <f>ROUND(I3235*H3235,2)</f>
        <v>0</v>
      </c>
      <c r="BL3235" s="16" t="s">
        <v>188</v>
      </c>
      <c r="BM3235" s="144" t="s">
        <v>5748</v>
      </c>
    </row>
    <row r="3236" spans="2:65" s="1" customFormat="1">
      <c r="B3236" s="28"/>
      <c r="D3236" s="150" t="s">
        <v>214</v>
      </c>
      <c r="F3236" s="870" t="s">
        <v>5749</v>
      </c>
      <c r="L3236" s="28"/>
      <c r="M3236" s="152"/>
      <c r="T3236" s="52"/>
      <c r="AT3236" s="16" t="s">
        <v>214</v>
      </c>
      <c r="AU3236" s="16" t="s">
        <v>88</v>
      </c>
    </row>
    <row r="3237" spans="2:65" s="11" customFormat="1" ht="22.9" customHeight="1">
      <c r="B3237" s="121"/>
      <c r="D3237" s="122" t="s">
        <v>71</v>
      </c>
      <c r="E3237" s="130" t="s">
        <v>506</v>
      </c>
      <c r="F3237" s="130" t="s">
        <v>507</v>
      </c>
      <c r="J3237" s="131">
        <f>BK3237</f>
        <v>0</v>
      </c>
      <c r="L3237" s="121"/>
      <c r="M3237" s="125"/>
      <c r="P3237" s="126">
        <f>SUM(P3238:P3669)</f>
        <v>624.26770899999997</v>
      </c>
      <c r="R3237" s="126">
        <f>SUM(R3238:R3669)</f>
        <v>17.174628929999997</v>
      </c>
      <c r="T3237" s="127">
        <f>SUM(T3238:T3669)</f>
        <v>0</v>
      </c>
      <c r="AR3237" s="122" t="s">
        <v>88</v>
      </c>
      <c r="AT3237" s="128" t="s">
        <v>71</v>
      </c>
      <c r="AU3237" s="128" t="s">
        <v>80</v>
      </c>
      <c r="AY3237" s="122" t="s">
        <v>157</v>
      </c>
      <c r="BK3237" s="129">
        <f>SUM(BK3238:BK3669)</f>
        <v>0</v>
      </c>
    </row>
    <row r="3238" spans="2:65" s="1" customFormat="1" ht="24.25" customHeight="1">
      <c r="B3238" s="28"/>
      <c r="C3238" s="198" t="s">
        <v>5750</v>
      </c>
      <c r="D3238" s="198" t="s">
        <v>160</v>
      </c>
      <c r="E3238" s="199" t="s">
        <v>1719</v>
      </c>
      <c r="F3238" s="200" t="s">
        <v>5751</v>
      </c>
      <c r="G3238" s="201" t="s">
        <v>306</v>
      </c>
      <c r="H3238" s="202">
        <v>415.46100000000001</v>
      </c>
      <c r="I3238" s="903"/>
      <c r="J3238" s="203">
        <f>ROUND(I3238*H3238,2)</f>
        <v>0</v>
      </c>
      <c r="K3238" s="200" t="s">
        <v>2720</v>
      </c>
      <c r="L3238" s="28"/>
      <c r="M3238" s="140" t="s">
        <v>1</v>
      </c>
      <c r="N3238" s="141" t="s">
        <v>38</v>
      </c>
      <c r="O3238" s="142">
        <v>2.4E-2</v>
      </c>
      <c r="P3238" s="142">
        <f>O3238*H3238</f>
        <v>9.9710640000000001</v>
      </c>
      <c r="Q3238" s="142">
        <v>0</v>
      </c>
      <c r="R3238" s="142">
        <f>Q3238*H3238</f>
        <v>0</v>
      </c>
      <c r="S3238" s="142">
        <v>0</v>
      </c>
      <c r="T3238" s="143">
        <f>S3238*H3238</f>
        <v>0</v>
      </c>
      <c r="AR3238" s="144" t="s">
        <v>188</v>
      </c>
      <c r="AT3238" s="144" t="s">
        <v>160</v>
      </c>
      <c r="AU3238" s="144" t="s">
        <v>88</v>
      </c>
      <c r="AY3238" s="16" t="s">
        <v>157</v>
      </c>
      <c r="BE3238" s="145">
        <f>IF(N3238="základní",J3238,0)</f>
        <v>0</v>
      </c>
      <c r="BF3238" s="145">
        <f>IF(N3238="snížená",J3238,0)</f>
        <v>0</v>
      </c>
      <c r="BG3238" s="145">
        <f>IF(N3238="zákl. přenesená",J3238,0)</f>
        <v>0</v>
      </c>
      <c r="BH3238" s="145">
        <f>IF(N3238="sníž. přenesená",J3238,0)</f>
        <v>0</v>
      </c>
      <c r="BI3238" s="145">
        <f>IF(N3238="nulová",J3238,0)</f>
        <v>0</v>
      </c>
      <c r="BJ3238" s="16" t="s">
        <v>88</v>
      </c>
      <c r="BK3238" s="145">
        <f>ROUND(I3238*H3238,2)</f>
        <v>0</v>
      </c>
      <c r="BL3238" s="16" t="s">
        <v>188</v>
      </c>
      <c r="BM3238" s="144" t="s">
        <v>5752</v>
      </c>
    </row>
    <row r="3239" spans="2:65" s="1" customFormat="1">
      <c r="B3239" s="28"/>
      <c r="D3239" s="150" t="s">
        <v>214</v>
      </c>
      <c r="F3239" s="870" t="s">
        <v>1722</v>
      </c>
      <c r="L3239" s="28"/>
      <c r="M3239" s="152"/>
      <c r="T3239" s="52"/>
      <c r="AT3239" s="16" t="s">
        <v>214</v>
      </c>
      <c r="AU3239" s="16" t="s">
        <v>88</v>
      </c>
    </row>
    <row r="3240" spans="2:65" s="12" customFormat="1">
      <c r="B3240" s="153"/>
      <c r="D3240" s="154" t="s">
        <v>259</v>
      </c>
      <c r="E3240" s="155" t="s">
        <v>1</v>
      </c>
      <c r="F3240" s="156" t="s">
        <v>2723</v>
      </c>
      <c r="H3240" s="155" t="s">
        <v>1</v>
      </c>
      <c r="L3240" s="153"/>
      <c r="M3240" s="157"/>
      <c r="T3240" s="158"/>
      <c r="AT3240" s="155" t="s">
        <v>259</v>
      </c>
      <c r="AU3240" s="155" t="s">
        <v>88</v>
      </c>
      <c r="AV3240" s="12" t="s">
        <v>80</v>
      </c>
      <c r="AW3240" s="12" t="s">
        <v>27</v>
      </c>
      <c r="AX3240" s="12" t="s">
        <v>72</v>
      </c>
      <c r="AY3240" s="155" t="s">
        <v>157</v>
      </c>
    </row>
    <row r="3241" spans="2:65" s="12" customFormat="1">
      <c r="B3241" s="153"/>
      <c r="D3241" s="154" t="s">
        <v>259</v>
      </c>
      <c r="E3241" s="155" t="s">
        <v>1</v>
      </c>
      <c r="F3241" s="156" t="s">
        <v>2758</v>
      </c>
      <c r="H3241" s="155" t="s">
        <v>1</v>
      </c>
      <c r="L3241" s="153"/>
      <c r="M3241" s="157"/>
      <c r="T3241" s="158"/>
      <c r="AT3241" s="155" t="s">
        <v>259</v>
      </c>
      <c r="AU3241" s="155" t="s">
        <v>88</v>
      </c>
      <c r="AV3241" s="12" t="s">
        <v>80</v>
      </c>
      <c r="AW3241" s="12" t="s">
        <v>27</v>
      </c>
      <c r="AX3241" s="12" t="s">
        <v>72</v>
      </c>
      <c r="AY3241" s="155" t="s">
        <v>157</v>
      </c>
    </row>
    <row r="3242" spans="2:65" s="13" customFormat="1">
      <c r="B3242" s="159"/>
      <c r="D3242" s="154" t="s">
        <v>259</v>
      </c>
      <c r="E3242" s="160" t="s">
        <v>1</v>
      </c>
      <c r="F3242" s="161" t="s">
        <v>4444</v>
      </c>
      <c r="H3242" s="162">
        <v>23</v>
      </c>
      <c r="L3242" s="159"/>
      <c r="M3242" s="163"/>
      <c r="T3242" s="164"/>
      <c r="AT3242" s="160" t="s">
        <v>259</v>
      </c>
      <c r="AU3242" s="160" t="s">
        <v>88</v>
      </c>
      <c r="AV3242" s="13" t="s">
        <v>88</v>
      </c>
      <c r="AW3242" s="13" t="s">
        <v>27</v>
      </c>
      <c r="AX3242" s="13" t="s">
        <v>72</v>
      </c>
      <c r="AY3242" s="160" t="s">
        <v>157</v>
      </c>
    </row>
    <row r="3243" spans="2:65" s="13" customFormat="1">
      <c r="B3243" s="159"/>
      <c r="D3243" s="154" t="s">
        <v>259</v>
      </c>
      <c r="E3243" s="160" t="s">
        <v>1</v>
      </c>
      <c r="F3243" s="161" t="s">
        <v>4445</v>
      </c>
      <c r="H3243" s="162">
        <v>9.4</v>
      </c>
      <c r="L3243" s="159"/>
      <c r="M3243" s="163"/>
      <c r="T3243" s="164"/>
      <c r="AT3243" s="160" t="s">
        <v>259</v>
      </c>
      <c r="AU3243" s="160" t="s">
        <v>88</v>
      </c>
      <c r="AV3243" s="13" t="s">
        <v>88</v>
      </c>
      <c r="AW3243" s="13" t="s">
        <v>27</v>
      </c>
      <c r="AX3243" s="13" t="s">
        <v>72</v>
      </c>
      <c r="AY3243" s="160" t="s">
        <v>157</v>
      </c>
    </row>
    <row r="3244" spans="2:65" s="13" customFormat="1">
      <c r="B3244" s="159"/>
      <c r="D3244" s="154" t="s">
        <v>259</v>
      </c>
      <c r="E3244" s="160" t="s">
        <v>1</v>
      </c>
      <c r="F3244" s="161" t="s">
        <v>4446</v>
      </c>
      <c r="H3244" s="162">
        <v>8.6</v>
      </c>
      <c r="L3244" s="159"/>
      <c r="M3244" s="163"/>
      <c r="T3244" s="164"/>
      <c r="AT3244" s="160" t="s">
        <v>259</v>
      </c>
      <c r="AU3244" s="160" t="s">
        <v>88</v>
      </c>
      <c r="AV3244" s="13" t="s">
        <v>88</v>
      </c>
      <c r="AW3244" s="13" t="s">
        <v>27</v>
      </c>
      <c r="AX3244" s="13" t="s">
        <v>72</v>
      </c>
      <c r="AY3244" s="160" t="s">
        <v>157</v>
      </c>
    </row>
    <row r="3245" spans="2:65" s="13" customFormat="1">
      <c r="B3245" s="159"/>
      <c r="D3245" s="154" t="s">
        <v>259</v>
      </c>
      <c r="E3245" s="160" t="s">
        <v>1</v>
      </c>
      <c r="F3245" s="161" t="s">
        <v>4447</v>
      </c>
      <c r="H3245" s="162">
        <v>18.5</v>
      </c>
      <c r="L3245" s="159"/>
      <c r="M3245" s="163"/>
      <c r="T3245" s="164"/>
      <c r="AT3245" s="160" t="s">
        <v>259</v>
      </c>
      <c r="AU3245" s="160" t="s">
        <v>88</v>
      </c>
      <c r="AV3245" s="13" t="s">
        <v>88</v>
      </c>
      <c r="AW3245" s="13" t="s">
        <v>27</v>
      </c>
      <c r="AX3245" s="13" t="s">
        <v>72</v>
      </c>
      <c r="AY3245" s="160" t="s">
        <v>157</v>
      </c>
    </row>
    <row r="3246" spans="2:65" s="13" customFormat="1">
      <c r="B3246" s="159"/>
      <c r="D3246" s="154" t="s">
        <v>259</v>
      </c>
      <c r="E3246" s="160" t="s">
        <v>1</v>
      </c>
      <c r="F3246" s="161" t="s">
        <v>4448</v>
      </c>
      <c r="H3246" s="162">
        <v>17.5</v>
      </c>
      <c r="L3246" s="159"/>
      <c r="M3246" s="163"/>
      <c r="T3246" s="164"/>
      <c r="AT3246" s="160" t="s">
        <v>259</v>
      </c>
      <c r="AU3246" s="160" t="s">
        <v>88</v>
      </c>
      <c r="AV3246" s="13" t="s">
        <v>88</v>
      </c>
      <c r="AW3246" s="13" t="s">
        <v>27</v>
      </c>
      <c r="AX3246" s="13" t="s">
        <v>72</v>
      </c>
      <c r="AY3246" s="160" t="s">
        <v>157</v>
      </c>
    </row>
    <row r="3247" spans="2:65" s="13" customFormat="1">
      <c r="B3247" s="159"/>
      <c r="D3247" s="154" t="s">
        <v>259</v>
      </c>
      <c r="E3247" s="160" t="s">
        <v>1</v>
      </c>
      <c r="F3247" s="161" t="s">
        <v>4449</v>
      </c>
      <c r="H3247" s="162">
        <v>16.8</v>
      </c>
      <c r="L3247" s="159"/>
      <c r="M3247" s="163"/>
      <c r="T3247" s="164"/>
      <c r="AT3247" s="160" t="s">
        <v>259</v>
      </c>
      <c r="AU3247" s="160" t="s">
        <v>88</v>
      </c>
      <c r="AV3247" s="13" t="s">
        <v>88</v>
      </c>
      <c r="AW3247" s="13" t="s">
        <v>27</v>
      </c>
      <c r="AX3247" s="13" t="s">
        <v>72</v>
      </c>
      <c r="AY3247" s="160" t="s">
        <v>157</v>
      </c>
    </row>
    <row r="3248" spans="2:65" s="13" customFormat="1">
      <c r="B3248" s="159"/>
      <c r="D3248" s="154" t="s">
        <v>259</v>
      </c>
      <c r="E3248" s="160" t="s">
        <v>1</v>
      </c>
      <c r="F3248" s="161" t="s">
        <v>4450</v>
      </c>
      <c r="H3248" s="162">
        <v>17.7</v>
      </c>
      <c r="L3248" s="159"/>
      <c r="M3248" s="163"/>
      <c r="T3248" s="164"/>
      <c r="AT3248" s="160" t="s">
        <v>259</v>
      </c>
      <c r="AU3248" s="160" t="s">
        <v>88</v>
      </c>
      <c r="AV3248" s="13" t="s">
        <v>88</v>
      </c>
      <c r="AW3248" s="13" t="s">
        <v>27</v>
      </c>
      <c r="AX3248" s="13" t="s">
        <v>72</v>
      </c>
      <c r="AY3248" s="160" t="s">
        <v>157</v>
      </c>
    </row>
    <row r="3249" spans="2:51" s="13" customFormat="1">
      <c r="B3249" s="159"/>
      <c r="D3249" s="154" t="s">
        <v>259</v>
      </c>
      <c r="E3249" s="160" t="s">
        <v>1</v>
      </c>
      <c r="F3249" s="161" t="s">
        <v>4451</v>
      </c>
      <c r="H3249" s="162">
        <v>18.399999999999999</v>
      </c>
      <c r="L3249" s="159"/>
      <c r="M3249" s="163"/>
      <c r="T3249" s="164"/>
      <c r="AT3249" s="160" t="s">
        <v>259</v>
      </c>
      <c r="AU3249" s="160" t="s">
        <v>88</v>
      </c>
      <c r="AV3249" s="13" t="s">
        <v>88</v>
      </c>
      <c r="AW3249" s="13" t="s">
        <v>27</v>
      </c>
      <c r="AX3249" s="13" t="s">
        <v>72</v>
      </c>
      <c r="AY3249" s="160" t="s">
        <v>157</v>
      </c>
    </row>
    <row r="3250" spans="2:51" s="13" customFormat="1">
      <c r="B3250" s="159"/>
      <c r="D3250" s="154" t="s">
        <v>259</v>
      </c>
      <c r="E3250" s="160" t="s">
        <v>1</v>
      </c>
      <c r="F3250" s="161" t="s">
        <v>4452</v>
      </c>
      <c r="H3250" s="162">
        <v>14.1</v>
      </c>
      <c r="L3250" s="159"/>
      <c r="M3250" s="163"/>
      <c r="T3250" s="164"/>
      <c r="AT3250" s="160" t="s">
        <v>259</v>
      </c>
      <c r="AU3250" s="160" t="s">
        <v>88</v>
      </c>
      <c r="AV3250" s="13" t="s">
        <v>88</v>
      </c>
      <c r="AW3250" s="13" t="s">
        <v>27</v>
      </c>
      <c r="AX3250" s="13" t="s">
        <v>72</v>
      </c>
      <c r="AY3250" s="160" t="s">
        <v>157</v>
      </c>
    </row>
    <row r="3251" spans="2:51" s="13" customFormat="1">
      <c r="B3251" s="159"/>
      <c r="D3251" s="154" t="s">
        <v>259</v>
      </c>
      <c r="E3251" s="160" t="s">
        <v>1</v>
      </c>
      <c r="F3251" s="161" t="s">
        <v>4453</v>
      </c>
      <c r="H3251" s="162">
        <v>2.2999999999999998</v>
      </c>
      <c r="L3251" s="159"/>
      <c r="M3251" s="163"/>
      <c r="T3251" s="164"/>
      <c r="AT3251" s="160" t="s">
        <v>259</v>
      </c>
      <c r="AU3251" s="160" t="s">
        <v>88</v>
      </c>
      <c r="AV3251" s="13" t="s">
        <v>88</v>
      </c>
      <c r="AW3251" s="13" t="s">
        <v>27</v>
      </c>
      <c r="AX3251" s="13" t="s">
        <v>72</v>
      </c>
      <c r="AY3251" s="160" t="s">
        <v>157</v>
      </c>
    </row>
    <row r="3252" spans="2:51" s="13" customFormat="1">
      <c r="B3252" s="159"/>
      <c r="D3252" s="154" t="s">
        <v>259</v>
      </c>
      <c r="E3252" s="160" t="s">
        <v>1</v>
      </c>
      <c r="F3252" s="161" t="s">
        <v>4454</v>
      </c>
      <c r="H3252" s="162">
        <v>24.4</v>
      </c>
      <c r="L3252" s="159"/>
      <c r="M3252" s="163"/>
      <c r="T3252" s="164"/>
      <c r="AT3252" s="160" t="s">
        <v>259</v>
      </c>
      <c r="AU3252" s="160" t="s">
        <v>88</v>
      </c>
      <c r="AV3252" s="13" t="s">
        <v>88</v>
      </c>
      <c r="AW3252" s="13" t="s">
        <v>27</v>
      </c>
      <c r="AX3252" s="13" t="s">
        <v>72</v>
      </c>
      <c r="AY3252" s="160" t="s">
        <v>157</v>
      </c>
    </row>
    <row r="3253" spans="2:51" s="13" customFormat="1">
      <c r="B3253" s="159"/>
      <c r="D3253" s="154" t="s">
        <v>259</v>
      </c>
      <c r="E3253" s="160" t="s">
        <v>1</v>
      </c>
      <c r="F3253" s="161" t="s">
        <v>4455</v>
      </c>
      <c r="H3253" s="162">
        <v>18.3</v>
      </c>
      <c r="L3253" s="159"/>
      <c r="M3253" s="163"/>
      <c r="T3253" s="164"/>
      <c r="AT3253" s="160" t="s">
        <v>259</v>
      </c>
      <c r="AU3253" s="160" t="s">
        <v>88</v>
      </c>
      <c r="AV3253" s="13" t="s">
        <v>88</v>
      </c>
      <c r="AW3253" s="13" t="s">
        <v>27</v>
      </c>
      <c r="AX3253" s="13" t="s">
        <v>72</v>
      </c>
      <c r="AY3253" s="160" t="s">
        <v>157</v>
      </c>
    </row>
    <row r="3254" spans="2:51" s="13" customFormat="1">
      <c r="B3254" s="159"/>
      <c r="D3254" s="154" t="s">
        <v>259</v>
      </c>
      <c r="E3254" s="160" t="s">
        <v>1</v>
      </c>
      <c r="F3254" s="161" t="s">
        <v>5753</v>
      </c>
      <c r="H3254" s="162">
        <v>13.3</v>
      </c>
      <c r="L3254" s="159"/>
      <c r="M3254" s="163"/>
      <c r="T3254" s="164"/>
      <c r="AT3254" s="160" t="s">
        <v>259</v>
      </c>
      <c r="AU3254" s="160" t="s">
        <v>88</v>
      </c>
      <c r="AV3254" s="13" t="s">
        <v>88</v>
      </c>
      <c r="AW3254" s="13" t="s">
        <v>27</v>
      </c>
      <c r="AX3254" s="13" t="s">
        <v>72</v>
      </c>
      <c r="AY3254" s="160" t="s">
        <v>157</v>
      </c>
    </row>
    <row r="3255" spans="2:51" s="13" customFormat="1">
      <c r="B3255" s="159"/>
      <c r="D3255" s="154" t="s">
        <v>259</v>
      </c>
      <c r="E3255" s="160" t="s">
        <v>1</v>
      </c>
      <c r="F3255" s="161" t="s">
        <v>4457</v>
      </c>
      <c r="H3255" s="162">
        <v>4.9000000000000004</v>
      </c>
      <c r="L3255" s="159"/>
      <c r="M3255" s="163"/>
      <c r="T3255" s="164"/>
      <c r="AT3255" s="160" t="s">
        <v>259</v>
      </c>
      <c r="AU3255" s="160" t="s">
        <v>88</v>
      </c>
      <c r="AV3255" s="13" t="s">
        <v>88</v>
      </c>
      <c r="AW3255" s="13" t="s">
        <v>27</v>
      </c>
      <c r="AX3255" s="13" t="s">
        <v>72</v>
      </c>
      <c r="AY3255" s="160" t="s">
        <v>157</v>
      </c>
    </row>
    <row r="3256" spans="2:51" s="13" customFormat="1">
      <c r="B3256" s="159"/>
      <c r="D3256" s="154" t="s">
        <v>259</v>
      </c>
      <c r="E3256" s="160" t="s">
        <v>1</v>
      </c>
      <c r="F3256" s="161" t="s">
        <v>4458</v>
      </c>
      <c r="H3256" s="162">
        <v>4.3</v>
      </c>
      <c r="L3256" s="159"/>
      <c r="M3256" s="163"/>
      <c r="T3256" s="164"/>
      <c r="AT3256" s="160" t="s">
        <v>259</v>
      </c>
      <c r="AU3256" s="160" t="s">
        <v>88</v>
      </c>
      <c r="AV3256" s="13" t="s">
        <v>88</v>
      </c>
      <c r="AW3256" s="13" t="s">
        <v>27</v>
      </c>
      <c r="AX3256" s="13" t="s">
        <v>72</v>
      </c>
      <c r="AY3256" s="160" t="s">
        <v>157</v>
      </c>
    </row>
    <row r="3257" spans="2:51" s="13" customFormat="1">
      <c r="B3257" s="159"/>
      <c r="D3257" s="154" t="s">
        <v>259</v>
      </c>
      <c r="E3257" s="160" t="s">
        <v>1</v>
      </c>
      <c r="F3257" s="161" t="s">
        <v>4459</v>
      </c>
      <c r="H3257" s="162">
        <v>15</v>
      </c>
      <c r="L3257" s="159"/>
      <c r="M3257" s="163"/>
      <c r="T3257" s="164"/>
      <c r="AT3257" s="160" t="s">
        <v>259</v>
      </c>
      <c r="AU3257" s="160" t="s">
        <v>88</v>
      </c>
      <c r="AV3257" s="13" t="s">
        <v>88</v>
      </c>
      <c r="AW3257" s="13" t="s">
        <v>27</v>
      </c>
      <c r="AX3257" s="13" t="s">
        <v>72</v>
      </c>
      <c r="AY3257" s="160" t="s">
        <v>157</v>
      </c>
    </row>
    <row r="3258" spans="2:51" s="13" customFormat="1">
      <c r="B3258" s="159"/>
      <c r="D3258" s="154" t="s">
        <v>259</v>
      </c>
      <c r="E3258" s="160" t="s">
        <v>1</v>
      </c>
      <c r="F3258" s="161" t="s">
        <v>4460</v>
      </c>
      <c r="H3258" s="162">
        <v>18.3</v>
      </c>
      <c r="L3258" s="159"/>
      <c r="M3258" s="163"/>
      <c r="T3258" s="164"/>
      <c r="AT3258" s="160" t="s">
        <v>259</v>
      </c>
      <c r="AU3258" s="160" t="s">
        <v>88</v>
      </c>
      <c r="AV3258" s="13" t="s">
        <v>88</v>
      </c>
      <c r="AW3258" s="13" t="s">
        <v>27</v>
      </c>
      <c r="AX3258" s="13" t="s">
        <v>72</v>
      </c>
      <c r="AY3258" s="160" t="s">
        <v>157</v>
      </c>
    </row>
    <row r="3259" spans="2:51" s="13" customFormat="1">
      <c r="B3259" s="159"/>
      <c r="D3259" s="154" t="s">
        <v>259</v>
      </c>
      <c r="E3259" s="160" t="s">
        <v>1</v>
      </c>
      <c r="F3259" s="161" t="s">
        <v>4461</v>
      </c>
      <c r="H3259" s="162">
        <v>15.8</v>
      </c>
      <c r="L3259" s="159"/>
      <c r="M3259" s="163"/>
      <c r="T3259" s="164"/>
      <c r="AT3259" s="160" t="s">
        <v>259</v>
      </c>
      <c r="AU3259" s="160" t="s">
        <v>88</v>
      </c>
      <c r="AV3259" s="13" t="s">
        <v>88</v>
      </c>
      <c r="AW3259" s="13" t="s">
        <v>27</v>
      </c>
      <c r="AX3259" s="13" t="s">
        <v>72</v>
      </c>
      <c r="AY3259" s="160" t="s">
        <v>157</v>
      </c>
    </row>
    <row r="3260" spans="2:51" s="13" customFormat="1">
      <c r="B3260" s="159"/>
      <c r="D3260" s="154" t="s">
        <v>259</v>
      </c>
      <c r="E3260" s="160" t="s">
        <v>1</v>
      </c>
      <c r="F3260" s="161" t="s">
        <v>4462</v>
      </c>
      <c r="H3260" s="162">
        <v>2.8</v>
      </c>
      <c r="L3260" s="159"/>
      <c r="M3260" s="163"/>
      <c r="T3260" s="164"/>
      <c r="AT3260" s="160" t="s">
        <v>259</v>
      </c>
      <c r="AU3260" s="160" t="s">
        <v>88</v>
      </c>
      <c r="AV3260" s="13" t="s">
        <v>88</v>
      </c>
      <c r="AW3260" s="13" t="s">
        <v>27</v>
      </c>
      <c r="AX3260" s="13" t="s">
        <v>72</v>
      </c>
      <c r="AY3260" s="160" t="s">
        <v>157</v>
      </c>
    </row>
    <row r="3261" spans="2:51" s="12" customFormat="1">
      <c r="B3261" s="153"/>
      <c r="D3261" s="154" t="s">
        <v>259</v>
      </c>
      <c r="E3261" s="155" t="s">
        <v>1</v>
      </c>
      <c r="F3261" s="156" t="s">
        <v>2759</v>
      </c>
      <c r="H3261" s="155" t="s">
        <v>1</v>
      </c>
      <c r="L3261" s="153"/>
      <c r="M3261" s="157"/>
      <c r="T3261" s="158"/>
      <c r="AT3261" s="155" t="s">
        <v>259</v>
      </c>
      <c r="AU3261" s="155" t="s">
        <v>88</v>
      </c>
      <c r="AV3261" s="12" t="s">
        <v>80</v>
      </c>
      <c r="AW3261" s="12" t="s">
        <v>27</v>
      </c>
      <c r="AX3261" s="12" t="s">
        <v>72</v>
      </c>
      <c r="AY3261" s="155" t="s">
        <v>157</v>
      </c>
    </row>
    <row r="3262" spans="2:51" s="13" customFormat="1">
      <c r="B3262" s="159"/>
      <c r="D3262" s="154" t="s">
        <v>259</v>
      </c>
      <c r="E3262" s="160" t="s">
        <v>1</v>
      </c>
      <c r="F3262" s="161" t="s">
        <v>5754</v>
      </c>
      <c r="H3262" s="162">
        <v>18.12</v>
      </c>
      <c r="L3262" s="159"/>
      <c r="M3262" s="163"/>
      <c r="T3262" s="164"/>
      <c r="AT3262" s="160" t="s">
        <v>259</v>
      </c>
      <c r="AU3262" s="160" t="s">
        <v>88</v>
      </c>
      <c r="AV3262" s="13" t="s">
        <v>88</v>
      </c>
      <c r="AW3262" s="13" t="s">
        <v>27</v>
      </c>
      <c r="AX3262" s="13" t="s">
        <v>72</v>
      </c>
      <c r="AY3262" s="160" t="s">
        <v>157</v>
      </c>
    </row>
    <row r="3263" spans="2:51" s="13" customFormat="1">
      <c r="B3263" s="159"/>
      <c r="D3263" s="154" t="s">
        <v>259</v>
      </c>
      <c r="E3263" s="160" t="s">
        <v>1</v>
      </c>
      <c r="F3263" s="161" t="s">
        <v>4464</v>
      </c>
      <c r="H3263" s="162">
        <v>18.5</v>
      </c>
      <c r="L3263" s="159"/>
      <c r="M3263" s="163"/>
      <c r="T3263" s="164"/>
      <c r="AT3263" s="160" t="s">
        <v>259</v>
      </c>
      <c r="AU3263" s="160" t="s">
        <v>88</v>
      </c>
      <c r="AV3263" s="13" t="s">
        <v>88</v>
      </c>
      <c r="AW3263" s="13" t="s">
        <v>27</v>
      </c>
      <c r="AX3263" s="13" t="s">
        <v>72</v>
      </c>
      <c r="AY3263" s="160" t="s">
        <v>157</v>
      </c>
    </row>
    <row r="3264" spans="2:51" s="13" customFormat="1">
      <c r="B3264" s="159"/>
      <c r="D3264" s="154" t="s">
        <v>259</v>
      </c>
      <c r="E3264" s="160" t="s">
        <v>1</v>
      </c>
      <c r="F3264" s="161" t="s">
        <v>4466</v>
      </c>
      <c r="H3264" s="162">
        <v>5.6</v>
      </c>
      <c r="L3264" s="159"/>
      <c r="M3264" s="163"/>
      <c r="T3264" s="164"/>
      <c r="AT3264" s="160" t="s">
        <v>259</v>
      </c>
      <c r="AU3264" s="160" t="s">
        <v>88</v>
      </c>
      <c r="AV3264" s="13" t="s">
        <v>88</v>
      </c>
      <c r="AW3264" s="13" t="s">
        <v>27</v>
      </c>
      <c r="AX3264" s="13" t="s">
        <v>72</v>
      </c>
      <c r="AY3264" s="160" t="s">
        <v>157</v>
      </c>
    </row>
    <row r="3265" spans="2:51" s="13" customFormat="1">
      <c r="B3265" s="159"/>
      <c r="D3265" s="154" t="s">
        <v>259</v>
      </c>
      <c r="E3265" s="160" t="s">
        <v>1</v>
      </c>
      <c r="F3265" s="161" t="s">
        <v>4469</v>
      </c>
      <c r="H3265" s="162">
        <v>5.3</v>
      </c>
      <c r="L3265" s="159"/>
      <c r="M3265" s="163"/>
      <c r="T3265" s="164"/>
      <c r="AT3265" s="160" t="s">
        <v>259</v>
      </c>
      <c r="AU3265" s="160" t="s">
        <v>88</v>
      </c>
      <c r="AV3265" s="13" t="s">
        <v>88</v>
      </c>
      <c r="AW3265" s="13" t="s">
        <v>27</v>
      </c>
      <c r="AX3265" s="13" t="s">
        <v>72</v>
      </c>
      <c r="AY3265" s="160" t="s">
        <v>157</v>
      </c>
    </row>
    <row r="3266" spans="2:51" s="13" customFormat="1">
      <c r="B3266" s="159"/>
      <c r="D3266" s="154" t="s">
        <v>259</v>
      </c>
      <c r="E3266" s="160" t="s">
        <v>1</v>
      </c>
      <c r="F3266" s="161" t="s">
        <v>4471</v>
      </c>
      <c r="H3266" s="162">
        <v>3.3</v>
      </c>
      <c r="L3266" s="159"/>
      <c r="M3266" s="163"/>
      <c r="T3266" s="164"/>
      <c r="AT3266" s="160" t="s">
        <v>259</v>
      </c>
      <c r="AU3266" s="160" t="s">
        <v>88</v>
      </c>
      <c r="AV3266" s="13" t="s">
        <v>88</v>
      </c>
      <c r="AW3266" s="13" t="s">
        <v>27</v>
      </c>
      <c r="AX3266" s="13" t="s">
        <v>72</v>
      </c>
      <c r="AY3266" s="160" t="s">
        <v>157</v>
      </c>
    </row>
    <row r="3267" spans="2:51" s="13" customFormat="1">
      <c r="B3267" s="159"/>
      <c r="D3267" s="154" t="s">
        <v>259</v>
      </c>
      <c r="E3267" s="160" t="s">
        <v>1</v>
      </c>
      <c r="F3267" s="161" t="s">
        <v>4473</v>
      </c>
      <c r="H3267" s="162">
        <v>3.7</v>
      </c>
      <c r="L3267" s="159"/>
      <c r="M3267" s="163"/>
      <c r="T3267" s="164"/>
      <c r="AT3267" s="160" t="s">
        <v>259</v>
      </c>
      <c r="AU3267" s="160" t="s">
        <v>88</v>
      </c>
      <c r="AV3267" s="13" t="s">
        <v>88</v>
      </c>
      <c r="AW3267" s="13" t="s">
        <v>27</v>
      </c>
      <c r="AX3267" s="13" t="s">
        <v>72</v>
      </c>
      <c r="AY3267" s="160" t="s">
        <v>157</v>
      </c>
    </row>
    <row r="3268" spans="2:51" s="13" customFormat="1">
      <c r="B3268" s="159"/>
      <c r="D3268" s="154" t="s">
        <v>259</v>
      </c>
      <c r="E3268" s="160" t="s">
        <v>1</v>
      </c>
      <c r="F3268" s="161" t="s">
        <v>4475</v>
      </c>
      <c r="H3268" s="162">
        <v>3.4</v>
      </c>
      <c r="L3268" s="159"/>
      <c r="M3268" s="163"/>
      <c r="T3268" s="164"/>
      <c r="AT3268" s="160" t="s">
        <v>259</v>
      </c>
      <c r="AU3268" s="160" t="s">
        <v>88</v>
      </c>
      <c r="AV3268" s="13" t="s">
        <v>88</v>
      </c>
      <c r="AW3268" s="13" t="s">
        <v>27</v>
      </c>
      <c r="AX3268" s="13" t="s">
        <v>72</v>
      </c>
      <c r="AY3268" s="160" t="s">
        <v>157</v>
      </c>
    </row>
    <row r="3269" spans="2:51" s="13" customFormat="1">
      <c r="B3269" s="159"/>
      <c r="D3269" s="154" t="s">
        <v>259</v>
      </c>
      <c r="E3269" s="160" t="s">
        <v>1</v>
      </c>
      <c r="F3269" s="161" t="s">
        <v>5755</v>
      </c>
      <c r="H3269" s="162">
        <v>4.4400000000000004</v>
      </c>
      <c r="L3269" s="159"/>
      <c r="M3269" s="163"/>
      <c r="T3269" s="164"/>
      <c r="AT3269" s="160" t="s">
        <v>259</v>
      </c>
      <c r="AU3269" s="160" t="s">
        <v>88</v>
      </c>
      <c r="AV3269" s="13" t="s">
        <v>88</v>
      </c>
      <c r="AW3269" s="13" t="s">
        <v>27</v>
      </c>
      <c r="AX3269" s="13" t="s">
        <v>72</v>
      </c>
      <c r="AY3269" s="160" t="s">
        <v>157</v>
      </c>
    </row>
    <row r="3270" spans="2:51" s="13" customFormat="1">
      <c r="B3270" s="159"/>
      <c r="D3270" s="154" t="s">
        <v>259</v>
      </c>
      <c r="E3270" s="160" t="s">
        <v>1</v>
      </c>
      <c r="F3270" s="161" t="s">
        <v>4479</v>
      </c>
      <c r="H3270" s="162">
        <v>1.8</v>
      </c>
      <c r="L3270" s="159"/>
      <c r="M3270" s="163"/>
      <c r="T3270" s="164"/>
      <c r="AT3270" s="160" t="s">
        <v>259</v>
      </c>
      <c r="AU3270" s="160" t="s">
        <v>88</v>
      </c>
      <c r="AV3270" s="13" t="s">
        <v>88</v>
      </c>
      <c r="AW3270" s="13" t="s">
        <v>27</v>
      </c>
      <c r="AX3270" s="13" t="s">
        <v>72</v>
      </c>
      <c r="AY3270" s="160" t="s">
        <v>157</v>
      </c>
    </row>
    <row r="3271" spans="2:51" s="13" customFormat="1">
      <c r="B3271" s="159"/>
      <c r="D3271" s="154" t="s">
        <v>259</v>
      </c>
      <c r="E3271" s="160" t="s">
        <v>1</v>
      </c>
      <c r="F3271" s="161" t="s">
        <v>4480</v>
      </c>
      <c r="H3271" s="162">
        <v>2.9</v>
      </c>
      <c r="L3271" s="159"/>
      <c r="M3271" s="163"/>
      <c r="T3271" s="164"/>
      <c r="AT3271" s="160" t="s">
        <v>259</v>
      </c>
      <c r="AU3271" s="160" t="s">
        <v>88</v>
      </c>
      <c r="AV3271" s="13" t="s">
        <v>88</v>
      </c>
      <c r="AW3271" s="13" t="s">
        <v>27</v>
      </c>
      <c r="AX3271" s="13" t="s">
        <v>72</v>
      </c>
      <c r="AY3271" s="160" t="s">
        <v>157</v>
      </c>
    </row>
    <row r="3272" spans="2:51" s="12" customFormat="1">
      <c r="B3272" s="153"/>
      <c r="D3272" s="154" t="s">
        <v>259</v>
      </c>
      <c r="E3272" s="155" t="s">
        <v>1</v>
      </c>
      <c r="F3272" s="156" t="s">
        <v>2760</v>
      </c>
      <c r="H3272" s="155" t="s">
        <v>1</v>
      </c>
      <c r="L3272" s="153"/>
      <c r="M3272" s="157"/>
      <c r="T3272" s="158"/>
      <c r="AT3272" s="155" t="s">
        <v>259</v>
      </c>
      <c r="AU3272" s="155" t="s">
        <v>88</v>
      </c>
      <c r="AV3272" s="12" t="s">
        <v>80</v>
      </c>
      <c r="AW3272" s="12" t="s">
        <v>27</v>
      </c>
      <c r="AX3272" s="12" t="s">
        <v>72</v>
      </c>
      <c r="AY3272" s="155" t="s">
        <v>157</v>
      </c>
    </row>
    <row r="3273" spans="2:51" s="13" customFormat="1">
      <c r="B3273" s="159"/>
      <c r="D3273" s="154" t="s">
        <v>259</v>
      </c>
      <c r="E3273" s="160" t="s">
        <v>1</v>
      </c>
      <c r="F3273" s="161" t="s">
        <v>5756</v>
      </c>
      <c r="H3273" s="162">
        <v>6.4009999999999998</v>
      </c>
      <c r="L3273" s="159"/>
      <c r="M3273" s="163"/>
      <c r="T3273" s="164"/>
      <c r="AT3273" s="160" t="s">
        <v>259</v>
      </c>
      <c r="AU3273" s="160" t="s">
        <v>88</v>
      </c>
      <c r="AV3273" s="13" t="s">
        <v>88</v>
      </c>
      <c r="AW3273" s="13" t="s">
        <v>27</v>
      </c>
      <c r="AX3273" s="13" t="s">
        <v>72</v>
      </c>
      <c r="AY3273" s="160" t="s">
        <v>157</v>
      </c>
    </row>
    <row r="3274" spans="2:51" s="13" customFormat="1">
      <c r="B3274" s="159"/>
      <c r="D3274" s="154" t="s">
        <v>259</v>
      </c>
      <c r="E3274" s="160" t="s">
        <v>1</v>
      </c>
      <c r="F3274" s="161" t="s">
        <v>5093</v>
      </c>
      <c r="H3274" s="162">
        <v>3.5</v>
      </c>
      <c r="L3274" s="159"/>
      <c r="M3274" s="163"/>
      <c r="T3274" s="164"/>
      <c r="AT3274" s="160" t="s">
        <v>259</v>
      </c>
      <c r="AU3274" s="160" t="s">
        <v>88</v>
      </c>
      <c r="AV3274" s="13" t="s">
        <v>88</v>
      </c>
      <c r="AW3274" s="13" t="s">
        <v>27</v>
      </c>
      <c r="AX3274" s="13" t="s">
        <v>72</v>
      </c>
      <c r="AY3274" s="160" t="s">
        <v>157</v>
      </c>
    </row>
    <row r="3275" spans="2:51" s="13" customFormat="1">
      <c r="B3275" s="159"/>
      <c r="D3275" s="154" t="s">
        <v>259</v>
      </c>
      <c r="E3275" s="160" t="s">
        <v>1</v>
      </c>
      <c r="F3275" s="161" t="s">
        <v>4486</v>
      </c>
      <c r="H3275" s="162">
        <v>5.6</v>
      </c>
      <c r="L3275" s="159"/>
      <c r="M3275" s="163"/>
      <c r="T3275" s="164"/>
      <c r="AT3275" s="160" t="s">
        <v>259</v>
      </c>
      <c r="AU3275" s="160" t="s">
        <v>88</v>
      </c>
      <c r="AV3275" s="13" t="s">
        <v>88</v>
      </c>
      <c r="AW3275" s="13" t="s">
        <v>27</v>
      </c>
      <c r="AX3275" s="13" t="s">
        <v>72</v>
      </c>
      <c r="AY3275" s="160" t="s">
        <v>157</v>
      </c>
    </row>
    <row r="3276" spans="2:51" s="13" customFormat="1">
      <c r="B3276" s="159"/>
      <c r="D3276" s="154" t="s">
        <v>259</v>
      </c>
      <c r="E3276" s="160" t="s">
        <v>1</v>
      </c>
      <c r="F3276" s="161" t="s">
        <v>4496</v>
      </c>
      <c r="H3276" s="162">
        <v>2.9</v>
      </c>
      <c r="L3276" s="159"/>
      <c r="M3276" s="163"/>
      <c r="T3276" s="164"/>
      <c r="AT3276" s="160" t="s">
        <v>259</v>
      </c>
      <c r="AU3276" s="160" t="s">
        <v>88</v>
      </c>
      <c r="AV3276" s="13" t="s">
        <v>88</v>
      </c>
      <c r="AW3276" s="13" t="s">
        <v>27</v>
      </c>
      <c r="AX3276" s="13" t="s">
        <v>72</v>
      </c>
      <c r="AY3276" s="160" t="s">
        <v>157</v>
      </c>
    </row>
    <row r="3277" spans="2:51" s="13" customFormat="1">
      <c r="B3277" s="159"/>
      <c r="D3277" s="154" t="s">
        <v>259</v>
      </c>
      <c r="E3277" s="160" t="s">
        <v>1</v>
      </c>
      <c r="F3277" s="161" t="s">
        <v>4497</v>
      </c>
      <c r="H3277" s="162">
        <v>10</v>
      </c>
      <c r="L3277" s="159"/>
      <c r="M3277" s="163"/>
      <c r="T3277" s="164"/>
      <c r="AT3277" s="160" t="s">
        <v>259</v>
      </c>
      <c r="AU3277" s="160" t="s">
        <v>88</v>
      </c>
      <c r="AV3277" s="13" t="s">
        <v>88</v>
      </c>
      <c r="AW3277" s="13" t="s">
        <v>27</v>
      </c>
      <c r="AX3277" s="13" t="s">
        <v>72</v>
      </c>
      <c r="AY3277" s="160" t="s">
        <v>157</v>
      </c>
    </row>
    <row r="3278" spans="2:51" s="13" customFormat="1">
      <c r="B3278" s="159"/>
      <c r="D3278" s="154" t="s">
        <v>259</v>
      </c>
      <c r="E3278" s="160" t="s">
        <v>1</v>
      </c>
      <c r="F3278" s="161" t="s">
        <v>4498</v>
      </c>
      <c r="H3278" s="162">
        <v>3.3</v>
      </c>
      <c r="L3278" s="159"/>
      <c r="M3278" s="163"/>
      <c r="T3278" s="164"/>
      <c r="AT3278" s="160" t="s">
        <v>259</v>
      </c>
      <c r="AU3278" s="160" t="s">
        <v>88</v>
      </c>
      <c r="AV3278" s="13" t="s">
        <v>88</v>
      </c>
      <c r="AW3278" s="13" t="s">
        <v>27</v>
      </c>
      <c r="AX3278" s="13" t="s">
        <v>72</v>
      </c>
      <c r="AY3278" s="160" t="s">
        <v>157</v>
      </c>
    </row>
    <row r="3279" spans="2:51" s="12" customFormat="1">
      <c r="B3279" s="153"/>
      <c r="D3279" s="154" t="s">
        <v>259</v>
      </c>
      <c r="E3279" s="155" t="s">
        <v>1</v>
      </c>
      <c r="F3279" s="156" t="s">
        <v>2761</v>
      </c>
      <c r="H3279" s="155" t="s">
        <v>1</v>
      </c>
      <c r="L3279" s="153"/>
      <c r="M3279" s="157"/>
      <c r="T3279" s="158"/>
      <c r="AT3279" s="155" t="s">
        <v>259</v>
      </c>
      <c r="AU3279" s="155" t="s">
        <v>88</v>
      </c>
      <c r="AV3279" s="12" t="s">
        <v>80</v>
      </c>
      <c r="AW3279" s="12" t="s">
        <v>27</v>
      </c>
      <c r="AX3279" s="12" t="s">
        <v>72</v>
      </c>
      <c r="AY3279" s="155" t="s">
        <v>157</v>
      </c>
    </row>
    <row r="3280" spans="2:51" s="13" customFormat="1">
      <c r="B3280" s="159"/>
      <c r="D3280" s="154" t="s">
        <v>259</v>
      </c>
      <c r="E3280" s="160" t="s">
        <v>1</v>
      </c>
      <c r="F3280" s="161" t="s">
        <v>4920</v>
      </c>
      <c r="H3280" s="162">
        <v>5.2</v>
      </c>
      <c r="L3280" s="159"/>
      <c r="M3280" s="163"/>
      <c r="T3280" s="164"/>
      <c r="AT3280" s="160" t="s">
        <v>259</v>
      </c>
      <c r="AU3280" s="160" t="s">
        <v>88</v>
      </c>
      <c r="AV3280" s="13" t="s">
        <v>88</v>
      </c>
      <c r="AW3280" s="13" t="s">
        <v>27</v>
      </c>
      <c r="AX3280" s="13" t="s">
        <v>72</v>
      </c>
      <c r="AY3280" s="160" t="s">
        <v>157</v>
      </c>
    </row>
    <row r="3281" spans="2:65" s="13" customFormat="1">
      <c r="B3281" s="159"/>
      <c r="D3281" s="154" t="s">
        <v>259</v>
      </c>
      <c r="E3281" s="160" t="s">
        <v>1</v>
      </c>
      <c r="F3281" s="161" t="s">
        <v>4701</v>
      </c>
      <c r="H3281" s="162">
        <v>16.3</v>
      </c>
      <c r="L3281" s="159"/>
      <c r="M3281" s="163"/>
      <c r="T3281" s="164"/>
      <c r="AT3281" s="160" t="s">
        <v>259</v>
      </c>
      <c r="AU3281" s="160" t="s">
        <v>88</v>
      </c>
      <c r="AV3281" s="13" t="s">
        <v>88</v>
      </c>
      <c r="AW3281" s="13" t="s">
        <v>27</v>
      </c>
      <c r="AX3281" s="13" t="s">
        <v>72</v>
      </c>
      <c r="AY3281" s="160" t="s">
        <v>157</v>
      </c>
    </row>
    <row r="3282" spans="2:65" s="13" customFormat="1">
      <c r="B3282" s="159"/>
      <c r="D3282" s="154" t="s">
        <v>259</v>
      </c>
      <c r="E3282" s="160" t="s">
        <v>1</v>
      </c>
      <c r="F3282" s="161" t="s">
        <v>4718</v>
      </c>
      <c r="H3282" s="162">
        <v>7.6</v>
      </c>
      <c r="L3282" s="159"/>
      <c r="M3282" s="163"/>
      <c r="T3282" s="164"/>
      <c r="AT3282" s="160" t="s">
        <v>259</v>
      </c>
      <c r="AU3282" s="160" t="s">
        <v>88</v>
      </c>
      <c r="AV3282" s="13" t="s">
        <v>88</v>
      </c>
      <c r="AW3282" s="13" t="s">
        <v>27</v>
      </c>
      <c r="AX3282" s="13" t="s">
        <v>72</v>
      </c>
      <c r="AY3282" s="160" t="s">
        <v>157</v>
      </c>
    </row>
    <row r="3283" spans="2:65" s="13" customFormat="1">
      <c r="B3283" s="159"/>
      <c r="D3283" s="154" t="s">
        <v>259</v>
      </c>
      <c r="E3283" s="160" t="s">
        <v>1</v>
      </c>
      <c r="F3283" s="161" t="s">
        <v>4706</v>
      </c>
      <c r="H3283" s="162">
        <v>8.6</v>
      </c>
      <c r="L3283" s="159"/>
      <c r="M3283" s="163"/>
      <c r="T3283" s="164"/>
      <c r="AT3283" s="160" t="s">
        <v>259</v>
      </c>
      <c r="AU3283" s="160" t="s">
        <v>88</v>
      </c>
      <c r="AV3283" s="13" t="s">
        <v>88</v>
      </c>
      <c r="AW3283" s="13" t="s">
        <v>27</v>
      </c>
      <c r="AX3283" s="13" t="s">
        <v>72</v>
      </c>
      <c r="AY3283" s="160" t="s">
        <v>157</v>
      </c>
    </row>
    <row r="3284" spans="2:65" s="13" customFormat="1">
      <c r="B3284" s="159"/>
      <c r="D3284" s="154" t="s">
        <v>259</v>
      </c>
      <c r="E3284" s="160" t="s">
        <v>1</v>
      </c>
      <c r="F3284" s="161" t="s">
        <v>4707</v>
      </c>
      <c r="H3284" s="162">
        <v>2</v>
      </c>
      <c r="L3284" s="159"/>
      <c r="M3284" s="163"/>
      <c r="T3284" s="164"/>
      <c r="AT3284" s="160" t="s">
        <v>259</v>
      </c>
      <c r="AU3284" s="160" t="s">
        <v>88</v>
      </c>
      <c r="AV3284" s="13" t="s">
        <v>88</v>
      </c>
      <c r="AW3284" s="13" t="s">
        <v>27</v>
      </c>
      <c r="AX3284" s="13" t="s">
        <v>72</v>
      </c>
      <c r="AY3284" s="160" t="s">
        <v>157</v>
      </c>
    </row>
    <row r="3285" spans="2:65" s="13" customFormat="1">
      <c r="B3285" s="159"/>
      <c r="D3285" s="154" t="s">
        <v>259</v>
      </c>
      <c r="E3285" s="160" t="s">
        <v>1</v>
      </c>
      <c r="F3285" s="161" t="s">
        <v>4708</v>
      </c>
      <c r="H3285" s="162">
        <v>6.1</v>
      </c>
      <c r="L3285" s="159"/>
      <c r="M3285" s="163"/>
      <c r="T3285" s="164"/>
      <c r="AT3285" s="160" t="s">
        <v>259</v>
      </c>
      <c r="AU3285" s="160" t="s">
        <v>88</v>
      </c>
      <c r="AV3285" s="13" t="s">
        <v>88</v>
      </c>
      <c r="AW3285" s="13" t="s">
        <v>27</v>
      </c>
      <c r="AX3285" s="13" t="s">
        <v>72</v>
      </c>
      <c r="AY3285" s="160" t="s">
        <v>157</v>
      </c>
    </row>
    <row r="3286" spans="2:65" s="13" customFormat="1">
      <c r="B3286" s="159"/>
      <c r="D3286" s="154" t="s">
        <v>259</v>
      </c>
      <c r="E3286" s="160" t="s">
        <v>1</v>
      </c>
      <c r="F3286" s="161" t="s">
        <v>4709</v>
      </c>
      <c r="H3286" s="162">
        <v>7.5</v>
      </c>
      <c r="L3286" s="159"/>
      <c r="M3286" s="163"/>
      <c r="T3286" s="164"/>
      <c r="AT3286" s="160" t="s">
        <v>259</v>
      </c>
      <c r="AU3286" s="160" t="s">
        <v>88</v>
      </c>
      <c r="AV3286" s="13" t="s">
        <v>88</v>
      </c>
      <c r="AW3286" s="13" t="s">
        <v>27</v>
      </c>
      <c r="AX3286" s="13" t="s">
        <v>72</v>
      </c>
      <c r="AY3286" s="160" t="s">
        <v>157</v>
      </c>
    </row>
    <row r="3287" spans="2:65" s="14" customFormat="1">
      <c r="B3287" s="165"/>
      <c r="D3287" s="154" t="s">
        <v>259</v>
      </c>
      <c r="E3287" s="166" t="s">
        <v>1</v>
      </c>
      <c r="F3287" s="167" t="s">
        <v>265</v>
      </c>
      <c r="H3287" s="168">
        <v>415.46100000000001</v>
      </c>
      <c r="L3287" s="165"/>
      <c r="M3287" s="169"/>
      <c r="T3287" s="170"/>
      <c r="AT3287" s="166" t="s">
        <v>259</v>
      </c>
      <c r="AU3287" s="166" t="s">
        <v>88</v>
      </c>
      <c r="AV3287" s="14" t="s">
        <v>164</v>
      </c>
      <c r="AW3287" s="14" t="s">
        <v>27</v>
      </c>
      <c r="AX3287" s="14" t="s">
        <v>80</v>
      </c>
      <c r="AY3287" s="166" t="s">
        <v>157</v>
      </c>
    </row>
    <row r="3288" spans="2:65" s="1" customFormat="1" ht="24.25" customHeight="1">
      <c r="B3288" s="28"/>
      <c r="C3288" s="198" t="s">
        <v>5757</v>
      </c>
      <c r="D3288" s="198" t="s">
        <v>160</v>
      </c>
      <c r="E3288" s="199" t="s">
        <v>1725</v>
      </c>
      <c r="F3288" s="200" t="s">
        <v>5758</v>
      </c>
      <c r="G3288" s="201" t="s">
        <v>306</v>
      </c>
      <c r="H3288" s="202">
        <v>415.46100000000001</v>
      </c>
      <c r="I3288" s="903"/>
      <c r="J3288" s="203">
        <f>ROUND(I3288*H3288,2)</f>
        <v>0</v>
      </c>
      <c r="K3288" s="200" t="s">
        <v>2720</v>
      </c>
      <c r="L3288" s="28"/>
      <c r="M3288" s="140" t="s">
        <v>1</v>
      </c>
      <c r="N3288" s="141" t="s">
        <v>38</v>
      </c>
      <c r="O3288" s="142">
        <v>4.3999999999999997E-2</v>
      </c>
      <c r="P3288" s="142">
        <f>O3288*H3288</f>
        <v>18.280283999999998</v>
      </c>
      <c r="Q3288" s="142">
        <v>2.9999999999999997E-4</v>
      </c>
      <c r="R3288" s="142">
        <f>Q3288*H3288</f>
        <v>0.12463829999999999</v>
      </c>
      <c r="S3288" s="142">
        <v>0</v>
      </c>
      <c r="T3288" s="143">
        <f>S3288*H3288</f>
        <v>0</v>
      </c>
      <c r="AR3288" s="144" t="s">
        <v>188</v>
      </c>
      <c r="AT3288" s="144" t="s">
        <v>160</v>
      </c>
      <c r="AU3288" s="144" t="s">
        <v>88</v>
      </c>
      <c r="AY3288" s="16" t="s">
        <v>157</v>
      </c>
      <c r="BE3288" s="145">
        <f>IF(N3288="základní",J3288,0)</f>
        <v>0</v>
      </c>
      <c r="BF3288" s="145">
        <f>IF(N3288="snížená",J3288,0)</f>
        <v>0</v>
      </c>
      <c r="BG3288" s="145">
        <f>IF(N3288="zákl. přenesená",J3288,0)</f>
        <v>0</v>
      </c>
      <c r="BH3288" s="145">
        <f>IF(N3288="sníž. přenesená",J3288,0)</f>
        <v>0</v>
      </c>
      <c r="BI3288" s="145">
        <f>IF(N3288="nulová",J3288,0)</f>
        <v>0</v>
      </c>
      <c r="BJ3288" s="16" t="s">
        <v>88</v>
      </c>
      <c r="BK3288" s="145">
        <f>ROUND(I3288*H3288,2)</f>
        <v>0</v>
      </c>
      <c r="BL3288" s="16" t="s">
        <v>188</v>
      </c>
      <c r="BM3288" s="144" t="s">
        <v>5759</v>
      </c>
    </row>
    <row r="3289" spans="2:65" s="1" customFormat="1">
      <c r="B3289" s="28"/>
      <c r="D3289" s="150" t="s">
        <v>214</v>
      </c>
      <c r="F3289" s="870" t="s">
        <v>1728</v>
      </c>
      <c r="L3289" s="28"/>
      <c r="M3289" s="152"/>
      <c r="T3289" s="52"/>
      <c r="AT3289" s="16" t="s">
        <v>214</v>
      </c>
      <c r="AU3289" s="16" t="s">
        <v>88</v>
      </c>
    </row>
    <row r="3290" spans="2:65" s="12" customFormat="1">
      <c r="B3290" s="153"/>
      <c r="D3290" s="154" t="s">
        <v>259</v>
      </c>
      <c r="E3290" s="155" t="s">
        <v>1</v>
      </c>
      <c r="F3290" s="156" t="s">
        <v>2723</v>
      </c>
      <c r="H3290" s="155" t="s">
        <v>1</v>
      </c>
      <c r="L3290" s="153"/>
      <c r="M3290" s="157"/>
      <c r="T3290" s="158"/>
      <c r="AT3290" s="155" t="s">
        <v>259</v>
      </c>
      <c r="AU3290" s="155" t="s">
        <v>88</v>
      </c>
      <c r="AV3290" s="12" t="s">
        <v>80</v>
      </c>
      <c r="AW3290" s="12" t="s">
        <v>27</v>
      </c>
      <c r="AX3290" s="12" t="s">
        <v>72</v>
      </c>
      <c r="AY3290" s="155" t="s">
        <v>157</v>
      </c>
    </row>
    <row r="3291" spans="2:65" s="12" customFormat="1">
      <c r="B3291" s="153"/>
      <c r="D3291" s="154" t="s">
        <v>259</v>
      </c>
      <c r="E3291" s="155" t="s">
        <v>1</v>
      </c>
      <c r="F3291" s="156" t="s">
        <v>2758</v>
      </c>
      <c r="H3291" s="155" t="s">
        <v>1</v>
      </c>
      <c r="L3291" s="153"/>
      <c r="M3291" s="157"/>
      <c r="T3291" s="158"/>
      <c r="AT3291" s="155" t="s">
        <v>259</v>
      </c>
      <c r="AU3291" s="155" t="s">
        <v>88</v>
      </c>
      <c r="AV3291" s="12" t="s">
        <v>80</v>
      </c>
      <c r="AW3291" s="12" t="s">
        <v>27</v>
      </c>
      <c r="AX3291" s="12" t="s">
        <v>72</v>
      </c>
      <c r="AY3291" s="155" t="s">
        <v>157</v>
      </c>
    </row>
    <row r="3292" spans="2:65" s="13" customFormat="1">
      <c r="B3292" s="159"/>
      <c r="D3292" s="154" t="s">
        <v>259</v>
      </c>
      <c r="E3292" s="160" t="s">
        <v>1</v>
      </c>
      <c r="F3292" s="161" t="s">
        <v>4444</v>
      </c>
      <c r="H3292" s="162">
        <v>23</v>
      </c>
      <c r="L3292" s="159"/>
      <c r="M3292" s="163"/>
      <c r="T3292" s="164"/>
      <c r="AT3292" s="160" t="s">
        <v>259</v>
      </c>
      <c r="AU3292" s="160" t="s">
        <v>88</v>
      </c>
      <c r="AV3292" s="13" t="s">
        <v>88</v>
      </c>
      <c r="AW3292" s="13" t="s">
        <v>27</v>
      </c>
      <c r="AX3292" s="13" t="s">
        <v>72</v>
      </c>
      <c r="AY3292" s="160" t="s">
        <v>157</v>
      </c>
    </row>
    <row r="3293" spans="2:65" s="13" customFormat="1">
      <c r="B3293" s="159"/>
      <c r="D3293" s="154" t="s">
        <v>259</v>
      </c>
      <c r="E3293" s="160" t="s">
        <v>1</v>
      </c>
      <c r="F3293" s="161" t="s">
        <v>4445</v>
      </c>
      <c r="H3293" s="162">
        <v>9.4</v>
      </c>
      <c r="L3293" s="159"/>
      <c r="M3293" s="163"/>
      <c r="T3293" s="164"/>
      <c r="AT3293" s="160" t="s">
        <v>259</v>
      </c>
      <c r="AU3293" s="160" t="s">
        <v>88</v>
      </c>
      <c r="AV3293" s="13" t="s">
        <v>88</v>
      </c>
      <c r="AW3293" s="13" t="s">
        <v>27</v>
      </c>
      <c r="AX3293" s="13" t="s">
        <v>72</v>
      </c>
      <c r="AY3293" s="160" t="s">
        <v>157</v>
      </c>
    </row>
    <row r="3294" spans="2:65" s="13" customFormat="1">
      <c r="B3294" s="159"/>
      <c r="D3294" s="154" t="s">
        <v>259</v>
      </c>
      <c r="E3294" s="160" t="s">
        <v>1</v>
      </c>
      <c r="F3294" s="161" t="s">
        <v>4446</v>
      </c>
      <c r="H3294" s="162">
        <v>8.6</v>
      </c>
      <c r="L3294" s="159"/>
      <c r="M3294" s="163"/>
      <c r="T3294" s="164"/>
      <c r="AT3294" s="160" t="s">
        <v>259</v>
      </c>
      <c r="AU3294" s="160" t="s">
        <v>88</v>
      </c>
      <c r="AV3294" s="13" t="s">
        <v>88</v>
      </c>
      <c r="AW3294" s="13" t="s">
        <v>27</v>
      </c>
      <c r="AX3294" s="13" t="s">
        <v>72</v>
      </c>
      <c r="AY3294" s="160" t="s">
        <v>157</v>
      </c>
    </row>
    <row r="3295" spans="2:65" s="13" customFormat="1">
      <c r="B3295" s="159"/>
      <c r="D3295" s="154" t="s">
        <v>259</v>
      </c>
      <c r="E3295" s="160" t="s">
        <v>1</v>
      </c>
      <c r="F3295" s="161" t="s">
        <v>4447</v>
      </c>
      <c r="H3295" s="162">
        <v>18.5</v>
      </c>
      <c r="L3295" s="159"/>
      <c r="M3295" s="163"/>
      <c r="T3295" s="164"/>
      <c r="AT3295" s="160" t="s">
        <v>259</v>
      </c>
      <c r="AU3295" s="160" t="s">
        <v>88</v>
      </c>
      <c r="AV3295" s="13" t="s">
        <v>88</v>
      </c>
      <c r="AW3295" s="13" t="s">
        <v>27</v>
      </c>
      <c r="AX3295" s="13" t="s">
        <v>72</v>
      </c>
      <c r="AY3295" s="160" t="s">
        <v>157</v>
      </c>
    </row>
    <row r="3296" spans="2:65" s="13" customFormat="1">
      <c r="B3296" s="159"/>
      <c r="D3296" s="154" t="s">
        <v>259</v>
      </c>
      <c r="E3296" s="160" t="s">
        <v>1</v>
      </c>
      <c r="F3296" s="161" t="s">
        <v>4448</v>
      </c>
      <c r="H3296" s="162">
        <v>17.5</v>
      </c>
      <c r="L3296" s="159"/>
      <c r="M3296" s="163"/>
      <c r="T3296" s="164"/>
      <c r="AT3296" s="160" t="s">
        <v>259</v>
      </c>
      <c r="AU3296" s="160" t="s">
        <v>88</v>
      </c>
      <c r="AV3296" s="13" t="s">
        <v>88</v>
      </c>
      <c r="AW3296" s="13" t="s">
        <v>27</v>
      </c>
      <c r="AX3296" s="13" t="s">
        <v>72</v>
      </c>
      <c r="AY3296" s="160" t="s">
        <v>157</v>
      </c>
    </row>
    <row r="3297" spans="2:51" s="13" customFormat="1">
      <c r="B3297" s="159"/>
      <c r="D3297" s="154" t="s">
        <v>259</v>
      </c>
      <c r="E3297" s="160" t="s">
        <v>1</v>
      </c>
      <c r="F3297" s="161" t="s">
        <v>4449</v>
      </c>
      <c r="H3297" s="162">
        <v>16.8</v>
      </c>
      <c r="L3297" s="159"/>
      <c r="M3297" s="163"/>
      <c r="T3297" s="164"/>
      <c r="AT3297" s="160" t="s">
        <v>259</v>
      </c>
      <c r="AU3297" s="160" t="s">
        <v>88</v>
      </c>
      <c r="AV3297" s="13" t="s">
        <v>88</v>
      </c>
      <c r="AW3297" s="13" t="s">
        <v>27</v>
      </c>
      <c r="AX3297" s="13" t="s">
        <v>72</v>
      </c>
      <c r="AY3297" s="160" t="s">
        <v>157</v>
      </c>
    </row>
    <row r="3298" spans="2:51" s="13" customFormat="1">
      <c r="B3298" s="159"/>
      <c r="D3298" s="154" t="s">
        <v>259</v>
      </c>
      <c r="E3298" s="160" t="s">
        <v>1</v>
      </c>
      <c r="F3298" s="161" t="s">
        <v>4450</v>
      </c>
      <c r="H3298" s="162">
        <v>17.7</v>
      </c>
      <c r="L3298" s="159"/>
      <c r="M3298" s="163"/>
      <c r="T3298" s="164"/>
      <c r="AT3298" s="160" t="s">
        <v>259</v>
      </c>
      <c r="AU3298" s="160" t="s">
        <v>88</v>
      </c>
      <c r="AV3298" s="13" t="s">
        <v>88</v>
      </c>
      <c r="AW3298" s="13" t="s">
        <v>27</v>
      </c>
      <c r="AX3298" s="13" t="s">
        <v>72</v>
      </c>
      <c r="AY3298" s="160" t="s">
        <v>157</v>
      </c>
    </row>
    <row r="3299" spans="2:51" s="13" customFormat="1">
      <c r="B3299" s="159"/>
      <c r="D3299" s="154" t="s">
        <v>259</v>
      </c>
      <c r="E3299" s="160" t="s">
        <v>1</v>
      </c>
      <c r="F3299" s="161" t="s">
        <v>4451</v>
      </c>
      <c r="H3299" s="162">
        <v>18.399999999999999</v>
      </c>
      <c r="L3299" s="159"/>
      <c r="M3299" s="163"/>
      <c r="T3299" s="164"/>
      <c r="AT3299" s="160" t="s">
        <v>259</v>
      </c>
      <c r="AU3299" s="160" t="s">
        <v>88</v>
      </c>
      <c r="AV3299" s="13" t="s">
        <v>88</v>
      </c>
      <c r="AW3299" s="13" t="s">
        <v>27</v>
      </c>
      <c r="AX3299" s="13" t="s">
        <v>72</v>
      </c>
      <c r="AY3299" s="160" t="s">
        <v>157</v>
      </c>
    </row>
    <row r="3300" spans="2:51" s="13" customFormat="1">
      <c r="B3300" s="159"/>
      <c r="D3300" s="154" t="s">
        <v>259</v>
      </c>
      <c r="E3300" s="160" t="s">
        <v>1</v>
      </c>
      <c r="F3300" s="161" t="s">
        <v>4452</v>
      </c>
      <c r="H3300" s="162">
        <v>14.1</v>
      </c>
      <c r="L3300" s="159"/>
      <c r="M3300" s="163"/>
      <c r="T3300" s="164"/>
      <c r="AT3300" s="160" t="s">
        <v>259</v>
      </c>
      <c r="AU3300" s="160" t="s">
        <v>88</v>
      </c>
      <c r="AV3300" s="13" t="s">
        <v>88</v>
      </c>
      <c r="AW3300" s="13" t="s">
        <v>27</v>
      </c>
      <c r="AX3300" s="13" t="s">
        <v>72</v>
      </c>
      <c r="AY3300" s="160" t="s">
        <v>157</v>
      </c>
    </row>
    <row r="3301" spans="2:51" s="13" customFormat="1">
      <c r="B3301" s="159"/>
      <c r="D3301" s="154" t="s">
        <v>259</v>
      </c>
      <c r="E3301" s="160" t="s">
        <v>1</v>
      </c>
      <c r="F3301" s="161" t="s">
        <v>4453</v>
      </c>
      <c r="H3301" s="162">
        <v>2.2999999999999998</v>
      </c>
      <c r="L3301" s="159"/>
      <c r="M3301" s="163"/>
      <c r="T3301" s="164"/>
      <c r="AT3301" s="160" t="s">
        <v>259</v>
      </c>
      <c r="AU3301" s="160" t="s">
        <v>88</v>
      </c>
      <c r="AV3301" s="13" t="s">
        <v>88</v>
      </c>
      <c r="AW3301" s="13" t="s">
        <v>27</v>
      </c>
      <c r="AX3301" s="13" t="s">
        <v>72</v>
      </c>
      <c r="AY3301" s="160" t="s">
        <v>157</v>
      </c>
    </row>
    <row r="3302" spans="2:51" s="13" customFormat="1">
      <c r="B3302" s="159"/>
      <c r="D3302" s="154" t="s">
        <v>259</v>
      </c>
      <c r="E3302" s="160" t="s">
        <v>1</v>
      </c>
      <c r="F3302" s="161" t="s">
        <v>4454</v>
      </c>
      <c r="H3302" s="162">
        <v>24.4</v>
      </c>
      <c r="L3302" s="159"/>
      <c r="M3302" s="163"/>
      <c r="T3302" s="164"/>
      <c r="AT3302" s="160" t="s">
        <v>259</v>
      </c>
      <c r="AU3302" s="160" t="s">
        <v>88</v>
      </c>
      <c r="AV3302" s="13" t="s">
        <v>88</v>
      </c>
      <c r="AW3302" s="13" t="s">
        <v>27</v>
      </c>
      <c r="AX3302" s="13" t="s">
        <v>72</v>
      </c>
      <c r="AY3302" s="160" t="s">
        <v>157</v>
      </c>
    </row>
    <row r="3303" spans="2:51" s="13" customFormat="1">
      <c r="B3303" s="159"/>
      <c r="D3303" s="154" t="s">
        <v>259</v>
      </c>
      <c r="E3303" s="160" t="s">
        <v>1</v>
      </c>
      <c r="F3303" s="161" t="s">
        <v>4455</v>
      </c>
      <c r="H3303" s="162">
        <v>18.3</v>
      </c>
      <c r="L3303" s="159"/>
      <c r="M3303" s="163"/>
      <c r="T3303" s="164"/>
      <c r="AT3303" s="160" t="s">
        <v>259</v>
      </c>
      <c r="AU3303" s="160" t="s">
        <v>88</v>
      </c>
      <c r="AV3303" s="13" t="s">
        <v>88</v>
      </c>
      <c r="AW3303" s="13" t="s">
        <v>27</v>
      </c>
      <c r="AX3303" s="13" t="s">
        <v>72</v>
      </c>
      <c r="AY3303" s="160" t="s">
        <v>157</v>
      </c>
    </row>
    <row r="3304" spans="2:51" s="13" customFormat="1">
      <c r="B3304" s="159"/>
      <c r="D3304" s="154" t="s">
        <v>259</v>
      </c>
      <c r="E3304" s="160" t="s">
        <v>1</v>
      </c>
      <c r="F3304" s="161" t="s">
        <v>5753</v>
      </c>
      <c r="H3304" s="162">
        <v>13.3</v>
      </c>
      <c r="L3304" s="159"/>
      <c r="M3304" s="163"/>
      <c r="T3304" s="164"/>
      <c r="AT3304" s="160" t="s">
        <v>259</v>
      </c>
      <c r="AU3304" s="160" t="s">
        <v>88</v>
      </c>
      <c r="AV3304" s="13" t="s">
        <v>88</v>
      </c>
      <c r="AW3304" s="13" t="s">
        <v>27</v>
      </c>
      <c r="AX3304" s="13" t="s">
        <v>72</v>
      </c>
      <c r="AY3304" s="160" t="s">
        <v>157</v>
      </c>
    </row>
    <row r="3305" spans="2:51" s="13" customFormat="1">
      <c r="B3305" s="159"/>
      <c r="D3305" s="154" t="s">
        <v>259</v>
      </c>
      <c r="E3305" s="160" t="s">
        <v>1</v>
      </c>
      <c r="F3305" s="161" t="s">
        <v>4457</v>
      </c>
      <c r="H3305" s="162">
        <v>4.9000000000000004</v>
      </c>
      <c r="L3305" s="159"/>
      <c r="M3305" s="163"/>
      <c r="T3305" s="164"/>
      <c r="AT3305" s="160" t="s">
        <v>259</v>
      </c>
      <c r="AU3305" s="160" t="s">
        <v>88</v>
      </c>
      <c r="AV3305" s="13" t="s">
        <v>88</v>
      </c>
      <c r="AW3305" s="13" t="s">
        <v>27</v>
      </c>
      <c r="AX3305" s="13" t="s">
        <v>72</v>
      </c>
      <c r="AY3305" s="160" t="s">
        <v>157</v>
      </c>
    </row>
    <row r="3306" spans="2:51" s="13" customFormat="1">
      <c r="B3306" s="159"/>
      <c r="D3306" s="154" t="s">
        <v>259</v>
      </c>
      <c r="E3306" s="160" t="s">
        <v>1</v>
      </c>
      <c r="F3306" s="161" t="s">
        <v>4458</v>
      </c>
      <c r="H3306" s="162">
        <v>4.3</v>
      </c>
      <c r="L3306" s="159"/>
      <c r="M3306" s="163"/>
      <c r="T3306" s="164"/>
      <c r="AT3306" s="160" t="s">
        <v>259</v>
      </c>
      <c r="AU3306" s="160" t="s">
        <v>88</v>
      </c>
      <c r="AV3306" s="13" t="s">
        <v>88</v>
      </c>
      <c r="AW3306" s="13" t="s">
        <v>27</v>
      </c>
      <c r="AX3306" s="13" t="s">
        <v>72</v>
      </c>
      <c r="AY3306" s="160" t="s">
        <v>157</v>
      </c>
    </row>
    <row r="3307" spans="2:51" s="13" customFormat="1">
      <c r="B3307" s="159"/>
      <c r="D3307" s="154" t="s">
        <v>259</v>
      </c>
      <c r="E3307" s="160" t="s">
        <v>1</v>
      </c>
      <c r="F3307" s="161" t="s">
        <v>4459</v>
      </c>
      <c r="H3307" s="162">
        <v>15</v>
      </c>
      <c r="L3307" s="159"/>
      <c r="M3307" s="163"/>
      <c r="T3307" s="164"/>
      <c r="AT3307" s="160" t="s">
        <v>259</v>
      </c>
      <c r="AU3307" s="160" t="s">
        <v>88</v>
      </c>
      <c r="AV3307" s="13" t="s">
        <v>88</v>
      </c>
      <c r="AW3307" s="13" t="s">
        <v>27</v>
      </c>
      <c r="AX3307" s="13" t="s">
        <v>72</v>
      </c>
      <c r="AY3307" s="160" t="s">
        <v>157</v>
      </c>
    </row>
    <row r="3308" spans="2:51" s="13" customFormat="1">
      <c r="B3308" s="159"/>
      <c r="D3308" s="154" t="s">
        <v>259</v>
      </c>
      <c r="E3308" s="160" t="s">
        <v>1</v>
      </c>
      <c r="F3308" s="161" t="s">
        <v>4460</v>
      </c>
      <c r="H3308" s="162">
        <v>18.3</v>
      </c>
      <c r="L3308" s="159"/>
      <c r="M3308" s="163"/>
      <c r="T3308" s="164"/>
      <c r="AT3308" s="160" t="s">
        <v>259</v>
      </c>
      <c r="AU3308" s="160" t="s">
        <v>88</v>
      </c>
      <c r="AV3308" s="13" t="s">
        <v>88</v>
      </c>
      <c r="AW3308" s="13" t="s">
        <v>27</v>
      </c>
      <c r="AX3308" s="13" t="s">
        <v>72</v>
      </c>
      <c r="AY3308" s="160" t="s">
        <v>157</v>
      </c>
    </row>
    <row r="3309" spans="2:51" s="13" customFormat="1">
      <c r="B3309" s="159"/>
      <c r="D3309" s="154" t="s">
        <v>259</v>
      </c>
      <c r="E3309" s="160" t="s">
        <v>1</v>
      </c>
      <c r="F3309" s="161" t="s">
        <v>4461</v>
      </c>
      <c r="H3309" s="162">
        <v>15.8</v>
      </c>
      <c r="L3309" s="159"/>
      <c r="M3309" s="163"/>
      <c r="T3309" s="164"/>
      <c r="AT3309" s="160" t="s">
        <v>259</v>
      </c>
      <c r="AU3309" s="160" t="s">
        <v>88</v>
      </c>
      <c r="AV3309" s="13" t="s">
        <v>88</v>
      </c>
      <c r="AW3309" s="13" t="s">
        <v>27</v>
      </c>
      <c r="AX3309" s="13" t="s">
        <v>72</v>
      </c>
      <c r="AY3309" s="160" t="s">
        <v>157</v>
      </c>
    </row>
    <row r="3310" spans="2:51" s="13" customFormat="1">
      <c r="B3310" s="159"/>
      <c r="D3310" s="154" t="s">
        <v>259</v>
      </c>
      <c r="E3310" s="160" t="s">
        <v>1</v>
      </c>
      <c r="F3310" s="161" t="s">
        <v>4462</v>
      </c>
      <c r="H3310" s="162">
        <v>2.8</v>
      </c>
      <c r="L3310" s="159"/>
      <c r="M3310" s="163"/>
      <c r="T3310" s="164"/>
      <c r="AT3310" s="160" t="s">
        <v>259</v>
      </c>
      <c r="AU3310" s="160" t="s">
        <v>88</v>
      </c>
      <c r="AV3310" s="13" t="s">
        <v>88</v>
      </c>
      <c r="AW3310" s="13" t="s">
        <v>27</v>
      </c>
      <c r="AX3310" s="13" t="s">
        <v>72</v>
      </c>
      <c r="AY3310" s="160" t="s">
        <v>157</v>
      </c>
    </row>
    <row r="3311" spans="2:51" s="12" customFormat="1">
      <c r="B3311" s="153"/>
      <c r="D3311" s="154" t="s">
        <v>259</v>
      </c>
      <c r="E3311" s="155" t="s">
        <v>1</v>
      </c>
      <c r="F3311" s="156" t="s">
        <v>2759</v>
      </c>
      <c r="H3311" s="155" t="s">
        <v>1</v>
      </c>
      <c r="L3311" s="153"/>
      <c r="M3311" s="157"/>
      <c r="T3311" s="158"/>
      <c r="AT3311" s="155" t="s">
        <v>259</v>
      </c>
      <c r="AU3311" s="155" t="s">
        <v>88</v>
      </c>
      <c r="AV3311" s="12" t="s">
        <v>80</v>
      </c>
      <c r="AW3311" s="12" t="s">
        <v>27</v>
      </c>
      <c r="AX3311" s="12" t="s">
        <v>72</v>
      </c>
      <c r="AY3311" s="155" t="s">
        <v>157</v>
      </c>
    </row>
    <row r="3312" spans="2:51" s="13" customFormat="1">
      <c r="B3312" s="159"/>
      <c r="D3312" s="154" t="s">
        <v>259</v>
      </c>
      <c r="E3312" s="160" t="s">
        <v>1</v>
      </c>
      <c r="F3312" s="161" t="s">
        <v>5754</v>
      </c>
      <c r="H3312" s="162">
        <v>18.12</v>
      </c>
      <c r="L3312" s="159"/>
      <c r="M3312" s="163"/>
      <c r="T3312" s="164"/>
      <c r="AT3312" s="160" t="s">
        <v>259</v>
      </c>
      <c r="AU3312" s="160" t="s">
        <v>88</v>
      </c>
      <c r="AV3312" s="13" t="s">
        <v>88</v>
      </c>
      <c r="AW3312" s="13" t="s">
        <v>27</v>
      </c>
      <c r="AX3312" s="13" t="s">
        <v>72</v>
      </c>
      <c r="AY3312" s="160" t="s">
        <v>157</v>
      </c>
    </row>
    <row r="3313" spans="2:51" s="13" customFormat="1">
      <c r="B3313" s="159"/>
      <c r="D3313" s="154" t="s">
        <v>259</v>
      </c>
      <c r="E3313" s="160" t="s">
        <v>1</v>
      </c>
      <c r="F3313" s="161" t="s">
        <v>4464</v>
      </c>
      <c r="H3313" s="162">
        <v>18.5</v>
      </c>
      <c r="L3313" s="159"/>
      <c r="M3313" s="163"/>
      <c r="T3313" s="164"/>
      <c r="AT3313" s="160" t="s">
        <v>259</v>
      </c>
      <c r="AU3313" s="160" t="s">
        <v>88</v>
      </c>
      <c r="AV3313" s="13" t="s">
        <v>88</v>
      </c>
      <c r="AW3313" s="13" t="s">
        <v>27</v>
      </c>
      <c r="AX3313" s="13" t="s">
        <v>72</v>
      </c>
      <c r="AY3313" s="160" t="s">
        <v>157</v>
      </c>
    </row>
    <row r="3314" spans="2:51" s="13" customFormat="1">
      <c r="B3314" s="159"/>
      <c r="D3314" s="154" t="s">
        <v>259</v>
      </c>
      <c r="E3314" s="160" t="s">
        <v>1</v>
      </c>
      <c r="F3314" s="161" t="s">
        <v>4466</v>
      </c>
      <c r="H3314" s="162">
        <v>5.6</v>
      </c>
      <c r="L3314" s="159"/>
      <c r="M3314" s="163"/>
      <c r="T3314" s="164"/>
      <c r="AT3314" s="160" t="s">
        <v>259</v>
      </c>
      <c r="AU3314" s="160" t="s">
        <v>88</v>
      </c>
      <c r="AV3314" s="13" t="s">
        <v>88</v>
      </c>
      <c r="AW3314" s="13" t="s">
        <v>27</v>
      </c>
      <c r="AX3314" s="13" t="s">
        <v>72</v>
      </c>
      <c r="AY3314" s="160" t="s">
        <v>157</v>
      </c>
    </row>
    <row r="3315" spans="2:51" s="13" customFormat="1">
      <c r="B3315" s="159"/>
      <c r="D3315" s="154" t="s">
        <v>259</v>
      </c>
      <c r="E3315" s="160" t="s">
        <v>1</v>
      </c>
      <c r="F3315" s="161" t="s">
        <v>4469</v>
      </c>
      <c r="H3315" s="162">
        <v>5.3</v>
      </c>
      <c r="L3315" s="159"/>
      <c r="M3315" s="163"/>
      <c r="T3315" s="164"/>
      <c r="AT3315" s="160" t="s">
        <v>259</v>
      </c>
      <c r="AU3315" s="160" t="s">
        <v>88</v>
      </c>
      <c r="AV3315" s="13" t="s">
        <v>88</v>
      </c>
      <c r="AW3315" s="13" t="s">
        <v>27</v>
      </c>
      <c r="AX3315" s="13" t="s">
        <v>72</v>
      </c>
      <c r="AY3315" s="160" t="s">
        <v>157</v>
      </c>
    </row>
    <row r="3316" spans="2:51" s="13" customFormat="1">
      <c r="B3316" s="159"/>
      <c r="D3316" s="154" t="s">
        <v>259</v>
      </c>
      <c r="E3316" s="160" t="s">
        <v>1</v>
      </c>
      <c r="F3316" s="161" t="s">
        <v>4471</v>
      </c>
      <c r="H3316" s="162">
        <v>3.3</v>
      </c>
      <c r="L3316" s="159"/>
      <c r="M3316" s="163"/>
      <c r="T3316" s="164"/>
      <c r="AT3316" s="160" t="s">
        <v>259</v>
      </c>
      <c r="AU3316" s="160" t="s">
        <v>88</v>
      </c>
      <c r="AV3316" s="13" t="s">
        <v>88</v>
      </c>
      <c r="AW3316" s="13" t="s">
        <v>27</v>
      </c>
      <c r="AX3316" s="13" t="s">
        <v>72</v>
      </c>
      <c r="AY3316" s="160" t="s">
        <v>157</v>
      </c>
    </row>
    <row r="3317" spans="2:51" s="13" customFormat="1">
      <c r="B3317" s="159"/>
      <c r="D3317" s="154" t="s">
        <v>259</v>
      </c>
      <c r="E3317" s="160" t="s">
        <v>1</v>
      </c>
      <c r="F3317" s="161" t="s">
        <v>4473</v>
      </c>
      <c r="H3317" s="162">
        <v>3.7</v>
      </c>
      <c r="L3317" s="159"/>
      <c r="M3317" s="163"/>
      <c r="T3317" s="164"/>
      <c r="AT3317" s="160" t="s">
        <v>259</v>
      </c>
      <c r="AU3317" s="160" t="s">
        <v>88</v>
      </c>
      <c r="AV3317" s="13" t="s">
        <v>88</v>
      </c>
      <c r="AW3317" s="13" t="s">
        <v>27</v>
      </c>
      <c r="AX3317" s="13" t="s">
        <v>72</v>
      </c>
      <c r="AY3317" s="160" t="s">
        <v>157</v>
      </c>
    </row>
    <row r="3318" spans="2:51" s="13" customFormat="1">
      <c r="B3318" s="159"/>
      <c r="D3318" s="154" t="s">
        <v>259</v>
      </c>
      <c r="E3318" s="160" t="s">
        <v>1</v>
      </c>
      <c r="F3318" s="161" t="s">
        <v>4475</v>
      </c>
      <c r="H3318" s="162">
        <v>3.4</v>
      </c>
      <c r="L3318" s="159"/>
      <c r="M3318" s="163"/>
      <c r="T3318" s="164"/>
      <c r="AT3318" s="160" t="s">
        <v>259</v>
      </c>
      <c r="AU3318" s="160" t="s">
        <v>88</v>
      </c>
      <c r="AV3318" s="13" t="s">
        <v>88</v>
      </c>
      <c r="AW3318" s="13" t="s">
        <v>27</v>
      </c>
      <c r="AX3318" s="13" t="s">
        <v>72</v>
      </c>
      <c r="AY3318" s="160" t="s">
        <v>157</v>
      </c>
    </row>
    <row r="3319" spans="2:51" s="13" customFormat="1">
      <c r="B3319" s="159"/>
      <c r="D3319" s="154" t="s">
        <v>259</v>
      </c>
      <c r="E3319" s="160" t="s">
        <v>1</v>
      </c>
      <c r="F3319" s="161" t="s">
        <v>5755</v>
      </c>
      <c r="H3319" s="162">
        <v>4.4400000000000004</v>
      </c>
      <c r="L3319" s="159"/>
      <c r="M3319" s="163"/>
      <c r="T3319" s="164"/>
      <c r="AT3319" s="160" t="s">
        <v>259</v>
      </c>
      <c r="AU3319" s="160" t="s">
        <v>88</v>
      </c>
      <c r="AV3319" s="13" t="s">
        <v>88</v>
      </c>
      <c r="AW3319" s="13" t="s">
        <v>27</v>
      </c>
      <c r="AX3319" s="13" t="s">
        <v>72</v>
      </c>
      <c r="AY3319" s="160" t="s">
        <v>157</v>
      </c>
    </row>
    <row r="3320" spans="2:51" s="13" customFormat="1">
      <c r="B3320" s="159"/>
      <c r="D3320" s="154" t="s">
        <v>259</v>
      </c>
      <c r="E3320" s="160" t="s">
        <v>1</v>
      </c>
      <c r="F3320" s="161" t="s">
        <v>4479</v>
      </c>
      <c r="H3320" s="162">
        <v>1.8</v>
      </c>
      <c r="L3320" s="159"/>
      <c r="M3320" s="163"/>
      <c r="T3320" s="164"/>
      <c r="AT3320" s="160" t="s">
        <v>259</v>
      </c>
      <c r="AU3320" s="160" t="s">
        <v>88</v>
      </c>
      <c r="AV3320" s="13" t="s">
        <v>88</v>
      </c>
      <c r="AW3320" s="13" t="s">
        <v>27</v>
      </c>
      <c r="AX3320" s="13" t="s">
        <v>72</v>
      </c>
      <c r="AY3320" s="160" t="s">
        <v>157</v>
      </c>
    </row>
    <row r="3321" spans="2:51" s="13" customFormat="1">
      <c r="B3321" s="159"/>
      <c r="D3321" s="154" t="s">
        <v>259</v>
      </c>
      <c r="E3321" s="160" t="s">
        <v>1</v>
      </c>
      <c r="F3321" s="161" t="s">
        <v>4480</v>
      </c>
      <c r="H3321" s="162">
        <v>2.9</v>
      </c>
      <c r="L3321" s="159"/>
      <c r="M3321" s="163"/>
      <c r="T3321" s="164"/>
      <c r="AT3321" s="160" t="s">
        <v>259</v>
      </c>
      <c r="AU3321" s="160" t="s">
        <v>88</v>
      </c>
      <c r="AV3321" s="13" t="s">
        <v>88</v>
      </c>
      <c r="AW3321" s="13" t="s">
        <v>27</v>
      </c>
      <c r="AX3321" s="13" t="s">
        <v>72</v>
      </c>
      <c r="AY3321" s="160" t="s">
        <v>157</v>
      </c>
    </row>
    <row r="3322" spans="2:51" s="12" customFormat="1">
      <c r="B3322" s="153"/>
      <c r="D3322" s="154" t="s">
        <v>259</v>
      </c>
      <c r="E3322" s="155" t="s">
        <v>1</v>
      </c>
      <c r="F3322" s="156" t="s">
        <v>2760</v>
      </c>
      <c r="H3322" s="155" t="s">
        <v>1</v>
      </c>
      <c r="L3322" s="153"/>
      <c r="M3322" s="157"/>
      <c r="T3322" s="158"/>
      <c r="AT3322" s="155" t="s">
        <v>259</v>
      </c>
      <c r="AU3322" s="155" t="s">
        <v>88</v>
      </c>
      <c r="AV3322" s="12" t="s">
        <v>80</v>
      </c>
      <c r="AW3322" s="12" t="s">
        <v>27</v>
      </c>
      <c r="AX3322" s="12" t="s">
        <v>72</v>
      </c>
      <c r="AY3322" s="155" t="s">
        <v>157</v>
      </c>
    </row>
    <row r="3323" spans="2:51" s="13" customFormat="1">
      <c r="B3323" s="159"/>
      <c r="D3323" s="154" t="s">
        <v>259</v>
      </c>
      <c r="E3323" s="160" t="s">
        <v>1</v>
      </c>
      <c r="F3323" s="161" t="s">
        <v>5756</v>
      </c>
      <c r="H3323" s="162">
        <v>6.4009999999999998</v>
      </c>
      <c r="L3323" s="159"/>
      <c r="M3323" s="163"/>
      <c r="T3323" s="164"/>
      <c r="AT3323" s="160" t="s">
        <v>259</v>
      </c>
      <c r="AU3323" s="160" t="s">
        <v>88</v>
      </c>
      <c r="AV3323" s="13" t="s">
        <v>88</v>
      </c>
      <c r="AW3323" s="13" t="s">
        <v>27</v>
      </c>
      <c r="AX3323" s="13" t="s">
        <v>72</v>
      </c>
      <c r="AY3323" s="160" t="s">
        <v>157</v>
      </c>
    </row>
    <row r="3324" spans="2:51" s="13" customFormat="1">
      <c r="B3324" s="159"/>
      <c r="D3324" s="154" t="s">
        <v>259</v>
      </c>
      <c r="E3324" s="160" t="s">
        <v>1</v>
      </c>
      <c r="F3324" s="161" t="s">
        <v>5093</v>
      </c>
      <c r="H3324" s="162">
        <v>3.5</v>
      </c>
      <c r="L3324" s="159"/>
      <c r="M3324" s="163"/>
      <c r="T3324" s="164"/>
      <c r="AT3324" s="160" t="s">
        <v>259</v>
      </c>
      <c r="AU3324" s="160" t="s">
        <v>88</v>
      </c>
      <c r="AV3324" s="13" t="s">
        <v>88</v>
      </c>
      <c r="AW3324" s="13" t="s">
        <v>27</v>
      </c>
      <c r="AX3324" s="13" t="s">
        <v>72</v>
      </c>
      <c r="AY3324" s="160" t="s">
        <v>157</v>
      </c>
    </row>
    <row r="3325" spans="2:51" s="13" customFormat="1">
      <c r="B3325" s="159"/>
      <c r="D3325" s="154" t="s">
        <v>259</v>
      </c>
      <c r="E3325" s="160" t="s">
        <v>1</v>
      </c>
      <c r="F3325" s="161" t="s">
        <v>4486</v>
      </c>
      <c r="H3325" s="162">
        <v>5.6</v>
      </c>
      <c r="L3325" s="159"/>
      <c r="M3325" s="163"/>
      <c r="T3325" s="164"/>
      <c r="AT3325" s="160" t="s">
        <v>259</v>
      </c>
      <c r="AU3325" s="160" t="s">
        <v>88</v>
      </c>
      <c r="AV3325" s="13" t="s">
        <v>88</v>
      </c>
      <c r="AW3325" s="13" t="s">
        <v>27</v>
      </c>
      <c r="AX3325" s="13" t="s">
        <v>72</v>
      </c>
      <c r="AY3325" s="160" t="s">
        <v>157</v>
      </c>
    </row>
    <row r="3326" spans="2:51" s="13" customFormat="1">
      <c r="B3326" s="159"/>
      <c r="D3326" s="154" t="s">
        <v>259</v>
      </c>
      <c r="E3326" s="160" t="s">
        <v>1</v>
      </c>
      <c r="F3326" s="161" t="s">
        <v>4496</v>
      </c>
      <c r="H3326" s="162">
        <v>2.9</v>
      </c>
      <c r="L3326" s="159"/>
      <c r="M3326" s="163"/>
      <c r="T3326" s="164"/>
      <c r="AT3326" s="160" t="s">
        <v>259</v>
      </c>
      <c r="AU3326" s="160" t="s">
        <v>88</v>
      </c>
      <c r="AV3326" s="13" t="s">
        <v>88</v>
      </c>
      <c r="AW3326" s="13" t="s">
        <v>27</v>
      </c>
      <c r="AX3326" s="13" t="s">
        <v>72</v>
      </c>
      <c r="AY3326" s="160" t="s">
        <v>157</v>
      </c>
    </row>
    <row r="3327" spans="2:51" s="13" customFormat="1">
      <c r="B3327" s="159"/>
      <c r="D3327" s="154" t="s">
        <v>259</v>
      </c>
      <c r="E3327" s="160" t="s">
        <v>1</v>
      </c>
      <c r="F3327" s="161" t="s">
        <v>4497</v>
      </c>
      <c r="H3327" s="162">
        <v>10</v>
      </c>
      <c r="L3327" s="159"/>
      <c r="M3327" s="163"/>
      <c r="T3327" s="164"/>
      <c r="AT3327" s="160" t="s">
        <v>259</v>
      </c>
      <c r="AU3327" s="160" t="s">
        <v>88</v>
      </c>
      <c r="AV3327" s="13" t="s">
        <v>88</v>
      </c>
      <c r="AW3327" s="13" t="s">
        <v>27</v>
      </c>
      <c r="AX3327" s="13" t="s">
        <v>72</v>
      </c>
      <c r="AY3327" s="160" t="s">
        <v>157</v>
      </c>
    </row>
    <row r="3328" spans="2:51" s="13" customFormat="1">
      <c r="B3328" s="159"/>
      <c r="D3328" s="154" t="s">
        <v>259</v>
      </c>
      <c r="E3328" s="160" t="s">
        <v>1</v>
      </c>
      <c r="F3328" s="161" t="s">
        <v>4498</v>
      </c>
      <c r="H3328" s="162">
        <v>3.3</v>
      </c>
      <c r="L3328" s="159"/>
      <c r="M3328" s="163"/>
      <c r="T3328" s="164"/>
      <c r="AT3328" s="160" t="s">
        <v>259</v>
      </c>
      <c r="AU3328" s="160" t="s">
        <v>88</v>
      </c>
      <c r="AV3328" s="13" t="s">
        <v>88</v>
      </c>
      <c r="AW3328" s="13" t="s">
        <v>27</v>
      </c>
      <c r="AX3328" s="13" t="s">
        <v>72</v>
      </c>
      <c r="AY3328" s="160" t="s">
        <v>157</v>
      </c>
    </row>
    <row r="3329" spans="2:65" s="12" customFormat="1">
      <c r="B3329" s="153"/>
      <c r="D3329" s="154" t="s">
        <v>259</v>
      </c>
      <c r="E3329" s="155" t="s">
        <v>1</v>
      </c>
      <c r="F3329" s="156" t="s">
        <v>2761</v>
      </c>
      <c r="H3329" s="155" t="s">
        <v>1</v>
      </c>
      <c r="L3329" s="153"/>
      <c r="M3329" s="157"/>
      <c r="T3329" s="158"/>
      <c r="AT3329" s="155" t="s">
        <v>259</v>
      </c>
      <c r="AU3329" s="155" t="s">
        <v>88</v>
      </c>
      <c r="AV3329" s="12" t="s">
        <v>80</v>
      </c>
      <c r="AW3329" s="12" t="s">
        <v>27</v>
      </c>
      <c r="AX3329" s="12" t="s">
        <v>72</v>
      </c>
      <c r="AY3329" s="155" t="s">
        <v>157</v>
      </c>
    </row>
    <row r="3330" spans="2:65" s="13" customFormat="1">
      <c r="B3330" s="159"/>
      <c r="D3330" s="154" t="s">
        <v>259</v>
      </c>
      <c r="E3330" s="160" t="s">
        <v>1</v>
      </c>
      <c r="F3330" s="161" t="s">
        <v>4920</v>
      </c>
      <c r="H3330" s="162">
        <v>5.2</v>
      </c>
      <c r="L3330" s="159"/>
      <c r="M3330" s="163"/>
      <c r="T3330" s="164"/>
      <c r="AT3330" s="160" t="s">
        <v>259</v>
      </c>
      <c r="AU3330" s="160" t="s">
        <v>88</v>
      </c>
      <c r="AV3330" s="13" t="s">
        <v>88</v>
      </c>
      <c r="AW3330" s="13" t="s">
        <v>27</v>
      </c>
      <c r="AX3330" s="13" t="s">
        <v>72</v>
      </c>
      <c r="AY3330" s="160" t="s">
        <v>157</v>
      </c>
    </row>
    <row r="3331" spans="2:65" s="13" customFormat="1">
      <c r="B3331" s="159"/>
      <c r="D3331" s="154" t="s">
        <v>259</v>
      </c>
      <c r="E3331" s="160" t="s">
        <v>1</v>
      </c>
      <c r="F3331" s="161" t="s">
        <v>4701</v>
      </c>
      <c r="H3331" s="162">
        <v>16.3</v>
      </c>
      <c r="L3331" s="159"/>
      <c r="M3331" s="163"/>
      <c r="T3331" s="164"/>
      <c r="AT3331" s="160" t="s">
        <v>259</v>
      </c>
      <c r="AU3331" s="160" t="s">
        <v>88</v>
      </c>
      <c r="AV3331" s="13" t="s">
        <v>88</v>
      </c>
      <c r="AW3331" s="13" t="s">
        <v>27</v>
      </c>
      <c r="AX3331" s="13" t="s">
        <v>72</v>
      </c>
      <c r="AY3331" s="160" t="s">
        <v>157</v>
      </c>
    </row>
    <row r="3332" spans="2:65" s="13" customFormat="1">
      <c r="B3332" s="159"/>
      <c r="D3332" s="154" t="s">
        <v>259</v>
      </c>
      <c r="E3332" s="160" t="s">
        <v>1</v>
      </c>
      <c r="F3332" s="161" t="s">
        <v>4718</v>
      </c>
      <c r="H3332" s="162">
        <v>7.6</v>
      </c>
      <c r="L3332" s="159"/>
      <c r="M3332" s="163"/>
      <c r="T3332" s="164"/>
      <c r="AT3332" s="160" t="s">
        <v>259</v>
      </c>
      <c r="AU3332" s="160" t="s">
        <v>88</v>
      </c>
      <c r="AV3332" s="13" t="s">
        <v>88</v>
      </c>
      <c r="AW3332" s="13" t="s">
        <v>27</v>
      </c>
      <c r="AX3332" s="13" t="s">
        <v>72</v>
      </c>
      <c r="AY3332" s="160" t="s">
        <v>157</v>
      </c>
    </row>
    <row r="3333" spans="2:65" s="13" customFormat="1">
      <c r="B3333" s="159"/>
      <c r="D3333" s="154" t="s">
        <v>259</v>
      </c>
      <c r="E3333" s="160" t="s">
        <v>1</v>
      </c>
      <c r="F3333" s="161" t="s">
        <v>4706</v>
      </c>
      <c r="H3333" s="162">
        <v>8.6</v>
      </c>
      <c r="L3333" s="159"/>
      <c r="M3333" s="163"/>
      <c r="T3333" s="164"/>
      <c r="AT3333" s="160" t="s">
        <v>259</v>
      </c>
      <c r="AU3333" s="160" t="s">
        <v>88</v>
      </c>
      <c r="AV3333" s="13" t="s">
        <v>88</v>
      </c>
      <c r="AW3333" s="13" t="s">
        <v>27</v>
      </c>
      <c r="AX3333" s="13" t="s">
        <v>72</v>
      </c>
      <c r="AY3333" s="160" t="s">
        <v>157</v>
      </c>
    </row>
    <row r="3334" spans="2:65" s="13" customFormat="1">
      <c r="B3334" s="159"/>
      <c r="D3334" s="154" t="s">
        <v>259</v>
      </c>
      <c r="E3334" s="160" t="s">
        <v>1</v>
      </c>
      <c r="F3334" s="161" t="s">
        <v>4707</v>
      </c>
      <c r="H3334" s="162">
        <v>2</v>
      </c>
      <c r="L3334" s="159"/>
      <c r="M3334" s="163"/>
      <c r="T3334" s="164"/>
      <c r="AT3334" s="160" t="s">
        <v>259</v>
      </c>
      <c r="AU3334" s="160" t="s">
        <v>88</v>
      </c>
      <c r="AV3334" s="13" t="s">
        <v>88</v>
      </c>
      <c r="AW3334" s="13" t="s">
        <v>27</v>
      </c>
      <c r="AX3334" s="13" t="s">
        <v>72</v>
      </c>
      <c r="AY3334" s="160" t="s">
        <v>157</v>
      </c>
    </row>
    <row r="3335" spans="2:65" s="13" customFormat="1">
      <c r="B3335" s="159"/>
      <c r="D3335" s="154" t="s">
        <v>259</v>
      </c>
      <c r="E3335" s="160" t="s">
        <v>1</v>
      </c>
      <c r="F3335" s="161" t="s">
        <v>4708</v>
      </c>
      <c r="H3335" s="162">
        <v>6.1</v>
      </c>
      <c r="L3335" s="159"/>
      <c r="M3335" s="163"/>
      <c r="T3335" s="164"/>
      <c r="AT3335" s="160" t="s">
        <v>259</v>
      </c>
      <c r="AU3335" s="160" t="s">
        <v>88</v>
      </c>
      <c r="AV3335" s="13" t="s">
        <v>88</v>
      </c>
      <c r="AW3335" s="13" t="s">
        <v>27</v>
      </c>
      <c r="AX3335" s="13" t="s">
        <v>72</v>
      </c>
      <c r="AY3335" s="160" t="s">
        <v>157</v>
      </c>
    </row>
    <row r="3336" spans="2:65" s="13" customFormat="1">
      <c r="B3336" s="159"/>
      <c r="D3336" s="154" t="s">
        <v>259</v>
      </c>
      <c r="E3336" s="160" t="s">
        <v>1</v>
      </c>
      <c r="F3336" s="161" t="s">
        <v>4709</v>
      </c>
      <c r="H3336" s="162">
        <v>7.5</v>
      </c>
      <c r="L3336" s="159"/>
      <c r="M3336" s="163"/>
      <c r="T3336" s="164"/>
      <c r="AT3336" s="160" t="s">
        <v>259</v>
      </c>
      <c r="AU3336" s="160" t="s">
        <v>88</v>
      </c>
      <c r="AV3336" s="13" t="s">
        <v>88</v>
      </c>
      <c r="AW3336" s="13" t="s">
        <v>27</v>
      </c>
      <c r="AX3336" s="13" t="s">
        <v>72</v>
      </c>
      <c r="AY3336" s="160" t="s">
        <v>157</v>
      </c>
    </row>
    <row r="3337" spans="2:65" s="14" customFormat="1">
      <c r="B3337" s="165"/>
      <c r="D3337" s="154" t="s">
        <v>259</v>
      </c>
      <c r="E3337" s="166" t="s">
        <v>1</v>
      </c>
      <c r="F3337" s="167" t="s">
        <v>265</v>
      </c>
      <c r="H3337" s="168">
        <v>415.46100000000001</v>
      </c>
      <c r="L3337" s="165"/>
      <c r="M3337" s="169"/>
      <c r="T3337" s="170"/>
      <c r="AT3337" s="166" t="s">
        <v>259</v>
      </c>
      <c r="AU3337" s="166" t="s">
        <v>88</v>
      </c>
      <c r="AV3337" s="14" t="s">
        <v>164</v>
      </c>
      <c r="AW3337" s="14" t="s">
        <v>27</v>
      </c>
      <c r="AX3337" s="14" t="s">
        <v>80</v>
      </c>
      <c r="AY3337" s="166" t="s">
        <v>157</v>
      </c>
    </row>
    <row r="3338" spans="2:65" s="1" customFormat="1" ht="37.9" customHeight="1">
      <c r="B3338" s="28"/>
      <c r="C3338" s="198" t="s">
        <v>5760</v>
      </c>
      <c r="D3338" s="198" t="s">
        <v>160</v>
      </c>
      <c r="E3338" s="199" t="s">
        <v>5761</v>
      </c>
      <c r="F3338" s="200" t="s">
        <v>5762</v>
      </c>
      <c r="G3338" s="201" t="s">
        <v>306</v>
      </c>
      <c r="H3338" s="202">
        <v>404.62</v>
      </c>
      <c r="I3338" s="903"/>
      <c r="J3338" s="203">
        <f>ROUND(I3338*H3338,2)</f>
        <v>0</v>
      </c>
      <c r="K3338" s="200" t="s">
        <v>2720</v>
      </c>
      <c r="L3338" s="28"/>
      <c r="M3338" s="140" t="s">
        <v>1</v>
      </c>
      <c r="N3338" s="141" t="s">
        <v>38</v>
      </c>
      <c r="O3338" s="142">
        <v>0.192</v>
      </c>
      <c r="P3338" s="142">
        <f>O3338*H3338</f>
        <v>77.687039999999996</v>
      </c>
      <c r="Q3338" s="142">
        <v>4.5500000000000002E-3</v>
      </c>
      <c r="R3338" s="142">
        <f>Q3338*H3338</f>
        <v>1.841021</v>
      </c>
      <c r="S3338" s="142">
        <v>0</v>
      </c>
      <c r="T3338" s="143">
        <f>S3338*H3338</f>
        <v>0</v>
      </c>
      <c r="AR3338" s="144" t="s">
        <v>188</v>
      </c>
      <c r="AT3338" s="144" t="s">
        <v>160</v>
      </c>
      <c r="AU3338" s="144" t="s">
        <v>88</v>
      </c>
      <c r="AY3338" s="16" t="s">
        <v>157</v>
      </c>
      <c r="BE3338" s="145">
        <f>IF(N3338="základní",J3338,0)</f>
        <v>0</v>
      </c>
      <c r="BF3338" s="145">
        <f>IF(N3338="snížená",J3338,0)</f>
        <v>0</v>
      </c>
      <c r="BG3338" s="145">
        <f>IF(N3338="zákl. přenesená",J3338,0)</f>
        <v>0</v>
      </c>
      <c r="BH3338" s="145">
        <f>IF(N3338="sníž. přenesená",J3338,0)</f>
        <v>0</v>
      </c>
      <c r="BI3338" s="145">
        <f>IF(N3338="nulová",J3338,0)</f>
        <v>0</v>
      </c>
      <c r="BJ3338" s="16" t="s">
        <v>88</v>
      </c>
      <c r="BK3338" s="145">
        <f>ROUND(I3338*H3338,2)</f>
        <v>0</v>
      </c>
      <c r="BL3338" s="16" t="s">
        <v>188</v>
      </c>
      <c r="BM3338" s="144" t="s">
        <v>5763</v>
      </c>
    </row>
    <row r="3339" spans="2:65" s="1" customFormat="1">
      <c r="B3339" s="28"/>
      <c r="D3339" s="150" t="s">
        <v>214</v>
      </c>
      <c r="F3339" s="870" t="s">
        <v>5764</v>
      </c>
      <c r="L3339" s="28"/>
      <c r="M3339" s="152"/>
      <c r="T3339" s="52"/>
      <c r="AT3339" s="16" t="s">
        <v>214</v>
      </c>
      <c r="AU3339" s="16" t="s">
        <v>88</v>
      </c>
    </row>
    <row r="3340" spans="2:65" s="12" customFormat="1">
      <c r="B3340" s="153"/>
      <c r="D3340" s="154" t="s">
        <v>259</v>
      </c>
      <c r="E3340" s="155" t="s">
        <v>1</v>
      </c>
      <c r="F3340" s="156" t="s">
        <v>2723</v>
      </c>
      <c r="H3340" s="155" t="s">
        <v>1</v>
      </c>
      <c r="L3340" s="153"/>
      <c r="M3340" s="157"/>
      <c r="T3340" s="158"/>
      <c r="AT3340" s="155" t="s">
        <v>259</v>
      </c>
      <c r="AU3340" s="155" t="s">
        <v>88</v>
      </c>
      <c r="AV3340" s="12" t="s">
        <v>80</v>
      </c>
      <c r="AW3340" s="12" t="s">
        <v>27</v>
      </c>
      <c r="AX3340" s="12" t="s">
        <v>72</v>
      </c>
      <c r="AY3340" s="155" t="s">
        <v>157</v>
      </c>
    </row>
    <row r="3341" spans="2:65" s="12" customFormat="1">
      <c r="B3341" s="153"/>
      <c r="D3341" s="154" t="s">
        <v>259</v>
      </c>
      <c r="E3341" s="155" t="s">
        <v>1</v>
      </c>
      <c r="F3341" s="156" t="s">
        <v>2758</v>
      </c>
      <c r="H3341" s="155" t="s">
        <v>1</v>
      </c>
      <c r="L3341" s="153"/>
      <c r="M3341" s="157"/>
      <c r="T3341" s="158"/>
      <c r="AT3341" s="155" t="s">
        <v>259</v>
      </c>
      <c r="AU3341" s="155" t="s">
        <v>88</v>
      </c>
      <c r="AV3341" s="12" t="s">
        <v>80</v>
      </c>
      <c r="AW3341" s="12" t="s">
        <v>27</v>
      </c>
      <c r="AX3341" s="12" t="s">
        <v>72</v>
      </c>
      <c r="AY3341" s="155" t="s">
        <v>157</v>
      </c>
    </row>
    <row r="3342" spans="2:65" s="13" customFormat="1">
      <c r="B3342" s="159"/>
      <c r="D3342" s="154" t="s">
        <v>259</v>
      </c>
      <c r="E3342" s="160" t="s">
        <v>1</v>
      </c>
      <c r="F3342" s="161" t="s">
        <v>4444</v>
      </c>
      <c r="H3342" s="162">
        <v>23</v>
      </c>
      <c r="L3342" s="159"/>
      <c r="M3342" s="163"/>
      <c r="T3342" s="164"/>
      <c r="AT3342" s="160" t="s">
        <v>259</v>
      </c>
      <c r="AU3342" s="160" t="s">
        <v>88</v>
      </c>
      <c r="AV3342" s="13" t="s">
        <v>88</v>
      </c>
      <c r="AW3342" s="13" t="s">
        <v>27</v>
      </c>
      <c r="AX3342" s="13" t="s">
        <v>72</v>
      </c>
      <c r="AY3342" s="160" t="s">
        <v>157</v>
      </c>
    </row>
    <row r="3343" spans="2:65" s="13" customFormat="1">
      <c r="B3343" s="159"/>
      <c r="D3343" s="154" t="s">
        <v>259</v>
      </c>
      <c r="E3343" s="160" t="s">
        <v>1</v>
      </c>
      <c r="F3343" s="161" t="s">
        <v>4445</v>
      </c>
      <c r="H3343" s="162">
        <v>9.4</v>
      </c>
      <c r="L3343" s="159"/>
      <c r="M3343" s="163"/>
      <c r="T3343" s="164"/>
      <c r="AT3343" s="160" t="s">
        <v>259</v>
      </c>
      <c r="AU3343" s="160" t="s">
        <v>88</v>
      </c>
      <c r="AV3343" s="13" t="s">
        <v>88</v>
      </c>
      <c r="AW3343" s="13" t="s">
        <v>27</v>
      </c>
      <c r="AX3343" s="13" t="s">
        <v>72</v>
      </c>
      <c r="AY3343" s="160" t="s">
        <v>157</v>
      </c>
    </row>
    <row r="3344" spans="2:65" s="13" customFormat="1">
      <c r="B3344" s="159"/>
      <c r="D3344" s="154" t="s">
        <v>259</v>
      </c>
      <c r="E3344" s="160" t="s">
        <v>1</v>
      </c>
      <c r="F3344" s="161" t="s">
        <v>4446</v>
      </c>
      <c r="H3344" s="162">
        <v>8.6</v>
      </c>
      <c r="L3344" s="159"/>
      <c r="M3344" s="163"/>
      <c r="T3344" s="164"/>
      <c r="AT3344" s="160" t="s">
        <v>259</v>
      </c>
      <c r="AU3344" s="160" t="s">
        <v>88</v>
      </c>
      <c r="AV3344" s="13" t="s">
        <v>88</v>
      </c>
      <c r="AW3344" s="13" t="s">
        <v>27</v>
      </c>
      <c r="AX3344" s="13" t="s">
        <v>72</v>
      </c>
      <c r="AY3344" s="160" t="s">
        <v>157</v>
      </c>
    </row>
    <row r="3345" spans="2:51" s="13" customFormat="1">
      <c r="B3345" s="159"/>
      <c r="D3345" s="154" t="s">
        <v>259</v>
      </c>
      <c r="E3345" s="160" t="s">
        <v>1</v>
      </c>
      <c r="F3345" s="161" t="s">
        <v>4447</v>
      </c>
      <c r="H3345" s="162">
        <v>18.5</v>
      </c>
      <c r="L3345" s="159"/>
      <c r="M3345" s="163"/>
      <c r="T3345" s="164"/>
      <c r="AT3345" s="160" t="s">
        <v>259</v>
      </c>
      <c r="AU3345" s="160" t="s">
        <v>88</v>
      </c>
      <c r="AV3345" s="13" t="s">
        <v>88</v>
      </c>
      <c r="AW3345" s="13" t="s">
        <v>27</v>
      </c>
      <c r="AX3345" s="13" t="s">
        <v>72</v>
      </c>
      <c r="AY3345" s="160" t="s">
        <v>157</v>
      </c>
    </row>
    <row r="3346" spans="2:51" s="13" customFormat="1">
      <c r="B3346" s="159"/>
      <c r="D3346" s="154" t="s">
        <v>259</v>
      </c>
      <c r="E3346" s="160" t="s">
        <v>1</v>
      </c>
      <c r="F3346" s="161" t="s">
        <v>4448</v>
      </c>
      <c r="H3346" s="162">
        <v>17.5</v>
      </c>
      <c r="L3346" s="159"/>
      <c r="M3346" s="163"/>
      <c r="T3346" s="164"/>
      <c r="AT3346" s="160" t="s">
        <v>259</v>
      </c>
      <c r="AU3346" s="160" t="s">
        <v>88</v>
      </c>
      <c r="AV3346" s="13" t="s">
        <v>88</v>
      </c>
      <c r="AW3346" s="13" t="s">
        <v>27</v>
      </c>
      <c r="AX3346" s="13" t="s">
        <v>72</v>
      </c>
      <c r="AY3346" s="160" t="s">
        <v>157</v>
      </c>
    </row>
    <row r="3347" spans="2:51" s="13" customFormat="1">
      <c r="B3347" s="159"/>
      <c r="D3347" s="154" t="s">
        <v>259</v>
      </c>
      <c r="E3347" s="160" t="s">
        <v>1</v>
      </c>
      <c r="F3347" s="161" t="s">
        <v>4449</v>
      </c>
      <c r="H3347" s="162">
        <v>16.8</v>
      </c>
      <c r="L3347" s="159"/>
      <c r="M3347" s="163"/>
      <c r="T3347" s="164"/>
      <c r="AT3347" s="160" t="s">
        <v>259</v>
      </c>
      <c r="AU3347" s="160" t="s">
        <v>88</v>
      </c>
      <c r="AV3347" s="13" t="s">
        <v>88</v>
      </c>
      <c r="AW3347" s="13" t="s">
        <v>27</v>
      </c>
      <c r="AX3347" s="13" t="s">
        <v>72</v>
      </c>
      <c r="AY3347" s="160" t="s">
        <v>157</v>
      </c>
    </row>
    <row r="3348" spans="2:51" s="13" customFormat="1">
      <c r="B3348" s="159"/>
      <c r="D3348" s="154" t="s">
        <v>259</v>
      </c>
      <c r="E3348" s="160" t="s">
        <v>1</v>
      </c>
      <c r="F3348" s="161" t="s">
        <v>4450</v>
      </c>
      <c r="H3348" s="162">
        <v>17.7</v>
      </c>
      <c r="L3348" s="159"/>
      <c r="M3348" s="163"/>
      <c r="T3348" s="164"/>
      <c r="AT3348" s="160" t="s">
        <v>259</v>
      </c>
      <c r="AU3348" s="160" t="s">
        <v>88</v>
      </c>
      <c r="AV3348" s="13" t="s">
        <v>88</v>
      </c>
      <c r="AW3348" s="13" t="s">
        <v>27</v>
      </c>
      <c r="AX3348" s="13" t="s">
        <v>72</v>
      </c>
      <c r="AY3348" s="160" t="s">
        <v>157</v>
      </c>
    </row>
    <row r="3349" spans="2:51" s="13" customFormat="1">
      <c r="B3349" s="159"/>
      <c r="D3349" s="154" t="s">
        <v>259</v>
      </c>
      <c r="E3349" s="160" t="s">
        <v>1</v>
      </c>
      <c r="F3349" s="161" t="s">
        <v>4451</v>
      </c>
      <c r="H3349" s="162">
        <v>18.399999999999999</v>
      </c>
      <c r="L3349" s="159"/>
      <c r="M3349" s="163"/>
      <c r="T3349" s="164"/>
      <c r="AT3349" s="160" t="s">
        <v>259</v>
      </c>
      <c r="AU3349" s="160" t="s">
        <v>88</v>
      </c>
      <c r="AV3349" s="13" t="s">
        <v>88</v>
      </c>
      <c r="AW3349" s="13" t="s">
        <v>27</v>
      </c>
      <c r="AX3349" s="13" t="s">
        <v>72</v>
      </c>
      <c r="AY3349" s="160" t="s">
        <v>157</v>
      </c>
    </row>
    <row r="3350" spans="2:51" s="13" customFormat="1">
      <c r="B3350" s="159"/>
      <c r="D3350" s="154" t="s">
        <v>259</v>
      </c>
      <c r="E3350" s="160" t="s">
        <v>1</v>
      </c>
      <c r="F3350" s="161" t="s">
        <v>4452</v>
      </c>
      <c r="H3350" s="162">
        <v>14.1</v>
      </c>
      <c r="L3350" s="159"/>
      <c r="M3350" s="163"/>
      <c r="T3350" s="164"/>
      <c r="AT3350" s="160" t="s">
        <v>259</v>
      </c>
      <c r="AU3350" s="160" t="s">
        <v>88</v>
      </c>
      <c r="AV3350" s="13" t="s">
        <v>88</v>
      </c>
      <c r="AW3350" s="13" t="s">
        <v>27</v>
      </c>
      <c r="AX3350" s="13" t="s">
        <v>72</v>
      </c>
      <c r="AY3350" s="160" t="s">
        <v>157</v>
      </c>
    </row>
    <row r="3351" spans="2:51" s="13" customFormat="1">
      <c r="B3351" s="159"/>
      <c r="D3351" s="154" t="s">
        <v>259</v>
      </c>
      <c r="E3351" s="160" t="s">
        <v>1</v>
      </c>
      <c r="F3351" s="161" t="s">
        <v>4453</v>
      </c>
      <c r="H3351" s="162">
        <v>2.2999999999999998</v>
      </c>
      <c r="L3351" s="159"/>
      <c r="M3351" s="163"/>
      <c r="T3351" s="164"/>
      <c r="AT3351" s="160" t="s">
        <v>259</v>
      </c>
      <c r="AU3351" s="160" t="s">
        <v>88</v>
      </c>
      <c r="AV3351" s="13" t="s">
        <v>88</v>
      </c>
      <c r="AW3351" s="13" t="s">
        <v>27</v>
      </c>
      <c r="AX3351" s="13" t="s">
        <v>72</v>
      </c>
      <c r="AY3351" s="160" t="s">
        <v>157</v>
      </c>
    </row>
    <row r="3352" spans="2:51" s="13" customFormat="1">
      <c r="B3352" s="159"/>
      <c r="D3352" s="154" t="s">
        <v>259</v>
      </c>
      <c r="E3352" s="160" t="s">
        <v>1</v>
      </c>
      <c r="F3352" s="161" t="s">
        <v>4454</v>
      </c>
      <c r="H3352" s="162">
        <v>24.4</v>
      </c>
      <c r="L3352" s="159"/>
      <c r="M3352" s="163"/>
      <c r="T3352" s="164"/>
      <c r="AT3352" s="160" t="s">
        <v>259</v>
      </c>
      <c r="AU3352" s="160" t="s">
        <v>88</v>
      </c>
      <c r="AV3352" s="13" t="s">
        <v>88</v>
      </c>
      <c r="AW3352" s="13" t="s">
        <v>27</v>
      </c>
      <c r="AX3352" s="13" t="s">
        <v>72</v>
      </c>
      <c r="AY3352" s="160" t="s">
        <v>157</v>
      </c>
    </row>
    <row r="3353" spans="2:51" s="13" customFormat="1">
      <c r="B3353" s="159"/>
      <c r="D3353" s="154" t="s">
        <v>259</v>
      </c>
      <c r="E3353" s="160" t="s">
        <v>1</v>
      </c>
      <c r="F3353" s="161" t="s">
        <v>4455</v>
      </c>
      <c r="H3353" s="162">
        <v>18.3</v>
      </c>
      <c r="L3353" s="159"/>
      <c r="M3353" s="163"/>
      <c r="T3353" s="164"/>
      <c r="AT3353" s="160" t="s">
        <v>259</v>
      </c>
      <c r="AU3353" s="160" t="s">
        <v>88</v>
      </c>
      <c r="AV3353" s="13" t="s">
        <v>88</v>
      </c>
      <c r="AW3353" s="13" t="s">
        <v>27</v>
      </c>
      <c r="AX3353" s="13" t="s">
        <v>72</v>
      </c>
      <c r="AY3353" s="160" t="s">
        <v>157</v>
      </c>
    </row>
    <row r="3354" spans="2:51" s="13" customFormat="1">
      <c r="B3354" s="159"/>
      <c r="D3354" s="154" t="s">
        <v>259</v>
      </c>
      <c r="E3354" s="160" t="s">
        <v>1</v>
      </c>
      <c r="F3354" s="161" t="s">
        <v>5753</v>
      </c>
      <c r="H3354" s="162">
        <v>13.3</v>
      </c>
      <c r="L3354" s="159"/>
      <c r="M3354" s="163"/>
      <c r="T3354" s="164"/>
      <c r="AT3354" s="160" t="s">
        <v>259</v>
      </c>
      <c r="AU3354" s="160" t="s">
        <v>88</v>
      </c>
      <c r="AV3354" s="13" t="s">
        <v>88</v>
      </c>
      <c r="AW3354" s="13" t="s">
        <v>27</v>
      </c>
      <c r="AX3354" s="13" t="s">
        <v>72</v>
      </c>
      <c r="AY3354" s="160" t="s">
        <v>157</v>
      </c>
    </row>
    <row r="3355" spans="2:51" s="13" customFormat="1">
      <c r="B3355" s="159"/>
      <c r="D3355" s="154" t="s">
        <v>259</v>
      </c>
      <c r="E3355" s="160" t="s">
        <v>1</v>
      </c>
      <c r="F3355" s="161" t="s">
        <v>4457</v>
      </c>
      <c r="H3355" s="162">
        <v>4.9000000000000004</v>
      </c>
      <c r="L3355" s="159"/>
      <c r="M3355" s="163"/>
      <c r="T3355" s="164"/>
      <c r="AT3355" s="160" t="s">
        <v>259</v>
      </c>
      <c r="AU3355" s="160" t="s">
        <v>88</v>
      </c>
      <c r="AV3355" s="13" t="s">
        <v>88</v>
      </c>
      <c r="AW3355" s="13" t="s">
        <v>27</v>
      </c>
      <c r="AX3355" s="13" t="s">
        <v>72</v>
      </c>
      <c r="AY3355" s="160" t="s">
        <v>157</v>
      </c>
    </row>
    <row r="3356" spans="2:51" s="13" customFormat="1">
      <c r="B3356" s="159"/>
      <c r="D3356" s="154" t="s">
        <v>259</v>
      </c>
      <c r="E3356" s="160" t="s">
        <v>1</v>
      </c>
      <c r="F3356" s="161" t="s">
        <v>4458</v>
      </c>
      <c r="H3356" s="162">
        <v>4.3</v>
      </c>
      <c r="L3356" s="159"/>
      <c r="M3356" s="163"/>
      <c r="T3356" s="164"/>
      <c r="AT3356" s="160" t="s">
        <v>259</v>
      </c>
      <c r="AU3356" s="160" t="s">
        <v>88</v>
      </c>
      <c r="AV3356" s="13" t="s">
        <v>88</v>
      </c>
      <c r="AW3356" s="13" t="s">
        <v>27</v>
      </c>
      <c r="AX3356" s="13" t="s">
        <v>72</v>
      </c>
      <c r="AY3356" s="160" t="s">
        <v>157</v>
      </c>
    </row>
    <row r="3357" spans="2:51" s="13" customFormat="1">
      <c r="B3357" s="159"/>
      <c r="D3357" s="154" t="s">
        <v>259</v>
      </c>
      <c r="E3357" s="160" t="s">
        <v>1</v>
      </c>
      <c r="F3357" s="161" t="s">
        <v>4459</v>
      </c>
      <c r="H3357" s="162">
        <v>15</v>
      </c>
      <c r="L3357" s="159"/>
      <c r="M3357" s="163"/>
      <c r="T3357" s="164"/>
      <c r="AT3357" s="160" t="s">
        <v>259</v>
      </c>
      <c r="AU3357" s="160" t="s">
        <v>88</v>
      </c>
      <c r="AV3357" s="13" t="s">
        <v>88</v>
      </c>
      <c r="AW3357" s="13" t="s">
        <v>27</v>
      </c>
      <c r="AX3357" s="13" t="s">
        <v>72</v>
      </c>
      <c r="AY3357" s="160" t="s">
        <v>157</v>
      </c>
    </row>
    <row r="3358" spans="2:51" s="13" customFormat="1">
      <c r="B3358" s="159"/>
      <c r="D3358" s="154" t="s">
        <v>259</v>
      </c>
      <c r="E3358" s="160" t="s">
        <v>1</v>
      </c>
      <c r="F3358" s="161" t="s">
        <v>4460</v>
      </c>
      <c r="H3358" s="162">
        <v>18.3</v>
      </c>
      <c r="L3358" s="159"/>
      <c r="M3358" s="163"/>
      <c r="T3358" s="164"/>
      <c r="AT3358" s="160" t="s">
        <v>259</v>
      </c>
      <c r="AU3358" s="160" t="s">
        <v>88</v>
      </c>
      <c r="AV3358" s="13" t="s">
        <v>88</v>
      </c>
      <c r="AW3358" s="13" t="s">
        <v>27</v>
      </c>
      <c r="AX3358" s="13" t="s">
        <v>72</v>
      </c>
      <c r="AY3358" s="160" t="s">
        <v>157</v>
      </c>
    </row>
    <row r="3359" spans="2:51" s="13" customFormat="1">
      <c r="B3359" s="159"/>
      <c r="D3359" s="154" t="s">
        <v>259</v>
      </c>
      <c r="E3359" s="160" t="s">
        <v>1</v>
      </c>
      <c r="F3359" s="161" t="s">
        <v>4461</v>
      </c>
      <c r="H3359" s="162">
        <v>15.8</v>
      </c>
      <c r="L3359" s="159"/>
      <c r="M3359" s="163"/>
      <c r="T3359" s="164"/>
      <c r="AT3359" s="160" t="s">
        <v>259</v>
      </c>
      <c r="AU3359" s="160" t="s">
        <v>88</v>
      </c>
      <c r="AV3359" s="13" t="s">
        <v>88</v>
      </c>
      <c r="AW3359" s="13" t="s">
        <v>27</v>
      </c>
      <c r="AX3359" s="13" t="s">
        <v>72</v>
      </c>
      <c r="AY3359" s="160" t="s">
        <v>157</v>
      </c>
    </row>
    <row r="3360" spans="2:51" s="13" customFormat="1">
      <c r="B3360" s="159"/>
      <c r="D3360" s="154" t="s">
        <v>259</v>
      </c>
      <c r="E3360" s="160" t="s">
        <v>1</v>
      </c>
      <c r="F3360" s="161" t="s">
        <v>4462</v>
      </c>
      <c r="H3360" s="162">
        <v>2.8</v>
      </c>
      <c r="L3360" s="159"/>
      <c r="M3360" s="163"/>
      <c r="T3360" s="164"/>
      <c r="AT3360" s="160" t="s">
        <v>259</v>
      </c>
      <c r="AU3360" s="160" t="s">
        <v>88</v>
      </c>
      <c r="AV3360" s="13" t="s">
        <v>88</v>
      </c>
      <c r="AW3360" s="13" t="s">
        <v>27</v>
      </c>
      <c r="AX3360" s="13" t="s">
        <v>72</v>
      </c>
      <c r="AY3360" s="160" t="s">
        <v>157</v>
      </c>
    </row>
    <row r="3361" spans="2:51" s="12" customFormat="1">
      <c r="B3361" s="153"/>
      <c r="D3361" s="154" t="s">
        <v>259</v>
      </c>
      <c r="E3361" s="155" t="s">
        <v>1</v>
      </c>
      <c r="F3361" s="156" t="s">
        <v>2759</v>
      </c>
      <c r="H3361" s="155" t="s">
        <v>1</v>
      </c>
      <c r="L3361" s="153"/>
      <c r="M3361" s="157"/>
      <c r="T3361" s="158"/>
      <c r="AT3361" s="155" t="s">
        <v>259</v>
      </c>
      <c r="AU3361" s="155" t="s">
        <v>88</v>
      </c>
      <c r="AV3361" s="12" t="s">
        <v>80</v>
      </c>
      <c r="AW3361" s="12" t="s">
        <v>27</v>
      </c>
      <c r="AX3361" s="12" t="s">
        <v>72</v>
      </c>
      <c r="AY3361" s="155" t="s">
        <v>157</v>
      </c>
    </row>
    <row r="3362" spans="2:51" s="13" customFormat="1">
      <c r="B3362" s="159"/>
      <c r="D3362" s="154" t="s">
        <v>259</v>
      </c>
      <c r="E3362" s="160" t="s">
        <v>1</v>
      </c>
      <c r="F3362" s="161" t="s">
        <v>5754</v>
      </c>
      <c r="H3362" s="162">
        <v>18.12</v>
      </c>
      <c r="L3362" s="159"/>
      <c r="M3362" s="163"/>
      <c r="T3362" s="164"/>
      <c r="AT3362" s="160" t="s">
        <v>259</v>
      </c>
      <c r="AU3362" s="160" t="s">
        <v>88</v>
      </c>
      <c r="AV3362" s="13" t="s">
        <v>88</v>
      </c>
      <c r="AW3362" s="13" t="s">
        <v>27</v>
      </c>
      <c r="AX3362" s="13" t="s">
        <v>72</v>
      </c>
      <c r="AY3362" s="160" t="s">
        <v>157</v>
      </c>
    </row>
    <row r="3363" spans="2:51" s="13" customFormat="1">
      <c r="B3363" s="159"/>
      <c r="D3363" s="154" t="s">
        <v>259</v>
      </c>
      <c r="E3363" s="160" t="s">
        <v>1</v>
      </c>
      <c r="F3363" s="161" t="s">
        <v>4464</v>
      </c>
      <c r="H3363" s="162">
        <v>18.5</v>
      </c>
      <c r="L3363" s="159"/>
      <c r="M3363" s="163"/>
      <c r="T3363" s="164"/>
      <c r="AT3363" s="160" t="s">
        <v>259</v>
      </c>
      <c r="AU3363" s="160" t="s">
        <v>88</v>
      </c>
      <c r="AV3363" s="13" t="s">
        <v>88</v>
      </c>
      <c r="AW3363" s="13" t="s">
        <v>27</v>
      </c>
      <c r="AX3363" s="13" t="s">
        <v>72</v>
      </c>
      <c r="AY3363" s="160" t="s">
        <v>157</v>
      </c>
    </row>
    <row r="3364" spans="2:51" s="13" customFormat="1">
      <c r="B3364" s="159"/>
      <c r="D3364" s="154" t="s">
        <v>259</v>
      </c>
      <c r="E3364" s="160" t="s">
        <v>1</v>
      </c>
      <c r="F3364" s="161" t="s">
        <v>4466</v>
      </c>
      <c r="H3364" s="162">
        <v>5.6</v>
      </c>
      <c r="L3364" s="159"/>
      <c r="M3364" s="163"/>
      <c r="T3364" s="164"/>
      <c r="AT3364" s="160" t="s">
        <v>259</v>
      </c>
      <c r="AU3364" s="160" t="s">
        <v>88</v>
      </c>
      <c r="AV3364" s="13" t="s">
        <v>88</v>
      </c>
      <c r="AW3364" s="13" t="s">
        <v>27</v>
      </c>
      <c r="AX3364" s="13" t="s">
        <v>72</v>
      </c>
      <c r="AY3364" s="160" t="s">
        <v>157</v>
      </c>
    </row>
    <row r="3365" spans="2:51" s="13" customFormat="1">
      <c r="B3365" s="159"/>
      <c r="D3365" s="154" t="s">
        <v>259</v>
      </c>
      <c r="E3365" s="160" t="s">
        <v>1</v>
      </c>
      <c r="F3365" s="161" t="s">
        <v>4469</v>
      </c>
      <c r="H3365" s="162">
        <v>5.3</v>
      </c>
      <c r="L3365" s="159"/>
      <c r="M3365" s="163"/>
      <c r="T3365" s="164"/>
      <c r="AT3365" s="160" t="s">
        <v>259</v>
      </c>
      <c r="AU3365" s="160" t="s">
        <v>88</v>
      </c>
      <c r="AV3365" s="13" t="s">
        <v>88</v>
      </c>
      <c r="AW3365" s="13" t="s">
        <v>27</v>
      </c>
      <c r="AX3365" s="13" t="s">
        <v>72</v>
      </c>
      <c r="AY3365" s="160" t="s">
        <v>157</v>
      </c>
    </row>
    <row r="3366" spans="2:51" s="13" customFormat="1">
      <c r="B3366" s="159"/>
      <c r="D3366" s="154" t="s">
        <v>259</v>
      </c>
      <c r="E3366" s="160" t="s">
        <v>1</v>
      </c>
      <c r="F3366" s="161" t="s">
        <v>4471</v>
      </c>
      <c r="H3366" s="162">
        <v>3.3</v>
      </c>
      <c r="L3366" s="159"/>
      <c r="M3366" s="163"/>
      <c r="T3366" s="164"/>
      <c r="AT3366" s="160" t="s">
        <v>259</v>
      </c>
      <c r="AU3366" s="160" t="s">
        <v>88</v>
      </c>
      <c r="AV3366" s="13" t="s">
        <v>88</v>
      </c>
      <c r="AW3366" s="13" t="s">
        <v>27</v>
      </c>
      <c r="AX3366" s="13" t="s">
        <v>72</v>
      </c>
      <c r="AY3366" s="160" t="s">
        <v>157</v>
      </c>
    </row>
    <row r="3367" spans="2:51" s="13" customFormat="1">
      <c r="B3367" s="159"/>
      <c r="D3367" s="154" t="s">
        <v>259</v>
      </c>
      <c r="E3367" s="160" t="s">
        <v>1</v>
      </c>
      <c r="F3367" s="161" t="s">
        <v>4473</v>
      </c>
      <c r="H3367" s="162">
        <v>3.7</v>
      </c>
      <c r="L3367" s="159"/>
      <c r="M3367" s="163"/>
      <c r="T3367" s="164"/>
      <c r="AT3367" s="160" t="s">
        <v>259</v>
      </c>
      <c r="AU3367" s="160" t="s">
        <v>88</v>
      </c>
      <c r="AV3367" s="13" t="s">
        <v>88</v>
      </c>
      <c r="AW3367" s="13" t="s">
        <v>27</v>
      </c>
      <c r="AX3367" s="13" t="s">
        <v>72</v>
      </c>
      <c r="AY3367" s="160" t="s">
        <v>157</v>
      </c>
    </row>
    <row r="3368" spans="2:51" s="13" customFormat="1">
      <c r="B3368" s="159"/>
      <c r="D3368" s="154" t="s">
        <v>259</v>
      </c>
      <c r="E3368" s="160" t="s">
        <v>1</v>
      </c>
      <c r="F3368" s="161" t="s">
        <v>4475</v>
      </c>
      <c r="H3368" s="162">
        <v>3.4</v>
      </c>
      <c r="L3368" s="159"/>
      <c r="M3368" s="163"/>
      <c r="T3368" s="164"/>
      <c r="AT3368" s="160" t="s">
        <v>259</v>
      </c>
      <c r="AU3368" s="160" t="s">
        <v>88</v>
      </c>
      <c r="AV3368" s="13" t="s">
        <v>88</v>
      </c>
      <c r="AW3368" s="13" t="s">
        <v>27</v>
      </c>
      <c r="AX3368" s="13" t="s">
        <v>72</v>
      </c>
      <c r="AY3368" s="160" t="s">
        <v>157</v>
      </c>
    </row>
    <row r="3369" spans="2:51" s="12" customFormat="1">
      <c r="B3369" s="153"/>
      <c r="D3369" s="154" t="s">
        <v>259</v>
      </c>
      <c r="E3369" s="155" t="s">
        <v>1</v>
      </c>
      <c r="F3369" s="156" t="s">
        <v>4917</v>
      </c>
      <c r="H3369" s="155" t="s">
        <v>1</v>
      </c>
      <c r="L3369" s="153"/>
      <c r="M3369" s="157"/>
      <c r="T3369" s="158"/>
      <c r="AT3369" s="155" t="s">
        <v>259</v>
      </c>
      <c r="AU3369" s="155" t="s">
        <v>88</v>
      </c>
      <c r="AV3369" s="12" t="s">
        <v>80</v>
      </c>
      <c r="AW3369" s="12" t="s">
        <v>27</v>
      </c>
      <c r="AX3369" s="12" t="s">
        <v>72</v>
      </c>
      <c r="AY3369" s="155" t="s">
        <v>157</v>
      </c>
    </row>
    <row r="3370" spans="2:51" s="12" customFormat="1">
      <c r="B3370" s="153"/>
      <c r="D3370" s="154" t="s">
        <v>259</v>
      </c>
      <c r="E3370" s="155" t="s">
        <v>1</v>
      </c>
      <c r="F3370" s="156" t="s">
        <v>4918</v>
      </c>
      <c r="H3370" s="155" t="s">
        <v>1</v>
      </c>
      <c r="L3370" s="153"/>
      <c r="M3370" s="157"/>
      <c r="T3370" s="158"/>
      <c r="AT3370" s="155" t="s">
        <v>259</v>
      </c>
      <c r="AU3370" s="155" t="s">
        <v>88</v>
      </c>
      <c r="AV3370" s="12" t="s">
        <v>80</v>
      </c>
      <c r="AW3370" s="12" t="s">
        <v>27</v>
      </c>
      <c r="AX3370" s="12" t="s">
        <v>72</v>
      </c>
      <c r="AY3370" s="155" t="s">
        <v>157</v>
      </c>
    </row>
    <row r="3371" spans="2:51" s="13" customFormat="1">
      <c r="B3371" s="159"/>
      <c r="D3371" s="154" t="s">
        <v>259</v>
      </c>
      <c r="E3371" s="160" t="s">
        <v>1</v>
      </c>
      <c r="F3371" s="161" t="s">
        <v>4479</v>
      </c>
      <c r="H3371" s="162">
        <v>1.8</v>
      </c>
      <c r="L3371" s="159"/>
      <c r="M3371" s="163"/>
      <c r="T3371" s="164"/>
      <c r="AT3371" s="160" t="s">
        <v>259</v>
      </c>
      <c r="AU3371" s="160" t="s">
        <v>88</v>
      </c>
      <c r="AV3371" s="13" t="s">
        <v>88</v>
      </c>
      <c r="AW3371" s="13" t="s">
        <v>27</v>
      </c>
      <c r="AX3371" s="13" t="s">
        <v>72</v>
      </c>
      <c r="AY3371" s="160" t="s">
        <v>157</v>
      </c>
    </row>
    <row r="3372" spans="2:51" s="13" customFormat="1">
      <c r="B3372" s="159"/>
      <c r="D3372" s="154" t="s">
        <v>259</v>
      </c>
      <c r="E3372" s="160" t="s">
        <v>1</v>
      </c>
      <c r="F3372" s="161" t="s">
        <v>4480</v>
      </c>
      <c r="H3372" s="162">
        <v>2.9</v>
      </c>
      <c r="L3372" s="159"/>
      <c r="M3372" s="163"/>
      <c r="T3372" s="164"/>
      <c r="AT3372" s="160" t="s">
        <v>259</v>
      </c>
      <c r="AU3372" s="160" t="s">
        <v>88</v>
      </c>
      <c r="AV3372" s="13" t="s">
        <v>88</v>
      </c>
      <c r="AW3372" s="13" t="s">
        <v>27</v>
      </c>
      <c r="AX3372" s="13" t="s">
        <v>72</v>
      </c>
      <c r="AY3372" s="160" t="s">
        <v>157</v>
      </c>
    </row>
    <row r="3373" spans="2:51" s="12" customFormat="1">
      <c r="B3373" s="153"/>
      <c r="D3373" s="154" t="s">
        <v>259</v>
      </c>
      <c r="E3373" s="155" t="s">
        <v>1</v>
      </c>
      <c r="F3373" s="156" t="s">
        <v>2760</v>
      </c>
      <c r="H3373" s="155" t="s">
        <v>1</v>
      </c>
      <c r="L3373" s="153"/>
      <c r="M3373" s="157"/>
      <c r="T3373" s="158"/>
      <c r="AT3373" s="155" t="s">
        <v>259</v>
      </c>
      <c r="AU3373" s="155" t="s">
        <v>88</v>
      </c>
      <c r="AV3373" s="12" t="s">
        <v>80</v>
      </c>
      <c r="AW3373" s="12" t="s">
        <v>27</v>
      </c>
      <c r="AX3373" s="12" t="s">
        <v>72</v>
      </c>
      <c r="AY3373" s="155" t="s">
        <v>157</v>
      </c>
    </row>
    <row r="3374" spans="2:51" s="12" customFormat="1">
      <c r="B3374" s="153"/>
      <c r="D3374" s="154" t="s">
        <v>259</v>
      </c>
      <c r="E3374" s="155" t="s">
        <v>1</v>
      </c>
      <c r="F3374" s="156" t="s">
        <v>4919</v>
      </c>
      <c r="H3374" s="155" t="s">
        <v>1</v>
      </c>
      <c r="L3374" s="153"/>
      <c r="M3374" s="157"/>
      <c r="T3374" s="158"/>
      <c r="AT3374" s="155" t="s">
        <v>259</v>
      </c>
      <c r="AU3374" s="155" t="s">
        <v>88</v>
      </c>
      <c r="AV3374" s="12" t="s">
        <v>80</v>
      </c>
      <c r="AW3374" s="12" t="s">
        <v>27</v>
      </c>
      <c r="AX3374" s="12" t="s">
        <v>72</v>
      </c>
      <c r="AY3374" s="155" t="s">
        <v>157</v>
      </c>
    </row>
    <row r="3375" spans="2:51" s="13" customFormat="1">
      <c r="B3375" s="159"/>
      <c r="D3375" s="154" t="s">
        <v>259</v>
      </c>
      <c r="E3375" s="160" t="s">
        <v>1</v>
      </c>
      <c r="F3375" s="161" t="s">
        <v>5093</v>
      </c>
      <c r="H3375" s="162">
        <v>3.5</v>
      </c>
      <c r="L3375" s="159"/>
      <c r="M3375" s="163"/>
      <c r="T3375" s="164"/>
      <c r="AT3375" s="160" t="s">
        <v>259</v>
      </c>
      <c r="AU3375" s="160" t="s">
        <v>88</v>
      </c>
      <c r="AV3375" s="13" t="s">
        <v>88</v>
      </c>
      <c r="AW3375" s="13" t="s">
        <v>27</v>
      </c>
      <c r="AX3375" s="13" t="s">
        <v>72</v>
      </c>
      <c r="AY3375" s="160" t="s">
        <v>157</v>
      </c>
    </row>
    <row r="3376" spans="2:51" s="13" customFormat="1">
      <c r="B3376" s="159"/>
      <c r="D3376" s="154" t="s">
        <v>259</v>
      </c>
      <c r="E3376" s="160" t="s">
        <v>1</v>
      </c>
      <c r="F3376" s="161" t="s">
        <v>4486</v>
      </c>
      <c r="H3376" s="162">
        <v>5.6</v>
      </c>
      <c r="L3376" s="159"/>
      <c r="M3376" s="163"/>
      <c r="T3376" s="164"/>
      <c r="AT3376" s="160" t="s">
        <v>259</v>
      </c>
      <c r="AU3376" s="160" t="s">
        <v>88</v>
      </c>
      <c r="AV3376" s="13" t="s">
        <v>88</v>
      </c>
      <c r="AW3376" s="13" t="s">
        <v>27</v>
      </c>
      <c r="AX3376" s="13" t="s">
        <v>72</v>
      </c>
      <c r="AY3376" s="160" t="s">
        <v>157</v>
      </c>
    </row>
    <row r="3377" spans="2:65" s="13" customFormat="1">
      <c r="B3377" s="159"/>
      <c r="D3377" s="154" t="s">
        <v>259</v>
      </c>
      <c r="E3377" s="160" t="s">
        <v>1</v>
      </c>
      <c r="F3377" s="161" t="s">
        <v>4496</v>
      </c>
      <c r="H3377" s="162">
        <v>2.9</v>
      </c>
      <c r="L3377" s="159"/>
      <c r="M3377" s="163"/>
      <c r="T3377" s="164"/>
      <c r="AT3377" s="160" t="s">
        <v>259</v>
      </c>
      <c r="AU3377" s="160" t="s">
        <v>88</v>
      </c>
      <c r="AV3377" s="13" t="s">
        <v>88</v>
      </c>
      <c r="AW3377" s="13" t="s">
        <v>27</v>
      </c>
      <c r="AX3377" s="13" t="s">
        <v>72</v>
      </c>
      <c r="AY3377" s="160" t="s">
        <v>157</v>
      </c>
    </row>
    <row r="3378" spans="2:65" s="13" customFormat="1">
      <c r="B3378" s="159"/>
      <c r="D3378" s="154" t="s">
        <v>259</v>
      </c>
      <c r="E3378" s="160" t="s">
        <v>1</v>
      </c>
      <c r="F3378" s="161" t="s">
        <v>4497</v>
      </c>
      <c r="H3378" s="162">
        <v>10</v>
      </c>
      <c r="L3378" s="159"/>
      <c r="M3378" s="163"/>
      <c r="T3378" s="164"/>
      <c r="AT3378" s="160" t="s">
        <v>259</v>
      </c>
      <c r="AU3378" s="160" t="s">
        <v>88</v>
      </c>
      <c r="AV3378" s="13" t="s">
        <v>88</v>
      </c>
      <c r="AW3378" s="13" t="s">
        <v>27</v>
      </c>
      <c r="AX3378" s="13" t="s">
        <v>72</v>
      </c>
      <c r="AY3378" s="160" t="s">
        <v>157</v>
      </c>
    </row>
    <row r="3379" spans="2:65" s="13" customFormat="1">
      <c r="B3379" s="159"/>
      <c r="D3379" s="154" t="s">
        <v>259</v>
      </c>
      <c r="E3379" s="160" t="s">
        <v>1</v>
      </c>
      <c r="F3379" s="161" t="s">
        <v>4498</v>
      </c>
      <c r="H3379" s="162">
        <v>3.3</v>
      </c>
      <c r="L3379" s="159"/>
      <c r="M3379" s="163"/>
      <c r="T3379" s="164"/>
      <c r="AT3379" s="160" t="s">
        <v>259</v>
      </c>
      <c r="AU3379" s="160" t="s">
        <v>88</v>
      </c>
      <c r="AV3379" s="13" t="s">
        <v>88</v>
      </c>
      <c r="AW3379" s="13" t="s">
        <v>27</v>
      </c>
      <c r="AX3379" s="13" t="s">
        <v>72</v>
      </c>
      <c r="AY3379" s="160" t="s">
        <v>157</v>
      </c>
    </row>
    <row r="3380" spans="2:65" s="12" customFormat="1">
      <c r="B3380" s="153"/>
      <c r="D3380" s="154" t="s">
        <v>259</v>
      </c>
      <c r="E3380" s="155" t="s">
        <v>1</v>
      </c>
      <c r="F3380" s="156" t="s">
        <v>2761</v>
      </c>
      <c r="H3380" s="155" t="s">
        <v>1</v>
      </c>
      <c r="L3380" s="153"/>
      <c r="M3380" s="157"/>
      <c r="T3380" s="158"/>
      <c r="AT3380" s="155" t="s">
        <v>259</v>
      </c>
      <c r="AU3380" s="155" t="s">
        <v>88</v>
      </c>
      <c r="AV3380" s="12" t="s">
        <v>80</v>
      </c>
      <c r="AW3380" s="12" t="s">
        <v>27</v>
      </c>
      <c r="AX3380" s="12" t="s">
        <v>72</v>
      </c>
      <c r="AY3380" s="155" t="s">
        <v>157</v>
      </c>
    </row>
    <row r="3381" spans="2:65" s="13" customFormat="1">
      <c r="B3381" s="159"/>
      <c r="D3381" s="154" t="s">
        <v>259</v>
      </c>
      <c r="E3381" s="160" t="s">
        <v>1</v>
      </c>
      <c r="F3381" s="161" t="s">
        <v>4920</v>
      </c>
      <c r="H3381" s="162">
        <v>5.2</v>
      </c>
      <c r="L3381" s="159"/>
      <c r="M3381" s="163"/>
      <c r="T3381" s="164"/>
      <c r="AT3381" s="160" t="s">
        <v>259</v>
      </c>
      <c r="AU3381" s="160" t="s">
        <v>88</v>
      </c>
      <c r="AV3381" s="13" t="s">
        <v>88</v>
      </c>
      <c r="AW3381" s="13" t="s">
        <v>27</v>
      </c>
      <c r="AX3381" s="13" t="s">
        <v>72</v>
      </c>
      <c r="AY3381" s="160" t="s">
        <v>157</v>
      </c>
    </row>
    <row r="3382" spans="2:65" s="13" customFormat="1">
      <c r="B3382" s="159"/>
      <c r="D3382" s="154" t="s">
        <v>259</v>
      </c>
      <c r="E3382" s="160" t="s">
        <v>1</v>
      </c>
      <c r="F3382" s="161" t="s">
        <v>4701</v>
      </c>
      <c r="H3382" s="162">
        <v>16.3</v>
      </c>
      <c r="L3382" s="159"/>
      <c r="M3382" s="163"/>
      <c r="T3382" s="164"/>
      <c r="AT3382" s="160" t="s">
        <v>259</v>
      </c>
      <c r="AU3382" s="160" t="s">
        <v>88</v>
      </c>
      <c r="AV3382" s="13" t="s">
        <v>88</v>
      </c>
      <c r="AW3382" s="13" t="s">
        <v>27</v>
      </c>
      <c r="AX3382" s="13" t="s">
        <v>72</v>
      </c>
      <c r="AY3382" s="160" t="s">
        <v>157</v>
      </c>
    </row>
    <row r="3383" spans="2:65" s="13" customFormat="1">
      <c r="B3383" s="159"/>
      <c r="D3383" s="154" t="s">
        <v>259</v>
      </c>
      <c r="E3383" s="160" t="s">
        <v>1</v>
      </c>
      <c r="F3383" s="161" t="s">
        <v>4718</v>
      </c>
      <c r="H3383" s="162">
        <v>7.6</v>
      </c>
      <c r="L3383" s="159"/>
      <c r="M3383" s="163"/>
      <c r="T3383" s="164"/>
      <c r="AT3383" s="160" t="s">
        <v>259</v>
      </c>
      <c r="AU3383" s="160" t="s">
        <v>88</v>
      </c>
      <c r="AV3383" s="13" t="s">
        <v>88</v>
      </c>
      <c r="AW3383" s="13" t="s">
        <v>27</v>
      </c>
      <c r="AX3383" s="13" t="s">
        <v>72</v>
      </c>
      <c r="AY3383" s="160" t="s">
        <v>157</v>
      </c>
    </row>
    <row r="3384" spans="2:65" s="13" customFormat="1">
      <c r="B3384" s="159"/>
      <c r="D3384" s="154" t="s">
        <v>259</v>
      </c>
      <c r="E3384" s="160" t="s">
        <v>1</v>
      </c>
      <c r="F3384" s="161" t="s">
        <v>4706</v>
      </c>
      <c r="H3384" s="162">
        <v>8.6</v>
      </c>
      <c r="L3384" s="159"/>
      <c r="M3384" s="163"/>
      <c r="T3384" s="164"/>
      <c r="AT3384" s="160" t="s">
        <v>259</v>
      </c>
      <c r="AU3384" s="160" t="s">
        <v>88</v>
      </c>
      <c r="AV3384" s="13" t="s">
        <v>88</v>
      </c>
      <c r="AW3384" s="13" t="s">
        <v>27</v>
      </c>
      <c r="AX3384" s="13" t="s">
        <v>72</v>
      </c>
      <c r="AY3384" s="160" t="s">
        <v>157</v>
      </c>
    </row>
    <row r="3385" spans="2:65" s="13" customFormat="1">
      <c r="B3385" s="159"/>
      <c r="D3385" s="154" t="s">
        <v>259</v>
      </c>
      <c r="E3385" s="160" t="s">
        <v>1</v>
      </c>
      <c r="F3385" s="161" t="s">
        <v>4707</v>
      </c>
      <c r="H3385" s="162">
        <v>2</v>
      </c>
      <c r="L3385" s="159"/>
      <c r="M3385" s="163"/>
      <c r="T3385" s="164"/>
      <c r="AT3385" s="160" t="s">
        <v>259</v>
      </c>
      <c r="AU3385" s="160" t="s">
        <v>88</v>
      </c>
      <c r="AV3385" s="13" t="s">
        <v>88</v>
      </c>
      <c r="AW3385" s="13" t="s">
        <v>27</v>
      </c>
      <c r="AX3385" s="13" t="s">
        <v>72</v>
      </c>
      <c r="AY3385" s="160" t="s">
        <v>157</v>
      </c>
    </row>
    <row r="3386" spans="2:65" s="13" customFormat="1">
      <c r="B3386" s="159"/>
      <c r="D3386" s="154" t="s">
        <v>259</v>
      </c>
      <c r="E3386" s="160" t="s">
        <v>1</v>
      </c>
      <c r="F3386" s="161" t="s">
        <v>4708</v>
      </c>
      <c r="H3386" s="162">
        <v>6.1</v>
      </c>
      <c r="L3386" s="159"/>
      <c r="M3386" s="163"/>
      <c r="T3386" s="164"/>
      <c r="AT3386" s="160" t="s">
        <v>259</v>
      </c>
      <c r="AU3386" s="160" t="s">
        <v>88</v>
      </c>
      <c r="AV3386" s="13" t="s">
        <v>88</v>
      </c>
      <c r="AW3386" s="13" t="s">
        <v>27</v>
      </c>
      <c r="AX3386" s="13" t="s">
        <v>72</v>
      </c>
      <c r="AY3386" s="160" t="s">
        <v>157</v>
      </c>
    </row>
    <row r="3387" spans="2:65" s="13" customFormat="1">
      <c r="B3387" s="159"/>
      <c r="D3387" s="154" t="s">
        <v>259</v>
      </c>
      <c r="E3387" s="160" t="s">
        <v>1</v>
      </c>
      <c r="F3387" s="161" t="s">
        <v>4709</v>
      </c>
      <c r="H3387" s="162">
        <v>7.5</v>
      </c>
      <c r="L3387" s="159"/>
      <c r="M3387" s="163"/>
      <c r="T3387" s="164"/>
      <c r="AT3387" s="160" t="s">
        <v>259</v>
      </c>
      <c r="AU3387" s="160" t="s">
        <v>88</v>
      </c>
      <c r="AV3387" s="13" t="s">
        <v>88</v>
      </c>
      <c r="AW3387" s="13" t="s">
        <v>27</v>
      </c>
      <c r="AX3387" s="13" t="s">
        <v>72</v>
      </c>
      <c r="AY3387" s="160" t="s">
        <v>157</v>
      </c>
    </row>
    <row r="3388" spans="2:65" s="14" customFormat="1">
      <c r="B3388" s="165"/>
      <c r="D3388" s="154" t="s">
        <v>259</v>
      </c>
      <c r="E3388" s="166" t="s">
        <v>1</v>
      </c>
      <c r="F3388" s="167" t="s">
        <v>265</v>
      </c>
      <c r="H3388" s="168">
        <v>404.62</v>
      </c>
      <c r="L3388" s="165"/>
      <c r="M3388" s="169"/>
      <c r="T3388" s="170"/>
      <c r="AT3388" s="166" t="s">
        <v>259</v>
      </c>
      <c r="AU3388" s="166" t="s">
        <v>88</v>
      </c>
      <c r="AV3388" s="14" t="s">
        <v>164</v>
      </c>
      <c r="AW3388" s="14" t="s">
        <v>27</v>
      </c>
      <c r="AX3388" s="14" t="s">
        <v>80</v>
      </c>
      <c r="AY3388" s="166" t="s">
        <v>157</v>
      </c>
    </row>
    <row r="3389" spans="2:65" s="1" customFormat="1" ht="37.9" customHeight="1">
      <c r="B3389" s="28"/>
      <c r="C3389" s="198" t="s">
        <v>5765</v>
      </c>
      <c r="D3389" s="198" t="s">
        <v>160</v>
      </c>
      <c r="E3389" s="199" t="s">
        <v>5766</v>
      </c>
      <c r="F3389" s="200" t="s">
        <v>5767</v>
      </c>
      <c r="G3389" s="201" t="s">
        <v>411</v>
      </c>
      <c r="H3389" s="202">
        <v>88.99</v>
      </c>
      <c r="I3389" s="903"/>
      <c r="J3389" s="203">
        <f>ROUND(I3389*H3389,2)</f>
        <v>0</v>
      </c>
      <c r="K3389" s="200" t="s">
        <v>2720</v>
      </c>
      <c r="L3389" s="28"/>
      <c r="M3389" s="140" t="s">
        <v>1</v>
      </c>
      <c r="N3389" s="141" t="s">
        <v>38</v>
      </c>
      <c r="O3389" s="142">
        <v>0.53900000000000003</v>
      </c>
      <c r="P3389" s="142">
        <f>O3389*H3389</f>
        <v>47.965609999999998</v>
      </c>
      <c r="Q3389" s="142">
        <v>1.5299999999999999E-3</v>
      </c>
      <c r="R3389" s="142">
        <f>Q3389*H3389</f>
        <v>0.13615469999999999</v>
      </c>
      <c r="S3389" s="142">
        <v>0</v>
      </c>
      <c r="T3389" s="143">
        <f>S3389*H3389</f>
        <v>0</v>
      </c>
      <c r="AR3389" s="144" t="s">
        <v>188</v>
      </c>
      <c r="AT3389" s="144" t="s">
        <v>160</v>
      </c>
      <c r="AU3389" s="144" t="s">
        <v>88</v>
      </c>
      <c r="AY3389" s="16" t="s">
        <v>157</v>
      </c>
      <c r="BE3389" s="145">
        <f>IF(N3389="základní",J3389,0)</f>
        <v>0</v>
      </c>
      <c r="BF3389" s="145">
        <f>IF(N3389="snížená",J3389,0)</f>
        <v>0</v>
      </c>
      <c r="BG3389" s="145">
        <f>IF(N3389="zákl. přenesená",J3389,0)</f>
        <v>0</v>
      </c>
      <c r="BH3389" s="145">
        <f>IF(N3389="sníž. přenesená",J3389,0)</f>
        <v>0</v>
      </c>
      <c r="BI3389" s="145">
        <f>IF(N3389="nulová",J3389,0)</f>
        <v>0</v>
      </c>
      <c r="BJ3389" s="16" t="s">
        <v>88</v>
      </c>
      <c r="BK3389" s="145">
        <f>ROUND(I3389*H3389,2)</f>
        <v>0</v>
      </c>
      <c r="BL3389" s="16" t="s">
        <v>188</v>
      </c>
      <c r="BM3389" s="144" t="s">
        <v>5768</v>
      </c>
    </row>
    <row r="3390" spans="2:65" s="1" customFormat="1">
      <c r="B3390" s="28"/>
      <c r="D3390" s="150" t="s">
        <v>214</v>
      </c>
      <c r="F3390" s="870" t="s">
        <v>5769</v>
      </c>
      <c r="L3390" s="28"/>
      <c r="M3390" s="152"/>
      <c r="T3390" s="52"/>
      <c r="AT3390" s="16" t="s">
        <v>214</v>
      </c>
      <c r="AU3390" s="16" t="s">
        <v>88</v>
      </c>
    </row>
    <row r="3391" spans="2:65" s="12" customFormat="1">
      <c r="B3391" s="153"/>
      <c r="D3391" s="154" t="s">
        <v>259</v>
      </c>
      <c r="E3391" s="155" t="s">
        <v>1</v>
      </c>
      <c r="F3391" s="156" t="s">
        <v>2723</v>
      </c>
      <c r="H3391" s="155" t="s">
        <v>1</v>
      </c>
      <c r="L3391" s="153"/>
      <c r="M3391" s="157"/>
      <c r="T3391" s="158"/>
      <c r="AT3391" s="155" t="s">
        <v>259</v>
      </c>
      <c r="AU3391" s="155" t="s">
        <v>88</v>
      </c>
      <c r="AV3391" s="12" t="s">
        <v>80</v>
      </c>
      <c r="AW3391" s="12" t="s">
        <v>27</v>
      </c>
      <c r="AX3391" s="12" t="s">
        <v>72</v>
      </c>
      <c r="AY3391" s="155" t="s">
        <v>157</v>
      </c>
    </row>
    <row r="3392" spans="2:65" s="12" customFormat="1">
      <c r="B3392" s="153"/>
      <c r="D3392" s="154" t="s">
        <v>259</v>
      </c>
      <c r="E3392" s="155" t="s">
        <v>1</v>
      </c>
      <c r="F3392" s="156" t="s">
        <v>2758</v>
      </c>
      <c r="H3392" s="155" t="s">
        <v>1</v>
      </c>
      <c r="L3392" s="153"/>
      <c r="M3392" s="157"/>
      <c r="T3392" s="158"/>
      <c r="AT3392" s="155" t="s">
        <v>259</v>
      </c>
      <c r="AU3392" s="155" t="s">
        <v>88</v>
      </c>
      <c r="AV3392" s="12" t="s">
        <v>80</v>
      </c>
      <c r="AW3392" s="12" t="s">
        <v>27</v>
      </c>
      <c r="AX3392" s="12" t="s">
        <v>72</v>
      </c>
      <c r="AY3392" s="155" t="s">
        <v>157</v>
      </c>
    </row>
    <row r="3393" spans="2:65" s="13" customFormat="1">
      <c r="B3393" s="159"/>
      <c r="D3393" s="154" t="s">
        <v>259</v>
      </c>
      <c r="E3393" s="160" t="s">
        <v>1</v>
      </c>
      <c r="F3393" s="161" t="s">
        <v>5770</v>
      </c>
      <c r="H3393" s="162">
        <v>24.49</v>
      </c>
      <c r="L3393" s="159"/>
      <c r="M3393" s="163"/>
      <c r="T3393" s="164"/>
      <c r="AT3393" s="160" t="s">
        <v>259</v>
      </c>
      <c r="AU3393" s="160" t="s">
        <v>88</v>
      </c>
      <c r="AV3393" s="13" t="s">
        <v>88</v>
      </c>
      <c r="AW3393" s="13" t="s">
        <v>27</v>
      </c>
      <c r="AX3393" s="13" t="s">
        <v>72</v>
      </c>
      <c r="AY3393" s="160" t="s">
        <v>157</v>
      </c>
    </row>
    <row r="3394" spans="2:65" s="12" customFormat="1">
      <c r="B3394" s="153"/>
      <c r="D3394" s="154" t="s">
        <v>259</v>
      </c>
      <c r="E3394" s="155" t="s">
        <v>1</v>
      </c>
      <c r="F3394" s="156" t="s">
        <v>2759</v>
      </c>
      <c r="H3394" s="155" t="s">
        <v>1</v>
      </c>
      <c r="L3394" s="153"/>
      <c r="M3394" s="157"/>
      <c r="T3394" s="158"/>
      <c r="AT3394" s="155" t="s">
        <v>259</v>
      </c>
      <c r="AU3394" s="155" t="s">
        <v>88</v>
      </c>
      <c r="AV3394" s="12" t="s">
        <v>80</v>
      </c>
      <c r="AW3394" s="12" t="s">
        <v>27</v>
      </c>
      <c r="AX3394" s="12" t="s">
        <v>72</v>
      </c>
      <c r="AY3394" s="155" t="s">
        <v>157</v>
      </c>
    </row>
    <row r="3395" spans="2:65" s="13" customFormat="1">
      <c r="B3395" s="159"/>
      <c r="D3395" s="154" t="s">
        <v>259</v>
      </c>
      <c r="E3395" s="160" t="s">
        <v>1</v>
      </c>
      <c r="F3395" s="161" t="s">
        <v>5771</v>
      </c>
      <c r="H3395" s="162">
        <v>36</v>
      </c>
      <c r="L3395" s="159"/>
      <c r="M3395" s="163"/>
      <c r="T3395" s="164"/>
      <c r="AT3395" s="160" t="s">
        <v>259</v>
      </c>
      <c r="AU3395" s="160" t="s">
        <v>88</v>
      </c>
      <c r="AV3395" s="13" t="s">
        <v>88</v>
      </c>
      <c r="AW3395" s="13" t="s">
        <v>27</v>
      </c>
      <c r="AX3395" s="13" t="s">
        <v>72</v>
      </c>
      <c r="AY3395" s="160" t="s">
        <v>157</v>
      </c>
    </row>
    <row r="3396" spans="2:65" s="12" customFormat="1">
      <c r="B3396" s="153"/>
      <c r="D3396" s="154" t="s">
        <v>259</v>
      </c>
      <c r="E3396" s="155" t="s">
        <v>1</v>
      </c>
      <c r="F3396" s="156" t="s">
        <v>2760</v>
      </c>
      <c r="H3396" s="155" t="s">
        <v>1</v>
      </c>
      <c r="L3396" s="153"/>
      <c r="M3396" s="157"/>
      <c r="T3396" s="158"/>
      <c r="AT3396" s="155" t="s">
        <v>259</v>
      </c>
      <c r="AU3396" s="155" t="s">
        <v>88</v>
      </c>
      <c r="AV3396" s="12" t="s">
        <v>80</v>
      </c>
      <c r="AW3396" s="12" t="s">
        <v>27</v>
      </c>
      <c r="AX3396" s="12" t="s">
        <v>72</v>
      </c>
      <c r="AY3396" s="155" t="s">
        <v>157</v>
      </c>
    </row>
    <row r="3397" spans="2:65" s="13" customFormat="1">
      <c r="B3397" s="159"/>
      <c r="D3397" s="154" t="s">
        <v>259</v>
      </c>
      <c r="E3397" s="160" t="s">
        <v>1</v>
      </c>
      <c r="F3397" s="161" t="s">
        <v>5772</v>
      </c>
      <c r="H3397" s="162">
        <v>28.5</v>
      </c>
      <c r="L3397" s="159"/>
      <c r="M3397" s="163"/>
      <c r="T3397" s="164"/>
      <c r="AT3397" s="160" t="s">
        <v>259</v>
      </c>
      <c r="AU3397" s="160" t="s">
        <v>88</v>
      </c>
      <c r="AV3397" s="13" t="s">
        <v>88</v>
      </c>
      <c r="AW3397" s="13" t="s">
        <v>27</v>
      </c>
      <c r="AX3397" s="13" t="s">
        <v>72</v>
      </c>
      <c r="AY3397" s="160" t="s">
        <v>157</v>
      </c>
    </row>
    <row r="3398" spans="2:65" s="12" customFormat="1">
      <c r="B3398" s="153"/>
      <c r="D3398" s="154" t="s">
        <v>259</v>
      </c>
      <c r="E3398" s="155" t="s">
        <v>1</v>
      </c>
      <c r="F3398" s="156" t="s">
        <v>2761</v>
      </c>
      <c r="H3398" s="155" t="s">
        <v>1</v>
      </c>
      <c r="L3398" s="153"/>
      <c r="M3398" s="157"/>
      <c r="T3398" s="158"/>
      <c r="AT3398" s="155" t="s">
        <v>259</v>
      </c>
      <c r="AU3398" s="155" t="s">
        <v>88</v>
      </c>
      <c r="AV3398" s="12" t="s">
        <v>80</v>
      </c>
      <c r="AW3398" s="12" t="s">
        <v>27</v>
      </c>
      <c r="AX3398" s="12" t="s">
        <v>72</v>
      </c>
      <c r="AY3398" s="155" t="s">
        <v>157</v>
      </c>
    </row>
    <row r="3399" spans="2:65" s="14" customFormat="1">
      <c r="B3399" s="165"/>
      <c r="D3399" s="154" t="s">
        <v>259</v>
      </c>
      <c r="E3399" s="166" t="s">
        <v>1</v>
      </c>
      <c r="F3399" s="167" t="s">
        <v>265</v>
      </c>
      <c r="H3399" s="168">
        <v>88.99</v>
      </c>
      <c r="L3399" s="165"/>
      <c r="M3399" s="169"/>
      <c r="T3399" s="170"/>
      <c r="AT3399" s="166" t="s">
        <v>259</v>
      </c>
      <c r="AU3399" s="166" t="s">
        <v>88</v>
      </c>
      <c r="AV3399" s="14" t="s">
        <v>164</v>
      </c>
      <c r="AW3399" s="14" t="s">
        <v>27</v>
      </c>
      <c r="AX3399" s="14" t="s">
        <v>80</v>
      </c>
      <c r="AY3399" s="166" t="s">
        <v>157</v>
      </c>
    </row>
    <row r="3400" spans="2:65" s="1" customFormat="1" ht="37.9" customHeight="1">
      <c r="B3400" s="28"/>
      <c r="C3400" s="205" t="s">
        <v>5773</v>
      </c>
      <c r="D3400" s="205" t="s">
        <v>557</v>
      </c>
      <c r="E3400" s="206" t="s">
        <v>5774</v>
      </c>
      <c r="F3400" s="207" t="s">
        <v>8425</v>
      </c>
      <c r="G3400" s="208" t="s">
        <v>411</v>
      </c>
      <c r="H3400" s="209">
        <v>97.888999999999996</v>
      </c>
      <c r="I3400" s="904"/>
      <c r="J3400" s="210">
        <f>ROUND(I3400*H3400,2)</f>
        <v>0</v>
      </c>
      <c r="K3400" s="207" t="s">
        <v>2720</v>
      </c>
      <c r="L3400" s="185"/>
      <c r="M3400" s="186" t="s">
        <v>1</v>
      </c>
      <c r="N3400" s="187" t="s">
        <v>38</v>
      </c>
      <c r="O3400" s="142">
        <v>0</v>
      </c>
      <c r="P3400" s="142">
        <f>O3400*H3400</f>
        <v>0</v>
      </c>
      <c r="Q3400" s="142">
        <v>6.6E-3</v>
      </c>
      <c r="R3400" s="142">
        <f>Q3400*H3400</f>
        <v>0.64606739999999996</v>
      </c>
      <c r="S3400" s="142">
        <v>0</v>
      </c>
      <c r="T3400" s="143">
        <f>S3400*H3400</f>
        <v>0</v>
      </c>
      <c r="AR3400" s="144" t="s">
        <v>735</v>
      </c>
      <c r="AT3400" s="144" t="s">
        <v>557</v>
      </c>
      <c r="AU3400" s="144" t="s">
        <v>88</v>
      </c>
      <c r="AY3400" s="16" t="s">
        <v>157</v>
      </c>
      <c r="BE3400" s="145">
        <f>IF(N3400="základní",J3400,0)</f>
        <v>0</v>
      </c>
      <c r="BF3400" s="145">
        <f>IF(N3400="snížená",J3400,0)</f>
        <v>0</v>
      </c>
      <c r="BG3400" s="145">
        <f>IF(N3400="zákl. přenesená",J3400,0)</f>
        <v>0</v>
      </c>
      <c r="BH3400" s="145">
        <f>IF(N3400="sníž. přenesená",J3400,0)</f>
        <v>0</v>
      </c>
      <c r="BI3400" s="145">
        <f>IF(N3400="nulová",J3400,0)</f>
        <v>0</v>
      </c>
      <c r="BJ3400" s="16" t="s">
        <v>88</v>
      </c>
      <c r="BK3400" s="145">
        <f>ROUND(I3400*H3400,2)</f>
        <v>0</v>
      </c>
      <c r="BL3400" s="16" t="s">
        <v>188</v>
      </c>
      <c r="BM3400" s="144" t="s">
        <v>5775</v>
      </c>
    </row>
    <row r="3401" spans="2:65" s="12" customFormat="1">
      <c r="B3401" s="153"/>
      <c r="D3401" s="154" t="s">
        <v>259</v>
      </c>
      <c r="E3401" s="155" t="s">
        <v>1</v>
      </c>
      <c r="F3401" s="156" t="s">
        <v>2723</v>
      </c>
      <c r="H3401" s="155" t="s">
        <v>1</v>
      </c>
      <c r="L3401" s="153"/>
      <c r="M3401" s="157"/>
      <c r="T3401" s="158"/>
      <c r="AT3401" s="155" t="s">
        <v>259</v>
      </c>
      <c r="AU3401" s="155" t="s">
        <v>88</v>
      </c>
      <c r="AV3401" s="12" t="s">
        <v>80</v>
      </c>
      <c r="AW3401" s="12" t="s">
        <v>27</v>
      </c>
      <c r="AX3401" s="12" t="s">
        <v>72</v>
      </c>
      <c r="AY3401" s="155" t="s">
        <v>157</v>
      </c>
    </row>
    <row r="3402" spans="2:65" s="12" customFormat="1">
      <c r="B3402" s="153"/>
      <c r="D3402" s="154" t="s">
        <v>259</v>
      </c>
      <c r="E3402" s="155" t="s">
        <v>1</v>
      </c>
      <c r="F3402" s="156" t="s">
        <v>2758</v>
      </c>
      <c r="H3402" s="155" t="s">
        <v>1</v>
      </c>
      <c r="L3402" s="153"/>
      <c r="M3402" s="157"/>
      <c r="T3402" s="158"/>
      <c r="AT3402" s="155" t="s">
        <v>259</v>
      </c>
      <c r="AU3402" s="155" t="s">
        <v>88</v>
      </c>
      <c r="AV3402" s="12" t="s">
        <v>80</v>
      </c>
      <c r="AW3402" s="12" t="s">
        <v>27</v>
      </c>
      <c r="AX3402" s="12" t="s">
        <v>72</v>
      </c>
      <c r="AY3402" s="155" t="s">
        <v>157</v>
      </c>
    </row>
    <row r="3403" spans="2:65" s="13" customFormat="1">
      <c r="B3403" s="159"/>
      <c r="D3403" s="154" t="s">
        <v>259</v>
      </c>
      <c r="E3403" s="160" t="s">
        <v>1</v>
      </c>
      <c r="F3403" s="161" t="s">
        <v>5770</v>
      </c>
      <c r="H3403" s="162">
        <v>24.49</v>
      </c>
      <c r="L3403" s="159"/>
      <c r="M3403" s="163"/>
      <c r="T3403" s="164"/>
      <c r="AT3403" s="160" t="s">
        <v>259</v>
      </c>
      <c r="AU3403" s="160" t="s">
        <v>88</v>
      </c>
      <c r="AV3403" s="13" t="s">
        <v>88</v>
      </c>
      <c r="AW3403" s="13" t="s">
        <v>27</v>
      </c>
      <c r="AX3403" s="13" t="s">
        <v>72</v>
      </c>
      <c r="AY3403" s="160" t="s">
        <v>157</v>
      </c>
    </row>
    <row r="3404" spans="2:65" s="12" customFormat="1">
      <c r="B3404" s="153"/>
      <c r="D3404" s="154" t="s">
        <v>259</v>
      </c>
      <c r="E3404" s="155" t="s">
        <v>1</v>
      </c>
      <c r="F3404" s="156" t="s">
        <v>2759</v>
      </c>
      <c r="H3404" s="155" t="s">
        <v>1</v>
      </c>
      <c r="L3404" s="153"/>
      <c r="M3404" s="157"/>
      <c r="T3404" s="158"/>
      <c r="AT3404" s="155" t="s">
        <v>259</v>
      </c>
      <c r="AU3404" s="155" t="s">
        <v>88</v>
      </c>
      <c r="AV3404" s="12" t="s">
        <v>80</v>
      </c>
      <c r="AW3404" s="12" t="s">
        <v>27</v>
      </c>
      <c r="AX3404" s="12" t="s">
        <v>72</v>
      </c>
      <c r="AY3404" s="155" t="s">
        <v>157</v>
      </c>
    </row>
    <row r="3405" spans="2:65" s="13" customFormat="1">
      <c r="B3405" s="159"/>
      <c r="D3405" s="154" t="s">
        <v>259</v>
      </c>
      <c r="E3405" s="160" t="s">
        <v>1</v>
      </c>
      <c r="F3405" s="161" t="s">
        <v>5771</v>
      </c>
      <c r="H3405" s="162">
        <v>36</v>
      </c>
      <c r="L3405" s="159"/>
      <c r="M3405" s="163"/>
      <c r="T3405" s="164"/>
      <c r="AT3405" s="160" t="s">
        <v>259</v>
      </c>
      <c r="AU3405" s="160" t="s">
        <v>88</v>
      </c>
      <c r="AV3405" s="13" t="s">
        <v>88</v>
      </c>
      <c r="AW3405" s="13" t="s">
        <v>27</v>
      </c>
      <c r="AX3405" s="13" t="s">
        <v>72</v>
      </c>
      <c r="AY3405" s="160" t="s">
        <v>157</v>
      </c>
    </row>
    <row r="3406" spans="2:65" s="12" customFormat="1">
      <c r="B3406" s="153"/>
      <c r="D3406" s="154" t="s">
        <v>259</v>
      </c>
      <c r="E3406" s="155" t="s">
        <v>1</v>
      </c>
      <c r="F3406" s="156" t="s">
        <v>2760</v>
      </c>
      <c r="H3406" s="155" t="s">
        <v>1</v>
      </c>
      <c r="L3406" s="153"/>
      <c r="M3406" s="157"/>
      <c r="T3406" s="158"/>
      <c r="AT3406" s="155" t="s">
        <v>259</v>
      </c>
      <c r="AU3406" s="155" t="s">
        <v>88</v>
      </c>
      <c r="AV3406" s="12" t="s">
        <v>80</v>
      </c>
      <c r="AW3406" s="12" t="s">
        <v>27</v>
      </c>
      <c r="AX3406" s="12" t="s">
        <v>72</v>
      </c>
      <c r="AY3406" s="155" t="s">
        <v>157</v>
      </c>
    </row>
    <row r="3407" spans="2:65" s="13" customFormat="1">
      <c r="B3407" s="159"/>
      <c r="D3407" s="154" t="s">
        <v>259</v>
      </c>
      <c r="E3407" s="160" t="s">
        <v>1</v>
      </c>
      <c r="F3407" s="161" t="s">
        <v>5772</v>
      </c>
      <c r="H3407" s="162">
        <v>28.5</v>
      </c>
      <c r="L3407" s="159"/>
      <c r="M3407" s="163"/>
      <c r="T3407" s="164"/>
      <c r="AT3407" s="160" t="s">
        <v>259</v>
      </c>
      <c r="AU3407" s="160" t="s">
        <v>88</v>
      </c>
      <c r="AV3407" s="13" t="s">
        <v>88</v>
      </c>
      <c r="AW3407" s="13" t="s">
        <v>27</v>
      </c>
      <c r="AX3407" s="13" t="s">
        <v>72</v>
      </c>
      <c r="AY3407" s="160" t="s">
        <v>157</v>
      </c>
    </row>
    <row r="3408" spans="2:65" s="12" customFormat="1">
      <c r="B3408" s="153"/>
      <c r="D3408" s="154" t="s">
        <v>259</v>
      </c>
      <c r="E3408" s="155" t="s">
        <v>1</v>
      </c>
      <c r="F3408" s="156" t="s">
        <v>2761</v>
      </c>
      <c r="H3408" s="155" t="s">
        <v>1</v>
      </c>
      <c r="L3408" s="153"/>
      <c r="M3408" s="157"/>
      <c r="T3408" s="158"/>
      <c r="AT3408" s="155" t="s">
        <v>259</v>
      </c>
      <c r="AU3408" s="155" t="s">
        <v>88</v>
      </c>
      <c r="AV3408" s="12" t="s">
        <v>80</v>
      </c>
      <c r="AW3408" s="12" t="s">
        <v>27</v>
      </c>
      <c r="AX3408" s="12" t="s">
        <v>72</v>
      </c>
      <c r="AY3408" s="155" t="s">
        <v>157</v>
      </c>
    </row>
    <row r="3409" spans="2:65" s="14" customFormat="1">
      <c r="B3409" s="165"/>
      <c r="D3409" s="154" t="s">
        <v>259</v>
      </c>
      <c r="E3409" s="166" t="s">
        <v>1</v>
      </c>
      <c r="F3409" s="167" t="s">
        <v>265</v>
      </c>
      <c r="H3409" s="168">
        <v>88.99</v>
      </c>
      <c r="L3409" s="165"/>
      <c r="M3409" s="169"/>
      <c r="T3409" s="170"/>
      <c r="AT3409" s="166" t="s">
        <v>259</v>
      </c>
      <c r="AU3409" s="166" t="s">
        <v>88</v>
      </c>
      <c r="AV3409" s="14" t="s">
        <v>164</v>
      </c>
      <c r="AW3409" s="14" t="s">
        <v>27</v>
      </c>
      <c r="AX3409" s="14" t="s">
        <v>80</v>
      </c>
      <c r="AY3409" s="166" t="s">
        <v>157</v>
      </c>
    </row>
    <row r="3410" spans="2:65" s="13" customFormat="1">
      <c r="B3410" s="159"/>
      <c r="D3410" s="154" t="s">
        <v>259</v>
      </c>
      <c r="F3410" s="161" t="s">
        <v>5776</v>
      </c>
      <c r="H3410" s="162">
        <v>97.888999999999996</v>
      </c>
      <c r="L3410" s="159"/>
      <c r="M3410" s="163"/>
      <c r="T3410" s="164"/>
      <c r="AT3410" s="160" t="s">
        <v>259</v>
      </c>
      <c r="AU3410" s="160" t="s">
        <v>88</v>
      </c>
      <c r="AV3410" s="13" t="s">
        <v>88</v>
      </c>
      <c r="AW3410" s="13" t="s">
        <v>3</v>
      </c>
      <c r="AX3410" s="13" t="s">
        <v>80</v>
      </c>
      <c r="AY3410" s="160" t="s">
        <v>157</v>
      </c>
    </row>
    <row r="3411" spans="2:65" s="1" customFormat="1" ht="44.25" customHeight="1">
      <c r="B3411" s="28"/>
      <c r="C3411" s="198" t="s">
        <v>5777</v>
      </c>
      <c r="D3411" s="198" t="s">
        <v>160</v>
      </c>
      <c r="E3411" s="199" t="s">
        <v>5778</v>
      </c>
      <c r="F3411" s="200" t="s">
        <v>5779</v>
      </c>
      <c r="G3411" s="201" t="s">
        <v>411</v>
      </c>
      <c r="H3411" s="202">
        <v>88.99</v>
      </c>
      <c r="I3411" s="903"/>
      <c r="J3411" s="203">
        <f>ROUND(I3411*H3411,2)</f>
        <v>0</v>
      </c>
      <c r="K3411" s="200" t="s">
        <v>2720</v>
      </c>
      <c r="L3411" s="28"/>
      <c r="M3411" s="140" t="s">
        <v>1</v>
      </c>
      <c r="N3411" s="141" t="s">
        <v>38</v>
      </c>
      <c r="O3411" s="142">
        <v>0.27600000000000002</v>
      </c>
      <c r="P3411" s="142">
        <f>O3411*H3411</f>
        <v>24.561240000000002</v>
      </c>
      <c r="Q3411" s="142">
        <v>1.0200000000000001E-3</v>
      </c>
      <c r="R3411" s="142">
        <f>Q3411*H3411</f>
        <v>9.0769799999999998E-2</v>
      </c>
      <c r="S3411" s="142">
        <v>0</v>
      </c>
      <c r="T3411" s="143">
        <f>S3411*H3411</f>
        <v>0</v>
      </c>
      <c r="AR3411" s="144" t="s">
        <v>188</v>
      </c>
      <c r="AT3411" s="144" t="s">
        <v>160</v>
      </c>
      <c r="AU3411" s="144" t="s">
        <v>88</v>
      </c>
      <c r="AY3411" s="16" t="s">
        <v>157</v>
      </c>
      <c r="BE3411" s="145">
        <f>IF(N3411="základní",J3411,0)</f>
        <v>0</v>
      </c>
      <c r="BF3411" s="145">
        <f>IF(N3411="snížená",J3411,0)</f>
        <v>0</v>
      </c>
      <c r="BG3411" s="145">
        <f>IF(N3411="zákl. přenesená",J3411,0)</f>
        <v>0</v>
      </c>
      <c r="BH3411" s="145">
        <f>IF(N3411="sníž. přenesená",J3411,0)</f>
        <v>0</v>
      </c>
      <c r="BI3411" s="145">
        <f>IF(N3411="nulová",J3411,0)</f>
        <v>0</v>
      </c>
      <c r="BJ3411" s="16" t="s">
        <v>88</v>
      </c>
      <c r="BK3411" s="145">
        <f>ROUND(I3411*H3411,2)</f>
        <v>0</v>
      </c>
      <c r="BL3411" s="16" t="s">
        <v>188</v>
      </c>
      <c r="BM3411" s="144" t="s">
        <v>5780</v>
      </c>
    </row>
    <row r="3412" spans="2:65" s="1" customFormat="1">
      <c r="B3412" s="28"/>
      <c r="D3412" s="150" t="s">
        <v>214</v>
      </c>
      <c r="F3412" s="870" t="s">
        <v>5781</v>
      </c>
      <c r="L3412" s="28"/>
      <c r="M3412" s="152"/>
      <c r="T3412" s="52"/>
      <c r="AT3412" s="16" t="s">
        <v>214</v>
      </c>
      <c r="AU3412" s="16" t="s">
        <v>88</v>
      </c>
    </row>
    <row r="3413" spans="2:65" s="12" customFormat="1">
      <c r="B3413" s="153"/>
      <c r="D3413" s="154" t="s">
        <v>259</v>
      </c>
      <c r="E3413" s="155" t="s">
        <v>1</v>
      </c>
      <c r="F3413" s="156" t="s">
        <v>2723</v>
      </c>
      <c r="H3413" s="155" t="s">
        <v>1</v>
      </c>
      <c r="L3413" s="153"/>
      <c r="M3413" s="157"/>
      <c r="T3413" s="158"/>
      <c r="AT3413" s="155" t="s">
        <v>259</v>
      </c>
      <c r="AU3413" s="155" t="s">
        <v>88</v>
      </c>
      <c r="AV3413" s="12" t="s">
        <v>80</v>
      </c>
      <c r="AW3413" s="12" t="s">
        <v>27</v>
      </c>
      <c r="AX3413" s="12" t="s">
        <v>72</v>
      </c>
      <c r="AY3413" s="155" t="s">
        <v>157</v>
      </c>
    </row>
    <row r="3414" spans="2:65" s="12" customFormat="1">
      <c r="B3414" s="153"/>
      <c r="D3414" s="154" t="s">
        <v>259</v>
      </c>
      <c r="E3414" s="155" t="s">
        <v>1</v>
      </c>
      <c r="F3414" s="156" t="s">
        <v>2758</v>
      </c>
      <c r="H3414" s="155" t="s">
        <v>1</v>
      </c>
      <c r="L3414" s="153"/>
      <c r="M3414" s="157"/>
      <c r="T3414" s="158"/>
      <c r="AT3414" s="155" t="s">
        <v>259</v>
      </c>
      <c r="AU3414" s="155" t="s">
        <v>88</v>
      </c>
      <c r="AV3414" s="12" t="s">
        <v>80</v>
      </c>
      <c r="AW3414" s="12" t="s">
        <v>27</v>
      </c>
      <c r="AX3414" s="12" t="s">
        <v>72</v>
      </c>
      <c r="AY3414" s="155" t="s">
        <v>157</v>
      </c>
    </row>
    <row r="3415" spans="2:65" s="13" customFormat="1">
      <c r="B3415" s="159"/>
      <c r="D3415" s="154" t="s">
        <v>259</v>
      </c>
      <c r="E3415" s="160" t="s">
        <v>1</v>
      </c>
      <c r="F3415" s="161" t="s">
        <v>5770</v>
      </c>
      <c r="H3415" s="162">
        <v>24.49</v>
      </c>
      <c r="L3415" s="159"/>
      <c r="M3415" s="163"/>
      <c r="T3415" s="164"/>
      <c r="AT3415" s="160" t="s">
        <v>259</v>
      </c>
      <c r="AU3415" s="160" t="s">
        <v>88</v>
      </c>
      <c r="AV3415" s="13" t="s">
        <v>88</v>
      </c>
      <c r="AW3415" s="13" t="s">
        <v>27</v>
      </c>
      <c r="AX3415" s="13" t="s">
        <v>72</v>
      </c>
      <c r="AY3415" s="160" t="s">
        <v>157</v>
      </c>
    </row>
    <row r="3416" spans="2:65" s="12" customFormat="1">
      <c r="B3416" s="153"/>
      <c r="D3416" s="154" t="s">
        <v>259</v>
      </c>
      <c r="E3416" s="155" t="s">
        <v>1</v>
      </c>
      <c r="F3416" s="156" t="s">
        <v>2759</v>
      </c>
      <c r="H3416" s="155" t="s">
        <v>1</v>
      </c>
      <c r="L3416" s="153"/>
      <c r="M3416" s="157"/>
      <c r="T3416" s="158"/>
      <c r="AT3416" s="155" t="s">
        <v>259</v>
      </c>
      <c r="AU3416" s="155" t="s">
        <v>88</v>
      </c>
      <c r="AV3416" s="12" t="s">
        <v>80</v>
      </c>
      <c r="AW3416" s="12" t="s">
        <v>27</v>
      </c>
      <c r="AX3416" s="12" t="s">
        <v>72</v>
      </c>
      <c r="AY3416" s="155" t="s">
        <v>157</v>
      </c>
    </row>
    <row r="3417" spans="2:65" s="13" customFormat="1">
      <c r="B3417" s="159"/>
      <c r="D3417" s="154" t="s">
        <v>259</v>
      </c>
      <c r="E3417" s="160" t="s">
        <v>1</v>
      </c>
      <c r="F3417" s="161" t="s">
        <v>5771</v>
      </c>
      <c r="H3417" s="162">
        <v>36</v>
      </c>
      <c r="L3417" s="159"/>
      <c r="M3417" s="163"/>
      <c r="T3417" s="164"/>
      <c r="AT3417" s="160" t="s">
        <v>259</v>
      </c>
      <c r="AU3417" s="160" t="s">
        <v>88</v>
      </c>
      <c r="AV3417" s="13" t="s">
        <v>88</v>
      </c>
      <c r="AW3417" s="13" t="s">
        <v>27</v>
      </c>
      <c r="AX3417" s="13" t="s">
        <v>72</v>
      </c>
      <c r="AY3417" s="160" t="s">
        <v>157</v>
      </c>
    </row>
    <row r="3418" spans="2:65" s="12" customFormat="1">
      <c r="B3418" s="153"/>
      <c r="D3418" s="154" t="s">
        <v>259</v>
      </c>
      <c r="E3418" s="155" t="s">
        <v>1</v>
      </c>
      <c r="F3418" s="156" t="s">
        <v>2760</v>
      </c>
      <c r="H3418" s="155" t="s">
        <v>1</v>
      </c>
      <c r="L3418" s="153"/>
      <c r="M3418" s="157"/>
      <c r="T3418" s="158"/>
      <c r="AT3418" s="155" t="s">
        <v>259</v>
      </c>
      <c r="AU3418" s="155" t="s">
        <v>88</v>
      </c>
      <c r="AV3418" s="12" t="s">
        <v>80</v>
      </c>
      <c r="AW3418" s="12" t="s">
        <v>27</v>
      </c>
      <c r="AX3418" s="12" t="s">
        <v>72</v>
      </c>
      <c r="AY3418" s="155" t="s">
        <v>157</v>
      </c>
    </row>
    <row r="3419" spans="2:65" s="13" customFormat="1">
      <c r="B3419" s="159"/>
      <c r="D3419" s="154" t="s">
        <v>259</v>
      </c>
      <c r="E3419" s="160" t="s">
        <v>1</v>
      </c>
      <c r="F3419" s="161" t="s">
        <v>5772</v>
      </c>
      <c r="H3419" s="162">
        <v>28.5</v>
      </c>
      <c r="L3419" s="159"/>
      <c r="M3419" s="163"/>
      <c r="T3419" s="164"/>
      <c r="AT3419" s="160" t="s">
        <v>259</v>
      </c>
      <c r="AU3419" s="160" t="s">
        <v>88</v>
      </c>
      <c r="AV3419" s="13" t="s">
        <v>88</v>
      </c>
      <c r="AW3419" s="13" t="s">
        <v>27</v>
      </c>
      <c r="AX3419" s="13" t="s">
        <v>72</v>
      </c>
      <c r="AY3419" s="160" t="s">
        <v>157</v>
      </c>
    </row>
    <row r="3420" spans="2:65" s="12" customFormat="1">
      <c r="B3420" s="153"/>
      <c r="D3420" s="154" t="s">
        <v>259</v>
      </c>
      <c r="E3420" s="155" t="s">
        <v>1</v>
      </c>
      <c r="F3420" s="156" t="s">
        <v>2761</v>
      </c>
      <c r="H3420" s="155" t="s">
        <v>1</v>
      </c>
      <c r="L3420" s="153"/>
      <c r="M3420" s="157"/>
      <c r="T3420" s="158"/>
      <c r="AT3420" s="155" t="s">
        <v>259</v>
      </c>
      <c r="AU3420" s="155" t="s">
        <v>88</v>
      </c>
      <c r="AV3420" s="12" t="s">
        <v>80</v>
      </c>
      <c r="AW3420" s="12" t="s">
        <v>27</v>
      </c>
      <c r="AX3420" s="12" t="s">
        <v>72</v>
      </c>
      <c r="AY3420" s="155" t="s">
        <v>157</v>
      </c>
    </row>
    <row r="3421" spans="2:65" s="14" customFormat="1">
      <c r="B3421" s="165"/>
      <c r="D3421" s="154" t="s">
        <v>259</v>
      </c>
      <c r="E3421" s="166" t="s">
        <v>1</v>
      </c>
      <c r="F3421" s="167" t="s">
        <v>265</v>
      </c>
      <c r="H3421" s="168">
        <v>88.99</v>
      </c>
      <c r="L3421" s="165"/>
      <c r="M3421" s="169"/>
      <c r="T3421" s="170"/>
      <c r="AT3421" s="166" t="s">
        <v>259</v>
      </c>
      <c r="AU3421" s="166" t="s">
        <v>88</v>
      </c>
      <c r="AV3421" s="14" t="s">
        <v>164</v>
      </c>
      <c r="AW3421" s="14" t="s">
        <v>27</v>
      </c>
      <c r="AX3421" s="14" t="s">
        <v>80</v>
      </c>
      <c r="AY3421" s="166" t="s">
        <v>157</v>
      </c>
    </row>
    <row r="3422" spans="2:65" s="1" customFormat="1" ht="24.25" customHeight="1">
      <c r="B3422" s="28"/>
      <c r="C3422" s="205" t="s">
        <v>5782</v>
      </c>
      <c r="D3422" s="205" t="s">
        <v>557</v>
      </c>
      <c r="E3422" s="206" t="s">
        <v>5783</v>
      </c>
      <c r="F3422" s="207" t="s">
        <v>5784</v>
      </c>
      <c r="G3422" s="208" t="s">
        <v>306</v>
      </c>
      <c r="H3422" s="209">
        <v>19.558</v>
      </c>
      <c r="I3422" s="904"/>
      <c r="J3422" s="210">
        <f>ROUND(I3422*H3422,2)</f>
        <v>0</v>
      </c>
      <c r="K3422" s="207" t="s">
        <v>2720</v>
      </c>
      <c r="L3422" s="185"/>
      <c r="M3422" s="186" t="s">
        <v>1</v>
      </c>
      <c r="N3422" s="187" t="s">
        <v>38</v>
      </c>
      <c r="O3422" s="142">
        <v>0</v>
      </c>
      <c r="P3422" s="142">
        <f>O3422*H3422</f>
        <v>0</v>
      </c>
      <c r="Q3422" s="142">
        <v>2.1999999999999999E-2</v>
      </c>
      <c r="R3422" s="142">
        <f>Q3422*H3422</f>
        <v>0.43027599999999999</v>
      </c>
      <c r="S3422" s="142">
        <v>0</v>
      </c>
      <c r="T3422" s="143">
        <f>S3422*H3422</f>
        <v>0</v>
      </c>
      <c r="AR3422" s="144" t="s">
        <v>735</v>
      </c>
      <c r="AT3422" s="144" t="s">
        <v>557</v>
      </c>
      <c r="AU3422" s="144" t="s">
        <v>88</v>
      </c>
      <c r="AY3422" s="16" t="s">
        <v>157</v>
      </c>
      <c r="BE3422" s="145">
        <f>IF(N3422="základní",J3422,0)</f>
        <v>0</v>
      </c>
      <c r="BF3422" s="145">
        <f>IF(N3422="snížená",J3422,0)</f>
        <v>0</v>
      </c>
      <c r="BG3422" s="145">
        <f>IF(N3422="zákl. přenesená",J3422,0)</f>
        <v>0</v>
      </c>
      <c r="BH3422" s="145">
        <f>IF(N3422="sníž. přenesená",J3422,0)</f>
        <v>0</v>
      </c>
      <c r="BI3422" s="145">
        <f>IF(N3422="nulová",J3422,0)</f>
        <v>0</v>
      </c>
      <c r="BJ3422" s="16" t="s">
        <v>88</v>
      </c>
      <c r="BK3422" s="145">
        <f>ROUND(I3422*H3422,2)</f>
        <v>0</v>
      </c>
      <c r="BL3422" s="16" t="s">
        <v>188</v>
      </c>
      <c r="BM3422" s="144" t="s">
        <v>5785</v>
      </c>
    </row>
    <row r="3423" spans="2:65" s="1" customFormat="1" ht="24.25" customHeight="1">
      <c r="B3423" s="28"/>
      <c r="C3423" s="187"/>
      <c r="D3423" s="154" t="s">
        <v>1574</v>
      </c>
      <c r="F3423" s="888" t="s">
        <v>8414</v>
      </c>
      <c r="G3423" s="889"/>
      <c r="H3423" s="890"/>
      <c r="I3423" s="891"/>
      <c r="J3423" s="891"/>
      <c r="K3423" s="892"/>
      <c r="L3423" s="185"/>
      <c r="M3423" s="186"/>
      <c r="N3423" s="187"/>
      <c r="O3423" s="142"/>
      <c r="P3423" s="142"/>
      <c r="Q3423" s="142"/>
      <c r="R3423" s="142"/>
      <c r="S3423" s="142"/>
      <c r="T3423" s="143"/>
      <c r="AR3423" s="144"/>
      <c r="AT3423" s="144"/>
      <c r="AU3423" s="144"/>
      <c r="AY3423" s="16"/>
      <c r="BE3423" s="145"/>
      <c r="BF3423" s="145"/>
      <c r="BG3423" s="145"/>
      <c r="BH3423" s="145"/>
      <c r="BI3423" s="145"/>
      <c r="BJ3423" s="16"/>
      <c r="BK3423" s="145"/>
      <c r="BL3423" s="16"/>
      <c r="BM3423" s="144"/>
    </row>
    <row r="3424" spans="2:65" s="12" customFormat="1">
      <c r="B3424" s="153"/>
      <c r="D3424" s="154" t="s">
        <v>259</v>
      </c>
      <c r="E3424" s="155" t="s">
        <v>1</v>
      </c>
      <c r="F3424" s="156" t="s">
        <v>2723</v>
      </c>
      <c r="H3424" s="155" t="s">
        <v>1</v>
      </c>
      <c r="L3424" s="153"/>
      <c r="M3424" s="157"/>
      <c r="T3424" s="158"/>
      <c r="AT3424" s="155" t="s">
        <v>259</v>
      </c>
      <c r="AU3424" s="155" t="s">
        <v>88</v>
      </c>
      <c r="AV3424" s="12" t="s">
        <v>80</v>
      </c>
      <c r="AW3424" s="12" t="s">
        <v>27</v>
      </c>
      <c r="AX3424" s="12" t="s">
        <v>72</v>
      </c>
      <c r="AY3424" s="155" t="s">
        <v>157</v>
      </c>
    </row>
    <row r="3425" spans="2:65" s="12" customFormat="1">
      <c r="B3425" s="153"/>
      <c r="D3425" s="154" t="s">
        <v>259</v>
      </c>
      <c r="E3425" s="155" t="s">
        <v>1</v>
      </c>
      <c r="F3425" s="156" t="s">
        <v>2758</v>
      </c>
      <c r="H3425" s="155" t="s">
        <v>1</v>
      </c>
      <c r="L3425" s="153"/>
      <c r="M3425" s="157"/>
      <c r="T3425" s="158"/>
      <c r="AT3425" s="155" t="s">
        <v>259</v>
      </c>
      <c r="AU3425" s="155" t="s">
        <v>88</v>
      </c>
      <c r="AV3425" s="12" t="s">
        <v>80</v>
      </c>
      <c r="AW3425" s="12" t="s">
        <v>27</v>
      </c>
      <c r="AX3425" s="12" t="s">
        <v>72</v>
      </c>
      <c r="AY3425" s="155" t="s">
        <v>157</v>
      </c>
    </row>
    <row r="3426" spans="2:65" s="13" customFormat="1">
      <c r="B3426" s="159"/>
      <c r="D3426" s="154" t="s">
        <v>259</v>
      </c>
      <c r="E3426" s="160" t="s">
        <v>1</v>
      </c>
      <c r="F3426" s="161" t="s">
        <v>5770</v>
      </c>
      <c r="H3426" s="162">
        <v>24.49</v>
      </c>
      <c r="L3426" s="159"/>
      <c r="M3426" s="163"/>
      <c r="T3426" s="164"/>
      <c r="AT3426" s="160" t="s">
        <v>259</v>
      </c>
      <c r="AU3426" s="160" t="s">
        <v>88</v>
      </c>
      <c r="AV3426" s="13" t="s">
        <v>88</v>
      </c>
      <c r="AW3426" s="13" t="s">
        <v>27</v>
      </c>
      <c r="AX3426" s="13" t="s">
        <v>72</v>
      </c>
      <c r="AY3426" s="160" t="s">
        <v>157</v>
      </c>
    </row>
    <row r="3427" spans="2:65" s="12" customFormat="1">
      <c r="B3427" s="153"/>
      <c r="D3427" s="154" t="s">
        <v>259</v>
      </c>
      <c r="E3427" s="155" t="s">
        <v>1</v>
      </c>
      <c r="F3427" s="156" t="s">
        <v>2759</v>
      </c>
      <c r="H3427" s="155" t="s">
        <v>1</v>
      </c>
      <c r="L3427" s="153"/>
      <c r="M3427" s="157"/>
      <c r="T3427" s="158"/>
      <c r="AT3427" s="155" t="s">
        <v>259</v>
      </c>
      <c r="AU3427" s="155" t="s">
        <v>88</v>
      </c>
      <c r="AV3427" s="12" t="s">
        <v>80</v>
      </c>
      <c r="AW3427" s="12" t="s">
        <v>27</v>
      </c>
      <c r="AX3427" s="12" t="s">
        <v>72</v>
      </c>
      <c r="AY3427" s="155" t="s">
        <v>157</v>
      </c>
    </row>
    <row r="3428" spans="2:65" s="13" customFormat="1">
      <c r="B3428" s="159"/>
      <c r="D3428" s="154" t="s">
        <v>259</v>
      </c>
      <c r="E3428" s="160" t="s">
        <v>1</v>
      </c>
      <c r="F3428" s="161" t="s">
        <v>5771</v>
      </c>
      <c r="H3428" s="162">
        <v>36</v>
      </c>
      <c r="L3428" s="159"/>
      <c r="M3428" s="163"/>
      <c r="T3428" s="164"/>
      <c r="AT3428" s="160" t="s">
        <v>259</v>
      </c>
      <c r="AU3428" s="160" t="s">
        <v>88</v>
      </c>
      <c r="AV3428" s="13" t="s">
        <v>88</v>
      </c>
      <c r="AW3428" s="13" t="s">
        <v>27</v>
      </c>
      <c r="AX3428" s="13" t="s">
        <v>72</v>
      </c>
      <c r="AY3428" s="160" t="s">
        <v>157</v>
      </c>
    </row>
    <row r="3429" spans="2:65" s="12" customFormat="1">
      <c r="B3429" s="153"/>
      <c r="D3429" s="154" t="s">
        <v>259</v>
      </c>
      <c r="E3429" s="155" t="s">
        <v>1</v>
      </c>
      <c r="F3429" s="156" t="s">
        <v>2760</v>
      </c>
      <c r="H3429" s="155" t="s">
        <v>1</v>
      </c>
      <c r="L3429" s="153"/>
      <c r="M3429" s="157"/>
      <c r="T3429" s="158"/>
      <c r="AT3429" s="155" t="s">
        <v>259</v>
      </c>
      <c r="AU3429" s="155" t="s">
        <v>88</v>
      </c>
      <c r="AV3429" s="12" t="s">
        <v>80</v>
      </c>
      <c r="AW3429" s="12" t="s">
        <v>27</v>
      </c>
      <c r="AX3429" s="12" t="s">
        <v>72</v>
      </c>
      <c r="AY3429" s="155" t="s">
        <v>157</v>
      </c>
    </row>
    <row r="3430" spans="2:65" s="13" customFormat="1">
      <c r="B3430" s="159"/>
      <c r="D3430" s="154" t="s">
        <v>259</v>
      </c>
      <c r="E3430" s="160" t="s">
        <v>1</v>
      </c>
      <c r="F3430" s="161" t="s">
        <v>5772</v>
      </c>
      <c r="H3430" s="162">
        <v>28.5</v>
      </c>
      <c r="L3430" s="159"/>
      <c r="M3430" s="163"/>
      <c r="T3430" s="164"/>
      <c r="AT3430" s="160" t="s">
        <v>259</v>
      </c>
      <c r="AU3430" s="160" t="s">
        <v>88</v>
      </c>
      <c r="AV3430" s="13" t="s">
        <v>88</v>
      </c>
      <c r="AW3430" s="13" t="s">
        <v>27</v>
      </c>
      <c r="AX3430" s="13" t="s">
        <v>72</v>
      </c>
      <c r="AY3430" s="160" t="s">
        <v>157</v>
      </c>
    </row>
    <row r="3431" spans="2:65" s="12" customFormat="1">
      <c r="B3431" s="153"/>
      <c r="D3431" s="154" t="s">
        <v>259</v>
      </c>
      <c r="E3431" s="155" t="s">
        <v>1</v>
      </c>
      <c r="F3431" s="156" t="s">
        <v>2761</v>
      </c>
      <c r="H3431" s="155" t="s">
        <v>1</v>
      </c>
      <c r="L3431" s="153"/>
      <c r="M3431" s="157"/>
      <c r="T3431" s="158"/>
      <c r="AT3431" s="155" t="s">
        <v>259</v>
      </c>
      <c r="AU3431" s="155" t="s">
        <v>88</v>
      </c>
      <c r="AV3431" s="12" t="s">
        <v>80</v>
      </c>
      <c r="AW3431" s="12" t="s">
        <v>27</v>
      </c>
      <c r="AX3431" s="12" t="s">
        <v>72</v>
      </c>
      <c r="AY3431" s="155" t="s">
        <v>157</v>
      </c>
    </row>
    <row r="3432" spans="2:65" s="882" customFormat="1">
      <c r="B3432" s="881"/>
      <c r="D3432" s="154" t="s">
        <v>259</v>
      </c>
      <c r="E3432" s="883" t="s">
        <v>1</v>
      </c>
      <c r="F3432" s="884" t="s">
        <v>1266</v>
      </c>
      <c r="H3432" s="885">
        <v>88.99</v>
      </c>
      <c r="L3432" s="881"/>
      <c r="M3432" s="886"/>
      <c r="T3432" s="887"/>
      <c r="AT3432" s="883" t="s">
        <v>259</v>
      </c>
      <c r="AU3432" s="883" t="s">
        <v>88</v>
      </c>
      <c r="AV3432" s="882" t="s">
        <v>95</v>
      </c>
      <c r="AW3432" s="882" t="s">
        <v>27</v>
      </c>
      <c r="AX3432" s="882" t="s">
        <v>72</v>
      </c>
      <c r="AY3432" s="883" t="s">
        <v>157</v>
      </c>
    </row>
    <row r="3433" spans="2:65" s="13" customFormat="1">
      <c r="B3433" s="159"/>
      <c r="D3433" s="154" t="s">
        <v>259</v>
      </c>
      <c r="E3433" s="160" t="s">
        <v>1</v>
      </c>
      <c r="F3433" s="161" t="s">
        <v>5786</v>
      </c>
      <c r="H3433" s="162">
        <v>19.558</v>
      </c>
      <c r="L3433" s="159"/>
      <c r="M3433" s="163"/>
      <c r="T3433" s="164"/>
      <c r="AT3433" s="160" t="s">
        <v>259</v>
      </c>
      <c r="AU3433" s="160" t="s">
        <v>88</v>
      </c>
      <c r="AV3433" s="13" t="s">
        <v>88</v>
      </c>
      <c r="AW3433" s="13" t="s">
        <v>27</v>
      </c>
      <c r="AX3433" s="13" t="s">
        <v>80</v>
      </c>
      <c r="AY3433" s="160" t="s">
        <v>157</v>
      </c>
    </row>
    <row r="3434" spans="2:65" s="1" customFormat="1" ht="37.9" customHeight="1">
      <c r="B3434" s="28"/>
      <c r="C3434" s="198" t="s">
        <v>5787</v>
      </c>
      <c r="D3434" s="198" t="s">
        <v>160</v>
      </c>
      <c r="E3434" s="199" t="s">
        <v>5788</v>
      </c>
      <c r="F3434" s="200" t="s">
        <v>5789</v>
      </c>
      <c r="G3434" s="201" t="s">
        <v>411</v>
      </c>
      <c r="H3434" s="202">
        <v>458.77</v>
      </c>
      <c r="I3434" s="903"/>
      <c r="J3434" s="203">
        <f>ROUND(I3434*H3434,2)</f>
        <v>0</v>
      </c>
      <c r="K3434" s="200" t="s">
        <v>2720</v>
      </c>
      <c r="L3434" s="28"/>
      <c r="M3434" s="140" t="s">
        <v>1</v>
      </c>
      <c r="N3434" s="141" t="s">
        <v>38</v>
      </c>
      <c r="O3434" s="142">
        <v>0.20899999999999999</v>
      </c>
      <c r="P3434" s="142">
        <f>O3434*H3434</f>
        <v>95.882929999999988</v>
      </c>
      <c r="Q3434" s="142">
        <v>5.8E-4</v>
      </c>
      <c r="R3434" s="142">
        <f>Q3434*H3434</f>
        <v>0.26608660000000001</v>
      </c>
      <c r="S3434" s="142">
        <v>0</v>
      </c>
      <c r="T3434" s="143">
        <f>S3434*H3434</f>
        <v>0</v>
      </c>
      <c r="AR3434" s="144" t="s">
        <v>188</v>
      </c>
      <c r="AT3434" s="144" t="s">
        <v>160</v>
      </c>
      <c r="AU3434" s="144" t="s">
        <v>88</v>
      </c>
      <c r="AY3434" s="16" t="s">
        <v>157</v>
      </c>
      <c r="BE3434" s="145">
        <f>IF(N3434="základní",J3434,0)</f>
        <v>0</v>
      </c>
      <c r="BF3434" s="145">
        <f>IF(N3434="snížená",J3434,0)</f>
        <v>0</v>
      </c>
      <c r="BG3434" s="145">
        <f>IF(N3434="zákl. přenesená",J3434,0)</f>
        <v>0</v>
      </c>
      <c r="BH3434" s="145">
        <f>IF(N3434="sníž. přenesená",J3434,0)</f>
        <v>0</v>
      </c>
      <c r="BI3434" s="145">
        <f>IF(N3434="nulová",J3434,0)</f>
        <v>0</v>
      </c>
      <c r="BJ3434" s="16" t="s">
        <v>88</v>
      </c>
      <c r="BK3434" s="145">
        <f>ROUND(I3434*H3434,2)</f>
        <v>0</v>
      </c>
      <c r="BL3434" s="16" t="s">
        <v>188</v>
      </c>
      <c r="BM3434" s="144" t="s">
        <v>5790</v>
      </c>
    </row>
    <row r="3435" spans="2:65" s="1" customFormat="1">
      <c r="B3435" s="28"/>
      <c r="D3435" s="150" t="s">
        <v>214</v>
      </c>
      <c r="F3435" s="870" t="s">
        <v>5791</v>
      </c>
      <c r="L3435" s="28"/>
      <c r="M3435" s="152"/>
      <c r="T3435" s="52"/>
      <c r="AT3435" s="16" t="s">
        <v>214</v>
      </c>
      <c r="AU3435" s="16" t="s">
        <v>88</v>
      </c>
    </row>
    <row r="3436" spans="2:65" s="12" customFormat="1">
      <c r="B3436" s="153"/>
      <c r="D3436" s="154" t="s">
        <v>259</v>
      </c>
      <c r="E3436" s="155" t="s">
        <v>1</v>
      </c>
      <c r="F3436" s="156" t="s">
        <v>2723</v>
      </c>
      <c r="H3436" s="155" t="s">
        <v>1</v>
      </c>
      <c r="L3436" s="153"/>
      <c r="M3436" s="157"/>
      <c r="T3436" s="158"/>
      <c r="AT3436" s="155" t="s">
        <v>259</v>
      </c>
      <c r="AU3436" s="155" t="s">
        <v>88</v>
      </c>
      <c r="AV3436" s="12" t="s">
        <v>80</v>
      </c>
      <c r="AW3436" s="12" t="s">
        <v>27</v>
      </c>
      <c r="AX3436" s="12" t="s">
        <v>72</v>
      </c>
      <c r="AY3436" s="155" t="s">
        <v>157</v>
      </c>
    </row>
    <row r="3437" spans="2:65" s="12" customFormat="1">
      <c r="B3437" s="153"/>
      <c r="D3437" s="154" t="s">
        <v>259</v>
      </c>
      <c r="E3437" s="155" t="s">
        <v>1</v>
      </c>
      <c r="F3437" s="156" t="s">
        <v>2758</v>
      </c>
      <c r="H3437" s="155" t="s">
        <v>1</v>
      </c>
      <c r="L3437" s="153"/>
      <c r="M3437" s="157"/>
      <c r="T3437" s="158"/>
      <c r="AT3437" s="155" t="s">
        <v>259</v>
      </c>
      <c r="AU3437" s="155" t="s">
        <v>88</v>
      </c>
      <c r="AV3437" s="12" t="s">
        <v>80</v>
      </c>
      <c r="AW3437" s="12" t="s">
        <v>27</v>
      </c>
      <c r="AX3437" s="12" t="s">
        <v>72</v>
      </c>
      <c r="AY3437" s="155" t="s">
        <v>157</v>
      </c>
    </row>
    <row r="3438" spans="2:65" s="12" customFormat="1" ht="20">
      <c r="B3438" s="153"/>
      <c r="D3438" s="154" t="s">
        <v>259</v>
      </c>
      <c r="E3438" s="155" t="s">
        <v>1</v>
      </c>
      <c r="F3438" s="156" t="s">
        <v>5792</v>
      </c>
      <c r="H3438" s="155" t="s">
        <v>1</v>
      </c>
      <c r="L3438" s="153"/>
      <c r="M3438" s="157"/>
      <c r="T3438" s="158"/>
      <c r="AT3438" s="155" t="s">
        <v>259</v>
      </c>
      <c r="AU3438" s="155" t="s">
        <v>88</v>
      </c>
      <c r="AV3438" s="12" t="s">
        <v>80</v>
      </c>
      <c r="AW3438" s="12" t="s">
        <v>27</v>
      </c>
      <c r="AX3438" s="12" t="s">
        <v>72</v>
      </c>
      <c r="AY3438" s="155" t="s">
        <v>157</v>
      </c>
    </row>
    <row r="3439" spans="2:65" s="13" customFormat="1">
      <c r="B3439" s="159"/>
      <c r="D3439" s="154" t="s">
        <v>259</v>
      </c>
      <c r="E3439" s="160" t="s">
        <v>1</v>
      </c>
      <c r="F3439" s="161" t="s">
        <v>5793</v>
      </c>
      <c r="H3439" s="162">
        <v>19.32</v>
      </c>
      <c r="L3439" s="159"/>
      <c r="M3439" s="163"/>
      <c r="T3439" s="164"/>
      <c r="AT3439" s="160" t="s">
        <v>259</v>
      </c>
      <c r="AU3439" s="160" t="s">
        <v>88</v>
      </c>
      <c r="AV3439" s="13" t="s">
        <v>88</v>
      </c>
      <c r="AW3439" s="13" t="s">
        <v>27</v>
      </c>
      <c r="AX3439" s="13" t="s">
        <v>72</v>
      </c>
      <c r="AY3439" s="160" t="s">
        <v>157</v>
      </c>
    </row>
    <row r="3440" spans="2:65" s="13" customFormat="1" ht="20">
      <c r="B3440" s="159"/>
      <c r="D3440" s="154" t="s">
        <v>259</v>
      </c>
      <c r="E3440" s="160" t="s">
        <v>1</v>
      </c>
      <c r="F3440" s="161" t="s">
        <v>5794</v>
      </c>
      <c r="H3440" s="162">
        <v>17.52</v>
      </c>
      <c r="L3440" s="159"/>
      <c r="M3440" s="163"/>
      <c r="T3440" s="164"/>
      <c r="AT3440" s="160" t="s">
        <v>259</v>
      </c>
      <c r="AU3440" s="160" t="s">
        <v>88</v>
      </c>
      <c r="AV3440" s="13" t="s">
        <v>88</v>
      </c>
      <c r="AW3440" s="13" t="s">
        <v>27</v>
      </c>
      <c r="AX3440" s="13" t="s">
        <v>72</v>
      </c>
      <c r="AY3440" s="160" t="s">
        <v>157</v>
      </c>
    </row>
    <row r="3441" spans="2:51" s="13" customFormat="1" ht="20">
      <c r="B3441" s="159"/>
      <c r="D3441" s="154" t="s">
        <v>259</v>
      </c>
      <c r="E3441" s="160" t="s">
        <v>1</v>
      </c>
      <c r="F3441" s="161" t="s">
        <v>5795</v>
      </c>
      <c r="H3441" s="162">
        <v>21.4</v>
      </c>
      <c r="L3441" s="159"/>
      <c r="M3441" s="163"/>
      <c r="T3441" s="164"/>
      <c r="AT3441" s="160" t="s">
        <v>259</v>
      </c>
      <c r="AU3441" s="160" t="s">
        <v>88</v>
      </c>
      <c r="AV3441" s="13" t="s">
        <v>88</v>
      </c>
      <c r="AW3441" s="13" t="s">
        <v>27</v>
      </c>
      <c r="AX3441" s="13" t="s">
        <v>72</v>
      </c>
      <c r="AY3441" s="160" t="s">
        <v>157</v>
      </c>
    </row>
    <row r="3442" spans="2:51" s="13" customFormat="1">
      <c r="B3442" s="159"/>
      <c r="D3442" s="154" t="s">
        <v>259</v>
      </c>
      <c r="E3442" s="160" t="s">
        <v>1</v>
      </c>
      <c r="F3442" s="161" t="s">
        <v>5796</v>
      </c>
      <c r="H3442" s="162">
        <v>19.7</v>
      </c>
      <c r="L3442" s="159"/>
      <c r="M3442" s="163"/>
      <c r="T3442" s="164"/>
      <c r="AT3442" s="160" t="s">
        <v>259</v>
      </c>
      <c r="AU3442" s="160" t="s">
        <v>88</v>
      </c>
      <c r="AV3442" s="13" t="s">
        <v>88</v>
      </c>
      <c r="AW3442" s="13" t="s">
        <v>27</v>
      </c>
      <c r="AX3442" s="13" t="s">
        <v>72</v>
      </c>
      <c r="AY3442" s="160" t="s">
        <v>157</v>
      </c>
    </row>
    <row r="3443" spans="2:51" s="13" customFormat="1">
      <c r="B3443" s="159"/>
      <c r="D3443" s="154" t="s">
        <v>259</v>
      </c>
      <c r="E3443" s="160" t="s">
        <v>1</v>
      </c>
      <c r="F3443" s="161" t="s">
        <v>5797</v>
      </c>
      <c r="H3443" s="162">
        <v>18.2</v>
      </c>
      <c r="L3443" s="159"/>
      <c r="M3443" s="163"/>
      <c r="T3443" s="164"/>
      <c r="AT3443" s="160" t="s">
        <v>259</v>
      </c>
      <c r="AU3443" s="160" t="s">
        <v>88</v>
      </c>
      <c r="AV3443" s="13" t="s">
        <v>88</v>
      </c>
      <c r="AW3443" s="13" t="s">
        <v>27</v>
      </c>
      <c r="AX3443" s="13" t="s">
        <v>72</v>
      </c>
      <c r="AY3443" s="160" t="s">
        <v>157</v>
      </c>
    </row>
    <row r="3444" spans="2:51" s="13" customFormat="1">
      <c r="B3444" s="159"/>
      <c r="D3444" s="154" t="s">
        <v>259</v>
      </c>
      <c r="E3444" s="160" t="s">
        <v>1</v>
      </c>
      <c r="F3444" s="161" t="s">
        <v>5798</v>
      </c>
      <c r="H3444" s="162">
        <v>17.5</v>
      </c>
      <c r="L3444" s="159"/>
      <c r="M3444" s="163"/>
      <c r="T3444" s="164"/>
      <c r="AT3444" s="160" t="s">
        <v>259</v>
      </c>
      <c r="AU3444" s="160" t="s">
        <v>88</v>
      </c>
      <c r="AV3444" s="13" t="s">
        <v>88</v>
      </c>
      <c r="AW3444" s="13" t="s">
        <v>27</v>
      </c>
      <c r="AX3444" s="13" t="s">
        <v>72</v>
      </c>
      <c r="AY3444" s="160" t="s">
        <v>157</v>
      </c>
    </row>
    <row r="3445" spans="2:51" s="13" customFormat="1">
      <c r="B3445" s="159"/>
      <c r="D3445" s="154" t="s">
        <v>259</v>
      </c>
      <c r="E3445" s="160" t="s">
        <v>1</v>
      </c>
      <c r="F3445" s="161" t="s">
        <v>5799</v>
      </c>
      <c r="H3445" s="162">
        <v>18.12</v>
      </c>
      <c r="L3445" s="159"/>
      <c r="M3445" s="163"/>
      <c r="T3445" s="164"/>
      <c r="AT3445" s="160" t="s">
        <v>259</v>
      </c>
      <c r="AU3445" s="160" t="s">
        <v>88</v>
      </c>
      <c r="AV3445" s="13" t="s">
        <v>88</v>
      </c>
      <c r="AW3445" s="13" t="s">
        <v>27</v>
      </c>
      <c r="AX3445" s="13" t="s">
        <v>72</v>
      </c>
      <c r="AY3445" s="160" t="s">
        <v>157</v>
      </c>
    </row>
    <row r="3446" spans="2:51" s="13" customFormat="1">
      <c r="B3446" s="159"/>
      <c r="D3446" s="154" t="s">
        <v>259</v>
      </c>
      <c r="E3446" s="160" t="s">
        <v>1</v>
      </c>
      <c r="F3446" s="161" t="s">
        <v>5800</v>
      </c>
      <c r="H3446" s="162">
        <v>16.46</v>
      </c>
      <c r="L3446" s="159"/>
      <c r="M3446" s="163"/>
      <c r="T3446" s="164"/>
      <c r="AT3446" s="160" t="s">
        <v>259</v>
      </c>
      <c r="AU3446" s="160" t="s">
        <v>88</v>
      </c>
      <c r="AV3446" s="13" t="s">
        <v>88</v>
      </c>
      <c r="AW3446" s="13" t="s">
        <v>27</v>
      </c>
      <c r="AX3446" s="13" t="s">
        <v>72</v>
      </c>
      <c r="AY3446" s="160" t="s">
        <v>157</v>
      </c>
    </row>
    <row r="3447" spans="2:51" s="13" customFormat="1" ht="20">
      <c r="B3447" s="159"/>
      <c r="D3447" s="154" t="s">
        <v>259</v>
      </c>
      <c r="E3447" s="160" t="s">
        <v>1</v>
      </c>
      <c r="F3447" s="161" t="s">
        <v>5801</v>
      </c>
      <c r="H3447" s="162">
        <v>36.19</v>
      </c>
      <c r="L3447" s="159"/>
      <c r="M3447" s="163"/>
      <c r="T3447" s="164"/>
      <c r="AT3447" s="160" t="s">
        <v>259</v>
      </c>
      <c r="AU3447" s="160" t="s">
        <v>88</v>
      </c>
      <c r="AV3447" s="13" t="s">
        <v>88</v>
      </c>
      <c r="AW3447" s="13" t="s">
        <v>27</v>
      </c>
      <c r="AX3447" s="13" t="s">
        <v>72</v>
      </c>
      <c r="AY3447" s="160" t="s">
        <v>157</v>
      </c>
    </row>
    <row r="3448" spans="2:51" s="13" customFormat="1">
      <c r="B3448" s="159"/>
      <c r="D3448" s="154" t="s">
        <v>259</v>
      </c>
      <c r="E3448" s="160" t="s">
        <v>1</v>
      </c>
      <c r="F3448" s="161" t="s">
        <v>5802</v>
      </c>
      <c r="H3448" s="162">
        <v>17.399999999999999</v>
      </c>
      <c r="L3448" s="159"/>
      <c r="M3448" s="163"/>
      <c r="T3448" s="164"/>
      <c r="AT3448" s="160" t="s">
        <v>259</v>
      </c>
      <c r="AU3448" s="160" t="s">
        <v>88</v>
      </c>
      <c r="AV3448" s="13" t="s">
        <v>88</v>
      </c>
      <c r="AW3448" s="13" t="s">
        <v>27</v>
      </c>
      <c r="AX3448" s="13" t="s">
        <v>72</v>
      </c>
      <c r="AY3448" s="160" t="s">
        <v>157</v>
      </c>
    </row>
    <row r="3449" spans="2:51" s="13" customFormat="1">
      <c r="B3449" s="159"/>
      <c r="D3449" s="154" t="s">
        <v>259</v>
      </c>
      <c r="E3449" s="160" t="s">
        <v>1</v>
      </c>
      <c r="F3449" s="161" t="s">
        <v>5803</v>
      </c>
      <c r="H3449" s="162">
        <v>19.03</v>
      </c>
      <c r="L3449" s="159"/>
      <c r="M3449" s="163"/>
      <c r="T3449" s="164"/>
      <c r="AT3449" s="160" t="s">
        <v>259</v>
      </c>
      <c r="AU3449" s="160" t="s">
        <v>88</v>
      </c>
      <c r="AV3449" s="13" t="s">
        <v>88</v>
      </c>
      <c r="AW3449" s="13" t="s">
        <v>27</v>
      </c>
      <c r="AX3449" s="13" t="s">
        <v>72</v>
      </c>
      <c r="AY3449" s="160" t="s">
        <v>157</v>
      </c>
    </row>
    <row r="3450" spans="2:51" s="13" customFormat="1">
      <c r="B3450" s="159"/>
      <c r="D3450" s="154" t="s">
        <v>259</v>
      </c>
      <c r="E3450" s="160" t="s">
        <v>1</v>
      </c>
      <c r="F3450" s="161" t="s">
        <v>5804</v>
      </c>
      <c r="H3450" s="162">
        <v>10.86</v>
      </c>
      <c r="L3450" s="159"/>
      <c r="M3450" s="163"/>
      <c r="T3450" s="164"/>
      <c r="AT3450" s="160" t="s">
        <v>259</v>
      </c>
      <c r="AU3450" s="160" t="s">
        <v>88</v>
      </c>
      <c r="AV3450" s="13" t="s">
        <v>88</v>
      </c>
      <c r="AW3450" s="13" t="s">
        <v>27</v>
      </c>
      <c r="AX3450" s="13" t="s">
        <v>72</v>
      </c>
      <c r="AY3450" s="160" t="s">
        <v>157</v>
      </c>
    </row>
    <row r="3451" spans="2:51" s="13" customFormat="1">
      <c r="B3451" s="159"/>
      <c r="D3451" s="154" t="s">
        <v>259</v>
      </c>
      <c r="E3451" s="160" t="s">
        <v>1</v>
      </c>
      <c r="F3451" s="161" t="s">
        <v>5805</v>
      </c>
      <c r="H3451" s="162">
        <v>25.25</v>
      </c>
      <c r="L3451" s="159"/>
      <c r="M3451" s="163"/>
      <c r="T3451" s="164"/>
      <c r="AT3451" s="160" t="s">
        <v>259</v>
      </c>
      <c r="AU3451" s="160" t="s">
        <v>88</v>
      </c>
      <c r="AV3451" s="13" t="s">
        <v>88</v>
      </c>
      <c r="AW3451" s="13" t="s">
        <v>27</v>
      </c>
      <c r="AX3451" s="13" t="s">
        <v>72</v>
      </c>
      <c r="AY3451" s="160" t="s">
        <v>157</v>
      </c>
    </row>
    <row r="3452" spans="2:51" s="13" customFormat="1">
      <c r="B3452" s="159"/>
      <c r="D3452" s="154" t="s">
        <v>259</v>
      </c>
      <c r="E3452" s="160" t="s">
        <v>1</v>
      </c>
      <c r="F3452" s="161" t="s">
        <v>5806</v>
      </c>
      <c r="H3452" s="162">
        <v>18.559999999999999</v>
      </c>
      <c r="L3452" s="159"/>
      <c r="M3452" s="163"/>
      <c r="T3452" s="164"/>
      <c r="AT3452" s="160" t="s">
        <v>259</v>
      </c>
      <c r="AU3452" s="160" t="s">
        <v>88</v>
      </c>
      <c r="AV3452" s="13" t="s">
        <v>88</v>
      </c>
      <c r="AW3452" s="13" t="s">
        <v>27</v>
      </c>
      <c r="AX3452" s="13" t="s">
        <v>72</v>
      </c>
      <c r="AY3452" s="160" t="s">
        <v>157</v>
      </c>
    </row>
    <row r="3453" spans="2:51" s="13" customFormat="1">
      <c r="B3453" s="159"/>
      <c r="D3453" s="154" t="s">
        <v>259</v>
      </c>
      <c r="E3453" s="160" t="s">
        <v>1</v>
      </c>
      <c r="F3453" s="161" t="s">
        <v>5807</v>
      </c>
      <c r="H3453" s="162">
        <v>27.71</v>
      </c>
      <c r="L3453" s="159"/>
      <c r="M3453" s="163"/>
      <c r="T3453" s="164"/>
      <c r="AT3453" s="160" t="s">
        <v>259</v>
      </c>
      <c r="AU3453" s="160" t="s">
        <v>88</v>
      </c>
      <c r="AV3453" s="13" t="s">
        <v>88</v>
      </c>
      <c r="AW3453" s="13" t="s">
        <v>27</v>
      </c>
      <c r="AX3453" s="13" t="s">
        <v>72</v>
      </c>
      <c r="AY3453" s="160" t="s">
        <v>157</v>
      </c>
    </row>
    <row r="3454" spans="2:51" s="12" customFormat="1">
      <c r="B3454" s="153"/>
      <c r="D3454" s="154" t="s">
        <v>259</v>
      </c>
      <c r="E3454" s="155" t="s">
        <v>1</v>
      </c>
      <c r="F3454" s="156" t="s">
        <v>2759</v>
      </c>
      <c r="H3454" s="155" t="s">
        <v>1</v>
      </c>
      <c r="L3454" s="153"/>
      <c r="M3454" s="157"/>
      <c r="T3454" s="158"/>
      <c r="AT3454" s="155" t="s">
        <v>259</v>
      </c>
      <c r="AU3454" s="155" t="s">
        <v>88</v>
      </c>
      <c r="AV3454" s="12" t="s">
        <v>80</v>
      </c>
      <c r="AW3454" s="12" t="s">
        <v>27</v>
      </c>
      <c r="AX3454" s="12" t="s">
        <v>72</v>
      </c>
      <c r="AY3454" s="155" t="s">
        <v>157</v>
      </c>
    </row>
    <row r="3455" spans="2:51" s="13" customFormat="1">
      <c r="B3455" s="159"/>
      <c r="D3455" s="154" t="s">
        <v>259</v>
      </c>
      <c r="E3455" s="160" t="s">
        <v>1</v>
      </c>
      <c r="F3455" s="161" t="s">
        <v>5808</v>
      </c>
      <c r="H3455" s="162">
        <v>17.8</v>
      </c>
      <c r="L3455" s="159"/>
      <c r="M3455" s="163"/>
      <c r="T3455" s="164"/>
      <c r="AT3455" s="160" t="s">
        <v>259</v>
      </c>
      <c r="AU3455" s="160" t="s">
        <v>88</v>
      </c>
      <c r="AV3455" s="13" t="s">
        <v>88</v>
      </c>
      <c r="AW3455" s="13" t="s">
        <v>27</v>
      </c>
      <c r="AX3455" s="13" t="s">
        <v>72</v>
      </c>
      <c r="AY3455" s="160" t="s">
        <v>157</v>
      </c>
    </row>
    <row r="3456" spans="2:51" s="13" customFormat="1" ht="20">
      <c r="B3456" s="159"/>
      <c r="D3456" s="154" t="s">
        <v>259</v>
      </c>
      <c r="E3456" s="160" t="s">
        <v>1</v>
      </c>
      <c r="F3456" s="161" t="s">
        <v>5809</v>
      </c>
      <c r="H3456" s="162">
        <v>21.49</v>
      </c>
      <c r="L3456" s="159"/>
      <c r="M3456" s="163"/>
      <c r="T3456" s="164"/>
      <c r="AT3456" s="160" t="s">
        <v>259</v>
      </c>
      <c r="AU3456" s="160" t="s">
        <v>88</v>
      </c>
      <c r="AV3456" s="13" t="s">
        <v>88</v>
      </c>
      <c r="AW3456" s="13" t="s">
        <v>27</v>
      </c>
      <c r="AX3456" s="13" t="s">
        <v>72</v>
      </c>
      <c r="AY3456" s="160" t="s">
        <v>157</v>
      </c>
    </row>
    <row r="3457" spans="2:65" s="13" customFormat="1">
      <c r="B3457" s="159"/>
      <c r="D3457" s="154" t="s">
        <v>259</v>
      </c>
      <c r="E3457" s="160" t="s">
        <v>1</v>
      </c>
      <c r="F3457" s="161" t="s">
        <v>5810</v>
      </c>
      <c r="H3457" s="162">
        <v>8.82</v>
      </c>
      <c r="L3457" s="159"/>
      <c r="M3457" s="163"/>
      <c r="T3457" s="164"/>
      <c r="AT3457" s="160" t="s">
        <v>259</v>
      </c>
      <c r="AU3457" s="160" t="s">
        <v>88</v>
      </c>
      <c r="AV3457" s="13" t="s">
        <v>88</v>
      </c>
      <c r="AW3457" s="13" t="s">
        <v>27</v>
      </c>
      <c r="AX3457" s="13" t="s">
        <v>72</v>
      </c>
      <c r="AY3457" s="160" t="s">
        <v>157</v>
      </c>
    </row>
    <row r="3458" spans="2:65" s="13" customFormat="1">
      <c r="B3458" s="159"/>
      <c r="D3458" s="154" t="s">
        <v>259</v>
      </c>
      <c r="E3458" s="160" t="s">
        <v>1</v>
      </c>
      <c r="F3458" s="161" t="s">
        <v>5811</v>
      </c>
      <c r="H3458" s="162">
        <v>11.49</v>
      </c>
      <c r="L3458" s="159"/>
      <c r="M3458" s="163"/>
      <c r="T3458" s="164"/>
      <c r="AT3458" s="160" t="s">
        <v>259</v>
      </c>
      <c r="AU3458" s="160" t="s">
        <v>88</v>
      </c>
      <c r="AV3458" s="13" t="s">
        <v>88</v>
      </c>
      <c r="AW3458" s="13" t="s">
        <v>27</v>
      </c>
      <c r="AX3458" s="13" t="s">
        <v>72</v>
      </c>
      <c r="AY3458" s="160" t="s">
        <v>157</v>
      </c>
    </row>
    <row r="3459" spans="2:65" s="13" customFormat="1">
      <c r="B3459" s="159"/>
      <c r="D3459" s="154" t="s">
        <v>259</v>
      </c>
      <c r="E3459" s="160" t="s">
        <v>1</v>
      </c>
      <c r="F3459" s="161" t="s">
        <v>5812</v>
      </c>
      <c r="H3459" s="162">
        <v>19.98</v>
      </c>
      <c r="L3459" s="159"/>
      <c r="M3459" s="163"/>
      <c r="T3459" s="164"/>
      <c r="AT3459" s="160" t="s">
        <v>259</v>
      </c>
      <c r="AU3459" s="160" t="s">
        <v>88</v>
      </c>
      <c r="AV3459" s="13" t="s">
        <v>88</v>
      </c>
      <c r="AW3459" s="13" t="s">
        <v>27</v>
      </c>
      <c r="AX3459" s="13" t="s">
        <v>72</v>
      </c>
      <c r="AY3459" s="160" t="s">
        <v>157</v>
      </c>
    </row>
    <row r="3460" spans="2:65" s="13" customFormat="1">
      <c r="B3460" s="159"/>
      <c r="D3460" s="154" t="s">
        <v>259</v>
      </c>
      <c r="E3460" s="160" t="s">
        <v>1</v>
      </c>
      <c r="F3460" s="161" t="s">
        <v>5813</v>
      </c>
      <c r="H3460" s="162">
        <v>5.89</v>
      </c>
      <c r="L3460" s="159"/>
      <c r="M3460" s="163"/>
      <c r="T3460" s="164"/>
      <c r="AT3460" s="160" t="s">
        <v>259</v>
      </c>
      <c r="AU3460" s="160" t="s">
        <v>88</v>
      </c>
      <c r="AV3460" s="13" t="s">
        <v>88</v>
      </c>
      <c r="AW3460" s="13" t="s">
        <v>27</v>
      </c>
      <c r="AX3460" s="13" t="s">
        <v>72</v>
      </c>
      <c r="AY3460" s="160" t="s">
        <v>157</v>
      </c>
    </row>
    <row r="3461" spans="2:65" s="13" customFormat="1">
      <c r="B3461" s="159"/>
      <c r="D3461" s="154" t="s">
        <v>259</v>
      </c>
      <c r="E3461" s="160" t="s">
        <v>1</v>
      </c>
      <c r="F3461" s="161" t="s">
        <v>5814</v>
      </c>
      <c r="H3461" s="162">
        <v>24.2</v>
      </c>
      <c r="L3461" s="159"/>
      <c r="M3461" s="163"/>
      <c r="T3461" s="164"/>
      <c r="AT3461" s="160" t="s">
        <v>259</v>
      </c>
      <c r="AU3461" s="160" t="s">
        <v>88</v>
      </c>
      <c r="AV3461" s="13" t="s">
        <v>88</v>
      </c>
      <c r="AW3461" s="13" t="s">
        <v>27</v>
      </c>
      <c r="AX3461" s="13" t="s">
        <v>72</v>
      </c>
      <c r="AY3461" s="160" t="s">
        <v>157</v>
      </c>
    </row>
    <row r="3462" spans="2:65" s="12" customFormat="1">
      <c r="B3462" s="153"/>
      <c r="D3462" s="154" t="s">
        <v>259</v>
      </c>
      <c r="E3462" s="155" t="s">
        <v>1</v>
      </c>
      <c r="F3462" s="156" t="s">
        <v>2760</v>
      </c>
      <c r="H3462" s="155" t="s">
        <v>1</v>
      </c>
      <c r="L3462" s="153"/>
      <c r="M3462" s="157"/>
      <c r="T3462" s="158"/>
      <c r="AT3462" s="155" t="s">
        <v>259</v>
      </c>
      <c r="AU3462" s="155" t="s">
        <v>88</v>
      </c>
      <c r="AV3462" s="12" t="s">
        <v>80</v>
      </c>
      <c r="AW3462" s="12" t="s">
        <v>27</v>
      </c>
      <c r="AX3462" s="12" t="s">
        <v>72</v>
      </c>
      <c r="AY3462" s="155" t="s">
        <v>157</v>
      </c>
    </row>
    <row r="3463" spans="2:65" s="13" customFormat="1">
      <c r="B3463" s="159"/>
      <c r="D3463" s="154" t="s">
        <v>259</v>
      </c>
      <c r="E3463" s="160" t="s">
        <v>1</v>
      </c>
      <c r="F3463" s="161" t="s">
        <v>5815</v>
      </c>
      <c r="H3463" s="162">
        <v>10.78</v>
      </c>
      <c r="L3463" s="159"/>
      <c r="M3463" s="163"/>
      <c r="T3463" s="164"/>
      <c r="AT3463" s="160" t="s">
        <v>259</v>
      </c>
      <c r="AU3463" s="160" t="s">
        <v>88</v>
      </c>
      <c r="AV3463" s="13" t="s">
        <v>88</v>
      </c>
      <c r="AW3463" s="13" t="s">
        <v>27</v>
      </c>
      <c r="AX3463" s="13" t="s">
        <v>72</v>
      </c>
      <c r="AY3463" s="160" t="s">
        <v>157</v>
      </c>
    </row>
    <row r="3464" spans="2:65" s="13" customFormat="1">
      <c r="B3464" s="159"/>
      <c r="D3464" s="154" t="s">
        <v>259</v>
      </c>
      <c r="E3464" s="160" t="s">
        <v>1</v>
      </c>
      <c r="F3464" s="161" t="s">
        <v>5816</v>
      </c>
      <c r="H3464" s="162">
        <v>14.96</v>
      </c>
      <c r="L3464" s="159"/>
      <c r="M3464" s="163"/>
      <c r="T3464" s="164"/>
      <c r="AT3464" s="160" t="s">
        <v>259</v>
      </c>
      <c r="AU3464" s="160" t="s">
        <v>88</v>
      </c>
      <c r="AV3464" s="13" t="s">
        <v>88</v>
      </c>
      <c r="AW3464" s="13" t="s">
        <v>27</v>
      </c>
      <c r="AX3464" s="13" t="s">
        <v>72</v>
      </c>
      <c r="AY3464" s="160" t="s">
        <v>157</v>
      </c>
    </row>
    <row r="3465" spans="2:65" s="12" customFormat="1">
      <c r="B3465" s="153"/>
      <c r="D3465" s="154" t="s">
        <v>259</v>
      </c>
      <c r="E3465" s="155" t="s">
        <v>1</v>
      </c>
      <c r="F3465" s="156" t="s">
        <v>2761</v>
      </c>
      <c r="H3465" s="155" t="s">
        <v>1</v>
      </c>
      <c r="L3465" s="153"/>
      <c r="M3465" s="157"/>
      <c r="T3465" s="158"/>
      <c r="AT3465" s="155" t="s">
        <v>259</v>
      </c>
      <c r="AU3465" s="155" t="s">
        <v>88</v>
      </c>
      <c r="AV3465" s="12" t="s">
        <v>80</v>
      </c>
      <c r="AW3465" s="12" t="s">
        <v>27</v>
      </c>
      <c r="AX3465" s="12" t="s">
        <v>72</v>
      </c>
      <c r="AY3465" s="155" t="s">
        <v>157</v>
      </c>
    </row>
    <row r="3466" spans="2:65" s="13" customFormat="1">
      <c r="B3466" s="159"/>
      <c r="D3466" s="154" t="s">
        <v>259</v>
      </c>
      <c r="E3466" s="160" t="s">
        <v>1</v>
      </c>
      <c r="F3466" s="161" t="s">
        <v>5817</v>
      </c>
      <c r="H3466" s="162">
        <v>3.46</v>
      </c>
      <c r="L3466" s="159"/>
      <c r="M3466" s="163"/>
      <c r="T3466" s="164"/>
      <c r="AT3466" s="160" t="s">
        <v>259</v>
      </c>
      <c r="AU3466" s="160" t="s">
        <v>88</v>
      </c>
      <c r="AV3466" s="13" t="s">
        <v>88</v>
      </c>
      <c r="AW3466" s="13" t="s">
        <v>27</v>
      </c>
      <c r="AX3466" s="13" t="s">
        <v>72</v>
      </c>
      <c r="AY3466" s="160" t="s">
        <v>157</v>
      </c>
    </row>
    <row r="3467" spans="2:65" s="13" customFormat="1">
      <c r="B3467" s="159"/>
      <c r="D3467" s="154" t="s">
        <v>259</v>
      </c>
      <c r="E3467" s="160" t="s">
        <v>1</v>
      </c>
      <c r="F3467" s="161" t="s">
        <v>5818</v>
      </c>
      <c r="H3467" s="162">
        <v>16.68</v>
      </c>
      <c r="L3467" s="159"/>
      <c r="M3467" s="163"/>
      <c r="T3467" s="164"/>
      <c r="AT3467" s="160" t="s">
        <v>259</v>
      </c>
      <c r="AU3467" s="160" t="s">
        <v>88</v>
      </c>
      <c r="AV3467" s="13" t="s">
        <v>88</v>
      </c>
      <c r="AW3467" s="13" t="s">
        <v>27</v>
      </c>
      <c r="AX3467" s="13" t="s">
        <v>72</v>
      </c>
      <c r="AY3467" s="160" t="s">
        <v>157</v>
      </c>
    </row>
    <row r="3468" spans="2:65" s="14" customFormat="1">
      <c r="B3468" s="165"/>
      <c r="D3468" s="154" t="s">
        <v>259</v>
      </c>
      <c r="E3468" s="166" t="s">
        <v>1</v>
      </c>
      <c r="F3468" s="167" t="s">
        <v>265</v>
      </c>
      <c r="H3468" s="168">
        <v>458.77</v>
      </c>
      <c r="L3468" s="165"/>
      <c r="M3468" s="169"/>
      <c r="T3468" s="170"/>
      <c r="AT3468" s="166" t="s">
        <v>259</v>
      </c>
      <c r="AU3468" s="166" t="s">
        <v>88</v>
      </c>
      <c r="AV3468" s="14" t="s">
        <v>164</v>
      </c>
      <c r="AW3468" s="14" t="s">
        <v>27</v>
      </c>
      <c r="AX3468" s="14" t="s">
        <v>80</v>
      </c>
      <c r="AY3468" s="166" t="s">
        <v>157</v>
      </c>
    </row>
    <row r="3469" spans="2:65" s="1" customFormat="1" ht="33" customHeight="1">
      <c r="B3469" s="28"/>
      <c r="C3469" s="205" t="s">
        <v>5819</v>
      </c>
      <c r="D3469" s="205" t="s">
        <v>557</v>
      </c>
      <c r="E3469" s="206" t="s">
        <v>5820</v>
      </c>
      <c r="F3469" s="207" t="s">
        <v>5821</v>
      </c>
      <c r="G3469" s="208" t="s">
        <v>411</v>
      </c>
      <c r="H3469" s="209">
        <v>504.64699999999999</v>
      </c>
      <c r="I3469" s="904"/>
      <c r="J3469" s="210">
        <f>ROUND(I3469*H3469,2)</f>
        <v>0</v>
      </c>
      <c r="K3469" s="207" t="s">
        <v>2720</v>
      </c>
      <c r="L3469" s="185"/>
      <c r="M3469" s="186" t="s">
        <v>1</v>
      </c>
      <c r="N3469" s="187" t="s">
        <v>38</v>
      </c>
      <c r="O3469" s="142">
        <v>0</v>
      </c>
      <c r="P3469" s="142">
        <f>O3469*H3469</f>
        <v>0</v>
      </c>
      <c r="Q3469" s="142">
        <v>2.64E-3</v>
      </c>
      <c r="R3469" s="142">
        <f>Q3469*H3469</f>
        <v>1.33226808</v>
      </c>
      <c r="S3469" s="142">
        <v>0</v>
      </c>
      <c r="T3469" s="143">
        <f>S3469*H3469</f>
        <v>0</v>
      </c>
      <c r="AR3469" s="144" t="s">
        <v>735</v>
      </c>
      <c r="AT3469" s="144" t="s">
        <v>557</v>
      </c>
      <c r="AU3469" s="144" t="s">
        <v>88</v>
      </c>
      <c r="AY3469" s="16" t="s">
        <v>157</v>
      </c>
      <c r="BE3469" s="145">
        <f>IF(N3469="základní",J3469,0)</f>
        <v>0</v>
      </c>
      <c r="BF3469" s="145">
        <f>IF(N3469="snížená",J3469,0)</f>
        <v>0</v>
      </c>
      <c r="BG3469" s="145">
        <f>IF(N3469="zákl. přenesená",J3469,0)</f>
        <v>0</v>
      </c>
      <c r="BH3469" s="145">
        <f>IF(N3469="sníž. přenesená",J3469,0)</f>
        <v>0</v>
      </c>
      <c r="BI3469" s="145">
        <f>IF(N3469="nulová",J3469,0)</f>
        <v>0</v>
      </c>
      <c r="BJ3469" s="16" t="s">
        <v>88</v>
      </c>
      <c r="BK3469" s="145">
        <f>ROUND(I3469*H3469,2)</f>
        <v>0</v>
      </c>
      <c r="BL3469" s="16" t="s">
        <v>188</v>
      </c>
      <c r="BM3469" s="144" t="s">
        <v>5822</v>
      </c>
    </row>
    <row r="3470" spans="2:65" s="12" customFormat="1">
      <c r="B3470" s="153"/>
      <c r="D3470" s="154" t="s">
        <v>259</v>
      </c>
      <c r="E3470" s="155" t="s">
        <v>1</v>
      </c>
      <c r="F3470" s="156" t="s">
        <v>2723</v>
      </c>
      <c r="H3470" s="155" t="s">
        <v>1</v>
      </c>
      <c r="L3470" s="153"/>
      <c r="M3470" s="157"/>
      <c r="T3470" s="158"/>
      <c r="AT3470" s="155" t="s">
        <v>259</v>
      </c>
      <c r="AU3470" s="155" t="s">
        <v>88</v>
      </c>
      <c r="AV3470" s="12" t="s">
        <v>80</v>
      </c>
      <c r="AW3470" s="12" t="s">
        <v>27</v>
      </c>
      <c r="AX3470" s="12" t="s">
        <v>72</v>
      </c>
      <c r="AY3470" s="155" t="s">
        <v>157</v>
      </c>
    </row>
    <row r="3471" spans="2:65" s="12" customFormat="1">
      <c r="B3471" s="153"/>
      <c r="D3471" s="154" t="s">
        <v>259</v>
      </c>
      <c r="E3471" s="155" t="s">
        <v>1</v>
      </c>
      <c r="F3471" s="156" t="s">
        <v>2758</v>
      </c>
      <c r="H3471" s="155" t="s">
        <v>1</v>
      </c>
      <c r="L3471" s="153"/>
      <c r="M3471" s="157"/>
      <c r="T3471" s="158"/>
      <c r="AT3471" s="155" t="s">
        <v>259</v>
      </c>
      <c r="AU3471" s="155" t="s">
        <v>88</v>
      </c>
      <c r="AV3471" s="12" t="s">
        <v>80</v>
      </c>
      <c r="AW3471" s="12" t="s">
        <v>27</v>
      </c>
      <c r="AX3471" s="12" t="s">
        <v>72</v>
      </c>
      <c r="AY3471" s="155" t="s">
        <v>157</v>
      </c>
    </row>
    <row r="3472" spans="2:65" s="12" customFormat="1" ht="20">
      <c r="B3472" s="153"/>
      <c r="D3472" s="154" t="s">
        <v>259</v>
      </c>
      <c r="E3472" s="155" t="s">
        <v>1</v>
      </c>
      <c r="F3472" s="156" t="s">
        <v>5792</v>
      </c>
      <c r="H3472" s="155" t="s">
        <v>1</v>
      </c>
      <c r="L3472" s="153"/>
      <c r="M3472" s="157"/>
      <c r="T3472" s="158"/>
      <c r="AT3472" s="155" t="s">
        <v>259</v>
      </c>
      <c r="AU3472" s="155" t="s">
        <v>88</v>
      </c>
      <c r="AV3472" s="12" t="s">
        <v>80</v>
      </c>
      <c r="AW3472" s="12" t="s">
        <v>27</v>
      </c>
      <c r="AX3472" s="12" t="s">
        <v>72</v>
      </c>
      <c r="AY3472" s="155" t="s">
        <v>157</v>
      </c>
    </row>
    <row r="3473" spans="2:51" s="13" customFormat="1">
      <c r="B3473" s="159"/>
      <c r="D3473" s="154" t="s">
        <v>259</v>
      </c>
      <c r="E3473" s="160" t="s">
        <v>1</v>
      </c>
      <c r="F3473" s="161" t="s">
        <v>5793</v>
      </c>
      <c r="H3473" s="162">
        <v>19.32</v>
      </c>
      <c r="L3473" s="159"/>
      <c r="M3473" s="163"/>
      <c r="T3473" s="164"/>
      <c r="AT3473" s="160" t="s">
        <v>259</v>
      </c>
      <c r="AU3473" s="160" t="s">
        <v>88</v>
      </c>
      <c r="AV3473" s="13" t="s">
        <v>88</v>
      </c>
      <c r="AW3473" s="13" t="s">
        <v>27</v>
      </c>
      <c r="AX3473" s="13" t="s">
        <v>72</v>
      </c>
      <c r="AY3473" s="160" t="s">
        <v>157</v>
      </c>
    </row>
    <row r="3474" spans="2:51" s="13" customFormat="1" ht="20">
      <c r="B3474" s="159"/>
      <c r="D3474" s="154" t="s">
        <v>259</v>
      </c>
      <c r="E3474" s="160" t="s">
        <v>1</v>
      </c>
      <c r="F3474" s="161" t="s">
        <v>5794</v>
      </c>
      <c r="H3474" s="162">
        <v>17.52</v>
      </c>
      <c r="L3474" s="159"/>
      <c r="M3474" s="163"/>
      <c r="T3474" s="164"/>
      <c r="AT3474" s="160" t="s">
        <v>259</v>
      </c>
      <c r="AU3474" s="160" t="s">
        <v>88</v>
      </c>
      <c r="AV3474" s="13" t="s">
        <v>88</v>
      </c>
      <c r="AW3474" s="13" t="s">
        <v>27</v>
      </c>
      <c r="AX3474" s="13" t="s">
        <v>72</v>
      </c>
      <c r="AY3474" s="160" t="s">
        <v>157</v>
      </c>
    </row>
    <row r="3475" spans="2:51" s="13" customFormat="1" ht="20">
      <c r="B3475" s="159"/>
      <c r="D3475" s="154" t="s">
        <v>259</v>
      </c>
      <c r="E3475" s="160" t="s">
        <v>1</v>
      </c>
      <c r="F3475" s="161" t="s">
        <v>5795</v>
      </c>
      <c r="H3475" s="162">
        <v>21.4</v>
      </c>
      <c r="L3475" s="159"/>
      <c r="M3475" s="163"/>
      <c r="T3475" s="164"/>
      <c r="AT3475" s="160" t="s">
        <v>259</v>
      </c>
      <c r="AU3475" s="160" t="s">
        <v>88</v>
      </c>
      <c r="AV3475" s="13" t="s">
        <v>88</v>
      </c>
      <c r="AW3475" s="13" t="s">
        <v>27</v>
      </c>
      <c r="AX3475" s="13" t="s">
        <v>72</v>
      </c>
      <c r="AY3475" s="160" t="s">
        <v>157</v>
      </c>
    </row>
    <row r="3476" spans="2:51" s="13" customFormat="1">
      <c r="B3476" s="159"/>
      <c r="D3476" s="154" t="s">
        <v>259</v>
      </c>
      <c r="E3476" s="160" t="s">
        <v>1</v>
      </c>
      <c r="F3476" s="161" t="s">
        <v>5796</v>
      </c>
      <c r="H3476" s="162">
        <v>19.7</v>
      </c>
      <c r="L3476" s="159"/>
      <c r="M3476" s="163"/>
      <c r="T3476" s="164"/>
      <c r="AT3476" s="160" t="s">
        <v>259</v>
      </c>
      <c r="AU3476" s="160" t="s">
        <v>88</v>
      </c>
      <c r="AV3476" s="13" t="s">
        <v>88</v>
      </c>
      <c r="AW3476" s="13" t="s">
        <v>27</v>
      </c>
      <c r="AX3476" s="13" t="s">
        <v>72</v>
      </c>
      <c r="AY3476" s="160" t="s">
        <v>157</v>
      </c>
    </row>
    <row r="3477" spans="2:51" s="13" customFormat="1">
      <c r="B3477" s="159"/>
      <c r="D3477" s="154" t="s">
        <v>259</v>
      </c>
      <c r="E3477" s="160" t="s">
        <v>1</v>
      </c>
      <c r="F3477" s="161" t="s">
        <v>5797</v>
      </c>
      <c r="H3477" s="162">
        <v>18.2</v>
      </c>
      <c r="L3477" s="159"/>
      <c r="M3477" s="163"/>
      <c r="T3477" s="164"/>
      <c r="AT3477" s="160" t="s">
        <v>259</v>
      </c>
      <c r="AU3477" s="160" t="s">
        <v>88</v>
      </c>
      <c r="AV3477" s="13" t="s">
        <v>88</v>
      </c>
      <c r="AW3477" s="13" t="s">
        <v>27</v>
      </c>
      <c r="AX3477" s="13" t="s">
        <v>72</v>
      </c>
      <c r="AY3477" s="160" t="s">
        <v>157</v>
      </c>
    </row>
    <row r="3478" spans="2:51" s="13" customFormat="1">
      <c r="B3478" s="159"/>
      <c r="D3478" s="154" t="s">
        <v>259</v>
      </c>
      <c r="E3478" s="160" t="s">
        <v>1</v>
      </c>
      <c r="F3478" s="161" t="s">
        <v>5798</v>
      </c>
      <c r="H3478" s="162">
        <v>17.5</v>
      </c>
      <c r="L3478" s="159"/>
      <c r="M3478" s="163"/>
      <c r="T3478" s="164"/>
      <c r="AT3478" s="160" t="s">
        <v>259</v>
      </c>
      <c r="AU3478" s="160" t="s">
        <v>88</v>
      </c>
      <c r="AV3478" s="13" t="s">
        <v>88</v>
      </c>
      <c r="AW3478" s="13" t="s">
        <v>27</v>
      </c>
      <c r="AX3478" s="13" t="s">
        <v>72</v>
      </c>
      <c r="AY3478" s="160" t="s">
        <v>157</v>
      </c>
    </row>
    <row r="3479" spans="2:51" s="13" customFormat="1">
      <c r="B3479" s="159"/>
      <c r="D3479" s="154" t="s">
        <v>259</v>
      </c>
      <c r="E3479" s="160" t="s">
        <v>1</v>
      </c>
      <c r="F3479" s="161" t="s">
        <v>5799</v>
      </c>
      <c r="H3479" s="162">
        <v>18.12</v>
      </c>
      <c r="L3479" s="159"/>
      <c r="M3479" s="163"/>
      <c r="T3479" s="164"/>
      <c r="AT3479" s="160" t="s">
        <v>259</v>
      </c>
      <c r="AU3479" s="160" t="s">
        <v>88</v>
      </c>
      <c r="AV3479" s="13" t="s">
        <v>88</v>
      </c>
      <c r="AW3479" s="13" t="s">
        <v>27</v>
      </c>
      <c r="AX3479" s="13" t="s">
        <v>72</v>
      </c>
      <c r="AY3479" s="160" t="s">
        <v>157</v>
      </c>
    </row>
    <row r="3480" spans="2:51" s="13" customFormat="1">
      <c r="B3480" s="159"/>
      <c r="D3480" s="154" t="s">
        <v>259</v>
      </c>
      <c r="E3480" s="160" t="s">
        <v>1</v>
      </c>
      <c r="F3480" s="161" t="s">
        <v>5800</v>
      </c>
      <c r="H3480" s="162">
        <v>16.46</v>
      </c>
      <c r="L3480" s="159"/>
      <c r="M3480" s="163"/>
      <c r="T3480" s="164"/>
      <c r="AT3480" s="160" t="s">
        <v>259</v>
      </c>
      <c r="AU3480" s="160" t="s">
        <v>88</v>
      </c>
      <c r="AV3480" s="13" t="s">
        <v>88</v>
      </c>
      <c r="AW3480" s="13" t="s">
        <v>27</v>
      </c>
      <c r="AX3480" s="13" t="s">
        <v>72</v>
      </c>
      <c r="AY3480" s="160" t="s">
        <v>157</v>
      </c>
    </row>
    <row r="3481" spans="2:51" s="13" customFormat="1" ht="20">
      <c r="B3481" s="159"/>
      <c r="D3481" s="154" t="s">
        <v>259</v>
      </c>
      <c r="E3481" s="160" t="s">
        <v>1</v>
      </c>
      <c r="F3481" s="161" t="s">
        <v>5801</v>
      </c>
      <c r="H3481" s="162">
        <v>36.19</v>
      </c>
      <c r="L3481" s="159"/>
      <c r="M3481" s="163"/>
      <c r="T3481" s="164"/>
      <c r="AT3481" s="160" t="s">
        <v>259</v>
      </c>
      <c r="AU3481" s="160" t="s">
        <v>88</v>
      </c>
      <c r="AV3481" s="13" t="s">
        <v>88</v>
      </c>
      <c r="AW3481" s="13" t="s">
        <v>27</v>
      </c>
      <c r="AX3481" s="13" t="s">
        <v>72</v>
      </c>
      <c r="AY3481" s="160" t="s">
        <v>157</v>
      </c>
    </row>
    <row r="3482" spans="2:51" s="13" customFormat="1">
      <c r="B3482" s="159"/>
      <c r="D3482" s="154" t="s">
        <v>259</v>
      </c>
      <c r="E3482" s="160" t="s">
        <v>1</v>
      </c>
      <c r="F3482" s="161" t="s">
        <v>5802</v>
      </c>
      <c r="H3482" s="162">
        <v>17.399999999999999</v>
      </c>
      <c r="L3482" s="159"/>
      <c r="M3482" s="163"/>
      <c r="T3482" s="164"/>
      <c r="AT3482" s="160" t="s">
        <v>259</v>
      </c>
      <c r="AU3482" s="160" t="s">
        <v>88</v>
      </c>
      <c r="AV3482" s="13" t="s">
        <v>88</v>
      </c>
      <c r="AW3482" s="13" t="s">
        <v>27</v>
      </c>
      <c r="AX3482" s="13" t="s">
        <v>72</v>
      </c>
      <c r="AY3482" s="160" t="s">
        <v>157</v>
      </c>
    </row>
    <row r="3483" spans="2:51" s="13" customFormat="1">
      <c r="B3483" s="159"/>
      <c r="D3483" s="154" t="s">
        <v>259</v>
      </c>
      <c r="E3483" s="160" t="s">
        <v>1</v>
      </c>
      <c r="F3483" s="161" t="s">
        <v>5803</v>
      </c>
      <c r="H3483" s="162">
        <v>19.03</v>
      </c>
      <c r="L3483" s="159"/>
      <c r="M3483" s="163"/>
      <c r="T3483" s="164"/>
      <c r="AT3483" s="160" t="s">
        <v>259</v>
      </c>
      <c r="AU3483" s="160" t="s">
        <v>88</v>
      </c>
      <c r="AV3483" s="13" t="s">
        <v>88</v>
      </c>
      <c r="AW3483" s="13" t="s">
        <v>27</v>
      </c>
      <c r="AX3483" s="13" t="s">
        <v>72</v>
      </c>
      <c r="AY3483" s="160" t="s">
        <v>157</v>
      </c>
    </row>
    <row r="3484" spans="2:51" s="13" customFormat="1">
      <c r="B3484" s="159"/>
      <c r="D3484" s="154" t="s">
        <v>259</v>
      </c>
      <c r="E3484" s="160" t="s">
        <v>1</v>
      </c>
      <c r="F3484" s="161" t="s">
        <v>5804</v>
      </c>
      <c r="H3484" s="162">
        <v>10.86</v>
      </c>
      <c r="L3484" s="159"/>
      <c r="M3484" s="163"/>
      <c r="T3484" s="164"/>
      <c r="AT3484" s="160" t="s">
        <v>259</v>
      </c>
      <c r="AU3484" s="160" t="s">
        <v>88</v>
      </c>
      <c r="AV3484" s="13" t="s">
        <v>88</v>
      </c>
      <c r="AW3484" s="13" t="s">
        <v>27</v>
      </c>
      <c r="AX3484" s="13" t="s">
        <v>72</v>
      </c>
      <c r="AY3484" s="160" t="s">
        <v>157</v>
      </c>
    </row>
    <row r="3485" spans="2:51" s="13" customFormat="1">
      <c r="B3485" s="159"/>
      <c r="D3485" s="154" t="s">
        <v>259</v>
      </c>
      <c r="E3485" s="160" t="s">
        <v>1</v>
      </c>
      <c r="F3485" s="161" t="s">
        <v>5805</v>
      </c>
      <c r="H3485" s="162">
        <v>25.25</v>
      </c>
      <c r="L3485" s="159"/>
      <c r="M3485" s="163"/>
      <c r="T3485" s="164"/>
      <c r="AT3485" s="160" t="s">
        <v>259</v>
      </c>
      <c r="AU3485" s="160" t="s">
        <v>88</v>
      </c>
      <c r="AV3485" s="13" t="s">
        <v>88</v>
      </c>
      <c r="AW3485" s="13" t="s">
        <v>27</v>
      </c>
      <c r="AX3485" s="13" t="s">
        <v>72</v>
      </c>
      <c r="AY3485" s="160" t="s">
        <v>157</v>
      </c>
    </row>
    <row r="3486" spans="2:51" s="13" customFormat="1">
      <c r="B3486" s="159"/>
      <c r="D3486" s="154" t="s">
        <v>259</v>
      </c>
      <c r="E3486" s="160" t="s">
        <v>1</v>
      </c>
      <c r="F3486" s="161" t="s">
        <v>5806</v>
      </c>
      <c r="H3486" s="162">
        <v>18.559999999999999</v>
      </c>
      <c r="L3486" s="159"/>
      <c r="M3486" s="163"/>
      <c r="T3486" s="164"/>
      <c r="AT3486" s="160" t="s">
        <v>259</v>
      </c>
      <c r="AU3486" s="160" t="s">
        <v>88</v>
      </c>
      <c r="AV3486" s="13" t="s">
        <v>88</v>
      </c>
      <c r="AW3486" s="13" t="s">
        <v>27</v>
      </c>
      <c r="AX3486" s="13" t="s">
        <v>72</v>
      </c>
      <c r="AY3486" s="160" t="s">
        <v>157</v>
      </c>
    </row>
    <row r="3487" spans="2:51" s="13" customFormat="1">
      <c r="B3487" s="159"/>
      <c r="D3487" s="154" t="s">
        <v>259</v>
      </c>
      <c r="E3487" s="160" t="s">
        <v>1</v>
      </c>
      <c r="F3487" s="161" t="s">
        <v>5807</v>
      </c>
      <c r="H3487" s="162">
        <v>27.71</v>
      </c>
      <c r="L3487" s="159"/>
      <c r="M3487" s="163"/>
      <c r="T3487" s="164"/>
      <c r="AT3487" s="160" t="s">
        <v>259</v>
      </c>
      <c r="AU3487" s="160" t="s">
        <v>88</v>
      </c>
      <c r="AV3487" s="13" t="s">
        <v>88</v>
      </c>
      <c r="AW3487" s="13" t="s">
        <v>27</v>
      </c>
      <c r="AX3487" s="13" t="s">
        <v>72</v>
      </c>
      <c r="AY3487" s="160" t="s">
        <v>157</v>
      </c>
    </row>
    <row r="3488" spans="2:51" s="12" customFormat="1">
      <c r="B3488" s="153"/>
      <c r="D3488" s="154" t="s">
        <v>259</v>
      </c>
      <c r="E3488" s="155" t="s">
        <v>1</v>
      </c>
      <c r="F3488" s="156" t="s">
        <v>2759</v>
      </c>
      <c r="H3488" s="155" t="s">
        <v>1</v>
      </c>
      <c r="L3488" s="153"/>
      <c r="M3488" s="157"/>
      <c r="T3488" s="158"/>
      <c r="AT3488" s="155" t="s">
        <v>259</v>
      </c>
      <c r="AU3488" s="155" t="s">
        <v>88</v>
      </c>
      <c r="AV3488" s="12" t="s">
        <v>80</v>
      </c>
      <c r="AW3488" s="12" t="s">
        <v>27</v>
      </c>
      <c r="AX3488" s="12" t="s">
        <v>72</v>
      </c>
      <c r="AY3488" s="155" t="s">
        <v>157</v>
      </c>
    </row>
    <row r="3489" spans="2:65" s="13" customFormat="1">
      <c r="B3489" s="159"/>
      <c r="D3489" s="154" t="s">
        <v>259</v>
      </c>
      <c r="E3489" s="160" t="s">
        <v>1</v>
      </c>
      <c r="F3489" s="161" t="s">
        <v>5808</v>
      </c>
      <c r="H3489" s="162">
        <v>17.8</v>
      </c>
      <c r="L3489" s="159"/>
      <c r="M3489" s="163"/>
      <c r="T3489" s="164"/>
      <c r="AT3489" s="160" t="s">
        <v>259</v>
      </c>
      <c r="AU3489" s="160" t="s">
        <v>88</v>
      </c>
      <c r="AV3489" s="13" t="s">
        <v>88</v>
      </c>
      <c r="AW3489" s="13" t="s">
        <v>27</v>
      </c>
      <c r="AX3489" s="13" t="s">
        <v>72</v>
      </c>
      <c r="AY3489" s="160" t="s">
        <v>157</v>
      </c>
    </row>
    <row r="3490" spans="2:65" s="13" customFormat="1" ht="20">
      <c r="B3490" s="159"/>
      <c r="D3490" s="154" t="s">
        <v>259</v>
      </c>
      <c r="E3490" s="160" t="s">
        <v>1</v>
      </c>
      <c r="F3490" s="161" t="s">
        <v>5809</v>
      </c>
      <c r="H3490" s="162">
        <v>21.49</v>
      </c>
      <c r="L3490" s="159"/>
      <c r="M3490" s="163"/>
      <c r="T3490" s="164"/>
      <c r="AT3490" s="160" t="s">
        <v>259</v>
      </c>
      <c r="AU3490" s="160" t="s">
        <v>88</v>
      </c>
      <c r="AV3490" s="13" t="s">
        <v>88</v>
      </c>
      <c r="AW3490" s="13" t="s">
        <v>27</v>
      </c>
      <c r="AX3490" s="13" t="s">
        <v>72</v>
      </c>
      <c r="AY3490" s="160" t="s">
        <v>157</v>
      </c>
    </row>
    <row r="3491" spans="2:65" s="13" customFormat="1">
      <c r="B3491" s="159"/>
      <c r="D3491" s="154" t="s">
        <v>259</v>
      </c>
      <c r="E3491" s="160" t="s">
        <v>1</v>
      </c>
      <c r="F3491" s="161" t="s">
        <v>5810</v>
      </c>
      <c r="H3491" s="162">
        <v>8.82</v>
      </c>
      <c r="L3491" s="159"/>
      <c r="M3491" s="163"/>
      <c r="T3491" s="164"/>
      <c r="AT3491" s="160" t="s">
        <v>259</v>
      </c>
      <c r="AU3491" s="160" t="s">
        <v>88</v>
      </c>
      <c r="AV3491" s="13" t="s">
        <v>88</v>
      </c>
      <c r="AW3491" s="13" t="s">
        <v>27</v>
      </c>
      <c r="AX3491" s="13" t="s">
        <v>72</v>
      </c>
      <c r="AY3491" s="160" t="s">
        <v>157</v>
      </c>
    </row>
    <row r="3492" spans="2:65" s="13" customFormat="1">
      <c r="B3492" s="159"/>
      <c r="D3492" s="154" t="s">
        <v>259</v>
      </c>
      <c r="E3492" s="160" t="s">
        <v>1</v>
      </c>
      <c r="F3492" s="161" t="s">
        <v>5811</v>
      </c>
      <c r="H3492" s="162">
        <v>11.49</v>
      </c>
      <c r="L3492" s="159"/>
      <c r="M3492" s="163"/>
      <c r="T3492" s="164"/>
      <c r="AT3492" s="160" t="s">
        <v>259</v>
      </c>
      <c r="AU3492" s="160" t="s">
        <v>88</v>
      </c>
      <c r="AV3492" s="13" t="s">
        <v>88</v>
      </c>
      <c r="AW3492" s="13" t="s">
        <v>27</v>
      </c>
      <c r="AX3492" s="13" t="s">
        <v>72</v>
      </c>
      <c r="AY3492" s="160" t="s">
        <v>157</v>
      </c>
    </row>
    <row r="3493" spans="2:65" s="13" customFormat="1">
      <c r="B3493" s="159"/>
      <c r="D3493" s="154" t="s">
        <v>259</v>
      </c>
      <c r="E3493" s="160" t="s">
        <v>1</v>
      </c>
      <c r="F3493" s="161" t="s">
        <v>5812</v>
      </c>
      <c r="H3493" s="162">
        <v>19.98</v>
      </c>
      <c r="L3493" s="159"/>
      <c r="M3493" s="163"/>
      <c r="T3493" s="164"/>
      <c r="AT3493" s="160" t="s">
        <v>259</v>
      </c>
      <c r="AU3493" s="160" t="s">
        <v>88</v>
      </c>
      <c r="AV3493" s="13" t="s">
        <v>88</v>
      </c>
      <c r="AW3493" s="13" t="s">
        <v>27</v>
      </c>
      <c r="AX3493" s="13" t="s">
        <v>72</v>
      </c>
      <c r="AY3493" s="160" t="s">
        <v>157</v>
      </c>
    </row>
    <row r="3494" spans="2:65" s="13" customFormat="1">
      <c r="B3494" s="159"/>
      <c r="D3494" s="154" t="s">
        <v>259</v>
      </c>
      <c r="E3494" s="160" t="s">
        <v>1</v>
      </c>
      <c r="F3494" s="161" t="s">
        <v>5813</v>
      </c>
      <c r="H3494" s="162">
        <v>5.89</v>
      </c>
      <c r="L3494" s="159"/>
      <c r="M3494" s="163"/>
      <c r="T3494" s="164"/>
      <c r="AT3494" s="160" t="s">
        <v>259</v>
      </c>
      <c r="AU3494" s="160" t="s">
        <v>88</v>
      </c>
      <c r="AV3494" s="13" t="s">
        <v>88</v>
      </c>
      <c r="AW3494" s="13" t="s">
        <v>27</v>
      </c>
      <c r="AX3494" s="13" t="s">
        <v>72</v>
      </c>
      <c r="AY3494" s="160" t="s">
        <v>157</v>
      </c>
    </row>
    <row r="3495" spans="2:65" s="13" customFormat="1">
      <c r="B3495" s="159"/>
      <c r="D3495" s="154" t="s">
        <v>259</v>
      </c>
      <c r="E3495" s="160" t="s">
        <v>1</v>
      </c>
      <c r="F3495" s="161" t="s">
        <v>5814</v>
      </c>
      <c r="H3495" s="162">
        <v>24.2</v>
      </c>
      <c r="L3495" s="159"/>
      <c r="M3495" s="163"/>
      <c r="T3495" s="164"/>
      <c r="AT3495" s="160" t="s">
        <v>259</v>
      </c>
      <c r="AU3495" s="160" t="s">
        <v>88</v>
      </c>
      <c r="AV3495" s="13" t="s">
        <v>88</v>
      </c>
      <c r="AW3495" s="13" t="s">
        <v>27</v>
      </c>
      <c r="AX3495" s="13" t="s">
        <v>72</v>
      </c>
      <c r="AY3495" s="160" t="s">
        <v>157</v>
      </c>
    </row>
    <row r="3496" spans="2:65" s="12" customFormat="1">
      <c r="B3496" s="153"/>
      <c r="D3496" s="154" t="s">
        <v>259</v>
      </c>
      <c r="E3496" s="155" t="s">
        <v>1</v>
      </c>
      <c r="F3496" s="156" t="s">
        <v>2760</v>
      </c>
      <c r="H3496" s="155" t="s">
        <v>1</v>
      </c>
      <c r="L3496" s="153"/>
      <c r="M3496" s="157"/>
      <c r="T3496" s="158"/>
      <c r="AT3496" s="155" t="s">
        <v>259</v>
      </c>
      <c r="AU3496" s="155" t="s">
        <v>88</v>
      </c>
      <c r="AV3496" s="12" t="s">
        <v>80</v>
      </c>
      <c r="AW3496" s="12" t="s">
        <v>27</v>
      </c>
      <c r="AX3496" s="12" t="s">
        <v>72</v>
      </c>
      <c r="AY3496" s="155" t="s">
        <v>157</v>
      </c>
    </row>
    <row r="3497" spans="2:65" s="13" customFormat="1">
      <c r="B3497" s="159"/>
      <c r="D3497" s="154" t="s">
        <v>259</v>
      </c>
      <c r="E3497" s="160" t="s">
        <v>1</v>
      </c>
      <c r="F3497" s="161" t="s">
        <v>5815</v>
      </c>
      <c r="H3497" s="162">
        <v>10.78</v>
      </c>
      <c r="L3497" s="159"/>
      <c r="M3497" s="163"/>
      <c r="T3497" s="164"/>
      <c r="AT3497" s="160" t="s">
        <v>259</v>
      </c>
      <c r="AU3497" s="160" t="s">
        <v>88</v>
      </c>
      <c r="AV3497" s="13" t="s">
        <v>88</v>
      </c>
      <c r="AW3497" s="13" t="s">
        <v>27</v>
      </c>
      <c r="AX3497" s="13" t="s">
        <v>72</v>
      </c>
      <c r="AY3497" s="160" t="s">
        <v>157</v>
      </c>
    </row>
    <row r="3498" spans="2:65" s="13" customFormat="1">
      <c r="B3498" s="159"/>
      <c r="D3498" s="154" t="s">
        <v>259</v>
      </c>
      <c r="E3498" s="160" t="s">
        <v>1</v>
      </c>
      <c r="F3498" s="161" t="s">
        <v>5816</v>
      </c>
      <c r="H3498" s="162">
        <v>14.96</v>
      </c>
      <c r="L3498" s="159"/>
      <c r="M3498" s="163"/>
      <c r="T3498" s="164"/>
      <c r="AT3498" s="160" t="s">
        <v>259</v>
      </c>
      <c r="AU3498" s="160" t="s">
        <v>88</v>
      </c>
      <c r="AV3498" s="13" t="s">
        <v>88</v>
      </c>
      <c r="AW3498" s="13" t="s">
        <v>27</v>
      </c>
      <c r="AX3498" s="13" t="s">
        <v>72</v>
      </c>
      <c r="AY3498" s="160" t="s">
        <v>157</v>
      </c>
    </row>
    <row r="3499" spans="2:65" s="12" customFormat="1">
      <c r="B3499" s="153"/>
      <c r="D3499" s="154" t="s">
        <v>259</v>
      </c>
      <c r="E3499" s="155" t="s">
        <v>1</v>
      </c>
      <c r="F3499" s="156" t="s">
        <v>2761</v>
      </c>
      <c r="H3499" s="155" t="s">
        <v>1</v>
      </c>
      <c r="L3499" s="153"/>
      <c r="M3499" s="157"/>
      <c r="T3499" s="158"/>
      <c r="AT3499" s="155" t="s">
        <v>259</v>
      </c>
      <c r="AU3499" s="155" t="s">
        <v>88</v>
      </c>
      <c r="AV3499" s="12" t="s">
        <v>80</v>
      </c>
      <c r="AW3499" s="12" t="s">
        <v>27</v>
      </c>
      <c r="AX3499" s="12" t="s">
        <v>72</v>
      </c>
      <c r="AY3499" s="155" t="s">
        <v>157</v>
      </c>
    </row>
    <row r="3500" spans="2:65" s="13" customFormat="1">
      <c r="B3500" s="159"/>
      <c r="D3500" s="154" t="s">
        <v>259</v>
      </c>
      <c r="E3500" s="160" t="s">
        <v>1</v>
      </c>
      <c r="F3500" s="161" t="s">
        <v>5817</v>
      </c>
      <c r="H3500" s="162">
        <v>3.46</v>
      </c>
      <c r="L3500" s="159"/>
      <c r="M3500" s="163"/>
      <c r="T3500" s="164"/>
      <c r="AT3500" s="160" t="s">
        <v>259</v>
      </c>
      <c r="AU3500" s="160" t="s">
        <v>88</v>
      </c>
      <c r="AV3500" s="13" t="s">
        <v>88</v>
      </c>
      <c r="AW3500" s="13" t="s">
        <v>27</v>
      </c>
      <c r="AX3500" s="13" t="s">
        <v>72</v>
      </c>
      <c r="AY3500" s="160" t="s">
        <v>157</v>
      </c>
    </row>
    <row r="3501" spans="2:65" s="13" customFormat="1">
      <c r="B3501" s="159"/>
      <c r="D3501" s="154" t="s">
        <v>259</v>
      </c>
      <c r="E3501" s="160" t="s">
        <v>1</v>
      </c>
      <c r="F3501" s="161" t="s">
        <v>5818</v>
      </c>
      <c r="H3501" s="162">
        <v>16.68</v>
      </c>
      <c r="L3501" s="159"/>
      <c r="M3501" s="163"/>
      <c r="T3501" s="164"/>
      <c r="AT3501" s="160" t="s">
        <v>259</v>
      </c>
      <c r="AU3501" s="160" t="s">
        <v>88</v>
      </c>
      <c r="AV3501" s="13" t="s">
        <v>88</v>
      </c>
      <c r="AW3501" s="13" t="s">
        <v>27</v>
      </c>
      <c r="AX3501" s="13" t="s">
        <v>72</v>
      </c>
      <c r="AY3501" s="160" t="s">
        <v>157</v>
      </c>
    </row>
    <row r="3502" spans="2:65" s="14" customFormat="1">
      <c r="B3502" s="165"/>
      <c r="D3502" s="154" t="s">
        <v>259</v>
      </c>
      <c r="E3502" s="166" t="s">
        <v>1</v>
      </c>
      <c r="F3502" s="167" t="s">
        <v>265</v>
      </c>
      <c r="H3502" s="168">
        <v>458.77</v>
      </c>
      <c r="L3502" s="165"/>
      <c r="M3502" s="169"/>
      <c r="T3502" s="170"/>
      <c r="AT3502" s="166" t="s">
        <v>259</v>
      </c>
      <c r="AU3502" s="166" t="s">
        <v>88</v>
      </c>
      <c r="AV3502" s="14" t="s">
        <v>164</v>
      </c>
      <c r="AW3502" s="14" t="s">
        <v>27</v>
      </c>
      <c r="AX3502" s="14" t="s">
        <v>80</v>
      </c>
      <c r="AY3502" s="166" t="s">
        <v>157</v>
      </c>
    </row>
    <row r="3503" spans="2:65" s="13" customFormat="1">
      <c r="B3503" s="159"/>
      <c r="D3503" s="154" t="s">
        <v>259</v>
      </c>
      <c r="F3503" s="161" t="s">
        <v>5823</v>
      </c>
      <c r="H3503" s="162">
        <v>504.64699999999999</v>
      </c>
      <c r="L3503" s="159"/>
      <c r="M3503" s="163"/>
      <c r="T3503" s="164"/>
      <c r="AT3503" s="160" t="s">
        <v>259</v>
      </c>
      <c r="AU3503" s="160" t="s">
        <v>88</v>
      </c>
      <c r="AV3503" s="13" t="s">
        <v>88</v>
      </c>
      <c r="AW3503" s="13" t="s">
        <v>3</v>
      </c>
      <c r="AX3503" s="13" t="s">
        <v>80</v>
      </c>
      <c r="AY3503" s="160" t="s">
        <v>157</v>
      </c>
    </row>
    <row r="3504" spans="2:65" s="1" customFormat="1" ht="37.9" customHeight="1">
      <c r="B3504" s="28"/>
      <c r="C3504" s="198" t="s">
        <v>5824</v>
      </c>
      <c r="D3504" s="198" t="s">
        <v>160</v>
      </c>
      <c r="E3504" s="199" t="s">
        <v>1748</v>
      </c>
      <c r="F3504" s="200" t="s">
        <v>5825</v>
      </c>
      <c r="G3504" s="201" t="s">
        <v>306</v>
      </c>
      <c r="H3504" s="202">
        <v>404.62</v>
      </c>
      <c r="I3504" s="903"/>
      <c r="J3504" s="203">
        <f>ROUND(I3504*H3504,2)</f>
        <v>0</v>
      </c>
      <c r="K3504" s="200" t="s">
        <v>2720</v>
      </c>
      <c r="L3504" s="28"/>
      <c r="M3504" s="140" t="s">
        <v>1</v>
      </c>
      <c r="N3504" s="141" t="s">
        <v>38</v>
      </c>
      <c r="O3504" s="142">
        <v>0.79200000000000004</v>
      </c>
      <c r="P3504" s="142">
        <f>O3504*H3504</f>
        <v>320.45904000000002</v>
      </c>
      <c r="Q3504" s="142">
        <v>6.0000000000000001E-3</v>
      </c>
      <c r="R3504" s="142">
        <f>Q3504*H3504</f>
        <v>2.4277199999999999</v>
      </c>
      <c r="S3504" s="142">
        <v>0</v>
      </c>
      <c r="T3504" s="143">
        <f>S3504*H3504</f>
        <v>0</v>
      </c>
      <c r="AR3504" s="144" t="s">
        <v>188</v>
      </c>
      <c r="AT3504" s="144" t="s">
        <v>160</v>
      </c>
      <c r="AU3504" s="144" t="s">
        <v>88</v>
      </c>
      <c r="AY3504" s="16" t="s">
        <v>157</v>
      </c>
      <c r="BE3504" s="145">
        <f>IF(N3504="základní",J3504,0)</f>
        <v>0</v>
      </c>
      <c r="BF3504" s="145">
        <f>IF(N3504="snížená",J3504,0)</f>
        <v>0</v>
      </c>
      <c r="BG3504" s="145">
        <f>IF(N3504="zákl. přenesená",J3504,0)</f>
        <v>0</v>
      </c>
      <c r="BH3504" s="145">
        <f>IF(N3504="sníž. přenesená",J3504,0)</f>
        <v>0</v>
      </c>
      <c r="BI3504" s="145">
        <f>IF(N3504="nulová",J3504,0)</f>
        <v>0</v>
      </c>
      <c r="BJ3504" s="16" t="s">
        <v>88</v>
      </c>
      <c r="BK3504" s="145">
        <f>ROUND(I3504*H3504,2)</f>
        <v>0</v>
      </c>
      <c r="BL3504" s="16" t="s">
        <v>188</v>
      </c>
      <c r="BM3504" s="144" t="s">
        <v>5826</v>
      </c>
    </row>
    <row r="3505" spans="2:51" s="1" customFormat="1">
      <c r="B3505" s="28"/>
      <c r="D3505" s="150" t="s">
        <v>214</v>
      </c>
      <c r="F3505" s="870" t="s">
        <v>1751</v>
      </c>
      <c r="L3505" s="28"/>
      <c r="M3505" s="152"/>
      <c r="T3505" s="52"/>
      <c r="AT3505" s="16" t="s">
        <v>214</v>
      </c>
      <c r="AU3505" s="16" t="s">
        <v>88</v>
      </c>
    </row>
    <row r="3506" spans="2:51" s="12" customFormat="1">
      <c r="B3506" s="153"/>
      <c r="D3506" s="154" t="s">
        <v>259</v>
      </c>
      <c r="E3506" s="155" t="s">
        <v>1</v>
      </c>
      <c r="F3506" s="156" t="s">
        <v>2723</v>
      </c>
      <c r="H3506" s="155" t="s">
        <v>1</v>
      </c>
      <c r="L3506" s="153"/>
      <c r="M3506" s="157"/>
      <c r="T3506" s="158"/>
      <c r="AT3506" s="155" t="s">
        <v>259</v>
      </c>
      <c r="AU3506" s="155" t="s">
        <v>88</v>
      </c>
      <c r="AV3506" s="12" t="s">
        <v>80</v>
      </c>
      <c r="AW3506" s="12" t="s">
        <v>27</v>
      </c>
      <c r="AX3506" s="12" t="s">
        <v>72</v>
      </c>
      <c r="AY3506" s="155" t="s">
        <v>157</v>
      </c>
    </row>
    <row r="3507" spans="2:51" s="12" customFormat="1">
      <c r="B3507" s="153"/>
      <c r="D3507" s="154" t="s">
        <v>259</v>
      </c>
      <c r="E3507" s="155" t="s">
        <v>1</v>
      </c>
      <c r="F3507" s="156" t="s">
        <v>2758</v>
      </c>
      <c r="H3507" s="155" t="s">
        <v>1</v>
      </c>
      <c r="L3507" s="153"/>
      <c r="M3507" s="157"/>
      <c r="T3507" s="158"/>
      <c r="AT3507" s="155" t="s">
        <v>259</v>
      </c>
      <c r="AU3507" s="155" t="s">
        <v>88</v>
      </c>
      <c r="AV3507" s="12" t="s">
        <v>80</v>
      </c>
      <c r="AW3507" s="12" t="s">
        <v>27</v>
      </c>
      <c r="AX3507" s="12" t="s">
        <v>72</v>
      </c>
      <c r="AY3507" s="155" t="s">
        <v>157</v>
      </c>
    </row>
    <row r="3508" spans="2:51" s="13" customFormat="1">
      <c r="B3508" s="159"/>
      <c r="D3508" s="154" t="s">
        <v>259</v>
      </c>
      <c r="E3508" s="160" t="s">
        <v>1</v>
      </c>
      <c r="F3508" s="161" t="s">
        <v>4444</v>
      </c>
      <c r="H3508" s="162">
        <v>23</v>
      </c>
      <c r="L3508" s="159"/>
      <c r="M3508" s="163"/>
      <c r="T3508" s="164"/>
      <c r="AT3508" s="160" t="s">
        <v>259</v>
      </c>
      <c r="AU3508" s="160" t="s">
        <v>88</v>
      </c>
      <c r="AV3508" s="13" t="s">
        <v>88</v>
      </c>
      <c r="AW3508" s="13" t="s">
        <v>27</v>
      </c>
      <c r="AX3508" s="13" t="s">
        <v>72</v>
      </c>
      <c r="AY3508" s="160" t="s">
        <v>157</v>
      </c>
    </row>
    <row r="3509" spans="2:51" s="13" customFormat="1">
      <c r="B3509" s="159"/>
      <c r="D3509" s="154" t="s">
        <v>259</v>
      </c>
      <c r="E3509" s="160" t="s">
        <v>1</v>
      </c>
      <c r="F3509" s="161" t="s">
        <v>4445</v>
      </c>
      <c r="H3509" s="162">
        <v>9.4</v>
      </c>
      <c r="L3509" s="159"/>
      <c r="M3509" s="163"/>
      <c r="T3509" s="164"/>
      <c r="AT3509" s="160" t="s">
        <v>259</v>
      </c>
      <c r="AU3509" s="160" t="s">
        <v>88</v>
      </c>
      <c r="AV3509" s="13" t="s">
        <v>88</v>
      </c>
      <c r="AW3509" s="13" t="s">
        <v>27</v>
      </c>
      <c r="AX3509" s="13" t="s">
        <v>72</v>
      </c>
      <c r="AY3509" s="160" t="s">
        <v>157</v>
      </c>
    </row>
    <row r="3510" spans="2:51" s="13" customFormat="1">
      <c r="B3510" s="159"/>
      <c r="D3510" s="154" t="s">
        <v>259</v>
      </c>
      <c r="E3510" s="160" t="s">
        <v>1</v>
      </c>
      <c r="F3510" s="161" t="s">
        <v>4446</v>
      </c>
      <c r="H3510" s="162">
        <v>8.6</v>
      </c>
      <c r="L3510" s="159"/>
      <c r="M3510" s="163"/>
      <c r="T3510" s="164"/>
      <c r="AT3510" s="160" t="s">
        <v>259</v>
      </c>
      <c r="AU3510" s="160" t="s">
        <v>88</v>
      </c>
      <c r="AV3510" s="13" t="s">
        <v>88</v>
      </c>
      <c r="AW3510" s="13" t="s">
        <v>27</v>
      </c>
      <c r="AX3510" s="13" t="s">
        <v>72</v>
      </c>
      <c r="AY3510" s="160" t="s">
        <v>157</v>
      </c>
    </row>
    <row r="3511" spans="2:51" s="13" customFormat="1">
      <c r="B3511" s="159"/>
      <c r="D3511" s="154" t="s">
        <v>259</v>
      </c>
      <c r="E3511" s="160" t="s">
        <v>1</v>
      </c>
      <c r="F3511" s="161" t="s">
        <v>4447</v>
      </c>
      <c r="H3511" s="162">
        <v>18.5</v>
      </c>
      <c r="L3511" s="159"/>
      <c r="M3511" s="163"/>
      <c r="T3511" s="164"/>
      <c r="AT3511" s="160" t="s">
        <v>259</v>
      </c>
      <c r="AU3511" s="160" t="s">
        <v>88</v>
      </c>
      <c r="AV3511" s="13" t="s">
        <v>88</v>
      </c>
      <c r="AW3511" s="13" t="s">
        <v>27</v>
      </c>
      <c r="AX3511" s="13" t="s">
        <v>72</v>
      </c>
      <c r="AY3511" s="160" t="s">
        <v>157</v>
      </c>
    </row>
    <row r="3512" spans="2:51" s="13" customFormat="1">
      <c r="B3512" s="159"/>
      <c r="D3512" s="154" t="s">
        <v>259</v>
      </c>
      <c r="E3512" s="160" t="s">
        <v>1</v>
      </c>
      <c r="F3512" s="161" t="s">
        <v>4448</v>
      </c>
      <c r="H3512" s="162">
        <v>17.5</v>
      </c>
      <c r="L3512" s="159"/>
      <c r="M3512" s="163"/>
      <c r="T3512" s="164"/>
      <c r="AT3512" s="160" t="s">
        <v>259</v>
      </c>
      <c r="AU3512" s="160" t="s">
        <v>88</v>
      </c>
      <c r="AV3512" s="13" t="s">
        <v>88</v>
      </c>
      <c r="AW3512" s="13" t="s">
        <v>27</v>
      </c>
      <c r="AX3512" s="13" t="s">
        <v>72</v>
      </c>
      <c r="AY3512" s="160" t="s">
        <v>157</v>
      </c>
    </row>
    <row r="3513" spans="2:51" s="13" customFormat="1">
      <c r="B3513" s="159"/>
      <c r="D3513" s="154" t="s">
        <v>259</v>
      </c>
      <c r="E3513" s="160" t="s">
        <v>1</v>
      </c>
      <c r="F3513" s="161" t="s">
        <v>4449</v>
      </c>
      <c r="H3513" s="162">
        <v>16.8</v>
      </c>
      <c r="L3513" s="159"/>
      <c r="M3513" s="163"/>
      <c r="T3513" s="164"/>
      <c r="AT3513" s="160" t="s">
        <v>259</v>
      </c>
      <c r="AU3513" s="160" t="s">
        <v>88</v>
      </c>
      <c r="AV3513" s="13" t="s">
        <v>88</v>
      </c>
      <c r="AW3513" s="13" t="s">
        <v>27</v>
      </c>
      <c r="AX3513" s="13" t="s">
        <v>72</v>
      </c>
      <c r="AY3513" s="160" t="s">
        <v>157</v>
      </c>
    </row>
    <row r="3514" spans="2:51" s="13" customFormat="1">
      <c r="B3514" s="159"/>
      <c r="D3514" s="154" t="s">
        <v>259</v>
      </c>
      <c r="E3514" s="160" t="s">
        <v>1</v>
      </c>
      <c r="F3514" s="161" t="s">
        <v>4450</v>
      </c>
      <c r="H3514" s="162">
        <v>17.7</v>
      </c>
      <c r="L3514" s="159"/>
      <c r="M3514" s="163"/>
      <c r="T3514" s="164"/>
      <c r="AT3514" s="160" t="s">
        <v>259</v>
      </c>
      <c r="AU3514" s="160" t="s">
        <v>88</v>
      </c>
      <c r="AV3514" s="13" t="s">
        <v>88</v>
      </c>
      <c r="AW3514" s="13" t="s">
        <v>27</v>
      </c>
      <c r="AX3514" s="13" t="s">
        <v>72</v>
      </c>
      <c r="AY3514" s="160" t="s">
        <v>157</v>
      </c>
    </row>
    <row r="3515" spans="2:51" s="13" customFormat="1">
      <c r="B3515" s="159"/>
      <c r="D3515" s="154" t="s">
        <v>259</v>
      </c>
      <c r="E3515" s="160" t="s">
        <v>1</v>
      </c>
      <c r="F3515" s="161" t="s">
        <v>4451</v>
      </c>
      <c r="H3515" s="162">
        <v>18.399999999999999</v>
      </c>
      <c r="L3515" s="159"/>
      <c r="M3515" s="163"/>
      <c r="T3515" s="164"/>
      <c r="AT3515" s="160" t="s">
        <v>259</v>
      </c>
      <c r="AU3515" s="160" t="s">
        <v>88</v>
      </c>
      <c r="AV3515" s="13" t="s">
        <v>88</v>
      </c>
      <c r="AW3515" s="13" t="s">
        <v>27</v>
      </c>
      <c r="AX3515" s="13" t="s">
        <v>72</v>
      </c>
      <c r="AY3515" s="160" t="s">
        <v>157</v>
      </c>
    </row>
    <row r="3516" spans="2:51" s="13" customFormat="1">
      <c r="B3516" s="159"/>
      <c r="D3516" s="154" t="s">
        <v>259</v>
      </c>
      <c r="E3516" s="160" t="s">
        <v>1</v>
      </c>
      <c r="F3516" s="161" t="s">
        <v>4452</v>
      </c>
      <c r="H3516" s="162">
        <v>14.1</v>
      </c>
      <c r="L3516" s="159"/>
      <c r="M3516" s="163"/>
      <c r="T3516" s="164"/>
      <c r="AT3516" s="160" t="s">
        <v>259</v>
      </c>
      <c r="AU3516" s="160" t="s">
        <v>88</v>
      </c>
      <c r="AV3516" s="13" t="s">
        <v>88</v>
      </c>
      <c r="AW3516" s="13" t="s">
        <v>27</v>
      </c>
      <c r="AX3516" s="13" t="s">
        <v>72</v>
      </c>
      <c r="AY3516" s="160" t="s">
        <v>157</v>
      </c>
    </row>
    <row r="3517" spans="2:51" s="13" customFormat="1">
      <c r="B3517" s="159"/>
      <c r="D3517" s="154" t="s">
        <v>259</v>
      </c>
      <c r="E3517" s="160" t="s">
        <v>1</v>
      </c>
      <c r="F3517" s="161" t="s">
        <v>4453</v>
      </c>
      <c r="H3517" s="162">
        <v>2.2999999999999998</v>
      </c>
      <c r="L3517" s="159"/>
      <c r="M3517" s="163"/>
      <c r="T3517" s="164"/>
      <c r="AT3517" s="160" t="s">
        <v>259</v>
      </c>
      <c r="AU3517" s="160" t="s">
        <v>88</v>
      </c>
      <c r="AV3517" s="13" t="s">
        <v>88</v>
      </c>
      <c r="AW3517" s="13" t="s">
        <v>27</v>
      </c>
      <c r="AX3517" s="13" t="s">
        <v>72</v>
      </c>
      <c r="AY3517" s="160" t="s">
        <v>157</v>
      </c>
    </row>
    <row r="3518" spans="2:51" s="13" customFormat="1">
      <c r="B3518" s="159"/>
      <c r="D3518" s="154" t="s">
        <v>259</v>
      </c>
      <c r="E3518" s="160" t="s">
        <v>1</v>
      </c>
      <c r="F3518" s="161" t="s">
        <v>4454</v>
      </c>
      <c r="H3518" s="162">
        <v>24.4</v>
      </c>
      <c r="L3518" s="159"/>
      <c r="M3518" s="163"/>
      <c r="T3518" s="164"/>
      <c r="AT3518" s="160" t="s">
        <v>259</v>
      </c>
      <c r="AU3518" s="160" t="s">
        <v>88</v>
      </c>
      <c r="AV3518" s="13" t="s">
        <v>88</v>
      </c>
      <c r="AW3518" s="13" t="s">
        <v>27</v>
      </c>
      <c r="AX3518" s="13" t="s">
        <v>72</v>
      </c>
      <c r="AY3518" s="160" t="s">
        <v>157</v>
      </c>
    </row>
    <row r="3519" spans="2:51" s="13" customFormat="1">
      <c r="B3519" s="159"/>
      <c r="D3519" s="154" t="s">
        <v>259</v>
      </c>
      <c r="E3519" s="160" t="s">
        <v>1</v>
      </c>
      <c r="F3519" s="161" t="s">
        <v>4455</v>
      </c>
      <c r="H3519" s="162">
        <v>18.3</v>
      </c>
      <c r="L3519" s="159"/>
      <c r="M3519" s="163"/>
      <c r="T3519" s="164"/>
      <c r="AT3519" s="160" t="s">
        <v>259</v>
      </c>
      <c r="AU3519" s="160" t="s">
        <v>88</v>
      </c>
      <c r="AV3519" s="13" t="s">
        <v>88</v>
      </c>
      <c r="AW3519" s="13" t="s">
        <v>27</v>
      </c>
      <c r="AX3519" s="13" t="s">
        <v>72</v>
      </c>
      <c r="AY3519" s="160" t="s">
        <v>157</v>
      </c>
    </row>
    <row r="3520" spans="2:51" s="13" customFormat="1">
      <c r="B3520" s="159"/>
      <c r="D3520" s="154" t="s">
        <v>259</v>
      </c>
      <c r="E3520" s="160" t="s">
        <v>1</v>
      </c>
      <c r="F3520" s="161" t="s">
        <v>5753</v>
      </c>
      <c r="H3520" s="162">
        <v>13.3</v>
      </c>
      <c r="L3520" s="159"/>
      <c r="M3520" s="163"/>
      <c r="T3520" s="164"/>
      <c r="AT3520" s="160" t="s">
        <v>259</v>
      </c>
      <c r="AU3520" s="160" t="s">
        <v>88</v>
      </c>
      <c r="AV3520" s="13" t="s">
        <v>88</v>
      </c>
      <c r="AW3520" s="13" t="s">
        <v>27</v>
      </c>
      <c r="AX3520" s="13" t="s">
        <v>72</v>
      </c>
      <c r="AY3520" s="160" t="s">
        <v>157</v>
      </c>
    </row>
    <row r="3521" spans="2:51" s="13" customFormat="1">
      <c r="B3521" s="159"/>
      <c r="D3521" s="154" t="s">
        <v>259</v>
      </c>
      <c r="E3521" s="160" t="s">
        <v>1</v>
      </c>
      <c r="F3521" s="161" t="s">
        <v>4457</v>
      </c>
      <c r="H3521" s="162">
        <v>4.9000000000000004</v>
      </c>
      <c r="L3521" s="159"/>
      <c r="M3521" s="163"/>
      <c r="T3521" s="164"/>
      <c r="AT3521" s="160" t="s">
        <v>259</v>
      </c>
      <c r="AU3521" s="160" t="s">
        <v>88</v>
      </c>
      <c r="AV3521" s="13" t="s">
        <v>88</v>
      </c>
      <c r="AW3521" s="13" t="s">
        <v>27</v>
      </c>
      <c r="AX3521" s="13" t="s">
        <v>72</v>
      </c>
      <c r="AY3521" s="160" t="s">
        <v>157</v>
      </c>
    </row>
    <row r="3522" spans="2:51" s="13" customFormat="1">
      <c r="B3522" s="159"/>
      <c r="D3522" s="154" t="s">
        <v>259</v>
      </c>
      <c r="E3522" s="160" t="s">
        <v>1</v>
      </c>
      <c r="F3522" s="161" t="s">
        <v>4458</v>
      </c>
      <c r="H3522" s="162">
        <v>4.3</v>
      </c>
      <c r="L3522" s="159"/>
      <c r="M3522" s="163"/>
      <c r="T3522" s="164"/>
      <c r="AT3522" s="160" t="s">
        <v>259</v>
      </c>
      <c r="AU3522" s="160" t="s">
        <v>88</v>
      </c>
      <c r="AV3522" s="13" t="s">
        <v>88</v>
      </c>
      <c r="AW3522" s="13" t="s">
        <v>27</v>
      </c>
      <c r="AX3522" s="13" t="s">
        <v>72</v>
      </c>
      <c r="AY3522" s="160" t="s">
        <v>157</v>
      </c>
    </row>
    <row r="3523" spans="2:51" s="13" customFormat="1">
      <c r="B3523" s="159"/>
      <c r="D3523" s="154" t="s">
        <v>259</v>
      </c>
      <c r="E3523" s="160" t="s">
        <v>1</v>
      </c>
      <c r="F3523" s="161" t="s">
        <v>4459</v>
      </c>
      <c r="H3523" s="162">
        <v>15</v>
      </c>
      <c r="L3523" s="159"/>
      <c r="M3523" s="163"/>
      <c r="T3523" s="164"/>
      <c r="AT3523" s="160" t="s">
        <v>259</v>
      </c>
      <c r="AU3523" s="160" t="s">
        <v>88</v>
      </c>
      <c r="AV3523" s="13" t="s">
        <v>88</v>
      </c>
      <c r="AW3523" s="13" t="s">
        <v>27</v>
      </c>
      <c r="AX3523" s="13" t="s">
        <v>72</v>
      </c>
      <c r="AY3523" s="160" t="s">
        <v>157</v>
      </c>
    </row>
    <row r="3524" spans="2:51" s="13" customFormat="1">
      <c r="B3524" s="159"/>
      <c r="D3524" s="154" t="s">
        <v>259</v>
      </c>
      <c r="E3524" s="160" t="s">
        <v>1</v>
      </c>
      <c r="F3524" s="161" t="s">
        <v>4460</v>
      </c>
      <c r="H3524" s="162">
        <v>18.3</v>
      </c>
      <c r="L3524" s="159"/>
      <c r="M3524" s="163"/>
      <c r="T3524" s="164"/>
      <c r="AT3524" s="160" t="s">
        <v>259</v>
      </c>
      <c r="AU3524" s="160" t="s">
        <v>88</v>
      </c>
      <c r="AV3524" s="13" t="s">
        <v>88</v>
      </c>
      <c r="AW3524" s="13" t="s">
        <v>27</v>
      </c>
      <c r="AX3524" s="13" t="s">
        <v>72</v>
      </c>
      <c r="AY3524" s="160" t="s">
        <v>157</v>
      </c>
    </row>
    <row r="3525" spans="2:51" s="13" customFormat="1">
      <c r="B3525" s="159"/>
      <c r="D3525" s="154" t="s">
        <v>259</v>
      </c>
      <c r="E3525" s="160" t="s">
        <v>1</v>
      </c>
      <c r="F3525" s="161" t="s">
        <v>4461</v>
      </c>
      <c r="H3525" s="162">
        <v>15.8</v>
      </c>
      <c r="L3525" s="159"/>
      <c r="M3525" s="163"/>
      <c r="T3525" s="164"/>
      <c r="AT3525" s="160" t="s">
        <v>259</v>
      </c>
      <c r="AU3525" s="160" t="s">
        <v>88</v>
      </c>
      <c r="AV3525" s="13" t="s">
        <v>88</v>
      </c>
      <c r="AW3525" s="13" t="s">
        <v>27</v>
      </c>
      <c r="AX3525" s="13" t="s">
        <v>72</v>
      </c>
      <c r="AY3525" s="160" t="s">
        <v>157</v>
      </c>
    </row>
    <row r="3526" spans="2:51" s="13" customFormat="1">
      <c r="B3526" s="159"/>
      <c r="D3526" s="154" t="s">
        <v>259</v>
      </c>
      <c r="E3526" s="160" t="s">
        <v>1</v>
      </c>
      <c r="F3526" s="161" t="s">
        <v>4462</v>
      </c>
      <c r="H3526" s="162">
        <v>2.8</v>
      </c>
      <c r="L3526" s="159"/>
      <c r="M3526" s="163"/>
      <c r="T3526" s="164"/>
      <c r="AT3526" s="160" t="s">
        <v>259</v>
      </c>
      <c r="AU3526" s="160" t="s">
        <v>88</v>
      </c>
      <c r="AV3526" s="13" t="s">
        <v>88</v>
      </c>
      <c r="AW3526" s="13" t="s">
        <v>27</v>
      </c>
      <c r="AX3526" s="13" t="s">
        <v>72</v>
      </c>
      <c r="AY3526" s="160" t="s">
        <v>157</v>
      </c>
    </row>
    <row r="3527" spans="2:51" s="12" customFormat="1">
      <c r="B3527" s="153"/>
      <c r="D3527" s="154" t="s">
        <v>259</v>
      </c>
      <c r="E3527" s="155" t="s">
        <v>1</v>
      </c>
      <c r="F3527" s="156" t="s">
        <v>2759</v>
      </c>
      <c r="H3527" s="155" t="s">
        <v>1</v>
      </c>
      <c r="L3527" s="153"/>
      <c r="M3527" s="157"/>
      <c r="T3527" s="158"/>
      <c r="AT3527" s="155" t="s">
        <v>259</v>
      </c>
      <c r="AU3527" s="155" t="s">
        <v>88</v>
      </c>
      <c r="AV3527" s="12" t="s">
        <v>80</v>
      </c>
      <c r="AW3527" s="12" t="s">
        <v>27</v>
      </c>
      <c r="AX3527" s="12" t="s">
        <v>72</v>
      </c>
      <c r="AY3527" s="155" t="s">
        <v>157</v>
      </c>
    </row>
    <row r="3528" spans="2:51" s="13" customFormat="1">
      <c r="B3528" s="159"/>
      <c r="D3528" s="154" t="s">
        <v>259</v>
      </c>
      <c r="E3528" s="160" t="s">
        <v>1</v>
      </c>
      <c r="F3528" s="161" t="s">
        <v>5754</v>
      </c>
      <c r="H3528" s="162">
        <v>18.12</v>
      </c>
      <c r="L3528" s="159"/>
      <c r="M3528" s="163"/>
      <c r="T3528" s="164"/>
      <c r="AT3528" s="160" t="s">
        <v>259</v>
      </c>
      <c r="AU3528" s="160" t="s">
        <v>88</v>
      </c>
      <c r="AV3528" s="13" t="s">
        <v>88</v>
      </c>
      <c r="AW3528" s="13" t="s">
        <v>27</v>
      </c>
      <c r="AX3528" s="13" t="s">
        <v>72</v>
      </c>
      <c r="AY3528" s="160" t="s">
        <v>157</v>
      </c>
    </row>
    <row r="3529" spans="2:51" s="13" customFormat="1">
      <c r="B3529" s="159"/>
      <c r="D3529" s="154" t="s">
        <v>259</v>
      </c>
      <c r="E3529" s="160" t="s">
        <v>1</v>
      </c>
      <c r="F3529" s="161" t="s">
        <v>4464</v>
      </c>
      <c r="H3529" s="162">
        <v>18.5</v>
      </c>
      <c r="L3529" s="159"/>
      <c r="M3529" s="163"/>
      <c r="T3529" s="164"/>
      <c r="AT3529" s="160" t="s">
        <v>259</v>
      </c>
      <c r="AU3529" s="160" t="s">
        <v>88</v>
      </c>
      <c r="AV3529" s="13" t="s">
        <v>88</v>
      </c>
      <c r="AW3529" s="13" t="s">
        <v>27</v>
      </c>
      <c r="AX3529" s="13" t="s">
        <v>72</v>
      </c>
      <c r="AY3529" s="160" t="s">
        <v>157</v>
      </c>
    </row>
    <row r="3530" spans="2:51" s="13" customFormat="1">
      <c r="B3530" s="159"/>
      <c r="D3530" s="154" t="s">
        <v>259</v>
      </c>
      <c r="E3530" s="160" t="s">
        <v>1</v>
      </c>
      <c r="F3530" s="161" t="s">
        <v>4466</v>
      </c>
      <c r="H3530" s="162">
        <v>5.6</v>
      </c>
      <c r="L3530" s="159"/>
      <c r="M3530" s="163"/>
      <c r="T3530" s="164"/>
      <c r="AT3530" s="160" t="s">
        <v>259</v>
      </c>
      <c r="AU3530" s="160" t="s">
        <v>88</v>
      </c>
      <c r="AV3530" s="13" t="s">
        <v>88</v>
      </c>
      <c r="AW3530" s="13" t="s">
        <v>27</v>
      </c>
      <c r="AX3530" s="13" t="s">
        <v>72</v>
      </c>
      <c r="AY3530" s="160" t="s">
        <v>157</v>
      </c>
    </row>
    <row r="3531" spans="2:51" s="13" customFormat="1">
      <c r="B3531" s="159"/>
      <c r="D3531" s="154" t="s">
        <v>259</v>
      </c>
      <c r="E3531" s="160" t="s">
        <v>1</v>
      </c>
      <c r="F3531" s="161" t="s">
        <v>4469</v>
      </c>
      <c r="H3531" s="162">
        <v>5.3</v>
      </c>
      <c r="L3531" s="159"/>
      <c r="M3531" s="163"/>
      <c r="T3531" s="164"/>
      <c r="AT3531" s="160" t="s">
        <v>259</v>
      </c>
      <c r="AU3531" s="160" t="s">
        <v>88</v>
      </c>
      <c r="AV3531" s="13" t="s">
        <v>88</v>
      </c>
      <c r="AW3531" s="13" t="s">
        <v>27</v>
      </c>
      <c r="AX3531" s="13" t="s">
        <v>72</v>
      </c>
      <c r="AY3531" s="160" t="s">
        <v>157</v>
      </c>
    </row>
    <row r="3532" spans="2:51" s="13" customFormat="1">
      <c r="B3532" s="159"/>
      <c r="D3532" s="154" t="s">
        <v>259</v>
      </c>
      <c r="E3532" s="160" t="s">
        <v>1</v>
      </c>
      <c r="F3532" s="161" t="s">
        <v>4471</v>
      </c>
      <c r="H3532" s="162">
        <v>3.3</v>
      </c>
      <c r="L3532" s="159"/>
      <c r="M3532" s="163"/>
      <c r="T3532" s="164"/>
      <c r="AT3532" s="160" t="s">
        <v>259</v>
      </c>
      <c r="AU3532" s="160" t="s">
        <v>88</v>
      </c>
      <c r="AV3532" s="13" t="s">
        <v>88</v>
      </c>
      <c r="AW3532" s="13" t="s">
        <v>27</v>
      </c>
      <c r="AX3532" s="13" t="s">
        <v>72</v>
      </c>
      <c r="AY3532" s="160" t="s">
        <v>157</v>
      </c>
    </row>
    <row r="3533" spans="2:51" s="13" customFormat="1">
      <c r="B3533" s="159"/>
      <c r="D3533" s="154" t="s">
        <v>259</v>
      </c>
      <c r="E3533" s="160" t="s">
        <v>1</v>
      </c>
      <c r="F3533" s="161" t="s">
        <v>4473</v>
      </c>
      <c r="H3533" s="162">
        <v>3.7</v>
      </c>
      <c r="L3533" s="159"/>
      <c r="M3533" s="163"/>
      <c r="T3533" s="164"/>
      <c r="AT3533" s="160" t="s">
        <v>259</v>
      </c>
      <c r="AU3533" s="160" t="s">
        <v>88</v>
      </c>
      <c r="AV3533" s="13" t="s">
        <v>88</v>
      </c>
      <c r="AW3533" s="13" t="s">
        <v>27</v>
      </c>
      <c r="AX3533" s="13" t="s">
        <v>72</v>
      </c>
      <c r="AY3533" s="160" t="s">
        <v>157</v>
      </c>
    </row>
    <row r="3534" spans="2:51" s="13" customFormat="1">
      <c r="B3534" s="159"/>
      <c r="D3534" s="154" t="s">
        <v>259</v>
      </c>
      <c r="E3534" s="160" t="s">
        <v>1</v>
      </c>
      <c r="F3534" s="161" t="s">
        <v>4475</v>
      </c>
      <c r="H3534" s="162">
        <v>3.4</v>
      </c>
      <c r="L3534" s="159"/>
      <c r="M3534" s="163"/>
      <c r="T3534" s="164"/>
      <c r="AT3534" s="160" t="s">
        <v>259</v>
      </c>
      <c r="AU3534" s="160" t="s">
        <v>88</v>
      </c>
      <c r="AV3534" s="13" t="s">
        <v>88</v>
      </c>
      <c r="AW3534" s="13" t="s">
        <v>27</v>
      </c>
      <c r="AX3534" s="13" t="s">
        <v>72</v>
      </c>
      <c r="AY3534" s="160" t="s">
        <v>157</v>
      </c>
    </row>
    <row r="3535" spans="2:51" s="12" customFormat="1">
      <c r="B3535" s="153"/>
      <c r="D3535" s="154" t="s">
        <v>259</v>
      </c>
      <c r="E3535" s="155" t="s">
        <v>1</v>
      </c>
      <c r="F3535" s="156" t="s">
        <v>4917</v>
      </c>
      <c r="H3535" s="155" t="s">
        <v>1</v>
      </c>
      <c r="L3535" s="153"/>
      <c r="M3535" s="157"/>
      <c r="T3535" s="158"/>
      <c r="AT3535" s="155" t="s">
        <v>259</v>
      </c>
      <c r="AU3535" s="155" t="s">
        <v>88</v>
      </c>
      <c r="AV3535" s="12" t="s">
        <v>80</v>
      </c>
      <c r="AW3535" s="12" t="s">
        <v>27</v>
      </c>
      <c r="AX3535" s="12" t="s">
        <v>72</v>
      </c>
      <c r="AY3535" s="155" t="s">
        <v>157</v>
      </c>
    </row>
    <row r="3536" spans="2:51" s="12" customFormat="1">
      <c r="B3536" s="153"/>
      <c r="D3536" s="154" t="s">
        <v>259</v>
      </c>
      <c r="E3536" s="155" t="s">
        <v>1</v>
      </c>
      <c r="F3536" s="156" t="s">
        <v>4918</v>
      </c>
      <c r="H3536" s="155" t="s">
        <v>1</v>
      </c>
      <c r="L3536" s="153"/>
      <c r="M3536" s="157"/>
      <c r="T3536" s="158"/>
      <c r="AT3536" s="155" t="s">
        <v>259</v>
      </c>
      <c r="AU3536" s="155" t="s">
        <v>88</v>
      </c>
      <c r="AV3536" s="12" t="s">
        <v>80</v>
      </c>
      <c r="AW3536" s="12" t="s">
        <v>27</v>
      </c>
      <c r="AX3536" s="12" t="s">
        <v>72</v>
      </c>
      <c r="AY3536" s="155" t="s">
        <v>157</v>
      </c>
    </row>
    <row r="3537" spans="2:51" s="13" customFormat="1">
      <c r="B3537" s="159"/>
      <c r="D3537" s="154" t="s">
        <v>259</v>
      </c>
      <c r="E3537" s="160" t="s">
        <v>1</v>
      </c>
      <c r="F3537" s="161" t="s">
        <v>4479</v>
      </c>
      <c r="H3537" s="162">
        <v>1.8</v>
      </c>
      <c r="L3537" s="159"/>
      <c r="M3537" s="163"/>
      <c r="T3537" s="164"/>
      <c r="AT3537" s="160" t="s">
        <v>259</v>
      </c>
      <c r="AU3537" s="160" t="s">
        <v>88</v>
      </c>
      <c r="AV3537" s="13" t="s">
        <v>88</v>
      </c>
      <c r="AW3537" s="13" t="s">
        <v>27</v>
      </c>
      <c r="AX3537" s="13" t="s">
        <v>72</v>
      </c>
      <c r="AY3537" s="160" t="s">
        <v>157</v>
      </c>
    </row>
    <row r="3538" spans="2:51" s="13" customFormat="1">
      <c r="B3538" s="159"/>
      <c r="D3538" s="154" t="s">
        <v>259</v>
      </c>
      <c r="E3538" s="160" t="s">
        <v>1</v>
      </c>
      <c r="F3538" s="161" t="s">
        <v>4480</v>
      </c>
      <c r="H3538" s="162">
        <v>2.9</v>
      </c>
      <c r="L3538" s="159"/>
      <c r="M3538" s="163"/>
      <c r="T3538" s="164"/>
      <c r="AT3538" s="160" t="s">
        <v>259</v>
      </c>
      <c r="AU3538" s="160" t="s">
        <v>88</v>
      </c>
      <c r="AV3538" s="13" t="s">
        <v>88</v>
      </c>
      <c r="AW3538" s="13" t="s">
        <v>27</v>
      </c>
      <c r="AX3538" s="13" t="s">
        <v>72</v>
      </c>
      <c r="AY3538" s="160" t="s">
        <v>157</v>
      </c>
    </row>
    <row r="3539" spans="2:51" s="12" customFormat="1">
      <c r="B3539" s="153"/>
      <c r="D3539" s="154" t="s">
        <v>259</v>
      </c>
      <c r="E3539" s="155" t="s">
        <v>1</v>
      </c>
      <c r="F3539" s="156" t="s">
        <v>2760</v>
      </c>
      <c r="H3539" s="155" t="s">
        <v>1</v>
      </c>
      <c r="L3539" s="153"/>
      <c r="M3539" s="157"/>
      <c r="T3539" s="158"/>
      <c r="AT3539" s="155" t="s">
        <v>259</v>
      </c>
      <c r="AU3539" s="155" t="s">
        <v>88</v>
      </c>
      <c r="AV3539" s="12" t="s">
        <v>80</v>
      </c>
      <c r="AW3539" s="12" t="s">
        <v>27</v>
      </c>
      <c r="AX3539" s="12" t="s">
        <v>72</v>
      </c>
      <c r="AY3539" s="155" t="s">
        <v>157</v>
      </c>
    </row>
    <row r="3540" spans="2:51" s="12" customFormat="1">
      <c r="B3540" s="153"/>
      <c r="D3540" s="154" t="s">
        <v>259</v>
      </c>
      <c r="E3540" s="155" t="s">
        <v>1</v>
      </c>
      <c r="F3540" s="156" t="s">
        <v>4919</v>
      </c>
      <c r="H3540" s="155" t="s">
        <v>1</v>
      </c>
      <c r="L3540" s="153"/>
      <c r="M3540" s="157"/>
      <c r="T3540" s="158"/>
      <c r="AT3540" s="155" t="s">
        <v>259</v>
      </c>
      <c r="AU3540" s="155" t="s">
        <v>88</v>
      </c>
      <c r="AV3540" s="12" t="s">
        <v>80</v>
      </c>
      <c r="AW3540" s="12" t="s">
        <v>27</v>
      </c>
      <c r="AX3540" s="12" t="s">
        <v>72</v>
      </c>
      <c r="AY3540" s="155" t="s">
        <v>157</v>
      </c>
    </row>
    <row r="3541" spans="2:51" s="13" customFormat="1">
      <c r="B3541" s="159"/>
      <c r="D3541" s="154" t="s">
        <v>259</v>
      </c>
      <c r="E3541" s="160" t="s">
        <v>1</v>
      </c>
      <c r="F3541" s="161" t="s">
        <v>5093</v>
      </c>
      <c r="H3541" s="162">
        <v>3.5</v>
      </c>
      <c r="L3541" s="159"/>
      <c r="M3541" s="163"/>
      <c r="T3541" s="164"/>
      <c r="AT3541" s="160" t="s">
        <v>259</v>
      </c>
      <c r="AU3541" s="160" t="s">
        <v>88</v>
      </c>
      <c r="AV3541" s="13" t="s">
        <v>88</v>
      </c>
      <c r="AW3541" s="13" t="s">
        <v>27</v>
      </c>
      <c r="AX3541" s="13" t="s">
        <v>72</v>
      </c>
      <c r="AY3541" s="160" t="s">
        <v>157</v>
      </c>
    </row>
    <row r="3542" spans="2:51" s="13" customFormat="1">
      <c r="B3542" s="159"/>
      <c r="D3542" s="154" t="s">
        <v>259</v>
      </c>
      <c r="E3542" s="160" t="s">
        <v>1</v>
      </c>
      <c r="F3542" s="161" t="s">
        <v>4486</v>
      </c>
      <c r="H3542" s="162">
        <v>5.6</v>
      </c>
      <c r="L3542" s="159"/>
      <c r="M3542" s="163"/>
      <c r="T3542" s="164"/>
      <c r="AT3542" s="160" t="s">
        <v>259</v>
      </c>
      <c r="AU3542" s="160" t="s">
        <v>88</v>
      </c>
      <c r="AV3542" s="13" t="s">
        <v>88</v>
      </c>
      <c r="AW3542" s="13" t="s">
        <v>27</v>
      </c>
      <c r="AX3542" s="13" t="s">
        <v>72</v>
      </c>
      <c r="AY3542" s="160" t="s">
        <v>157</v>
      </c>
    </row>
    <row r="3543" spans="2:51" s="13" customFormat="1">
      <c r="B3543" s="159"/>
      <c r="D3543" s="154" t="s">
        <v>259</v>
      </c>
      <c r="E3543" s="160" t="s">
        <v>1</v>
      </c>
      <c r="F3543" s="161" t="s">
        <v>4496</v>
      </c>
      <c r="H3543" s="162">
        <v>2.9</v>
      </c>
      <c r="L3543" s="159"/>
      <c r="M3543" s="163"/>
      <c r="T3543" s="164"/>
      <c r="AT3543" s="160" t="s">
        <v>259</v>
      </c>
      <c r="AU3543" s="160" t="s">
        <v>88</v>
      </c>
      <c r="AV3543" s="13" t="s">
        <v>88</v>
      </c>
      <c r="AW3543" s="13" t="s">
        <v>27</v>
      </c>
      <c r="AX3543" s="13" t="s">
        <v>72</v>
      </c>
      <c r="AY3543" s="160" t="s">
        <v>157</v>
      </c>
    </row>
    <row r="3544" spans="2:51" s="13" customFormat="1">
      <c r="B3544" s="159"/>
      <c r="D3544" s="154" t="s">
        <v>259</v>
      </c>
      <c r="E3544" s="160" t="s">
        <v>1</v>
      </c>
      <c r="F3544" s="161" t="s">
        <v>4497</v>
      </c>
      <c r="H3544" s="162">
        <v>10</v>
      </c>
      <c r="L3544" s="159"/>
      <c r="M3544" s="163"/>
      <c r="T3544" s="164"/>
      <c r="AT3544" s="160" t="s">
        <v>259</v>
      </c>
      <c r="AU3544" s="160" t="s">
        <v>88</v>
      </c>
      <c r="AV3544" s="13" t="s">
        <v>88</v>
      </c>
      <c r="AW3544" s="13" t="s">
        <v>27</v>
      </c>
      <c r="AX3544" s="13" t="s">
        <v>72</v>
      </c>
      <c r="AY3544" s="160" t="s">
        <v>157</v>
      </c>
    </row>
    <row r="3545" spans="2:51" s="13" customFormat="1">
      <c r="B3545" s="159"/>
      <c r="D3545" s="154" t="s">
        <v>259</v>
      </c>
      <c r="E3545" s="160" t="s">
        <v>1</v>
      </c>
      <c r="F3545" s="161" t="s">
        <v>4498</v>
      </c>
      <c r="H3545" s="162">
        <v>3.3</v>
      </c>
      <c r="L3545" s="159"/>
      <c r="M3545" s="163"/>
      <c r="T3545" s="164"/>
      <c r="AT3545" s="160" t="s">
        <v>259</v>
      </c>
      <c r="AU3545" s="160" t="s">
        <v>88</v>
      </c>
      <c r="AV3545" s="13" t="s">
        <v>88</v>
      </c>
      <c r="AW3545" s="13" t="s">
        <v>27</v>
      </c>
      <c r="AX3545" s="13" t="s">
        <v>72</v>
      </c>
      <c r="AY3545" s="160" t="s">
        <v>157</v>
      </c>
    </row>
    <row r="3546" spans="2:51" s="12" customFormat="1">
      <c r="B3546" s="153"/>
      <c r="D3546" s="154" t="s">
        <v>259</v>
      </c>
      <c r="E3546" s="155" t="s">
        <v>1</v>
      </c>
      <c r="F3546" s="156" t="s">
        <v>2761</v>
      </c>
      <c r="H3546" s="155" t="s">
        <v>1</v>
      </c>
      <c r="L3546" s="153"/>
      <c r="M3546" s="157"/>
      <c r="T3546" s="158"/>
      <c r="AT3546" s="155" t="s">
        <v>259</v>
      </c>
      <c r="AU3546" s="155" t="s">
        <v>88</v>
      </c>
      <c r="AV3546" s="12" t="s">
        <v>80</v>
      </c>
      <c r="AW3546" s="12" t="s">
        <v>27</v>
      </c>
      <c r="AX3546" s="12" t="s">
        <v>72</v>
      </c>
      <c r="AY3546" s="155" t="s">
        <v>157</v>
      </c>
    </row>
    <row r="3547" spans="2:51" s="13" customFormat="1">
      <c r="B3547" s="159"/>
      <c r="D3547" s="154" t="s">
        <v>259</v>
      </c>
      <c r="E3547" s="160" t="s">
        <v>1</v>
      </c>
      <c r="F3547" s="161" t="s">
        <v>4920</v>
      </c>
      <c r="H3547" s="162">
        <v>5.2</v>
      </c>
      <c r="L3547" s="159"/>
      <c r="M3547" s="163"/>
      <c r="T3547" s="164"/>
      <c r="AT3547" s="160" t="s">
        <v>259</v>
      </c>
      <c r="AU3547" s="160" t="s">
        <v>88</v>
      </c>
      <c r="AV3547" s="13" t="s">
        <v>88</v>
      </c>
      <c r="AW3547" s="13" t="s">
        <v>27</v>
      </c>
      <c r="AX3547" s="13" t="s">
        <v>72</v>
      </c>
      <c r="AY3547" s="160" t="s">
        <v>157</v>
      </c>
    </row>
    <row r="3548" spans="2:51" s="13" customFormat="1">
      <c r="B3548" s="159"/>
      <c r="D3548" s="154" t="s">
        <v>259</v>
      </c>
      <c r="E3548" s="160" t="s">
        <v>1</v>
      </c>
      <c r="F3548" s="161" t="s">
        <v>4701</v>
      </c>
      <c r="H3548" s="162">
        <v>16.3</v>
      </c>
      <c r="L3548" s="159"/>
      <c r="M3548" s="163"/>
      <c r="T3548" s="164"/>
      <c r="AT3548" s="160" t="s">
        <v>259</v>
      </c>
      <c r="AU3548" s="160" t="s">
        <v>88</v>
      </c>
      <c r="AV3548" s="13" t="s">
        <v>88</v>
      </c>
      <c r="AW3548" s="13" t="s">
        <v>27</v>
      </c>
      <c r="AX3548" s="13" t="s">
        <v>72</v>
      </c>
      <c r="AY3548" s="160" t="s">
        <v>157</v>
      </c>
    </row>
    <row r="3549" spans="2:51" s="13" customFormat="1">
      <c r="B3549" s="159"/>
      <c r="D3549" s="154" t="s">
        <v>259</v>
      </c>
      <c r="E3549" s="160" t="s">
        <v>1</v>
      </c>
      <c r="F3549" s="161" t="s">
        <v>4718</v>
      </c>
      <c r="H3549" s="162">
        <v>7.6</v>
      </c>
      <c r="L3549" s="159"/>
      <c r="M3549" s="163"/>
      <c r="T3549" s="164"/>
      <c r="AT3549" s="160" t="s">
        <v>259</v>
      </c>
      <c r="AU3549" s="160" t="s">
        <v>88</v>
      </c>
      <c r="AV3549" s="13" t="s">
        <v>88</v>
      </c>
      <c r="AW3549" s="13" t="s">
        <v>27</v>
      </c>
      <c r="AX3549" s="13" t="s">
        <v>72</v>
      </c>
      <c r="AY3549" s="160" t="s">
        <v>157</v>
      </c>
    </row>
    <row r="3550" spans="2:51" s="13" customFormat="1">
      <c r="B3550" s="159"/>
      <c r="D3550" s="154" t="s">
        <v>259</v>
      </c>
      <c r="E3550" s="160" t="s">
        <v>1</v>
      </c>
      <c r="F3550" s="161" t="s">
        <v>4706</v>
      </c>
      <c r="H3550" s="162">
        <v>8.6</v>
      </c>
      <c r="L3550" s="159"/>
      <c r="M3550" s="163"/>
      <c r="T3550" s="164"/>
      <c r="AT3550" s="160" t="s">
        <v>259</v>
      </c>
      <c r="AU3550" s="160" t="s">
        <v>88</v>
      </c>
      <c r="AV3550" s="13" t="s">
        <v>88</v>
      </c>
      <c r="AW3550" s="13" t="s">
        <v>27</v>
      </c>
      <c r="AX3550" s="13" t="s">
        <v>72</v>
      </c>
      <c r="AY3550" s="160" t="s">
        <v>157</v>
      </c>
    </row>
    <row r="3551" spans="2:51" s="13" customFormat="1">
      <c r="B3551" s="159"/>
      <c r="D3551" s="154" t="s">
        <v>259</v>
      </c>
      <c r="E3551" s="160" t="s">
        <v>1</v>
      </c>
      <c r="F3551" s="161" t="s">
        <v>4707</v>
      </c>
      <c r="H3551" s="162">
        <v>2</v>
      </c>
      <c r="L3551" s="159"/>
      <c r="M3551" s="163"/>
      <c r="T3551" s="164"/>
      <c r="AT3551" s="160" t="s">
        <v>259</v>
      </c>
      <c r="AU3551" s="160" t="s">
        <v>88</v>
      </c>
      <c r="AV3551" s="13" t="s">
        <v>88</v>
      </c>
      <c r="AW3551" s="13" t="s">
        <v>27</v>
      </c>
      <c r="AX3551" s="13" t="s">
        <v>72</v>
      </c>
      <c r="AY3551" s="160" t="s">
        <v>157</v>
      </c>
    </row>
    <row r="3552" spans="2:51" s="13" customFormat="1">
      <c r="B3552" s="159"/>
      <c r="D3552" s="154" t="s">
        <v>259</v>
      </c>
      <c r="E3552" s="160" t="s">
        <v>1</v>
      </c>
      <c r="F3552" s="161" t="s">
        <v>4708</v>
      </c>
      <c r="H3552" s="162">
        <v>6.1</v>
      </c>
      <c r="L3552" s="159"/>
      <c r="M3552" s="163"/>
      <c r="T3552" s="164"/>
      <c r="AT3552" s="160" t="s">
        <v>259</v>
      </c>
      <c r="AU3552" s="160" t="s">
        <v>88</v>
      </c>
      <c r="AV3552" s="13" t="s">
        <v>88</v>
      </c>
      <c r="AW3552" s="13" t="s">
        <v>27</v>
      </c>
      <c r="AX3552" s="13" t="s">
        <v>72</v>
      </c>
      <c r="AY3552" s="160" t="s">
        <v>157</v>
      </c>
    </row>
    <row r="3553" spans="2:65" s="13" customFormat="1">
      <c r="B3553" s="159"/>
      <c r="D3553" s="154" t="s">
        <v>259</v>
      </c>
      <c r="E3553" s="160" t="s">
        <v>1</v>
      </c>
      <c r="F3553" s="161" t="s">
        <v>4709</v>
      </c>
      <c r="H3553" s="162">
        <v>7.5</v>
      </c>
      <c r="L3553" s="159"/>
      <c r="M3553" s="163"/>
      <c r="T3553" s="164"/>
      <c r="AT3553" s="160" t="s">
        <v>259</v>
      </c>
      <c r="AU3553" s="160" t="s">
        <v>88</v>
      </c>
      <c r="AV3553" s="13" t="s">
        <v>88</v>
      </c>
      <c r="AW3553" s="13" t="s">
        <v>27</v>
      </c>
      <c r="AX3553" s="13" t="s">
        <v>72</v>
      </c>
      <c r="AY3553" s="160" t="s">
        <v>157</v>
      </c>
    </row>
    <row r="3554" spans="2:65" s="14" customFormat="1">
      <c r="B3554" s="165"/>
      <c r="D3554" s="154" t="s">
        <v>259</v>
      </c>
      <c r="E3554" s="166" t="s">
        <v>1</v>
      </c>
      <c r="F3554" s="167" t="s">
        <v>265</v>
      </c>
      <c r="H3554" s="168">
        <v>404.62</v>
      </c>
      <c r="L3554" s="165"/>
      <c r="M3554" s="169"/>
      <c r="T3554" s="170"/>
      <c r="AT3554" s="166" t="s">
        <v>259</v>
      </c>
      <c r="AU3554" s="166" t="s">
        <v>88</v>
      </c>
      <c r="AV3554" s="14" t="s">
        <v>164</v>
      </c>
      <c r="AW3554" s="14" t="s">
        <v>27</v>
      </c>
      <c r="AX3554" s="14" t="s">
        <v>80</v>
      </c>
      <c r="AY3554" s="166" t="s">
        <v>157</v>
      </c>
    </row>
    <row r="3555" spans="2:65" s="1" customFormat="1" ht="33" customHeight="1">
      <c r="B3555" s="28"/>
      <c r="C3555" s="205" t="s">
        <v>5827</v>
      </c>
      <c r="D3555" s="205" t="s">
        <v>557</v>
      </c>
      <c r="E3555" s="206" t="s">
        <v>5828</v>
      </c>
      <c r="F3555" s="207" t="s">
        <v>5829</v>
      </c>
      <c r="G3555" s="208" t="s">
        <v>306</v>
      </c>
      <c r="H3555" s="209">
        <v>445.08199999999999</v>
      </c>
      <c r="I3555" s="904"/>
      <c r="J3555" s="210">
        <f>ROUND(I3555*H3555,2)</f>
        <v>0</v>
      </c>
      <c r="K3555" s="207" t="s">
        <v>2720</v>
      </c>
      <c r="L3555" s="185"/>
      <c r="M3555" s="186" t="s">
        <v>1</v>
      </c>
      <c r="N3555" s="187" t="s">
        <v>38</v>
      </c>
      <c r="O3555" s="142">
        <v>0</v>
      </c>
      <c r="P3555" s="142">
        <f>O3555*H3555</f>
        <v>0</v>
      </c>
      <c r="Q3555" s="142">
        <v>2.1999999999999999E-2</v>
      </c>
      <c r="R3555" s="142">
        <f>Q3555*H3555</f>
        <v>9.7918039999999991</v>
      </c>
      <c r="S3555" s="142">
        <v>0</v>
      </c>
      <c r="T3555" s="143">
        <f>S3555*H3555</f>
        <v>0</v>
      </c>
      <c r="AR3555" s="144" t="s">
        <v>735</v>
      </c>
      <c r="AT3555" s="144" t="s">
        <v>557</v>
      </c>
      <c r="AU3555" s="144" t="s">
        <v>88</v>
      </c>
      <c r="AY3555" s="16" t="s">
        <v>157</v>
      </c>
      <c r="BE3555" s="145">
        <f>IF(N3555="základní",J3555,0)</f>
        <v>0</v>
      </c>
      <c r="BF3555" s="145">
        <f>IF(N3555="snížená",J3555,0)</f>
        <v>0</v>
      </c>
      <c r="BG3555" s="145">
        <f>IF(N3555="zákl. přenesená",J3555,0)</f>
        <v>0</v>
      </c>
      <c r="BH3555" s="145">
        <f>IF(N3555="sníž. přenesená",J3555,0)</f>
        <v>0</v>
      </c>
      <c r="BI3555" s="145">
        <f>IF(N3555="nulová",J3555,0)</f>
        <v>0</v>
      </c>
      <c r="BJ3555" s="16" t="s">
        <v>88</v>
      </c>
      <c r="BK3555" s="145">
        <f>ROUND(I3555*H3555,2)</f>
        <v>0</v>
      </c>
      <c r="BL3555" s="16" t="s">
        <v>188</v>
      </c>
      <c r="BM3555" s="144" t="s">
        <v>5830</v>
      </c>
    </row>
    <row r="3556" spans="2:65" s="1" customFormat="1" ht="18">
      <c r="B3556" s="28"/>
      <c r="C3556" s="187"/>
      <c r="D3556" s="154" t="s">
        <v>1574</v>
      </c>
      <c r="F3556" s="888" t="s">
        <v>8423</v>
      </c>
      <c r="G3556" s="889"/>
      <c r="H3556" s="890"/>
      <c r="I3556" s="891"/>
      <c r="J3556" s="891"/>
      <c r="K3556" s="892"/>
      <c r="L3556" s="185"/>
      <c r="M3556" s="186"/>
      <c r="N3556" s="187"/>
      <c r="O3556" s="142"/>
      <c r="P3556" s="142"/>
      <c r="Q3556" s="142"/>
      <c r="R3556" s="142"/>
      <c r="S3556" s="142"/>
      <c r="T3556" s="143"/>
      <c r="AR3556" s="144"/>
      <c r="AT3556" s="144"/>
      <c r="AU3556" s="144"/>
      <c r="AY3556" s="16"/>
      <c r="BE3556" s="145"/>
      <c r="BF3556" s="145"/>
      <c r="BG3556" s="145"/>
      <c r="BH3556" s="145"/>
      <c r="BI3556" s="145"/>
      <c r="BJ3556" s="16"/>
      <c r="BK3556" s="145"/>
      <c r="BL3556" s="16"/>
      <c r="BM3556" s="144"/>
    </row>
    <row r="3557" spans="2:65" s="12" customFormat="1">
      <c r="B3557" s="153"/>
      <c r="D3557" s="154" t="s">
        <v>259</v>
      </c>
      <c r="E3557" s="155" t="s">
        <v>1</v>
      </c>
      <c r="F3557" s="156" t="s">
        <v>2723</v>
      </c>
      <c r="H3557" s="155" t="s">
        <v>1</v>
      </c>
      <c r="L3557" s="153"/>
      <c r="M3557" s="157"/>
      <c r="T3557" s="158"/>
      <c r="AT3557" s="155" t="s">
        <v>259</v>
      </c>
      <c r="AU3557" s="155" t="s">
        <v>88</v>
      </c>
      <c r="AV3557" s="12" t="s">
        <v>80</v>
      </c>
      <c r="AW3557" s="12" t="s">
        <v>27</v>
      </c>
      <c r="AX3557" s="12" t="s">
        <v>72</v>
      </c>
      <c r="AY3557" s="155" t="s">
        <v>157</v>
      </c>
    </row>
    <row r="3558" spans="2:65" s="12" customFormat="1">
      <c r="B3558" s="153"/>
      <c r="D3558" s="154" t="s">
        <v>259</v>
      </c>
      <c r="E3558" s="155" t="s">
        <v>1</v>
      </c>
      <c r="F3558" s="156" t="s">
        <v>2758</v>
      </c>
      <c r="H3558" s="155" t="s">
        <v>1</v>
      </c>
      <c r="L3558" s="153"/>
      <c r="M3558" s="157"/>
      <c r="T3558" s="158"/>
      <c r="AT3558" s="155" t="s">
        <v>259</v>
      </c>
      <c r="AU3558" s="155" t="s">
        <v>88</v>
      </c>
      <c r="AV3558" s="12" t="s">
        <v>80</v>
      </c>
      <c r="AW3558" s="12" t="s">
        <v>27</v>
      </c>
      <c r="AX3558" s="12" t="s">
        <v>72</v>
      </c>
      <c r="AY3558" s="155" t="s">
        <v>157</v>
      </c>
    </row>
    <row r="3559" spans="2:65" s="13" customFormat="1">
      <c r="B3559" s="159"/>
      <c r="D3559" s="154" t="s">
        <v>259</v>
      </c>
      <c r="E3559" s="160" t="s">
        <v>1</v>
      </c>
      <c r="F3559" s="161" t="s">
        <v>4444</v>
      </c>
      <c r="H3559" s="162">
        <v>23</v>
      </c>
      <c r="L3559" s="159"/>
      <c r="M3559" s="163"/>
      <c r="T3559" s="164"/>
      <c r="AT3559" s="160" t="s">
        <v>259</v>
      </c>
      <c r="AU3559" s="160" t="s">
        <v>88</v>
      </c>
      <c r="AV3559" s="13" t="s">
        <v>88</v>
      </c>
      <c r="AW3559" s="13" t="s">
        <v>27</v>
      </c>
      <c r="AX3559" s="13" t="s">
        <v>72</v>
      </c>
      <c r="AY3559" s="160" t="s">
        <v>157</v>
      </c>
    </row>
    <row r="3560" spans="2:65" s="13" customFormat="1">
      <c r="B3560" s="159"/>
      <c r="D3560" s="154" t="s">
        <v>259</v>
      </c>
      <c r="E3560" s="160" t="s">
        <v>1</v>
      </c>
      <c r="F3560" s="161" t="s">
        <v>4445</v>
      </c>
      <c r="H3560" s="162">
        <v>9.4</v>
      </c>
      <c r="L3560" s="159"/>
      <c r="M3560" s="163"/>
      <c r="T3560" s="164"/>
      <c r="AT3560" s="160" t="s">
        <v>259</v>
      </c>
      <c r="AU3560" s="160" t="s">
        <v>88</v>
      </c>
      <c r="AV3560" s="13" t="s">
        <v>88</v>
      </c>
      <c r="AW3560" s="13" t="s">
        <v>27</v>
      </c>
      <c r="AX3560" s="13" t="s">
        <v>72</v>
      </c>
      <c r="AY3560" s="160" t="s">
        <v>157</v>
      </c>
    </row>
    <row r="3561" spans="2:65" s="13" customFormat="1">
      <c r="B3561" s="159"/>
      <c r="D3561" s="154" t="s">
        <v>259</v>
      </c>
      <c r="E3561" s="160" t="s">
        <v>1</v>
      </c>
      <c r="F3561" s="161" t="s">
        <v>4446</v>
      </c>
      <c r="H3561" s="162">
        <v>8.6</v>
      </c>
      <c r="L3561" s="159"/>
      <c r="M3561" s="163"/>
      <c r="T3561" s="164"/>
      <c r="AT3561" s="160" t="s">
        <v>259</v>
      </c>
      <c r="AU3561" s="160" t="s">
        <v>88</v>
      </c>
      <c r="AV3561" s="13" t="s">
        <v>88</v>
      </c>
      <c r="AW3561" s="13" t="s">
        <v>27</v>
      </c>
      <c r="AX3561" s="13" t="s">
        <v>72</v>
      </c>
      <c r="AY3561" s="160" t="s">
        <v>157</v>
      </c>
    </row>
    <row r="3562" spans="2:65" s="13" customFormat="1">
      <c r="B3562" s="159"/>
      <c r="D3562" s="154" t="s">
        <v>259</v>
      </c>
      <c r="E3562" s="160" t="s">
        <v>1</v>
      </c>
      <c r="F3562" s="161" t="s">
        <v>4447</v>
      </c>
      <c r="H3562" s="162">
        <v>18.5</v>
      </c>
      <c r="L3562" s="159"/>
      <c r="M3562" s="163"/>
      <c r="T3562" s="164"/>
      <c r="AT3562" s="160" t="s">
        <v>259</v>
      </c>
      <c r="AU3562" s="160" t="s">
        <v>88</v>
      </c>
      <c r="AV3562" s="13" t="s">
        <v>88</v>
      </c>
      <c r="AW3562" s="13" t="s">
        <v>27</v>
      </c>
      <c r="AX3562" s="13" t="s">
        <v>72</v>
      </c>
      <c r="AY3562" s="160" t="s">
        <v>157</v>
      </c>
    </row>
    <row r="3563" spans="2:65" s="13" customFormat="1">
      <c r="B3563" s="159"/>
      <c r="D3563" s="154" t="s">
        <v>259</v>
      </c>
      <c r="E3563" s="160" t="s">
        <v>1</v>
      </c>
      <c r="F3563" s="161" t="s">
        <v>4448</v>
      </c>
      <c r="H3563" s="162">
        <v>17.5</v>
      </c>
      <c r="L3563" s="159"/>
      <c r="M3563" s="163"/>
      <c r="T3563" s="164"/>
      <c r="AT3563" s="160" t="s">
        <v>259</v>
      </c>
      <c r="AU3563" s="160" t="s">
        <v>88</v>
      </c>
      <c r="AV3563" s="13" t="s">
        <v>88</v>
      </c>
      <c r="AW3563" s="13" t="s">
        <v>27</v>
      </c>
      <c r="AX3563" s="13" t="s">
        <v>72</v>
      </c>
      <c r="AY3563" s="160" t="s">
        <v>157</v>
      </c>
    </row>
    <row r="3564" spans="2:65" s="13" customFormat="1">
      <c r="B3564" s="159"/>
      <c r="D3564" s="154" t="s">
        <v>259</v>
      </c>
      <c r="E3564" s="160" t="s">
        <v>1</v>
      </c>
      <c r="F3564" s="161" t="s">
        <v>4449</v>
      </c>
      <c r="H3564" s="162">
        <v>16.8</v>
      </c>
      <c r="L3564" s="159"/>
      <c r="M3564" s="163"/>
      <c r="T3564" s="164"/>
      <c r="AT3564" s="160" t="s">
        <v>259</v>
      </c>
      <c r="AU3564" s="160" t="s">
        <v>88</v>
      </c>
      <c r="AV3564" s="13" t="s">
        <v>88</v>
      </c>
      <c r="AW3564" s="13" t="s">
        <v>27</v>
      </c>
      <c r="AX3564" s="13" t="s">
        <v>72</v>
      </c>
      <c r="AY3564" s="160" t="s">
        <v>157</v>
      </c>
    </row>
    <row r="3565" spans="2:65" s="13" customFormat="1">
      <c r="B3565" s="159"/>
      <c r="D3565" s="154" t="s">
        <v>259</v>
      </c>
      <c r="E3565" s="160" t="s">
        <v>1</v>
      </c>
      <c r="F3565" s="161" t="s">
        <v>4450</v>
      </c>
      <c r="H3565" s="162">
        <v>17.7</v>
      </c>
      <c r="L3565" s="159"/>
      <c r="M3565" s="163"/>
      <c r="T3565" s="164"/>
      <c r="AT3565" s="160" t="s">
        <v>259</v>
      </c>
      <c r="AU3565" s="160" t="s">
        <v>88</v>
      </c>
      <c r="AV3565" s="13" t="s">
        <v>88</v>
      </c>
      <c r="AW3565" s="13" t="s">
        <v>27</v>
      </c>
      <c r="AX3565" s="13" t="s">
        <v>72</v>
      </c>
      <c r="AY3565" s="160" t="s">
        <v>157</v>
      </c>
    </row>
    <row r="3566" spans="2:65" s="13" customFormat="1">
      <c r="B3566" s="159"/>
      <c r="D3566" s="154" t="s">
        <v>259</v>
      </c>
      <c r="E3566" s="160" t="s">
        <v>1</v>
      </c>
      <c r="F3566" s="161" t="s">
        <v>4451</v>
      </c>
      <c r="H3566" s="162">
        <v>18.399999999999999</v>
      </c>
      <c r="L3566" s="159"/>
      <c r="M3566" s="163"/>
      <c r="T3566" s="164"/>
      <c r="AT3566" s="160" t="s">
        <v>259</v>
      </c>
      <c r="AU3566" s="160" t="s">
        <v>88</v>
      </c>
      <c r="AV3566" s="13" t="s">
        <v>88</v>
      </c>
      <c r="AW3566" s="13" t="s">
        <v>27</v>
      </c>
      <c r="AX3566" s="13" t="s">
        <v>72</v>
      </c>
      <c r="AY3566" s="160" t="s">
        <v>157</v>
      </c>
    </row>
    <row r="3567" spans="2:65" s="13" customFormat="1">
      <c r="B3567" s="159"/>
      <c r="D3567" s="154" t="s">
        <v>259</v>
      </c>
      <c r="E3567" s="160" t="s">
        <v>1</v>
      </c>
      <c r="F3567" s="161" t="s">
        <v>4452</v>
      </c>
      <c r="H3567" s="162">
        <v>14.1</v>
      </c>
      <c r="L3567" s="159"/>
      <c r="M3567" s="163"/>
      <c r="T3567" s="164"/>
      <c r="AT3567" s="160" t="s">
        <v>259</v>
      </c>
      <c r="AU3567" s="160" t="s">
        <v>88</v>
      </c>
      <c r="AV3567" s="13" t="s">
        <v>88</v>
      </c>
      <c r="AW3567" s="13" t="s">
        <v>27</v>
      </c>
      <c r="AX3567" s="13" t="s">
        <v>72</v>
      </c>
      <c r="AY3567" s="160" t="s">
        <v>157</v>
      </c>
    </row>
    <row r="3568" spans="2:65" s="13" customFormat="1">
      <c r="B3568" s="159"/>
      <c r="D3568" s="154" t="s">
        <v>259</v>
      </c>
      <c r="E3568" s="160" t="s">
        <v>1</v>
      </c>
      <c r="F3568" s="161" t="s">
        <v>4453</v>
      </c>
      <c r="H3568" s="162">
        <v>2.2999999999999998</v>
      </c>
      <c r="L3568" s="159"/>
      <c r="M3568" s="163"/>
      <c r="T3568" s="164"/>
      <c r="AT3568" s="160" t="s">
        <v>259</v>
      </c>
      <c r="AU3568" s="160" t="s">
        <v>88</v>
      </c>
      <c r="AV3568" s="13" t="s">
        <v>88</v>
      </c>
      <c r="AW3568" s="13" t="s">
        <v>27</v>
      </c>
      <c r="AX3568" s="13" t="s">
        <v>72</v>
      </c>
      <c r="AY3568" s="160" t="s">
        <v>157</v>
      </c>
    </row>
    <row r="3569" spans="2:51" s="13" customFormat="1">
      <c r="B3569" s="159"/>
      <c r="D3569" s="154" t="s">
        <v>259</v>
      </c>
      <c r="E3569" s="160" t="s">
        <v>1</v>
      </c>
      <c r="F3569" s="161" t="s">
        <v>4454</v>
      </c>
      <c r="H3569" s="162">
        <v>24.4</v>
      </c>
      <c r="L3569" s="159"/>
      <c r="M3569" s="163"/>
      <c r="T3569" s="164"/>
      <c r="AT3569" s="160" t="s">
        <v>259</v>
      </c>
      <c r="AU3569" s="160" t="s">
        <v>88</v>
      </c>
      <c r="AV3569" s="13" t="s">
        <v>88</v>
      </c>
      <c r="AW3569" s="13" t="s">
        <v>27</v>
      </c>
      <c r="AX3569" s="13" t="s">
        <v>72</v>
      </c>
      <c r="AY3569" s="160" t="s">
        <v>157</v>
      </c>
    </row>
    <row r="3570" spans="2:51" s="13" customFormat="1">
      <c r="B3570" s="159"/>
      <c r="D3570" s="154" t="s">
        <v>259</v>
      </c>
      <c r="E3570" s="160" t="s">
        <v>1</v>
      </c>
      <c r="F3570" s="161" t="s">
        <v>4455</v>
      </c>
      <c r="H3570" s="162">
        <v>18.3</v>
      </c>
      <c r="L3570" s="159"/>
      <c r="M3570" s="163"/>
      <c r="T3570" s="164"/>
      <c r="AT3570" s="160" t="s">
        <v>259</v>
      </c>
      <c r="AU3570" s="160" t="s">
        <v>88</v>
      </c>
      <c r="AV3570" s="13" t="s">
        <v>88</v>
      </c>
      <c r="AW3570" s="13" t="s">
        <v>27</v>
      </c>
      <c r="AX3570" s="13" t="s">
        <v>72</v>
      </c>
      <c r="AY3570" s="160" t="s">
        <v>157</v>
      </c>
    </row>
    <row r="3571" spans="2:51" s="13" customFormat="1">
      <c r="B3571" s="159"/>
      <c r="D3571" s="154" t="s">
        <v>259</v>
      </c>
      <c r="E3571" s="160" t="s">
        <v>1</v>
      </c>
      <c r="F3571" s="161" t="s">
        <v>5753</v>
      </c>
      <c r="H3571" s="162">
        <v>13.3</v>
      </c>
      <c r="L3571" s="159"/>
      <c r="M3571" s="163"/>
      <c r="T3571" s="164"/>
      <c r="AT3571" s="160" t="s">
        <v>259</v>
      </c>
      <c r="AU3571" s="160" t="s">
        <v>88</v>
      </c>
      <c r="AV3571" s="13" t="s">
        <v>88</v>
      </c>
      <c r="AW3571" s="13" t="s">
        <v>27</v>
      </c>
      <c r="AX3571" s="13" t="s">
        <v>72</v>
      </c>
      <c r="AY3571" s="160" t="s">
        <v>157</v>
      </c>
    </row>
    <row r="3572" spans="2:51" s="13" customFormat="1">
      <c r="B3572" s="159"/>
      <c r="D3572" s="154" t="s">
        <v>259</v>
      </c>
      <c r="E3572" s="160" t="s">
        <v>1</v>
      </c>
      <c r="F3572" s="161" t="s">
        <v>4457</v>
      </c>
      <c r="H3572" s="162">
        <v>4.9000000000000004</v>
      </c>
      <c r="L3572" s="159"/>
      <c r="M3572" s="163"/>
      <c r="T3572" s="164"/>
      <c r="AT3572" s="160" t="s">
        <v>259</v>
      </c>
      <c r="AU3572" s="160" t="s">
        <v>88</v>
      </c>
      <c r="AV3572" s="13" t="s">
        <v>88</v>
      </c>
      <c r="AW3572" s="13" t="s">
        <v>27</v>
      </c>
      <c r="AX3572" s="13" t="s">
        <v>72</v>
      </c>
      <c r="AY3572" s="160" t="s">
        <v>157</v>
      </c>
    </row>
    <row r="3573" spans="2:51" s="13" customFormat="1">
      <c r="B3573" s="159"/>
      <c r="D3573" s="154" t="s">
        <v>259</v>
      </c>
      <c r="E3573" s="160" t="s">
        <v>1</v>
      </c>
      <c r="F3573" s="161" t="s">
        <v>4458</v>
      </c>
      <c r="H3573" s="162">
        <v>4.3</v>
      </c>
      <c r="L3573" s="159"/>
      <c r="M3573" s="163"/>
      <c r="T3573" s="164"/>
      <c r="AT3573" s="160" t="s">
        <v>259</v>
      </c>
      <c r="AU3573" s="160" t="s">
        <v>88</v>
      </c>
      <c r="AV3573" s="13" t="s">
        <v>88</v>
      </c>
      <c r="AW3573" s="13" t="s">
        <v>27</v>
      </c>
      <c r="AX3573" s="13" t="s">
        <v>72</v>
      </c>
      <c r="AY3573" s="160" t="s">
        <v>157</v>
      </c>
    </row>
    <row r="3574" spans="2:51" s="13" customFormat="1">
      <c r="B3574" s="159"/>
      <c r="D3574" s="154" t="s">
        <v>259</v>
      </c>
      <c r="E3574" s="160" t="s">
        <v>1</v>
      </c>
      <c r="F3574" s="161" t="s">
        <v>4459</v>
      </c>
      <c r="H3574" s="162">
        <v>15</v>
      </c>
      <c r="L3574" s="159"/>
      <c r="M3574" s="163"/>
      <c r="T3574" s="164"/>
      <c r="AT3574" s="160" t="s">
        <v>259</v>
      </c>
      <c r="AU3574" s="160" t="s">
        <v>88</v>
      </c>
      <c r="AV3574" s="13" t="s">
        <v>88</v>
      </c>
      <c r="AW3574" s="13" t="s">
        <v>27</v>
      </c>
      <c r="AX3574" s="13" t="s">
        <v>72</v>
      </c>
      <c r="AY3574" s="160" t="s">
        <v>157</v>
      </c>
    </row>
    <row r="3575" spans="2:51" s="13" customFormat="1">
      <c r="B3575" s="159"/>
      <c r="D3575" s="154" t="s">
        <v>259</v>
      </c>
      <c r="E3575" s="160" t="s">
        <v>1</v>
      </c>
      <c r="F3575" s="161" t="s">
        <v>4460</v>
      </c>
      <c r="H3575" s="162">
        <v>18.3</v>
      </c>
      <c r="L3575" s="159"/>
      <c r="M3575" s="163"/>
      <c r="T3575" s="164"/>
      <c r="AT3575" s="160" t="s">
        <v>259</v>
      </c>
      <c r="AU3575" s="160" t="s">
        <v>88</v>
      </c>
      <c r="AV3575" s="13" t="s">
        <v>88</v>
      </c>
      <c r="AW3575" s="13" t="s">
        <v>27</v>
      </c>
      <c r="AX3575" s="13" t="s">
        <v>72</v>
      </c>
      <c r="AY3575" s="160" t="s">
        <v>157</v>
      </c>
    </row>
    <row r="3576" spans="2:51" s="13" customFormat="1">
      <c r="B3576" s="159"/>
      <c r="D3576" s="154" t="s">
        <v>259</v>
      </c>
      <c r="E3576" s="160" t="s">
        <v>1</v>
      </c>
      <c r="F3576" s="161" t="s">
        <v>4461</v>
      </c>
      <c r="H3576" s="162">
        <v>15.8</v>
      </c>
      <c r="L3576" s="159"/>
      <c r="M3576" s="163"/>
      <c r="T3576" s="164"/>
      <c r="AT3576" s="160" t="s">
        <v>259</v>
      </c>
      <c r="AU3576" s="160" t="s">
        <v>88</v>
      </c>
      <c r="AV3576" s="13" t="s">
        <v>88</v>
      </c>
      <c r="AW3576" s="13" t="s">
        <v>27</v>
      </c>
      <c r="AX3576" s="13" t="s">
        <v>72</v>
      </c>
      <c r="AY3576" s="160" t="s">
        <v>157</v>
      </c>
    </row>
    <row r="3577" spans="2:51" s="13" customFormat="1">
      <c r="B3577" s="159"/>
      <c r="D3577" s="154" t="s">
        <v>259</v>
      </c>
      <c r="E3577" s="160" t="s">
        <v>1</v>
      </c>
      <c r="F3577" s="161" t="s">
        <v>4462</v>
      </c>
      <c r="H3577" s="162">
        <v>2.8</v>
      </c>
      <c r="L3577" s="159"/>
      <c r="M3577" s="163"/>
      <c r="T3577" s="164"/>
      <c r="AT3577" s="160" t="s">
        <v>259</v>
      </c>
      <c r="AU3577" s="160" t="s">
        <v>88</v>
      </c>
      <c r="AV3577" s="13" t="s">
        <v>88</v>
      </c>
      <c r="AW3577" s="13" t="s">
        <v>27</v>
      </c>
      <c r="AX3577" s="13" t="s">
        <v>72</v>
      </c>
      <c r="AY3577" s="160" t="s">
        <v>157</v>
      </c>
    </row>
    <row r="3578" spans="2:51" s="12" customFormat="1">
      <c r="B3578" s="153"/>
      <c r="D3578" s="154" t="s">
        <v>259</v>
      </c>
      <c r="E3578" s="155" t="s">
        <v>1</v>
      </c>
      <c r="F3578" s="156" t="s">
        <v>2759</v>
      </c>
      <c r="H3578" s="155" t="s">
        <v>1</v>
      </c>
      <c r="L3578" s="153"/>
      <c r="M3578" s="157"/>
      <c r="T3578" s="158"/>
      <c r="AT3578" s="155" t="s">
        <v>259</v>
      </c>
      <c r="AU3578" s="155" t="s">
        <v>88</v>
      </c>
      <c r="AV3578" s="12" t="s">
        <v>80</v>
      </c>
      <c r="AW3578" s="12" t="s">
        <v>27</v>
      </c>
      <c r="AX3578" s="12" t="s">
        <v>72</v>
      </c>
      <c r="AY3578" s="155" t="s">
        <v>157</v>
      </c>
    </row>
    <row r="3579" spans="2:51" s="13" customFormat="1">
      <c r="B3579" s="159"/>
      <c r="D3579" s="154" t="s">
        <v>259</v>
      </c>
      <c r="E3579" s="160" t="s">
        <v>1</v>
      </c>
      <c r="F3579" s="161" t="s">
        <v>5754</v>
      </c>
      <c r="H3579" s="162">
        <v>18.12</v>
      </c>
      <c r="L3579" s="159"/>
      <c r="M3579" s="163"/>
      <c r="T3579" s="164"/>
      <c r="AT3579" s="160" t="s">
        <v>259</v>
      </c>
      <c r="AU3579" s="160" t="s">
        <v>88</v>
      </c>
      <c r="AV3579" s="13" t="s">
        <v>88</v>
      </c>
      <c r="AW3579" s="13" t="s">
        <v>27</v>
      </c>
      <c r="AX3579" s="13" t="s">
        <v>72</v>
      </c>
      <c r="AY3579" s="160" t="s">
        <v>157</v>
      </c>
    </row>
    <row r="3580" spans="2:51" s="13" customFormat="1">
      <c r="B3580" s="159"/>
      <c r="D3580" s="154" t="s">
        <v>259</v>
      </c>
      <c r="E3580" s="160" t="s">
        <v>1</v>
      </c>
      <c r="F3580" s="161" t="s">
        <v>4464</v>
      </c>
      <c r="H3580" s="162">
        <v>18.5</v>
      </c>
      <c r="L3580" s="159"/>
      <c r="M3580" s="163"/>
      <c r="T3580" s="164"/>
      <c r="AT3580" s="160" t="s">
        <v>259</v>
      </c>
      <c r="AU3580" s="160" t="s">
        <v>88</v>
      </c>
      <c r="AV3580" s="13" t="s">
        <v>88</v>
      </c>
      <c r="AW3580" s="13" t="s">
        <v>27</v>
      </c>
      <c r="AX3580" s="13" t="s">
        <v>72</v>
      </c>
      <c r="AY3580" s="160" t="s">
        <v>157</v>
      </c>
    </row>
    <row r="3581" spans="2:51" s="13" customFormat="1">
      <c r="B3581" s="159"/>
      <c r="D3581" s="154" t="s">
        <v>259</v>
      </c>
      <c r="E3581" s="160" t="s">
        <v>1</v>
      </c>
      <c r="F3581" s="161" t="s">
        <v>4466</v>
      </c>
      <c r="H3581" s="162">
        <v>5.6</v>
      </c>
      <c r="L3581" s="159"/>
      <c r="M3581" s="163"/>
      <c r="T3581" s="164"/>
      <c r="AT3581" s="160" t="s">
        <v>259</v>
      </c>
      <c r="AU3581" s="160" t="s">
        <v>88</v>
      </c>
      <c r="AV3581" s="13" t="s">
        <v>88</v>
      </c>
      <c r="AW3581" s="13" t="s">
        <v>27</v>
      </c>
      <c r="AX3581" s="13" t="s">
        <v>72</v>
      </c>
      <c r="AY3581" s="160" t="s">
        <v>157</v>
      </c>
    </row>
    <row r="3582" spans="2:51" s="13" customFormat="1">
      <c r="B3582" s="159"/>
      <c r="D3582" s="154" t="s">
        <v>259</v>
      </c>
      <c r="E3582" s="160" t="s">
        <v>1</v>
      </c>
      <c r="F3582" s="161" t="s">
        <v>4469</v>
      </c>
      <c r="H3582" s="162">
        <v>5.3</v>
      </c>
      <c r="L3582" s="159"/>
      <c r="M3582" s="163"/>
      <c r="T3582" s="164"/>
      <c r="AT3582" s="160" t="s">
        <v>259</v>
      </c>
      <c r="AU3582" s="160" t="s">
        <v>88</v>
      </c>
      <c r="AV3582" s="13" t="s">
        <v>88</v>
      </c>
      <c r="AW3582" s="13" t="s">
        <v>27</v>
      </c>
      <c r="AX3582" s="13" t="s">
        <v>72</v>
      </c>
      <c r="AY3582" s="160" t="s">
        <v>157</v>
      </c>
    </row>
    <row r="3583" spans="2:51" s="13" customFormat="1">
      <c r="B3583" s="159"/>
      <c r="D3583" s="154" t="s">
        <v>259</v>
      </c>
      <c r="E3583" s="160" t="s">
        <v>1</v>
      </c>
      <c r="F3583" s="161" t="s">
        <v>4471</v>
      </c>
      <c r="H3583" s="162">
        <v>3.3</v>
      </c>
      <c r="L3583" s="159"/>
      <c r="M3583" s="163"/>
      <c r="T3583" s="164"/>
      <c r="AT3583" s="160" t="s">
        <v>259</v>
      </c>
      <c r="AU3583" s="160" t="s">
        <v>88</v>
      </c>
      <c r="AV3583" s="13" t="s">
        <v>88</v>
      </c>
      <c r="AW3583" s="13" t="s">
        <v>27</v>
      </c>
      <c r="AX3583" s="13" t="s">
        <v>72</v>
      </c>
      <c r="AY3583" s="160" t="s">
        <v>157</v>
      </c>
    </row>
    <row r="3584" spans="2:51" s="13" customFormat="1">
      <c r="B3584" s="159"/>
      <c r="D3584" s="154" t="s">
        <v>259</v>
      </c>
      <c r="E3584" s="160" t="s">
        <v>1</v>
      </c>
      <c r="F3584" s="161" t="s">
        <v>4473</v>
      </c>
      <c r="H3584" s="162">
        <v>3.7</v>
      </c>
      <c r="L3584" s="159"/>
      <c r="M3584" s="163"/>
      <c r="T3584" s="164"/>
      <c r="AT3584" s="160" t="s">
        <v>259</v>
      </c>
      <c r="AU3584" s="160" t="s">
        <v>88</v>
      </c>
      <c r="AV3584" s="13" t="s">
        <v>88</v>
      </c>
      <c r="AW3584" s="13" t="s">
        <v>27</v>
      </c>
      <c r="AX3584" s="13" t="s">
        <v>72</v>
      </c>
      <c r="AY3584" s="160" t="s">
        <v>157</v>
      </c>
    </row>
    <row r="3585" spans="2:51" s="13" customFormat="1">
      <c r="B3585" s="159"/>
      <c r="D3585" s="154" t="s">
        <v>259</v>
      </c>
      <c r="E3585" s="160" t="s">
        <v>1</v>
      </c>
      <c r="F3585" s="161" t="s">
        <v>4475</v>
      </c>
      <c r="H3585" s="162">
        <v>3.4</v>
      </c>
      <c r="L3585" s="159"/>
      <c r="M3585" s="163"/>
      <c r="T3585" s="164"/>
      <c r="AT3585" s="160" t="s">
        <v>259</v>
      </c>
      <c r="AU3585" s="160" t="s">
        <v>88</v>
      </c>
      <c r="AV3585" s="13" t="s">
        <v>88</v>
      </c>
      <c r="AW3585" s="13" t="s">
        <v>27</v>
      </c>
      <c r="AX3585" s="13" t="s">
        <v>72</v>
      </c>
      <c r="AY3585" s="160" t="s">
        <v>157</v>
      </c>
    </row>
    <row r="3586" spans="2:51" s="12" customFormat="1">
      <c r="B3586" s="153"/>
      <c r="D3586" s="154" t="s">
        <v>259</v>
      </c>
      <c r="E3586" s="155" t="s">
        <v>1</v>
      </c>
      <c r="F3586" s="156" t="s">
        <v>4917</v>
      </c>
      <c r="H3586" s="155" t="s">
        <v>1</v>
      </c>
      <c r="L3586" s="153"/>
      <c r="M3586" s="157"/>
      <c r="T3586" s="158"/>
      <c r="AT3586" s="155" t="s">
        <v>259</v>
      </c>
      <c r="AU3586" s="155" t="s">
        <v>88</v>
      </c>
      <c r="AV3586" s="12" t="s">
        <v>80</v>
      </c>
      <c r="AW3586" s="12" t="s">
        <v>27</v>
      </c>
      <c r="AX3586" s="12" t="s">
        <v>72</v>
      </c>
      <c r="AY3586" s="155" t="s">
        <v>157</v>
      </c>
    </row>
    <row r="3587" spans="2:51" s="12" customFormat="1">
      <c r="B3587" s="153"/>
      <c r="D3587" s="154" t="s">
        <v>259</v>
      </c>
      <c r="E3587" s="155" t="s">
        <v>1</v>
      </c>
      <c r="F3587" s="156" t="s">
        <v>4918</v>
      </c>
      <c r="H3587" s="155" t="s">
        <v>1</v>
      </c>
      <c r="L3587" s="153"/>
      <c r="M3587" s="157"/>
      <c r="T3587" s="158"/>
      <c r="AT3587" s="155" t="s">
        <v>259</v>
      </c>
      <c r="AU3587" s="155" t="s">
        <v>88</v>
      </c>
      <c r="AV3587" s="12" t="s">
        <v>80</v>
      </c>
      <c r="AW3587" s="12" t="s">
        <v>27</v>
      </c>
      <c r="AX3587" s="12" t="s">
        <v>72</v>
      </c>
      <c r="AY3587" s="155" t="s">
        <v>157</v>
      </c>
    </row>
    <row r="3588" spans="2:51" s="13" customFormat="1">
      <c r="B3588" s="159"/>
      <c r="D3588" s="154" t="s">
        <v>259</v>
      </c>
      <c r="E3588" s="160" t="s">
        <v>1</v>
      </c>
      <c r="F3588" s="161" t="s">
        <v>4479</v>
      </c>
      <c r="H3588" s="162">
        <v>1.8</v>
      </c>
      <c r="L3588" s="159"/>
      <c r="M3588" s="163"/>
      <c r="T3588" s="164"/>
      <c r="AT3588" s="160" t="s">
        <v>259</v>
      </c>
      <c r="AU3588" s="160" t="s">
        <v>88</v>
      </c>
      <c r="AV3588" s="13" t="s">
        <v>88</v>
      </c>
      <c r="AW3588" s="13" t="s">
        <v>27</v>
      </c>
      <c r="AX3588" s="13" t="s">
        <v>72</v>
      </c>
      <c r="AY3588" s="160" t="s">
        <v>157</v>
      </c>
    </row>
    <row r="3589" spans="2:51" s="13" customFormat="1">
      <c r="B3589" s="159"/>
      <c r="D3589" s="154" t="s">
        <v>259</v>
      </c>
      <c r="E3589" s="160" t="s">
        <v>1</v>
      </c>
      <c r="F3589" s="161" t="s">
        <v>4480</v>
      </c>
      <c r="H3589" s="162">
        <v>2.9</v>
      </c>
      <c r="L3589" s="159"/>
      <c r="M3589" s="163"/>
      <c r="T3589" s="164"/>
      <c r="AT3589" s="160" t="s">
        <v>259</v>
      </c>
      <c r="AU3589" s="160" t="s">
        <v>88</v>
      </c>
      <c r="AV3589" s="13" t="s">
        <v>88</v>
      </c>
      <c r="AW3589" s="13" t="s">
        <v>27</v>
      </c>
      <c r="AX3589" s="13" t="s">
        <v>72</v>
      </c>
      <c r="AY3589" s="160" t="s">
        <v>157</v>
      </c>
    </row>
    <row r="3590" spans="2:51" s="12" customFormat="1">
      <c r="B3590" s="153"/>
      <c r="D3590" s="154" t="s">
        <v>259</v>
      </c>
      <c r="E3590" s="155" t="s">
        <v>1</v>
      </c>
      <c r="F3590" s="156" t="s">
        <v>2760</v>
      </c>
      <c r="H3590" s="155" t="s">
        <v>1</v>
      </c>
      <c r="L3590" s="153"/>
      <c r="M3590" s="157"/>
      <c r="T3590" s="158"/>
      <c r="AT3590" s="155" t="s">
        <v>259</v>
      </c>
      <c r="AU3590" s="155" t="s">
        <v>88</v>
      </c>
      <c r="AV3590" s="12" t="s">
        <v>80</v>
      </c>
      <c r="AW3590" s="12" t="s">
        <v>27</v>
      </c>
      <c r="AX3590" s="12" t="s">
        <v>72</v>
      </c>
      <c r="AY3590" s="155" t="s">
        <v>157</v>
      </c>
    </row>
    <row r="3591" spans="2:51" s="12" customFormat="1">
      <c r="B3591" s="153"/>
      <c r="D3591" s="154" t="s">
        <v>259</v>
      </c>
      <c r="E3591" s="155" t="s">
        <v>1</v>
      </c>
      <c r="F3591" s="156" t="s">
        <v>4919</v>
      </c>
      <c r="H3591" s="155" t="s">
        <v>1</v>
      </c>
      <c r="L3591" s="153"/>
      <c r="M3591" s="157"/>
      <c r="T3591" s="158"/>
      <c r="AT3591" s="155" t="s">
        <v>259</v>
      </c>
      <c r="AU3591" s="155" t="s">
        <v>88</v>
      </c>
      <c r="AV3591" s="12" t="s">
        <v>80</v>
      </c>
      <c r="AW3591" s="12" t="s">
        <v>27</v>
      </c>
      <c r="AX3591" s="12" t="s">
        <v>72</v>
      </c>
      <c r="AY3591" s="155" t="s">
        <v>157</v>
      </c>
    </row>
    <row r="3592" spans="2:51" s="13" customFormat="1">
      <c r="B3592" s="159"/>
      <c r="D3592" s="154" t="s">
        <v>259</v>
      </c>
      <c r="E3592" s="160" t="s">
        <v>1</v>
      </c>
      <c r="F3592" s="161" t="s">
        <v>5093</v>
      </c>
      <c r="H3592" s="162">
        <v>3.5</v>
      </c>
      <c r="L3592" s="159"/>
      <c r="M3592" s="163"/>
      <c r="T3592" s="164"/>
      <c r="AT3592" s="160" t="s">
        <v>259</v>
      </c>
      <c r="AU3592" s="160" t="s">
        <v>88</v>
      </c>
      <c r="AV3592" s="13" t="s">
        <v>88</v>
      </c>
      <c r="AW3592" s="13" t="s">
        <v>27</v>
      </c>
      <c r="AX3592" s="13" t="s">
        <v>72</v>
      </c>
      <c r="AY3592" s="160" t="s">
        <v>157</v>
      </c>
    </row>
    <row r="3593" spans="2:51" s="13" customFormat="1">
      <c r="B3593" s="159"/>
      <c r="D3593" s="154" t="s">
        <v>259</v>
      </c>
      <c r="E3593" s="160" t="s">
        <v>1</v>
      </c>
      <c r="F3593" s="161" t="s">
        <v>4486</v>
      </c>
      <c r="H3593" s="162">
        <v>5.6</v>
      </c>
      <c r="L3593" s="159"/>
      <c r="M3593" s="163"/>
      <c r="T3593" s="164"/>
      <c r="AT3593" s="160" t="s">
        <v>259</v>
      </c>
      <c r="AU3593" s="160" t="s">
        <v>88</v>
      </c>
      <c r="AV3593" s="13" t="s">
        <v>88</v>
      </c>
      <c r="AW3593" s="13" t="s">
        <v>27</v>
      </c>
      <c r="AX3593" s="13" t="s">
        <v>72</v>
      </c>
      <c r="AY3593" s="160" t="s">
        <v>157</v>
      </c>
    </row>
    <row r="3594" spans="2:51" s="13" customFormat="1">
      <c r="B3594" s="159"/>
      <c r="D3594" s="154" t="s">
        <v>259</v>
      </c>
      <c r="E3594" s="160" t="s">
        <v>1</v>
      </c>
      <c r="F3594" s="161" t="s">
        <v>4496</v>
      </c>
      <c r="H3594" s="162">
        <v>2.9</v>
      </c>
      <c r="L3594" s="159"/>
      <c r="M3594" s="163"/>
      <c r="T3594" s="164"/>
      <c r="AT3594" s="160" t="s">
        <v>259</v>
      </c>
      <c r="AU3594" s="160" t="s">
        <v>88</v>
      </c>
      <c r="AV3594" s="13" t="s">
        <v>88</v>
      </c>
      <c r="AW3594" s="13" t="s">
        <v>27</v>
      </c>
      <c r="AX3594" s="13" t="s">
        <v>72</v>
      </c>
      <c r="AY3594" s="160" t="s">
        <v>157</v>
      </c>
    </row>
    <row r="3595" spans="2:51" s="13" customFormat="1">
      <c r="B3595" s="159"/>
      <c r="D3595" s="154" t="s">
        <v>259</v>
      </c>
      <c r="E3595" s="160" t="s">
        <v>1</v>
      </c>
      <c r="F3595" s="161" t="s">
        <v>4497</v>
      </c>
      <c r="H3595" s="162">
        <v>10</v>
      </c>
      <c r="L3595" s="159"/>
      <c r="M3595" s="163"/>
      <c r="T3595" s="164"/>
      <c r="AT3595" s="160" t="s">
        <v>259</v>
      </c>
      <c r="AU3595" s="160" t="s">
        <v>88</v>
      </c>
      <c r="AV3595" s="13" t="s">
        <v>88</v>
      </c>
      <c r="AW3595" s="13" t="s">
        <v>27</v>
      </c>
      <c r="AX3595" s="13" t="s">
        <v>72</v>
      </c>
      <c r="AY3595" s="160" t="s">
        <v>157</v>
      </c>
    </row>
    <row r="3596" spans="2:51" s="13" customFormat="1">
      <c r="B3596" s="159"/>
      <c r="D3596" s="154" t="s">
        <v>259</v>
      </c>
      <c r="E3596" s="160" t="s">
        <v>1</v>
      </c>
      <c r="F3596" s="161" t="s">
        <v>4498</v>
      </c>
      <c r="H3596" s="162">
        <v>3.3</v>
      </c>
      <c r="L3596" s="159"/>
      <c r="M3596" s="163"/>
      <c r="T3596" s="164"/>
      <c r="AT3596" s="160" t="s">
        <v>259</v>
      </c>
      <c r="AU3596" s="160" t="s">
        <v>88</v>
      </c>
      <c r="AV3596" s="13" t="s">
        <v>88</v>
      </c>
      <c r="AW3596" s="13" t="s">
        <v>27</v>
      </c>
      <c r="AX3596" s="13" t="s">
        <v>72</v>
      </c>
      <c r="AY3596" s="160" t="s">
        <v>157</v>
      </c>
    </row>
    <row r="3597" spans="2:51" s="12" customFormat="1">
      <c r="B3597" s="153"/>
      <c r="D3597" s="154" t="s">
        <v>259</v>
      </c>
      <c r="E3597" s="155" t="s">
        <v>1</v>
      </c>
      <c r="F3597" s="156" t="s">
        <v>2761</v>
      </c>
      <c r="H3597" s="155" t="s">
        <v>1</v>
      </c>
      <c r="L3597" s="153"/>
      <c r="M3597" s="157"/>
      <c r="T3597" s="158"/>
      <c r="AT3597" s="155" t="s">
        <v>259</v>
      </c>
      <c r="AU3597" s="155" t="s">
        <v>88</v>
      </c>
      <c r="AV3597" s="12" t="s">
        <v>80</v>
      </c>
      <c r="AW3597" s="12" t="s">
        <v>27</v>
      </c>
      <c r="AX3597" s="12" t="s">
        <v>72</v>
      </c>
      <c r="AY3597" s="155" t="s">
        <v>157</v>
      </c>
    </row>
    <row r="3598" spans="2:51" s="13" customFormat="1">
      <c r="B3598" s="159"/>
      <c r="D3598" s="154" t="s">
        <v>259</v>
      </c>
      <c r="E3598" s="160" t="s">
        <v>1</v>
      </c>
      <c r="F3598" s="161" t="s">
        <v>4920</v>
      </c>
      <c r="H3598" s="162">
        <v>5.2</v>
      </c>
      <c r="L3598" s="159"/>
      <c r="M3598" s="163"/>
      <c r="T3598" s="164"/>
      <c r="AT3598" s="160" t="s">
        <v>259</v>
      </c>
      <c r="AU3598" s="160" t="s">
        <v>88</v>
      </c>
      <c r="AV3598" s="13" t="s">
        <v>88</v>
      </c>
      <c r="AW3598" s="13" t="s">
        <v>27</v>
      </c>
      <c r="AX3598" s="13" t="s">
        <v>72</v>
      </c>
      <c r="AY3598" s="160" t="s">
        <v>157</v>
      </c>
    </row>
    <row r="3599" spans="2:51" s="13" customFormat="1">
      <c r="B3599" s="159"/>
      <c r="D3599" s="154" t="s">
        <v>259</v>
      </c>
      <c r="E3599" s="160" t="s">
        <v>1</v>
      </c>
      <c r="F3599" s="161" t="s">
        <v>4701</v>
      </c>
      <c r="H3599" s="162">
        <v>16.3</v>
      </c>
      <c r="L3599" s="159"/>
      <c r="M3599" s="163"/>
      <c r="T3599" s="164"/>
      <c r="AT3599" s="160" t="s">
        <v>259</v>
      </c>
      <c r="AU3599" s="160" t="s">
        <v>88</v>
      </c>
      <c r="AV3599" s="13" t="s">
        <v>88</v>
      </c>
      <c r="AW3599" s="13" t="s">
        <v>27</v>
      </c>
      <c r="AX3599" s="13" t="s">
        <v>72</v>
      </c>
      <c r="AY3599" s="160" t="s">
        <v>157</v>
      </c>
    </row>
    <row r="3600" spans="2:51" s="13" customFormat="1">
      <c r="B3600" s="159"/>
      <c r="D3600" s="154" t="s">
        <v>259</v>
      </c>
      <c r="E3600" s="160" t="s">
        <v>1</v>
      </c>
      <c r="F3600" s="161" t="s">
        <v>4718</v>
      </c>
      <c r="H3600" s="162">
        <v>7.6</v>
      </c>
      <c r="L3600" s="159"/>
      <c r="M3600" s="163"/>
      <c r="T3600" s="164"/>
      <c r="AT3600" s="160" t="s">
        <v>259</v>
      </c>
      <c r="AU3600" s="160" t="s">
        <v>88</v>
      </c>
      <c r="AV3600" s="13" t="s">
        <v>88</v>
      </c>
      <c r="AW3600" s="13" t="s">
        <v>27</v>
      </c>
      <c r="AX3600" s="13" t="s">
        <v>72</v>
      </c>
      <c r="AY3600" s="160" t="s">
        <v>157</v>
      </c>
    </row>
    <row r="3601" spans="2:65" s="13" customFormat="1">
      <c r="B3601" s="159"/>
      <c r="D3601" s="154" t="s">
        <v>259</v>
      </c>
      <c r="E3601" s="160" t="s">
        <v>1</v>
      </c>
      <c r="F3601" s="161" t="s">
        <v>4706</v>
      </c>
      <c r="H3601" s="162">
        <v>8.6</v>
      </c>
      <c r="L3601" s="159"/>
      <c r="M3601" s="163"/>
      <c r="T3601" s="164"/>
      <c r="AT3601" s="160" t="s">
        <v>259</v>
      </c>
      <c r="AU3601" s="160" t="s">
        <v>88</v>
      </c>
      <c r="AV3601" s="13" t="s">
        <v>88</v>
      </c>
      <c r="AW3601" s="13" t="s">
        <v>27</v>
      </c>
      <c r="AX3601" s="13" t="s">
        <v>72</v>
      </c>
      <c r="AY3601" s="160" t="s">
        <v>157</v>
      </c>
    </row>
    <row r="3602" spans="2:65" s="13" customFormat="1">
      <c r="B3602" s="159"/>
      <c r="D3602" s="154" t="s">
        <v>259</v>
      </c>
      <c r="E3602" s="160" t="s">
        <v>1</v>
      </c>
      <c r="F3602" s="161" t="s">
        <v>4707</v>
      </c>
      <c r="H3602" s="162">
        <v>2</v>
      </c>
      <c r="L3602" s="159"/>
      <c r="M3602" s="163"/>
      <c r="T3602" s="164"/>
      <c r="AT3602" s="160" t="s">
        <v>259</v>
      </c>
      <c r="AU3602" s="160" t="s">
        <v>88</v>
      </c>
      <c r="AV3602" s="13" t="s">
        <v>88</v>
      </c>
      <c r="AW3602" s="13" t="s">
        <v>27</v>
      </c>
      <c r="AX3602" s="13" t="s">
        <v>72</v>
      </c>
      <c r="AY3602" s="160" t="s">
        <v>157</v>
      </c>
    </row>
    <row r="3603" spans="2:65" s="13" customFormat="1">
      <c r="B3603" s="159"/>
      <c r="D3603" s="154" t="s">
        <v>259</v>
      </c>
      <c r="E3603" s="160" t="s">
        <v>1</v>
      </c>
      <c r="F3603" s="161" t="s">
        <v>4708</v>
      </c>
      <c r="H3603" s="162">
        <v>6.1</v>
      </c>
      <c r="L3603" s="159"/>
      <c r="M3603" s="163"/>
      <c r="T3603" s="164"/>
      <c r="AT3603" s="160" t="s">
        <v>259</v>
      </c>
      <c r="AU3603" s="160" t="s">
        <v>88</v>
      </c>
      <c r="AV3603" s="13" t="s">
        <v>88</v>
      </c>
      <c r="AW3603" s="13" t="s">
        <v>27</v>
      </c>
      <c r="AX3603" s="13" t="s">
        <v>72</v>
      </c>
      <c r="AY3603" s="160" t="s">
        <v>157</v>
      </c>
    </row>
    <row r="3604" spans="2:65" s="13" customFormat="1">
      <c r="B3604" s="159"/>
      <c r="D3604" s="154" t="s">
        <v>259</v>
      </c>
      <c r="E3604" s="160" t="s">
        <v>1</v>
      </c>
      <c r="F3604" s="161" t="s">
        <v>4709</v>
      </c>
      <c r="H3604" s="162">
        <v>7.5</v>
      </c>
      <c r="L3604" s="159"/>
      <c r="M3604" s="163"/>
      <c r="T3604" s="164"/>
      <c r="AT3604" s="160" t="s">
        <v>259</v>
      </c>
      <c r="AU3604" s="160" t="s">
        <v>88</v>
      </c>
      <c r="AV3604" s="13" t="s">
        <v>88</v>
      </c>
      <c r="AW3604" s="13" t="s">
        <v>27</v>
      </c>
      <c r="AX3604" s="13" t="s">
        <v>72</v>
      </c>
      <c r="AY3604" s="160" t="s">
        <v>157</v>
      </c>
    </row>
    <row r="3605" spans="2:65" s="14" customFormat="1">
      <c r="B3605" s="165"/>
      <c r="D3605" s="154" t="s">
        <v>259</v>
      </c>
      <c r="E3605" s="166" t="s">
        <v>1</v>
      </c>
      <c r="F3605" s="167" t="s">
        <v>265</v>
      </c>
      <c r="H3605" s="168">
        <v>404.62</v>
      </c>
      <c r="L3605" s="165"/>
      <c r="M3605" s="169"/>
      <c r="T3605" s="170"/>
      <c r="AT3605" s="166" t="s">
        <v>259</v>
      </c>
      <c r="AU3605" s="166" t="s">
        <v>88</v>
      </c>
      <c r="AV3605" s="14" t="s">
        <v>164</v>
      </c>
      <c r="AW3605" s="14" t="s">
        <v>27</v>
      </c>
      <c r="AX3605" s="14" t="s">
        <v>80</v>
      </c>
      <c r="AY3605" s="166" t="s">
        <v>157</v>
      </c>
    </row>
    <row r="3606" spans="2:65" s="13" customFormat="1">
      <c r="B3606" s="159"/>
      <c r="D3606" s="154" t="s">
        <v>259</v>
      </c>
      <c r="F3606" s="161" t="s">
        <v>5831</v>
      </c>
      <c r="H3606" s="162">
        <v>445.08199999999999</v>
      </c>
      <c r="L3606" s="159"/>
      <c r="M3606" s="163"/>
      <c r="T3606" s="164"/>
      <c r="AT3606" s="160" t="s">
        <v>259</v>
      </c>
      <c r="AU3606" s="160" t="s">
        <v>88</v>
      </c>
      <c r="AV3606" s="13" t="s">
        <v>88</v>
      </c>
      <c r="AW3606" s="13" t="s">
        <v>3</v>
      </c>
      <c r="AX3606" s="13" t="s">
        <v>80</v>
      </c>
      <c r="AY3606" s="160" t="s">
        <v>157</v>
      </c>
    </row>
    <row r="3607" spans="2:65" s="1" customFormat="1" ht="24.25" customHeight="1">
      <c r="B3607" s="28"/>
      <c r="C3607" s="198" t="s">
        <v>5832</v>
      </c>
      <c r="D3607" s="198" t="s">
        <v>160</v>
      </c>
      <c r="E3607" s="199" t="s">
        <v>5833</v>
      </c>
      <c r="F3607" s="200" t="s">
        <v>5834</v>
      </c>
      <c r="G3607" s="201" t="s">
        <v>306</v>
      </c>
      <c r="H3607" s="202">
        <v>44.7</v>
      </c>
      <c r="I3607" s="903"/>
      <c r="J3607" s="203">
        <f>ROUND(I3607*H3607,2)</f>
        <v>0</v>
      </c>
      <c r="K3607" s="200" t="s">
        <v>2720</v>
      </c>
      <c r="L3607" s="28"/>
      <c r="M3607" s="140" t="s">
        <v>1</v>
      </c>
      <c r="N3607" s="141" t="s">
        <v>38</v>
      </c>
      <c r="O3607" s="142">
        <v>0.27800000000000002</v>
      </c>
      <c r="P3607" s="142">
        <f>O3607*H3607</f>
        <v>12.426600000000002</v>
      </c>
      <c r="Q3607" s="142">
        <v>1.5E-3</v>
      </c>
      <c r="R3607" s="142">
        <f>Q3607*H3607</f>
        <v>6.7050000000000012E-2</v>
      </c>
      <c r="S3607" s="142">
        <v>0</v>
      </c>
      <c r="T3607" s="143">
        <f>S3607*H3607</f>
        <v>0</v>
      </c>
      <c r="AR3607" s="144" t="s">
        <v>188</v>
      </c>
      <c r="AT3607" s="144" t="s">
        <v>160</v>
      </c>
      <c r="AU3607" s="144" t="s">
        <v>88</v>
      </c>
      <c r="AY3607" s="16" t="s">
        <v>157</v>
      </c>
      <c r="BE3607" s="145">
        <f>IF(N3607="základní",J3607,0)</f>
        <v>0</v>
      </c>
      <c r="BF3607" s="145">
        <f>IF(N3607="snížená",J3607,0)</f>
        <v>0</v>
      </c>
      <c r="BG3607" s="145">
        <f>IF(N3607="zákl. přenesená",J3607,0)</f>
        <v>0</v>
      </c>
      <c r="BH3607" s="145">
        <f>IF(N3607="sníž. přenesená",J3607,0)</f>
        <v>0</v>
      </c>
      <c r="BI3607" s="145">
        <f>IF(N3607="nulová",J3607,0)</f>
        <v>0</v>
      </c>
      <c r="BJ3607" s="16" t="s">
        <v>88</v>
      </c>
      <c r="BK3607" s="145">
        <f>ROUND(I3607*H3607,2)</f>
        <v>0</v>
      </c>
      <c r="BL3607" s="16" t="s">
        <v>188</v>
      </c>
      <c r="BM3607" s="144" t="s">
        <v>5835</v>
      </c>
    </row>
    <row r="3608" spans="2:65" s="1" customFormat="1">
      <c r="B3608" s="28"/>
      <c r="D3608" s="150" t="s">
        <v>214</v>
      </c>
      <c r="F3608" s="870" t="s">
        <v>5836</v>
      </c>
      <c r="L3608" s="28"/>
      <c r="M3608" s="152"/>
      <c r="T3608" s="52"/>
      <c r="AT3608" s="16" t="s">
        <v>214</v>
      </c>
      <c r="AU3608" s="16" t="s">
        <v>88</v>
      </c>
    </row>
    <row r="3609" spans="2:65" s="12" customFormat="1">
      <c r="B3609" s="153"/>
      <c r="D3609" s="154" t="s">
        <v>259</v>
      </c>
      <c r="E3609" s="155" t="s">
        <v>1</v>
      </c>
      <c r="F3609" s="156" t="s">
        <v>2723</v>
      </c>
      <c r="H3609" s="155" t="s">
        <v>1</v>
      </c>
      <c r="L3609" s="153"/>
      <c r="M3609" s="157"/>
      <c r="T3609" s="158"/>
      <c r="AT3609" s="155" t="s">
        <v>259</v>
      </c>
      <c r="AU3609" s="155" t="s">
        <v>88</v>
      </c>
      <c r="AV3609" s="12" t="s">
        <v>80</v>
      </c>
      <c r="AW3609" s="12" t="s">
        <v>27</v>
      </c>
      <c r="AX3609" s="12" t="s">
        <v>72</v>
      </c>
      <c r="AY3609" s="155" t="s">
        <v>157</v>
      </c>
    </row>
    <row r="3610" spans="2:65" s="12" customFormat="1">
      <c r="B3610" s="153"/>
      <c r="D3610" s="154" t="s">
        <v>259</v>
      </c>
      <c r="E3610" s="155" t="s">
        <v>1</v>
      </c>
      <c r="F3610" s="156" t="s">
        <v>2758</v>
      </c>
      <c r="H3610" s="155" t="s">
        <v>1</v>
      </c>
      <c r="L3610" s="153"/>
      <c r="M3610" s="157"/>
      <c r="T3610" s="158"/>
      <c r="AT3610" s="155" t="s">
        <v>259</v>
      </c>
      <c r="AU3610" s="155" t="s">
        <v>88</v>
      </c>
      <c r="AV3610" s="12" t="s">
        <v>80</v>
      </c>
      <c r="AW3610" s="12" t="s">
        <v>27</v>
      </c>
      <c r="AX3610" s="12" t="s">
        <v>72</v>
      </c>
      <c r="AY3610" s="155" t="s">
        <v>157</v>
      </c>
    </row>
    <row r="3611" spans="2:65" s="13" customFormat="1">
      <c r="B3611" s="159"/>
      <c r="D3611" s="154" t="s">
        <v>259</v>
      </c>
      <c r="E3611" s="160" t="s">
        <v>1</v>
      </c>
      <c r="F3611" s="161" t="s">
        <v>4451</v>
      </c>
      <c r="H3611" s="162">
        <v>18.399999999999999</v>
      </c>
      <c r="L3611" s="159"/>
      <c r="M3611" s="163"/>
      <c r="T3611" s="164"/>
      <c r="AT3611" s="160" t="s">
        <v>259</v>
      </c>
      <c r="AU3611" s="160" t="s">
        <v>88</v>
      </c>
      <c r="AV3611" s="13" t="s">
        <v>88</v>
      </c>
      <c r="AW3611" s="13" t="s">
        <v>27</v>
      </c>
      <c r="AX3611" s="13" t="s">
        <v>72</v>
      </c>
      <c r="AY3611" s="160" t="s">
        <v>157</v>
      </c>
    </row>
    <row r="3612" spans="2:65" s="13" customFormat="1">
      <c r="B3612" s="159"/>
      <c r="D3612" s="154" t="s">
        <v>259</v>
      </c>
      <c r="E3612" s="160" t="s">
        <v>1</v>
      </c>
      <c r="F3612" s="161" t="s">
        <v>4458</v>
      </c>
      <c r="H3612" s="162">
        <v>4.3</v>
      </c>
      <c r="L3612" s="159"/>
      <c r="M3612" s="163"/>
      <c r="T3612" s="164"/>
      <c r="AT3612" s="160" t="s">
        <v>259</v>
      </c>
      <c r="AU3612" s="160" t="s">
        <v>88</v>
      </c>
      <c r="AV3612" s="13" t="s">
        <v>88</v>
      </c>
      <c r="AW3612" s="13" t="s">
        <v>27</v>
      </c>
      <c r="AX3612" s="13" t="s">
        <v>72</v>
      </c>
      <c r="AY3612" s="160" t="s">
        <v>157</v>
      </c>
    </row>
    <row r="3613" spans="2:65" s="13" customFormat="1">
      <c r="B3613" s="159"/>
      <c r="D3613" s="154" t="s">
        <v>259</v>
      </c>
      <c r="E3613" s="160" t="s">
        <v>1</v>
      </c>
      <c r="F3613" s="161" t="s">
        <v>4461</v>
      </c>
      <c r="H3613" s="162">
        <v>15.8</v>
      </c>
      <c r="L3613" s="159"/>
      <c r="M3613" s="163"/>
      <c r="T3613" s="164"/>
      <c r="AT3613" s="160" t="s">
        <v>259</v>
      </c>
      <c r="AU3613" s="160" t="s">
        <v>88</v>
      </c>
      <c r="AV3613" s="13" t="s">
        <v>88</v>
      </c>
      <c r="AW3613" s="13" t="s">
        <v>27</v>
      </c>
      <c r="AX3613" s="13" t="s">
        <v>72</v>
      </c>
      <c r="AY3613" s="160" t="s">
        <v>157</v>
      </c>
    </row>
    <row r="3614" spans="2:65" s="13" customFormat="1">
      <c r="B3614" s="159"/>
      <c r="D3614" s="154" t="s">
        <v>259</v>
      </c>
      <c r="E3614" s="160" t="s">
        <v>1</v>
      </c>
      <c r="F3614" s="161" t="s">
        <v>4462</v>
      </c>
      <c r="H3614" s="162">
        <v>2.8</v>
      </c>
      <c r="L3614" s="159"/>
      <c r="M3614" s="163"/>
      <c r="T3614" s="164"/>
      <c r="AT3614" s="160" t="s">
        <v>259</v>
      </c>
      <c r="AU3614" s="160" t="s">
        <v>88</v>
      </c>
      <c r="AV3614" s="13" t="s">
        <v>88</v>
      </c>
      <c r="AW3614" s="13" t="s">
        <v>27</v>
      </c>
      <c r="AX3614" s="13" t="s">
        <v>72</v>
      </c>
      <c r="AY3614" s="160" t="s">
        <v>157</v>
      </c>
    </row>
    <row r="3615" spans="2:65" s="12" customFormat="1">
      <c r="B3615" s="153"/>
      <c r="D3615" s="154" t="s">
        <v>259</v>
      </c>
      <c r="E3615" s="155" t="s">
        <v>1</v>
      </c>
      <c r="F3615" s="156" t="s">
        <v>2759</v>
      </c>
      <c r="H3615" s="155" t="s">
        <v>1</v>
      </c>
      <c r="L3615" s="153"/>
      <c r="M3615" s="157"/>
      <c r="T3615" s="158"/>
      <c r="AT3615" s="155" t="s">
        <v>259</v>
      </c>
      <c r="AU3615" s="155" t="s">
        <v>88</v>
      </c>
      <c r="AV3615" s="12" t="s">
        <v>80</v>
      </c>
      <c r="AW3615" s="12" t="s">
        <v>27</v>
      </c>
      <c r="AX3615" s="12" t="s">
        <v>72</v>
      </c>
      <c r="AY3615" s="155" t="s">
        <v>157</v>
      </c>
    </row>
    <row r="3616" spans="2:65" s="13" customFormat="1">
      <c r="B3616" s="159"/>
      <c r="D3616" s="154" t="s">
        <v>259</v>
      </c>
      <c r="E3616" s="160" t="s">
        <v>1</v>
      </c>
      <c r="F3616" s="161" t="s">
        <v>4475</v>
      </c>
      <c r="H3616" s="162">
        <v>3.4</v>
      </c>
      <c r="L3616" s="159"/>
      <c r="M3616" s="163"/>
      <c r="T3616" s="164"/>
      <c r="AT3616" s="160" t="s">
        <v>259</v>
      </c>
      <c r="AU3616" s="160" t="s">
        <v>88</v>
      </c>
      <c r="AV3616" s="13" t="s">
        <v>88</v>
      </c>
      <c r="AW3616" s="13" t="s">
        <v>27</v>
      </c>
      <c r="AX3616" s="13" t="s">
        <v>72</v>
      </c>
      <c r="AY3616" s="160" t="s">
        <v>157</v>
      </c>
    </row>
    <row r="3617" spans="2:65" s="14" customFormat="1">
      <c r="B3617" s="165"/>
      <c r="D3617" s="154" t="s">
        <v>259</v>
      </c>
      <c r="E3617" s="166" t="s">
        <v>1</v>
      </c>
      <c r="F3617" s="167" t="s">
        <v>265</v>
      </c>
      <c r="H3617" s="168">
        <v>44.7</v>
      </c>
      <c r="L3617" s="165"/>
      <c r="M3617" s="169"/>
      <c r="T3617" s="170"/>
      <c r="AT3617" s="166" t="s">
        <v>259</v>
      </c>
      <c r="AU3617" s="166" t="s">
        <v>88</v>
      </c>
      <c r="AV3617" s="14" t="s">
        <v>164</v>
      </c>
      <c r="AW3617" s="14" t="s">
        <v>27</v>
      </c>
      <c r="AX3617" s="14" t="s">
        <v>80</v>
      </c>
      <c r="AY3617" s="166" t="s">
        <v>157</v>
      </c>
    </row>
    <row r="3618" spans="2:65" s="1" customFormat="1" ht="24.25" customHeight="1">
      <c r="B3618" s="28"/>
      <c r="C3618" s="198" t="s">
        <v>5837</v>
      </c>
      <c r="D3618" s="198" t="s">
        <v>160</v>
      </c>
      <c r="E3618" s="199" t="s">
        <v>5838</v>
      </c>
      <c r="F3618" s="200" t="s">
        <v>5839</v>
      </c>
      <c r="G3618" s="201" t="s">
        <v>306</v>
      </c>
      <c r="H3618" s="202">
        <v>415.46100000000001</v>
      </c>
      <c r="I3618" s="903"/>
      <c r="J3618" s="203">
        <f>ROUND(I3618*H3618,2)</f>
        <v>0</v>
      </c>
      <c r="K3618" s="200" t="s">
        <v>2720</v>
      </c>
      <c r="L3618" s="28"/>
      <c r="M3618" s="140" t="s">
        <v>1</v>
      </c>
      <c r="N3618" s="141" t="s">
        <v>38</v>
      </c>
      <c r="O3618" s="142">
        <v>4.1000000000000002E-2</v>
      </c>
      <c r="P3618" s="142">
        <f>O3618*H3618</f>
        <v>17.033901</v>
      </c>
      <c r="Q3618" s="142">
        <v>5.0000000000000002E-5</v>
      </c>
      <c r="R3618" s="142">
        <f>Q3618*H3618</f>
        <v>2.0773050000000001E-2</v>
      </c>
      <c r="S3618" s="142">
        <v>0</v>
      </c>
      <c r="T3618" s="143">
        <f>S3618*H3618</f>
        <v>0</v>
      </c>
      <c r="AR3618" s="144" t="s">
        <v>188</v>
      </c>
      <c r="AT3618" s="144" t="s">
        <v>160</v>
      </c>
      <c r="AU3618" s="144" t="s">
        <v>88</v>
      </c>
      <c r="AY3618" s="16" t="s">
        <v>157</v>
      </c>
      <c r="BE3618" s="145">
        <f>IF(N3618="základní",J3618,0)</f>
        <v>0</v>
      </c>
      <c r="BF3618" s="145">
        <f>IF(N3618="snížená",J3618,0)</f>
        <v>0</v>
      </c>
      <c r="BG3618" s="145">
        <f>IF(N3618="zákl. přenesená",J3618,0)</f>
        <v>0</v>
      </c>
      <c r="BH3618" s="145">
        <f>IF(N3618="sníž. přenesená",J3618,0)</f>
        <v>0</v>
      </c>
      <c r="BI3618" s="145">
        <f>IF(N3618="nulová",J3618,0)</f>
        <v>0</v>
      </c>
      <c r="BJ3618" s="16" t="s">
        <v>88</v>
      </c>
      <c r="BK3618" s="145">
        <f>ROUND(I3618*H3618,2)</f>
        <v>0</v>
      </c>
      <c r="BL3618" s="16" t="s">
        <v>188</v>
      </c>
      <c r="BM3618" s="144" t="s">
        <v>5840</v>
      </c>
    </row>
    <row r="3619" spans="2:65" s="1" customFormat="1">
      <c r="B3619" s="28"/>
      <c r="D3619" s="150" t="s">
        <v>214</v>
      </c>
      <c r="F3619" s="870" t="s">
        <v>5841</v>
      </c>
      <c r="L3619" s="28"/>
      <c r="M3619" s="152"/>
      <c r="T3619" s="52"/>
      <c r="AT3619" s="16" t="s">
        <v>214</v>
      </c>
      <c r="AU3619" s="16" t="s">
        <v>88</v>
      </c>
    </row>
    <row r="3620" spans="2:65" s="12" customFormat="1">
      <c r="B3620" s="153"/>
      <c r="D3620" s="154" t="s">
        <v>259</v>
      </c>
      <c r="E3620" s="155" t="s">
        <v>1</v>
      </c>
      <c r="F3620" s="156" t="s">
        <v>2723</v>
      </c>
      <c r="H3620" s="155" t="s">
        <v>1</v>
      </c>
      <c r="L3620" s="153"/>
      <c r="M3620" s="157"/>
      <c r="T3620" s="158"/>
      <c r="AT3620" s="155" t="s">
        <v>259</v>
      </c>
      <c r="AU3620" s="155" t="s">
        <v>88</v>
      </c>
      <c r="AV3620" s="12" t="s">
        <v>80</v>
      </c>
      <c r="AW3620" s="12" t="s">
        <v>27</v>
      </c>
      <c r="AX3620" s="12" t="s">
        <v>72</v>
      </c>
      <c r="AY3620" s="155" t="s">
        <v>157</v>
      </c>
    </row>
    <row r="3621" spans="2:65" s="12" customFormat="1">
      <c r="B3621" s="153"/>
      <c r="D3621" s="154" t="s">
        <v>259</v>
      </c>
      <c r="E3621" s="155" t="s">
        <v>1</v>
      </c>
      <c r="F3621" s="156" t="s">
        <v>2758</v>
      </c>
      <c r="H3621" s="155" t="s">
        <v>1</v>
      </c>
      <c r="L3621" s="153"/>
      <c r="M3621" s="157"/>
      <c r="T3621" s="158"/>
      <c r="AT3621" s="155" t="s">
        <v>259</v>
      </c>
      <c r="AU3621" s="155" t="s">
        <v>88</v>
      </c>
      <c r="AV3621" s="12" t="s">
        <v>80</v>
      </c>
      <c r="AW3621" s="12" t="s">
        <v>27</v>
      </c>
      <c r="AX3621" s="12" t="s">
        <v>72</v>
      </c>
      <c r="AY3621" s="155" t="s">
        <v>157</v>
      </c>
    </row>
    <row r="3622" spans="2:65" s="13" customFormat="1">
      <c r="B3622" s="159"/>
      <c r="D3622" s="154" t="s">
        <v>259</v>
      </c>
      <c r="E3622" s="160" t="s">
        <v>1</v>
      </c>
      <c r="F3622" s="161" t="s">
        <v>4444</v>
      </c>
      <c r="H3622" s="162">
        <v>23</v>
      </c>
      <c r="L3622" s="159"/>
      <c r="M3622" s="163"/>
      <c r="T3622" s="164"/>
      <c r="AT3622" s="160" t="s">
        <v>259</v>
      </c>
      <c r="AU3622" s="160" t="s">
        <v>88</v>
      </c>
      <c r="AV3622" s="13" t="s">
        <v>88</v>
      </c>
      <c r="AW3622" s="13" t="s">
        <v>27</v>
      </c>
      <c r="AX3622" s="13" t="s">
        <v>72</v>
      </c>
      <c r="AY3622" s="160" t="s">
        <v>157</v>
      </c>
    </row>
    <row r="3623" spans="2:65" s="13" customFormat="1">
      <c r="B3623" s="159"/>
      <c r="D3623" s="154" t="s">
        <v>259</v>
      </c>
      <c r="E3623" s="160" t="s">
        <v>1</v>
      </c>
      <c r="F3623" s="161" t="s">
        <v>4445</v>
      </c>
      <c r="H3623" s="162">
        <v>9.4</v>
      </c>
      <c r="L3623" s="159"/>
      <c r="M3623" s="163"/>
      <c r="T3623" s="164"/>
      <c r="AT3623" s="160" t="s">
        <v>259</v>
      </c>
      <c r="AU3623" s="160" t="s">
        <v>88</v>
      </c>
      <c r="AV3623" s="13" t="s">
        <v>88</v>
      </c>
      <c r="AW3623" s="13" t="s">
        <v>27</v>
      </c>
      <c r="AX3623" s="13" t="s">
        <v>72</v>
      </c>
      <c r="AY3623" s="160" t="s">
        <v>157</v>
      </c>
    </row>
    <row r="3624" spans="2:65" s="13" customFormat="1">
      <c r="B3624" s="159"/>
      <c r="D3624" s="154" t="s">
        <v>259</v>
      </c>
      <c r="E3624" s="160" t="s">
        <v>1</v>
      </c>
      <c r="F3624" s="161" t="s">
        <v>4446</v>
      </c>
      <c r="H3624" s="162">
        <v>8.6</v>
      </c>
      <c r="L3624" s="159"/>
      <c r="M3624" s="163"/>
      <c r="T3624" s="164"/>
      <c r="AT3624" s="160" t="s">
        <v>259</v>
      </c>
      <c r="AU3624" s="160" t="s">
        <v>88</v>
      </c>
      <c r="AV3624" s="13" t="s">
        <v>88</v>
      </c>
      <c r="AW3624" s="13" t="s">
        <v>27</v>
      </c>
      <c r="AX3624" s="13" t="s">
        <v>72</v>
      </c>
      <c r="AY3624" s="160" t="s">
        <v>157</v>
      </c>
    </row>
    <row r="3625" spans="2:65" s="13" customFormat="1">
      <c r="B3625" s="159"/>
      <c r="D3625" s="154" t="s">
        <v>259</v>
      </c>
      <c r="E3625" s="160" t="s">
        <v>1</v>
      </c>
      <c r="F3625" s="161" t="s">
        <v>4447</v>
      </c>
      <c r="H3625" s="162">
        <v>18.5</v>
      </c>
      <c r="L3625" s="159"/>
      <c r="M3625" s="163"/>
      <c r="T3625" s="164"/>
      <c r="AT3625" s="160" t="s">
        <v>259</v>
      </c>
      <c r="AU3625" s="160" t="s">
        <v>88</v>
      </c>
      <c r="AV3625" s="13" t="s">
        <v>88</v>
      </c>
      <c r="AW3625" s="13" t="s">
        <v>27</v>
      </c>
      <c r="AX3625" s="13" t="s">
        <v>72</v>
      </c>
      <c r="AY3625" s="160" t="s">
        <v>157</v>
      </c>
    </row>
    <row r="3626" spans="2:65" s="13" customFormat="1">
      <c r="B3626" s="159"/>
      <c r="D3626" s="154" t="s">
        <v>259</v>
      </c>
      <c r="E3626" s="160" t="s">
        <v>1</v>
      </c>
      <c r="F3626" s="161" t="s">
        <v>4448</v>
      </c>
      <c r="H3626" s="162">
        <v>17.5</v>
      </c>
      <c r="L3626" s="159"/>
      <c r="M3626" s="163"/>
      <c r="T3626" s="164"/>
      <c r="AT3626" s="160" t="s">
        <v>259</v>
      </c>
      <c r="AU3626" s="160" t="s">
        <v>88</v>
      </c>
      <c r="AV3626" s="13" t="s">
        <v>88</v>
      </c>
      <c r="AW3626" s="13" t="s">
        <v>27</v>
      </c>
      <c r="AX3626" s="13" t="s">
        <v>72</v>
      </c>
      <c r="AY3626" s="160" t="s">
        <v>157</v>
      </c>
    </row>
    <row r="3627" spans="2:65" s="13" customFormat="1">
      <c r="B3627" s="159"/>
      <c r="D3627" s="154" t="s">
        <v>259</v>
      </c>
      <c r="E3627" s="160" t="s">
        <v>1</v>
      </c>
      <c r="F3627" s="161" t="s">
        <v>4449</v>
      </c>
      <c r="H3627" s="162">
        <v>16.8</v>
      </c>
      <c r="L3627" s="159"/>
      <c r="M3627" s="163"/>
      <c r="T3627" s="164"/>
      <c r="AT3627" s="160" t="s">
        <v>259</v>
      </c>
      <c r="AU3627" s="160" t="s">
        <v>88</v>
      </c>
      <c r="AV3627" s="13" t="s">
        <v>88</v>
      </c>
      <c r="AW3627" s="13" t="s">
        <v>27</v>
      </c>
      <c r="AX3627" s="13" t="s">
        <v>72</v>
      </c>
      <c r="AY3627" s="160" t="s">
        <v>157</v>
      </c>
    </row>
    <row r="3628" spans="2:65" s="13" customFormat="1">
      <c r="B3628" s="159"/>
      <c r="D3628" s="154" t="s">
        <v>259</v>
      </c>
      <c r="E3628" s="160" t="s">
        <v>1</v>
      </c>
      <c r="F3628" s="161" t="s">
        <v>4450</v>
      </c>
      <c r="H3628" s="162">
        <v>17.7</v>
      </c>
      <c r="L3628" s="159"/>
      <c r="M3628" s="163"/>
      <c r="T3628" s="164"/>
      <c r="AT3628" s="160" t="s">
        <v>259</v>
      </c>
      <c r="AU3628" s="160" t="s">
        <v>88</v>
      </c>
      <c r="AV3628" s="13" t="s">
        <v>88</v>
      </c>
      <c r="AW3628" s="13" t="s">
        <v>27</v>
      </c>
      <c r="AX3628" s="13" t="s">
        <v>72</v>
      </c>
      <c r="AY3628" s="160" t="s">
        <v>157</v>
      </c>
    </row>
    <row r="3629" spans="2:65" s="13" customFormat="1">
      <c r="B3629" s="159"/>
      <c r="D3629" s="154" t="s">
        <v>259</v>
      </c>
      <c r="E3629" s="160" t="s">
        <v>1</v>
      </c>
      <c r="F3629" s="161" t="s">
        <v>4451</v>
      </c>
      <c r="H3629" s="162">
        <v>18.399999999999999</v>
      </c>
      <c r="L3629" s="159"/>
      <c r="M3629" s="163"/>
      <c r="T3629" s="164"/>
      <c r="AT3629" s="160" t="s">
        <v>259</v>
      </c>
      <c r="AU3629" s="160" t="s">
        <v>88</v>
      </c>
      <c r="AV3629" s="13" t="s">
        <v>88</v>
      </c>
      <c r="AW3629" s="13" t="s">
        <v>27</v>
      </c>
      <c r="AX3629" s="13" t="s">
        <v>72</v>
      </c>
      <c r="AY3629" s="160" t="s">
        <v>157</v>
      </c>
    </row>
    <row r="3630" spans="2:65" s="13" customFormat="1">
      <c r="B3630" s="159"/>
      <c r="D3630" s="154" t="s">
        <v>259</v>
      </c>
      <c r="E3630" s="160" t="s">
        <v>1</v>
      </c>
      <c r="F3630" s="161" t="s">
        <v>4452</v>
      </c>
      <c r="H3630" s="162">
        <v>14.1</v>
      </c>
      <c r="L3630" s="159"/>
      <c r="M3630" s="163"/>
      <c r="T3630" s="164"/>
      <c r="AT3630" s="160" t="s">
        <v>259</v>
      </c>
      <c r="AU3630" s="160" t="s">
        <v>88</v>
      </c>
      <c r="AV3630" s="13" t="s">
        <v>88</v>
      </c>
      <c r="AW3630" s="13" t="s">
        <v>27</v>
      </c>
      <c r="AX3630" s="13" t="s">
        <v>72</v>
      </c>
      <c r="AY3630" s="160" t="s">
        <v>157</v>
      </c>
    </row>
    <row r="3631" spans="2:65" s="13" customFormat="1">
      <c r="B3631" s="159"/>
      <c r="D3631" s="154" t="s">
        <v>259</v>
      </c>
      <c r="E3631" s="160" t="s">
        <v>1</v>
      </c>
      <c r="F3631" s="161" t="s">
        <v>4453</v>
      </c>
      <c r="H3631" s="162">
        <v>2.2999999999999998</v>
      </c>
      <c r="L3631" s="159"/>
      <c r="M3631" s="163"/>
      <c r="T3631" s="164"/>
      <c r="AT3631" s="160" t="s">
        <v>259</v>
      </c>
      <c r="AU3631" s="160" t="s">
        <v>88</v>
      </c>
      <c r="AV3631" s="13" t="s">
        <v>88</v>
      </c>
      <c r="AW3631" s="13" t="s">
        <v>27</v>
      </c>
      <c r="AX3631" s="13" t="s">
        <v>72</v>
      </c>
      <c r="AY3631" s="160" t="s">
        <v>157</v>
      </c>
    </row>
    <row r="3632" spans="2:65" s="13" customFormat="1">
      <c r="B3632" s="159"/>
      <c r="D3632" s="154" t="s">
        <v>259</v>
      </c>
      <c r="E3632" s="160" t="s">
        <v>1</v>
      </c>
      <c r="F3632" s="161" t="s">
        <v>4454</v>
      </c>
      <c r="H3632" s="162">
        <v>24.4</v>
      </c>
      <c r="L3632" s="159"/>
      <c r="M3632" s="163"/>
      <c r="T3632" s="164"/>
      <c r="AT3632" s="160" t="s">
        <v>259</v>
      </c>
      <c r="AU3632" s="160" t="s">
        <v>88</v>
      </c>
      <c r="AV3632" s="13" t="s">
        <v>88</v>
      </c>
      <c r="AW3632" s="13" t="s">
        <v>27</v>
      </c>
      <c r="AX3632" s="13" t="s">
        <v>72</v>
      </c>
      <c r="AY3632" s="160" t="s">
        <v>157</v>
      </c>
    </row>
    <row r="3633" spans="2:51" s="13" customFormat="1">
      <c r="B3633" s="159"/>
      <c r="D3633" s="154" t="s">
        <v>259</v>
      </c>
      <c r="E3633" s="160" t="s">
        <v>1</v>
      </c>
      <c r="F3633" s="161" t="s">
        <v>4455</v>
      </c>
      <c r="H3633" s="162">
        <v>18.3</v>
      </c>
      <c r="L3633" s="159"/>
      <c r="M3633" s="163"/>
      <c r="T3633" s="164"/>
      <c r="AT3633" s="160" t="s">
        <v>259</v>
      </c>
      <c r="AU3633" s="160" t="s">
        <v>88</v>
      </c>
      <c r="AV3633" s="13" t="s">
        <v>88</v>
      </c>
      <c r="AW3633" s="13" t="s">
        <v>27</v>
      </c>
      <c r="AX3633" s="13" t="s">
        <v>72</v>
      </c>
      <c r="AY3633" s="160" t="s">
        <v>157</v>
      </c>
    </row>
    <row r="3634" spans="2:51" s="13" customFormat="1">
      <c r="B3634" s="159"/>
      <c r="D3634" s="154" t="s">
        <v>259</v>
      </c>
      <c r="E3634" s="160" t="s">
        <v>1</v>
      </c>
      <c r="F3634" s="161" t="s">
        <v>5753</v>
      </c>
      <c r="H3634" s="162">
        <v>13.3</v>
      </c>
      <c r="L3634" s="159"/>
      <c r="M3634" s="163"/>
      <c r="T3634" s="164"/>
      <c r="AT3634" s="160" t="s">
        <v>259</v>
      </c>
      <c r="AU3634" s="160" t="s">
        <v>88</v>
      </c>
      <c r="AV3634" s="13" t="s">
        <v>88</v>
      </c>
      <c r="AW3634" s="13" t="s">
        <v>27</v>
      </c>
      <c r="AX3634" s="13" t="s">
        <v>72</v>
      </c>
      <c r="AY3634" s="160" t="s">
        <v>157</v>
      </c>
    </row>
    <row r="3635" spans="2:51" s="13" customFormat="1">
      <c r="B3635" s="159"/>
      <c r="D3635" s="154" t="s">
        <v>259</v>
      </c>
      <c r="E3635" s="160" t="s">
        <v>1</v>
      </c>
      <c r="F3635" s="161" t="s">
        <v>4457</v>
      </c>
      <c r="H3635" s="162">
        <v>4.9000000000000004</v>
      </c>
      <c r="L3635" s="159"/>
      <c r="M3635" s="163"/>
      <c r="T3635" s="164"/>
      <c r="AT3635" s="160" t="s">
        <v>259</v>
      </c>
      <c r="AU3635" s="160" t="s">
        <v>88</v>
      </c>
      <c r="AV3635" s="13" t="s">
        <v>88</v>
      </c>
      <c r="AW3635" s="13" t="s">
        <v>27</v>
      </c>
      <c r="AX3635" s="13" t="s">
        <v>72</v>
      </c>
      <c r="AY3635" s="160" t="s">
        <v>157</v>
      </c>
    </row>
    <row r="3636" spans="2:51" s="13" customFormat="1">
      <c r="B3636" s="159"/>
      <c r="D3636" s="154" t="s">
        <v>259</v>
      </c>
      <c r="E3636" s="160" t="s">
        <v>1</v>
      </c>
      <c r="F3636" s="161" t="s">
        <v>4458</v>
      </c>
      <c r="H3636" s="162">
        <v>4.3</v>
      </c>
      <c r="L3636" s="159"/>
      <c r="M3636" s="163"/>
      <c r="T3636" s="164"/>
      <c r="AT3636" s="160" t="s">
        <v>259</v>
      </c>
      <c r="AU3636" s="160" t="s">
        <v>88</v>
      </c>
      <c r="AV3636" s="13" t="s">
        <v>88</v>
      </c>
      <c r="AW3636" s="13" t="s">
        <v>27</v>
      </c>
      <c r="AX3636" s="13" t="s">
        <v>72</v>
      </c>
      <c r="AY3636" s="160" t="s">
        <v>157</v>
      </c>
    </row>
    <row r="3637" spans="2:51" s="13" customFormat="1">
      <c r="B3637" s="159"/>
      <c r="D3637" s="154" t="s">
        <v>259</v>
      </c>
      <c r="E3637" s="160" t="s">
        <v>1</v>
      </c>
      <c r="F3637" s="161" t="s">
        <v>4459</v>
      </c>
      <c r="H3637" s="162">
        <v>15</v>
      </c>
      <c r="L3637" s="159"/>
      <c r="M3637" s="163"/>
      <c r="T3637" s="164"/>
      <c r="AT3637" s="160" t="s">
        <v>259</v>
      </c>
      <c r="AU3637" s="160" t="s">
        <v>88</v>
      </c>
      <c r="AV3637" s="13" t="s">
        <v>88</v>
      </c>
      <c r="AW3637" s="13" t="s">
        <v>27</v>
      </c>
      <c r="AX3637" s="13" t="s">
        <v>72</v>
      </c>
      <c r="AY3637" s="160" t="s">
        <v>157</v>
      </c>
    </row>
    <row r="3638" spans="2:51" s="13" customFormat="1">
      <c r="B3638" s="159"/>
      <c r="D3638" s="154" t="s">
        <v>259</v>
      </c>
      <c r="E3638" s="160" t="s">
        <v>1</v>
      </c>
      <c r="F3638" s="161" t="s">
        <v>4460</v>
      </c>
      <c r="H3638" s="162">
        <v>18.3</v>
      </c>
      <c r="L3638" s="159"/>
      <c r="M3638" s="163"/>
      <c r="T3638" s="164"/>
      <c r="AT3638" s="160" t="s">
        <v>259</v>
      </c>
      <c r="AU3638" s="160" t="s">
        <v>88</v>
      </c>
      <c r="AV3638" s="13" t="s">
        <v>88</v>
      </c>
      <c r="AW3638" s="13" t="s">
        <v>27</v>
      </c>
      <c r="AX3638" s="13" t="s">
        <v>72</v>
      </c>
      <c r="AY3638" s="160" t="s">
        <v>157</v>
      </c>
    </row>
    <row r="3639" spans="2:51" s="13" customFormat="1">
      <c r="B3639" s="159"/>
      <c r="D3639" s="154" t="s">
        <v>259</v>
      </c>
      <c r="E3639" s="160" t="s">
        <v>1</v>
      </c>
      <c r="F3639" s="161" t="s">
        <v>4461</v>
      </c>
      <c r="H3639" s="162">
        <v>15.8</v>
      </c>
      <c r="L3639" s="159"/>
      <c r="M3639" s="163"/>
      <c r="T3639" s="164"/>
      <c r="AT3639" s="160" t="s">
        <v>259</v>
      </c>
      <c r="AU3639" s="160" t="s">
        <v>88</v>
      </c>
      <c r="AV3639" s="13" t="s">
        <v>88</v>
      </c>
      <c r="AW3639" s="13" t="s">
        <v>27</v>
      </c>
      <c r="AX3639" s="13" t="s">
        <v>72</v>
      </c>
      <c r="AY3639" s="160" t="s">
        <v>157</v>
      </c>
    </row>
    <row r="3640" spans="2:51" s="13" customFormat="1">
      <c r="B3640" s="159"/>
      <c r="D3640" s="154" t="s">
        <v>259</v>
      </c>
      <c r="E3640" s="160" t="s">
        <v>1</v>
      </c>
      <c r="F3640" s="161" t="s">
        <v>4462</v>
      </c>
      <c r="H3640" s="162">
        <v>2.8</v>
      </c>
      <c r="L3640" s="159"/>
      <c r="M3640" s="163"/>
      <c r="T3640" s="164"/>
      <c r="AT3640" s="160" t="s">
        <v>259</v>
      </c>
      <c r="AU3640" s="160" t="s">
        <v>88</v>
      </c>
      <c r="AV3640" s="13" t="s">
        <v>88</v>
      </c>
      <c r="AW3640" s="13" t="s">
        <v>27</v>
      </c>
      <c r="AX3640" s="13" t="s">
        <v>72</v>
      </c>
      <c r="AY3640" s="160" t="s">
        <v>157</v>
      </c>
    </row>
    <row r="3641" spans="2:51" s="12" customFormat="1">
      <c r="B3641" s="153"/>
      <c r="D3641" s="154" t="s">
        <v>259</v>
      </c>
      <c r="E3641" s="155" t="s">
        <v>1</v>
      </c>
      <c r="F3641" s="156" t="s">
        <v>2759</v>
      </c>
      <c r="H3641" s="155" t="s">
        <v>1</v>
      </c>
      <c r="L3641" s="153"/>
      <c r="M3641" s="157"/>
      <c r="T3641" s="158"/>
      <c r="AT3641" s="155" t="s">
        <v>259</v>
      </c>
      <c r="AU3641" s="155" t="s">
        <v>88</v>
      </c>
      <c r="AV3641" s="12" t="s">
        <v>80</v>
      </c>
      <c r="AW3641" s="12" t="s">
        <v>27</v>
      </c>
      <c r="AX3641" s="12" t="s">
        <v>72</v>
      </c>
      <c r="AY3641" s="155" t="s">
        <v>157</v>
      </c>
    </row>
    <row r="3642" spans="2:51" s="13" customFormat="1">
      <c r="B3642" s="159"/>
      <c r="D3642" s="154" t="s">
        <v>259</v>
      </c>
      <c r="E3642" s="160" t="s">
        <v>1</v>
      </c>
      <c r="F3642" s="161" t="s">
        <v>5754</v>
      </c>
      <c r="H3642" s="162">
        <v>18.12</v>
      </c>
      <c r="L3642" s="159"/>
      <c r="M3642" s="163"/>
      <c r="T3642" s="164"/>
      <c r="AT3642" s="160" t="s">
        <v>259</v>
      </c>
      <c r="AU3642" s="160" t="s">
        <v>88</v>
      </c>
      <c r="AV3642" s="13" t="s">
        <v>88</v>
      </c>
      <c r="AW3642" s="13" t="s">
        <v>27</v>
      </c>
      <c r="AX3642" s="13" t="s">
        <v>72</v>
      </c>
      <c r="AY3642" s="160" t="s">
        <v>157</v>
      </c>
    </row>
    <row r="3643" spans="2:51" s="13" customFormat="1">
      <c r="B3643" s="159"/>
      <c r="D3643" s="154" t="s">
        <v>259</v>
      </c>
      <c r="E3643" s="160" t="s">
        <v>1</v>
      </c>
      <c r="F3643" s="161" t="s">
        <v>4464</v>
      </c>
      <c r="H3643" s="162">
        <v>18.5</v>
      </c>
      <c r="L3643" s="159"/>
      <c r="M3643" s="163"/>
      <c r="T3643" s="164"/>
      <c r="AT3643" s="160" t="s">
        <v>259</v>
      </c>
      <c r="AU3643" s="160" t="s">
        <v>88</v>
      </c>
      <c r="AV3643" s="13" t="s">
        <v>88</v>
      </c>
      <c r="AW3643" s="13" t="s">
        <v>27</v>
      </c>
      <c r="AX3643" s="13" t="s">
        <v>72</v>
      </c>
      <c r="AY3643" s="160" t="s">
        <v>157</v>
      </c>
    </row>
    <row r="3644" spans="2:51" s="13" customFormat="1">
      <c r="B3644" s="159"/>
      <c r="D3644" s="154" t="s">
        <v>259</v>
      </c>
      <c r="E3644" s="160" t="s">
        <v>1</v>
      </c>
      <c r="F3644" s="161" t="s">
        <v>4466</v>
      </c>
      <c r="H3644" s="162">
        <v>5.6</v>
      </c>
      <c r="L3644" s="159"/>
      <c r="M3644" s="163"/>
      <c r="T3644" s="164"/>
      <c r="AT3644" s="160" t="s">
        <v>259</v>
      </c>
      <c r="AU3644" s="160" t="s">
        <v>88</v>
      </c>
      <c r="AV3644" s="13" t="s">
        <v>88</v>
      </c>
      <c r="AW3644" s="13" t="s">
        <v>27</v>
      </c>
      <c r="AX3644" s="13" t="s">
        <v>72</v>
      </c>
      <c r="AY3644" s="160" t="s">
        <v>157</v>
      </c>
    </row>
    <row r="3645" spans="2:51" s="13" customFormat="1">
      <c r="B3645" s="159"/>
      <c r="D3645" s="154" t="s">
        <v>259</v>
      </c>
      <c r="E3645" s="160" t="s">
        <v>1</v>
      </c>
      <c r="F3645" s="161" t="s">
        <v>4469</v>
      </c>
      <c r="H3645" s="162">
        <v>5.3</v>
      </c>
      <c r="L3645" s="159"/>
      <c r="M3645" s="163"/>
      <c r="T3645" s="164"/>
      <c r="AT3645" s="160" t="s">
        <v>259</v>
      </c>
      <c r="AU3645" s="160" t="s">
        <v>88</v>
      </c>
      <c r="AV3645" s="13" t="s">
        <v>88</v>
      </c>
      <c r="AW3645" s="13" t="s">
        <v>27</v>
      </c>
      <c r="AX3645" s="13" t="s">
        <v>72</v>
      </c>
      <c r="AY3645" s="160" t="s">
        <v>157</v>
      </c>
    </row>
    <row r="3646" spans="2:51" s="13" customFormat="1">
      <c r="B3646" s="159"/>
      <c r="D3646" s="154" t="s">
        <v>259</v>
      </c>
      <c r="E3646" s="160" t="s">
        <v>1</v>
      </c>
      <c r="F3646" s="161" t="s">
        <v>4471</v>
      </c>
      <c r="H3646" s="162">
        <v>3.3</v>
      </c>
      <c r="L3646" s="159"/>
      <c r="M3646" s="163"/>
      <c r="T3646" s="164"/>
      <c r="AT3646" s="160" t="s">
        <v>259</v>
      </c>
      <c r="AU3646" s="160" t="s">
        <v>88</v>
      </c>
      <c r="AV3646" s="13" t="s">
        <v>88</v>
      </c>
      <c r="AW3646" s="13" t="s">
        <v>27</v>
      </c>
      <c r="AX3646" s="13" t="s">
        <v>72</v>
      </c>
      <c r="AY3646" s="160" t="s">
        <v>157</v>
      </c>
    </row>
    <row r="3647" spans="2:51" s="13" customFormat="1">
      <c r="B3647" s="159"/>
      <c r="D3647" s="154" t="s">
        <v>259</v>
      </c>
      <c r="E3647" s="160" t="s">
        <v>1</v>
      </c>
      <c r="F3647" s="161" t="s">
        <v>4473</v>
      </c>
      <c r="H3647" s="162">
        <v>3.7</v>
      </c>
      <c r="L3647" s="159"/>
      <c r="M3647" s="163"/>
      <c r="T3647" s="164"/>
      <c r="AT3647" s="160" t="s">
        <v>259</v>
      </c>
      <c r="AU3647" s="160" t="s">
        <v>88</v>
      </c>
      <c r="AV3647" s="13" t="s">
        <v>88</v>
      </c>
      <c r="AW3647" s="13" t="s">
        <v>27</v>
      </c>
      <c r="AX3647" s="13" t="s">
        <v>72</v>
      </c>
      <c r="AY3647" s="160" t="s">
        <v>157</v>
      </c>
    </row>
    <row r="3648" spans="2:51" s="13" customFormat="1">
      <c r="B3648" s="159"/>
      <c r="D3648" s="154" t="s">
        <v>259</v>
      </c>
      <c r="E3648" s="160" t="s">
        <v>1</v>
      </c>
      <c r="F3648" s="161" t="s">
        <v>4475</v>
      </c>
      <c r="H3648" s="162">
        <v>3.4</v>
      </c>
      <c r="L3648" s="159"/>
      <c r="M3648" s="163"/>
      <c r="T3648" s="164"/>
      <c r="AT3648" s="160" t="s">
        <v>259</v>
      </c>
      <c r="AU3648" s="160" t="s">
        <v>88</v>
      </c>
      <c r="AV3648" s="13" t="s">
        <v>88</v>
      </c>
      <c r="AW3648" s="13" t="s">
        <v>27</v>
      </c>
      <c r="AX3648" s="13" t="s">
        <v>72</v>
      </c>
      <c r="AY3648" s="160" t="s">
        <v>157</v>
      </c>
    </row>
    <row r="3649" spans="2:51" s="13" customFormat="1">
      <c r="B3649" s="159"/>
      <c r="D3649" s="154" t="s">
        <v>259</v>
      </c>
      <c r="E3649" s="160" t="s">
        <v>1</v>
      </c>
      <c r="F3649" s="161" t="s">
        <v>5755</v>
      </c>
      <c r="H3649" s="162">
        <v>4.4400000000000004</v>
      </c>
      <c r="L3649" s="159"/>
      <c r="M3649" s="163"/>
      <c r="T3649" s="164"/>
      <c r="AT3649" s="160" t="s">
        <v>259</v>
      </c>
      <c r="AU3649" s="160" t="s">
        <v>88</v>
      </c>
      <c r="AV3649" s="13" t="s">
        <v>88</v>
      </c>
      <c r="AW3649" s="13" t="s">
        <v>27</v>
      </c>
      <c r="AX3649" s="13" t="s">
        <v>72</v>
      </c>
      <c r="AY3649" s="160" t="s">
        <v>157</v>
      </c>
    </row>
    <row r="3650" spans="2:51" s="13" customFormat="1">
      <c r="B3650" s="159"/>
      <c r="D3650" s="154" t="s">
        <v>259</v>
      </c>
      <c r="E3650" s="160" t="s">
        <v>1</v>
      </c>
      <c r="F3650" s="161" t="s">
        <v>4479</v>
      </c>
      <c r="H3650" s="162">
        <v>1.8</v>
      </c>
      <c r="L3650" s="159"/>
      <c r="M3650" s="163"/>
      <c r="T3650" s="164"/>
      <c r="AT3650" s="160" t="s">
        <v>259</v>
      </c>
      <c r="AU3650" s="160" t="s">
        <v>88</v>
      </c>
      <c r="AV3650" s="13" t="s">
        <v>88</v>
      </c>
      <c r="AW3650" s="13" t="s">
        <v>27</v>
      </c>
      <c r="AX3650" s="13" t="s">
        <v>72</v>
      </c>
      <c r="AY3650" s="160" t="s">
        <v>157</v>
      </c>
    </row>
    <row r="3651" spans="2:51" s="13" customFormat="1">
      <c r="B3651" s="159"/>
      <c r="D3651" s="154" t="s">
        <v>259</v>
      </c>
      <c r="E3651" s="160" t="s">
        <v>1</v>
      </c>
      <c r="F3651" s="161" t="s">
        <v>4480</v>
      </c>
      <c r="H3651" s="162">
        <v>2.9</v>
      </c>
      <c r="L3651" s="159"/>
      <c r="M3651" s="163"/>
      <c r="T3651" s="164"/>
      <c r="AT3651" s="160" t="s">
        <v>259</v>
      </c>
      <c r="AU3651" s="160" t="s">
        <v>88</v>
      </c>
      <c r="AV3651" s="13" t="s">
        <v>88</v>
      </c>
      <c r="AW3651" s="13" t="s">
        <v>27</v>
      </c>
      <c r="AX3651" s="13" t="s">
        <v>72</v>
      </c>
      <c r="AY3651" s="160" t="s">
        <v>157</v>
      </c>
    </row>
    <row r="3652" spans="2:51" s="12" customFormat="1">
      <c r="B3652" s="153"/>
      <c r="D3652" s="154" t="s">
        <v>259</v>
      </c>
      <c r="E3652" s="155" t="s">
        <v>1</v>
      </c>
      <c r="F3652" s="156" t="s">
        <v>2760</v>
      </c>
      <c r="H3652" s="155" t="s">
        <v>1</v>
      </c>
      <c r="L3652" s="153"/>
      <c r="M3652" s="157"/>
      <c r="T3652" s="158"/>
      <c r="AT3652" s="155" t="s">
        <v>259</v>
      </c>
      <c r="AU3652" s="155" t="s">
        <v>88</v>
      </c>
      <c r="AV3652" s="12" t="s">
        <v>80</v>
      </c>
      <c r="AW3652" s="12" t="s">
        <v>27</v>
      </c>
      <c r="AX3652" s="12" t="s">
        <v>72</v>
      </c>
      <c r="AY3652" s="155" t="s">
        <v>157</v>
      </c>
    </row>
    <row r="3653" spans="2:51" s="13" customFormat="1">
      <c r="B3653" s="159"/>
      <c r="D3653" s="154" t="s">
        <v>259</v>
      </c>
      <c r="E3653" s="160" t="s">
        <v>1</v>
      </c>
      <c r="F3653" s="161" t="s">
        <v>5756</v>
      </c>
      <c r="H3653" s="162">
        <v>6.4009999999999998</v>
      </c>
      <c r="L3653" s="159"/>
      <c r="M3653" s="163"/>
      <c r="T3653" s="164"/>
      <c r="AT3653" s="160" t="s">
        <v>259</v>
      </c>
      <c r="AU3653" s="160" t="s">
        <v>88</v>
      </c>
      <c r="AV3653" s="13" t="s">
        <v>88</v>
      </c>
      <c r="AW3653" s="13" t="s">
        <v>27</v>
      </c>
      <c r="AX3653" s="13" t="s">
        <v>72</v>
      </c>
      <c r="AY3653" s="160" t="s">
        <v>157</v>
      </c>
    </row>
    <row r="3654" spans="2:51" s="13" customFormat="1">
      <c r="B3654" s="159"/>
      <c r="D3654" s="154" t="s">
        <v>259</v>
      </c>
      <c r="E3654" s="160" t="s">
        <v>1</v>
      </c>
      <c r="F3654" s="161" t="s">
        <v>5093</v>
      </c>
      <c r="H3654" s="162">
        <v>3.5</v>
      </c>
      <c r="L3654" s="159"/>
      <c r="M3654" s="163"/>
      <c r="T3654" s="164"/>
      <c r="AT3654" s="160" t="s">
        <v>259</v>
      </c>
      <c r="AU3654" s="160" t="s">
        <v>88</v>
      </c>
      <c r="AV3654" s="13" t="s">
        <v>88</v>
      </c>
      <c r="AW3654" s="13" t="s">
        <v>27</v>
      </c>
      <c r="AX3654" s="13" t="s">
        <v>72</v>
      </c>
      <c r="AY3654" s="160" t="s">
        <v>157</v>
      </c>
    </row>
    <row r="3655" spans="2:51" s="13" customFormat="1">
      <c r="B3655" s="159"/>
      <c r="D3655" s="154" t="s">
        <v>259</v>
      </c>
      <c r="E3655" s="160" t="s">
        <v>1</v>
      </c>
      <c r="F3655" s="161" t="s">
        <v>4486</v>
      </c>
      <c r="H3655" s="162">
        <v>5.6</v>
      </c>
      <c r="L3655" s="159"/>
      <c r="M3655" s="163"/>
      <c r="T3655" s="164"/>
      <c r="AT3655" s="160" t="s">
        <v>259</v>
      </c>
      <c r="AU3655" s="160" t="s">
        <v>88</v>
      </c>
      <c r="AV3655" s="13" t="s">
        <v>88</v>
      </c>
      <c r="AW3655" s="13" t="s">
        <v>27</v>
      </c>
      <c r="AX3655" s="13" t="s">
        <v>72</v>
      </c>
      <c r="AY3655" s="160" t="s">
        <v>157</v>
      </c>
    </row>
    <row r="3656" spans="2:51" s="13" customFormat="1">
      <c r="B3656" s="159"/>
      <c r="D3656" s="154" t="s">
        <v>259</v>
      </c>
      <c r="E3656" s="160" t="s">
        <v>1</v>
      </c>
      <c r="F3656" s="161" t="s">
        <v>4496</v>
      </c>
      <c r="H3656" s="162">
        <v>2.9</v>
      </c>
      <c r="L3656" s="159"/>
      <c r="M3656" s="163"/>
      <c r="T3656" s="164"/>
      <c r="AT3656" s="160" t="s">
        <v>259</v>
      </c>
      <c r="AU3656" s="160" t="s">
        <v>88</v>
      </c>
      <c r="AV3656" s="13" t="s">
        <v>88</v>
      </c>
      <c r="AW3656" s="13" t="s">
        <v>27</v>
      </c>
      <c r="AX3656" s="13" t="s">
        <v>72</v>
      </c>
      <c r="AY3656" s="160" t="s">
        <v>157</v>
      </c>
    </row>
    <row r="3657" spans="2:51" s="13" customFormat="1">
      <c r="B3657" s="159"/>
      <c r="D3657" s="154" t="s">
        <v>259</v>
      </c>
      <c r="E3657" s="160" t="s">
        <v>1</v>
      </c>
      <c r="F3657" s="161" t="s">
        <v>4497</v>
      </c>
      <c r="H3657" s="162">
        <v>10</v>
      </c>
      <c r="L3657" s="159"/>
      <c r="M3657" s="163"/>
      <c r="T3657" s="164"/>
      <c r="AT3657" s="160" t="s">
        <v>259</v>
      </c>
      <c r="AU3657" s="160" t="s">
        <v>88</v>
      </c>
      <c r="AV3657" s="13" t="s">
        <v>88</v>
      </c>
      <c r="AW3657" s="13" t="s">
        <v>27</v>
      </c>
      <c r="AX3657" s="13" t="s">
        <v>72</v>
      </c>
      <c r="AY3657" s="160" t="s">
        <v>157</v>
      </c>
    </row>
    <row r="3658" spans="2:51" s="13" customFormat="1">
      <c r="B3658" s="159"/>
      <c r="D3658" s="154" t="s">
        <v>259</v>
      </c>
      <c r="E3658" s="160" t="s">
        <v>1</v>
      </c>
      <c r="F3658" s="161" t="s">
        <v>4498</v>
      </c>
      <c r="H3658" s="162">
        <v>3.3</v>
      </c>
      <c r="L3658" s="159"/>
      <c r="M3658" s="163"/>
      <c r="T3658" s="164"/>
      <c r="AT3658" s="160" t="s">
        <v>259</v>
      </c>
      <c r="AU3658" s="160" t="s">
        <v>88</v>
      </c>
      <c r="AV3658" s="13" t="s">
        <v>88</v>
      </c>
      <c r="AW3658" s="13" t="s">
        <v>27</v>
      </c>
      <c r="AX3658" s="13" t="s">
        <v>72</v>
      </c>
      <c r="AY3658" s="160" t="s">
        <v>157</v>
      </c>
    </row>
    <row r="3659" spans="2:51" s="12" customFormat="1">
      <c r="B3659" s="153"/>
      <c r="D3659" s="154" t="s">
        <v>259</v>
      </c>
      <c r="E3659" s="155" t="s">
        <v>1</v>
      </c>
      <c r="F3659" s="156" t="s">
        <v>2761</v>
      </c>
      <c r="H3659" s="155" t="s">
        <v>1</v>
      </c>
      <c r="L3659" s="153"/>
      <c r="M3659" s="157"/>
      <c r="T3659" s="158"/>
      <c r="AT3659" s="155" t="s">
        <v>259</v>
      </c>
      <c r="AU3659" s="155" t="s">
        <v>88</v>
      </c>
      <c r="AV3659" s="12" t="s">
        <v>80</v>
      </c>
      <c r="AW3659" s="12" t="s">
        <v>27</v>
      </c>
      <c r="AX3659" s="12" t="s">
        <v>72</v>
      </c>
      <c r="AY3659" s="155" t="s">
        <v>157</v>
      </c>
    </row>
    <row r="3660" spans="2:51" s="13" customFormat="1">
      <c r="B3660" s="159"/>
      <c r="D3660" s="154" t="s">
        <v>259</v>
      </c>
      <c r="E3660" s="160" t="s">
        <v>1</v>
      </c>
      <c r="F3660" s="161" t="s">
        <v>4920</v>
      </c>
      <c r="H3660" s="162">
        <v>5.2</v>
      </c>
      <c r="L3660" s="159"/>
      <c r="M3660" s="163"/>
      <c r="T3660" s="164"/>
      <c r="AT3660" s="160" t="s">
        <v>259</v>
      </c>
      <c r="AU3660" s="160" t="s">
        <v>88</v>
      </c>
      <c r="AV3660" s="13" t="s">
        <v>88</v>
      </c>
      <c r="AW3660" s="13" t="s">
        <v>27</v>
      </c>
      <c r="AX3660" s="13" t="s">
        <v>72</v>
      </c>
      <c r="AY3660" s="160" t="s">
        <v>157</v>
      </c>
    </row>
    <row r="3661" spans="2:51" s="13" customFormat="1">
      <c r="B3661" s="159"/>
      <c r="D3661" s="154" t="s">
        <v>259</v>
      </c>
      <c r="E3661" s="160" t="s">
        <v>1</v>
      </c>
      <c r="F3661" s="161" t="s">
        <v>4701</v>
      </c>
      <c r="H3661" s="162">
        <v>16.3</v>
      </c>
      <c r="L3661" s="159"/>
      <c r="M3661" s="163"/>
      <c r="T3661" s="164"/>
      <c r="AT3661" s="160" t="s">
        <v>259</v>
      </c>
      <c r="AU3661" s="160" t="s">
        <v>88</v>
      </c>
      <c r="AV3661" s="13" t="s">
        <v>88</v>
      </c>
      <c r="AW3661" s="13" t="s">
        <v>27</v>
      </c>
      <c r="AX3661" s="13" t="s">
        <v>72</v>
      </c>
      <c r="AY3661" s="160" t="s">
        <v>157</v>
      </c>
    </row>
    <row r="3662" spans="2:51" s="13" customFormat="1">
      <c r="B3662" s="159"/>
      <c r="D3662" s="154" t="s">
        <v>259</v>
      </c>
      <c r="E3662" s="160" t="s">
        <v>1</v>
      </c>
      <c r="F3662" s="161" t="s">
        <v>4718</v>
      </c>
      <c r="H3662" s="162">
        <v>7.6</v>
      </c>
      <c r="L3662" s="159"/>
      <c r="M3662" s="163"/>
      <c r="T3662" s="164"/>
      <c r="AT3662" s="160" t="s">
        <v>259</v>
      </c>
      <c r="AU3662" s="160" t="s">
        <v>88</v>
      </c>
      <c r="AV3662" s="13" t="s">
        <v>88</v>
      </c>
      <c r="AW3662" s="13" t="s">
        <v>27</v>
      </c>
      <c r="AX3662" s="13" t="s">
        <v>72</v>
      </c>
      <c r="AY3662" s="160" t="s">
        <v>157</v>
      </c>
    </row>
    <row r="3663" spans="2:51" s="13" customFormat="1">
      <c r="B3663" s="159"/>
      <c r="D3663" s="154" t="s">
        <v>259</v>
      </c>
      <c r="E3663" s="160" t="s">
        <v>1</v>
      </c>
      <c r="F3663" s="161" t="s">
        <v>4706</v>
      </c>
      <c r="H3663" s="162">
        <v>8.6</v>
      </c>
      <c r="L3663" s="159"/>
      <c r="M3663" s="163"/>
      <c r="T3663" s="164"/>
      <c r="AT3663" s="160" t="s">
        <v>259</v>
      </c>
      <c r="AU3663" s="160" t="s">
        <v>88</v>
      </c>
      <c r="AV3663" s="13" t="s">
        <v>88</v>
      </c>
      <c r="AW3663" s="13" t="s">
        <v>27</v>
      </c>
      <c r="AX3663" s="13" t="s">
        <v>72</v>
      </c>
      <c r="AY3663" s="160" t="s">
        <v>157</v>
      </c>
    </row>
    <row r="3664" spans="2:51" s="13" customFormat="1">
      <c r="B3664" s="159"/>
      <c r="D3664" s="154" t="s">
        <v>259</v>
      </c>
      <c r="E3664" s="160" t="s">
        <v>1</v>
      </c>
      <c r="F3664" s="161" t="s">
        <v>4707</v>
      </c>
      <c r="H3664" s="162">
        <v>2</v>
      </c>
      <c r="L3664" s="159"/>
      <c r="M3664" s="163"/>
      <c r="T3664" s="164"/>
      <c r="AT3664" s="160" t="s">
        <v>259</v>
      </c>
      <c r="AU3664" s="160" t="s">
        <v>88</v>
      </c>
      <c r="AV3664" s="13" t="s">
        <v>88</v>
      </c>
      <c r="AW3664" s="13" t="s">
        <v>27</v>
      </c>
      <c r="AX3664" s="13" t="s">
        <v>72</v>
      </c>
      <c r="AY3664" s="160" t="s">
        <v>157</v>
      </c>
    </row>
    <row r="3665" spans="2:65" s="13" customFormat="1">
      <c r="B3665" s="159"/>
      <c r="D3665" s="154" t="s">
        <v>259</v>
      </c>
      <c r="E3665" s="160" t="s">
        <v>1</v>
      </c>
      <c r="F3665" s="161" t="s">
        <v>4708</v>
      </c>
      <c r="H3665" s="162">
        <v>6.1</v>
      </c>
      <c r="L3665" s="159"/>
      <c r="M3665" s="163"/>
      <c r="T3665" s="164"/>
      <c r="AT3665" s="160" t="s">
        <v>259</v>
      </c>
      <c r="AU3665" s="160" t="s">
        <v>88</v>
      </c>
      <c r="AV3665" s="13" t="s">
        <v>88</v>
      </c>
      <c r="AW3665" s="13" t="s">
        <v>27</v>
      </c>
      <c r="AX3665" s="13" t="s">
        <v>72</v>
      </c>
      <c r="AY3665" s="160" t="s">
        <v>157</v>
      </c>
    </row>
    <row r="3666" spans="2:65" s="13" customFormat="1">
      <c r="B3666" s="159"/>
      <c r="D3666" s="154" t="s">
        <v>259</v>
      </c>
      <c r="E3666" s="160" t="s">
        <v>1</v>
      </c>
      <c r="F3666" s="161" t="s">
        <v>4709</v>
      </c>
      <c r="H3666" s="162">
        <v>7.5</v>
      </c>
      <c r="L3666" s="159"/>
      <c r="M3666" s="163"/>
      <c r="T3666" s="164"/>
      <c r="AT3666" s="160" t="s">
        <v>259</v>
      </c>
      <c r="AU3666" s="160" t="s">
        <v>88</v>
      </c>
      <c r="AV3666" s="13" t="s">
        <v>88</v>
      </c>
      <c r="AW3666" s="13" t="s">
        <v>27</v>
      </c>
      <c r="AX3666" s="13" t="s">
        <v>72</v>
      </c>
      <c r="AY3666" s="160" t="s">
        <v>157</v>
      </c>
    </row>
    <row r="3667" spans="2:65" s="14" customFormat="1">
      <c r="B3667" s="165"/>
      <c r="D3667" s="154" t="s">
        <v>259</v>
      </c>
      <c r="E3667" s="166" t="s">
        <v>1</v>
      </c>
      <c r="F3667" s="167" t="s">
        <v>265</v>
      </c>
      <c r="H3667" s="168">
        <v>415.46100000000001</v>
      </c>
      <c r="L3667" s="165"/>
      <c r="M3667" s="169"/>
      <c r="T3667" s="170"/>
      <c r="AT3667" s="166" t="s">
        <v>259</v>
      </c>
      <c r="AU3667" s="166" t="s">
        <v>88</v>
      </c>
      <c r="AV3667" s="14" t="s">
        <v>164</v>
      </c>
      <c r="AW3667" s="14" t="s">
        <v>27</v>
      </c>
      <c r="AX3667" s="14" t="s">
        <v>80</v>
      </c>
      <c r="AY3667" s="166" t="s">
        <v>157</v>
      </c>
    </row>
    <row r="3668" spans="2:65" s="1" customFormat="1" ht="49.15" customHeight="1">
      <c r="B3668" s="28"/>
      <c r="C3668" s="198" t="s">
        <v>5842</v>
      </c>
      <c r="D3668" s="198" t="s">
        <v>160</v>
      </c>
      <c r="E3668" s="199" t="s">
        <v>5843</v>
      </c>
      <c r="F3668" s="200" t="s">
        <v>5844</v>
      </c>
      <c r="G3668" s="201" t="s">
        <v>184</v>
      </c>
      <c r="H3668" s="905"/>
      <c r="I3668" s="903"/>
      <c r="J3668" s="203">
        <f>ROUND(I3668*H3668,2)</f>
        <v>0</v>
      </c>
      <c r="K3668" s="200" t="s">
        <v>2720</v>
      </c>
      <c r="L3668" s="28"/>
      <c r="M3668" s="140" t="s">
        <v>1</v>
      </c>
      <c r="N3668" s="141" t="s">
        <v>38</v>
      </c>
      <c r="O3668" s="142">
        <v>0</v>
      </c>
      <c r="P3668" s="142">
        <f>O3668*H3668</f>
        <v>0</v>
      </c>
      <c r="Q3668" s="142">
        <v>0</v>
      </c>
      <c r="R3668" s="142">
        <f>Q3668*H3668</f>
        <v>0</v>
      </c>
      <c r="S3668" s="142">
        <v>0</v>
      </c>
      <c r="T3668" s="143">
        <f>S3668*H3668</f>
        <v>0</v>
      </c>
      <c r="AR3668" s="144" t="s">
        <v>188</v>
      </c>
      <c r="AT3668" s="144" t="s">
        <v>160</v>
      </c>
      <c r="AU3668" s="144" t="s">
        <v>88</v>
      </c>
      <c r="AY3668" s="16" t="s">
        <v>157</v>
      </c>
      <c r="BE3668" s="145">
        <f>IF(N3668="základní",J3668,0)</f>
        <v>0</v>
      </c>
      <c r="BF3668" s="145">
        <f>IF(N3668="snížená",J3668,0)</f>
        <v>0</v>
      </c>
      <c r="BG3668" s="145">
        <f>IF(N3668="zákl. přenesená",J3668,0)</f>
        <v>0</v>
      </c>
      <c r="BH3668" s="145">
        <f>IF(N3668="sníž. přenesená",J3668,0)</f>
        <v>0</v>
      </c>
      <c r="BI3668" s="145">
        <f>IF(N3668="nulová",J3668,0)</f>
        <v>0</v>
      </c>
      <c r="BJ3668" s="16" t="s">
        <v>88</v>
      </c>
      <c r="BK3668" s="145">
        <f>ROUND(I3668*H3668,2)</f>
        <v>0</v>
      </c>
      <c r="BL3668" s="16" t="s">
        <v>188</v>
      </c>
      <c r="BM3668" s="144" t="s">
        <v>5845</v>
      </c>
    </row>
    <row r="3669" spans="2:65" s="1" customFormat="1">
      <c r="B3669" s="28"/>
      <c r="D3669" s="150" t="s">
        <v>214</v>
      </c>
      <c r="F3669" s="870" t="s">
        <v>5846</v>
      </c>
      <c r="L3669" s="28"/>
      <c r="M3669" s="152"/>
      <c r="T3669" s="52"/>
      <c r="AT3669" s="16" t="s">
        <v>214</v>
      </c>
      <c r="AU3669" s="16" t="s">
        <v>88</v>
      </c>
    </row>
    <row r="3670" spans="2:65" s="11" customFormat="1" ht="22.9" customHeight="1">
      <c r="B3670" s="121"/>
      <c r="D3670" s="122" t="s">
        <v>71</v>
      </c>
      <c r="E3670" s="130" t="s">
        <v>1768</v>
      </c>
      <c r="F3670" s="130" t="s">
        <v>1769</v>
      </c>
      <c r="J3670" s="131">
        <f>BK3670</f>
        <v>0</v>
      </c>
      <c r="L3670" s="121"/>
      <c r="M3670" s="125"/>
      <c r="P3670" s="126">
        <f>SUM(P3671:P3962)</f>
        <v>431.23930000000001</v>
      </c>
      <c r="R3670" s="126">
        <f>SUM(R3671:R3962)</f>
        <v>5.0159915999999996</v>
      </c>
      <c r="T3670" s="127">
        <f>SUM(T3671:T3962)</f>
        <v>0</v>
      </c>
      <c r="AR3670" s="122" t="s">
        <v>88</v>
      </c>
      <c r="AT3670" s="128" t="s">
        <v>71</v>
      </c>
      <c r="AU3670" s="128" t="s">
        <v>80</v>
      </c>
      <c r="AY3670" s="122" t="s">
        <v>157</v>
      </c>
      <c r="BK3670" s="129">
        <f>SUM(BK3671:BK3962)</f>
        <v>0</v>
      </c>
    </row>
    <row r="3671" spans="2:65" s="1" customFormat="1" ht="37.9" customHeight="1">
      <c r="B3671" s="28"/>
      <c r="C3671" s="198" t="s">
        <v>5847</v>
      </c>
      <c r="D3671" s="198" t="s">
        <v>160</v>
      </c>
      <c r="E3671" s="199" t="s">
        <v>5848</v>
      </c>
      <c r="F3671" s="200" t="s">
        <v>5849</v>
      </c>
      <c r="G3671" s="201" t="s">
        <v>306</v>
      </c>
      <c r="H3671" s="202">
        <v>652.9</v>
      </c>
      <c r="I3671" s="903"/>
      <c r="J3671" s="203">
        <f>ROUND(I3671*H3671,2)</f>
        <v>0</v>
      </c>
      <c r="K3671" s="200" t="s">
        <v>2720</v>
      </c>
      <c r="L3671" s="28"/>
      <c r="M3671" s="140" t="s">
        <v>1</v>
      </c>
      <c r="N3671" s="141" t="s">
        <v>38</v>
      </c>
      <c r="O3671" s="142">
        <v>7.2999999999999995E-2</v>
      </c>
      <c r="P3671" s="142">
        <f>O3671*H3671</f>
        <v>47.661699999999996</v>
      </c>
      <c r="Q3671" s="142">
        <v>0</v>
      </c>
      <c r="R3671" s="142">
        <f>Q3671*H3671</f>
        <v>0</v>
      </c>
      <c r="S3671" s="142">
        <v>0</v>
      </c>
      <c r="T3671" s="143">
        <f>S3671*H3671</f>
        <v>0</v>
      </c>
      <c r="AR3671" s="144" t="s">
        <v>188</v>
      </c>
      <c r="AT3671" s="144" t="s">
        <v>160</v>
      </c>
      <c r="AU3671" s="144" t="s">
        <v>88</v>
      </c>
      <c r="AY3671" s="16" t="s">
        <v>157</v>
      </c>
      <c r="BE3671" s="145">
        <f>IF(N3671="základní",J3671,0)</f>
        <v>0</v>
      </c>
      <c r="BF3671" s="145">
        <f>IF(N3671="snížená",J3671,0)</f>
        <v>0</v>
      </c>
      <c r="BG3671" s="145">
        <f>IF(N3671="zákl. přenesená",J3671,0)</f>
        <v>0</v>
      </c>
      <c r="BH3671" s="145">
        <f>IF(N3671="sníž. přenesená",J3671,0)</f>
        <v>0</v>
      </c>
      <c r="BI3671" s="145">
        <f>IF(N3671="nulová",J3671,0)</f>
        <v>0</v>
      </c>
      <c r="BJ3671" s="16" t="s">
        <v>88</v>
      </c>
      <c r="BK3671" s="145">
        <f>ROUND(I3671*H3671,2)</f>
        <v>0</v>
      </c>
      <c r="BL3671" s="16" t="s">
        <v>188</v>
      </c>
      <c r="BM3671" s="144" t="s">
        <v>5850</v>
      </c>
    </row>
    <row r="3672" spans="2:65" s="1" customFormat="1">
      <c r="B3672" s="28"/>
      <c r="D3672" s="150" t="s">
        <v>214</v>
      </c>
      <c r="F3672" s="870" t="s">
        <v>5851</v>
      </c>
      <c r="L3672" s="28"/>
      <c r="M3672" s="152"/>
      <c r="T3672" s="52"/>
      <c r="AT3672" s="16" t="s">
        <v>214</v>
      </c>
      <c r="AU3672" s="16" t="s">
        <v>88</v>
      </c>
    </row>
    <row r="3673" spans="2:65" s="12" customFormat="1">
      <c r="B3673" s="153"/>
      <c r="D3673" s="154" t="s">
        <v>259</v>
      </c>
      <c r="E3673" s="155" t="s">
        <v>1</v>
      </c>
      <c r="F3673" s="156" t="s">
        <v>2723</v>
      </c>
      <c r="H3673" s="155" t="s">
        <v>1</v>
      </c>
      <c r="L3673" s="153"/>
      <c r="M3673" s="157"/>
      <c r="T3673" s="158"/>
      <c r="AT3673" s="155" t="s">
        <v>259</v>
      </c>
      <c r="AU3673" s="155" t="s">
        <v>88</v>
      </c>
      <c r="AV3673" s="12" t="s">
        <v>80</v>
      </c>
      <c r="AW3673" s="12" t="s">
        <v>27</v>
      </c>
      <c r="AX3673" s="12" t="s">
        <v>72</v>
      </c>
      <c r="AY3673" s="155" t="s">
        <v>157</v>
      </c>
    </row>
    <row r="3674" spans="2:65" s="12" customFormat="1">
      <c r="B3674" s="153"/>
      <c r="D3674" s="154" t="s">
        <v>259</v>
      </c>
      <c r="E3674" s="155" t="s">
        <v>1</v>
      </c>
      <c r="F3674" s="156" t="s">
        <v>2759</v>
      </c>
      <c r="H3674" s="155" t="s">
        <v>1</v>
      </c>
      <c r="L3674" s="153"/>
      <c r="M3674" s="157"/>
      <c r="T3674" s="158"/>
      <c r="AT3674" s="155" t="s">
        <v>259</v>
      </c>
      <c r="AU3674" s="155" t="s">
        <v>88</v>
      </c>
      <c r="AV3674" s="12" t="s">
        <v>80</v>
      </c>
      <c r="AW3674" s="12" t="s">
        <v>27</v>
      </c>
      <c r="AX3674" s="12" t="s">
        <v>72</v>
      </c>
      <c r="AY3674" s="155" t="s">
        <v>157</v>
      </c>
    </row>
    <row r="3675" spans="2:65" s="13" customFormat="1">
      <c r="B3675" s="159"/>
      <c r="D3675" s="154" t="s">
        <v>259</v>
      </c>
      <c r="E3675" s="160" t="s">
        <v>1</v>
      </c>
      <c r="F3675" s="161" t="s">
        <v>4465</v>
      </c>
      <c r="H3675" s="162">
        <v>19</v>
      </c>
      <c r="L3675" s="159"/>
      <c r="M3675" s="163"/>
      <c r="T3675" s="164"/>
      <c r="AT3675" s="160" t="s">
        <v>259</v>
      </c>
      <c r="AU3675" s="160" t="s">
        <v>88</v>
      </c>
      <c r="AV3675" s="13" t="s">
        <v>88</v>
      </c>
      <c r="AW3675" s="13" t="s">
        <v>27</v>
      </c>
      <c r="AX3675" s="13" t="s">
        <v>72</v>
      </c>
      <c r="AY3675" s="160" t="s">
        <v>157</v>
      </c>
    </row>
    <row r="3676" spans="2:65" s="13" customFormat="1">
      <c r="B3676" s="159"/>
      <c r="D3676" s="154" t="s">
        <v>259</v>
      </c>
      <c r="E3676" s="160" t="s">
        <v>1</v>
      </c>
      <c r="F3676" s="161" t="s">
        <v>4467</v>
      </c>
      <c r="H3676" s="162">
        <v>12.6</v>
      </c>
      <c r="L3676" s="159"/>
      <c r="M3676" s="163"/>
      <c r="T3676" s="164"/>
      <c r="AT3676" s="160" t="s">
        <v>259</v>
      </c>
      <c r="AU3676" s="160" t="s">
        <v>88</v>
      </c>
      <c r="AV3676" s="13" t="s">
        <v>88</v>
      </c>
      <c r="AW3676" s="13" t="s">
        <v>27</v>
      </c>
      <c r="AX3676" s="13" t="s">
        <v>72</v>
      </c>
      <c r="AY3676" s="160" t="s">
        <v>157</v>
      </c>
    </row>
    <row r="3677" spans="2:65" s="13" customFormat="1">
      <c r="B3677" s="159"/>
      <c r="D3677" s="154" t="s">
        <v>259</v>
      </c>
      <c r="E3677" s="160" t="s">
        <v>1</v>
      </c>
      <c r="F3677" s="161" t="s">
        <v>4468</v>
      </c>
      <c r="H3677" s="162">
        <v>4.5</v>
      </c>
      <c r="L3677" s="159"/>
      <c r="M3677" s="163"/>
      <c r="T3677" s="164"/>
      <c r="AT3677" s="160" t="s">
        <v>259</v>
      </c>
      <c r="AU3677" s="160" t="s">
        <v>88</v>
      </c>
      <c r="AV3677" s="13" t="s">
        <v>88</v>
      </c>
      <c r="AW3677" s="13" t="s">
        <v>27</v>
      </c>
      <c r="AX3677" s="13" t="s">
        <v>72</v>
      </c>
      <c r="AY3677" s="160" t="s">
        <v>157</v>
      </c>
    </row>
    <row r="3678" spans="2:65" s="13" customFormat="1">
      <c r="B3678" s="159"/>
      <c r="D3678" s="154" t="s">
        <v>259</v>
      </c>
      <c r="E3678" s="160" t="s">
        <v>1</v>
      </c>
      <c r="F3678" s="161" t="s">
        <v>4470</v>
      </c>
      <c r="H3678" s="162">
        <v>6.8</v>
      </c>
      <c r="L3678" s="159"/>
      <c r="M3678" s="163"/>
      <c r="T3678" s="164"/>
      <c r="AT3678" s="160" t="s">
        <v>259</v>
      </c>
      <c r="AU3678" s="160" t="s">
        <v>88</v>
      </c>
      <c r="AV3678" s="13" t="s">
        <v>88</v>
      </c>
      <c r="AW3678" s="13" t="s">
        <v>27</v>
      </c>
      <c r="AX3678" s="13" t="s">
        <v>72</v>
      </c>
      <c r="AY3678" s="160" t="s">
        <v>157</v>
      </c>
    </row>
    <row r="3679" spans="2:65" s="13" customFormat="1">
      <c r="B3679" s="159"/>
      <c r="D3679" s="154" t="s">
        <v>259</v>
      </c>
      <c r="E3679" s="160" t="s">
        <v>1</v>
      </c>
      <c r="F3679" s="161" t="s">
        <v>4472</v>
      </c>
      <c r="H3679" s="162">
        <v>24.3</v>
      </c>
      <c r="L3679" s="159"/>
      <c r="M3679" s="163"/>
      <c r="T3679" s="164"/>
      <c r="AT3679" s="160" t="s">
        <v>259</v>
      </c>
      <c r="AU3679" s="160" t="s">
        <v>88</v>
      </c>
      <c r="AV3679" s="13" t="s">
        <v>88</v>
      </c>
      <c r="AW3679" s="13" t="s">
        <v>27</v>
      </c>
      <c r="AX3679" s="13" t="s">
        <v>72</v>
      </c>
      <c r="AY3679" s="160" t="s">
        <v>157</v>
      </c>
    </row>
    <row r="3680" spans="2:65" s="13" customFormat="1">
      <c r="B3680" s="159"/>
      <c r="D3680" s="154" t="s">
        <v>259</v>
      </c>
      <c r="E3680" s="160" t="s">
        <v>1</v>
      </c>
      <c r="F3680" s="161" t="s">
        <v>4474</v>
      </c>
      <c r="H3680" s="162">
        <v>14.5</v>
      </c>
      <c r="L3680" s="159"/>
      <c r="M3680" s="163"/>
      <c r="T3680" s="164"/>
      <c r="AT3680" s="160" t="s">
        <v>259</v>
      </c>
      <c r="AU3680" s="160" t="s">
        <v>88</v>
      </c>
      <c r="AV3680" s="13" t="s">
        <v>88</v>
      </c>
      <c r="AW3680" s="13" t="s">
        <v>27</v>
      </c>
      <c r="AX3680" s="13" t="s">
        <v>72</v>
      </c>
      <c r="AY3680" s="160" t="s">
        <v>157</v>
      </c>
    </row>
    <row r="3681" spans="2:51" s="13" customFormat="1">
      <c r="B3681" s="159"/>
      <c r="D3681" s="154" t="s">
        <v>259</v>
      </c>
      <c r="E3681" s="160" t="s">
        <v>1</v>
      </c>
      <c r="F3681" s="161" t="s">
        <v>4478</v>
      </c>
      <c r="H3681" s="162">
        <v>16.3</v>
      </c>
      <c r="L3681" s="159"/>
      <c r="M3681" s="163"/>
      <c r="T3681" s="164"/>
      <c r="AT3681" s="160" t="s">
        <v>259</v>
      </c>
      <c r="AU3681" s="160" t="s">
        <v>88</v>
      </c>
      <c r="AV3681" s="13" t="s">
        <v>88</v>
      </c>
      <c r="AW3681" s="13" t="s">
        <v>27</v>
      </c>
      <c r="AX3681" s="13" t="s">
        <v>72</v>
      </c>
      <c r="AY3681" s="160" t="s">
        <v>157</v>
      </c>
    </row>
    <row r="3682" spans="2:51" s="12" customFormat="1">
      <c r="B3682" s="153"/>
      <c r="D3682" s="154" t="s">
        <v>259</v>
      </c>
      <c r="E3682" s="155" t="s">
        <v>1</v>
      </c>
      <c r="F3682" s="156" t="s">
        <v>2760</v>
      </c>
      <c r="H3682" s="155" t="s">
        <v>1</v>
      </c>
      <c r="L3682" s="153"/>
      <c r="M3682" s="157"/>
      <c r="T3682" s="158"/>
      <c r="AT3682" s="155" t="s">
        <v>259</v>
      </c>
      <c r="AU3682" s="155" t="s">
        <v>88</v>
      </c>
      <c r="AV3682" s="12" t="s">
        <v>80</v>
      </c>
      <c r="AW3682" s="12" t="s">
        <v>27</v>
      </c>
      <c r="AX3682" s="12" t="s">
        <v>72</v>
      </c>
      <c r="AY3682" s="155" t="s">
        <v>157</v>
      </c>
    </row>
    <row r="3683" spans="2:51" s="13" customFormat="1">
      <c r="B3683" s="159"/>
      <c r="D3683" s="154" t="s">
        <v>259</v>
      </c>
      <c r="E3683" s="160" t="s">
        <v>1</v>
      </c>
      <c r="F3683" s="161" t="s">
        <v>4481</v>
      </c>
      <c r="H3683" s="162">
        <v>17.8</v>
      </c>
      <c r="L3683" s="159"/>
      <c r="M3683" s="163"/>
      <c r="T3683" s="164"/>
      <c r="AT3683" s="160" t="s">
        <v>259</v>
      </c>
      <c r="AU3683" s="160" t="s">
        <v>88</v>
      </c>
      <c r="AV3683" s="13" t="s">
        <v>88</v>
      </c>
      <c r="AW3683" s="13" t="s">
        <v>27</v>
      </c>
      <c r="AX3683" s="13" t="s">
        <v>72</v>
      </c>
      <c r="AY3683" s="160" t="s">
        <v>157</v>
      </c>
    </row>
    <row r="3684" spans="2:51" s="13" customFormat="1">
      <c r="B3684" s="159"/>
      <c r="D3684" s="154" t="s">
        <v>259</v>
      </c>
      <c r="E3684" s="160" t="s">
        <v>1</v>
      </c>
      <c r="F3684" s="161" t="s">
        <v>4483</v>
      </c>
      <c r="H3684" s="162">
        <v>15.7</v>
      </c>
      <c r="L3684" s="159"/>
      <c r="M3684" s="163"/>
      <c r="T3684" s="164"/>
      <c r="AT3684" s="160" t="s">
        <v>259</v>
      </c>
      <c r="AU3684" s="160" t="s">
        <v>88</v>
      </c>
      <c r="AV3684" s="13" t="s">
        <v>88</v>
      </c>
      <c r="AW3684" s="13" t="s">
        <v>27</v>
      </c>
      <c r="AX3684" s="13" t="s">
        <v>72</v>
      </c>
      <c r="AY3684" s="160" t="s">
        <v>157</v>
      </c>
    </row>
    <row r="3685" spans="2:51" s="13" customFormat="1">
      <c r="B3685" s="159"/>
      <c r="D3685" s="154" t="s">
        <v>259</v>
      </c>
      <c r="E3685" s="160" t="s">
        <v>1</v>
      </c>
      <c r="F3685" s="161" t="s">
        <v>4484</v>
      </c>
      <c r="H3685" s="162">
        <v>2.8</v>
      </c>
      <c r="L3685" s="159"/>
      <c r="M3685" s="163"/>
      <c r="T3685" s="164"/>
      <c r="AT3685" s="160" t="s">
        <v>259</v>
      </c>
      <c r="AU3685" s="160" t="s">
        <v>88</v>
      </c>
      <c r="AV3685" s="13" t="s">
        <v>88</v>
      </c>
      <c r="AW3685" s="13" t="s">
        <v>27</v>
      </c>
      <c r="AX3685" s="13" t="s">
        <v>72</v>
      </c>
      <c r="AY3685" s="160" t="s">
        <v>157</v>
      </c>
    </row>
    <row r="3686" spans="2:51" s="13" customFormat="1">
      <c r="B3686" s="159"/>
      <c r="D3686" s="154" t="s">
        <v>259</v>
      </c>
      <c r="E3686" s="160" t="s">
        <v>1</v>
      </c>
      <c r="F3686" s="161" t="s">
        <v>4487</v>
      </c>
      <c r="H3686" s="162">
        <v>13.6</v>
      </c>
      <c r="L3686" s="159"/>
      <c r="M3686" s="163"/>
      <c r="T3686" s="164"/>
      <c r="AT3686" s="160" t="s">
        <v>259</v>
      </c>
      <c r="AU3686" s="160" t="s">
        <v>88</v>
      </c>
      <c r="AV3686" s="13" t="s">
        <v>88</v>
      </c>
      <c r="AW3686" s="13" t="s">
        <v>27</v>
      </c>
      <c r="AX3686" s="13" t="s">
        <v>72</v>
      </c>
      <c r="AY3686" s="160" t="s">
        <v>157</v>
      </c>
    </row>
    <row r="3687" spans="2:51" s="13" customFormat="1">
      <c r="B3687" s="159"/>
      <c r="D3687" s="154" t="s">
        <v>259</v>
      </c>
      <c r="E3687" s="160" t="s">
        <v>1</v>
      </c>
      <c r="F3687" s="161" t="s">
        <v>4488</v>
      </c>
      <c r="H3687" s="162">
        <v>53.3</v>
      </c>
      <c r="L3687" s="159"/>
      <c r="M3687" s="163"/>
      <c r="T3687" s="164"/>
      <c r="AT3687" s="160" t="s">
        <v>259</v>
      </c>
      <c r="AU3687" s="160" t="s">
        <v>88</v>
      </c>
      <c r="AV3687" s="13" t="s">
        <v>88</v>
      </c>
      <c r="AW3687" s="13" t="s">
        <v>27</v>
      </c>
      <c r="AX3687" s="13" t="s">
        <v>72</v>
      </c>
      <c r="AY3687" s="160" t="s">
        <v>157</v>
      </c>
    </row>
    <row r="3688" spans="2:51" s="13" customFormat="1">
      <c r="B3688" s="159"/>
      <c r="D3688" s="154" t="s">
        <v>259</v>
      </c>
      <c r="E3688" s="160" t="s">
        <v>1</v>
      </c>
      <c r="F3688" s="161" t="s">
        <v>4489</v>
      </c>
      <c r="H3688" s="162">
        <v>22.4</v>
      </c>
      <c r="L3688" s="159"/>
      <c r="M3688" s="163"/>
      <c r="T3688" s="164"/>
      <c r="AT3688" s="160" t="s">
        <v>259</v>
      </c>
      <c r="AU3688" s="160" t="s">
        <v>88</v>
      </c>
      <c r="AV3688" s="13" t="s">
        <v>88</v>
      </c>
      <c r="AW3688" s="13" t="s">
        <v>27</v>
      </c>
      <c r="AX3688" s="13" t="s">
        <v>72</v>
      </c>
      <c r="AY3688" s="160" t="s">
        <v>157</v>
      </c>
    </row>
    <row r="3689" spans="2:51" s="13" customFormat="1">
      <c r="B3689" s="159"/>
      <c r="D3689" s="154" t="s">
        <v>259</v>
      </c>
      <c r="E3689" s="160" t="s">
        <v>1</v>
      </c>
      <c r="F3689" s="161" t="s">
        <v>4490</v>
      </c>
      <c r="H3689" s="162">
        <v>46.5</v>
      </c>
      <c r="L3689" s="159"/>
      <c r="M3689" s="163"/>
      <c r="T3689" s="164"/>
      <c r="AT3689" s="160" t="s">
        <v>259</v>
      </c>
      <c r="AU3689" s="160" t="s">
        <v>88</v>
      </c>
      <c r="AV3689" s="13" t="s">
        <v>88</v>
      </c>
      <c r="AW3689" s="13" t="s">
        <v>27</v>
      </c>
      <c r="AX3689" s="13" t="s">
        <v>72</v>
      </c>
      <c r="AY3689" s="160" t="s">
        <v>157</v>
      </c>
    </row>
    <row r="3690" spans="2:51" s="13" customFormat="1">
      <c r="B3690" s="159"/>
      <c r="D3690" s="154" t="s">
        <v>259</v>
      </c>
      <c r="E3690" s="160" t="s">
        <v>1</v>
      </c>
      <c r="F3690" s="161" t="s">
        <v>4491</v>
      </c>
      <c r="H3690" s="162">
        <v>15.1</v>
      </c>
      <c r="L3690" s="159"/>
      <c r="M3690" s="163"/>
      <c r="T3690" s="164"/>
      <c r="AT3690" s="160" t="s">
        <v>259</v>
      </c>
      <c r="AU3690" s="160" t="s">
        <v>88</v>
      </c>
      <c r="AV3690" s="13" t="s">
        <v>88</v>
      </c>
      <c r="AW3690" s="13" t="s">
        <v>27</v>
      </c>
      <c r="AX3690" s="13" t="s">
        <v>72</v>
      </c>
      <c r="AY3690" s="160" t="s">
        <v>157</v>
      </c>
    </row>
    <row r="3691" spans="2:51" s="13" customFormat="1">
      <c r="B3691" s="159"/>
      <c r="D3691" s="154" t="s">
        <v>259</v>
      </c>
      <c r="E3691" s="160" t="s">
        <v>1</v>
      </c>
      <c r="F3691" s="161" t="s">
        <v>4492</v>
      </c>
      <c r="H3691" s="162">
        <v>11.2</v>
      </c>
      <c r="L3691" s="159"/>
      <c r="M3691" s="163"/>
      <c r="T3691" s="164"/>
      <c r="AT3691" s="160" t="s">
        <v>259</v>
      </c>
      <c r="AU3691" s="160" t="s">
        <v>88</v>
      </c>
      <c r="AV3691" s="13" t="s">
        <v>88</v>
      </c>
      <c r="AW3691" s="13" t="s">
        <v>27</v>
      </c>
      <c r="AX3691" s="13" t="s">
        <v>72</v>
      </c>
      <c r="AY3691" s="160" t="s">
        <v>157</v>
      </c>
    </row>
    <row r="3692" spans="2:51" s="13" customFormat="1">
      <c r="B3692" s="159"/>
      <c r="D3692" s="154" t="s">
        <v>259</v>
      </c>
      <c r="E3692" s="160" t="s">
        <v>1</v>
      </c>
      <c r="F3692" s="161" t="s">
        <v>4493</v>
      </c>
      <c r="H3692" s="162">
        <v>23</v>
      </c>
      <c r="L3692" s="159"/>
      <c r="M3692" s="163"/>
      <c r="T3692" s="164"/>
      <c r="AT3692" s="160" t="s">
        <v>259</v>
      </c>
      <c r="AU3692" s="160" t="s">
        <v>88</v>
      </c>
      <c r="AV3692" s="13" t="s">
        <v>88</v>
      </c>
      <c r="AW3692" s="13" t="s">
        <v>27</v>
      </c>
      <c r="AX3692" s="13" t="s">
        <v>72</v>
      </c>
      <c r="AY3692" s="160" t="s">
        <v>157</v>
      </c>
    </row>
    <row r="3693" spans="2:51" s="13" customFormat="1">
      <c r="B3693" s="159"/>
      <c r="D3693" s="154" t="s">
        <v>259</v>
      </c>
      <c r="E3693" s="160" t="s">
        <v>1</v>
      </c>
      <c r="F3693" s="161" t="s">
        <v>4494</v>
      </c>
      <c r="H3693" s="162">
        <v>19</v>
      </c>
      <c r="L3693" s="159"/>
      <c r="M3693" s="163"/>
      <c r="T3693" s="164"/>
      <c r="AT3693" s="160" t="s">
        <v>259</v>
      </c>
      <c r="AU3693" s="160" t="s">
        <v>88</v>
      </c>
      <c r="AV3693" s="13" t="s">
        <v>88</v>
      </c>
      <c r="AW3693" s="13" t="s">
        <v>27</v>
      </c>
      <c r="AX3693" s="13" t="s">
        <v>72</v>
      </c>
      <c r="AY3693" s="160" t="s">
        <v>157</v>
      </c>
    </row>
    <row r="3694" spans="2:51" s="13" customFormat="1">
      <c r="B3694" s="159"/>
      <c r="D3694" s="154" t="s">
        <v>259</v>
      </c>
      <c r="E3694" s="160" t="s">
        <v>1</v>
      </c>
      <c r="F3694" s="161" t="s">
        <v>4495</v>
      </c>
      <c r="H3694" s="162">
        <v>21.5</v>
      </c>
      <c r="L3694" s="159"/>
      <c r="M3694" s="163"/>
      <c r="T3694" s="164"/>
      <c r="AT3694" s="160" t="s">
        <v>259</v>
      </c>
      <c r="AU3694" s="160" t="s">
        <v>88</v>
      </c>
      <c r="AV3694" s="13" t="s">
        <v>88</v>
      </c>
      <c r="AW3694" s="13" t="s">
        <v>27</v>
      </c>
      <c r="AX3694" s="13" t="s">
        <v>72</v>
      </c>
      <c r="AY3694" s="160" t="s">
        <v>157</v>
      </c>
    </row>
    <row r="3695" spans="2:51" s="13" customFormat="1">
      <c r="B3695" s="159"/>
      <c r="D3695" s="154" t="s">
        <v>259</v>
      </c>
      <c r="E3695" s="160" t="s">
        <v>1</v>
      </c>
      <c r="F3695" s="161" t="s">
        <v>4499</v>
      </c>
      <c r="H3695" s="162">
        <v>4.0999999999999996</v>
      </c>
      <c r="L3695" s="159"/>
      <c r="M3695" s="163"/>
      <c r="T3695" s="164"/>
      <c r="AT3695" s="160" t="s">
        <v>259</v>
      </c>
      <c r="AU3695" s="160" t="s">
        <v>88</v>
      </c>
      <c r="AV3695" s="13" t="s">
        <v>88</v>
      </c>
      <c r="AW3695" s="13" t="s">
        <v>27</v>
      </c>
      <c r="AX3695" s="13" t="s">
        <v>72</v>
      </c>
      <c r="AY3695" s="160" t="s">
        <v>157</v>
      </c>
    </row>
    <row r="3696" spans="2:51" s="13" customFormat="1">
      <c r="B3696" s="159"/>
      <c r="D3696" s="154" t="s">
        <v>259</v>
      </c>
      <c r="E3696" s="160" t="s">
        <v>1</v>
      </c>
      <c r="F3696" s="161" t="s">
        <v>4500</v>
      </c>
      <c r="H3696" s="162">
        <v>14.6</v>
      </c>
      <c r="L3696" s="159"/>
      <c r="M3696" s="163"/>
      <c r="T3696" s="164"/>
      <c r="AT3696" s="160" t="s">
        <v>259</v>
      </c>
      <c r="AU3696" s="160" t="s">
        <v>88</v>
      </c>
      <c r="AV3696" s="13" t="s">
        <v>88</v>
      </c>
      <c r="AW3696" s="13" t="s">
        <v>27</v>
      </c>
      <c r="AX3696" s="13" t="s">
        <v>72</v>
      </c>
      <c r="AY3696" s="160" t="s">
        <v>157</v>
      </c>
    </row>
    <row r="3697" spans="2:65" s="13" customFormat="1">
      <c r="B3697" s="159"/>
      <c r="D3697" s="154" t="s">
        <v>259</v>
      </c>
      <c r="E3697" s="160" t="s">
        <v>1</v>
      </c>
      <c r="F3697" s="161" t="s">
        <v>4501</v>
      </c>
      <c r="H3697" s="162">
        <v>23.1</v>
      </c>
      <c r="L3697" s="159"/>
      <c r="M3697" s="163"/>
      <c r="T3697" s="164"/>
      <c r="AT3697" s="160" t="s">
        <v>259</v>
      </c>
      <c r="AU3697" s="160" t="s">
        <v>88</v>
      </c>
      <c r="AV3697" s="13" t="s">
        <v>88</v>
      </c>
      <c r="AW3697" s="13" t="s">
        <v>27</v>
      </c>
      <c r="AX3697" s="13" t="s">
        <v>72</v>
      </c>
      <c r="AY3697" s="160" t="s">
        <v>157</v>
      </c>
    </row>
    <row r="3698" spans="2:65" s="12" customFormat="1">
      <c r="B3698" s="153"/>
      <c r="D3698" s="154" t="s">
        <v>259</v>
      </c>
      <c r="E3698" s="155" t="s">
        <v>1</v>
      </c>
      <c r="F3698" s="156" t="s">
        <v>2761</v>
      </c>
      <c r="H3698" s="155" t="s">
        <v>1</v>
      </c>
      <c r="L3698" s="153"/>
      <c r="M3698" s="157"/>
      <c r="T3698" s="158"/>
      <c r="AT3698" s="155" t="s">
        <v>259</v>
      </c>
      <c r="AU3698" s="155" t="s">
        <v>88</v>
      </c>
      <c r="AV3698" s="12" t="s">
        <v>80</v>
      </c>
      <c r="AW3698" s="12" t="s">
        <v>27</v>
      </c>
      <c r="AX3698" s="12" t="s">
        <v>72</v>
      </c>
      <c r="AY3698" s="155" t="s">
        <v>157</v>
      </c>
    </row>
    <row r="3699" spans="2:65" s="13" customFormat="1">
      <c r="B3699" s="159"/>
      <c r="D3699" s="154" t="s">
        <v>259</v>
      </c>
      <c r="E3699" s="160" t="s">
        <v>1</v>
      </c>
      <c r="F3699" s="161" t="s">
        <v>4717</v>
      </c>
      <c r="H3699" s="162">
        <v>9.1999999999999993</v>
      </c>
      <c r="L3699" s="159"/>
      <c r="M3699" s="163"/>
      <c r="T3699" s="164"/>
      <c r="AT3699" s="160" t="s">
        <v>259</v>
      </c>
      <c r="AU3699" s="160" t="s">
        <v>88</v>
      </c>
      <c r="AV3699" s="13" t="s">
        <v>88</v>
      </c>
      <c r="AW3699" s="13" t="s">
        <v>27</v>
      </c>
      <c r="AX3699" s="13" t="s">
        <v>72</v>
      </c>
      <c r="AY3699" s="160" t="s">
        <v>157</v>
      </c>
    </row>
    <row r="3700" spans="2:65" s="13" customFormat="1">
      <c r="B3700" s="159"/>
      <c r="D3700" s="154" t="s">
        <v>259</v>
      </c>
      <c r="E3700" s="160" t="s">
        <v>1</v>
      </c>
      <c r="F3700" s="161" t="s">
        <v>4702</v>
      </c>
      <c r="H3700" s="162">
        <v>12.3</v>
      </c>
      <c r="L3700" s="159"/>
      <c r="M3700" s="163"/>
      <c r="T3700" s="164"/>
      <c r="AT3700" s="160" t="s">
        <v>259</v>
      </c>
      <c r="AU3700" s="160" t="s">
        <v>88</v>
      </c>
      <c r="AV3700" s="13" t="s">
        <v>88</v>
      </c>
      <c r="AW3700" s="13" t="s">
        <v>27</v>
      </c>
      <c r="AX3700" s="13" t="s">
        <v>72</v>
      </c>
      <c r="AY3700" s="160" t="s">
        <v>157</v>
      </c>
    </row>
    <row r="3701" spans="2:65" s="13" customFormat="1">
      <c r="B3701" s="159"/>
      <c r="D3701" s="154" t="s">
        <v>259</v>
      </c>
      <c r="E3701" s="160" t="s">
        <v>1</v>
      </c>
      <c r="F3701" s="161" t="s">
        <v>4703</v>
      </c>
      <c r="H3701" s="162">
        <v>47.5</v>
      </c>
      <c r="L3701" s="159"/>
      <c r="M3701" s="163"/>
      <c r="T3701" s="164"/>
      <c r="AT3701" s="160" t="s">
        <v>259</v>
      </c>
      <c r="AU3701" s="160" t="s">
        <v>88</v>
      </c>
      <c r="AV3701" s="13" t="s">
        <v>88</v>
      </c>
      <c r="AW3701" s="13" t="s">
        <v>27</v>
      </c>
      <c r="AX3701" s="13" t="s">
        <v>72</v>
      </c>
      <c r="AY3701" s="160" t="s">
        <v>157</v>
      </c>
    </row>
    <row r="3702" spans="2:65" s="13" customFormat="1">
      <c r="B3702" s="159"/>
      <c r="D3702" s="154" t="s">
        <v>259</v>
      </c>
      <c r="E3702" s="160" t="s">
        <v>1</v>
      </c>
      <c r="F3702" s="161" t="s">
        <v>4704</v>
      </c>
      <c r="H3702" s="162">
        <v>8.5</v>
      </c>
      <c r="L3702" s="159"/>
      <c r="M3702" s="163"/>
      <c r="T3702" s="164"/>
      <c r="AT3702" s="160" t="s">
        <v>259</v>
      </c>
      <c r="AU3702" s="160" t="s">
        <v>88</v>
      </c>
      <c r="AV3702" s="13" t="s">
        <v>88</v>
      </c>
      <c r="AW3702" s="13" t="s">
        <v>27</v>
      </c>
      <c r="AX3702" s="13" t="s">
        <v>72</v>
      </c>
      <c r="AY3702" s="160" t="s">
        <v>157</v>
      </c>
    </row>
    <row r="3703" spans="2:65" s="13" customFormat="1">
      <c r="B3703" s="159"/>
      <c r="D3703" s="154" t="s">
        <v>259</v>
      </c>
      <c r="E3703" s="160" t="s">
        <v>1</v>
      </c>
      <c r="F3703" s="161" t="s">
        <v>4921</v>
      </c>
      <c r="H3703" s="162">
        <v>89.8</v>
      </c>
      <c r="L3703" s="159"/>
      <c r="M3703" s="163"/>
      <c r="T3703" s="164"/>
      <c r="AT3703" s="160" t="s">
        <v>259</v>
      </c>
      <c r="AU3703" s="160" t="s">
        <v>88</v>
      </c>
      <c r="AV3703" s="13" t="s">
        <v>88</v>
      </c>
      <c r="AW3703" s="13" t="s">
        <v>27</v>
      </c>
      <c r="AX3703" s="13" t="s">
        <v>72</v>
      </c>
      <c r="AY3703" s="160" t="s">
        <v>157</v>
      </c>
    </row>
    <row r="3704" spans="2:65" s="13" customFormat="1">
      <c r="B3704" s="159"/>
      <c r="D3704" s="154" t="s">
        <v>259</v>
      </c>
      <c r="E3704" s="160" t="s">
        <v>1</v>
      </c>
      <c r="F3704" s="161" t="s">
        <v>4705</v>
      </c>
      <c r="H3704" s="162">
        <v>22</v>
      </c>
      <c r="L3704" s="159"/>
      <c r="M3704" s="163"/>
      <c r="T3704" s="164"/>
      <c r="AT3704" s="160" t="s">
        <v>259</v>
      </c>
      <c r="AU3704" s="160" t="s">
        <v>88</v>
      </c>
      <c r="AV3704" s="13" t="s">
        <v>88</v>
      </c>
      <c r="AW3704" s="13" t="s">
        <v>27</v>
      </c>
      <c r="AX3704" s="13" t="s">
        <v>72</v>
      </c>
      <c r="AY3704" s="160" t="s">
        <v>157</v>
      </c>
    </row>
    <row r="3705" spans="2:65" s="13" customFormat="1">
      <c r="B3705" s="159"/>
      <c r="D3705" s="154" t="s">
        <v>259</v>
      </c>
      <c r="E3705" s="160" t="s">
        <v>1</v>
      </c>
      <c r="F3705" s="161" t="s">
        <v>4719</v>
      </c>
      <c r="H3705" s="162">
        <v>40.299999999999997</v>
      </c>
      <c r="L3705" s="159"/>
      <c r="M3705" s="163"/>
      <c r="T3705" s="164"/>
      <c r="AT3705" s="160" t="s">
        <v>259</v>
      </c>
      <c r="AU3705" s="160" t="s">
        <v>88</v>
      </c>
      <c r="AV3705" s="13" t="s">
        <v>88</v>
      </c>
      <c r="AW3705" s="13" t="s">
        <v>27</v>
      </c>
      <c r="AX3705" s="13" t="s">
        <v>72</v>
      </c>
      <c r="AY3705" s="160" t="s">
        <v>157</v>
      </c>
    </row>
    <row r="3706" spans="2:65" s="13" customFormat="1">
      <c r="B3706" s="159"/>
      <c r="D3706" s="154" t="s">
        <v>259</v>
      </c>
      <c r="E3706" s="160" t="s">
        <v>1</v>
      </c>
      <c r="F3706" s="161" t="s">
        <v>4710</v>
      </c>
      <c r="H3706" s="162">
        <v>8.6</v>
      </c>
      <c r="L3706" s="159"/>
      <c r="M3706" s="163"/>
      <c r="T3706" s="164"/>
      <c r="AT3706" s="160" t="s">
        <v>259</v>
      </c>
      <c r="AU3706" s="160" t="s">
        <v>88</v>
      </c>
      <c r="AV3706" s="13" t="s">
        <v>88</v>
      </c>
      <c r="AW3706" s="13" t="s">
        <v>27</v>
      </c>
      <c r="AX3706" s="13" t="s">
        <v>72</v>
      </c>
      <c r="AY3706" s="160" t="s">
        <v>157</v>
      </c>
    </row>
    <row r="3707" spans="2:65" s="13" customFormat="1">
      <c r="B3707" s="159"/>
      <c r="D3707" s="154" t="s">
        <v>259</v>
      </c>
      <c r="E3707" s="160" t="s">
        <v>1</v>
      </c>
      <c r="F3707" s="161" t="s">
        <v>4711</v>
      </c>
      <c r="H3707" s="162">
        <v>13</v>
      </c>
      <c r="L3707" s="159"/>
      <c r="M3707" s="163"/>
      <c r="T3707" s="164"/>
      <c r="AT3707" s="160" t="s">
        <v>259</v>
      </c>
      <c r="AU3707" s="160" t="s">
        <v>88</v>
      </c>
      <c r="AV3707" s="13" t="s">
        <v>88</v>
      </c>
      <c r="AW3707" s="13" t="s">
        <v>27</v>
      </c>
      <c r="AX3707" s="13" t="s">
        <v>72</v>
      </c>
      <c r="AY3707" s="160" t="s">
        <v>157</v>
      </c>
    </row>
    <row r="3708" spans="2:65" s="14" customFormat="1">
      <c r="B3708" s="165"/>
      <c r="D3708" s="154" t="s">
        <v>259</v>
      </c>
      <c r="E3708" s="166" t="s">
        <v>1</v>
      </c>
      <c r="F3708" s="167" t="s">
        <v>265</v>
      </c>
      <c r="H3708" s="168">
        <v>652.9</v>
      </c>
      <c r="L3708" s="165"/>
      <c r="M3708" s="169"/>
      <c r="T3708" s="170"/>
      <c r="AT3708" s="166" t="s">
        <v>259</v>
      </c>
      <c r="AU3708" s="166" t="s">
        <v>88</v>
      </c>
      <c r="AV3708" s="14" t="s">
        <v>164</v>
      </c>
      <c r="AW3708" s="14" t="s">
        <v>27</v>
      </c>
      <c r="AX3708" s="14" t="s">
        <v>80</v>
      </c>
      <c r="AY3708" s="166" t="s">
        <v>157</v>
      </c>
    </row>
    <row r="3709" spans="2:65" s="1" customFormat="1" ht="24.25" customHeight="1">
      <c r="B3709" s="28"/>
      <c r="C3709" s="198" t="s">
        <v>5852</v>
      </c>
      <c r="D3709" s="198" t="s">
        <v>160</v>
      </c>
      <c r="E3709" s="199" t="s">
        <v>1776</v>
      </c>
      <c r="F3709" s="200" t="s">
        <v>5853</v>
      </c>
      <c r="G3709" s="201" t="s">
        <v>306</v>
      </c>
      <c r="H3709" s="202">
        <v>652.9</v>
      </c>
      <c r="I3709" s="903"/>
      <c r="J3709" s="203">
        <f>ROUND(I3709*H3709,2)</f>
        <v>0</v>
      </c>
      <c r="K3709" s="200" t="s">
        <v>2720</v>
      </c>
      <c r="L3709" s="28"/>
      <c r="M3709" s="140" t="s">
        <v>1</v>
      </c>
      <c r="N3709" s="141" t="s">
        <v>38</v>
      </c>
      <c r="O3709" s="142">
        <v>5.8000000000000003E-2</v>
      </c>
      <c r="P3709" s="142">
        <f>O3709*H3709</f>
        <v>37.868200000000002</v>
      </c>
      <c r="Q3709" s="142">
        <v>3.0000000000000001E-5</v>
      </c>
      <c r="R3709" s="142">
        <f>Q3709*H3709</f>
        <v>1.9587E-2</v>
      </c>
      <c r="S3709" s="142">
        <v>0</v>
      </c>
      <c r="T3709" s="143">
        <f>S3709*H3709</f>
        <v>0</v>
      </c>
      <c r="AR3709" s="144" t="s">
        <v>188</v>
      </c>
      <c r="AT3709" s="144" t="s">
        <v>160</v>
      </c>
      <c r="AU3709" s="144" t="s">
        <v>88</v>
      </c>
      <c r="AY3709" s="16" t="s">
        <v>157</v>
      </c>
      <c r="BE3709" s="145">
        <f>IF(N3709="základní",J3709,0)</f>
        <v>0</v>
      </c>
      <c r="BF3709" s="145">
        <f>IF(N3709="snížená",J3709,0)</f>
        <v>0</v>
      </c>
      <c r="BG3709" s="145">
        <f>IF(N3709="zákl. přenesená",J3709,0)</f>
        <v>0</v>
      </c>
      <c r="BH3709" s="145">
        <f>IF(N3709="sníž. přenesená",J3709,0)</f>
        <v>0</v>
      </c>
      <c r="BI3709" s="145">
        <f>IF(N3709="nulová",J3709,0)</f>
        <v>0</v>
      </c>
      <c r="BJ3709" s="16" t="s">
        <v>88</v>
      </c>
      <c r="BK3709" s="145">
        <f>ROUND(I3709*H3709,2)</f>
        <v>0</v>
      </c>
      <c r="BL3709" s="16" t="s">
        <v>188</v>
      </c>
      <c r="BM3709" s="144" t="s">
        <v>5854</v>
      </c>
    </row>
    <row r="3710" spans="2:65" s="1" customFormat="1">
      <c r="B3710" s="28"/>
      <c r="D3710" s="150" t="s">
        <v>214</v>
      </c>
      <c r="F3710" s="870" t="s">
        <v>1779</v>
      </c>
      <c r="L3710" s="28"/>
      <c r="M3710" s="152"/>
      <c r="T3710" s="52"/>
      <c r="AT3710" s="16" t="s">
        <v>214</v>
      </c>
      <c r="AU3710" s="16" t="s">
        <v>88</v>
      </c>
    </row>
    <row r="3711" spans="2:65" s="12" customFormat="1">
      <c r="B3711" s="153"/>
      <c r="D3711" s="154" t="s">
        <v>259</v>
      </c>
      <c r="E3711" s="155" t="s">
        <v>1</v>
      </c>
      <c r="F3711" s="156" t="s">
        <v>2723</v>
      </c>
      <c r="H3711" s="155" t="s">
        <v>1</v>
      </c>
      <c r="L3711" s="153"/>
      <c r="M3711" s="157"/>
      <c r="T3711" s="158"/>
      <c r="AT3711" s="155" t="s">
        <v>259</v>
      </c>
      <c r="AU3711" s="155" t="s">
        <v>88</v>
      </c>
      <c r="AV3711" s="12" t="s">
        <v>80</v>
      </c>
      <c r="AW3711" s="12" t="s">
        <v>27</v>
      </c>
      <c r="AX3711" s="12" t="s">
        <v>72</v>
      </c>
      <c r="AY3711" s="155" t="s">
        <v>157</v>
      </c>
    </row>
    <row r="3712" spans="2:65" s="12" customFormat="1">
      <c r="B3712" s="153"/>
      <c r="D3712" s="154" t="s">
        <v>259</v>
      </c>
      <c r="E3712" s="155" t="s">
        <v>1</v>
      </c>
      <c r="F3712" s="156" t="s">
        <v>2759</v>
      </c>
      <c r="H3712" s="155" t="s">
        <v>1</v>
      </c>
      <c r="L3712" s="153"/>
      <c r="M3712" s="157"/>
      <c r="T3712" s="158"/>
      <c r="AT3712" s="155" t="s">
        <v>259</v>
      </c>
      <c r="AU3712" s="155" t="s">
        <v>88</v>
      </c>
      <c r="AV3712" s="12" t="s">
        <v>80</v>
      </c>
      <c r="AW3712" s="12" t="s">
        <v>27</v>
      </c>
      <c r="AX3712" s="12" t="s">
        <v>72</v>
      </c>
      <c r="AY3712" s="155" t="s">
        <v>157</v>
      </c>
    </row>
    <row r="3713" spans="2:51" s="13" customFormat="1">
      <c r="B3713" s="159"/>
      <c r="D3713" s="154" t="s">
        <v>259</v>
      </c>
      <c r="E3713" s="160" t="s">
        <v>1</v>
      </c>
      <c r="F3713" s="161" t="s">
        <v>4465</v>
      </c>
      <c r="H3713" s="162">
        <v>19</v>
      </c>
      <c r="L3713" s="159"/>
      <c r="M3713" s="163"/>
      <c r="T3713" s="164"/>
      <c r="AT3713" s="160" t="s">
        <v>259</v>
      </c>
      <c r="AU3713" s="160" t="s">
        <v>88</v>
      </c>
      <c r="AV3713" s="13" t="s">
        <v>88</v>
      </c>
      <c r="AW3713" s="13" t="s">
        <v>27</v>
      </c>
      <c r="AX3713" s="13" t="s">
        <v>72</v>
      </c>
      <c r="AY3713" s="160" t="s">
        <v>157</v>
      </c>
    </row>
    <row r="3714" spans="2:51" s="13" customFormat="1">
      <c r="B3714" s="159"/>
      <c r="D3714" s="154" t="s">
        <v>259</v>
      </c>
      <c r="E3714" s="160" t="s">
        <v>1</v>
      </c>
      <c r="F3714" s="161" t="s">
        <v>4467</v>
      </c>
      <c r="H3714" s="162">
        <v>12.6</v>
      </c>
      <c r="L3714" s="159"/>
      <c r="M3714" s="163"/>
      <c r="T3714" s="164"/>
      <c r="AT3714" s="160" t="s">
        <v>259</v>
      </c>
      <c r="AU3714" s="160" t="s">
        <v>88</v>
      </c>
      <c r="AV3714" s="13" t="s">
        <v>88</v>
      </c>
      <c r="AW3714" s="13" t="s">
        <v>27</v>
      </c>
      <c r="AX3714" s="13" t="s">
        <v>72</v>
      </c>
      <c r="AY3714" s="160" t="s">
        <v>157</v>
      </c>
    </row>
    <row r="3715" spans="2:51" s="13" customFormat="1">
      <c r="B3715" s="159"/>
      <c r="D3715" s="154" t="s">
        <v>259</v>
      </c>
      <c r="E3715" s="160" t="s">
        <v>1</v>
      </c>
      <c r="F3715" s="161" t="s">
        <v>4468</v>
      </c>
      <c r="H3715" s="162">
        <v>4.5</v>
      </c>
      <c r="L3715" s="159"/>
      <c r="M3715" s="163"/>
      <c r="T3715" s="164"/>
      <c r="AT3715" s="160" t="s">
        <v>259</v>
      </c>
      <c r="AU3715" s="160" t="s">
        <v>88</v>
      </c>
      <c r="AV3715" s="13" t="s">
        <v>88</v>
      </c>
      <c r="AW3715" s="13" t="s">
        <v>27</v>
      </c>
      <c r="AX3715" s="13" t="s">
        <v>72</v>
      </c>
      <c r="AY3715" s="160" t="s">
        <v>157</v>
      </c>
    </row>
    <row r="3716" spans="2:51" s="13" customFormat="1">
      <c r="B3716" s="159"/>
      <c r="D3716" s="154" t="s">
        <v>259</v>
      </c>
      <c r="E3716" s="160" t="s">
        <v>1</v>
      </c>
      <c r="F3716" s="161" t="s">
        <v>4470</v>
      </c>
      <c r="H3716" s="162">
        <v>6.8</v>
      </c>
      <c r="L3716" s="159"/>
      <c r="M3716" s="163"/>
      <c r="T3716" s="164"/>
      <c r="AT3716" s="160" t="s">
        <v>259</v>
      </c>
      <c r="AU3716" s="160" t="s">
        <v>88</v>
      </c>
      <c r="AV3716" s="13" t="s">
        <v>88</v>
      </c>
      <c r="AW3716" s="13" t="s">
        <v>27</v>
      </c>
      <c r="AX3716" s="13" t="s">
        <v>72</v>
      </c>
      <c r="AY3716" s="160" t="s">
        <v>157</v>
      </c>
    </row>
    <row r="3717" spans="2:51" s="13" customFormat="1">
      <c r="B3717" s="159"/>
      <c r="D3717" s="154" t="s">
        <v>259</v>
      </c>
      <c r="E3717" s="160" t="s">
        <v>1</v>
      </c>
      <c r="F3717" s="161" t="s">
        <v>4472</v>
      </c>
      <c r="H3717" s="162">
        <v>24.3</v>
      </c>
      <c r="L3717" s="159"/>
      <c r="M3717" s="163"/>
      <c r="T3717" s="164"/>
      <c r="AT3717" s="160" t="s">
        <v>259</v>
      </c>
      <c r="AU3717" s="160" t="s">
        <v>88</v>
      </c>
      <c r="AV3717" s="13" t="s">
        <v>88</v>
      </c>
      <c r="AW3717" s="13" t="s">
        <v>27</v>
      </c>
      <c r="AX3717" s="13" t="s">
        <v>72</v>
      </c>
      <c r="AY3717" s="160" t="s">
        <v>157</v>
      </c>
    </row>
    <row r="3718" spans="2:51" s="13" customFormat="1">
      <c r="B3718" s="159"/>
      <c r="D3718" s="154" t="s">
        <v>259</v>
      </c>
      <c r="E3718" s="160" t="s">
        <v>1</v>
      </c>
      <c r="F3718" s="161" t="s">
        <v>4474</v>
      </c>
      <c r="H3718" s="162">
        <v>14.5</v>
      </c>
      <c r="L3718" s="159"/>
      <c r="M3718" s="163"/>
      <c r="T3718" s="164"/>
      <c r="AT3718" s="160" t="s">
        <v>259</v>
      </c>
      <c r="AU3718" s="160" t="s">
        <v>88</v>
      </c>
      <c r="AV3718" s="13" t="s">
        <v>88</v>
      </c>
      <c r="AW3718" s="13" t="s">
        <v>27</v>
      </c>
      <c r="AX3718" s="13" t="s">
        <v>72</v>
      </c>
      <c r="AY3718" s="160" t="s">
        <v>157</v>
      </c>
    </row>
    <row r="3719" spans="2:51" s="13" customFormat="1">
      <c r="B3719" s="159"/>
      <c r="D3719" s="154" t="s">
        <v>259</v>
      </c>
      <c r="E3719" s="160" t="s">
        <v>1</v>
      </c>
      <c r="F3719" s="161" t="s">
        <v>4478</v>
      </c>
      <c r="H3719" s="162">
        <v>16.3</v>
      </c>
      <c r="L3719" s="159"/>
      <c r="M3719" s="163"/>
      <c r="T3719" s="164"/>
      <c r="AT3719" s="160" t="s">
        <v>259</v>
      </c>
      <c r="AU3719" s="160" t="s">
        <v>88</v>
      </c>
      <c r="AV3719" s="13" t="s">
        <v>88</v>
      </c>
      <c r="AW3719" s="13" t="s">
        <v>27</v>
      </c>
      <c r="AX3719" s="13" t="s">
        <v>72</v>
      </c>
      <c r="AY3719" s="160" t="s">
        <v>157</v>
      </c>
    </row>
    <row r="3720" spans="2:51" s="12" customFormat="1">
      <c r="B3720" s="153"/>
      <c r="D3720" s="154" t="s">
        <v>259</v>
      </c>
      <c r="E3720" s="155" t="s">
        <v>1</v>
      </c>
      <c r="F3720" s="156" t="s">
        <v>2760</v>
      </c>
      <c r="H3720" s="155" t="s">
        <v>1</v>
      </c>
      <c r="L3720" s="153"/>
      <c r="M3720" s="157"/>
      <c r="T3720" s="158"/>
      <c r="AT3720" s="155" t="s">
        <v>259</v>
      </c>
      <c r="AU3720" s="155" t="s">
        <v>88</v>
      </c>
      <c r="AV3720" s="12" t="s">
        <v>80</v>
      </c>
      <c r="AW3720" s="12" t="s">
        <v>27</v>
      </c>
      <c r="AX3720" s="12" t="s">
        <v>72</v>
      </c>
      <c r="AY3720" s="155" t="s">
        <v>157</v>
      </c>
    </row>
    <row r="3721" spans="2:51" s="13" customFormat="1">
      <c r="B3721" s="159"/>
      <c r="D3721" s="154" t="s">
        <v>259</v>
      </c>
      <c r="E3721" s="160" t="s">
        <v>1</v>
      </c>
      <c r="F3721" s="161" t="s">
        <v>4481</v>
      </c>
      <c r="H3721" s="162">
        <v>17.8</v>
      </c>
      <c r="L3721" s="159"/>
      <c r="M3721" s="163"/>
      <c r="T3721" s="164"/>
      <c r="AT3721" s="160" t="s">
        <v>259</v>
      </c>
      <c r="AU3721" s="160" t="s">
        <v>88</v>
      </c>
      <c r="AV3721" s="13" t="s">
        <v>88</v>
      </c>
      <c r="AW3721" s="13" t="s">
        <v>27</v>
      </c>
      <c r="AX3721" s="13" t="s">
        <v>72</v>
      </c>
      <c r="AY3721" s="160" t="s">
        <v>157</v>
      </c>
    </row>
    <row r="3722" spans="2:51" s="13" customFormat="1">
      <c r="B3722" s="159"/>
      <c r="D3722" s="154" t="s">
        <v>259</v>
      </c>
      <c r="E3722" s="160" t="s">
        <v>1</v>
      </c>
      <c r="F3722" s="161" t="s">
        <v>4483</v>
      </c>
      <c r="H3722" s="162">
        <v>15.7</v>
      </c>
      <c r="L3722" s="159"/>
      <c r="M3722" s="163"/>
      <c r="T3722" s="164"/>
      <c r="AT3722" s="160" t="s">
        <v>259</v>
      </c>
      <c r="AU3722" s="160" t="s">
        <v>88</v>
      </c>
      <c r="AV3722" s="13" t="s">
        <v>88</v>
      </c>
      <c r="AW3722" s="13" t="s">
        <v>27</v>
      </c>
      <c r="AX3722" s="13" t="s">
        <v>72</v>
      </c>
      <c r="AY3722" s="160" t="s">
        <v>157</v>
      </c>
    </row>
    <row r="3723" spans="2:51" s="13" customFormat="1">
      <c r="B3723" s="159"/>
      <c r="D3723" s="154" t="s">
        <v>259</v>
      </c>
      <c r="E3723" s="160" t="s">
        <v>1</v>
      </c>
      <c r="F3723" s="161" t="s">
        <v>4484</v>
      </c>
      <c r="H3723" s="162">
        <v>2.8</v>
      </c>
      <c r="L3723" s="159"/>
      <c r="M3723" s="163"/>
      <c r="T3723" s="164"/>
      <c r="AT3723" s="160" t="s">
        <v>259</v>
      </c>
      <c r="AU3723" s="160" t="s">
        <v>88</v>
      </c>
      <c r="AV3723" s="13" t="s">
        <v>88</v>
      </c>
      <c r="AW3723" s="13" t="s">
        <v>27</v>
      </c>
      <c r="AX3723" s="13" t="s">
        <v>72</v>
      </c>
      <c r="AY3723" s="160" t="s">
        <v>157</v>
      </c>
    </row>
    <row r="3724" spans="2:51" s="13" customFormat="1">
      <c r="B3724" s="159"/>
      <c r="D3724" s="154" t="s">
        <v>259</v>
      </c>
      <c r="E3724" s="160" t="s">
        <v>1</v>
      </c>
      <c r="F3724" s="161" t="s">
        <v>4487</v>
      </c>
      <c r="H3724" s="162">
        <v>13.6</v>
      </c>
      <c r="L3724" s="159"/>
      <c r="M3724" s="163"/>
      <c r="T3724" s="164"/>
      <c r="AT3724" s="160" t="s">
        <v>259</v>
      </c>
      <c r="AU3724" s="160" t="s">
        <v>88</v>
      </c>
      <c r="AV3724" s="13" t="s">
        <v>88</v>
      </c>
      <c r="AW3724" s="13" t="s">
        <v>27</v>
      </c>
      <c r="AX3724" s="13" t="s">
        <v>72</v>
      </c>
      <c r="AY3724" s="160" t="s">
        <v>157</v>
      </c>
    </row>
    <row r="3725" spans="2:51" s="13" customFormat="1">
      <c r="B3725" s="159"/>
      <c r="D3725" s="154" t="s">
        <v>259</v>
      </c>
      <c r="E3725" s="160" t="s">
        <v>1</v>
      </c>
      <c r="F3725" s="161" t="s">
        <v>4488</v>
      </c>
      <c r="H3725" s="162">
        <v>53.3</v>
      </c>
      <c r="L3725" s="159"/>
      <c r="M3725" s="163"/>
      <c r="T3725" s="164"/>
      <c r="AT3725" s="160" t="s">
        <v>259</v>
      </c>
      <c r="AU3725" s="160" t="s">
        <v>88</v>
      </c>
      <c r="AV3725" s="13" t="s">
        <v>88</v>
      </c>
      <c r="AW3725" s="13" t="s">
        <v>27</v>
      </c>
      <c r="AX3725" s="13" t="s">
        <v>72</v>
      </c>
      <c r="AY3725" s="160" t="s">
        <v>157</v>
      </c>
    </row>
    <row r="3726" spans="2:51" s="13" customFormat="1">
      <c r="B3726" s="159"/>
      <c r="D3726" s="154" t="s">
        <v>259</v>
      </c>
      <c r="E3726" s="160" t="s">
        <v>1</v>
      </c>
      <c r="F3726" s="161" t="s">
        <v>4489</v>
      </c>
      <c r="H3726" s="162">
        <v>22.4</v>
      </c>
      <c r="L3726" s="159"/>
      <c r="M3726" s="163"/>
      <c r="T3726" s="164"/>
      <c r="AT3726" s="160" t="s">
        <v>259</v>
      </c>
      <c r="AU3726" s="160" t="s">
        <v>88</v>
      </c>
      <c r="AV3726" s="13" t="s">
        <v>88</v>
      </c>
      <c r="AW3726" s="13" t="s">
        <v>27</v>
      </c>
      <c r="AX3726" s="13" t="s">
        <v>72</v>
      </c>
      <c r="AY3726" s="160" t="s">
        <v>157</v>
      </c>
    </row>
    <row r="3727" spans="2:51" s="13" customFormat="1">
      <c r="B3727" s="159"/>
      <c r="D3727" s="154" t="s">
        <v>259</v>
      </c>
      <c r="E3727" s="160" t="s">
        <v>1</v>
      </c>
      <c r="F3727" s="161" t="s">
        <v>4490</v>
      </c>
      <c r="H3727" s="162">
        <v>46.5</v>
      </c>
      <c r="L3727" s="159"/>
      <c r="M3727" s="163"/>
      <c r="T3727" s="164"/>
      <c r="AT3727" s="160" t="s">
        <v>259</v>
      </c>
      <c r="AU3727" s="160" t="s">
        <v>88</v>
      </c>
      <c r="AV3727" s="13" t="s">
        <v>88</v>
      </c>
      <c r="AW3727" s="13" t="s">
        <v>27</v>
      </c>
      <c r="AX3727" s="13" t="s">
        <v>72</v>
      </c>
      <c r="AY3727" s="160" t="s">
        <v>157</v>
      </c>
    </row>
    <row r="3728" spans="2:51" s="13" customFormat="1">
      <c r="B3728" s="159"/>
      <c r="D3728" s="154" t="s">
        <v>259</v>
      </c>
      <c r="E3728" s="160" t="s">
        <v>1</v>
      </c>
      <c r="F3728" s="161" t="s">
        <v>4491</v>
      </c>
      <c r="H3728" s="162">
        <v>15.1</v>
      </c>
      <c r="L3728" s="159"/>
      <c r="M3728" s="163"/>
      <c r="T3728" s="164"/>
      <c r="AT3728" s="160" t="s">
        <v>259</v>
      </c>
      <c r="AU3728" s="160" t="s">
        <v>88</v>
      </c>
      <c r="AV3728" s="13" t="s">
        <v>88</v>
      </c>
      <c r="AW3728" s="13" t="s">
        <v>27</v>
      </c>
      <c r="AX3728" s="13" t="s">
        <v>72</v>
      </c>
      <c r="AY3728" s="160" t="s">
        <v>157</v>
      </c>
    </row>
    <row r="3729" spans="2:51" s="13" customFormat="1">
      <c r="B3729" s="159"/>
      <c r="D3729" s="154" t="s">
        <v>259</v>
      </c>
      <c r="E3729" s="160" t="s">
        <v>1</v>
      </c>
      <c r="F3729" s="161" t="s">
        <v>4492</v>
      </c>
      <c r="H3729" s="162">
        <v>11.2</v>
      </c>
      <c r="L3729" s="159"/>
      <c r="M3729" s="163"/>
      <c r="T3729" s="164"/>
      <c r="AT3729" s="160" t="s">
        <v>259</v>
      </c>
      <c r="AU3729" s="160" t="s">
        <v>88</v>
      </c>
      <c r="AV3729" s="13" t="s">
        <v>88</v>
      </c>
      <c r="AW3729" s="13" t="s">
        <v>27</v>
      </c>
      <c r="AX3729" s="13" t="s">
        <v>72</v>
      </c>
      <c r="AY3729" s="160" t="s">
        <v>157</v>
      </c>
    </row>
    <row r="3730" spans="2:51" s="13" customFormat="1">
      <c r="B3730" s="159"/>
      <c r="D3730" s="154" t="s">
        <v>259</v>
      </c>
      <c r="E3730" s="160" t="s">
        <v>1</v>
      </c>
      <c r="F3730" s="161" t="s">
        <v>4493</v>
      </c>
      <c r="H3730" s="162">
        <v>23</v>
      </c>
      <c r="L3730" s="159"/>
      <c r="M3730" s="163"/>
      <c r="T3730" s="164"/>
      <c r="AT3730" s="160" t="s">
        <v>259</v>
      </c>
      <c r="AU3730" s="160" t="s">
        <v>88</v>
      </c>
      <c r="AV3730" s="13" t="s">
        <v>88</v>
      </c>
      <c r="AW3730" s="13" t="s">
        <v>27</v>
      </c>
      <c r="AX3730" s="13" t="s">
        <v>72</v>
      </c>
      <c r="AY3730" s="160" t="s">
        <v>157</v>
      </c>
    </row>
    <row r="3731" spans="2:51" s="13" customFormat="1">
      <c r="B3731" s="159"/>
      <c r="D3731" s="154" t="s">
        <v>259</v>
      </c>
      <c r="E3731" s="160" t="s">
        <v>1</v>
      </c>
      <c r="F3731" s="161" t="s">
        <v>4494</v>
      </c>
      <c r="H3731" s="162">
        <v>19</v>
      </c>
      <c r="L3731" s="159"/>
      <c r="M3731" s="163"/>
      <c r="T3731" s="164"/>
      <c r="AT3731" s="160" t="s">
        <v>259</v>
      </c>
      <c r="AU3731" s="160" t="s">
        <v>88</v>
      </c>
      <c r="AV3731" s="13" t="s">
        <v>88</v>
      </c>
      <c r="AW3731" s="13" t="s">
        <v>27</v>
      </c>
      <c r="AX3731" s="13" t="s">
        <v>72</v>
      </c>
      <c r="AY3731" s="160" t="s">
        <v>157</v>
      </c>
    </row>
    <row r="3732" spans="2:51" s="13" customFormat="1">
      <c r="B3732" s="159"/>
      <c r="D3732" s="154" t="s">
        <v>259</v>
      </c>
      <c r="E3732" s="160" t="s">
        <v>1</v>
      </c>
      <c r="F3732" s="161" t="s">
        <v>4495</v>
      </c>
      <c r="H3732" s="162">
        <v>21.5</v>
      </c>
      <c r="L3732" s="159"/>
      <c r="M3732" s="163"/>
      <c r="T3732" s="164"/>
      <c r="AT3732" s="160" t="s">
        <v>259</v>
      </c>
      <c r="AU3732" s="160" t="s">
        <v>88</v>
      </c>
      <c r="AV3732" s="13" t="s">
        <v>88</v>
      </c>
      <c r="AW3732" s="13" t="s">
        <v>27</v>
      </c>
      <c r="AX3732" s="13" t="s">
        <v>72</v>
      </c>
      <c r="AY3732" s="160" t="s">
        <v>157</v>
      </c>
    </row>
    <row r="3733" spans="2:51" s="13" customFormat="1">
      <c r="B3733" s="159"/>
      <c r="D3733" s="154" t="s">
        <v>259</v>
      </c>
      <c r="E3733" s="160" t="s">
        <v>1</v>
      </c>
      <c r="F3733" s="161" t="s">
        <v>4499</v>
      </c>
      <c r="H3733" s="162">
        <v>4.0999999999999996</v>
      </c>
      <c r="L3733" s="159"/>
      <c r="M3733" s="163"/>
      <c r="T3733" s="164"/>
      <c r="AT3733" s="160" t="s">
        <v>259</v>
      </c>
      <c r="AU3733" s="160" t="s">
        <v>88</v>
      </c>
      <c r="AV3733" s="13" t="s">
        <v>88</v>
      </c>
      <c r="AW3733" s="13" t="s">
        <v>27</v>
      </c>
      <c r="AX3733" s="13" t="s">
        <v>72</v>
      </c>
      <c r="AY3733" s="160" t="s">
        <v>157</v>
      </c>
    </row>
    <row r="3734" spans="2:51" s="13" customFormat="1">
      <c r="B3734" s="159"/>
      <c r="D3734" s="154" t="s">
        <v>259</v>
      </c>
      <c r="E3734" s="160" t="s">
        <v>1</v>
      </c>
      <c r="F3734" s="161" t="s">
        <v>4500</v>
      </c>
      <c r="H3734" s="162">
        <v>14.6</v>
      </c>
      <c r="L3734" s="159"/>
      <c r="M3734" s="163"/>
      <c r="T3734" s="164"/>
      <c r="AT3734" s="160" t="s">
        <v>259</v>
      </c>
      <c r="AU3734" s="160" t="s">
        <v>88</v>
      </c>
      <c r="AV3734" s="13" t="s">
        <v>88</v>
      </c>
      <c r="AW3734" s="13" t="s">
        <v>27</v>
      </c>
      <c r="AX3734" s="13" t="s">
        <v>72</v>
      </c>
      <c r="AY3734" s="160" t="s">
        <v>157</v>
      </c>
    </row>
    <row r="3735" spans="2:51" s="13" customFormat="1">
      <c r="B3735" s="159"/>
      <c r="D3735" s="154" t="s">
        <v>259</v>
      </c>
      <c r="E3735" s="160" t="s">
        <v>1</v>
      </c>
      <c r="F3735" s="161" t="s">
        <v>4501</v>
      </c>
      <c r="H3735" s="162">
        <v>23.1</v>
      </c>
      <c r="L3735" s="159"/>
      <c r="M3735" s="163"/>
      <c r="T3735" s="164"/>
      <c r="AT3735" s="160" t="s">
        <v>259</v>
      </c>
      <c r="AU3735" s="160" t="s">
        <v>88</v>
      </c>
      <c r="AV3735" s="13" t="s">
        <v>88</v>
      </c>
      <c r="AW3735" s="13" t="s">
        <v>27</v>
      </c>
      <c r="AX3735" s="13" t="s">
        <v>72</v>
      </c>
      <c r="AY3735" s="160" t="s">
        <v>157</v>
      </c>
    </row>
    <row r="3736" spans="2:51" s="12" customFormat="1">
      <c r="B3736" s="153"/>
      <c r="D3736" s="154" t="s">
        <v>259</v>
      </c>
      <c r="E3736" s="155" t="s">
        <v>1</v>
      </c>
      <c r="F3736" s="156" t="s">
        <v>2761</v>
      </c>
      <c r="H3736" s="155" t="s">
        <v>1</v>
      </c>
      <c r="L3736" s="153"/>
      <c r="M3736" s="157"/>
      <c r="T3736" s="158"/>
      <c r="AT3736" s="155" t="s">
        <v>259</v>
      </c>
      <c r="AU3736" s="155" t="s">
        <v>88</v>
      </c>
      <c r="AV3736" s="12" t="s">
        <v>80</v>
      </c>
      <c r="AW3736" s="12" t="s">
        <v>27</v>
      </c>
      <c r="AX3736" s="12" t="s">
        <v>72</v>
      </c>
      <c r="AY3736" s="155" t="s">
        <v>157</v>
      </c>
    </row>
    <row r="3737" spans="2:51" s="13" customFormat="1">
      <c r="B3737" s="159"/>
      <c r="D3737" s="154" t="s">
        <v>259</v>
      </c>
      <c r="E3737" s="160" t="s">
        <v>1</v>
      </c>
      <c r="F3737" s="161" t="s">
        <v>4717</v>
      </c>
      <c r="H3737" s="162">
        <v>9.1999999999999993</v>
      </c>
      <c r="L3737" s="159"/>
      <c r="M3737" s="163"/>
      <c r="T3737" s="164"/>
      <c r="AT3737" s="160" t="s">
        <v>259</v>
      </c>
      <c r="AU3737" s="160" t="s">
        <v>88</v>
      </c>
      <c r="AV3737" s="13" t="s">
        <v>88</v>
      </c>
      <c r="AW3737" s="13" t="s">
        <v>27</v>
      </c>
      <c r="AX3737" s="13" t="s">
        <v>72</v>
      </c>
      <c r="AY3737" s="160" t="s">
        <v>157</v>
      </c>
    </row>
    <row r="3738" spans="2:51" s="13" customFormat="1">
      <c r="B3738" s="159"/>
      <c r="D3738" s="154" t="s">
        <v>259</v>
      </c>
      <c r="E3738" s="160" t="s">
        <v>1</v>
      </c>
      <c r="F3738" s="161" t="s">
        <v>4702</v>
      </c>
      <c r="H3738" s="162">
        <v>12.3</v>
      </c>
      <c r="L3738" s="159"/>
      <c r="M3738" s="163"/>
      <c r="T3738" s="164"/>
      <c r="AT3738" s="160" t="s">
        <v>259</v>
      </c>
      <c r="AU3738" s="160" t="s">
        <v>88</v>
      </c>
      <c r="AV3738" s="13" t="s">
        <v>88</v>
      </c>
      <c r="AW3738" s="13" t="s">
        <v>27</v>
      </c>
      <c r="AX3738" s="13" t="s">
        <v>72</v>
      </c>
      <c r="AY3738" s="160" t="s">
        <v>157</v>
      </c>
    </row>
    <row r="3739" spans="2:51" s="13" customFormat="1">
      <c r="B3739" s="159"/>
      <c r="D3739" s="154" t="s">
        <v>259</v>
      </c>
      <c r="E3739" s="160" t="s">
        <v>1</v>
      </c>
      <c r="F3739" s="161" t="s">
        <v>4703</v>
      </c>
      <c r="H3739" s="162">
        <v>47.5</v>
      </c>
      <c r="L3739" s="159"/>
      <c r="M3739" s="163"/>
      <c r="T3739" s="164"/>
      <c r="AT3739" s="160" t="s">
        <v>259</v>
      </c>
      <c r="AU3739" s="160" t="s">
        <v>88</v>
      </c>
      <c r="AV3739" s="13" t="s">
        <v>88</v>
      </c>
      <c r="AW3739" s="13" t="s">
        <v>27</v>
      </c>
      <c r="AX3739" s="13" t="s">
        <v>72</v>
      </c>
      <c r="AY3739" s="160" t="s">
        <v>157</v>
      </c>
    </row>
    <row r="3740" spans="2:51" s="13" customFormat="1">
      <c r="B3740" s="159"/>
      <c r="D3740" s="154" t="s">
        <v>259</v>
      </c>
      <c r="E3740" s="160" t="s">
        <v>1</v>
      </c>
      <c r="F3740" s="161" t="s">
        <v>4704</v>
      </c>
      <c r="H3740" s="162">
        <v>8.5</v>
      </c>
      <c r="L3740" s="159"/>
      <c r="M3740" s="163"/>
      <c r="T3740" s="164"/>
      <c r="AT3740" s="160" t="s">
        <v>259</v>
      </c>
      <c r="AU3740" s="160" t="s">
        <v>88</v>
      </c>
      <c r="AV3740" s="13" t="s">
        <v>88</v>
      </c>
      <c r="AW3740" s="13" t="s">
        <v>27</v>
      </c>
      <c r="AX3740" s="13" t="s">
        <v>72</v>
      </c>
      <c r="AY3740" s="160" t="s">
        <v>157</v>
      </c>
    </row>
    <row r="3741" spans="2:51" s="13" customFormat="1">
      <c r="B3741" s="159"/>
      <c r="D3741" s="154" t="s">
        <v>259</v>
      </c>
      <c r="E3741" s="160" t="s">
        <v>1</v>
      </c>
      <c r="F3741" s="161" t="s">
        <v>4921</v>
      </c>
      <c r="H3741" s="162">
        <v>89.8</v>
      </c>
      <c r="L3741" s="159"/>
      <c r="M3741" s="163"/>
      <c r="T3741" s="164"/>
      <c r="AT3741" s="160" t="s">
        <v>259</v>
      </c>
      <c r="AU3741" s="160" t="s">
        <v>88</v>
      </c>
      <c r="AV3741" s="13" t="s">
        <v>88</v>
      </c>
      <c r="AW3741" s="13" t="s">
        <v>27</v>
      </c>
      <c r="AX3741" s="13" t="s">
        <v>72</v>
      </c>
      <c r="AY3741" s="160" t="s">
        <v>157</v>
      </c>
    </row>
    <row r="3742" spans="2:51" s="13" customFormat="1">
      <c r="B3742" s="159"/>
      <c r="D3742" s="154" t="s">
        <v>259</v>
      </c>
      <c r="E3742" s="160" t="s">
        <v>1</v>
      </c>
      <c r="F3742" s="161" t="s">
        <v>4705</v>
      </c>
      <c r="H3742" s="162">
        <v>22</v>
      </c>
      <c r="L3742" s="159"/>
      <c r="M3742" s="163"/>
      <c r="T3742" s="164"/>
      <c r="AT3742" s="160" t="s">
        <v>259</v>
      </c>
      <c r="AU3742" s="160" t="s">
        <v>88</v>
      </c>
      <c r="AV3742" s="13" t="s">
        <v>88</v>
      </c>
      <c r="AW3742" s="13" t="s">
        <v>27</v>
      </c>
      <c r="AX3742" s="13" t="s">
        <v>72</v>
      </c>
      <c r="AY3742" s="160" t="s">
        <v>157</v>
      </c>
    </row>
    <row r="3743" spans="2:51" s="13" customFormat="1">
      <c r="B3743" s="159"/>
      <c r="D3743" s="154" t="s">
        <v>259</v>
      </c>
      <c r="E3743" s="160" t="s">
        <v>1</v>
      </c>
      <c r="F3743" s="161" t="s">
        <v>4719</v>
      </c>
      <c r="H3743" s="162">
        <v>40.299999999999997</v>
      </c>
      <c r="L3743" s="159"/>
      <c r="M3743" s="163"/>
      <c r="T3743" s="164"/>
      <c r="AT3743" s="160" t="s">
        <v>259</v>
      </c>
      <c r="AU3743" s="160" t="s">
        <v>88</v>
      </c>
      <c r="AV3743" s="13" t="s">
        <v>88</v>
      </c>
      <c r="AW3743" s="13" t="s">
        <v>27</v>
      </c>
      <c r="AX3743" s="13" t="s">
        <v>72</v>
      </c>
      <c r="AY3743" s="160" t="s">
        <v>157</v>
      </c>
    </row>
    <row r="3744" spans="2:51" s="13" customFormat="1">
      <c r="B3744" s="159"/>
      <c r="D3744" s="154" t="s">
        <v>259</v>
      </c>
      <c r="E3744" s="160" t="s">
        <v>1</v>
      </c>
      <c r="F3744" s="161" t="s">
        <v>4710</v>
      </c>
      <c r="H3744" s="162">
        <v>8.6</v>
      </c>
      <c r="L3744" s="159"/>
      <c r="M3744" s="163"/>
      <c r="T3744" s="164"/>
      <c r="AT3744" s="160" t="s">
        <v>259</v>
      </c>
      <c r="AU3744" s="160" t="s">
        <v>88</v>
      </c>
      <c r="AV3744" s="13" t="s">
        <v>88</v>
      </c>
      <c r="AW3744" s="13" t="s">
        <v>27</v>
      </c>
      <c r="AX3744" s="13" t="s">
        <v>72</v>
      </c>
      <c r="AY3744" s="160" t="s">
        <v>157</v>
      </c>
    </row>
    <row r="3745" spans="2:65" s="13" customFormat="1">
      <c r="B3745" s="159"/>
      <c r="D3745" s="154" t="s">
        <v>259</v>
      </c>
      <c r="E3745" s="160" t="s">
        <v>1</v>
      </c>
      <c r="F3745" s="161" t="s">
        <v>4711</v>
      </c>
      <c r="H3745" s="162">
        <v>13</v>
      </c>
      <c r="L3745" s="159"/>
      <c r="M3745" s="163"/>
      <c r="T3745" s="164"/>
      <c r="AT3745" s="160" t="s">
        <v>259</v>
      </c>
      <c r="AU3745" s="160" t="s">
        <v>88</v>
      </c>
      <c r="AV3745" s="13" t="s">
        <v>88</v>
      </c>
      <c r="AW3745" s="13" t="s">
        <v>27</v>
      </c>
      <c r="AX3745" s="13" t="s">
        <v>72</v>
      </c>
      <c r="AY3745" s="160" t="s">
        <v>157</v>
      </c>
    </row>
    <row r="3746" spans="2:65" s="14" customFormat="1">
      <c r="B3746" s="165"/>
      <c r="D3746" s="154" t="s">
        <v>259</v>
      </c>
      <c r="E3746" s="166" t="s">
        <v>1</v>
      </c>
      <c r="F3746" s="167" t="s">
        <v>265</v>
      </c>
      <c r="H3746" s="168">
        <v>652.9</v>
      </c>
      <c r="L3746" s="165"/>
      <c r="M3746" s="169"/>
      <c r="T3746" s="170"/>
      <c r="AT3746" s="166" t="s">
        <v>259</v>
      </c>
      <c r="AU3746" s="166" t="s">
        <v>88</v>
      </c>
      <c r="AV3746" s="14" t="s">
        <v>164</v>
      </c>
      <c r="AW3746" s="14" t="s">
        <v>27</v>
      </c>
      <c r="AX3746" s="14" t="s">
        <v>80</v>
      </c>
      <c r="AY3746" s="166" t="s">
        <v>157</v>
      </c>
    </row>
    <row r="3747" spans="2:65" s="1" customFormat="1" ht="37.9" customHeight="1">
      <c r="B3747" s="28"/>
      <c r="C3747" s="198" t="s">
        <v>5855</v>
      </c>
      <c r="D3747" s="198" t="s">
        <v>160</v>
      </c>
      <c r="E3747" s="199" t="s">
        <v>5856</v>
      </c>
      <c r="F3747" s="200" t="s">
        <v>5857</v>
      </c>
      <c r="G3747" s="201" t="s">
        <v>306</v>
      </c>
      <c r="H3747" s="202">
        <v>652.9</v>
      </c>
      <c r="I3747" s="903"/>
      <c r="J3747" s="203">
        <f>ROUND(I3747*H3747,2)</f>
        <v>0</v>
      </c>
      <c r="K3747" s="200" t="s">
        <v>2720</v>
      </c>
      <c r="L3747" s="28"/>
      <c r="M3747" s="140" t="s">
        <v>1</v>
      </c>
      <c r="N3747" s="141" t="s">
        <v>38</v>
      </c>
      <c r="O3747" s="142">
        <v>0.192</v>
      </c>
      <c r="P3747" s="142">
        <f>O3747*H3747</f>
        <v>125.35679999999999</v>
      </c>
      <c r="Q3747" s="142">
        <v>4.5500000000000002E-3</v>
      </c>
      <c r="R3747" s="142">
        <f>Q3747*H3747</f>
        <v>2.9706950000000001</v>
      </c>
      <c r="S3747" s="142">
        <v>0</v>
      </c>
      <c r="T3747" s="143">
        <f>S3747*H3747</f>
        <v>0</v>
      </c>
      <c r="AR3747" s="144" t="s">
        <v>188</v>
      </c>
      <c r="AT3747" s="144" t="s">
        <v>160</v>
      </c>
      <c r="AU3747" s="144" t="s">
        <v>88</v>
      </c>
      <c r="AY3747" s="16" t="s">
        <v>157</v>
      </c>
      <c r="BE3747" s="145">
        <f>IF(N3747="základní",J3747,0)</f>
        <v>0</v>
      </c>
      <c r="BF3747" s="145">
        <f>IF(N3747="snížená",J3747,0)</f>
        <v>0</v>
      </c>
      <c r="BG3747" s="145">
        <f>IF(N3747="zákl. přenesená",J3747,0)</f>
        <v>0</v>
      </c>
      <c r="BH3747" s="145">
        <f>IF(N3747="sníž. přenesená",J3747,0)</f>
        <v>0</v>
      </c>
      <c r="BI3747" s="145">
        <f>IF(N3747="nulová",J3747,0)</f>
        <v>0</v>
      </c>
      <c r="BJ3747" s="16" t="s">
        <v>88</v>
      </c>
      <c r="BK3747" s="145">
        <f>ROUND(I3747*H3747,2)</f>
        <v>0</v>
      </c>
      <c r="BL3747" s="16" t="s">
        <v>188</v>
      </c>
      <c r="BM3747" s="144" t="s">
        <v>5858</v>
      </c>
    </row>
    <row r="3748" spans="2:65" s="1" customFormat="1">
      <c r="B3748" s="28"/>
      <c r="D3748" s="150" t="s">
        <v>214</v>
      </c>
      <c r="F3748" s="870" t="s">
        <v>5859</v>
      </c>
      <c r="L3748" s="28"/>
      <c r="M3748" s="152"/>
      <c r="T3748" s="52"/>
      <c r="AT3748" s="16" t="s">
        <v>214</v>
      </c>
      <c r="AU3748" s="16" t="s">
        <v>88</v>
      </c>
    </row>
    <row r="3749" spans="2:65" s="12" customFormat="1">
      <c r="B3749" s="153"/>
      <c r="D3749" s="154" t="s">
        <v>259</v>
      </c>
      <c r="E3749" s="155" t="s">
        <v>1</v>
      </c>
      <c r="F3749" s="156" t="s">
        <v>2723</v>
      </c>
      <c r="H3749" s="155" t="s">
        <v>1</v>
      </c>
      <c r="L3749" s="153"/>
      <c r="M3749" s="157"/>
      <c r="T3749" s="158"/>
      <c r="AT3749" s="155" t="s">
        <v>259</v>
      </c>
      <c r="AU3749" s="155" t="s">
        <v>88</v>
      </c>
      <c r="AV3749" s="12" t="s">
        <v>80</v>
      </c>
      <c r="AW3749" s="12" t="s">
        <v>27</v>
      </c>
      <c r="AX3749" s="12" t="s">
        <v>72</v>
      </c>
      <c r="AY3749" s="155" t="s">
        <v>157</v>
      </c>
    </row>
    <row r="3750" spans="2:65" s="12" customFormat="1">
      <c r="B3750" s="153"/>
      <c r="D3750" s="154" t="s">
        <v>259</v>
      </c>
      <c r="E3750" s="155" t="s">
        <v>1</v>
      </c>
      <c r="F3750" s="156" t="s">
        <v>2759</v>
      </c>
      <c r="H3750" s="155" t="s">
        <v>1</v>
      </c>
      <c r="L3750" s="153"/>
      <c r="M3750" s="157"/>
      <c r="T3750" s="158"/>
      <c r="AT3750" s="155" t="s">
        <v>259</v>
      </c>
      <c r="AU3750" s="155" t="s">
        <v>88</v>
      </c>
      <c r="AV3750" s="12" t="s">
        <v>80</v>
      </c>
      <c r="AW3750" s="12" t="s">
        <v>27</v>
      </c>
      <c r="AX3750" s="12" t="s">
        <v>72</v>
      </c>
      <c r="AY3750" s="155" t="s">
        <v>157</v>
      </c>
    </row>
    <row r="3751" spans="2:65" s="13" customFormat="1">
      <c r="B3751" s="159"/>
      <c r="D3751" s="154" t="s">
        <v>259</v>
      </c>
      <c r="E3751" s="160" t="s">
        <v>1</v>
      </c>
      <c r="F3751" s="161" t="s">
        <v>4465</v>
      </c>
      <c r="H3751" s="162">
        <v>19</v>
      </c>
      <c r="L3751" s="159"/>
      <c r="M3751" s="163"/>
      <c r="T3751" s="164"/>
      <c r="AT3751" s="160" t="s">
        <v>259</v>
      </c>
      <c r="AU3751" s="160" t="s">
        <v>88</v>
      </c>
      <c r="AV3751" s="13" t="s">
        <v>88</v>
      </c>
      <c r="AW3751" s="13" t="s">
        <v>27</v>
      </c>
      <c r="AX3751" s="13" t="s">
        <v>72</v>
      </c>
      <c r="AY3751" s="160" t="s">
        <v>157</v>
      </c>
    </row>
    <row r="3752" spans="2:65" s="13" customFormat="1">
      <c r="B3752" s="159"/>
      <c r="D3752" s="154" t="s">
        <v>259</v>
      </c>
      <c r="E3752" s="160" t="s">
        <v>1</v>
      </c>
      <c r="F3752" s="161" t="s">
        <v>4467</v>
      </c>
      <c r="H3752" s="162">
        <v>12.6</v>
      </c>
      <c r="L3752" s="159"/>
      <c r="M3752" s="163"/>
      <c r="T3752" s="164"/>
      <c r="AT3752" s="160" t="s">
        <v>259</v>
      </c>
      <c r="AU3752" s="160" t="s">
        <v>88</v>
      </c>
      <c r="AV3752" s="13" t="s">
        <v>88</v>
      </c>
      <c r="AW3752" s="13" t="s">
        <v>27</v>
      </c>
      <c r="AX3752" s="13" t="s">
        <v>72</v>
      </c>
      <c r="AY3752" s="160" t="s">
        <v>157</v>
      </c>
    </row>
    <row r="3753" spans="2:65" s="13" customFormat="1">
      <c r="B3753" s="159"/>
      <c r="D3753" s="154" t="s">
        <v>259</v>
      </c>
      <c r="E3753" s="160" t="s">
        <v>1</v>
      </c>
      <c r="F3753" s="161" t="s">
        <v>4468</v>
      </c>
      <c r="H3753" s="162">
        <v>4.5</v>
      </c>
      <c r="L3753" s="159"/>
      <c r="M3753" s="163"/>
      <c r="T3753" s="164"/>
      <c r="AT3753" s="160" t="s">
        <v>259</v>
      </c>
      <c r="AU3753" s="160" t="s">
        <v>88</v>
      </c>
      <c r="AV3753" s="13" t="s">
        <v>88</v>
      </c>
      <c r="AW3753" s="13" t="s">
        <v>27</v>
      </c>
      <c r="AX3753" s="13" t="s">
        <v>72</v>
      </c>
      <c r="AY3753" s="160" t="s">
        <v>157</v>
      </c>
    </row>
    <row r="3754" spans="2:65" s="13" customFormat="1">
      <c r="B3754" s="159"/>
      <c r="D3754" s="154" t="s">
        <v>259</v>
      </c>
      <c r="E3754" s="160" t="s">
        <v>1</v>
      </c>
      <c r="F3754" s="161" t="s">
        <v>4470</v>
      </c>
      <c r="H3754" s="162">
        <v>6.8</v>
      </c>
      <c r="L3754" s="159"/>
      <c r="M3754" s="163"/>
      <c r="T3754" s="164"/>
      <c r="AT3754" s="160" t="s">
        <v>259</v>
      </c>
      <c r="AU3754" s="160" t="s">
        <v>88</v>
      </c>
      <c r="AV3754" s="13" t="s">
        <v>88</v>
      </c>
      <c r="AW3754" s="13" t="s">
        <v>27</v>
      </c>
      <c r="AX3754" s="13" t="s">
        <v>72</v>
      </c>
      <c r="AY3754" s="160" t="s">
        <v>157</v>
      </c>
    </row>
    <row r="3755" spans="2:65" s="13" customFormat="1">
      <c r="B3755" s="159"/>
      <c r="D3755" s="154" t="s">
        <v>259</v>
      </c>
      <c r="E3755" s="160" t="s">
        <v>1</v>
      </c>
      <c r="F3755" s="161" t="s">
        <v>4472</v>
      </c>
      <c r="H3755" s="162">
        <v>24.3</v>
      </c>
      <c r="L3755" s="159"/>
      <c r="M3755" s="163"/>
      <c r="T3755" s="164"/>
      <c r="AT3755" s="160" t="s">
        <v>259</v>
      </c>
      <c r="AU3755" s="160" t="s">
        <v>88</v>
      </c>
      <c r="AV3755" s="13" t="s">
        <v>88</v>
      </c>
      <c r="AW3755" s="13" t="s">
        <v>27</v>
      </c>
      <c r="AX3755" s="13" t="s">
        <v>72</v>
      </c>
      <c r="AY3755" s="160" t="s">
        <v>157</v>
      </c>
    </row>
    <row r="3756" spans="2:65" s="13" customFormat="1">
      <c r="B3756" s="159"/>
      <c r="D3756" s="154" t="s">
        <v>259</v>
      </c>
      <c r="E3756" s="160" t="s">
        <v>1</v>
      </c>
      <c r="F3756" s="161" t="s">
        <v>4474</v>
      </c>
      <c r="H3756" s="162">
        <v>14.5</v>
      </c>
      <c r="L3756" s="159"/>
      <c r="M3756" s="163"/>
      <c r="T3756" s="164"/>
      <c r="AT3756" s="160" t="s">
        <v>259</v>
      </c>
      <c r="AU3756" s="160" t="s">
        <v>88</v>
      </c>
      <c r="AV3756" s="13" t="s">
        <v>88</v>
      </c>
      <c r="AW3756" s="13" t="s">
        <v>27</v>
      </c>
      <c r="AX3756" s="13" t="s">
        <v>72</v>
      </c>
      <c r="AY3756" s="160" t="s">
        <v>157</v>
      </c>
    </row>
    <row r="3757" spans="2:65" s="13" customFormat="1">
      <c r="B3757" s="159"/>
      <c r="D3757" s="154" t="s">
        <v>259</v>
      </c>
      <c r="E3757" s="160" t="s">
        <v>1</v>
      </c>
      <c r="F3757" s="161" t="s">
        <v>4478</v>
      </c>
      <c r="H3757" s="162">
        <v>16.3</v>
      </c>
      <c r="L3757" s="159"/>
      <c r="M3757" s="163"/>
      <c r="T3757" s="164"/>
      <c r="AT3757" s="160" t="s">
        <v>259</v>
      </c>
      <c r="AU3757" s="160" t="s">
        <v>88</v>
      </c>
      <c r="AV3757" s="13" t="s">
        <v>88</v>
      </c>
      <c r="AW3757" s="13" t="s">
        <v>27</v>
      </c>
      <c r="AX3757" s="13" t="s">
        <v>72</v>
      </c>
      <c r="AY3757" s="160" t="s">
        <v>157</v>
      </c>
    </row>
    <row r="3758" spans="2:65" s="12" customFormat="1">
      <c r="B3758" s="153"/>
      <c r="D3758" s="154" t="s">
        <v>259</v>
      </c>
      <c r="E3758" s="155" t="s">
        <v>1</v>
      </c>
      <c r="F3758" s="156" t="s">
        <v>2760</v>
      </c>
      <c r="H3758" s="155" t="s">
        <v>1</v>
      </c>
      <c r="L3758" s="153"/>
      <c r="M3758" s="157"/>
      <c r="T3758" s="158"/>
      <c r="AT3758" s="155" t="s">
        <v>259</v>
      </c>
      <c r="AU3758" s="155" t="s">
        <v>88</v>
      </c>
      <c r="AV3758" s="12" t="s">
        <v>80</v>
      </c>
      <c r="AW3758" s="12" t="s">
        <v>27</v>
      </c>
      <c r="AX3758" s="12" t="s">
        <v>72</v>
      </c>
      <c r="AY3758" s="155" t="s">
        <v>157</v>
      </c>
    </row>
    <row r="3759" spans="2:65" s="13" customFormat="1">
      <c r="B3759" s="159"/>
      <c r="D3759" s="154" t="s">
        <v>259</v>
      </c>
      <c r="E3759" s="160" t="s">
        <v>1</v>
      </c>
      <c r="F3759" s="161" t="s">
        <v>4481</v>
      </c>
      <c r="H3759" s="162">
        <v>17.8</v>
      </c>
      <c r="L3759" s="159"/>
      <c r="M3759" s="163"/>
      <c r="T3759" s="164"/>
      <c r="AT3759" s="160" t="s">
        <v>259</v>
      </c>
      <c r="AU3759" s="160" t="s">
        <v>88</v>
      </c>
      <c r="AV3759" s="13" t="s">
        <v>88</v>
      </c>
      <c r="AW3759" s="13" t="s">
        <v>27</v>
      </c>
      <c r="AX3759" s="13" t="s">
        <v>72</v>
      </c>
      <c r="AY3759" s="160" t="s">
        <v>157</v>
      </c>
    </row>
    <row r="3760" spans="2:65" s="13" customFormat="1">
      <c r="B3760" s="159"/>
      <c r="D3760" s="154" t="s">
        <v>259</v>
      </c>
      <c r="E3760" s="160" t="s">
        <v>1</v>
      </c>
      <c r="F3760" s="161" t="s">
        <v>4483</v>
      </c>
      <c r="H3760" s="162">
        <v>15.7</v>
      </c>
      <c r="L3760" s="159"/>
      <c r="M3760" s="163"/>
      <c r="T3760" s="164"/>
      <c r="AT3760" s="160" t="s">
        <v>259</v>
      </c>
      <c r="AU3760" s="160" t="s">
        <v>88</v>
      </c>
      <c r="AV3760" s="13" t="s">
        <v>88</v>
      </c>
      <c r="AW3760" s="13" t="s">
        <v>27</v>
      </c>
      <c r="AX3760" s="13" t="s">
        <v>72</v>
      </c>
      <c r="AY3760" s="160" t="s">
        <v>157</v>
      </c>
    </row>
    <row r="3761" spans="2:51" s="13" customFormat="1">
      <c r="B3761" s="159"/>
      <c r="D3761" s="154" t="s">
        <v>259</v>
      </c>
      <c r="E3761" s="160" t="s">
        <v>1</v>
      </c>
      <c r="F3761" s="161" t="s">
        <v>4484</v>
      </c>
      <c r="H3761" s="162">
        <v>2.8</v>
      </c>
      <c r="L3761" s="159"/>
      <c r="M3761" s="163"/>
      <c r="T3761" s="164"/>
      <c r="AT3761" s="160" t="s">
        <v>259</v>
      </c>
      <c r="AU3761" s="160" t="s">
        <v>88</v>
      </c>
      <c r="AV3761" s="13" t="s">
        <v>88</v>
      </c>
      <c r="AW3761" s="13" t="s">
        <v>27</v>
      </c>
      <c r="AX3761" s="13" t="s">
        <v>72</v>
      </c>
      <c r="AY3761" s="160" t="s">
        <v>157</v>
      </c>
    </row>
    <row r="3762" spans="2:51" s="13" customFormat="1">
      <c r="B3762" s="159"/>
      <c r="D3762" s="154" t="s">
        <v>259</v>
      </c>
      <c r="E3762" s="160" t="s">
        <v>1</v>
      </c>
      <c r="F3762" s="161" t="s">
        <v>4487</v>
      </c>
      <c r="H3762" s="162">
        <v>13.6</v>
      </c>
      <c r="L3762" s="159"/>
      <c r="M3762" s="163"/>
      <c r="T3762" s="164"/>
      <c r="AT3762" s="160" t="s">
        <v>259</v>
      </c>
      <c r="AU3762" s="160" t="s">
        <v>88</v>
      </c>
      <c r="AV3762" s="13" t="s">
        <v>88</v>
      </c>
      <c r="AW3762" s="13" t="s">
        <v>27</v>
      </c>
      <c r="AX3762" s="13" t="s">
        <v>72</v>
      </c>
      <c r="AY3762" s="160" t="s">
        <v>157</v>
      </c>
    </row>
    <row r="3763" spans="2:51" s="13" customFormat="1">
      <c r="B3763" s="159"/>
      <c r="D3763" s="154" t="s">
        <v>259</v>
      </c>
      <c r="E3763" s="160" t="s">
        <v>1</v>
      </c>
      <c r="F3763" s="161" t="s">
        <v>4488</v>
      </c>
      <c r="H3763" s="162">
        <v>53.3</v>
      </c>
      <c r="L3763" s="159"/>
      <c r="M3763" s="163"/>
      <c r="T3763" s="164"/>
      <c r="AT3763" s="160" t="s">
        <v>259</v>
      </c>
      <c r="AU3763" s="160" t="s">
        <v>88</v>
      </c>
      <c r="AV3763" s="13" t="s">
        <v>88</v>
      </c>
      <c r="AW3763" s="13" t="s">
        <v>27</v>
      </c>
      <c r="AX3763" s="13" t="s">
        <v>72</v>
      </c>
      <c r="AY3763" s="160" t="s">
        <v>157</v>
      </c>
    </row>
    <row r="3764" spans="2:51" s="13" customFormat="1">
      <c r="B3764" s="159"/>
      <c r="D3764" s="154" t="s">
        <v>259</v>
      </c>
      <c r="E3764" s="160" t="s">
        <v>1</v>
      </c>
      <c r="F3764" s="161" t="s">
        <v>4489</v>
      </c>
      <c r="H3764" s="162">
        <v>22.4</v>
      </c>
      <c r="L3764" s="159"/>
      <c r="M3764" s="163"/>
      <c r="T3764" s="164"/>
      <c r="AT3764" s="160" t="s">
        <v>259</v>
      </c>
      <c r="AU3764" s="160" t="s">
        <v>88</v>
      </c>
      <c r="AV3764" s="13" t="s">
        <v>88</v>
      </c>
      <c r="AW3764" s="13" t="s">
        <v>27</v>
      </c>
      <c r="AX3764" s="13" t="s">
        <v>72</v>
      </c>
      <c r="AY3764" s="160" t="s">
        <v>157</v>
      </c>
    </row>
    <row r="3765" spans="2:51" s="13" customFormat="1">
      <c r="B3765" s="159"/>
      <c r="D3765" s="154" t="s">
        <v>259</v>
      </c>
      <c r="E3765" s="160" t="s">
        <v>1</v>
      </c>
      <c r="F3765" s="161" t="s">
        <v>4490</v>
      </c>
      <c r="H3765" s="162">
        <v>46.5</v>
      </c>
      <c r="L3765" s="159"/>
      <c r="M3765" s="163"/>
      <c r="T3765" s="164"/>
      <c r="AT3765" s="160" t="s">
        <v>259</v>
      </c>
      <c r="AU3765" s="160" t="s">
        <v>88</v>
      </c>
      <c r="AV3765" s="13" t="s">
        <v>88</v>
      </c>
      <c r="AW3765" s="13" t="s">
        <v>27</v>
      </c>
      <c r="AX3765" s="13" t="s">
        <v>72</v>
      </c>
      <c r="AY3765" s="160" t="s">
        <v>157</v>
      </c>
    </row>
    <row r="3766" spans="2:51" s="13" customFormat="1">
      <c r="B3766" s="159"/>
      <c r="D3766" s="154" t="s">
        <v>259</v>
      </c>
      <c r="E3766" s="160" t="s">
        <v>1</v>
      </c>
      <c r="F3766" s="161" t="s">
        <v>4491</v>
      </c>
      <c r="H3766" s="162">
        <v>15.1</v>
      </c>
      <c r="L3766" s="159"/>
      <c r="M3766" s="163"/>
      <c r="T3766" s="164"/>
      <c r="AT3766" s="160" t="s">
        <v>259</v>
      </c>
      <c r="AU3766" s="160" t="s">
        <v>88</v>
      </c>
      <c r="AV3766" s="13" t="s">
        <v>88</v>
      </c>
      <c r="AW3766" s="13" t="s">
        <v>27</v>
      </c>
      <c r="AX3766" s="13" t="s">
        <v>72</v>
      </c>
      <c r="AY3766" s="160" t="s">
        <v>157</v>
      </c>
    </row>
    <row r="3767" spans="2:51" s="13" customFormat="1">
      <c r="B3767" s="159"/>
      <c r="D3767" s="154" t="s">
        <v>259</v>
      </c>
      <c r="E3767" s="160" t="s">
        <v>1</v>
      </c>
      <c r="F3767" s="161" t="s">
        <v>4492</v>
      </c>
      <c r="H3767" s="162">
        <v>11.2</v>
      </c>
      <c r="L3767" s="159"/>
      <c r="M3767" s="163"/>
      <c r="T3767" s="164"/>
      <c r="AT3767" s="160" t="s">
        <v>259</v>
      </c>
      <c r="AU3767" s="160" t="s">
        <v>88</v>
      </c>
      <c r="AV3767" s="13" t="s">
        <v>88</v>
      </c>
      <c r="AW3767" s="13" t="s">
        <v>27</v>
      </c>
      <c r="AX3767" s="13" t="s">
        <v>72</v>
      </c>
      <c r="AY3767" s="160" t="s">
        <v>157</v>
      </c>
    </row>
    <row r="3768" spans="2:51" s="13" customFormat="1">
      <c r="B3768" s="159"/>
      <c r="D3768" s="154" t="s">
        <v>259</v>
      </c>
      <c r="E3768" s="160" t="s">
        <v>1</v>
      </c>
      <c r="F3768" s="161" t="s">
        <v>4493</v>
      </c>
      <c r="H3768" s="162">
        <v>23</v>
      </c>
      <c r="L3768" s="159"/>
      <c r="M3768" s="163"/>
      <c r="T3768" s="164"/>
      <c r="AT3768" s="160" t="s">
        <v>259</v>
      </c>
      <c r="AU3768" s="160" t="s">
        <v>88</v>
      </c>
      <c r="AV3768" s="13" t="s">
        <v>88</v>
      </c>
      <c r="AW3768" s="13" t="s">
        <v>27</v>
      </c>
      <c r="AX3768" s="13" t="s">
        <v>72</v>
      </c>
      <c r="AY3768" s="160" t="s">
        <v>157</v>
      </c>
    </row>
    <row r="3769" spans="2:51" s="13" customFormat="1">
      <c r="B3769" s="159"/>
      <c r="D3769" s="154" t="s">
        <v>259</v>
      </c>
      <c r="E3769" s="160" t="s">
        <v>1</v>
      </c>
      <c r="F3769" s="161" t="s">
        <v>4494</v>
      </c>
      <c r="H3769" s="162">
        <v>19</v>
      </c>
      <c r="L3769" s="159"/>
      <c r="M3769" s="163"/>
      <c r="T3769" s="164"/>
      <c r="AT3769" s="160" t="s">
        <v>259</v>
      </c>
      <c r="AU3769" s="160" t="s">
        <v>88</v>
      </c>
      <c r="AV3769" s="13" t="s">
        <v>88</v>
      </c>
      <c r="AW3769" s="13" t="s">
        <v>27</v>
      </c>
      <c r="AX3769" s="13" t="s">
        <v>72</v>
      </c>
      <c r="AY3769" s="160" t="s">
        <v>157</v>
      </c>
    </row>
    <row r="3770" spans="2:51" s="13" customFormat="1">
      <c r="B3770" s="159"/>
      <c r="D3770" s="154" t="s">
        <v>259</v>
      </c>
      <c r="E3770" s="160" t="s">
        <v>1</v>
      </c>
      <c r="F3770" s="161" t="s">
        <v>4495</v>
      </c>
      <c r="H3770" s="162">
        <v>21.5</v>
      </c>
      <c r="L3770" s="159"/>
      <c r="M3770" s="163"/>
      <c r="T3770" s="164"/>
      <c r="AT3770" s="160" t="s">
        <v>259</v>
      </c>
      <c r="AU3770" s="160" t="s">
        <v>88</v>
      </c>
      <c r="AV3770" s="13" t="s">
        <v>88</v>
      </c>
      <c r="AW3770" s="13" t="s">
        <v>27</v>
      </c>
      <c r="AX3770" s="13" t="s">
        <v>72</v>
      </c>
      <c r="AY3770" s="160" t="s">
        <v>157</v>
      </c>
    </row>
    <row r="3771" spans="2:51" s="13" customFormat="1">
      <c r="B3771" s="159"/>
      <c r="D3771" s="154" t="s">
        <v>259</v>
      </c>
      <c r="E3771" s="160" t="s">
        <v>1</v>
      </c>
      <c r="F3771" s="161" t="s">
        <v>4499</v>
      </c>
      <c r="H3771" s="162">
        <v>4.0999999999999996</v>
      </c>
      <c r="L3771" s="159"/>
      <c r="M3771" s="163"/>
      <c r="T3771" s="164"/>
      <c r="AT3771" s="160" t="s">
        <v>259</v>
      </c>
      <c r="AU3771" s="160" t="s">
        <v>88</v>
      </c>
      <c r="AV3771" s="13" t="s">
        <v>88</v>
      </c>
      <c r="AW3771" s="13" t="s">
        <v>27</v>
      </c>
      <c r="AX3771" s="13" t="s">
        <v>72</v>
      </c>
      <c r="AY3771" s="160" t="s">
        <v>157</v>
      </c>
    </row>
    <row r="3772" spans="2:51" s="13" customFormat="1">
      <c r="B3772" s="159"/>
      <c r="D3772" s="154" t="s">
        <v>259</v>
      </c>
      <c r="E3772" s="160" t="s">
        <v>1</v>
      </c>
      <c r="F3772" s="161" t="s">
        <v>4500</v>
      </c>
      <c r="H3772" s="162">
        <v>14.6</v>
      </c>
      <c r="L3772" s="159"/>
      <c r="M3772" s="163"/>
      <c r="T3772" s="164"/>
      <c r="AT3772" s="160" t="s">
        <v>259</v>
      </c>
      <c r="AU3772" s="160" t="s">
        <v>88</v>
      </c>
      <c r="AV3772" s="13" t="s">
        <v>88</v>
      </c>
      <c r="AW3772" s="13" t="s">
        <v>27</v>
      </c>
      <c r="AX3772" s="13" t="s">
        <v>72</v>
      </c>
      <c r="AY3772" s="160" t="s">
        <v>157</v>
      </c>
    </row>
    <row r="3773" spans="2:51" s="13" customFormat="1">
      <c r="B3773" s="159"/>
      <c r="D3773" s="154" t="s">
        <v>259</v>
      </c>
      <c r="E3773" s="160" t="s">
        <v>1</v>
      </c>
      <c r="F3773" s="161" t="s">
        <v>4501</v>
      </c>
      <c r="H3773" s="162">
        <v>23.1</v>
      </c>
      <c r="L3773" s="159"/>
      <c r="M3773" s="163"/>
      <c r="T3773" s="164"/>
      <c r="AT3773" s="160" t="s">
        <v>259</v>
      </c>
      <c r="AU3773" s="160" t="s">
        <v>88</v>
      </c>
      <c r="AV3773" s="13" t="s">
        <v>88</v>
      </c>
      <c r="AW3773" s="13" t="s">
        <v>27</v>
      </c>
      <c r="AX3773" s="13" t="s">
        <v>72</v>
      </c>
      <c r="AY3773" s="160" t="s">
        <v>157</v>
      </c>
    </row>
    <row r="3774" spans="2:51" s="12" customFormat="1">
      <c r="B3774" s="153"/>
      <c r="D3774" s="154" t="s">
        <v>259</v>
      </c>
      <c r="E3774" s="155" t="s">
        <v>1</v>
      </c>
      <c r="F3774" s="156" t="s">
        <v>2761</v>
      </c>
      <c r="H3774" s="155" t="s">
        <v>1</v>
      </c>
      <c r="L3774" s="153"/>
      <c r="M3774" s="157"/>
      <c r="T3774" s="158"/>
      <c r="AT3774" s="155" t="s">
        <v>259</v>
      </c>
      <c r="AU3774" s="155" t="s">
        <v>88</v>
      </c>
      <c r="AV3774" s="12" t="s">
        <v>80</v>
      </c>
      <c r="AW3774" s="12" t="s">
        <v>27</v>
      </c>
      <c r="AX3774" s="12" t="s">
        <v>72</v>
      </c>
      <c r="AY3774" s="155" t="s">
        <v>157</v>
      </c>
    </row>
    <row r="3775" spans="2:51" s="13" customFormat="1">
      <c r="B3775" s="159"/>
      <c r="D3775" s="154" t="s">
        <v>259</v>
      </c>
      <c r="E3775" s="160" t="s">
        <v>1</v>
      </c>
      <c r="F3775" s="161" t="s">
        <v>4717</v>
      </c>
      <c r="H3775" s="162">
        <v>9.1999999999999993</v>
      </c>
      <c r="L3775" s="159"/>
      <c r="M3775" s="163"/>
      <c r="T3775" s="164"/>
      <c r="AT3775" s="160" t="s">
        <v>259</v>
      </c>
      <c r="AU3775" s="160" t="s">
        <v>88</v>
      </c>
      <c r="AV3775" s="13" t="s">
        <v>88</v>
      </c>
      <c r="AW3775" s="13" t="s">
        <v>27</v>
      </c>
      <c r="AX3775" s="13" t="s">
        <v>72</v>
      </c>
      <c r="AY3775" s="160" t="s">
        <v>157</v>
      </c>
    </row>
    <row r="3776" spans="2:51" s="13" customFormat="1">
      <c r="B3776" s="159"/>
      <c r="D3776" s="154" t="s">
        <v>259</v>
      </c>
      <c r="E3776" s="160" t="s">
        <v>1</v>
      </c>
      <c r="F3776" s="161" t="s">
        <v>4702</v>
      </c>
      <c r="H3776" s="162">
        <v>12.3</v>
      </c>
      <c r="L3776" s="159"/>
      <c r="M3776" s="163"/>
      <c r="T3776" s="164"/>
      <c r="AT3776" s="160" t="s">
        <v>259</v>
      </c>
      <c r="AU3776" s="160" t="s">
        <v>88</v>
      </c>
      <c r="AV3776" s="13" t="s">
        <v>88</v>
      </c>
      <c r="AW3776" s="13" t="s">
        <v>27</v>
      </c>
      <c r="AX3776" s="13" t="s">
        <v>72</v>
      </c>
      <c r="AY3776" s="160" t="s">
        <v>157</v>
      </c>
    </row>
    <row r="3777" spans="2:65" s="13" customFormat="1">
      <c r="B3777" s="159"/>
      <c r="D3777" s="154" t="s">
        <v>259</v>
      </c>
      <c r="E3777" s="160" t="s">
        <v>1</v>
      </c>
      <c r="F3777" s="161" t="s">
        <v>4703</v>
      </c>
      <c r="H3777" s="162">
        <v>47.5</v>
      </c>
      <c r="L3777" s="159"/>
      <c r="M3777" s="163"/>
      <c r="T3777" s="164"/>
      <c r="AT3777" s="160" t="s">
        <v>259</v>
      </c>
      <c r="AU3777" s="160" t="s">
        <v>88</v>
      </c>
      <c r="AV3777" s="13" t="s">
        <v>88</v>
      </c>
      <c r="AW3777" s="13" t="s">
        <v>27</v>
      </c>
      <c r="AX3777" s="13" t="s">
        <v>72</v>
      </c>
      <c r="AY3777" s="160" t="s">
        <v>157</v>
      </c>
    </row>
    <row r="3778" spans="2:65" s="13" customFormat="1">
      <c r="B3778" s="159"/>
      <c r="D3778" s="154" t="s">
        <v>259</v>
      </c>
      <c r="E3778" s="160" t="s">
        <v>1</v>
      </c>
      <c r="F3778" s="161" t="s">
        <v>4704</v>
      </c>
      <c r="H3778" s="162">
        <v>8.5</v>
      </c>
      <c r="L3778" s="159"/>
      <c r="M3778" s="163"/>
      <c r="T3778" s="164"/>
      <c r="AT3778" s="160" t="s">
        <v>259</v>
      </c>
      <c r="AU3778" s="160" t="s">
        <v>88</v>
      </c>
      <c r="AV3778" s="13" t="s">
        <v>88</v>
      </c>
      <c r="AW3778" s="13" t="s">
        <v>27</v>
      </c>
      <c r="AX3778" s="13" t="s">
        <v>72</v>
      </c>
      <c r="AY3778" s="160" t="s">
        <v>157</v>
      </c>
    </row>
    <row r="3779" spans="2:65" s="13" customFormat="1">
      <c r="B3779" s="159"/>
      <c r="D3779" s="154" t="s">
        <v>259</v>
      </c>
      <c r="E3779" s="160" t="s">
        <v>1</v>
      </c>
      <c r="F3779" s="161" t="s">
        <v>4921</v>
      </c>
      <c r="H3779" s="162">
        <v>89.8</v>
      </c>
      <c r="L3779" s="159"/>
      <c r="M3779" s="163"/>
      <c r="T3779" s="164"/>
      <c r="AT3779" s="160" t="s">
        <v>259</v>
      </c>
      <c r="AU3779" s="160" t="s">
        <v>88</v>
      </c>
      <c r="AV3779" s="13" t="s">
        <v>88</v>
      </c>
      <c r="AW3779" s="13" t="s">
        <v>27</v>
      </c>
      <c r="AX3779" s="13" t="s">
        <v>72</v>
      </c>
      <c r="AY3779" s="160" t="s">
        <v>157</v>
      </c>
    </row>
    <row r="3780" spans="2:65" s="13" customFormat="1">
      <c r="B3780" s="159"/>
      <c r="D3780" s="154" t="s">
        <v>259</v>
      </c>
      <c r="E3780" s="160" t="s">
        <v>1</v>
      </c>
      <c r="F3780" s="161" t="s">
        <v>4705</v>
      </c>
      <c r="H3780" s="162">
        <v>22</v>
      </c>
      <c r="L3780" s="159"/>
      <c r="M3780" s="163"/>
      <c r="T3780" s="164"/>
      <c r="AT3780" s="160" t="s">
        <v>259</v>
      </c>
      <c r="AU3780" s="160" t="s">
        <v>88</v>
      </c>
      <c r="AV3780" s="13" t="s">
        <v>88</v>
      </c>
      <c r="AW3780" s="13" t="s">
        <v>27</v>
      </c>
      <c r="AX3780" s="13" t="s">
        <v>72</v>
      </c>
      <c r="AY3780" s="160" t="s">
        <v>157</v>
      </c>
    </row>
    <row r="3781" spans="2:65" s="13" customFormat="1">
      <c r="B3781" s="159"/>
      <c r="D3781" s="154" t="s">
        <v>259</v>
      </c>
      <c r="E3781" s="160" t="s">
        <v>1</v>
      </c>
      <c r="F3781" s="161" t="s">
        <v>4719</v>
      </c>
      <c r="H3781" s="162">
        <v>40.299999999999997</v>
      </c>
      <c r="L3781" s="159"/>
      <c r="M3781" s="163"/>
      <c r="T3781" s="164"/>
      <c r="AT3781" s="160" t="s">
        <v>259</v>
      </c>
      <c r="AU3781" s="160" t="s">
        <v>88</v>
      </c>
      <c r="AV3781" s="13" t="s">
        <v>88</v>
      </c>
      <c r="AW3781" s="13" t="s">
        <v>27</v>
      </c>
      <c r="AX3781" s="13" t="s">
        <v>72</v>
      </c>
      <c r="AY3781" s="160" t="s">
        <v>157</v>
      </c>
    </row>
    <row r="3782" spans="2:65" s="13" customFormat="1">
      <c r="B3782" s="159"/>
      <c r="D3782" s="154" t="s">
        <v>259</v>
      </c>
      <c r="E3782" s="160" t="s">
        <v>1</v>
      </c>
      <c r="F3782" s="161" t="s">
        <v>4710</v>
      </c>
      <c r="H3782" s="162">
        <v>8.6</v>
      </c>
      <c r="L3782" s="159"/>
      <c r="M3782" s="163"/>
      <c r="T3782" s="164"/>
      <c r="AT3782" s="160" t="s">
        <v>259</v>
      </c>
      <c r="AU3782" s="160" t="s">
        <v>88</v>
      </c>
      <c r="AV3782" s="13" t="s">
        <v>88</v>
      </c>
      <c r="AW3782" s="13" t="s">
        <v>27</v>
      </c>
      <c r="AX3782" s="13" t="s">
        <v>72</v>
      </c>
      <c r="AY3782" s="160" t="s">
        <v>157</v>
      </c>
    </row>
    <row r="3783" spans="2:65" s="13" customFormat="1">
      <c r="B3783" s="159"/>
      <c r="D3783" s="154" t="s">
        <v>259</v>
      </c>
      <c r="E3783" s="160" t="s">
        <v>1</v>
      </c>
      <c r="F3783" s="161" t="s">
        <v>4711</v>
      </c>
      <c r="H3783" s="162">
        <v>13</v>
      </c>
      <c r="L3783" s="159"/>
      <c r="M3783" s="163"/>
      <c r="T3783" s="164"/>
      <c r="AT3783" s="160" t="s">
        <v>259</v>
      </c>
      <c r="AU3783" s="160" t="s">
        <v>88</v>
      </c>
      <c r="AV3783" s="13" t="s">
        <v>88</v>
      </c>
      <c r="AW3783" s="13" t="s">
        <v>27</v>
      </c>
      <c r="AX3783" s="13" t="s">
        <v>72</v>
      </c>
      <c r="AY3783" s="160" t="s">
        <v>157</v>
      </c>
    </row>
    <row r="3784" spans="2:65" s="14" customFormat="1">
      <c r="B3784" s="165"/>
      <c r="D3784" s="154" t="s">
        <v>259</v>
      </c>
      <c r="E3784" s="166" t="s">
        <v>1</v>
      </c>
      <c r="F3784" s="167" t="s">
        <v>265</v>
      </c>
      <c r="H3784" s="168">
        <v>652.9</v>
      </c>
      <c r="L3784" s="165"/>
      <c r="M3784" s="169"/>
      <c r="T3784" s="170"/>
      <c r="AT3784" s="166" t="s">
        <v>259</v>
      </c>
      <c r="AU3784" s="166" t="s">
        <v>88</v>
      </c>
      <c r="AV3784" s="14" t="s">
        <v>164</v>
      </c>
      <c r="AW3784" s="14" t="s">
        <v>27</v>
      </c>
      <c r="AX3784" s="14" t="s">
        <v>80</v>
      </c>
      <c r="AY3784" s="166" t="s">
        <v>157</v>
      </c>
    </row>
    <row r="3785" spans="2:65" s="1" customFormat="1" ht="24.25" customHeight="1">
      <c r="B3785" s="28"/>
      <c r="C3785" s="198" t="s">
        <v>5860</v>
      </c>
      <c r="D3785" s="198" t="s">
        <v>160</v>
      </c>
      <c r="E3785" s="199" t="s">
        <v>5861</v>
      </c>
      <c r="F3785" s="200" t="s">
        <v>5862</v>
      </c>
      <c r="G3785" s="201" t="s">
        <v>306</v>
      </c>
      <c r="H3785" s="202">
        <v>149.9</v>
      </c>
      <c r="I3785" s="903"/>
      <c r="J3785" s="203">
        <f>ROUND(I3785*H3785,2)</f>
        <v>0</v>
      </c>
      <c r="K3785" s="200" t="s">
        <v>2720</v>
      </c>
      <c r="L3785" s="28"/>
      <c r="M3785" s="140" t="s">
        <v>1</v>
      </c>
      <c r="N3785" s="141" t="s">
        <v>38</v>
      </c>
      <c r="O3785" s="142">
        <v>0.219</v>
      </c>
      <c r="P3785" s="142">
        <f>O3785*H3785</f>
        <v>32.828099999999999</v>
      </c>
      <c r="Q3785" s="142">
        <v>5.0000000000000001E-4</v>
      </c>
      <c r="R3785" s="142">
        <f>Q3785*H3785</f>
        <v>7.4950000000000003E-2</v>
      </c>
      <c r="S3785" s="142">
        <v>0</v>
      </c>
      <c r="T3785" s="143">
        <f>S3785*H3785</f>
        <v>0</v>
      </c>
      <c r="AR3785" s="144" t="s">
        <v>188</v>
      </c>
      <c r="AT3785" s="144" t="s">
        <v>160</v>
      </c>
      <c r="AU3785" s="144" t="s">
        <v>88</v>
      </c>
      <c r="AY3785" s="16" t="s">
        <v>157</v>
      </c>
      <c r="BE3785" s="145">
        <f>IF(N3785="základní",J3785,0)</f>
        <v>0</v>
      </c>
      <c r="BF3785" s="145">
        <f>IF(N3785="snížená",J3785,0)</f>
        <v>0</v>
      </c>
      <c r="BG3785" s="145">
        <f>IF(N3785="zákl. přenesená",J3785,0)</f>
        <v>0</v>
      </c>
      <c r="BH3785" s="145">
        <f>IF(N3785="sníž. přenesená",J3785,0)</f>
        <v>0</v>
      </c>
      <c r="BI3785" s="145">
        <f>IF(N3785="nulová",J3785,0)</f>
        <v>0</v>
      </c>
      <c r="BJ3785" s="16" t="s">
        <v>88</v>
      </c>
      <c r="BK3785" s="145">
        <f>ROUND(I3785*H3785,2)</f>
        <v>0</v>
      </c>
      <c r="BL3785" s="16" t="s">
        <v>188</v>
      </c>
      <c r="BM3785" s="144" t="s">
        <v>5863</v>
      </c>
    </row>
    <row r="3786" spans="2:65" s="1" customFormat="1">
      <c r="B3786" s="28"/>
      <c r="D3786" s="150" t="s">
        <v>214</v>
      </c>
      <c r="F3786" s="870" t="s">
        <v>5864</v>
      </c>
      <c r="L3786" s="28"/>
      <c r="M3786" s="152"/>
      <c r="T3786" s="52"/>
      <c r="AT3786" s="16" t="s">
        <v>214</v>
      </c>
      <c r="AU3786" s="16" t="s">
        <v>88</v>
      </c>
    </row>
    <row r="3787" spans="2:65" s="12" customFormat="1">
      <c r="B3787" s="153"/>
      <c r="D3787" s="154" t="s">
        <v>259</v>
      </c>
      <c r="E3787" s="155" t="s">
        <v>1</v>
      </c>
      <c r="F3787" s="156" t="s">
        <v>2723</v>
      </c>
      <c r="H3787" s="155" t="s">
        <v>1</v>
      </c>
      <c r="L3787" s="153"/>
      <c r="M3787" s="157"/>
      <c r="T3787" s="158"/>
      <c r="AT3787" s="155" t="s">
        <v>259</v>
      </c>
      <c r="AU3787" s="155" t="s">
        <v>88</v>
      </c>
      <c r="AV3787" s="12" t="s">
        <v>80</v>
      </c>
      <c r="AW3787" s="12" t="s">
        <v>27</v>
      </c>
      <c r="AX3787" s="12" t="s">
        <v>72</v>
      </c>
      <c r="AY3787" s="155" t="s">
        <v>157</v>
      </c>
    </row>
    <row r="3788" spans="2:65" s="12" customFormat="1">
      <c r="B3788" s="153"/>
      <c r="D3788" s="154" t="s">
        <v>259</v>
      </c>
      <c r="E3788" s="155" t="s">
        <v>1</v>
      </c>
      <c r="F3788" s="156" t="s">
        <v>2760</v>
      </c>
      <c r="H3788" s="155" t="s">
        <v>1</v>
      </c>
      <c r="L3788" s="153"/>
      <c r="M3788" s="157"/>
      <c r="T3788" s="158"/>
      <c r="AT3788" s="155" t="s">
        <v>259</v>
      </c>
      <c r="AU3788" s="155" t="s">
        <v>88</v>
      </c>
      <c r="AV3788" s="12" t="s">
        <v>80</v>
      </c>
      <c r="AW3788" s="12" t="s">
        <v>27</v>
      </c>
      <c r="AX3788" s="12" t="s">
        <v>72</v>
      </c>
      <c r="AY3788" s="155" t="s">
        <v>157</v>
      </c>
    </row>
    <row r="3789" spans="2:65" s="13" customFormat="1">
      <c r="B3789" s="159"/>
      <c r="D3789" s="154" t="s">
        <v>259</v>
      </c>
      <c r="E3789" s="160" t="s">
        <v>1</v>
      </c>
      <c r="F3789" s="161" t="s">
        <v>4489</v>
      </c>
      <c r="H3789" s="162">
        <v>22.4</v>
      </c>
      <c r="L3789" s="159"/>
      <c r="M3789" s="163"/>
      <c r="T3789" s="164"/>
      <c r="AT3789" s="160" t="s">
        <v>259</v>
      </c>
      <c r="AU3789" s="160" t="s">
        <v>88</v>
      </c>
      <c r="AV3789" s="13" t="s">
        <v>88</v>
      </c>
      <c r="AW3789" s="13" t="s">
        <v>27</v>
      </c>
      <c r="AX3789" s="13" t="s">
        <v>72</v>
      </c>
      <c r="AY3789" s="160" t="s">
        <v>157</v>
      </c>
    </row>
    <row r="3790" spans="2:65" s="13" customFormat="1">
      <c r="B3790" s="159"/>
      <c r="D3790" s="154" t="s">
        <v>259</v>
      </c>
      <c r="E3790" s="160" t="s">
        <v>1</v>
      </c>
      <c r="F3790" s="161" t="s">
        <v>4491</v>
      </c>
      <c r="H3790" s="162">
        <v>15.1</v>
      </c>
      <c r="L3790" s="159"/>
      <c r="M3790" s="163"/>
      <c r="T3790" s="164"/>
      <c r="AT3790" s="160" t="s">
        <v>259</v>
      </c>
      <c r="AU3790" s="160" t="s">
        <v>88</v>
      </c>
      <c r="AV3790" s="13" t="s">
        <v>88</v>
      </c>
      <c r="AW3790" s="13" t="s">
        <v>27</v>
      </c>
      <c r="AX3790" s="13" t="s">
        <v>72</v>
      </c>
      <c r="AY3790" s="160" t="s">
        <v>157</v>
      </c>
    </row>
    <row r="3791" spans="2:65" s="13" customFormat="1">
      <c r="B3791" s="159"/>
      <c r="D3791" s="154" t="s">
        <v>259</v>
      </c>
      <c r="E3791" s="160" t="s">
        <v>1</v>
      </c>
      <c r="F3791" s="161" t="s">
        <v>4492</v>
      </c>
      <c r="H3791" s="162">
        <v>11.2</v>
      </c>
      <c r="L3791" s="159"/>
      <c r="M3791" s="163"/>
      <c r="T3791" s="164"/>
      <c r="AT3791" s="160" t="s">
        <v>259</v>
      </c>
      <c r="AU3791" s="160" t="s">
        <v>88</v>
      </c>
      <c r="AV3791" s="13" t="s">
        <v>88</v>
      </c>
      <c r="AW3791" s="13" t="s">
        <v>27</v>
      </c>
      <c r="AX3791" s="13" t="s">
        <v>72</v>
      </c>
      <c r="AY3791" s="160" t="s">
        <v>157</v>
      </c>
    </row>
    <row r="3792" spans="2:65" s="13" customFormat="1">
      <c r="B3792" s="159"/>
      <c r="D3792" s="154" t="s">
        <v>259</v>
      </c>
      <c r="E3792" s="160" t="s">
        <v>1</v>
      </c>
      <c r="F3792" s="161" t="s">
        <v>4493</v>
      </c>
      <c r="H3792" s="162">
        <v>23</v>
      </c>
      <c r="L3792" s="159"/>
      <c r="M3792" s="163"/>
      <c r="T3792" s="164"/>
      <c r="AT3792" s="160" t="s">
        <v>259</v>
      </c>
      <c r="AU3792" s="160" t="s">
        <v>88</v>
      </c>
      <c r="AV3792" s="13" t="s">
        <v>88</v>
      </c>
      <c r="AW3792" s="13" t="s">
        <v>27</v>
      </c>
      <c r="AX3792" s="13" t="s">
        <v>72</v>
      </c>
      <c r="AY3792" s="160" t="s">
        <v>157</v>
      </c>
    </row>
    <row r="3793" spans="2:65" s="13" customFormat="1">
      <c r="B3793" s="159"/>
      <c r="D3793" s="154" t="s">
        <v>259</v>
      </c>
      <c r="E3793" s="160" t="s">
        <v>1</v>
      </c>
      <c r="F3793" s="161" t="s">
        <v>4494</v>
      </c>
      <c r="H3793" s="162">
        <v>19</v>
      </c>
      <c r="L3793" s="159"/>
      <c r="M3793" s="163"/>
      <c r="T3793" s="164"/>
      <c r="AT3793" s="160" t="s">
        <v>259</v>
      </c>
      <c r="AU3793" s="160" t="s">
        <v>88</v>
      </c>
      <c r="AV3793" s="13" t="s">
        <v>88</v>
      </c>
      <c r="AW3793" s="13" t="s">
        <v>27</v>
      </c>
      <c r="AX3793" s="13" t="s">
        <v>72</v>
      </c>
      <c r="AY3793" s="160" t="s">
        <v>157</v>
      </c>
    </row>
    <row r="3794" spans="2:65" s="13" customFormat="1">
      <c r="B3794" s="159"/>
      <c r="D3794" s="154" t="s">
        <v>259</v>
      </c>
      <c r="E3794" s="160" t="s">
        <v>1</v>
      </c>
      <c r="F3794" s="161" t="s">
        <v>4495</v>
      </c>
      <c r="H3794" s="162">
        <v>21.5</v>
      </c>
      <c r="L3794" s="159"/>
      <c r="M3794" s="163"/>
      <c r="T3794" s="164"/>
      <c r="AT3794" s="160" t="s">
        <v>259</v>
      </c>
      <c r="AU3794" s="160" t="s">
        <v>88</v>
      </c>
      <c r="AV3794" s="13" t="s">
        <v>88</v>
      </c>
      <c r="AW3794" s="13" t="s">
        <v>27</v>
      </c>
      <c r="AX3794" s="13" t="s">
        <v>72</v>
      </c>
      <c r="AY3794" s="160" t="s">
        <v>157</v>
      </c>
    </row>
    <row r="3795" spans="2:65" s="13" customFormat="1">
      <c r="B3795" s="159"/>
      <c r="D3795" s="154" t="s">
        <v>259</v>
      </c>
      <c r="E3795" s="160" t="s">
        <v>1</v>
      </c>
      <c r="F3795" s="161" t="s">
        <v>4500</v>
      </c>
      <c r="H3795" s="162">
        <v>14.6</v>
      </c>
      <c r="L3795" s="159"/>
      <c r="M3795" s="163"/>
      <c r="T3795" s="164"/>
      <c r="AT3795" s="160" t="s">
        <v>259</v>
      </c>
      <c r="AU3795" s="160" t="s">
        <v>88</v>
      </c>
      <c r="AV3795" s="13" t="s">
        <v>88</v>
      </c>
      <c r="AW3795" s="13" t="s">
        <v>27</v>
      </c>
      <c r="AX3795" s="13" t="s">
        <v>72</v>
      </c>
      <c r="AY3795" s="160" t="s">
        <v>157</v>
      </c>
    </row>
    <row r="3796" spans="2:65" s="13" customFormat="1">
      <c r="B3796" s="159"/>
      <c r="D3796" s="154" t="s">
        <v>259</v>
      </c>
      <c r="E3796" s="160" t="s">
        <v>1</v>
      </c>
      <c r="F3796" s="161" t="s">
        <v>4501</v>
      </c>
      <c r="H3796" s="162">
        <v>23.1</v>
      </c>
      <c r="L3796" s="159"/>
      <c r="M3796" s="163"/>
      <c r="T3796" s="164"/>
      <c r="AT3796" s="160" t="s">
        <v>259</v>
      </c>
      <c r="AU3796" s="160" t="s">
        <v>88</v>
      </c>
      <c r="AV3796" s="13" t="s">
        <v>88</v>
      </c>
      <c r="AW3796" s="13" t="s">
        <v>27</v>
      </c>
      <c r="AX3796" s="13" t="s">
        <v>72</v>
      </c>
      <c r="AY3796" s="160" t="s">
        <v>157</v>
      </c>
    </row>
    <row r="3797" spans="2:65" s="14" customFormat="1">
      <c r="B3797" s="165"/>
      <c r="D3797" s="154" t="s">
        <v>259</v>
      </c>
      <c r="E3797" s="166" t="s">
        <v>1</v>
      </c>
      <c r="F3797" s="167" t="s">
        <v>265</v>
      </c>
      <c r="H3797" s="168">
        <v>149.9</v>
      </c>
      <c r="L3797" s="165"/>
      <c r="M3797" s="169"/>
      <c r="T3797" s="170"/>
      <c r="AT3797" s="166" t="s">
        <v>259</v>
      </c>
      <c r="AU3797" s="166" t="s">
        <v>88</v>
      </c>
      <c r="AV3797" s="14" t="s">
        <v>164</v>
      </c>
      <c r="AW3797" s="14" t="s">
        <v>27</v>
      </c>
      <c r="AX3797" s="14" t="s">
        <v>80</v>
      </c>
      <c r="AY3797" s="166" t="s">
        <v>157</v>
      </c>
    </row>
    <row r="3798" spans="2:65" s="1" customFormat="1" ht="33" customHeight="1">
      <c r="B3798" s="28"/>
      <c r="C3798" s="205" t="s">
        <v>5865</v>
      </c>
      <c r="D3798" s="205" t="s">
        <v>557</v>
      </c>
      <c r="E3798" s="206" t="s">
        <v>5866</v>
      </c>
      <c r="F3798" s="207" t="s">
        <v>8426</v>
      </c>
      <c r="G3798" s="208" t="s">
        <v>306</v>
      </c>
      <c r="H3798" s="209">
        <v>164.89</v>
      </c>
      <c r="I3798" s="904"/>
      <c r="J3798" s="210">
        <f>ROUND(I3798*H3798,2)</f>
        <v>0</v>
      </c>
      <c r="K3798" s="207" t="s">
        <v>2720</v>
      </c>
      <c r="L3798" s="185"/>
      <c r="M3798" s="186" t="s">
        <v>1</v>
      </c>
      <c r="N3798" s="187" t="s">
        <v>38</v>
      </c>
      <c r="O3798" s="142">
        <v>0</v>
      </c>
      <c r="P3798" s="142">
        <f>O3798*H3798</f>
        <v>0</v>
      </c>
      <c r="Q3798" s="142">
        <v>1.1999999999999999E-3</v>
      </c>
      <c r="R3798" s="142">
        <f>Q3798*H3798</f>
        <v>0.19786799999999996</v>
      </c>
      <c r="S3798" s="142">
        <v>0</v>
      </c>
      <c r="T3798" s="143">
        <f>S3798*H3798</f>
        <v>0</v>
      </c>
      <c r="AR3798" s="144" t="s">
        <v>735</v>
      </c>
      <c r="AT3798" s="144" t="s">
        <v>557</v>
      </c>
      <c r="AU3798" s="144" t="s">
        <v>88</v>
      </c>
      <c r="AY3798" s="16" t="s">
        <v>157</v>
      </c>
      <c r="BE3798" s="145">
        <f>IF(N3798="základní",J3798,0)</f>
        <v>0</v>
      </c>
      <c r="BF3798" s="145">
        <f>IF(N3798="snížená",J3798,0)</f>
        <v>0</v>
      </c>
      <c r="BG3798" s="145">
        <f>IF(N3798="zákl. přenesená",J3798,0)</f>
        <v>0</v>
      </c>
      <c r="BH3798" s="145">
        <f>IF(N3798="sníž. přenesená",J3798,0)</f>
        <v>0</v>
      </c>
      <c r="BI3798" s="145">
        <f>IF(N3798="nulová",J3798,0)</f>
        <v>0</v>
      </c>
      <c r="BJ3798" s="16" t="s">
        <v>88</v>
      </c>
      <c r="BK3798" s="145">
        <f>ROUND(I3798*H3798,2)</f>
        <v>0</v>
      </c>
      <c r="BL3798" s="16" t="s">
        <v>188</v>
      </c>
      <c r="BM3798" s="144" t="s">
        <v>5868</v>
      </c>
    </row>
    <row r="3799" spans="2:65" s="12" customFormat="1">
      <c r="B3799" s="153"/>
      <c r="D3799" s="154" t="s">
        <v>259</v>
      </c>
      <c r="E3799" s="155" t="s">
        <v>1</v>
      </c>
      <c r="F3799" s="156" t="s">
        <v>2723</v>
      </c>
      <c r="H3799" s="155" t="s">
        <v>1</v>
      </c>
      <c r="L3799" s="153"/>
      <c r="M3799" s="157"/>
      <c r="T3799" s="158"/>
      <c r="AT3799" s="155" t="s">
        <v>259</v>
      </c>
      <c r="AU3799" s="155" t="s">
        <v>88</v>
      </c>
      <c r="AV3799" s="12" t="s">
        <v>80</v>
      </c>
      <c r="AW3799" s="12" t="s">
        <v>27</v>
      </c>
      <c r="AX3799" s="12" t="s">
        <v>72</v>
      </c>
      <c r="AY3799" s="155" t="s">
        <v>157</v>
      </c>
    </row>
    <row r="3800" spans="2:65" s="12" customFormat="1">
      <c r="B3800" s="153"/>
      <c r="D3800" s="154" t="s">
        <v>259</v>
      </c>
      <c r="E3800" s="155" t="s">
        <v>1</v>
      </c>
      <c r="F3800" s="156" t="s">
        <v>2760</v>
      </c>
      <c r="H3800" s="155" t="s">
        <v>1</v>
      </c>
      <c r="L3800" s="153"/>
      <c r="M3800" s="157"/>
      <c r="T3800" s="158"/>
      <c r="AT3800" s="155" t="s">
        <v>259</v>
      </c>
      <c r="AU3800" s="155" t="s">
        <v>88</v>
      </c>
      <c r="AV3800" s="12" t="s">
        <v>80</v>
      </c>
      <c r="AW3800" s="12" t="s">
        <v>27</v>
      </c>
      <c r="AX3800" s="12" t="s">
        <v>72</v>
      </c>
      <c r="AY3800" s="155" t="s">
        <v>157</v>
      </c>
    </row>
    <row r="3801" spans="2:65" s="13" customFormat="1">
      <c r="B3801" s="159"/>
      <c r="D3801" s="154" t="s">
        <v>259</v>
      </c>
      <c r="E3801" s="160" t="s">
        <v>1</v>
      </c>
      <c r="F3801" s="161" t="s">
        <v>4489</v>
      </c>
      <c r="H3801" s="162">
        <v>22.4</v>
      </c>
      <c r="L3801" s="159"/>
      <c r="M3801" s="163"/>
      <c r="T3801" s="164"/>
      <c r="AT3801" s="160" t="s">
        <v>259</v>
      </c>
      <c r="AU3801" s="160" t="s">
        <v>88</v>
      </c>
      <c r="AV3801" s="13" t="s">
        <v>88</v>
      </c>
      <c r="AW3801" s="13" t="s">
        <v>27</v>
      </c>
      <c r="AX3801" s="13" t="s">
        <v>72</v>
      </c>
      <c r="AY3801" s="160" t="s">
        <v>157</v>
      </c>
    </row>
    <row r="3802" spans="2:65" s="13" customFormat="1">
      <c r="B3802" s="159"/>
      <c r="D3802" s="154" t="s">
        <v>259</v>
      </c>
      <c r="E3802" s="160" t="s">
        <v>1</v>
      </c>
      <c r="F3802" s="161" t="s">
        <v>4491</v>
      </c>
      <c r="H3802" s="162">
        <v>15.1</v>
      </c>
      <c r="L3802" s="159"/>
      <c r="M3802" s="163"/>
      <c r="T3802" s="164"/>
      <c r="AT3802" s="160" t="s">
        <v>259</v>
      </c>
      <c r="AU3802" s="160" t="s">
        <v>88</v>
      </c>
      <c r="AV3802" s="13" t="s">
        <v>88</v>
      </c>
      <c r="AW3802" s="13" t="s">
        <v>27</v>
      </c>
      <c r="AX3802" s="13" t="s">
        <v>72</v>
      </c>
      <c r="AY3802" s="160" t="s">
        <v>157</v>
      </c>
    </row>
    <row r="3803" spans="2:65" s="13" customFormat="1">
      <c r="B3803" s="159"/>
      <c r="D3803" s="154" t="s">
        <v>259</v>
      </c>
      <c r="E3803" s="160" t="s">
        <v>1</v>
      </c>
      <c r="F3803" s="161" t="s">
        <v>4492</v>
      </c>
      <c r="H3803" s="162">
        <v>11.2</v>
      </c>
      <c r="L3803" s="159"/>
      <c r="M3803" s="163"/>
      <c r="T3803" s="164"/>
      <c r="AT3803" s="160" t="s">
        <v>259</v>
      </c>
      <c r="AU3803" s="160" t="s">
        <v>88</v>
      </c>
      <c r="AV3803" s="13" t="s">
        <v>88</v>
      </c>
      <c r="AW3803" s="13" t="s">
        <v>27</v>
      </c>
      <c r="AX3803" s="13" t="s">
        <v>72</v>
      </c>
      <c r="AY3803" s="160" t="s">
        <v>157</v>
      </c>
    </row>
    <row r="3804" spans="2:65" s="13" customFormat="1">
      <c r="B3804" s="159"/>
      <c r="D3804" s="154" t="s">
        <v>259</v>
      </c>
      <c r="E3804" s="160" t="s">
        <v>1</v>
      </c>
      <c r="F3804" s="161" t="s">
        <v>4493</v>
      </c>
      <c r="H3804" s="162">
        <v>23</v>
      </c>
      <c r="L3804" s="159"/>
      <c r="M3804" s="163"/>
      <c r="T3804" s="164"/>
      <c r="AT3804" s="160" t="s">
        <v>259</v>
      </c>
      <c r="AU3804" s="160" t="s">
        <v>88</v>
      </c>
      <c r="AV3804" s="13" t="s">
        <v>88</v>
      </c>
      <c r="AW3804" s="13" t="s">
        <v>27</v>
      </c>
      <c r="AX3804" s="13" t="s">
        <v>72</v>
      </c>
      <c r="AY3804" s="160" t="s">
        <v>157</v>
      </c>
    </row>
    <row r="3805" spans="2:65" s="13" customFormat="1">
      <c r="B3805" s="159"/>
      <c r="D3805" s="154" t="s">
        <v>259</v>
      </c>
      <c r="E3805" s="160" t="s">
        <v>1</v>
      </c>
      <c r="F3805" s="161" t="s">
        <v>4494</v>
      </c>
      <c r="H3805" s="162">
        <v>19</v>
      </c>
      <c r="L3805" s="159"/>
      <c r="M3805" s="163"/>
      <c r="T3805" s="164"/>
      <c r="AT3805" s="160" t="s">
        <v>259</v>
      </c>
      <c r="AU3805" s="160" t="s">
        <v>88</v>
      </c>
      <c r="AV3805" s="13" t="s">
        <v>88</v>
      </c>
      <c r="AW3805" s="13" t="s">
        <v>27</v>
      </c>
      <c r="AX3805" s="13" t="s">
        <v>72</v>
      </c>
      <c r="AY3805" s="160" t="s">
        <v>157</v>
      </c>
    </row>
    <row r="3806" spans="2:65" s="13" customFormat="1">
      <c r="B3806" s="159"/>
      <c r="D3806" s="154" t="s">
        <v>259</v>
      </c>
      <c r="E3806" s="160" t="s">
        <v>1</v>
      </c>
      <c r="F3806" s="161" t="s">
        <v>4495</v>
      </c>
      <c r="H3806" s="162">
        <v>21.5</v>
      </c>
      <c r="L3806" s="159"/>
      <c r="M3806" s="163"/>
      <c r="T3806" s="164"/>
      <c r="AT3806" s="160" t="s">
        <v>259</v>
      </c>
      <c r="AU3806" s="160" t="s">
        <v>88</v>
      </c>
      <c r="AV3806" s="13" t="s">
        <v>88</v>
      </c>
      <c r="AW3806" s="13" t="s">
        <v>27</v>
      </c>
      <c r="AX3806" s="13" t="s">
        <v>72</v>
      </c>
      <c r="AY3806" s="160" t="s">
        <v>157</v>
      </c>
    </row>
    <row r="3807" spans="2:65" s="13" customFormat="1">
      <c r="B3807" s="159"/>
      <c r="D3807" s="154" t="s">
        <v>259</v>
      </c>
      <c r="E3807" s="160" t="s">
        <v>1</v>
      </c>
      <c r="F3807" s="161" t="s">
        <v>4500</v>
      </c>
      <c r="H3807" s="162">
        <v>14.6</v>
      </c>
      <c r="L3807" s="159"/>
      <c r="M3807" s="163"/>
      <c r="T3807" s="164"/>
      <c r="AT3807" s="160" t="s">
        <v>259</v>
      </c>
      <c r="AU3807" s="160" t="s">
        <v>88</v>
      </c>
      <c r="AV3807" s="13" t="s">
        <v>88</v>
      </c>
      <c r="AW3807" s="13" t="s">
        <v>27</v>
      </c>
      <c r="AX3807" s="13" t="s">
        <v>72</v>
      </c>
      <c r="AY3807" s="160" t="s">
        <v>157</v>
      </c>
    </row>
    <row r="3808" spans="2:65" s="13" customFormat="1">
      <c r="B3808" s="159"/>
      <c r="D3808" s="154" t="s">
        <v>259</v>
      </c>
      <c r="E3808" s="160" t="s">
        <v>1</v>
      </c>
      <c r="F3808" s="161" t="s">
        <v>4501</v>
      </c>
      <c r="H3808" s="162">
        <v>23.1</v>
      </c>
      <c r="L3808" s="159"/>
      <c r="M3808" s="163"/>
      <c r="T3808" s="164"/>
      <c r="AT3808" s="160" t="s">
        <v>259</v>
      </c>
      <c r="AU3808" s="160" t="s">
        <v>88</v>
      </c>
      <c r="AV3808" s="13" t="s">
        <v>88</v>
      </c>
      <c r="AW3808" s="13" t="s">
        <v>27</v>
      </c>
      <c r="AX3808" s="13" t="s">
        <v>72</v>
      </c>
      <c r="AY3808" s="160" t="s">
        <v>157</v>
      </c>
    </row>
    <row r="3809" spans="2:65" s="14" customFormat="1">
      <c r="B3809" s="165"/>
      <c r="D3809" s="154" t="s">
        <v>259</v>
      </c>
      <c r="E3809" s="166" t="s">
        <v>1</v>
      </c>
      <c r="F3809" s="167" t="s">
        <v>265</v>
      </c>
      <c r="H3809" s="168">
        <v>149.9</v>
      </c>
      <c r="L3809" s="165"/>
      <c r="M3809" s="169"/>
      <c r="T3809" s="170"/>
      <c r="AT3809" s="166" t="s">
        <v>259</v>
      </c>
      <c r="AU3809" s="166" t="s">
        <v>88</v>
      </c>
      <c r="AV3809" s="14" t="s">
        <v>164</v>
      </c>
      <c r="AW3809" s="14" t="s">
        <v>27</v>
      </c>
      <c r="AX3809" s="14" t="s">
        <v>80</v>
      </c>
      <c r="AY3809" s="166" t="s">
        <v>157</v>
      </c>
    </row>
    <row r="3810" spans="2:65" s="13" customFormat="1">
      <c r="B3810" s="159"/>
      <c r="D3810" s="154" t="s">
        <v>259</v>
      </c>
      <c r="F3810" s="161" t="s">
        <v>5869</v>
      </c>
      <c r="H3810" s="162">
        <v>164.89</v>
      </c>
      <c r="L3810" s="159"/>
      <c r="M3810" s="163"/>
      <c r="T3810" s="164"/>
      <c r="AT3810" s="160" t="s">
        <v>259</v>
      </c>
      <c r="AU3810" s="160" t="s">
        <v>88</v>
      </c>
      <c r="AV3810" s="13" t="s">
        <v>88</v>
      </c>
      <c r="AW3810" s="13" t="s">
        <v>3</v>
      </c>
      <c r="AX3810" s="13" t="s">
        <v>80</v>
      </c>
      <c r="AY3810" s="160" t="s">
        <v>157</v>
      </c>
    </row>
    <row r="3811" spans="2:65" s="1" customFormat="1" ht="24.25" customHeight="1">
      <c r="B3811" s="28"/>
      <c r="C3811" s="198" t="s">
        <v>5870</v>
      </c>
      <c r="D3811" s="198" t="s">
        <v>160</v>
      </c>
      <c r="E3811" s="199" t="s">
        <v>5871</v>
      </c>
      <c r="F3811" s="200" t="s">
        <v>5872</v>
      </c>
      <c r="G3811" s="201" t="s">
        <v>306</v>
      </c>
      <c r="H3811" s="202">
        <v>503</v>
      </c>
      <c r="I3811" s="903"/>
      <c r="J3811" s="203">
        <f>ROUND(I3811*H3811,2)</f>
        <v>0</v>
      </c>
      <c r="K3811" s="200" t="s">
        <v>2720</v>
      </c>
      <c r="L3811" s="28"/>
      <c r="M3811" s="140" t="s">
        <v>1</v>
      </c>
      <c r="N3811" s="141" t="s">
        <v>38</v>
      </c>
      <c r="O3811" s="142">
        <v>0.23300000000000001</v>
      </c>
      <c r="P3811" s="142">
        <f>O3811*H3811</f>
        <v>117.19900000000001</v>
      </c>
      <c r="Q3811" s="142">
        <v>2.9999999999999997E-4</v>
      </c>
      <c r="R3811" s="142">
        <f>Q3811*H3811</f>
        <v>0.15089999999999998</v>
      </c>
      <c r="S3811" s="142">
        <v>0</v>
      </c>
      <c r="T3811" s="143">
        <f>S3811*H3811</f>
        <v>0</v>
      </c>
      <c r="AR3811" s="144" t="s">
        <v>188</v>
      </c>
      <c r="AT3811" s="144" t="s">
        <v>160</v>
      </c>
      <c r="AU3811" s="144" t="s">
        <v>88</v>
      </c>
      <c r="AY3811" s="16" t="s">
        <v>157</v>
      </c>
      <c r="BE3811" s="145">
        <f>IF(N3811="základní",J3811,0)</f>
        <v>0</v>
      </c>
      <c r="BF3811" s="145">
        <f>IF(N3811="snížená",J3811,0)</f>
        <v>0</v>
      </c>
      <c r="BG3811" s="145">
        <f>IF(N3811="zákl. přenesená",J3811,0)</f>
        <v>0</v>
      </c>
      <c r="BH3811" s="145">
        <f>IF(N3811="sníž. přenesená",J3811,0)</f>
        <v>0</v>
      </c>
      <c r="BI3811" s="145">
        <f>IF(N3811="nulová",J3811,0)</f>
        <v>0</v>
      </c>
      <c r="BJ3811" s="16" t="s">
        <v>88</v>
      </c>
      <c r="BK3811" s="145">
        <f>ROUND(I3811*H3811,2)</f>
        <v>0</v>
      </c>
      <c r="BL3811" s="16" t="s">
        <v>188</v>
      </c>
      <c r="BM3811" s="144" t="s">
        <v>5873</v>
      </c>
    </row>
    <row r="3812" spans="2:65" s="1" customFormat="1">
      <c r="B3812" s="28"/>
      <c r="D3812" s="150" t="s">
        <v>214</v>
      </c>
      <c r="F3812" s="870" t="s">
        <v>5874</v>
      </c>
      <c r="L3812" s="28"/>
      <c r="M3812" s="152"/>
      <c r="T3812" s="52"/>
      <c r="AT3812" s="16" t="s">
        <v>214</v>
      </c>
      <c r="AU3812" s="16" t="s">
        <v>88</v>
      </c>
    </row>
    <row r="3813" spans="2:65" s="12" customFormat="1">
      <c r="B3813" s="153"/>
      <c r="D3813" s="154" t="s">
        <v>259</v>
      </c>
      <c r="E3813" s="155" t="s">
        <v>1</v>
      </c>
      <c r="F3813" s="156" t="s">
        <v>2723</v>
      </c>
      <c r="H3813" s="155" t="s">
        <v>1</v>
      </c>
      <c r="L3813" s="153"/>
      <c r="M3813" s="157"/>
      <c r="T3813" s="158"/>
      <c r="AT3813" s="155" t="s">
        <v>259</v>
      </c>
      <c r="AU3813" s="155" t="s">
        <v>88</v>
      </c>
      <c r="AV3813" s="12" t="s">
        <v>80</v>
      </c>
      <c r="AW3813" s="12" t="s">
        <v>27</v>
      </c>
      <c r="AX3813" s="12" t="s">
        <v>72</v>
      </c>
      <c r="AY3813" s="155" t="s">
        <v>157</v>
      </c>
    </row>
    <row r="3814" spans="2:65" s="12" customFormat="1">
      <c r="B3814" s="153"/>
      <c r="D3814" s="154" t="s">
        <v>259</v>
      </c>
      <c r="E3814" s="155" t="s">
        <v>1</v>
      </c>
      <c r="F3814" s="156" t="s">
        <v>2759</v>
      </c>
      <c r="H3814" s="155" t="s">
        <v>1</v>
      </c>
      <c r="L3814" s="153"/>
      <c r="M3814" s="157"/>
      <c r="T3814" s="158"/>
      <c r="AT3814" s="155" t="s">
        <v>259</v>
      </c>
      <c r="AU3814" s="155" t="s">
        <v>88</v>
      </c>
      <c r="AV3814" s="12" t="s">
        <v>80</v>
      </c>
      <c r="AW3814" s="12" t="s">
        <v>27</v>
      </c>
      <c r="AX3814" s="12" t="s">
        <v>72</v>
      </c>
      <c r="AY3814" s="155" t="s">
        <v>157</v>
      </c>
    </row>
    <row r="3815" spans="2:65" s="13" customFormat="1">
      <c r="B3815" s="159"/>
      <c r="D3815" s="154" t="s">
        <v>259</v>
      </c>
      <c r="E3815" s="160" t="s">
        <v>1</v>
      </c>
      <c r="F3815" s="161" t="s">
        <v>4465</v>
      </c>
      <c r="H3815" s="162">
        <v>19</v>
      </c>
      <c r="L3815" s="159"/>
      <c r="M3815" s="163"/>
      <c r="T3815" s="164"/>
      <c r="AT3815" s="160" t="s">
        <v>259</v>
      </c>
      <c r="AU3815" s="160" t="s">
        <v>88</v>
      </c>
      <c r="AV3815" s="13" t="s">
        <v>88</v>
      </c>
      <c r="AW3815" s="13" t="s">
        <v>27</v>
      </c>
      <c r="AX3815" s="13" t="s">
        <v>72</v>
      </c>
      <c r="AY3815" s="160" t="s">
        <v>157</v>
      </c>
    </row>
    <row r="3816" spans="2:65" s="13" customFormat="1">
      <c r="B3816" s="159"/>
      <c r="D3816" s="154" t="s">
        <v>259</v>
      </c>
      <c r="E3816" s="160" t="s">
        <v>1</v>
      </c>
      <c r="F3816" s="161" t="s">
        <v>4467</v>
      </c>
      <c r="H3816" s="162">
        <v>12.6</v>
      </c>
      <c r="L3816" s="159"/>
      <c r="M3816" s="163"/>
      <c r="T3816" s="164"/>
      <c r="AT3816" s="160" t="s">
        <v>259</v>
      </c>
      <c r="AU3816" s="160" t="s">
        <v>88</v>
      </c>
      <c r="AV3816" s="13" t="s">
        <v>88</v>
      </c>
      <c r="AW3816" s="13" t="s">
        <v>27</v>
      </c>
      <c r="AX3816" s="13" t="s">
        <v>72</v>
      </c>
      <c r="AY3816" s="160" t="s">
        <v>157</v>
      </c>
    </row>
    <row r="3817" spans="2:65" s="13" customFormat="1">
      <c r="B3817" s="159"/>
      <c r="D3817" s="154" t="s">
        <v>259</v>
      </c>
      <c r="E3817" s="160" t="s">
        <v>1</v>
      </c>
      <c r="F3817" s="161" t="s">
        <v>4468</v>
      </c>
      <c r="H3817" s="162">
        <v>4.5</v>
      </c>
      <c r="L3817" s="159"/>
      <c r="M3817" s="163"/>
      <c r="T3817" s="164"/>
      <c r="AT3817" s="160" t="s">
        <v>259</v>
      </c>
      <c r="AU3817" s="160" t="s">
        <v>88</v>
      </c>
      <c r="AV3817" s="13" t="s">
        <v>88</v>
      </c>
      <c r="AW3817" s="13" t="s">
        <v>27</v>
      </c>
      <c r="AX3817" s="13" t="s">
        <v>72</v>
      </c>
      <c r="AY3817" s="160" t="s">
        <v>157</v>
      </c>
    </row>
    <row r="3818" spans="2:65" s="13" customFormat="1">
      <c r="B3818" s="159"/>
      <c r="D3818" s="154" t="s">
        <v>259</v>
      </c>
      <c r="E3818" s="160" t="s">
        <v>1</v>
      </c>
      <c r="F3818" s="161" t="s">
        <v>4470</v>
      </c>
      <c r="H3818" s="162">
        <v>6.8</v>
      </c>
      <c r="L3818" s="159"/>
      <c r="M3818" s="163"/>
      <c r="T3818" s="164"/>
      <c r="AT3818" s="160" t="s">
        <v>259</v>
      </c>
      <c r="AU3818" s="160" t="s">
        <v>88</v>
      </c>
      <c r="AV3818" s="13" t="s">
        <v>88</v>
      </c>
      <c r="AW3818" s="13" t="s">
        <v>27</v>
      </c>
      <c r="AX3818" s="13" t="s">
        <v>72</v>
      </c>
      <c r="AY3818" s="160" t="s">
        <v>157</v>
      </c>
    </row>
    <row r="3819" spans="2:65" s="13" customFormat="1">
      <c r="B3819" s="159"/>
      <c r="D3819" s="154" t="s">
        <v>259</v>
      </c>
      <c r="E3819" s="160" t="s">
        <v>1</v>
      </c>
      <c r="F3819" s="161" t="s">
        <v>4472</v>
      </c>
      <c r="H3819" s="162">
        <v>24.3</v>
      </c>
      <c r="L3819" s="159"/>
      <c r="M3819" s="163"/>
      <c r="T3819" s="164"/>
      <c r="AT3819" s="160" t="s">
        <v>259</v>
      </c>
      <c r="AU3819" s="160" t="s">
        <v>88</v>
      </c>
      <c r="AV3819" s="13" t="s">
        <v>88</v>
      </c>
      <c r="AW3819" s="13" t="s">
        <v>27</v>
      </c>
      <c r="AX3819" s="13" t="s">
        <v>72</v>
      </c>
      <c r="AY3819" s="160" t="s">
        <v>157</v>
      </c>
    </row>
    <row r="3820" spans="2:65" s="13" customFormat="1">
      <c r="B3820" s="159"/>
      <c r="D3820" s="154" t="s">
        <v>259</v>
      </c>
      <c r="E3820" s="160" t="s">
        <v>1</v>
      </c>
      <c r="F3820" s="161" t="s">
        <v>4474</v>
      </c>
      <c r="H3820" s="162">
        <v>14.5</v>
      </c>
      <c r="L3820" s="159"/>
      <c r="M3820" s="163"/>
      <c r="T3820" s="164"/>
      <c r="AT3820" s="160" t="s">
        <v>259</v>
      </c>
      <c r="AU3820" s="160" t="s">
        <v>88</v>
      </c>
      <c r="AV3820" s="13" t="s">
        <v>88</v>
      </c>
      <c r="AW3820" s="13" t="s">
        <v>27</v>
      </c>
      <c r="AX3820" s="13" t="s">
        <v>72</v>
      </c>
      <c r="AY3820" s="160" t="s">
        <v>157</v>
      </c>
    </row>
    <row r="3821" spans="2:65" s="13" customFormat="1">
      <c r="B3821" s="159"/>
      <c r="D3821" s="154" t="s">
        <v>259</v>
      </c>
      <c r="E3821" s="160" t="s">
        <v>1</v>
      </c>
      <c r="F3821" s="161" t="s">
        <v>4478</v>
      </c>
      <c r="H3821" s="162">
        <v>16.3</v>
      </c>
      <c r="L3821" s="159"/>
      <c r="M3821" s="163"/>
      <c r="T3821" s="164"/>
      <c r="AT3821" s="160" t="s">
        <v>259</v>
      </c>
      <c r="AU3821" s="160" t="s">
        <v>88</v>
      </c>
      <c r="AV3821" s="13" t="s">
        <v>88</v>
      </c>
      <c r="AW3821" s="13" t="s">
        <v>27</v>
      </c>
      <c r="AX3821" s="13" t="s">
        <v>72</v>
      </c>
      <c r="AY3821" s="160" t="s">
        <v>157</v>
      </c>
    </row>
    <row r="3822" spans="2:65" s="12" customFormat="1">
      <c r="B3822" s="153"/>
      <c r="D3822" s="154" t="s">
        <v>259</v>
      </c>
      <c r="E3822" s="155" t="s">
        <v>1</v>
      </c>
      <c r="F3822" s="156" t="s">
        <v>2760</v>
      </c>
      <c r="H3822" s="155" t="s">
        <v>1</v>
      </c>
      <c r="L3822" s="153"/>
      <c r="M3822" s="157"/>
      <c r="T3822" s="158"/>
      <c r="AT3822" s="155" t="s">
        <v>259</v>
      </c>
      <c r="AU3822" s="155" t="s">
        <v>88</v>
      </c>
      <c r="AV3822" s="12" t="s">
        <v>80</v>
      </c>
      <c r="AW3822" s="12" t="s">
        <v>27</v>
      </c>
      <c r="AX3822" s="12" t="s">
        <v>72</v>
      </c>
      <c r="AY3822" s="155" t="s">
        <v>157</v>
      </c>
    </row>
    <row r="3823" spans="2:65" s="13" customFormat="1">
      <c r="B3823" s="159"/>
      <c r="D3823" s="154" t="s">
        <v>259</v>
      </c>
      <c r="E3823" s="160" t="s">
        <v>1</v>
      </c>
      <c r="F3823" s="161" t="s">
        <v>4481</v>
      </c>
      <c r="H3823" s="162">
        <v>17.8</v>
      </c>
      <c r="L3823" s="159"/>
      <c r="M3823" s="163"/>
      <c r="T3823" s="164"/>
      <c r="AT3823" s="160" t="s">
        <v>259</v>
      </c>
      <c r="AU3823" s="160" t="s">
        <v>88</v>
      </c>
      <c r="AV3823" s="13" t="s">
        <v>88</v>
      </c>
      <c r="AW3823" s="13" t="s">
        <v>27</v>
      </c>
      <c r="AX3823" s="13" t="s">
        <v>72</v>
      </c>
      <c r="AY3823" s="160" t="s">
        <v>157</v>
      </c>
    </row>
    <row r="3824" spans="2:65" s="13" customFormat="1">
      <c r="B3824" s="159"/>
      <c r="D3824" s="154" t="s">
        <v>259</v>
      </c>
      <c r="E3824" s="160" t="s">
        <v>1</v>
      </c>
      <c r="F3824" s="161" t="s">
        <v>4483</v>
      </c>
      <c r="H3824" s="162">
        <v>15.7</v>
      </c>
      <c r="L3824" s="159"/>
      <c r="M3824" s="163"/>
      <c r="T3824" s="164"/>
      <c r="AT3824" s="160" t="s">
        <v>259</v>
      </c>
      <c r="AU3824" s="160" t="s">
        <v>88</v>
      </c>
      <c r="AV3824" s="13" t="s">
        <v>88</v>
      </c>
      <c r="AW3824" s="13" t="s">
        <v>27</v>
      </c>
      <c r="AX3824" s="13" t="s">
        <v>72</v>
      </c>
      <c r="AY3824" s="160" t="s">
        <v>157</v>
      </c>
    </row>
    <row r="3825" spans="2:51" s="13" customFormat="1">
      <c r="B3825" s="159"/>
      <c r="D3825" s="154" t="s">
        <v>259</v>
      </c>
      <c r="E3825" s="160" t="s">
        <v>1</v>
      </c>
      <c r="F3825" s="161" t="s">
        <v>4484</v>
      </c>
      <c r="H3825" s="162">
        <v>2.8</v>
      </c>
      <c r="L3825" s="159"/>
      <c r="M3825" s="163"/>
      <c r="T3825" s="164"/>
      <c r="AT3825" s="160" t="s">
        <v>259</v>
      </c>
      <c r="AU3825" s="160" t="s">
        <v>88</v>
      </c>
      <c r="AV3825" s="13" t="s">
        <v>88</v>
      </c>
      <c r="AW3825" s="13" t="s">
        <v>27</v>
      </c>
      <c r="AX3825" s="13" t="s">
        <v>72</v>
      </c>
      <c r="AY3825" s="160" t="s">
        <v>157</v>
      </c>
    </row>
    <row r="3826" spans="2:51" s="13" customFormat="1">
      <c r="B3826" s="159"/>
      <c r="D3826" s="154" t="s">
        <v>259</v>
      </c>
      <c r="E3826" s="160" t="s">
        <v>1</v>
      </c>
      <c r="F3826" s="161" t="s">
        <v>4487</v>
      </c>
      <c r="H3826" s="162">
        <v>13.6</v>
      </c>
      <c r="L3826" s="159"/>
      <c r="M3826" s="163"/>
      <c r="T3826" s="164"/>
      <c r="AT3826" s="160" t="s">
        <v>259</v>
      </c>
      <c r="AU3826" s="160" t="s">
        <v>88</v>
      </c>
      <c r="AV3826" s="13" t="s">
        <v>88</v>
      </c>
      <c r="AW3826" s="13" t="s">
        <v>27</v>
      </c>
      <c r="AX3826" s="13" t="s">
        <v>72</v>
      </c>
      <c r="AY3826" s="160" t="s">
        <v>157</v>
      </c>
    </row>
    <row r="3827" spans="2:51" s="13" customFormat="1">
      <c r="B3827" s="159"/>
      <c r="D3827" s="154" t="s">
        <v>259</v>
      </c>
      <c r="E3827" s="160" t="s">
        <v>1</v>
      </c>
      <c r="F3827" s="161" t="s">
        <v>4488</v>
      </c>
      <c r="H3827" s="162">
        <v>53.3</v>
      </c>
      <c r="L3827" s="159"/>
      <c r="M3827" s="163"/>
      <c r="T3827" s="164"/>
      <c r="AT3827" s="160" t="s">
        <v>259</v>
      </c>
      <c r="AU3827" s="160" t="s">
        <v>88</v>
      </c>
      <c r="AV3827" s="13" t="s">
        <v>88</v>
      </c>
      <c r="AW3827" s="13" t="s">
        <v>27</v>
      </c>
      <c r="AX3827" s="13" t="s">
        <v>72</v>
      </c>
      <c r="AY3827" s="160" t="s">
        <v>157</v>
      </c>
    </row>
    <row r="3828" spans="2:51" s="13" customFormat="1">
      <c r="B3828" s="159"/>
      <c r="D3828" s="154" t="s">
        <v>259</v>
      </c>
      <c r="E3828" s="160" t="s">
        <v>1</v>
      </c>
      <c r="F3828" s="161" t="s">
        <v>4490</v>
      </c>
      <c r="H3828" s="162">
        <v>46.5</v>
      </c>
      <c r="L3828" s="159"/>
      <c r="M3828" s="163"/>
      <c r="T3828" s="164"/>
      <c r="AT3828" s="160" t="s">
        <v>259</v>
      </c>
      <c r="AU3828" s="160" t="s">
        <v>88</v>
      </c>
      <c r="AV3828" s="13" t="s">
        <v>88</v>
      </c>
      <c r="AW3828" s="13" t="s">
        <v>27</v>
      </c>
      <c r="AX3828" s="13" t="s">
        <v>72</v>
      </c>
      <c r="AY3828" s="160" t="s">
        <v>157</v>
      </c>
    </row>
    <row r="3829" spans="2:51" s="13" customFormat="1">
      <c r="B3829" s="159"/>
      <c r="D3829" s="154" t="s">
        <v>259</v>
      </c>
      <c r="E3829" s="160" t="s">
        <v>1</v>
      </c>
      <c r="F3829" s="161" t="s">
        <v>4499</v>
      </c>
      <c r="H3829" s="162">
        <v>4.0999999999999996</v>
      </c>
      <c r="L3829" s="159"/>
      <c r="M3829" s="163"/>
      <c r="T3829" s="164"/>
      <c r="AT3829" s="160" t="s">
        <v>259</v>
      </c>
      <c r="AU3829" s="160" t="s">
        <v>88</v>
      </c>
      <c r="AV3829" s="13" t="s">
        <v>88</v>
      </c>
      <c r="AW3829" s="13" t="s">
        <v>27</v>
      </c>
      <c r="AX3829" s="13" t="s">
        <v>72</v>
      </c>
      <c r="AY3829" s="160" t="s">
        <v>157</v>
      </c>
    </row>
    <row r="3830" spans="2:51" s="12" customFormat="1">
      <c r="B3830" s="153"/>
      <c r="D3830" s="154" t="s">
        <v>259</v>
      </c>
      <c r="E3830" s="155" t="s">
        <v>1</v>
      </c>
      <c r="F3830" s="156" t="s">
        <v>2761</v>
      </c>
      <c r="H3830" s="155" t="s">
        <v>1</v>
      </c>
      <c r="L3830" s="153"/>
      <c r="M3830" s="157"/>
      <c r="T3830" s="158"/>
      <c r="AT3830" s="155" t="s">
        <v>259</v>
      </c>
      <c r="AU3830" s="155" t="s">
        <v>88</v>
      </c>
      <c r="AV3830" s="12" t="s">
        <v>80</v>
      </c>
      <c r="AW3830" s="12" t="s">
        <v>27</v>
      </c>
      <c r="AX3830" s="12" t="s">
        <v>72</v>
      </c>
      <c r="AY3830" s="155" t="s">
        <v>157</v>
      </c>
    </row>
    <row r="3831" spans="2:51" s="13" customFormat="1">
      <c r="B3831" s="159"/>
      <c r="D3831" s="154" t="s">
        <v>259</v>
      </c>
      <c r="E3831" s="160" t="s">
        <v>1</v>
      </c>
      <c r="F3831" s="161" t="s">
        <v>4717</v>
      </c>
      <c r="H3831" s="162">
        <v>9.1999999999999993</v>
      </c>
      <c r="L3831" s="159"/>
      <c r="M3831" s="163"/>
      <c r="T3831" s="164"/>
      <c r="AT3831" s="160" t="s">
        <v>259</v>
      </c>
      <c r="AU3831" s="160" t="s">
        <v>88</v>
      </c>
      <c r="AV3831" s="13" t="s">
        <v>88</v>
      </c>
      <c r="AW3831" s="13" t="s">
        <v>27</v>
      </c>
      <c r="AX3831" s="13" t="s">
        <v>72</v>
      </c>
      <c r="AY3831" s="160" t="s">
        <v>157</v>
      </c>
    </row>
    <row r="3832" spans="2:51" s="13" customFormat="1">
      <c r="B3832" s="159"/>
      <c r="D3832" s="154" t="s">
        <v>259</v>
      </c>
      <c r="E3832" s="160" t="s">
        <v>1</v>
      </c>
      <c r="F3832" s="161" t="s">
        <v>4702</v>
      </c>
      <c r="H3832" s="162">
        <v>12.3</v>
      </c>
      <c r="L3832" s="159"/>
      <c r="M3832" s="163"/>
      <c r="T3832" s="164"/>
      <c r="AT3832" s="160" t="s">
        <v>259</v>
      </c>
      <c r="AU3832" s="160" t="s">
        <v>88</v>
      </c>
      <c r="AV3832" s="13" t="s">
        <v>88</v>
      </c>
      <c r="AW3832" s="13" t="s">
        <v>27</v>
      </c>
      <c r="AX3832" s="13" t="s">
        <v>72</v>
      </c>
      <c r="AY3832" s="160" t="s">
        <v>157</v>
      </c>
    </row>
    <row r="3833" spans="2:51" s="13" customFormat="1">
      <c r="B3833" s="159"/>
      <c r="D3833" s="154" t="s">
        <v>259</v>
      </c>
      <c r="E3833" s="160" t="s">
        <v>1</v>
      </c>
      <c r="F3833" s="161" t="s">
        <v>4703</v>
      </c>
      <c r="H3833" s="162">
        <v>47.5</v>
      </c>
      <c r="L3833" s="159"/>
      <c r="M3833" s="163"/>
      <c r="T3833" s="164"/>
      <c r="AT3833" s="160" t="s">
        <v>259</v>
      </c>
      <c r="AU3833" s="160" t="s">
        <v>88</v>
      </c>
      <c r="AV3833" s="13" t="s">
        <v>88</v>
      </c>
      <c r="AW3833" s="13" t="s">
        <v>27</v>
      </c>
      <c r="AX3833" s="13" t="s">
        <v>72</v>
      </c>
      <c r="AY3833" s="160" t="s">
        <v>157</v>
      </c>
    </row>
    <row r="3834" spans="2:51" s="13" customFormat="1">
      <c r="B3834" s="159"/>
      <c r="D3834" s="154" t="s">
        <v>259</v>
      </c>
      <c r="E3834" s="160" t="s">
        <v>1</v>
      </c>
      <c r="F3834" s="161" t="s">
        <v>4704</v>
      </c>
      <c r="H3834" s="162">
        <v>8.5</v>
      </c>
      <c r="L3834" s="159"/>
      <c r="M3834" s="163"/>
      <c r="T3834" s="164"/>
      <c r="AT3834" s="160" t="s">
        <v>259</v>
      </c>
      <c r="AU3834" s="160" t="s">
        <v>88</v>
      </c>
      <c r="AV3834" s="13" t="s">
        <v>88</v>
      </c>
      <c r="AW3834" s="13" t="s">
        <v>27</v>
      </c>
      <c r="AX3834" s="13" t="s">
        <v>72</v>
      </c>
      <c r="AY3834" s="160" t="s">
        <v>157</v>
      </c>
    </row>
    <row r="3835" spans="2:51" s="13" customFormat="1">
      <c r="B3835" s="159"/>
      <c r="D3835" s="154" t="s">
        <v>259</v>
      </c>
      <c r="E3835" s="160" t="s">
        <v>1</v>
      </c>
      <c r="F3835" s="161" t="s">
        <v>4921</v>
      </c>
      <c r="H3835" s="162">
        <v>89.8</v>
      </c>
      <c r="L3835" s="159"/>
      <c r="M3835" s="163"/>
      <c r="T3835" s="164"/>
      <c r="AT3835" s="160" t="s">
        <v>259</v>
      </c>
      <c r="AU3835" s="160" t="s">
        <v>88</v>
      </c>
      <c r="AV3835" s="13" t="s">
        <v>88</v>
      </c>
      <c r="AW3835" s="13" t="s">
        <v>27</v>
      </c>
      <c r="AX3835" s="13" t="s">
        <v>72</v>
      </c>
      <c r="AY3835" s="160" t="s">
        <v>157</v>
      </c>
    </row>
    <row r="3836" spans="2:51" s="13" customFormat="1">
      <c r="B3836" s="159"/>
      <c r="D3836" s="154" t="s">
        <v>259</v>
      </c>
      <c r="E3836" s="160" t="s">
        <v>1</v>
      </c>
      <c r="F3836" s="161" t="s">
        <v>4705</v>
      </c>
      <c r="H3836" s="162">
        <v>22</v>
      </c>
      <c r="L3836" s="159"/>
      <c r="M3836" s="163"/>
      <c r="T3836" s="164"/>
      <c r="AT3836" s="160" t="s">
        <v>259</v>
      </c>
      <c r="AU3836" s="160" t="s">
        <v>88</v>
      </c>
      <c r="AV3836" s="13" t="s">
        <v>88</v>
      </c>
      <c r="AW3836" s="13" t="s">
        <v>27</v>
      </c>
      <c r="AX3836" s="13" t="s">
        <v>72</v>
      </c>
      <c r="AY3836" s="160" t="s">
        <v>157</v>
      </c>
    </row>
    <row r="3837" spans="2:51" s="13" customFormat="1">
      <c r="B3837" s="159"/>
      <c r="D3837" s="154" t="s">
        <v>259</v>
      </c>
      <c r="E3837" s="160" t="s">
        <v>1</v>
      </c>
      <c r="F3837" s="161" t="s">
        <v>4719</v>
      </c>
      <c r="H3837" s="162">
        <v>40.299999999999997</v>
      </c>
      <c r="L3837" s="159"/>
      <c r="M3837" s="163"/>
      <c r="T3837" s="164"/>
      <c r="AT3837" s="160" t="s">
        <v>259</v>
      </c>
      <c r="AU3837" s="160" t="s">
        <v>88</v>
      </c>
      <c r="AV3837" s="13" t="s">
        <v>88</v>
      </c>
      <c r="AW3837" s="13" t="s">
        <v>27</v>
      </c>
      <c r="AX3837" s="13" t="s">
        <v>72</v>
      </c>
      <c r="AY3837" s="160" t="s">
        <v>157</v>
      </c>
    </row>
    <row r="3838" spans="2:51" s="13" customFormat="1">
      <c r="B3838" s="159"/>
      <c r="D3838" s="154" t="s">
        <v>259</v>
      </c>
      <c r="E3838" s="160" t="s">
        <v>1</v>
      </c>
      <c r="F3838" s="161" t="s">
        <v>4710</v>
      </c>
      <c r="H3838" s="162">
        <v>8.6</v>
      </c>
      <c r="L3838" s="159"/>
      <c r="M3838" s="163"/>
      <c r="T3838" s="164"/>
      <c r="AT3838" s="160" t="s">
        <v>259</v>
      </c>
      <c r="AU3838" s="160" t="s">
        <v>88</v>
      </c>
      <c r="AV3838" s="13" t="s">
        <v>88</v>
      </c>
      <c r="AW3838" s="13" t="s">
        <v>27</v>
      </c>
      <c r="AX3838" s="13" t="s">
        <v>72</v>
      </c>
      <c r="AY3838" s="160" t="s">
        <v>157</v>
      </c>
    </row>
    <row r="3839" spans="2:51" s="13" customFormat="1">
      <c r="B3839" s="159"/>
      <c r="D3839" s="154" t="s">
        <v>259</v>
      </c>
      <c r="E3839" s="160" t="s">
        <v>1</v>
      </c>
      <c r="F3839" s="161" t="s">
        <v>4711</v>
      </c>
      <c r="H3839" s="162">
        <v>13</v>
      </c>
      <c r="L3839" s="159"/>
      <c r="M3839" s="163"/>
      <c r="T3839" s="164"/>
      <c r="AT3839" s="160" t="s">
        <v>259</v>
      </c>
      <c r="AU3839" s="160" t="s">
        <v>88</v>
      </c>
      <c r="AV3839" s="13" t="s">
        <v>88</v>
      </c>
      <c r="AW3839" s="13" t="s">
        <v>27</v>
      </c>
      <c r="AX3839" s="13" t="s">
        <v>72</v>
      </c>
      <c r="AY3839" s="160" t="s">
        <v>157</v>
      </c>
    </row>
    <row r="3840" spans="2:51" s="14" customFormat="1">
      <c r="B3840" s="165"/>
      <c r="D3840" s="154" t="s">
        <v>259</v>
      </c>
      <c r="E3840" s="166" t="s">
        <v>1</v>
      </c>
      <c r="F3840" s="167" t="s">
        <v>265</v>
      </c>
      <c r="H3840" s="168">
        <v>503</v>
      </c>
      <c r="L3840" s="165"/>
      <c r="M3840" s="169"/>
      <c r="T3840" s="170"/>
      <c r="AT3840" s="166" t="s">
        <v>259</v>
      </c>
      <c r="AU3840" s="166" t="s">
        <v>88</v>
      </c>
      <c r="AV3840" s="14" t="s">
        <v>164</v>
      </c>
      <c r="AW3840" s="14" t="s">
        <v>27</v>
      </c>
      <c r="AX3840" s="14" t="s">
        <v>80</v>
      </c>
      <c r="AY3840" s="166" t="s">
        <v>157</v>
      </c>
    </row>
    <row r="3841" spans="2:65" s="1" customFormat="1" ht="55.5" customHeight="1">
      <c r="B3841" s="28"/>
      <c r="C3841" s="205" t="s">
        <v>5875</v>
      </c>
      <c r="D3841" s="205" t="s">
        <v>557</v>
      </c>
      <c r="E3841" s="206" t="s">
        <v>5876</v>
      </c>
      <c r="F3841" s="207" t="s">
        <v>8427</v>
      </c>
      <c r="G3841" s="208" t="s">
        <v>306</v>
      </c>
      <c r="H3841" s="209">
        <v>553.29999999999995</v>
      </c>
      <c r="I3841" s="904"/>
      <c r="J3841" s="210">
        <f>ROUND(I3841*H3841,2)</f>
        <v>0</v>
      </c>
      <c r="K3841" s="207" t="s">
        <v>2720</v>
      </c>
      <c r="L3841" s="185"/>
      <c r="M3841" s="186" t="s">
        <v>1</v>
      </c>
      <c r="N3841" s="187" t="s">
        <v>38</v>
      </c>
      <c r="O3841" s="142">
        <v>0</v>
      </c>
      <c r="P3841" s="142">
        <f>O3841*H3841</f>
        <v>0</v>
      </c>
      <c r="Q3841" s="142">
        <v>2.5999999999999999E-3</v>
      </c>
      <c r="R3841" s="142">
        <f>Q3841*H3841</f>
        <v>1.4385799999999997</v>
      </c>
      <c r="S3841" s="142">
        <v>0</v>
      </c>
      <c r="T3841" s="143">
        <f>S3841*H3841</f>
        <v>0</v>
      </c>
      <c r="AR3841" s="144" t="s">
        <v>735</v>
      </c>
      <c r="AT3841" s="144" t="s">
        <v>557</v>
      </c>
      <c r="AU3841" s="144" t="s">
        <v>88</v>
      </c>
      <c r="AY3841" s="16" t="s">
        <v>157</v>
      </c>
      <c r="BE3841" s="145">
        <f>IF(N3841="základní",J3841,0)</f>
        <v>0</v>
      </c>
      <c r="BF3841" s="145">
        <f>IF(N3841="snížená",J3841,0)</f>
        <v>0</v>
      </c>
      <c r="BG3841" s="145">
        <f>IF(N3841="zákl. přenesená",J3841,0)</f>
        <v>0</v>
      </c>
      <c r="BH3841" s="145">
        <f>IF(N3841="sníž. přenesená",J3841,0)</f>
        <v>0</v>
      </c>
      <c r="BI3841" s="145">
        <f>IF(N3841="nulová",J3841,0)</f>
        <v>0</v>
      </c>
      <c r="BJ3841" s="16" t="s">
        <v>88</v>
      </c>
      <c r="BK3841" s="145">
        <f>ROUND(I3841*H3841,2)</f>
        <v>0</v>
      </c>
      <c r="BL3841" s="16" t="s">
        <v>188</v>
      </c>
      <c r="BM3841" s="144" t="s">
        <v>5877</v>
      </c>
    </row>
    <row r="3842" spans="2:65" s="12" customFormat="1">
      <c r="B3842" s="153"/>
      <c r="D3842" s="154" t="s">
        <v>259</v>
      </c>
      <c r="E3842" s="155" t="s">
        <v>1</v>
      </c>
      <c r="F3842" s="156" t="s">
        <v>2723</v>
      </c>
      <c r="H3842" s="155" t="s">
        <v>1</v>
      </c>
      <c r="L3842" s="153"/>
      <c r="M3842" s="157"/>
      <c r="T3842" s="158"/>
      <c r="AT3842" s="155" t="s">
        <v>259</v>
      </c>
      <c r="AU3842" s="155" t="s">
        <v>88</v>
      </c>
      <c r="AV3842" s="12" t="s">
        <v>80</v>
      </c>
      <c r="AW3842" s="12" t="s">
        <v>27</v>
      </c>
      <c r="AX3842" s="12" t="s">
        <v>72</v>
      </c>
      <c r="AY3842" s="155" t="s">
        <v>157</v>
      </c>
    </row>
    <row r="3843" spans="2:65" s="12" customFormat="1">
      <c r="B3843" s="153"/>
      <c r="D3843" s="154" t="s">
        <v>259</v>
      </c>
      <c r="E3843" s="155" t="s">
        <v>1</v>
      </c>
      <c r="F3843" s="156" t="s">
        <v>2759</v>
      </c>
      <c r="H3843" s="155" t="s">
        <v>1</v>
      </c>
      <c r="L3843" s="153"/>
      <c r="M3843" s="157"/>
      <c r="T3843" s="158"/>
      <c r="AT3843" s="155" t="s">
        <v>259</v>
      </c>
      <c r="AU3843" s="155" t="s">
        <v>88</v>
      </c>
      <c r="AV3843" s="12" t="s">
        <v>80</v>
      </c>
      <c r="AW3843" s="12" t="s">
        <v>27</v>
      </c>
      <c r="AX3843" s="12" t="s">
        <v>72</v>
      </c>
      <c r="AY3843" s="155" t="s">
        <v>157</v>
      </c>
    </row>
    <row r="3844" spans="2:65" s="13" customFormat="1">
      <c r="B3844" s="159"/>
      <c r="D3844" s="154" t="s">
        <v>259</v>
      </c>
      <c r="E3844" s="160" t="s">
        <v>1</v>
      </c>
      <c r="F3844" s="161" t="s">
        <v>4465</v>
      </c>
      <c r="H3844" s="162">
        <v>19</v>
      </c>
      <c r="L3844" s="159"/>
      <c r="M3844" s="163"/>
      <c r="T3844" s="164"/>
      <c r="AT3844" s="160" t="s">
        <v>259</v>
      </c>
      <c r="AU3844" s="160" t="s">
        <v>88</v>
      </c>
      <c r="AV3844" s="13" t="s">
        <v>88</v>
      </c>
      <c r="AW3844" s="13" t="s">
        <v>27</v>
      </c>
      <c r="AX3844" s="13" t="s">
        <v>72</v>
      </c>
      <c r="AY3844" s="160" t="s">
        <v>157</v>
      </c>
    </row>
    <row r="3845" spans="2:65" s="13" customFormat="1">
      <c r="B3845" s="159"/>
      <c r="D3845" s="154" t="s">
        <v>259</v>
      </c>
      <c r="E3845" s="160" t="s">
        <v>1</v>
      </c>
      <c r="F3845" s="161" t="s">
        <v>4467</v>
      </c>
      <c r="H3845" s="162">
        <v>12.6</v>
      </c>
      <c r="L3845" s="159"/>
      <c r="M3845" s="163"/>
      <c r="T3845" s="164"/>
      <c r="AT3845" s="160" t="s">
        <v>259</v>
      </c>
      <c r="AU3845" s="160" t="s">
        <v>88</v>
      </c>
      <c r="AV3845" s="13" t="s">
        <v>88</v>
      </c>
      <c r="AW3845" s="13" t="s">
        <v>27</v>
      </c>
      <c r="AX3845" s="13" t="s">
        <v>72</v>
      </c>
      <c r="AY3845" s="160" t="s">
        <v>157</v>
      </c>
    </row>
    <row r="3846" spans="2:65" s="13" customFormat="1">
      <c r="B3846" s="159"/>
      <c r="D3846" s="154" t="s">
        <v>259</v>
      </c>
      <c r="E3846" s="160" t="s">
        <v>1</v>
      </c>
      <c r="F3846" s="161" t="s">
        <v>4468</v>
      </c>
      <c r="H3846" s="162">
        <v>4.5</v>
      </c>
      <c r="L3846" s="159"/>
      <c r="M3846" s="163"/>
      <c r="T3846" s="164"/>
      <c r="AT3846" s="160" t="s">
        <v>259</v>
      </c>
      <c r="AU3846" s="160" t="s">
        <v>88</v>
      </c>
      <c r="AV3846" s="13" t="s">
        <v>88</v>
      </c>
      <c r="AW3846" s="13" t="s">
        <v>27</v>
      </c>
      <c r="AX3846" s="13" t="s">
        <v>72</v>
      </c>
      <c r="AY3846" s="160" t="s">
        <v>157</v>
      </c>
    </row>
    <row r="3847" spans="2:65" s="13" customFormat="1">
      <c r="B3847" s="159"/>
      <c r="D3847" s="154" t="s">
        <v>259</v>
      </c>
      <c r="E3847" s="160" t="s">
        <v>1</v>
      </c>
      <c r="F3847" s="161" t="s">
        <v>4470</v>
      </c>
      <c r="H3847" s="162">
        <v>6.8</v>
      </c>
      <c r="L3847" s="159"/>
      <c r="M3847" s="163"/>
      <c r="T3847" s="164"/>
      <c r="AT3847" s="160" t="s">
        <v>259</v>
      </c>
      <c r="AU3847" s="160" t="s">
        <v>88</v>
      </c>
      <c r="AV3847" s="13" t="s">
        <v>88</v>
      </c>
      <c r="AW3847" s="13" t="s">
        <v>27</v>
      </c>
      <c r="AX3847" s="13" t="s">
        <v>72</v>
      </c>
      <c r="AY3847" s="160" t="s">
        <v>157</v>
      </c>
    </row>
    <row r="3848" spans="2:65" s="13" customFormat="1">
      <c r="B3848" s="159"/>
      <c r="D3848" s="154" t="s">
        <v>259</v>
      </c>
      <c r="E3848" s="160" t="s">
        <v>1</v>
      </c>
      <c r="F3848" s="161" t="s">
        <v>4472</v>
      </c>
      <c r="H3848" s="162">
        <v>24.3</v>
      </c>
      <c r="L3848" s="159"/>
      <c r="M3848" s="163"/>
      <c r="T3848" s="164"/>
      <c r="AT3848" s="160" t="s">
        <v>259</v>
      </c>
      <c r="AU3848" s="160" t="s">
        <v>88</v>
      </c>
      <c r="AV3848" s="13" t="s">
        <v>88</v>
      </c>
      <c r="AW3848" s="13" t="s">
        <v>27</v>
      </c>
      <c r="AX3848" s="13" t="s">
        <v>72</v>
      </c>
      <c r="AY3848" s="160" t="s">
        <v>157</v>
      </c>
    </row>
    <row r="3849" spans="2:65" s="13" customFormat="1">
      <c r="B3849" s="159"/>
      <c r="D3849" s="154" t="s">
        <v>259</v>
      </c>
      <c r="E3849" s="160" t="s">
        <v>1</v>
      </c>
      <c r="F3849" s="161" t="s">
        <v>4474</v>
      </c>
      <c r="H3849" s="162">
        <v>14.5</v>
      </c>
      <c r="L3849" s="159"/>
      <c r="M3849" s="163"/>
      <c r="T3849" s="164"/>
      <c r="AT3849" s="160" t="s">
        <v>259</v>
      </c>
      <c r="AU3849" s="160" t="s">
        <v>88</v>
      </c>
      <c r="AV3849" s="13" t="s">
        <v>88</v>
      </c>
      <c r="AW3849" s="13" t="s">
        <v>27</v>
      </c>
      <c r="AX3849" s="13" t="s">
        <v>72</v>
      </c>
      <c r="AY3849" s="160" t="s">
        <v>157</v>
      </c>
    </row>
    <row r="3850" spans="2:65" s="13" customFormat="1">
      <c r="B3850" s="159"/>
      <c r="D3850" s="154" t="s">
        <v>259</v>
      </c>
      <c r="E3850" s="160" t="s">
        <v>1</v>
      </c>
      <c r="F3850" s="161" t="s">
        <v>4478</v>
      </c>
      <c r="H3850" s="162">
        <v>16.3</v>
      </c>
      <c r="L3850" s="159"/>
      <c r="M3850" s="163"/>
      <c r="T3850" s="164"/>
      <c r="AT3850" s="160" t="s">
        <v>259</v>
      </c>
      <c r="AU3850" s="160" t="s">
        <v>88</v>
      </c>
      <c r="AV3850" s="13" t="s">
        <v>88</v>
      </c>
      <c r="AW3850" s="13" t="s">
        <v>27</v>
      </c>
      <c r="AX3850" s="13" t="s">
        <v>72</v>
      </c>
      <c r="AY3850" s="160" t="s">
        <v>157</v>
      </c>
    </row>
    <row r="3851" spans="2:65" s="12" customFormat="1">
      <c r="B3851" s="153"/>
      <c r="D3851" s="154" t="s">
        <v>259</v>
      </c>
      <c r="E3851" s="155" t="s">
        <v>1</v>
      </c>
      <c r="F3851" s="156" t="s">
        <v>2760</v>
      </c>
      <c r="H3851" s="155" t="s">
        <v>1</v>
      </c>
      <c r="L3851" s="153"/>
      <c r="M3851" s="157"/>
      <c r="T3851" s="158"/>
      <c r="AT3851" s="155" t="s">
        <v>259</v>
      </c>
      <c r="AU3851" s="155" t="s">
        <v>88</v>
      </c>
      <c r="AV3851" s="12" t="s">
        <v>80</v>
      </c>
      <c r="AW3851" s="12" t="s">
        <v>27</v>
      </c>
      <c r="AX3851" s="12" t="s">
        <v>72</v>
      </c>
      <c r="AY3851" s="155" t="s">
        <v>157</v>
      </c>
    </row>
    <row r="3852" spans="2:65" s="13" customFormat="1">
      <c r="B3852" s="159"/>
      <c r="D3852" s="154" t="s">
        <v>259</v>
      </c>
      <c r="E3852" s="160" t="s">
        <v>1</v>
      </c>
      <c r="F3852" s="161" t="s">
        <v>4481</v>
      </c>
      <c r="H3852" s="162">
        <v>17.8</v>
      </c>
      <c r="L3852" s="159"/>
      <c r="M3852" s="163"/>
      <c r="T3852" s="164"/>
      <c r="AT3852" s="160" t="s">
        <v>259</v>
      </c>
      <c r="AU3852" s="160" t="s">
        <v>88</v>
      </c>
      <c r="AV3852" s="13" t="s">
        <v>88</v>
      </c>
      <c r="AW3852" s="13" t="s">
        <v>27</v>
      </c>
      <c r="AX3852" s="13" t="s">
        <v>72</v>
      </c>
      <c r="AY3852" s="160" t="s">
        <v>157</v>
      </c>
    </row>
    <row r="3853" spans="2:65" s="13" customFormat="1">
      <c r="B3853" s="159"/>
      <c r="D3853" s="154" t="s">
        <v>259</v>
      </c>
      <c r="E3853" s="160" t="s">
        <v>1</v>
      </c>
      <c r="F3853" s="161" t="s">
        <v>4483</v>
      </c>
      <c r="H3853" s="162">
        <v>15.7</v>
      </c>
      <c r="L3853" s="159"/>
      <c r="M3853" s="163"/>
      <c r="T3853" s="164"/>
      <c r="AT3853" s="160" t="s">
        <v>259</v>
      </c>
      <c r="AU3853" s="160" t="s">
        <v>88</v>
      </c>
      <c r="AV3853" s="13" t="s">
        <v>88</v>
      </c>
      <c r="AW3853" s="13" t="s">
        <v>27</v>
      </c>
      <c r="AX3853" s="13" t="s">
        <v>72</v>
      </c>
      <c r="AY3853" s="160" t="s">
        <v>157</v>
      </c>
    </row>
    <row r="3854" spans="2:65" s="13" customFormat="1">
      <c r="B3854" s="159"/>
      <c r="D3854" s="154" t="s">
        <v>259</v>
      </c>
      <c r="E3854" s="160" t="s">
        <v>1</v>
      </c>
      <c r="F3854" s="161" t="s">
        <v>4484</v>
      </c>
      <c r="H3854" s="162">
        <v>2.8</v>
      </c>
      <c r="L3854" s="159"/>
      <c r="M3854" s="163"/>
      <c r="T3854" s="164"/>
      <c r="AT3854" s="160" t="s">
        <v>259</v>
      </c>
      <c r="AU3854" s="160" t="s">
        <v>88</v>
      </c>
      <c r="AV3854" s="13" t="s">
        <v>88</v>
      </c>
      <c r="AW3854" s="13" t="s">
        <v>27</v>
      </c>
      <c r="AX3854" s="13" t="s">
        <v>72</v>
      </c>
      <c r="AY3854" s="160" t="s">
        <v>157</v>
      </c>
    </row>
    <row r="3855" spans="2:65" s="13" customFormat="1">
      <c r="B3855" s="159"/>
      <c r="D3855" s="154" t="s">
        <v>259</v>
      </c>
      <c r="E3855" s="160" t="s">
        <v>1</v>
      </c>
      <c r="F3855" s="161" t="s">
        <v>4487</v>
      </c>
      <c r="H3855" s="162">
        <v>13.6</v>
      </c>
      <c r="L3855" s="159"/>
      <c r="M3855" s="163"/>
      <c r="T3855" s="164"/>
      <c r="AT3855" s="160" t="s">
        <v>259</v>
      </c>
      <c r="AU3855" s="160" t="s">
        <v>88</v>
      </c>
      <c r="AV3855" s="13" t="s">
        <v>88</v>
      </c>
      <c r="AW3855" s="13" t="s">
        <v>27</v>
      </c>
      <c r="AX3855" s="13" t="s">
        <v>72</v>
      </c>
      <c r="AY3855" s="160" t="s">
        <v>157</v>
      </c>
    </row>
    <row r="3856" spans="2:65" s="13" customFormat="1">
      <c r="B3856" s="159"/>
      <c r="D3856" s="154" t="s">
        <v>259</v>
      </c>
      <c r="E3856" s="160" t="s">
        <v>1</v>
      </c>
      <c r="F3856" s="161" t="s">
        <v>4488</v>
      </c>
      <c r="H3856" s="162">
        <v>53.3</v>
      </c>
      <c r="L3856" s="159"/>
      <c r="M3856" s="163"/>
      <c r="T3856" s="164"/>
      <c r="AT3856" s="160" t="s">
        <v>259</v>
      </c>
      <c r="AU3856" s="160" t="s">
        <v>88</v>
      </c>
      <c r="AV3856" s="13" t="s">
        <v>88</v>
      </c>
      <c r="AW3856" s="13" t="s">
        <v>27</v>
      </c>
      <c r="AX3856" s="13" t="s">
        <v>72</v>
      </c>
      <c r="AY3856" s="160" t="s">
        <v>157</v>
      </c>
    </row>
    <row r="3857" spans="2:65" s="13" customFormat="1">
      <c r="B3857" s="159"/>
      <c r="D3857" s="154" t="s">
        <v>259</v>
      </c>
      <c r="E3857" s="160" t="s">
        <v>1</v>
      </c>
      <c r="F3857" s="161" t="s">
        <v>4490</v>
      </c>
      <c r="H3857" s="162">
        <v>46.5</v>
      </c>
      <c r="L3857" s="159"/>
      <c r="M3857" s="163"/>
      <c r="T3857" s="164"/>
      <c r="AT3857" s="160" t="s">
        <v>259</v>
      </c>
      <c r="AU3857" s="160" t="s">
        <v>88</v>
      </c>
      <c r="AV3857" s="13" t="s">
        <v>88</v>
      </c>
      <c r="AW3857" s="13" t="s">
        <v>27</v>
      </c>
      <c r="AX3857" s="13" t="s">
        <v>72</v>
      </c>
      <c r="AY3857" s="160" t="s">
        <v>157</v>
      </c>
    </row>
    <row r="3858" spans="2:65" s="13" customFormat="1">
      <c r="B3858" s="159"/>
      <c r="D3858" s="154" t="s">
        <v>259</v>
      </c>
      <c r="E3858" s="160" t="s">
        <v>1</v>
      </c>
      <c r="F3858" s="161" t="s">
        <v>4499</v>
      </c>
      <c r="H3858" s="162">
        <v>4.0999999999999996</v>
      </c>
      <c r="L3858" s="159"/>
      <c r="M3858" s="163"/>
      <c r="T3858" s="164"/>
      <c r="AT3858" s="160" t="s">
        <v>259</v>
      </c>
      <c r="AU3858" s="160" t="s">
        <v>88</v>
      </c>
      <c r="AV3858" s="13" t="s">
        <v>88</v>
      </c>
      <c r="AW3858" s="13" t="s">
        <v>27</v>
      </c>
      <c r="AX3858" s="13" t="s">
        <v>72</v>
      </c>
      <c r="AY3858" s="160" t="s">
        <v>157</v>
      </c>
    </row>
    <row r="3859" spans="2:65" s="12" customFormat="1">
      <c r="B3859" s="153"/>
      <c r="D3859" s="154" t="s">
        <v>259</v>
      </c>
      <c r="E3859" s="155" t="s">
        <v>1</v>
      </c>
      <c r="F3859" s="156" t="s">
        <v>2761</v>
      </c>
      <c r="H3859" s="155" t="s">
        <v>1</v>
      </c>
      <c r="L3859" s="153"/>
      <c r="M3859" s="157"/>
      <c r="T3859" s="158"/>
      <c r="AT3859" s="155" t="s">
        <v>259</v>
      </c>
      <c r="AU3859" s="155" t="s">
        <v>88</v>
      </c>
      <c r="AV3859" s="12" t="s">
        <v>80</v>
      </c>
      <c r="AW3859" s="12" t="s">
        <v>27</v>
      </c>
      <c r="AX3859" s="12" t="s">
        <v>72</v>
      </c>
      <c r="AY3859" s="155" t="s">
        <v>157</v>
      </c>
    </row>
    <row r="3860" spans="2:65" s="13" customFormat="1">
      <c r="B3860" s="159"/>
      <c r="D3860" s="154" t="s">
        <v>259</v>
      </c>
      <c r="E3860" s="160" t="s">
        <v>1</v>
      </c>
      <c r="F3860" s="161" t="s">
        <v>4717</v>
      </c>
      <c r="H3860" s="162">
        <v>9.1999999999999993</v>
      </c>
      <c r="L3860" s="159"/>
      <c r="M3860" s="163"/>
      <c r="T3860" s="164"/>
      <c r="AT3860" s="160" t="s">
        <v>259</v>
      </c>
      <c r="AU3860" s="160" t="s">
        <v>88</v>
      </c>
      <c r="AV3860" s="13" t="s">
        <v>88</v>
      </c>
      <c r="AW3860" s="13" t="s">
        <v>27</v>
      </c>
      <c r="AX3860" s="13" t="s">
        <v>72</v>
      </c>
      <c r="AY3860" s="160" t="s">
        <v>157</v>
      </c>
    </row>
    <row r="3861" spans="2:65" s="13" customFormat="1">
      <c r="B3861" s="159"/>
      <c r="D3861" s="154" t="s">
        <v>259</v>
      </c>
      <c r="E3861" s="160" t="s">
        <v>1</v>
      </c>
      <c r="F3861" s="161" t="s">
        <v>4702</v>
      </c>
      <c r="H3861" s="162">
        <v>12.3</v>
      </c>
      <c r="L3861" s="159"/>
      <c r="M3861" s="163"/>
      <c r="T3861" s="164"/>
      <c r="AT3861" s="160" t="s">
        <v>259</v>
      </c>
      <c r="AU3861" s="160" t="s">
        <v>88</v>
      </c>
      <c r="AV3861" s="13" t="s">
        <v>88</v>
      </c>
      <c r="AW3861" s="13" t="s">
        <v>27</v>
      </c>
      <c r="AX3861" s="13" t="s">
        <v>72</v>
      </c>
      <c r="AY3861" s="160" t="s">
        <v>157</v>
      </c>
    </row>
    <row r="3862" spans="2:65" s="13" customFormat="1">
      <c r="B3862" s="159"/>
      <c r="D3862" s="154" t="s">
        <v>259</v>
      </c>
      <c r="E3862" s="160" t="s">
        <v>1</v>
      </c>
      <c r="F3862" s="161" t="s">
        <v>4703</v>
      </c>
      <c r="H3862" s="162">
        <v>47.5</v>
      </c>
      <c r="L3862" s="159"/>
      <c r="M3862" s="163"/>
      <c r="T3862" s="164"/>
      <c r="AT3862" s="160" t="s">
        <v>259</v>
      </c>
      <c r="AU3862" s="160" t="s">
        <v>88</v>
      </c>
      <c r="AV3862" s="13" t="s">
        <v>88</v>
      </c>
      <c r="AW3862" s="13" t="s">
        <v>27</v>
      </c>
      <c r="AX3862" s="13" t="s">
        <v>72</v>
      </c>
      <c r="AY3862" s="160" t="s">
        <v>157</v>
      </c>
    </row>
    <row r="3863" spans="2:65" s="13" customFormat="1">
      <c r="B3863" s="159"/>
      <c r="D3863" s="154" t="s">
        <v>259</v>
      </c>
      <c r="E3863" s="160" t="s">
        <v>1</v>
      </c>
      <c r="F3863" s="161" t="s">
        <v>4704</v>
      </c>
      <c r="H3863" s="162">
        <v>8.5</v>
      </c>
      <c r="L3863" s="159"/>
      <c r="M3863" s="163"/>
      <c r="T3863" s="164"/>
      <c r="AT3863" s="160" t="s">
        <v>259</v>
      </c>
      <c r="AU3863" s="160" t="s">
        <v>88</v>
      </c>
      <c r="AV3863" s="13" t="s">
        <v>88</v>
      </c>
      <c r="AW3863" s="13" t="s">
        <v>27</v>
      </c>
      <c r="AX3863" s="13" t="s">
        <v>72</v>
      </c>
      <c r="AY3863" s="160" t="s">
        <v>157</v>
      </c>
    </row>
    <row r="3864" spans="2:65" s="13" customFormat="1">
      <c r="B3864" s="159"/>
      <c r="D3864" s="154" t="s">
        <v>259</v>
      </c>
      <c r="E3864" s="160" t="s">
        <v>1</v>
      </c>
      <c r="F3864" s="161" t="s">
        <v>4921</v>
      </c>
      <c r="H3864" s="162">
        <v>89.8</v>
      </c>
      <c r="L3864" s="159"/>
      <c r="M3864" s="163"/>
      <c r="T3864" s="164"/>
      <c r="AT3864" s="160" t="s">
        <v>259</v>
      </c>
      <c r="AU3864" s="160" t="s">
        <v>88</v>
      </c>
      <c r="AV3864" s="13" t="s">
        <v>88</v>
      </c>
      <c r="AW3864" s="13" t="s">
        <v>27</v>
      </c>
      <c r="AX3864" s="13" t="s">
        <v>72</v>
      </c>
      <c r="AY3864" s="160" t="s">
        <v>157</v>
      </c>
    </row>
    <row r="3865" spans="2:65" s="13" customFormat="1">
      <c r="B3865" s="159"/>
      <c r="D3865" s="154" t="s">
        <v>259</v>
      </c>
      <c r="E3865" s="160" t="s">
        <v>1</v>
      </c>
      <c r="F3865" s="161" t="s">
        <v>4705</v>
      </c>
      <c r="H3865" s="162">
        <v>22</v>
      </c>
      <c r="L3865" s="159"/>
      <c r="M3865" s="163"/>
      <c r="T3865" s="164"/>
      <c r="AT3865" s="160" t="s">
        <v>259</v>
      </c>
      <c r="AU3865" s="160" t="s">
        <v>88</v>
      </c>
      <c r="AV3865" s="13" t="s">
        <v>88</v>
      </c>
      <c r="AW3865" s="13" t="s">
        <v>27</v>
      </c>
      <c r="AX3865" s="13" t="s">
        <v>72</v>
      </c>
      <c r="AY3865" s="160" t="s">
        <v>157</v>
      </c>
    </row>
    <row r="3866" spans="2:65" s="13" customFormat="1">
      <c r="B3866" s="159"/>
      <c r="D3866" s="154" t="s">
        <v>259</v>
      </c>
      <c r="E3866" s="160" t="s">
        <v>1</v>
      </c>
      <c r="F3866" s="161" t="s">
        <v>4719</v>
      </c>
      <c r="H3866" s="162">
        <v>40.299999999999997</v>
      </c>
      <c r="L3866" s="159"/>
      <c r="M3866" s="163"/>
      <c r="T3866" s="164"/>
      <c r="AT3866" s="160" t="s">
        <v>259</v>
      </c>
      <c r="AU3866" s="160" t="s">
        <v>88</v>
      </c>
      <c r="AV3866" s="13" t="s">
        <v>88</v>
      </c>
      <c r="AW3866" s="13" t="s">
        <v>27</v>
      </c>
      <c r="AX3866" s="13" t="s">
        <v>72</v>
      </c>
      <c r="AY3866" s="160" t="s">
        <v>157</v>
      </c>
    </row>
    <row r="3867" spans="2:65" s="13" customFormat="1">
      <c r="B3867" s="159"/>
      <c r="D3867" s="154" t="s">
        <v>259</v>
      </c>
      <c r="E3867" s="160" t="s">
        <v>1</v>
      </c>
      <c r="F3867" s="161" t="s">
        <v>4710</v>
      </c>
      <c r="H3867" s="162">
        <v>8.6</v>
      </c>
      <c r="L3867" s="159"/>
      <c r="M3867" s="163"/>
      <c r="T3867" s="164"/>
      <c r="AT3867" s="160" t="s">
        <v>259</v>
      </c>
      <c r="AU3867" s="160" t="s">
        <v>88</v>
      </c>
      <c r="AV3867" s="13" t="s">
        <v>88</v>
      </c>
      <c r="AW3867" s="13" t="s">
        <v>27</v>
      </c>
      <c r="AX3867" s="13" t="s">
        <v>72</v>
      </c>
      <c r="AY3867" s="160" t="s">
        <v>157</v>
      </c>
    </row>
    <row r="3868" spans="2:65" s="13" customFormat="1">
      <c r="B3868" s="159"/>
      <c r="D3868" s="154" t="s">
        <v>259</v>
      </c>
      <c r="E3868" s="160" t="s">
        <v>1</v>
      </c>
      <c r="F3868" s="161" t="s">
        <v>4711</v>
      </c>
      <c r="H3868" s="162">
        <v>13</v>
      </c>
      <c r="L3868" s="159"/>
      <c r="M3868" s="163"/>
      <c r="T3868" s="164"/>
      <c r="AT3868" s="160" t="s">
        <v>259</v>
      </c>
      <c r="AU3868" s="160" t="s">
        <v>88</v>
      </c>
      <c r="AV3868" s="13" t="s">
        <v>88</v>
      </c>
      <c r="AW3868" s="13" t="s">
        <v>27</v>
      </c>
      <c r="AX3868" s="13" t="s">
        <v>72</v>
      </c>
      <c r="AY3868" s="160" t="s">
        <v>157</v>
      </c>
    </row>
    <row r="3869" spans="2:65" s="14" customFormat="1">
      <c r="B3869" s="165"/>
      <c r="D3869" s="154" t="s">
        <v>259</v>
      </c>
      <c r="E3869" s="166" t="s">
        <v>1</v>
      </c>
      <c r="F3869" s="167" t="s">
        <v>265</v>
      </c>
      <c r="H3869" s="168">
        <v>503</v>
      </c>
      <c r="L3869" s="165"/>
      <c r="M3869" s="169"/>
      <c r="T3869" s="170"/>
      <c r="AT3869" s="166" t="s">
        <v>259</v>
      </c>
      <c r="AU3869" s="166" t="s">
        <v>88</v>
      </c>
      <c r="AV3869" s="14" t="s">
        <v>164</v>
      </c>
      <c r="AW3869" s="14" t="s">
        <v>27</v>
      </c>
      <c r="AX3869" s="14" t="s">
        <v>80</v>
      </c>
      <c r="AY3869" s="166" t="s">
        <v>157</v>
      </c>
    </row>
    <row r="3870" spans="2:65" s="13" customFormat="1">
      <c r="B3870" s="159"/>
      <c r="D3870" s="154" t="s">
        <v>259</v>
      </c>
      <c r="F3870" s="161" t="s">
        <v>5878</v>
      </c>
      <c r="H3870" s="162">
        <v>553.29999999999995</v>
      </c>
      <c r="L3870" s="159"/>
      <c r="M3870" s="163"/>
      <c r="T3870" s="164"/>
      <c r="AT3870" s="160" t="s">
        <v>259</v>
      </c>
      <c r="AU3870" s="160" t="s">
        <v>88</v>
      </c>
      <c r="AV3870" s="13" t="s">
        <v>88</v>
      </c>
      <c r="AW3870" s="13" t="s">
        <v>3</v>
      </c>
      <c r="AX3870" s="13" t="s">
        <v>80</v>
      </c>
      <c r="AY3870" s="160" t="s">
        <v>157</v>
      </c>
    </row>
    <row r="3871" spans="2:65" s="1" customFormat="1" ht="21.75" customHeight="1">
      <c r="B3871" s="28"/>
      <c r="C3871" s="198" t="s">
        <v>5879</v>
      </c>
      <c r="D3871" s="198" t="s">
        <v>160</v>
      </c>
      <c r="E3871" s="199" t="s">
        <v>2206</v>
      </c>
      <c r="F3871" s="200" t="s">
        <v>5880</v>
      </c>
      <c r="G3871" s="201" t="s">
        <v>411</v>
      </c>
      <c r="H3871" s="202">
        <v>458.2</v>
      </c>
      <c r="I3871" s="903"/>
      <c r="J3871" s="203">
        <f>ROUND(I3871*H3871,2)</f>
        <v>0</v>
      </c>
      <c r="K3871" s="200" t="s">
        <v>2720</v>
      </c>
      <c r="L3871" s="28"/>
      <c r="M3871" s="140" t="s">
        <v>1</v>
      </c>
      <c r="N3871" s="141" t="s">
        <v>38</v>
      </c>
      <c r="O3871" s="142">
        <v>0.115</v>
      </c>
      <c r="P3871" s="142">
        <f>O3871*H3871</f>
        <v>52.692999999999998</v>
      </c>
      <c r="Q3871" s="142">
        <v>1.0000000000000001E-5</v>
      </c>
      <c r="R3871" s="142">
        <f>Q3871*H3871</f>
        <v>4.5820000000000001E-3</v>
      </c>
      <c r="S3871" s="142">
        <v>0</v>
      </c>
      <c r="T3871" s="143">
        <f>S3871*H3871</f>
        <v>0</v>
      </c>
      <c r="AR3871" s="144" t="s">
        <v>188</v>
      </c>
      <c r="AT3871" s="144" t="s">
        <v>160</v>
      </c>
      <c r="AU3871" s="144" t="s">
        <v>88</v>
      </c>
      <c r="AY3871" s="16" t="s">
        <v>157</v>
      </c>
      <c r="BE3871" s="145">
        <f>IF(N3871="základní",J3871,0)</f>
        <v>0</v>
      </c>
      <c r="BF3871" s="145">
        <f>IF(N3871="snížená",J3871,0)</f>
        <v>0</v>
      </c>
      <c r="BG3871" s="145">
        <f>IF(N3871="zákl. přenesená",J3871,0)</f>
        <v>0</v>
      </c>
      <c r="BH3871" s="145">
        <f>IF(N3871="sníž. přenesená",J3871,0)</f>
        <v>0</v>
      </c>
      <c r="BI3871" s="145">
        <f>IF(N3871="nulová",J3871,0)</f>
        <v>0</v>
      </c>
      <c r="BJ3871" s="16" t="s">
        <v>88</v>
      </c>
      <c r="BK3871" s="145">
        <f>ROUND(I3871*H3871,2)</f>
        <v>0</v>
      </c>
      <c r="BL3871" s="16" t="s">
        <v>188</v>
      </c>
      <c r="BM3871" s="144" t="s">
        <v>5881</v>
      </c>
    </row>
    <row r="3872" spans="2:65" s="1" customFormat="1">
      <c r="B3872" s="28"/>
      <c r="D3872" s="150" t="s">
        <v>214</v>
      </c>
      <c r="F3872" s="870" t="s">
        <v>2209</v>
      </c>
      <c r="L3872" s="28"/>
      <c r="M3872" s="152"/>
      <c r="T3872" s="52"/>
      <c r="AT3872" s="16" t="s">
        <v>214</v>
      </c>
      <c r="AU3872" s="16" t="s">
        <v>88</v>
      </c>
    </row>
    <row r="3873" spans="2:51" s="12" customFormat="1">
      <c r="B3873" s="153"/>
      <c r="D3873" s="154" t="s">
        <v>259</v>
      </c>
      <c r="E3873" s="155" t="s">
        <v>1</v>
      </c>
      <c r="F3873" s="156" t="s">
        <v>2723</v>
      </c>
      <c r="H3873" s="155" t="s">
        <v>1</v>
      </c>
      <c r="L3873" s="153"/>
      <c r="M3873" s="157"/>
      <c r="T3873" s="158"/>
      <c r="AT3873" s="155" t="s">
        <v>259</v>
      </c>
      <c r="AU3873" s="155" t="s">
        <v>88</v>
      </c>
      <c r="AV3873" s="12" t="s">
        <v>80</v>
      </c>
      <c r="AW3873" s="12" t="s">
        <v>27</v>
      </c>
      <c r="AX3873" s="12" t="s">
        <v>72</v>
      </c>
      <c r="AY3873" s="155" t="s">
        <v>157</v>
      </c>
    </row>
    <row r="3874" spans="2:51" s="12" customFormat="1">
      <c r="B3874" s="153"/>
      <c r="D3874" s="154" t="s">
        <v>259</v>
      </c>
      <c r="E3874" s="155" t="s">
        <v>1</v>
      </c>
      <c r="F3874" s="156" t="s">
        <v>2758</v>
      </c>
      <c r="H3874" s="155" t="s">
        <v>1</v>
      </c>
      <c r="L3874" s="153"/>
      <c r="M3874" s="157"/>
      <c r="T3874" s="158"/>
      <c r="AT3874" s="155" t="s">
        <v>259</v>
      </c>
      <c r="AU3874" s="155" t="s">
        <v>88</v>
      </c>
      <c r="AV3874" s="12" t="s">
        <v>80</v>
      </c>
      <c r="AW3874" s="12" t="s">
        <v>27</v>
      </c>
      <c r="AX3874" s="12" t="s">
        <v>72</v>
      </c>
      <c r="AY3874" s="155" t="s">
        <v>157</v>
      </c>
    </row>
    <row r="3875" spans="2:51" s="12" customFormat="1" ht="20">
      <c r="B3875" s="153"/>
      <c r="D3875" s="154" t="s">
        <v>259</v>
      </c>
      <c r="E3875" s="155" t="s">
        <v>1</v>
      </c>
      <c r="F3875" s="156" t="s">
        <v>5792</v>
      </c>
      <c r="H3875" s="155" t="s">
        <v>1</v>
      </c>
      <c r="L3875" s="153"/>
      <c r="M3875" s="157"/>
      <c r="T3875" s="158"/>
      <c r="AT3875" s="155" t="s">
        <v>259</v>
      </c>
      <c r="AU3875" s="155" t="s">
        <v>88</v>
      </c>
      <c r="AV3875" s="12" t="s">
        <v>80</v>
      </c>
      <c r="AW3875" s="12" t="s">
        <v>27</v>
      </c>
      <c r="AX3875" s="12" t="s">
        <v>72</v>
      </c>
      <c r="AY3875" s="155" t="s">
        <v>157</v>
      </c>
    </row>
    <row r="3876" spans="2:51" s="12" customFormat="1">
      <c r="B3876" s="153"/>
      <c r="D3876" s="154" t="s">
        <v>259</v>
      </c>
      <c r="E3876" s="155" t="s">
        <v>1</v>
      </c>
      <c r="F3876" s="156" t="s">
        <v>2759</v>
      </c>
      <c r="H3876" s="155" t="s">
        <v>1</v>
      </c>
      <c r="L3876" s="153"/>
      <c r="M3876" s="157"/>
      <c r="T3876" s="158"/>
      <c r="AT3876" s="155" t="s">
        <v>259</v>
      </c>
      <c r="AU3876" s="155" t="s">
        <v>88</v>
      </c>
      <c r="AV3876" s="12" t="s">
        <v>80</v>
      </c>
      <c r="AW3876" s="12" t="s">
        <v>27</v>
      </c>
      <c r="AX3876" s="12" t="s">
        <v>72</v>
      </c>
      <c r="AY3876" s="155" t="s">
        <v>157</v>
      </c>
    </row>
    <row r="3877" spans="2:51" s="13" customFormat="1">
      <c r="B3877" s="159"/>
      <c r="D3877" s="154" t="s">
        <v>259</v>
      </c>
      <c r="E3877" s="160" t="s">
        <v>1</v>
      </c>
      <c r="F3877" s="161" t="s">
        <v>5882</v>
      </c>
      <c r="H3877" s="162">
        <v>17.14</v>
      </c>
      <c r="L3877" s="159"/>
      <c r="M3877" s="163"/>
      <c r="T3877" s="164"/>
      <c r="AT3877" s="160" t="s">
        <v>259</v>
      </c>
      <c r="AU3877" s="160" t="s">
        <v>88</v>
      </c>
      <c r="AV3877" s="13" t="s">
        <v>88</v>
      </c>
      <c r="AW3877" s="13" t="s">
        <v>27</v>
      </c>
      <c r="AX3877" s="13" t="s">
        <v>72</v>
      </c>
      <c r="AY3877" s="160" t="s">
        <v>157</v>
      </c>
    </row>
    <row r="3878" spans="2:51" s="13" customFormat="1">
      <c r="B3878" s="159"/>
      <c r="D3878" s="154" t="s">
        <v>259</v>
      </c>
      <c r="E3878" s="160" t="s">
        <v>1</v>
      </c>
      <c r="F3878" s="161" t="s">
        <v>5883</v>
      </c>
      <c r="H3878" s="162">
        <v>16.54</v>
      </c>
      <c r="L3878" s="159"/>
      <c r="M3878" s="163"/>
      <c r="T3878" s="164"/>
      <c r="AT3878" s="160" t="s">
        <v>259</v>
      </c>
      <c r="AU3878" s="160" t="s">
        <v>88</v>
      </c>
      <c r="AV3878" s="13" t="s">
        <v>88</v>
      </c>
      <c r="AW3878" s="13" t="s">
        <v>27</v>
      </c>
      <c r="AX3878" s="13" t="s">
        <v>72</v>
      </c>
      <c r="AY3878" s="160" t="s">
        <v>157</v>
      </c>
    </row>
    <row r="3879" spans="2:51" s="13" customFormat="1">
      <c r="B3879" s="159"/>
      <c r="D3879" s="154" t="s">
        <v>259</v>
      </c>
      <c r="E3879" s="160" t="s">
        <v>1</v>
      </c>
      <c r="F3879" s="161" t="s">
        <v>5810</v>
      </c>
      <c r="H3879" s="162">
        <v>8.82</v>
      </c>
      <c r="L3879" s="159"/>
      <c r="M3879" s="163"/>
      <c r="T3879" s="164"/>
      <c r="AT3879" s="160" t="s">
        <v>259</v>
      </c>
      <c r="AU3879" s="160" t="s">
        <v>88</v>
      </c>
      <c r="AV3879" s="13" t="s">
        <v>88</v>
      </c>
      <c r="AW3879" s="13" t="s">
        <v>27</v>
      </c>
      <c r="AX3879" s="13" t="s">
        <v>72</v>
      </c>
      <c r="AY3879" s="160" t="s">
        <v>157</v>
      </c>
    </row>
    <row r="3880" spans="2:51" s="13" customFormat="1">
      <c r="B3880" s="159"/>
      <c r="D3880" s="154" t="s">
        <v>259</v>
      </c>
      <c r="E3880" s="160" t="s">
        <v>1</v>
      </c>
      <c r="F3880" s="161" t="s">
        <v>5811</v>
      </c>
      <c r="H3880" s="162">
        <v>11.49</v>
      </c>
      <c r="L3880" s="159"/>
      <c r="M3880" s="163"/>
      <c r="T3880" s="164"/>
      <c r="AT3880" s="160" t="s">
        <v>259</v>
      </c>
      <c r="AU3880" s="160" t="s">
        <v>88</v>
      </c>
      <c r="AV3880" s="13" t="s">
        <v>88</v>
      </c>
      <c r="AW3880" s="13" t="s">
        <v>27</v>
      </c>
      <c r="AX3880" s="13" t="s">
        <v>72</v>
      </c>
      <c r="AY3880" s="160" t="s">
        <v>157</v>
      </c>
    </row>
    <row r="3881" spans="2:51" s="13" customFormat="1">
      <c r="B3881" s="159"/>
      <c r="D3881" s="154" t="s">
        <v>259</v>
      </c>
      <c r="E3881" s="160" t="s">
        <v>1</v>
      </c>
      <c r="F3881" s="161" t="s">
        <v>5812</v>
      </c>
      <c r="H3881" s="162">
        <v>19.98</v>
      </c>
      <c r="L3881" s="159"/>
      <c r="M3881" s="163"/>
      <c r="T3881" s="164"/>
      <c r="AT3881" s="160" t="s">
        <v>259</v>
      </c>
      <c r="AU3881" s="160" t="s">
        <v>88</v>
      </c>
      <c r="AV3881" s="13" t="s">
        <v>88</v>
      </c>
      <c r="AW3881" s="13" t="s">
        <v>27</v>
      </c>
      <c r="AX3881" s="13" t="s">
        <v>72</v>
      </c>
      <c r="AY3881" s="160" t="s">
        <v>157</v>
      </c>
    </row>
    <row r="3882" spans="2:51" s="13" customFormat="1">
      <c r="B3882" s="159"/>
      <c r="D3882" s="154" t="s">
        <v>259</v>
      </c>
      <c r="E3882" s="160" t="s">
        <v>1</v>
      </c>
      <c r="F3882" s="161" t="s">
        <v>5884</v>
      </c>
      <c r="H3882" s="162">
        <v>17.940000000000001</v>
      </c>
      <c r="L3882" s="159"/>
      <c r="M3882" s="163"/>
      <c r="T3882" s="164"/>
      <c r="AT3882" s="160" t="s">
        <v>259</v>
      </c>
      <c r="AU3882" s="160" t="s">
        <v>88</v>
      </c>
      <c r="AV3882" s="13" t="s">
        <v>88</v>
      </c>
      <c r="AW3882" s="13" t="s">
        <v>27</v>
      </c>
      <c r="AX3882" s="13" t="s">
        <v>72</v>
      </c>
      <c r="AY3882" s="160" t="s">
        <v>157</v>
      </c>
    </row>
    <row r="3883" spans="2:51" s="13" customFormat="1">
      <c r="B3883" s="159"/>
      <c r="D3883" s="154" t="s">
        <v>259</v>
      </c>
      <c r="E3883" s="160" t="s">
        <v>1</v>
      </c>
      <c r="F3883" s="161" t="s">
        <v>5885</v>
      </c>
      <c r="H3883" s="162">
        <v>9.01</v>
      </c>
      <c r="L3883" s="159"/>
      <c r="M3883" s="163"/>
      <c r="T3883" s="164"/>
      <c r="AT3883" s="160" t="s">
        <v>259</v>
      </c>
      <c r="AU3883" s="160" t="s">
        <v>88</v>
      </c>
      <c r="AV3883" s="13" t="s">
        <v>88</v>
      </c>
      <c r="AW3883" s="13" t="s">
        <v>27</v>
      </c>
      <c r="AX3883" s="13" t="s">
        <v>72</v>
      </c>
      <c r="AY3883" s="160" t="s">
        <v>157</v>
      </c>
    </row>
    <row r="3884" spans="2:51" s="12" customFormat="1">
      <c r="B3884" s="153"/>
      <c r="D3884" s="154" t="s">
        <v>259</v>
      </c>
      <c r="E3884" s="155" t="s">
        <v>1</v>
      </c>
      <c r="F3884" s="156" t="s">
        <v>2760</v>
      </c>
      <c r="H3884" s="155" t="s">
        <v>1</v>
      </c>
      <c r="L3884" s="153"/>
      <c r="M3884" s="157"/>
      <c r="T3884" s="158"/>
      <c r="AT3884" s="155" t="s">
        <v>259</v>
      </c>
      <c r="AU3884" s="155" t="s">
        <v>88</v>
      </c>
      <c r="AV3884" s="12" t="s">
        <v>80</v>
      </c>
      <c r="AW3884" s="12" t="s">
        <v>27</v>
      </c>
      <c r="AX3884" s="12" t="s">
        <v>72</v>
      </c>
      <c r="AY3884" s="155" t="s">
        <v>157</v>
      </c>
    </row>
    <row r="3885" spans="2:51" s="13" customFormat="1" ht="20">
      <c r="B3885" s="159"/>
      <c r="D3885" s="154" t="s">
        <v>259</v>
      </c>
      <c r="E3885" s="160" t="s">
        <v>1</v>
      </c>
      <c r="F3885" s="161" t="s">
        <v>5886</v>
      </c>
      <c r="H3885" s="162">
        <v>22.28</v>
      </c>
      <c r="L3885" s="159"/>
      <c r="M3885" s="163"/>
      <c r="T3885" s="164"/>
      <c r="AT3885" s="160" t="s">
        <v>259</v>
      </c>
      <c r="AU3885" s="160" t="s">
        <v>88</v>
      </c>
      <c r="AV3885" s="13" t="s">
        <v>88</v>
      </c>
      <c r="AW3885" s="13" t="s">
        <v>27</v>
      </c>
      <c r="AX3885" s="13" t="s">
        <v>72</v>
      </c>
      <c r="AY3885" s="160" t="s">
        <v>157</v>
      </c>
    </row>
    <row r="3886" spans="2:51" s="13" customFormat="1">
      <c r="B3886" s="159"/>
      <c r="D3886" s="154" t="s">
        <v>259</v>
      </c>
      <c r="E3886" s="160" t="s">
        <v>1</v>
      </c>
      <c r="F3886" s="161" t="s">
        <v>5887</v>
      </c>
      <c r="H3886" s="162">
        <v>12.38</v>
      </c>
      <c r="L3886" s="159"/>
      <c r="M3886" s="163"/>
      <c r="T3886" s="164"/>
      <c r="AT3886" s="160" t="s">
        <v>259</v>
      </c>
      <c r="AU3886" s="160" t="s">
        <v>88</v>
      </c>
      <c r="AV3886" s="13" t="s">
        <v>88</v>
      </c>
      <c r="AW3886" s="13" t="s">
        <v>27</v>
      </c>
      <c r="AX3886" s="13" t="s">
        <v>72</v>
      </c>
      <c r="AY3886" s="160" t="s">
        <v>157</v>
      </c>
    </row>
    <row r="3887" spans="2:51" s="13" customFormat="1">
      <c r="B3887" s="159"/>
      <c r="D3887" s="154" t="s">
        <v>259</v>
      </c>
      <c r="E3887" s="160" t="s">
        <v>1</v>
      </c>
      <c r="F3887" s="161" t="s">
        <v>5888</v>
      </c>
      <c r="H3887" s="162">
        <v>7.6</v>
      </c>
      <c r="L3887" s="159"/>
      <c r="M3887" s="163"/>
      <c r="T3887" s="164"/>
      <c r="AT3887" s="160" t="s">
        <v>259</v>
      </c>
      <c r="AU3887" s="160" t="s">
        <v>88</v>
      </c>
      <c r="AV3887" s="13" t="s">
        <v>88</v>
      </c>
      <c r="AW3887" s="13" t="s">
        <v>27</v>
      </c>
      <c r="AX3887" s="13" t="s">
        <v>72</v>
      </c>
      <c r="AY3887" s="160" t="s">
        <v>157</v>
      </c>
    </row>
    <row r="3888" spans="2:51" s="13" customFormat="1">
      <c r="B3888" s="159"/>
      <c r="D3888" s="154" t="s">
        <v>259</v>
      </c>
      <c r="E3888" s="160" t="s">
        <v>1</v>
      </c>
      <c r="F3888" s="161" t="s">
        <v>5816</v>
      </c>
      <c r="H3888" s="162">
        <v>14.96</v>
      </c>
      <c r="L3888" s="159"/>
      <c r="M3888" s="163"/>
      <c r="T3888" s="164"/>
      <c r="AT3888" s="160" t="s">
        <v>259</v>
      </c>
      <c r="AU3888" s="160" t="s">
        <v>88</v>
      </c>
      <c r="AV3888" s="13" t="s">
        <v>88</v>
      </c>
      <c r="AW3888" s="13" t="s">
        <v>27</v>
      </c>
      <c r="AX3888" s="13" t="s">
        <v>72</v>
      </c>
      <c r="AY3888" s="160" t="s">
        <v>157</v>
      </c>
    </row>
    <row r="3889" spans="2:65" s="13" customFormat="1">
      <c r="B3889" s="159"/>
      <c r="D3889" s="154" t="s">
        <v>259</v>
      </c>
      <c r="E3889" s="160" t="s">
        <v>1</v>
      </c>
      <c r="F3889" s="161" t="s">
        <v>5889</v>
      </c>
      <c r="H3889" s="162">
        <v>30.12</v>
      </c>
      <c r="L3889" s="159"/>
      <c r="M3889" s="163"/>
      <c r="T3889" s="164"/>
      <c r="AT3889" s="160" t="s">
        <v>259</v>
      </c>
      <c r="AU3889" s="160" t="s">
        <v>88</v>
      </c>
      <c r="AV3889" s="13" t="s">
        <v>88</v>
      </c>
      <c r="AW3889" s="13" t="s">
        <v>27</v>
      </c>
      <c r="AX3889" s="13" t="s">
        <v>72</v>
      </c>
      <c r="AY3889" s="160" t="s">
        <v>157</v>
      </c>
    </row>
    <row r="3890" spans="2:65" s="13" customFormat="1" ht="20">
      <c r="B3890" s="159"/>
      <c r="D3890" s="154" t="s">
        <v>259</v>
      </c>
      <c r="E3890" s="160" t="s">
        <v>1</v>
      </c>
      <c r="F3890" s="161" t="s">
        <v>5890</v>
      </c>
      <c r="H3890" s="162">
        <v>60.02</v>
      </c>
      <c r="L3890" s="159"/>
      <c r="M3890" s="163"/>
      <c r="T3890" s="164"/>
      <c r="AT3890" s="160" t="s">
        <v>259</v>
      </c>
      <c r="AU3890" s="160" t="s">
        <v>88</v>
      </c>
      <c r="AV3890" s="13" t="s">
        <v>88</v>
      </c>
      <c r="AW3890" s="13" t="s">
        <v>27</v>
      </c>
      <c r="AX3890" s="13" t="s">
        <v>72</v>
      </c>
      <c r="AY3890" s="160" t="s">
        <v>157</v>
      </c>
    </row>
    <row r="3891" spans="2:65" s="13" customFormat="1">
      <c r="B3891" s="159"/>
      <c r="D3891" s="154" t="s">
        <v>259</v>
      </c>
      <c r="E3891" s="160" t="s">
        <v>1</v>
      </c>
      <c r="F3891" s="161" t="s">
        <v>5891</v>
      </c>
      <c r="H3891" s="162">
        <v>8.0399999999999991</v>
      </c>
      <c r="L3891" s="159"/>
      <c r="M3891" s="163"/>
      <c r="T3891" s="164"/>
      <c r="AT3891" s="160" t="s">
        <v>259</v>
      </c>
      <c r="AU3891" s="160" t="s">
        <v>88</v>
      </c>
      <c r="AV3891" s="13" t="s">
        <v>88</v>
      </c>
      <c r="AW3891" s="13" t="s">
        <v>27</v>
      </c>
      <c r="AX3891" s="13" t="s">
        <v>72</v>
      </c>
      <c r="AY3891" s="160" t="s">
        <v>157</v>
      </c>
    </row>
    <row r="3892" spans="2:65" s="12" customFormat="1">
      <c r="B3892" s="153"/>
      <c r="D3892" s="154" t="s">
        <v>259</v>
      </c>
      <c r="E3892" s="155" t="s">
        <v>1</v>
      </c>
      <c r="F3892" s="156" t="s">
        <v>2761</v>
      </c>
      <c r="H3892" s="155" t="s">
        <v>1</v>
      </c>
      <c r="L3892" s="153"/>
      <c r="M3892" s="157"/>
      <c r="T3892" s="158"/>
      <c r="AT3892" s="155" t="s">
        <v>259</v>
      </c>
      <c r="AU3892" s="155" t="s">
        <v>88</v>
      </c>
      <c r="AV3892" s="12" t="s">
        <v>80</v>
      </c>
      <c r="AW3892" s="12" t="s">
        <v>27</v>
      </c>
      <c r="AX3892" s="12" t="s">
        <v>72</v>
      </c>
      <c r="AY3892" s="155" t="s">
        <v>157</v>
      </c>
    </row>
    <row r="3893" spans="2:65" s="13" customFormat="1">
      <c r="B3893" s="159"/>
      <c r="D3893" s="154" t="s">
        <v>259</v>
      </c>
      <c r="E3893" s="160" t="s">
        <v>1</v>
      </c>
      <c r="F3893" s="161" t="s">
        <v>5892</v>
      </c>
      <c r="H3893" s="162">
        <v>17.86</v>
      </c>
      <c r="L3893" s="159"/>
      <c r="M3893" s="163"/>
      <c r="T3893" s="164"/>
      <c r="AT3893" s="160" t="s">
        <v>259</v>
      </c>
      <c r="AU3893" s="160" t="s">
        <v>88</v>
      </c>
      <c r="AV3893" s="13" t="s">
        <v>88</v>
      </c>
      <c r="AW3893" s="13" t="s">
        <v>27</v>
      </c>
      <c r="AX3893" s="13" t="s">
        <v>72</v>
      </c>
      <c r="AY3893" s="160" t="s">
        <v>157</v>
      </c>
    </row>
    <row r="3894" spans="2:65" s="13" customFormat="1">
      <c r="B3894" s="159"/>
      <c r="D3894" s="154" t="s">
        <v>259</v>
      </c>
      <c r="E3894" s="160" t="s">
        <v>1</v>
      </c>
      <c r="F3894" s="161" t="s">
        <v>5893</v>
      </c>
      <c r="H3894" s="162">
        <v>14.7</v>
      </c>
      <c r="L3894" s="159"/>
      <c r="M3894" s="163"/>
      <c r="T3894" s="164"/>
      <c r="AT3894" s="160" t="s">
        <v>259</v>
      </c>
      <c r="AU3894" s="160" t="s">
        <v>88</v>
      </c>
      <c r="AV3894" s="13" t="s">
        <v>88</v>
      </c>
      <c r="AW3894" s="13" t="s">
        <v>27</v>
      </c>
      <c r="AX3894" s="13" t="s">
        <v>72</v>
      </c>
      <c r="AY3894" s="160" t="s">
        <v>157</v>
      </c>
    </row>
    <row r="3895" spans="2:65" s="13" customFormat="1">
      <c r="B3895" s="159"/>
      <c r="D3895" s="154" t="s">
        <v>259</v>
      </c>
      <c r="E3895" s="160" t="s">
        <v>1</v>
      </c>
      <c r="F3895" s="161" t="s">
        <v>5894</v>
      </c>
      <c r="H3895" s="162">
        <v>29.98</v>
      </c>
      <c r="L3895" s="159"/>
      <c r="M3895" s="163"/>
      <c r="T3895" s="164"/>
      <c r="AT3895" s="160" t="s">
        <v>259</v>
      </c>
      <c r="AU3895" s="160" t="s">
        <v>88</v>
      </c>
      <c r="AV3895" s="13" t="s">
        <v>88</v>
      </c>
      <c r="AW3895" s="13" t="s">
        <v>27</v>
      </c>
      <c r="AX3895" s="13" t="s">
        <v>72</v>
      </c>
      <c r="AY3895" s="160" t="s">
        <v>157</v>
      </c>
    </row>
    <row r="3896" spans="2:65" s="13" customFormat="1">
      <c r="B3896" s="159"/>
      <c r="D3896" s="154" t="s">
        <v>259</v>
      </c>
      <c r="E3896" s="160" t="s">
        <v>1</v>
      </c>
      <c r="F3896" s="161" t="s">
        <v>5895</v>
      </c>
      <c r="H3896" s="162">
        <v>11.78</v>
      </c>
      <c r="L3896" s="159"/>
      <c r="M3896" s="163"/>
      <c r="T3896" s="164"/>
      <c r="AT3896" s="160" t="s">
        <v>259</v>
      </c>
      <c r="AU3896" s="160" t="s">
        <v>88</v>
      </c>
      <c r="AV3896" s="13" t="s">
        <v>88</v>
      </c>
      <c r="AW3896" s="13" t="s">
        <v>27</v>
      </c>
      <c r="AX3896" s="13" t="s">
        <v>72</v>
      </c>
      <c r="AY3896" s="160" t="s">
        <v>157</v>
      </c>
    </row>
    <row r="3897" spans="2:65" s="13" customFormat="1">
      <c r="B3897" s="159"/>
      <c r="D3897" s="154" t="s">
        <v>259</v>
      </c>
      <c r="E3897" s="160" t="s">
        <v>1</v>
      </c>
      <c r="F3897" s="161" t="s">
        <v>5896</v>
      </c>
      <c r="H3897" s="162">
        <v>43.58</v>
      </c>
      <c r="L3897" s="159"/>
      <c r="M3897" s="163"/>
      <c r="T3897" s="164"/>
      <c r="AT3897" s="160" t="s">
        <v>259</v>
      </c>
      <c r="AU3897" s="160" t="s">
        <v>88</v>
      </c>
      <c r="AV3897" s="13" t="s">
        <v>88</v>
      </c>
      <c r="AW3897" s="13" t="s">
        <v>27</v>
      </c>
      <c r="AX3897" s="13" t="s">
        <v>72</v>
      </c>
      <c r="AY3897" s="160" t="s">
        <v>157</v>
      </c>
    </row>
    <row r="3898" spans="2:65" s="13" customFormat="1">
      <c r="B3898" s="159"/>
      <c r="D3898" s="154" t="s">
        <v>259</v>
      </c>
      <c r="E3898" s="160" t="s">
        <v>1</v>
      </c>
      <c r="F3898" s="161" t="s">
        <v>5897</v>
      </c>
      <c r="H3898" s="162">
        <v>30.8</v>
      </c>
      <c r="L3898" s="159"/>
      <c r="M3898" s="163"/>
      <c r="T3898" s="164"/>
      <c r="AT3898" s="160" t="s">
        <v>259</v>
      </c>
      <c r="AU3898" s="160" t="s">
        <v>88</v>
      </c>
      <c r="AV3898" s="13" t="s">
        <v>88</v>
      </c>
      <c r="AW3898" s="13" t="s">
        <v>27</v>
      </c>
      <c r="AX3898" s="13" t="s">
        <v>72</v>
      </c>
      <c r="AY3898" s="160" t="s">
        <v>157</v>
      </c>
    </row>
    <row r="3899" spans="2:65" s="13" customFormat="1">
      <c r="B3899" s="159"/>
      <c r="D3899" s="154" t="s">
        <v>259</v>
      </c>
      <c r="E3899" s="160" t="s">
        <v>1</v>
      </c>
      <c r="F3899" s="161" t="s">
        <v>5898</v>
      </c>
      <c r="H3899" s="162">
        <v>27.98</v>
      </c>
      <c r="L3899" s="159"/>
      <c r="M3899" s="163"/>
      <c r="T3899" s="164"/>
      <c r="AT3899" s="160" t="s">
        <v>259</v>
      </c>
      <c r="AU3899" s="160" t="s">
        <v>88</v>
      </c>
      <c r="AV3899" s="13" t="s">
        <v>88</v>
      </c>
      <c r="AW3899" s="13" t="s">
        <v>27</v>
      </c>
      <c r="AX3899" s="13" t="s">
        <v>72</v>
      </c>
      <c r="AY3899" s="160" t="s">
        <v>157</v>
      </c>
    </row>
    <row r="3900" spans="2:65" s="13" customFormat="1">
      <c r="B3900" s="159"/>
      <c r="D3900" s="154" t="s">
        <v>259</v>
      </c>
      <c r="E3900" s="160" t="s">
        <v>1</v>
      </c>
      <c r="F3900" s="161" t="s">
        <v>5899</v>
      </c>
      <c r="H3900" s="162">
        <v>11.32</v>
      </c>
      <c r="L3900" s="159"/>
      <c r="M3900" s="163"/>
      <c r="T3900" s="164"/>
      <c r="AT3900" s="160" t="s">
        <v>259</v>
      </c>
      <c r="AU3900" s="160" t="s">
        <v>88</v>
      </c>
      <c r="AV3900" s="13" t="s">
        <v>88</v>
      </c>
      <c r="AW3900" s="13" t="s">
        <v>27</v>
      </c>
      <c r="AX3900" s="13" t="s">
        <v>72</v>
      </c>
      <c r="AY3900" s="160" t="s">
        <v>157</v>
      </c>
    </row>
    <row r="3901" spans="2:65" s="13" customFormat="1">
      <c r="B3901" s="159"/>
      <c r="D3901" s="154" t="s">
        <v>259</v>
      </c>
      <c r="E3901" s="160" t="s">
        <v>1</v>
      </c>
      <c r="F3901" s="161" t="s">
        <v>5900</v>
      </c>
      <c r="H3901" s="162">
        <v>13.88</v>
      </c>
      <c r="L3901" s="159"/>
      <c r="M3901" s="163"/>
      <c r="T3901" s="164"/>
      <c r="AT3901" s="160" t="s">
        <v>259</v>
      </c>
      <c r="AU3901" s="160" t="s">
        <v>88</v>
      </c>
      <c r="AV3901" s="13" t="s">
        <v>88</v>
      </c>
      <c r="AW3901" s="13" t="s">
        <v>27</v>
      </c>
      <c r="AX3901" s="13" t="s">
        <v>72</v>
      </c>
      <c r="AY3901" s="160" t="s">
        <v>157</v>
      </c>
    </row>
    <row r="3902" spans="2:65" s="14" customFormat="1">
      <c r="B3902" s="165"/>
      <c r="D3902" s="154" t="s">
        <v>259</v>
      </c>
      <c r="E3902" s="166" t="s">
        <v>1</v>
      </c>
      <c r="F3902" s="167" t="s">
        <v>265</v>
      </c>
      <c r="H3902" s="168">
        <v>458.2</v>
      </c>
      <c r="L3902" s="165"/>
      <c r="M3902" s="169"/>
      <c r="T3902" s="170"/>
      <c r="AT3902" s="166" t="s">
        <v>259</v>
      </c>
      <c r="AU3902" s="166" t="s">
        <v>88</v>
      </c>
      <c r="AV3902" s="14" t="s">
        <v>164</v>
      </c>
      <c r="AW3902" s="14" t="s">
        <v>27</v>
      </c>
      <c r="AX3902" s="14" t="s">
        <v>80</v>
      </c>
      <c r="AY3902" s="166" t="s">
        <v>157</v>
      </c>
    </row>
    <row r="3903" spans="2:65" s="1" customFormat="1" ht="16.5" customHeight="1">
      <c r="B3903" s="28"/>
      <c r="C3903" s="205" t="s">
        <v>5901</v>
      </c>
      <c r="D3903" s="205" t="s">
        <v>557</v>
      </c>
      <c r="E3903" s="206" t="s">
        <v>5902</v>
      </c>
      <c r="F3903" s="207" t="s">
        <v>5903</v>
      </c>
      <c r="G3903" s="208" t="s">
        <v>411</v>
      </c>
      <c r="H3903" s="209">
        <v>467.36399999999998</v>
      </c>
      <c r="I3903" s="904"/>
      <c r="J3903" s="210">
        <f>ROUND(I3903*H3903,2)</f>
        <v>0</v>
      </c>
      <c r="K3903" s="207" t="s">
        <v>2720</v>
      </c>
      <c r="L3903" s="185"/>
      <c r="M3903" s="186" t="s">
        <v>1</v>
      </c>
      <c r="N3903" s="187" t="s">
        <v>38</v>
      </c>
      <c r="O3903" s="142">
        <v>0</v>
      </c>
      <c r="P3903" s="142">
        <f>O3903*H3903</f>
        <v>0</v>
      </c>
      <c r="Q3903" s="142">
        <v>2.9999999999999997E-4</v>
      </c>
      <c r="R3903" s="142">
        <f>Q3903*H3903</f>
        <v>0.14020919999999998</v>
      </c>
      <c r="S3903" s="142">
        <v>0</v>
      </c>
      <c r="T3903" s="143">
        <f>S3903*H3903</f>
        <v>0</v>
      </c>
      <c r="AR3903" s="144" t="s">
        <v>735</v>
      </c>
      <c r="AT3903" s="144" t="s">
        <v>557</v>
      </c>
      <c r="AU3903" s="144" t="s">
        <v>88</v>
      </c>
      <c r="AY3903" s="16" t="s">
        <v>157</v>
      </c>
      <c r="BE3903" s="145">
        <f>IF(N3903="základní",J3903,0)</f>
        <v>0</v>
      </c>
      <c r="BF3903" s="145">
        <f>IF(N3903="snížená",J3903,0)</f>
        <v>0</v>
      </c>
      <c r="BG3903" s="145">
        <f>IF(N3903="zákl. přenesená",J3903,0)</f>
        <v>0</v>
      </c>
      <c r="BH3903" s="145">
        <f>IF(N3903="sníž. přenesená",J3903,0)</f>
        <v>0</v>
      </c>
      <c r="BI3903" s="145">
        <f>IF(N3903="nulová",J3903,0)</f>
        <v>0</v>
      </c>
      <c r="BJ3903" s="16" t="s">
        <v>88</v>
      </c>
      <c r="BK3903" s="145">
        <f>ROUND(I3903*H3903,2)</f>
        <v>0</v>
      </c>
      <c r="BL3903" s="16" t="s">
        <v>188</v>
      </c>
      <c r="BM3903" s="144" t="s">
        <v>5904</v>
      </c>
    </row>
    <row r="3904" spans="2:65" s="12" customFormat="1">
      <c r="B3904" s="153"/>
      <c r="D3904" s="154" t="s">
        <v>259</v>
      </c>
      <c r="E3904" s="155" t="s">
        <v>1</v>
      </c>
      <c r="F3904" s="156" t="s">
        <v>2723</v>
      </c>
      <c r="H3904" s="155" t="s">
        <v>1</v>
      </c>
      <c r="L3904" s="153"/>
      <c r="M3904" s="157"/>
      <c r="T3904" s="158"/>
      <c r="AT3904" s="155" t="s">
        <v>259</v>
      </c>
      <c r="AU3904" s="155" t="s">
        <v>88</v>
      </c>
      <c r="AV3904" s="12" t="s">
        <v>80</v>
      </c>
      <c r="AW3904" s="12" t="s">
        <v>27</v>
      </c>
      <c r="AX3904" s="12" t="s">
        <v>72</v>
      </c>
      <c r="AY3904" s="155" t="s">
        <v>157</v>
      </c>
    </row>
    <row r="3905" spans="2:51" s="12" customFormat="1">
      <c r="B3905" s="153"/>
      <c r="D3905" s="154" t="s">
        <v>259</v>
      </c>
      <c r="E3905" s="155" t="s">
        <v>1</v>
      </c>
      <c r="F3905" s="156" t="s">
        <v>2758</v>
      </c>
      <c r="H3905" s="155" t="s">
        <v>1</v>
      </c>
      <c r="L3905" s="153"/>
      <c r="M3905" s="157"/>
      <c r="T3905" s="158"/>
      <c r="AT3905" s="155" t="s">
        <v>259</v>
      </c>
      <c r="AU3905" s="155" t="s">
        <v>88</v>
      </c>
      <c r="AV3905" s="12" t="s">
        <v>80</v>
      </c>
      <c r="AW3905" s="12" t="s">
        <v>27</v>
      </c>
      <c r="AX3905" s="12" t="s">
        <v>72</v>
      </c>
      <c r="AY3905" s="155" t="s">
        <v>157</v>
      </c>
    </row>
    <row r="3906" spans="2:51" s="12" customFormat="1" ht="20">
      <c r="B3906" s="153"/>
      <c r="D3906" s="154" t="s">
        <v>259</v>
      </c>
      <c r="E3906" s="155" t="s">
        <v>1</v>
      </c>
      <c r="F3906" s="156" t="s">
        <v>5792</v>
      </c>
      <c r="H3906" s="155" t="s">
        <v>1</v>
      </c>
      <c r="L3906" s="153"/>
      <c r="M3906" s="157"/>
      <c r="T3906" s="158"/>
      <c r="AT3906" s="155" t="s">
        <v>259</v>
      </c>
      <c r="AU3906" s="155" t="s">
        <v>88</v>
      </c>
      <c r="AV3906" s="12" t="s">
        <v>80</v>
      </c>
      <c r="AW3906" s="12" t="s">
        <v>27</v>
      </c>
      <c r="AX3906" s="12" t="s">
        <v>72</v>
      </c>
      <c r="AY3906" s="155" t="s">
        <v>157</v>
      </c>
    </row>
    <row r="3907" spans="2:51" s="12" customFormat="1">
      <c r="B3907" s="153"/>
      <c r="D3907" s="154" t="s">
        <v>259</v>
      </c>
      <c r="E3907" s="155" t="s">
        <v>1</v>
      </c>
      <c r="F3907" s="156" t="s">
        <v>2759</v>
      </c>
      <c r="H3907" s="155" t="s">
        <v>1</v>
      </c>
      <c r="L3907" s="153"/>
      <c r="M3907" s="157"/>
      <c r="T3907" s="158"/>
      <c r="AT3907" s="155" t="s">
        <v>259</v>
      </c>
      <c r="AU3907" s="155" t="s">
        <v>88</v>
      </c>
      <c r="AV3907" s="12" t="s">
        <v>80</v>
      </c>
      <c r="AW3907" s="12" t="s">
        <v>27</v>
      </c>
      <c r="AX3907" s="12" t="s">
        <v>72</v>
      </c>
      <c r="AY3907" s="155" t="s">
        <v>157</v>
      </c>
    </row>
    <row r="3908" spans="2:51" s="13" customFormat="1">
      <c r="B3908" s="159"/>
      <c r="D3908" s="154" t="s">
        <v>259</v>
      </c>
      <c r="E3908" s="160" t="s">
        <v>1</v>
      </c>
      <c r="F3908" s="161" t="s">
        <v>5882</v>
      </c>
      <c r="H3908" s="162">
        <v>17.14</v>
      </c>
      <c r="L3908" s="159"/>
      <c r="M3908" s="163"/>
      <c r="T3908" s="164"/>
      <c r="AT3908" s="160" t="s">
        <v>259</v>
      </c>
      <c r="AU3908" s="160" t="s">
        <v>88</v>
      </c>
      <c r="AV3908" s="13" t="s">
        <v>88</v>
      </c>
      <c r="AW3908" s="13" t="s">
        <v>27</v>
      </c>
      <c r="AX3908" s="13" t="s">
        <v>72</v>
      </c>
      <c r="AY3908" s="160" t="s">
        <v>157</v>
      </c>
    </row>
    <row r="3909" spans="2:51" s="13" customFormat="1">
      <c r="B3909" s="159"/>
      <c r="D3909" s="154" t="s">
        <v>259</v>
      </c>
      <c r="E3909" s="160" t="s">
        <v>1</v>
      </c>
      <c r="F3909" s="161" t="s">
        <v>5883</v>
      </c>
      <c r="H3909" s="162">
        <v>16.54</v>
      </c>
      <c r="L3909" s="159"/>
      <c r="M3909" s="163"/>
      <c r="T3909" s="164"/>
      <c r="AT3909" s="160" t="s">
        <v>259</v>
      </c>
      <c r="AU3909" s="160" t="s">
        <v>88</v>
      </c>
      <c r="AV3909" s="13" t="s">
        <v>88</v>
      </c>
      <c r="AW3909" s="13" t="s">
        <v>27</v>
      </c>
      <c r="AX3909" s="13" t="s">
        <v>72</v>
      </c>
      <c r="AY3909" s="160" t="s">
        <v>157</v>
      </c>
    </row>
    <row r="3910" spans="2:51" s="13" customFormat="1">
      <c r="B3910" s="159"/>
      <c r="D3910" s="154" t="s">
        <v>259</v>
      </c>
      <c r="E3910" s="160" t="s">
        <v>1</v>
      </c>
      <c r="F3910" s="161" t="s">
        <v>5810</v>
      </c>
      <c r="H3910" s="162">
        <v>8.82</v>
      </c>
      <c r="L3910" s="159"/>
      <c r="M3910" s="163"/>
      <c r="T3910" s="164"/>
      <c r="AT3910" s="160" t="s">
        <v>259</v>
      </c>
      <c r="AU3910" s="160" t="s">
        <v>88</v>
      </c>
      <c r="AV3910" s="13" t="s">
        <v>88</v>
      </c>
      <c r="AW3910" s="13" t="s">
        <v>27</v>
      </c>
      <c r="AX3910" s="13" t="s">
        <v>72</v>
      </c>
      <c r="AY3910" s="160" t="s">
        <v>157</v>
      </c>
    </row>
    <row r="3911" spans="2:51" s="13" customFormat="1">
      <c r="B3911" s="159"/>
      <c r="D3911" s="154" t="s">
        <v>259</v>
      </c>
      <c r="E3911" s="160" t="s">
        <v>1</v>
      </c>
      <c r="F3911" s="161" t="s">
        <v>5811</v>
      </c>
      <c r="H3911" s="162">
        <v>11.49</v>
      </c>
      <c r="L3911" s="159"/>
      <c r="M3911" s="163"/>
      <c r="T3911" s="164"/>
      <c r="AT3911" s="160" t="s">
        <v>259</v>
      </c>
      <c r="AU3911" s="160" t="s">
        <v>88</v>
      </c>
      <c r="AV3911" s="13" t="s">
        <v>88</v>
      </c>
      <c r="AW3911" s="13" t="s">
        <v>27</v>
      </c>
      <c r="AX3911" s="13" t="s">
        <v>72</v>
      </c>
      <c r="AY3911" s="160" t="s">
        <v>157</v>
      </c>
    </row>
    <row r="3912" spans="2:51" s="13" customFormat="1">
      <c r="B3912" s="159"/>
      <c r="D3912" s="154" t="s">
        <v>259</v>
      </c>
      <c r="E3912" s="160" t="s">
        <v>1</v>
      </c>
      <c r="F3912" s="161" t="s">
        <v>5812</v>
      </c>
      <c r="H3912" s="162">
        <v>19.98</v>
      </c>
      <c r="L3912" s="159"/>
      <c r="M3912" s="163"/>
      <c r="T3912" s="164"/>
      <c r="AT3912" s="160" t="s">
        <v>259</v>
      </c>
      <c r="AU3912" s="160" t="s">
        <v>88</v>
      </c>
      <c r="AV3912" s="13" t="s">
        <v>88</v>
      </c>
      <c r="AW3912" s="13" t="s">
        <v>27</v>
      </c>
      <c r="AX3912" s="13" t="s">
        <v>72</v>
      </c>
      <c r="AY3912" s="160" t="s">
        <v>157</v>
      </c>
    </row>
    <row r="3913" spans="2:51" s="13" customFormat="1">
      <c r="B3913" s="159"/>
      <c r="D3913" s="154" t="s">
        <v>259</v>
      </c>
      <c r="E3913" s="160" t="s">
        <v>1</v>
      </c>
      <c r="F3913" s="161" t="s">
        <v>5884</v>
      </c>
      <c r="H3913" s="162">
        <v>17.940000000000001</v>
      </c>
      <c r="L3913" s="159"/>
      <c r="M3913" s="163"/>
      <c r="T3913" s="164"/>
      <c r="AT3913" s="160" t="s">
        <v>259</v>
      </c>
      <c r="AU3913" s="160" t="s">
        <v>88</v>
      </c>
      <c r="AV3913" s="13" t="s">
        <v>88</v>
      </c>
      <c r="AW3913" s="13" t="s">
        <v>27</v>
      </c>
      <c r="AX3913" s="13" t="s">
        <v>72</v>
      </c>
      <c r="AY3913" s="160" t="s">
        <v>157</v>
      </c>
    </row>
    <row r="3914" spans="2:51" s="13" customFormat="1">
      <c r="B3914" s="159"/>
      <c r="D3914" s="154" t="s">
        <v>259</v>
      </c>
      <c r="E3914" s="160" t="s">
        <v>1</v>
      </c>
      <c r="F3914" s="161" t="s">
        <v>5885</v>
      </c>
      <c r="H3914" s="162">
        <v>9.01</v>
      </c>
      <c r="L3914" s="159"/>
      <c r="M3914" s="163"/>
      <c r="T3914" s="164"/>
      <c r="AT3914" s="160" t="s">
        <v>259</v>
      </c>
      <c r="AU3914" s="160" t="s">
        <v>88</v>
      </c>
      <c r="AV3914" s="13" t="s">
        <v>88</v>
      </c>
      <c r="AW3914" s="13" t="s">
        <v>27</v>
      </c>
      <c r="AX3914" s="13" t="s">
        <v>72</v>
      </c>
      <c r="AY3914" s="160" t="s">
        <v>157</v>
      </c>
    </row>
    <row r="3915" spans="2:51" s="12" customFormat="1">
      <c r="B3915" s="153"/>
      <c r="D3915" s="154" t="s">
        <v>259</v>
      </c>
      <c r="E3915" s="155" t="s">
        <v>1</v>
      </c>
      <c r="F3915" s="156" t="s">
        <v>2760</v>
      </c>
      <c r="H3915" s="155" t="s">
        <v>1</v>
      </c>
      <c r="L3915" s="153"/>
      <c r="M3915" s="157"/>
      <c r="T3915" s="158"/>
      <c r="AT3915" s="155" t="s">
        <v>259</v>
      </c>
      <c r="AU3915" s="155" t="s">
        <v>88</v>
      </c>
      <c r="AV3915" s="12" t="s">
        <v>80</v>
      </c>
      <c r="AW3915" s="12" t="s">
        <v>27</v>
      </c>
      <c r="AX3915" s="12" t="s">
        <v>72</v>
      </c>
      <c r="AY3915" s="155" t="s">
        <v>157</v>
      </c>
    </row>
    <row r="3916" spans="2:51" s="13" customFormat="1" ht="20">
      <c r="B3916" s="159"/>
      <c r="D3916" s="154" t="s">
        <v>259</v>
      </c>
      <c r="E3916" s="160" t="s">
        <v>1</v>
      </c>
      <c r="F3916" s="161" t="s">
        <v>5886</v>
      </c>
      <c r="H3916" s="162">
        <v>22.28</v>
      </c>
      <c r="L3916" s="159"/>
      <c r="M3916" s="163"/>
      <c r="T3916" s="164"/>
      <c r="AT3916" s="160" t="s">
        <v>259</v>
      </c>
      <c r="AU3916" s="160" t="s">
        <v>88</v>
      </c>
      <c r="AV3916" s="13" t="s">
        <v>88</v>
      </c>
      <c r="AW3916" s="13" t="s">
        <v>27</v>
      </c>
      <c r="AX3916" s="13" t="s">
        <v>72</v>
      </c>
      <c r="AY3916" s="160" t="s">
        <v>157</v>
      </c>
    </row>
    <row r="3917" spans="2:51" s="13" customFormat="1">
      <c r="B3917" s="159"/>
      <c r="D3917" s="154" t="s">
        <v>259</v>
      </c>
      <c r="E3917" s="160" t="s">
        <v>1</v>
      </c>
      <c r="F3917" s="161" t="s">
        <v>5887</v>
      </c>
      <c r="H3917" s="162">
        <v>12.38</v>
      </c>
      <c r="L3917" s="159"/>
      <c r="M3917" s="163"/>
      <c r="T3917" s="164"/>
      <c r="AT3917" s="160" t="s">
        <v>259</v>
      </c>
      <c r="AU3917" s="160" t="s">
        <v>88</v>
      </c>
      <c r="AV3917" s="13" t="s">
        <v>88</v>
      </c>
      <c r="AW3917" s="13" t="s">
        <v>27</v>
      </c>
      <c r="AX3917" s="13" t="s">
        <v>72</v>
      </c>
      <c r="AY3917" s="160" t="s">
        <v>157</v>
      </c>
    </row>
    <row r="3918" spans="2:51" s="13" customFormat="1">
      <c r="B3918" s="159"/>
      <c r="D3918" s="154" t="s">
        <v>259</v>
      </c>
      <c r="E3918" s="160" t="s">
        <v>1</v>
      </c>
      <c r="F3918" s="161" t="s">
        <v>5888</v>
      </c>
      <c r="H3918" s="162">
        <v>7.6</v>
      </c>
      <c r="L3918" s="159"/>
      <c r="M3918" s="163"/>
      <c r="T3918" s="164"/>
      <c r="AT3918" s="160" t="s">
        <v>259</v>
      </c>
      <c r="AU3918" s="160" t="s">
        <v>88</v>
      </c>
      <c r="AV3918" s="13" t="s">
        <v>88</v>
      </c>
      <c r="AW3918" s="13" t="s">
        <v>27</v>
      </c>
      <c r="AX3918" s="13" t="s">
        <v>72</v>
      </c>
      <c r="AY3918" s="160" t="s">
        <v>157</v>
      </c>
    </row>
    <row r="3919" spans="2:51" s="13" customFormat="1">
      <c r="B3919" s="159"/>
      <c r="D3919" s="154" t="s">
        <v>259</v>
      </c>
      <c r="E3919" s="160" t="s">
        <v>1</v>
      </c>
      <c r="F3919" s="161" t="s">
        <v>5816</v>
      </c>
      <c r="H3919" s="162">
        <v>14.96</v>
      </c>
      <c r="L3919" s="159"/>
      <c r="M3919" s="163"/>
      <c r="T3919" s="164"/>
      <c r="AT3919" s="160" t="s">
        <v>259</v>
      </c>
      <c r="AU3919" s="160" t="s">
        <v>88</v>
      </c>
      <c r="AV3919" s="13" t="s">
        <v>88</v>
      </c>
      <c r="AW3919" s="13" t="s">
        <v>27</v>
      </c>
      <c r="AX3919" s="13" t="s">
        <v>72</v>
      </c>
      <c r="AY3919" s="160" t="s">
        <v>157</v>
      </c>
    </row>
    <row r="3920" spans="2:51" s="13" customFormat="1">
      <c r="B3920" s="159"/>
      <c r="D3920" s="154" t="s">
        <v>259</v>
      </c>
      <c r="E3920" s="160" t="s">
        <v>1</v>
      </c>
      <c r="F3920" s="161" t="s">
        <v>5889</v>
      </c>
      <c r="H3920" s="162">
        <v>30.12</v>
      </c>
      <c r="L3920" s="159"/>
      <c r="M3920" s="163"/>
      <c r="T3920" s="164"/>
      <c r="AT3920" s="160" t="s">
        <v>259</v>
      </c>
      <c r="AU3920" s="160" t="s">
        <v>88</v>
      </c>
      <c r="AV3920" s="13" t="s">
        <v>88</v>
      </c>
      <c r="AW3920" s="13" t="s">
        <v>27</v>
      </c>
      <c r="AX3920" s="13" t="s">
        <v>72</v>
      </c>
      <c r="AY3920" s="160" t="s">
        <v>157</v>
      </c>
    </row>
    <row r="3921" spans="2:65" s="13" customFormat="1" ht="20">
      <c r="B3921" s="159"/>
      <c r="D3921" s="154" t="s">
        <v>259</v>
      </c>
      <c r="E3921" s="160" t="s">
        <v>1</v>
      </c>
      <c r="F3921" s="161" t="s">
        <v>5890</v>
      </c>
      <c r="H3921" s="162">
        <v>60.02</v>
      </c>
      <c r="L3921" s="159"/>
      <c r="M3921" s="163"/>
      <c r="T3921" s="164"/>
      <c r="AT3921" s="160" t="s">
        <v>259</v>
      </c>
      <c r="AU3921" s="160" t="s">
        <v>88</v>
      </c>
      <c r="AV3921" s="13" t="s">
        <v>88</v>
      </c>
      <c r="AW3921" s="13" t="s">
        <v>27</v>
      </c>
      <c r="AX3921" s="13" t="s">
        <v>72</v>
      </c>
      <c r="AY3921" s="160" t="s">
        <v>157</v>
      </c>
    </row>
    <row r="3922" spans="2:65" s="13" customFormat="1">
      <c r="B3922" s="159"/>
      <c r="D3922" s="154" t="s">
        <v>259</v>
      </c>
      <c r="E3922" s="160" t="s">
        <v>1</v>
      </c>
      <c r="F3922" s="161" t="s">
        <v>5891</v>
      </c>
      <c r="H3922" s="162">
        <v>8.0399999999999991</v>
      </c>
      <c r="L3922" s="159"/>
      <c r="M3922" s="163"/>
      <c r="T3922" s="164"/>
      <c r="AT3922" s="160" t="s">
        <v>259</v>
      </c>
      <c r="AU3922" s="160" t="s">
        <v>88</v>
      </c>
      <c r="AV3922" s="13" t="s">
        <v>88</v>
      </c>
      <c r="AW3922" s="13" t="s">
        <v>27</v>
      </c>
      <c r="AX3922" s="13" t="s">
        <v>72</v>
      </c>
      <c r="AY3922" s="160" t="s">
        <v>157</v>
      </c>
    </row>
    <row r="3923" spans="2:65" s="12" customFormat="1">
      <c r="B3923" s="153"/>
      <c r="D3923" s="154" t="s">
        <v>259</v>
      </c>
      <c r="E3923" s="155" t="s">
        <v>1</v>
      </c>
      <c r="F3923" s="156" t="s">
        <v>2761</v>
      </c>
      <c r="H3923" s="155" t="s">
        <v>1</v>
      </c>
      <c r="L3923" s="153"/>
      <c r="M3923" s="157"/>
      <c r="T3923" s="158"/>
      <c r="AT3923" s="155" t="s">
        <v>259</v>
      </c>
      <c r="AU3923" s="155" t="s">
        <v>88</v>
      </c>
      <c r="AV3923" s="12" t="s">
        <v>80</v>
      </c>
      <c r="AW3923" s="12" t="s">
        <v>27</v>
      </c>
      <c r="AX3923" s="12" t="s">
        <v>72</v>
      </c>
      <c r="AY3923" s="155" t="s">
        <v>157</v>
      </c>
    </row>
    <row r="3924" spans="2:65" s="13" customFormat="1">
      <c r="B3924" s="159"/>
      <c r="D3924" s="154" t="s">
        <v>259</v>
      </c>
      <c r="E3924" s="160" t="s">
        <v>1</v>
      </c>
      <c r="F3924" s="161" t="s">
        <v>5892</v>
      </c>
      <c r="H3924" s="162">
        <v>17.86</v>
      </c>
      <c r="L3924" s="159"/>
      <c r="M3924" s="163"/>
      <c r="T3924" s="164"/>
      <c r="AT3924" s="160" t="s">
        <v>259</v>
      </c>
      <c r="AU3924" s="160" t="s">
        <v>88</v>
      </c>
      <c r="AV3924" s="13" t="s">
        <v>88</v>
      </c>
      <c r="AW3924" s="13" t="s">
        <v>27</v>
      </c>
      <c r="AX3924" s="13" t="s">
        <v>72</v>
      </c>
      <c r="AY3924" s="160" t="s">
        <v>157</v>
      </c>
    </row>
    <row r="3925" spans="2:65" s="13" customFormat="1">
      <c r="B3925" s="159"/>
      <c r="D3925" s="154" t="s">
        <v>259</v>
      </c>
      <c r="E3925" s="160" t="s">
        <v>1</v>
      </c>
      <c r="F3925" s="161" t="s">
        <v>5893</v>
      </c>
      <c r="H3925" s="162">
        <v>14.7</v>
      </c>
      <c r="L3925" s="159"/>
      <c r="M3925" s="163"/>
      <c r="T3925" s="164"/>
      <c r="AT3925" s="160" t="s">
        <v>259</v>
      </c>
      <c r="AU3925" s="160" t="s">
        <v>88</v>
      </c>
      <c r="AV3925" s="13" t="s">
        <v>88</v>
      </c>
      <c r="AW3925" s="13" t="s">
        <v>27</v>
      </c>
      <c r="AX3925" s="13" t="s">
        <v>72</v>
      </c>
      <c r="AY3925" s="160" t="s">
        <v>157</v>
      </c>
    </row>
    <row r="3926" spans="2:65" s="13" customFormat="1">
      <c r="B3926" s="159"/>
      <c r="D3926" s="154" t="s">
        <v>259</v>
      </c>
      <c r="E3926" s="160" t="s">
        <v>1</v>
      </c>
      <c r="F3926" s="161" t="s">
        <v>5894</v>
      </c>
      <c r="H3926" s="162">
        <v>29.98</v>
      </c>
      <c r="L3926" s="159"/>
      <c r="M3926" s="163"/>
      <c r="T3926" s="164"/>
      <c r="AT3926" s="160" t="s">
        <v>259</v>
      </c>
      <c r="AU3926" s="160" t="s">
        <v>88</v>
      </c>
      <c r="AV3926" s="13" t="s">
        <v>88</v>
      </c>
      <c r="AW3926" s="13" t="s">
        <v>27</v>
      </c>
      <c r="AX3926" s="13" t="s">
        <v>72</v>
      </c>
      <c r="AY3926" s="160" t="s">
        <v>157</v>
      </c>
    </row>
    <row r="3927" spans="2:65" s="13" customFormat="1">
      <c r="B3927" s="159"/>
      <c r="D3927" s="154" t="s">
        <v>259</v>
      </c>
      <c r="E3927" s="160" t="s">
        <v>1</v>
      </c>
      <c r="F3927" s="161" t="s">
        <v>5895</v>
      </c>
      <c r="H3927" s="162">
        <v>11.78</v>
      </c>
      <c r="L3927" s="159"/>
      <c r="M3927" s="163"/>
      <c r="T3927" s="164"/>
      <c r="AT3927" s="160" t="s">
        <v>259</v>
      </c>
      <c r="AU3927" s="160" t="s">
        <v>88</v>
      </c>
      <c r="AV3927" s="13" t="s">
        <v>88</v>
      </c>
      <c r="AW3927" s="13" t="s">
        <v>27</v>
      </c>
      <c r="AX3927" s="13" t="s">
        <v>72</v>
      </c>
      <c r="AY3927" s="160" t="s">
        <v>157</v>
      </c>
    </row>
    <row r="3928" spans="2:65" s="13" customFormat="1">
      <c r="B3928" s="159"/>
      <c r="D3928" s="154" t="s">
        <v>259</v>
      </c>
      <c r="E3928" s="160" t="s">
        <v>1</v>
      </c>
      <c r="F3928" s="161" t="s">
        <v>5896</v>
      </c>
      <c r="H3928" s="162">
        <v>43.58</v>
      </c>
      <c r="L3928" s="159"/>
      <c r="M3928" s="163"/>
      <c r="T3928" s="164"/>
      <c r="AT3928" s="160" t="s">
        <v>259</v>
      </c>
      <c r="AU3928" s="160" t="s">
        <v>88</v>
      </c>
      <c r="AV3928" s="13" t="s">
        <v>88</v>
      </c>
      <c r="AW3928" s="13" t="s">
        <v>27</v>
      </c>
      <c r="AX3928" s="13" t="s">
        <v>72</v>
      </c>
      <c r="AY3928" s="160" t="s">
        <v>157</v>
      </c>
    </row>
    <row r="3929" spans="2:65" s="13" customFormat="1">
      <c r="B3929" s="159"/>
      <c r="D3929" s="154" t="s">
        <v>259</v>
      </c>
      <c r="E3929" s="160" t="s">
        <v>1</v>
      </c>
      <c r="F3929" s="161" t="s">
        <v>5897</v>
      </c>
      <c r="H3929" s="162">
        <v>30.8</v>
      </c>
      <c r="L3929" s="159"/>
      <c r="M3929" s="163"/>
      <c r="T3929" s="164"/>
      <c r="AT3929" s="160" t="s">
        <v>259</v>
      </c>
      <c r="AU3929" s="160" t="s">
        <v>88</v>
      </c>
      <c r="AV3929" s="13" t="s">
        <v>88</v>
      </c>
      <c r="AW3929" s="13" t="s">
        <v>27</v>
      </c>
      <c r="AX3929" s="13" t="s">
        <v>72</v>
      </c>
      <c r="AY3929" s="160" t="s">
        <v>157</v>
      </c>
    </row>
    <row r="3930" spans="2:65" s="13" customFormat="1">
      <c r="B3930" s="159"/>
      <c r="D3930" s="154" t="s">
        <v>259</v>
      </c>
      <c r="E3930" s="160" t="s">
        <v>1</v>
      </c>
      <c r="F3930" s="161" t="s">
        <v>5898</v>
      </c>
      <c r="H3930" s="162">
        <v>27.98</v>
      </c>
      <c r="L3930" s="159"/>
      <c r="M3930" s="163"/>
      <c r="T3930" s="164"/>
      <c r="AT3930" s="160" t="s">
        <v>259</v>
      </c>
      <c r="AU3930" s="160" t="s">
        <v>88</v>
      </c>
      <c r="AV3930" s="13" t="s">
        <v>88</v>
      </c>
      <c r="AW3930" s="13" t="s">
        <v>27</v>
      </c>
      <c r="AX3930" s="13" t="s">
        <v>72</v>
      </c>
      <c r="AY3930" s="160" t="s">
        <v>157</v>
      </c>
    </row>
    <row r="3931" spans="2:65" s="13" customFormat="1">
      <c r="B3931" s="159"/>
      <c r="D3931" s="154" t="s">
        <v>259</v>
      </c>
      <c r="E3931" s="160" t="s">
        <v>1</v>
      </c>
      <c r="F3931" s="161" t="s">
        <v>5899</v>
      </c>
      <c r="H3931" s="162">
        <v>11.32</v>
      </c>
      <c r="L3931" s="159"/>
      <c r="M3931" s="163"/>
      <c r="T3931" s="164"/>
      <c r="AT3931" s="160" t="s">
        <v>259</v>
      </c>
      <c r="AU3931" s="160" t="s">
        <v>88</v>
      </c>
      <c r="AV3931" s="13" t="s">
        <v>88</v>
      </c>
      <c r="AW3931" s="13" t="s">
        <v>27</v>
      </c>
      <c r="AX3931" s="13" t="s">
        <v>72</v>
      </c>
      <c r="AY3931" s="160" t="s">
        <v>157</v>
      </c>
    </row>
    <row r="3932" spans="2:65" s="13" customFormat="1">
      <c r="B3932" s="159"/>
      <c r="D3932" s="154" t="s">
        <v>259</v>
      </c>
      <c r="E3932" s="160" t="s">
        <v>1</v>
      </c>
      <c r="F3932" s="161" t="s">
        <v>5900</v>
      </c>
      <c r="H3932" s="162">
        <v>13.88</v>
      </c>
      <c r="L3932" s="159"/>
      <c r="M3932" s="163"/>
      <c r="T3932" s="164"/>
      <c r="AT3932" s="160" t="s">
        <v>259</v>
      </c>
      <c r="AU3932" s="160" t="s">
        <v>88</v>
      </c>
      <c r="AV3932" s="13" t="s">
        <v>88</v>
      </c>
      <c r="AW3932" s="13" t="s">
        <v>27</v>
      </c>
      <c r="AX3932" s="13" t="s">
        <v>72</v>
      </c>
      <c r="AY3932" s="160" t="s">
        <v>157</v>
      </c>
    </row>
    <row r="3933" spans="2:65" s="14" customFormat="1">
      <c r="B3933" s="165"/>
      <c r="D3933" s="154" t="s">
        <v>259</v>
      </c>
      <c r="E3933" s="166" t="s">
        <v>1</v>
      </c>
      <c r="F3933" s="167" t="s">
        <v>265</v>
      </c>
      <c r="H3933" s="168">
        <v>458.2</v>
      </c>
      <c r="L3933" s="165"/>
      <c r="M3933" s="169"/>
      <c r="T3933" s="170"/>
      <c r="AT3933" s="166" t="s">
        <v>259</v>
      </c>
      <c r="AU3933" s="166" t="s">
        <v>88</v>
      </c>
      <c r="AV3933" s="14" t="s">
        <v>164</v>
      </c>
      <c r="AW3933" s="14" t="s">
        <v>27</v>
      </c>
      <c r="AX3933" s="14" t="s">
        <v>80</v>
      </c>
      <c r="AY3933" s="166" t="s">
        <v>157</v>
      </c>
    </row>
    <row r="3934" spans="2:65" s="13" customFormat="1">
      <c r="B3934" s="159"/>
      <c r="D3934" s="154" t="s">
        <v>259</v>
      </c>
      <c r="F3934" s="161" t="s">
        <v>5905</v>
      </c>
      <c r="H3934" s="162">
        <v>467.36399999999998</v>
      </c>
      <c r="L3934" s="159"/>
      <c r="M3934" s="163"/>
      <c r="T3934" s="164"/>
      <c r="AT3934" s="160" t="s">
        <v>259</v>
      </c>
      <c r="AU3934" s="160" t="s">
        <v>88</v>
      </c>
      <c r="AV3934" s="13" t="s">
        <v>88</v>
      </c>
      <c r="AW3934" s="13" t="s">
        <v>3</v>
      </c>
      <c r="AX3934" s="13" t="s">
        <v>80</v>
      </c>
      <c r="AY3934" s="160" t="s">
        <v>157</v>
      </c>
    </row>
    <row r="3935" spans="2:65" s="1" customFormat="1" ht="24.25" customHeight="1">
      <c r="B3935" s="28"/>
      <c r="C3935" s="198" t="s">
        <v>5906</v>
      </c>
      <c r="D3935" s="198" t="s">
        <v>160</v>
      </c>
      <c r="E3935" s="199" t="s">
        <v>5907</v>
      </c>
      <c r="F3935" s="200" t="s">
        <v>5908</v>
      </c>
      <c r="G3935" s="201" t="s">
        <v>411</v>
      </c>
      <c r="H3935" s="202">
        <v>141.06</v>
      </c>
      <c r="I3935" s="903"/>
      <c r="J3935" s="203">
        <f>ROUND(I3935*H3935,2)</f>
        <v>0</v>
      </c>
      <c r="K3935" s="200" t="s">
        <v>2720</v>
      </c>
      <c r="L3935" s="28"/>
      <c r="M3935" s="140" t="s">
        <v>1</v>
      </c>
      <c r="N3935" s="141" t="s">
        <v>38</v>
      </c>
      <c r="O3935" s="142">
        <v>0.125</v>
      </c>
      <c r="P3935" s="142">
        <f>O3935*H3935</f>
        <v>17.6325</v>
      </c>
      <c r="Q3935" s="142">
        <v>0</v>
      </c>
      <c r="R3935" s="142">
        <f>Q3935*H3935</f>
        <v>0</v>
      </c>
      <c r="S3935" s="142">
        <v>0</v>
      </c>
      <c r="T3935" s="143">
        <f>S3935*H3935</f>
        <v>0</v>
      </c>
      <c r="AR3935" s="144" t="s">
        <v>188</v>
      </c>
      <c r="AT3935" s="144" t="s">
        <v>160</v>
      </c>
      <c r="AU3935" s="144" t="s">
        <v>88</v>
      </c>
      <c r="AY3935" s="16" t="s">
        <v>157</v>
      </c>
      <c r="BE3935" s="145">
        <f>IF(N3935="základní",J3935,0)</f>
        <v>0</v>
      </c>
      <c r="BF3935" s="145">
        <f>IF(N3935="snížená",J3935,0)</f>
        <v>0</v>
      </c>
      <c r="BG3935" s="145">
        <f>IF(N3935="zákl. přenesená",J3935,0)</f>
        <v>0</v>
      </c>
      <c r="BH3935" s="145">
        <f>IF(N3935="sníž. přenesená",J3935,0)</f>
        <v>0</v>
      </c>
      <c r="BI3935" s="145">
        <f>IF(N3935="nulová",J3935,0)</f>
        <v>0</v>
      </c>
      <c r="BJ3935" s="16" t="s">
        <v>88</v>
      </c>
      <c r="BK3935" s="145">
        <f>ROUND(I3935*H3935,2)</f>
        <v>0</v>
      </c>
      <c r="BL3935" s="16" t="s">
        <v>188</v>
      </c>
      <c r="BM3935" s="144" t="s">
        <v>5909</v>
      </c>
    </row>
    <row r="3936" spans="2:65" s="1" customFormat="1">
      <c r="B3936" s="28"/>
      <c r="D3936" s="150" t="s">
        <v>214</v>
      </c>
      <c r="F3936" s="870" t="s">
        <v>5910</v>
      </c>
      <c r="L3936" s="28"/>
      <c r="M3936" s="152"/>
      <c r="T3936" s="52"/>
      <c r="AT3936" s="16" t="s">
        <v>214</v>
      </c>
      <c r="AU3936" s="16" t="s">
        <v>88</v>
      </c>
    </row>
    <row r="3937" spans="2:65" s="12" customFormat="1">
      <c r="B3937" s="153"/>
      <c r="D3937" s="154" t="s">
        <v>259</v>
      </c>
      <c r="E3937" s="155" t="s">
        <v>1</v>
      </c>
      <c r="F3937" s="156" t="s">
        <v>2723</v>
      </c>
      <c r="H3937" s="155" t="s">
        <v>1</v>
      </c>
      <c r="L3937" s="153"/>
      <c r="M3937" s="157"/>
      <c r="T3937" s="158"/>
      <c r="AT3937" s="155" t="s">
        <v>259</v>
      </c>
      <c r="AU3937" s="155" t="s">
        <v>88</v>
      </c>
      <c r="AV3937" s="12" t="s">
        <v>80</v>
      </c>
      <c r="AW3937" s="12" t="s">
        <v>27</v>
      </c>
      <c r="AX3937" s="12" t="s">
        <v>72</v>
      </c>
      <c r="AY3937" s="155" t="s">
        <v>157</v>
      </c>
    </row>
    <row r="3938" spans="2:65" s="12" customFormat="1">
      <c r="B3938" s="153"/>
      <c r="D3938" s="154" t="s">
        <v>259</v>
      </c>
      <c r="E3938" s="155" t="s">
        <v>1</v>
      </c>
      <c r="F3938" s="156" t="s">
        <v>2760</v>
      </c>
      <c r="H3938" s="155" t="s">
        <v>1</v>
      </c>
      <c r="L3938" s="153"/>
      <c r="M3938" s="157"/>
      <c r="T3938" s="158"/>
      <c r="AT3938" s="155" t="s">
        <v>259</v>
      </c>
      <c r="AU3938" s="155" t="s">
        <v>88</v>
      </c>
      <c r="AV3938" s="12" t="s">
        <v>80</v>
      </c>
      <c r="AW3938" s="12" t="s">
        <v>27</v>
      </c>
      <c r="AX3938" s="12" t="s">
        <v>72</v>
      </c>
      <c r="AY3938" s="155" t="s">
        <v>157</v>
      </c>
    </row>
    <row r="3939" spans="2:65" s="13" customFormat="1">
      <c r="B3939" s="159"/>
      <c r="D3939" s="154" t="s">
        <v>259</v>
      </c>
      <c r="E3939" s="160" t="s">
        <v>1</v>
      </c>
      <c r="F3939" s="161" t="s">
        <v>5911</v>
      </c>
      <c r="H3939" s="162">
        <v>20.22</v>
      </c>
      <c r="L3939" s="159"/>
      <c r="M3939" s="163"/>
      <c r="T3939" s="164"/>
      <c r="AT3939" s="160" t="s">
        <v>259</v>
      </c>
      <c r="AU3939" s="160" t="s">
        <v>88</v>
      </c>
      <c r="AV3939" s="13" t="s">
        <v>88</v>
      </c>
      <c r="AW3939" s="13" t="s">
        <v>27</v>
      </c>
      <c r="AX3939" s="13" t="s">
        <v>72</v>
      </c>
      <c r="AY3939" s="160" t="s">
        <v>157</v>
      </c>
    </row>
    <row r="3940" spans="2:65" s="13" customFormat="1">
      <c r="B3940" s="159"/>
      <c r="D3940" s="154" t="s">
        <v>259</v>
      </c>
      <c r="E3940" s="160" t="s">
        <v>1</v>
      </c>
      <c r="F3940" s="161" t="s">
        <v>5912</v>
      </c>
      <c r="H3940" s="162">
        <v>15.78</v>
      </c>
      <c r="L3940" s="159"/>
      <c r="M3940" s="163"/>
      <c r="T3940" s="164"/>
      <c r="AT3940" s="160" t="s">
        <v>259</v>
      </c>
      <c r="AU3940" s="160" t="s">
        <v>88</v>
      </c>
      <c r="AV3940" s="13" t="s">
        <v>88</v>
      </c>
      <c r="AW3940" s="13" t="s">
        <v>27</v>
      </c>
      <c r="AX3940" s="13" t="s">
        <v>72</v>
      </c>
      <c r="AY3940" s="160" t="s">
        <v>157</v>
      </c>
    </row>
    <row r="3941" spans="2:65" s="13" customFormat="1">
      <c r="B3941" s="159"/>
      <c r="D3941" s="154" t="s">
        <v>259</v>
      </c>
      <c r="E3941" s="160" t="s">
        <v>1</v>
      </c>
      <c r="F3941" s="161" t="s">
        <v>5913</v>
      </c>
      <c r="H3941" s="162">
        <v>13.38</v>
      </c>
      <c r="L3941" s="159"/>
      <c r="M3941" s="163"/>
      <c r="T3941" s="164"/>
      <c r="AT3941" s="160" t="s">
        <v>259</v>
      </c>
      <c r="AU3941" s="160" t="s">
        <v>88</v>
      </c>
      <c r="AV3941" s="13" t="s">
        <v>88</v>
      </c>
      <c r="AW3941" s="13" t="s">
        <v>27</v>
      </c>
      <c r="AX3941" s="13" t="s">
        <v>72</v>
      </c>
      <c r="AY3941" s="160" t="s">
        <v>157</v>
      </c>
    </row>
    <row r="3942" spans="2:65" s="13" customFormat="1">
      <c r="B3942" s="159"/>
      <c r="D3942" s="154" t="s">
        <v>259</v>
      </c>
      <c r="E3942" s="160" t="s">
        <v>1</v>
      </c>
      <c r="F3942" s="161" t="s">
        <v>5914</v>
      </c>
      <c r="H3942" s="162">
        <v>20.18</v>
      </c>
      <c r="L3942" s="159"/>
      <c r="M3942" s="163"/>
      <c r="T3942" s="164"/>
      <c r="AT3942" s="160" t="s">
        <v>259</v>
      </c>
      <c r="AU3942" s="160" t="s">
        <v>88</v>
      </c>
      <c r="AV3942" s="13" t="s">
        <v>88</v>
      </c>
      <c r="AW3942" s="13" t="s">
        <v>27</v>
      </c>
      <c r="AX3942" s="13" t="s">
        <v>72</v>
      </c>
      <c r="AY3942" s="160" t="s">
        <v>157</v>
      </c>
    </row>
    <row r="3943" spans="2:65" s="13" customFormat="1">
      <c r="B3943" s="159"/>
      <c r="D3943" s="154" t="s">
        <v>259</v>
      </c>
      <c r="E3943" s="160" t="s">
        <v>1</v>
      </c>
      <c r="F3943" s="161" t="s">
        <v>5915</v>
      </c>
      <c r="H3943" s="162">
        <v>17.96</v>
      </c>
      <c r="L3943" s="159"/>
      <c r="M3943" s="163"/>
      <c r="T3943" s="164"/>
      <c r="AT3943" s="160" t="s">
        <v>259</v>
      </c>
      <c r="AU3943" s="160" t="s">
        <v>88</v>
      </c>
      <c r="AV3943" s="13" t="s">
        <v>88</v>
      </c>
      <c r="AW3943" s="13" t="s">
        <v>27</v>
      </c>
      <c r="AX3943" s="13" t="s">
        <v>72</v>
      </c>
      <c r="AY3943" s="160" t="s">
        <v>157</v>
      </c>
    </row>
    <row r="3944" spans="2:65" s="13" customFormat="1">
      <c r="B3944" s="159"/>
      <c r="D3944" s="154" t="s">
        <v>259</v>
      </c>
      <c r="E3944" s="160" t="s">
        <v>1</v>
      </c>
      <c r="F3944" s="161" t="s">
        <v>5916</v>
      </c>
      <c r="H3944" s="162">
        <v>18.899999999999999</v>
      </c>
      <c r="L3944" s="159"/>
      <c r="M3944" s="163"/>
      <c r="T3944" s="164"/>
      <c r="AT3944" s="160" t="s">
        <v>259</v>
      </c>
      <c r="AU3944" s="160" t="s">
        <v>88</v>
      </c>
      <c r="AV3944" s="13" t="s">
        <v>88</v>
      </c>
      <c r="AW3944" s="13" t="s">
        <v>27</v>
      </c>
      <c r="AX3944" s="13" t="s">
        <v>72</v>
      </c>
      <c r="AY3944" s="160" t="s">
        <v>157</v>
      </c>
    </row>
    <row r="3945" spans="2:65" s="13" customFormat="1">
      <c r="B3945" s="159"/>
      <c r="D3945" s="154" t="s">
        <v>259</v>
      </c>
      <c r="E3945" s="160" t="s">
        <v>1</v>
      </c>
      <c r="F3945" s="161" t="s">
        <v>5917</v>
      </c>
      <c r="H3945" s="162">
        <v>15.42</v>
      </c>
      <c r="L3945" s="159"/>
      <c r="M3945" s="163"/>
      <c r="T3945" s="164"/>
      <c r="AT3945" s="160" t="s">
        <v>259</v>
      </c>
      <c r="AU3945" s="160" t="s">
        <v>88</v>
      </c>
      <c r="AV3945" s="13" t="s">
        <v>88</v>
      </c>
      <c r="AW3945" s="13" t="s">
        <v>27</v>
      </c>
      <c r="AX3945" s="13" t="s">
        <v>72</v>
      </c>
      <c r="AY3945" s="160" t="s">
        <v>157</v>
      </c>
    </row>
    <row r="3946" spans="2:65" s="13" customFormat="1">
      <c r="B3946" s="159"/>
      <c r="D3946" s="154" t="s">
        <v>259</v>
      </c>
      <c r="E3946" s="160" t="s">
        <v>1</v>
      </c>
      <c r="F3946" s="161" t="s">
        <v>5918</v>
      </c>
      <c r="H3946" s="162">
        <v>19.22</v>
      </c>
      <c r="L3946" s="159"/>
      <c r="M3946" s="163"/>
      <c r="T3946" s="164"/>
      <c r="AT3946" s="160" t="s">
        <v>259</v>
      </c>
      <c r="AU3946" s="160" t="s">
        <v>88</v>
      </c>
      <c r="AV3946" s="13" t="s">
        <v>88</v>
      </c>
      <c r="AW3946" s="13" t="s">
        <v>27</v>
      </c>
      <c r="AX3946" s="13" t="s">
        <v>72</v>
      </c>
      <c r="AY3946" s="160" t="s">
        <v>157</v>
      </c>
    </row>
    <row r="3947" spans="2:65" s="14" customFormat="1">
      <c r="B3947" s="165"/>
      <c r="D3947" s="154" t="s">
        <v>259</v>
      </c>
      <c r="E3947" s="166" t="s">
        <v>1</v>
      </c>
      <c r="F3947" s="167" t="s">
        <v>265</v>
      </c>
      <c r="H3947" s="168">
        <v>141.06</v>
      </c>
      <c r="L3947" s="165"/>
      <c r="M3947" s="169"/>
      <c r="T3947" s="170"/>
      <c r="AT3947" s="166" t="s">
        <v>259</v>
      </c>
      <c r="AU3947" s="166" t="s">
        <v>88</v>
      </c>
      <c r="AV3947" s="14" t="s">
        <v>164</v>
      </c>
      <c r="AW3947" s="14" t="s">
        <v>27</v>
      </c>
      <c r="AX3947" s="14" t="s">
        <v>80</v>
      </c>
      <c r="AY3947" s="166" t="s">
        <v>157</v>
      </c>
    </row>
    <row r="3948" spans="2:65" s="1" customFormat="1" ht="33" customHeight="1">
      <c r="B3948" s="28"/>
      <c r="C3948" s="205" t="s">
        <v>5919</v>
      </c>
      <c r="D3948" s="205" t="s">
        <v>557</v>
      </c>
      <c r="E3948" s="206" t="s">
        <v>5866</v>
      </c>
      <c r="F3948" s="207" t="s">
        <v>5867</v>
      </c>
      <c r="G3948" s="208" t="s">
        <v>306</v>
      </c>
      <c r="H3948" s="209">
        <v>15.516999999999999</v>
      </c>
      <c r="I3948" s="904"/>
      <c r="J3948" s="210">
        <f>ROUND(I3948*H3948,2)</f>
        <v>0</v>
      </c>
      <c r="K3948" s="207" t="s">
        <v>2720</v>
      </c>
      <c r="L3948" s="185"/>
      <c r="M3948" s="186" t="s">
        <v>1</v>
      </c>
      <c r="N3948" s="187" t="s">
        <v>38</v>
      </c>
      <c r="O3948" s="142">
        <v>0</v>
      </c>
      <c r="P3948" s="142">
        <f>O3948*H3948</f>
        <v>0</v>
      </c>
      <c r="Q3948" s="142">
        <v>1.1999999999999999E-3</v>
      </c>
      <c r="R3948" s="142">
        <f>Q3948*H3948</f>
        <v>1.8620399999999999E-2</v>
      </c>
      <c r="S3948" s="142">
        <v>0</v>
      </c>
      <c r="T3948" s="143">
        <f>S3948*H3948</f>
        <v>0</v>
      </c>
      <c r="AR3948" s="144" t="s">
        <v>735</v>
      </c>
      <c r="AT3948" s="144" t="s">
        <v>557</v>
      </c>
      <c r="AU3948" s="144" t="s">
        <v>88</v>
      </c>
      <c r="AY3948" s="16" t="s">
        <v>157</v>
      </c>
      <c r="BE3948" s="145">
        <f>IF(N3948="základní",J3948,0)</f>
        <v>0</v>
      </c>
      <c r="BF3948" s="145">
        <f>IF(N3948="snížená",J3948,0)</f>
        <v>0</v>
      </c>
      <c r="BG3948" s="145">
        <f>IF(N3948="zákl. přenesená",J3948,0)</f>
        <v>0</v>
      </c>
      <c r="BH3948" s="145">
        <f>IF(N3948="sníž. přenesená",J3948,0)</f>
        <v>0</v>
      </c>
      <c r="BI3948" s="145">
        <f>IF(N3948="nulová",J3948,0)</f>
        <v>0</v>
      </c>
      <c r="BJ3948" s="16" t="s">
        <v>88</v>
      </c>
      <c r="BK3948" s="145">
        <f>ROUND(I3948*H3948,2)</f>
        <v>0</v>
      </c>
      <c r="BL3948" s="16" t="s">
        <v>188</v>
      </c>
      <c r="BM3948" s="144" t="s">
        <v>5920</v>
      </c>
    </row>
    <row r="3949" spans="2:65" s="12" customFormat="1">
      <c r="B3949" s="153"/>
      <c r="D3949" s="154" t="s">
        <v>259</v>
      </c>
      <c r="E3949" s="155" t="s">
        <v>1</v>
      </c>
      <c r="F3949" s="156" t="s">
        <v>2723</v>
      </c>
      <c r="H3949" s="155" t="s">
        <v>1</v>
      </c>
      <c r="L3949" s="153"/>
      <c r="M3949" s="157"/>
      <c r="T3949" s="158"/>
      <c r="AT3949" s="155" t="s">
        <v>259</v>
      </c>
      <c r="AU3949" s="155" t="s">
        <v>88</v>
      </c>
      <c r="AV3949" s="12" t="s">
        <v>80</v>
      </c>
      <c r="AW3949" s="12" t="s">
        <v>27</v>
      </c>
      <c r="AX3949" s="12" t="s">
        <v>72</v>
      </c>
      <c r="AY3949" s="155" t="s">
        <v>157</v>
      </c>
    </row>
    <row r="3950" spans="2:65" s="12" customFormat="1">
      <c r="B3950" s="153"/>
      <c r="D3950" s="154" t="s">
        <v>259</v>
      </c>
      <c r="E3950" s="155" t="s">
        <v>1</v>
      </c>
      <c r="F3950" s="156" t="s">
        <v>2760</v>
      </c>
      <c r="H3950" s="155" t="s">
        <v>1</v>
      </c>
      <c r="L3950" s="153"/>
      <c r="M3950" s="157"/>
      <c r="T3950" s="158"/>
      <c r="AT3950" s="155" t="s">
        <v>259</v>
      </c>
      <c r="AU3950" s="155" t="s">
        <v>88</v>
      </c>
      <c r="AV3950" s="12" t="s">
        <v>80</v>
      </c>
      <c r="AW3950" s="12" t="s">
        <v>27</v>
      </c>
      <c r="AX3950" s="12" t="s">
        <v>72</v>
      </c>
      <c r="AY3950" s="155" t="s">
        <v>157</v>
      </c>
    </row>
    <row r="3951" spans="2:65" s="13" customFormat="1">
      <c r="B3951" s="159"/>
      <c r="D3951" s="154" t="s">
        <v>259</v>
      </c>
      <c r="E3951" s="160" t="s">
        <v>1</v>
      </c>
      <c r="F3951" s="161" t="s">
        <v>5911</v>
      </c>
      <c r="H3951" s="162">
        <v>20.22</v>
      </c>
      <c r="L3951" s="159"/>
      <c r="M3951" s="163"/>
      <c r="T3951" s="164"/>
      <c r="AT3951" s="160" t="s">
        <v>259</v>
      </c>
      <c r="AU3951" s="160" t="s">
        <v>88</v>
      </c>
      <c r="AV3951" s="13" t="s">
        <v>88</v>
      </c>
      <c r="AW3951" s="13" t="s">
        <v>27</v>
      </c>
      <c r="AX3951" s="13" t="s">
        <v>72</v>
      </c>
      <c r="AY3951" s="160" t="s">
        <v>157</v>
      </c>
    </row>
    <row r="3952" spans="2:65" s="13" customFormat="1">
      <c r="B3952" s="159"/>
      <c r="D3952" s="154" t="s">
        <v>259</v>
      </c>
      <c r="E3952" s="160" t="s">
        <v>1</v>
      </c>
      <c r="F3952" s="161" t="s">
        <v>5912</v>
      </c>
      <c r="H3952" s="162">
        <v>15.78</v>
      </c>
      <c r="L3952" s="159"/>
      <c r="M3952" s="163"/>
      <c r="T3952" s="164"/>
      <c r="AT3952" s="160" t="s">
        <v>259</v>
      </c>
      <c r="AU3952" s="160" t="s">
        <v>88</v>
      </c>
      <c r="AV3952" s="13" t="s">
        <v>88</v>
      </c>
      <c r="AW3952" s="13" t="s">
        <v>27</v>
      </c>
      <c r="AX3952" s="13" t="s">
        <v>72</v>
      </c>
      <c r="AY3952" s="160" t="s">
        <v>157</v>
      </c>
    </row>
    <row r="3953" spans="2:65" s="13" customFormat="1">
      <c r="B3953" s="159"/>
      <c r="D3953" s="154" t="s">
        <v>259</v>
      </c>
      <c r="E3953" s="160" t="s">
        <v>1</v>
      </c>
      <c r="F3953" s="161" t="s">
        <v>5913</v>
      </c>
      <c r="H3953" s="162">
        <v>13.38</v>
      </c>
      <c r="L3953" s="159"/>
      <c r="M3953" s="163"/>
      <c r="T3953" s="164"/>
      <c r="AT3953" s="160" t="s">
        <v>259</v>
      </c>
      <c r="AU3953" s="160" t="s">
        <v>88</v>
      </c>
      <c r="AV3953" s="13" t="s">
        <v>88</v>
      </c>
      <c r="AW3953" s="13" t="s">
        <v>27</v>
      </c>
      <c r="AX3953" s="13" t="s">
        <v>72</v>
      </c>
      <c r="AY3953" s="160" t="s">
        <v>157</v>
      </c>
    </row>
    <row r="3954" spans="2:65" s="13" customFormat="1">
      <c r="B3954" s="159"/>
      <c r="D3954" s="154" t="s">
        <v>259</v>
      </c>
      <c r="E3954" s="160" t="s">
        <v>1</v>
      </c>
      <c r="F3954" s="161" t="s">
        <v>5914</v>
      </c>
      <c r="H3954" s="162">
        <v>20.18</v>
      </c>
      <c r="L3954" s="159"/>
      <c r="M3954" s="163"/>
      <c r="T3954" s="164"/>
      <c r="AT3954" s="160" t="s">
        <v>259</v>
      </c>
      <c r="AU3954" s="160" t="s">
        <v>88</v>
      </c>
      <c r="AV3954" s="13" t="s">
        <v>88</v>
      </c>
      <c r="AW3954" s="13" t="s">
        <v>27</v>
      </c>
      <c r="AX3954" s="13" t="s">
        <v>72</v>
      </c>
      <c r="AY3954" s="160" t="s">
        <v>157</v>
      </c>
    </row>
    <row r="3955" spans="2:65" s="13" customFormat="1">
      <c r="B3955" s="159"/>
      <c r="D3955" s="154" t="s">
        <v>259</v>
      </c>
      <c r="E3955" s="160" t="s">
        <v>1</v>
      </c>
      <c r="F3955" s="161" t="s">
        <v>5915</v>
      </c>
      <c r="H3955" s="162">
        <v>17.96</v>
      </c>
      <c r="L3955" s="159"/>
      <c r="M3955" s="163"/>
      <c r="T3955" s="164"/>
      <c r="AT3955" s="160" t="s">
        <v>259</v>
      </c>
      <c r="AU3955" s="160" t="s">
        <v>88</v>
      </c>
      <c r="AV3955" s="13" t="s">
        <v>88</v>
      </c>
      <c r="AW3955" s="13" t="s">
        <v>27</v>
      </c>
      <c r="AX3955" s="13" t="s">
        <v>72</v>
      </c>
      <c r="AY3955" s="160" t="s">
        <v>157</v>
      </c>
    </row>
    <row r="3956" spans="2:65" s="13" customFormat="1">
      <c r="B3956" s="159"/>
      <c r="D3956" s="154" t="s">
        <v>259</v>
      </c>
      <c r="E3956" s="160" t="s">
        <v>1</v>
      </c>
      <c r="F3956" s="161" t="s">
        <v>5916</v>
      </c>
      <c r="H3956" s="162">
        <v>18.899999999999999</v>
      </c>
      <c r="L3956" s="159"/>
      <c r="M3956" s="163"/>
      <c r="T3956" s="164"/>
      <c r="AT3956" s="160" t="s">
        <v>259</v>
      </c>
      <c r="AU3956" s="160" t="s">
        <v>88</v>
      </c>
      <c r="AV3956" s="13" t="s">
        <v>88</v>
      </c>
      <c r="AW3956" s="13" t="s">
        <v>27</v>
      </c>
      <c r="AX3956" s="13" t="s">
        <v>72</v>
      </c>
      <c r="AY3956" s="160" t="s">
        <v>157</v>
      </c>
    </row>
    <row r="3957" spans="2:65" s="13" customFormat="1">
      <c r="B3957" s="159"/>
      <c r="D3957" s="154" t="s">
        <v>259</v>
      </c>
      <c r="E3957" s="160" t="s">
        <v>1</v>
      </c>
      <c r="F3957" s="161" t="s">
        <v>5917</v>
      </c>
      <c r="H3957" s="162">
        <v>15.42</v>
      </c>
      <c r="L3957" s="159"/>
      <c r="M3957" s="163"/>
      <c r="T3957" s="164"/>
      <c r="AT3957" s="160" t="s">
        <v>259</v>
      </c>
      <c r="AU3957" s="160" t="s">
        <v>88</v>
      </c>
      <c r="AV3957" s="13" t="s">
        <v>88</v>
      </c>
      <c r="AW3957" s="13" t="s">
        <v>27</v>
      </c>
      <c r="AX3957" s="13" t="s">
        <v>72</v>
      </c>
      <c r="AY3957" s="160" t="s">
        <v>157</v>
      </c>
    </row>
    <row r="3958" spans="2:65" s="13" customFormat="1">
      <c r="B3958" s="159"/>
      <c r="D3958" s="154" t="s">
        <v>259</v>
      </c>
      <c r="E3958" s="160" t="s">
        <v>1</v>
      </c>
      <c r="F3958" s="161" t="s">
        <v>5918</v>
      </c>
      <c r="H3958" s="162">
        <v>19.22</v>
      </c>
      <c r="L3958" s="159"/>
      <c r="M3958" s="163"/>
      <c r="T3958" s="164"/>
      <c r="AT3958" s="160" t="s">
        <v>259</v>
      </c>
      <c r="AU3958" s="160" t="s">
        <v>88</v>
      </c>
      <c r="AV3958" s="13" t="s">
        <v>88</v>
      </c>
      <c r="AW3958" s="13" t="s">
        <v>27</v>
      </c>
      <c r="AX3958" s="13" t="s">
        <v>72</v>
      </c>
      <c r="AY3958" s="160" t="s">
        <v>157</v>
      </c>
    </row>
    <row r="3959" spans="2:65" s="882" customFormat="1">
      <c r="B3959" s="881"/>
      <c r="D3959" s="154" t="s">
        <v>259</v>
      </c>
      <c r="E3959" s="883" t="s">
        <v>1</v>
      </c>
      <c r="F3959" s="884" t="s">
        <v>1266</v>
      </c>
      <c r="H3959" s="885">
        <v>141.06</v>
      </c>
      <c r="L3959" s="881"/>
      <c r="M3959" s="886"/>
      <c r="T3959" s="887"/>
      <c r="AT3959" s="883" t="s">
        <v>259</v>
      </c>
      <c r="AU3959" s="883" t="s">
        <v>88</v>
      </c>
      <c r="AV3959" s="882" t="s">
        <v>95</v>
      </c>
      <c r="AW3959" s="882" t="s">
        <v>27</v>
      </c>
      <c r="AX3959" s="882" t="s">
        <v>72</v>
      </c>
      <c r="AY3959" s="883" t="s">
        <v>157</v>
      </c>
    </row>
    <row r="3960" spans="2:65" s="13" customFormat="1">
      <c r="B3960" s="159"/>
      <c r="D3960" s="154" t="s">
        <v>259</v>
      </c>
      <c r="E3960" s="160" t="s">
        <v>1</v>
      </c>
      <c r="F3960" s="161" t="s">
        <v>5921</v>
      </c>
      <c r="H3960" s="162">
        <v>15.516999999999999</v>
      </c>
      <c r="L3960" s="159"/>
      <c r="M3960" s="163"/>
      <c r="T3960" s="164"/>
      <c r="AT3960" s="160" t="s">
        <v>259</v>
      </c>
      <c r="AU3960" s="160" t="s">
        <v>88</v>
      </c>
      <c r="AV3960" s="13" t="s">
        <v>88</v>
      </c>
      <c r="AW3960" s="13" t="s">
        <v>27</v>
      </c>
      <c r="AX3960" s="13" t="s">
        <v>80</v>
      </c>
      <c r="AY3960" s="160" t="s">
        <v>157</v>
      </c>
    </row>
    <row r="3961" spans="2:65" s="1" customFormat="1" ht="49.15" customHeight="1">
      <c r="B3961" s="28"/>
      <c r="C3961" s="198" t="s">
        <v>5922</v>
      </c>
      <c r="D3961" s="198" t="s">
        <v>160</v>
      </c>
      <c r="E3961" s="199" t="s">
        <v>5923</v>
      </c>
      <c r="F3961" s="200" t="s">
        <v>5924</v>
      </c>
      <c r="G3961" s="201" t="s">
        <v>184</v>
      </c>
      <c r="H3961" s="905"/>
      <c r="I3961" s="903"/>
      <c r="J3961" s="203">
        <f>ROUND(I3961*H3961,2)</f>
        <v>0</v>
      </c>
      <c r="K3961" s="200" t="s">
        <v>2720</v>
      </c>
      <c r="L3961" s="28"/>
      <c r="M3961" s="140" t="s">
        <v>1</v>
      </c>
      <c r="N3961" s="141" t="s">
        <v>38</v>
      </c>
      <c r="O3961" s="142">
        <v>0</v>
      </c>
      <c r="P3961" s="142">
        <f>O3961*H3961</f>
        <v>0</v>
      </c>
      <c r="Q3961" s="142">
        <v>0</v>
      </c>
      <c r="R3961" s="142">
        <f>Q3961*H3961</f>
        <v>0</v>
      </c>
      <c r="S3961" s="142">
        <v>0</v>
      </c>
      <c r="T3961" s="143">
        <f>S3961*H3961</f>
        <v>0</v>
      </c>
      <c r="AR3961" s="144" t="s">
        <v>188</v>
      </c>
      <c r="AT3961" s="144" t="s">
        <v>160</v>
      </c>
      <c r="AU3961" s="144" t="s">
        <v>88</v>
      </c>
      <c r="AY3961" s="16" t="s">
        <v>157</v>
      </c>
      <c r="BE3961" s="145">
        <f>IF(N3961="základní",J3961,0)</f>
        <v>0</v>
      </c>
      <c r="BF3961" s="145">
        <f>IF(N3961="snížená",J3961,0)</f>
        <v>0</v>
      </c>
      <c r="BG3961" s="145">
        <f>IF(N3961="zákl. přenesená",J3961,0)</f>
        <v>0</v>
      </c>
      <c r="BH3961" s="145">
        <f>IF(N3961="sníž. přenesená",J3961,0)</f>
        <v>0</v>
      </c>
      <c r="BI3961" s="145">
        <f>IF(N3961="nulová",J3961,0)</f>
        <v>0</v>
      </c>
      <c r="BJ3961" s="16" t="s">
        <v>88</v>
      </c>
      <c r="BK3961" s="145">
        <f>ROUND(I3961*H3961,2)</f>
        <v>0</v>
      </c>
      <c r="BL3961" s="16" t="s">
        <v>188</v>
      </c>
      <c r="BM3961" s="144" t="s">
        <v>5925</v>
      </c>
    </row>
    <row r="3962" spans="2:65" s="1" customFormat="1">
      <c r="B3962" s="28"/>
      <c r="D3962" s="150" t="s">
        <v>214</v>
      </c>
      <c r="F3962" s="870" t="s">
        <v>5926</v>
      </c>
      <c r="L3962" s="28"/>
      <c r="M3962" s="152"/>
      <c r="T3962" s="52"/>
      <c r="AT3962" s="16" t="s">
        <v>214</v>
      </c>
      <c r="AU3962" s="16" t="s">
        <v>88</v>
      </c>
    </row>
    <row r="3963" spans="2:65" s="11" customFormat="1" ht="22.9" customHeight="1">
      <c r="B3963" s="121"/>
      <c r="D3963" s="122" t="s">
        <v>71</v>
      </c>
      <c r="E3963" s="130" t="s">
        <v>1998</v>
      </c>
      <c r="F3963" s="130" t="s">
        <v>1999</v>
      </c>
      <c r="J3963" s="131">
        <f>BK3963</f>
        <v>0</v>
      </c>
      <c r="L3963" s="121"/>
      <c r="M3963" s="125"/>
      <c r="P3963" s="126">
        <f>SUM(P3964:P4174)</f>
        <v>774.14325200000007</v>
      </c>
      <c r="R3963" s="126">
        <f>SUM(R3964:R4174)</f>
        <v>13.824704399999998</v>
      </c>
      <c r="T3963" s="127">
        <f>SUM(T3964:T4174)</f>
        <v>0</v>
      </c>
      <c r="AR3963" s="122" t="s">
        <v>88</v>
      </c>
      <c r="AT3963" s="128" t="s">
        <v>71</v>
      </c>
      <c r="AU3963" s="128" t="s">
        <v>80</v>
      </c>
      <c r="AY3963" s="122" t="s">
        <v>157</v>
      </c>
      <c r="BK3963" s="129">
        <f>SUM(BK3964:BK4174)</f>
        <v>0</v>
      </c>
    </row>
    <row r="3964" spans="2:65" s="1" customFormat="1" ht="24.25" customHeight="1">
      <c r="B3964" s="28"/>
      <c r="C3964" s="198" t="s">
        <v>5927</v>
      </c>
      <c r="D3964" s="198" t="s">
        <v>160</v>
      </c>
      <c r="E3964" s="199" t="s">
        <v>2238</v>
      </c>
      <c r="F3964" s="200" t="s">
        <v>5928</v>
      </c>
      <c r="G3964" s="201" t="s">
        <v>306</v>
      </c>
      <c r="H3964" s="202">
        <v>536.26400000000001</v>
      </c>
      <c r="I3964" s="903"/>
      <c r="J3964" s="203">
        <f>ROUND(I3964*H3964,2)</f>
        <v>0</v>
      </c>
      <c r="K3964" s="200" t="s">
        <v>2720</v>
      </c>
      <c r="L3964" s="28"/>
      <c r="M3964" s="140" t="s">
        <v>1</v>
      </c>
      <c r="N3964" s="141" t="s">
        <v>38</v>
      </c>
      <c r="O3964" s="142">
        <v>4.3999999999999997E-2</v>
      </c>
      <c r="P3964" s="142">
        <f>O3964*H3964</f>
        <v>23.595616</v>
      </c>
      <c r="Q3964" s="142">
        <v>2.9999999999999997E-4</v>
      </c>
      <c r="R3964" s="142">
        <f>Q3964*H3964</f>
        <v>0.1608792</v>
      </c>
      <c r="S3964" s="142">
        <v>0</v>
      </c>
      <c r="T3964" s="143">
        <f>S3964*H3964</f>
        <v>0</v>
      </c>
      <c r="AR3964" s="144" t="s">
        <v>188</v>
      </c>
      <c r="AT3964" s="144" t="s">
        <v>160</v>
      </c>
      <c r="AU3964" s="144" t="s">
        <v>88</v>
      </c>
      <c r="AY3964" s="16" t="s">
        <v>157</v>
      </c>
      <c r="BE3964" s="145">
        <f>IF(N3964="základní",J3964,0)</f>
        <v>0</v>
      </c>
      <c r="BF3964" s="145">
        <f>IF(N3964="snížená",J3964,0)</f>
        <v>0</v>
      </c>
      <c r="BG3964" s="145">
        <f>IF(N3964="zákl. přenesená",J3964,0)</f>
        <v>0</v>
      </c>
      <c r="BH3964" s="145">
        <f>IF(N3964="sníž. přenesená",J3964,0)</f>
        <v>0</v>
      </c>
      <c r="BI3964" s="145">
        <f>IF(N3964="nulová",J3964,0)</f>
        <v>0</v>
      </c>
      <c r="BJ3964" s="16" t="s">
        <v>88</v>
      </c>
      <c r="BK3964" s="145">
        <f>ROUND(I3964*H3964,2)</f>
        <v>0</v>
      </c>
      <c r="BL3964" s="16" t="s">
        <v>188</v>
      </c>
      <c r="BM3964" s="144" t="s">
        <v>5929</v>
      </c>
    </row>
    <row r="3965" spans="2:65" s="1" customFormat="1">
      <c r="B3965" s="28"/>
      <c r="D3965" s="150" t="s">
        <v>214</v>
      </c>
      <c r="F3965" s="870" t="s">
        <v>2241</v>
      </c>
      <c r="L3965" s="28"/>
      <c r="M3965" s="152"/>
      <c r="T3965" s="52"/>
      <c r="AT3965" s="16" t="s">
        <v>214</v>
      </c>
      <c r="AU3965" s="16" t="s">
        <v>88</v>
      </c>
    </row>
    <row r="3966" spans="2:65" s="12" customFormat="1">
      <c r="B3966" s="153"/>
      <c r="D3966" s="154" t="s">
        <v>259</v>
      </c>
      <c r="E3966" s="155" t="s">
        <v>1</v>
      </c>
      <c r="F3966" s="156" t="s">
        <v>2723</v>
      </c>
      <c r="H3966" s="155" t="s">
        <v>1</v>
      </c>
      <c r="L3966" s="153"/>
      <c r="M3966" s="157"/>
      <c r="T3966" s="158"/>
      <c r="AT3966" s="155" t="s">
        <v>259</v>
      </c>
      <c r="AU3966" s="155" t="s">
        <v>88</v>
      </c>
      <c r="AV3966" s="12" t="s">
        <v>80</v>
      </c>
      <c r="AW3966" s="12" t="s">
        <v>27</v>
      </c>
      <c r="AX3966" s="12" t="s">
        <v>72</v>
      </c>
      <c r="AY3966" s="155" t="s">
        <v>157</v>
      </c>
    </row>
    <row r="3967" spans="2:65" s="12" customFormat="1">
      <c r="B3967" s="153"/>
      <c r="D3967" s="154" t="s">
        <v>259</v>
      </c>
      <c r="E3967" s="155" t="s">
        <v>1</v>
      </c>
      <c r="F3967" s="156" t="s">
        <v>2758</v>
      </c>
      <c r="H3967" s="155" t="s">
        <v>1</v>
      </c>
      <c r="L3967" s="153"/>
      <c r="M3967" s="157"/>
      <c r="T3967" s="158"/>
      <c r="AT3967" s="155" t="s">
        <v>259</v>
      </c>
      <c r="AU3967" s="155" t="s">
        <v>88</v>
      </c>
      <c r="AV3967" s="12" t="s">
        <v>80</v>
      </c>
      <c r="AW3967" s="12" t="s">
        <v>27</v>
      </c>
      <c r="AX3967" s="12" t="s">
        <v>72</v>
      </c>
      <c r="AY3967" s="155" t="s">
        <v>157</v>
      </c>
    </row>
    <row r="3968" spans="2:65" s="12" customFormat="1" ht="20">
      <c r="B3968" s="153"/>
      <c r="D3968" s="154" t="s">
        <v>259</v>
      </c>
      <c r="E3968" s="155" t="s">
        <v>1</v>
      </c>
      <c r="F3968" s="156" t="s">
        <v>5792</v>
      </c>
      <c r="H3968" s="155" t="s">
        <v>1</v>
      </c>
      <c r="L3968" s="153"/>
      <c r="M3968" s="157"/>
      <c r="T3968" s="158"/>
      <c r="AT3968" s="155" t="s">
        <v>259</v>
      </c>
      <c r="AU3968" s="155" t="s">
        <v>88</v>
      </c>
      <c r="AV3968" s="12" t="s">
        <v>80</v>
      </c>
      <c r="AW3968" s="12" t="s">
        <v>27</v>
      </c>
      <c r="AX3968" s="12" t="s">
        <v>72</v>
      </c>
      <c r="AY3968" s="155" t="s">
        <v>157</v>
      </c>
    </row>
    <row r="3969" spans="2:51" s="13" customFormat="1" ht="20">
      <c r="B3969" s="159"/>
      <c r="D3969" s="154" t="s">
        <v>259</v>
      </c>
      <c r="E3969" s="160" t="s">
        <v>1</v>
      </c>
      <c r="F3969" s="161" t="s">
        <v>5930</v>
      </c>
      <c r="H3969" s="162">
        <v>68.837999999999994</v>
      </c>
      <c r="L3969" s="159"/>
      <c r="M3969" s="163"/>
      <c r="T3969" s="164"/>
      <c r="AT3969" s="160" t="s">
        <v>259</v>
      </c>
      <c r="AU3969" s="160" t="s">
        <v>88</v>
      </c>
      <c r="AV3969" s="13" t="s">
        <v>88</v>
      </c>
      <c r="AW3969" s="13" t="s">
        <v>27</v>
      </c>
      <c r="AX3969" s="13" t="s">
        <v>72</v>
      </c>
      <c r="AY3969" s="160" t="s">
        <v>157</v>
      </c>
    </row>
    <row r="3970" spans="2:51" s="13" customFormat="1">
      <c r="B3970" s="159"/>
      <c r="D3970" s="154" t="s">
        <v>259</v>
      </c>
      <c r="E3970" s="160" t="s">
        <v>1</v>
      </c>
      <c r="F3970" s="161" t="s">
        <v>5931</v>
      </c>
      <c r="H3970" s="162">
        <v>12.81</v>
      </c>
      <c r="L3970" s="159"/>
      <c r="M3970" s="163"/>
      <c r="T3970" s="164"/>
      <c r="AT3970" s="160" t="s">
        <v>259</v>
      </c>
      <c r="AU3970" s="160" t="s">
        <v>88</v>
      </c>
      <c r="AV3970" s="13" t="s">
        <v>88</v>
      </c>
      <c r="AW3970" s="13" t="s">
        <v>27</v>
      </c>
      <c r="AX3970" s="13" t="s">
        <v>72</v>
      </c>
      <c r="AY3970" s="160" t="s">
        <v>157</v>
      </c>
    </row>
    <row r="3971" spans="2:51" s="13" customFormat="1">
      <c r="B3971" s="159"/>
      <c r="D3971" s="154" t="s">
        <v>259</v>
      </c>
      <c r="E3971" s="160" t="s">
        <v>1</v>
      </c>
      <c r="F3971" s="161" t="s">
        <v>5932</v>
      </c>
      <c r="H3971" s="162">
        <v>17.367000000000001</v>
      </c>
      <c r="L3971" s="159"/>
      <c r="M3971" s="163"/>
      <c r="T3971" s="164"/>
      <c r="AT3971" s="160" t="s">
        <v>259</v>
      </c>
      <c r="AU3971" s="160" t="s">
        <v>88</v>
      </c>
      <c r="AV3971" s="13" t="s">
        <v>88</v>
      </c>
      <c r="AW3971" s="13" t="s">
        <v>27</v>
      </c>
      <c r="AX3971" s="13" t="s">
        <v>72</v>
      </c>
      <c r="AY3971" s="160" t="s">
        <v>157</v>
      </c>
    </row>
    <row r="3972" spans="2:51" s="13" customFormat="1" ht="20">
      <c r="B3972" s="159"/>
      <c r="D3972" s="154" t="s">
        <v>259</v>
      </c>
      <c r="E3972" s="160" t="s">
        <v>1</v>
      </c>
      <c r="F3972" s="161" t="s">
        <v>5933</v>
      </c>
      <c r="H3972" s="162">
        <v>58.191000000000003</v>
      </c>
      <c r="L3972" s="159"/>
      <c r="M3972" s="163"/>
      <c r="T3972" s="164"/>
      <c r="AT3972" s="160" t="s">
        <v>259</v>
      </c>
      <c r="AU3972" s="160" t="s">
        <v>88</v>
      </c>
      <c r="AV3972" s="13" t="s">
        <v>88</v>
      </c>
      <c r="AW3972" s="13" t="s">
        <v>27</v>
      </c>
      <c r="AX3972" s="13" t="s">
        <v>72</v>
      </c>
      <c r="AY3972" s="160" t="s">
        <v>157</v>
      </c>
    </row>
    <row r="3973" spans="2:51" s="13" customFormat="1">
      <c r="B3973" s="159"/>
      <c r="D3973" s="154" t="s">
        <v>259</v>
      </c>
      <c r="E3973" s="160" t="s">
        <v>1</v>
      </c>
      <c r="F3973" s="161" t="s">
        <v>5934</v>
      </c>
      <c r="H3973" s="162">
        <v>14.510999999999999</v>
      </c>
      <c r="L3973" s="159"/>
      <c r="M3973" s="163"/>
      <c r="T3973" s="164"/>
      <c r="AT3973" s="160" t="s">
        <v>259</v>
      </c>
      <c r="AU3973" s="160" t="s">
        <v>88</v>
      </c>
      <c r="AV3973" s="13" t="s">
        <v>88</v>
      </c>
      <c r="AW3973" s="13" t="s">
        <v>27</v>
      </c>
      <c r="AX3973" s="13" t="s">
        <v>72</v>
      </c>
      <c r="AY3973" s="160" t="s">
        <v>157</v>
      </c>
    </row>
    <row r="3974" spans="2:51" s="12" customFormat="1">
      <c r="B3974" s="153"/>
      <c r="D3974" s="154" t="s">
        <v>259</v>
      </c>
      <c r="E3974" s="155" t="s">
        <v>1</v>
      </c>
      <c r="F3974" s="156" t="s">
        <v>2759</v>
      </c>
      <c r="H3974" s="155" t="s">
        <v>1</v>
      </c>
      <c r="L3974" s="153"/>
      <c r="M3974" s="157"/>
      <c r="T3974" s="158"/>
      <c r="AT3974" s="155" t="s">
        <v>259</v>
      </c>
      <c r="AU3974" s="155" t="s">
        <v>88</v>
      </c>
      <c r="AV3974" s="12" t="s">
        <v>80</v>
      </c>
      <c r="AW3974" s="12" t="s">
        <v>27</v>
      </c>
      <c r="AX3974" s="12" t="s">
        <v>72</v>
      </c>
      <c r="AY3974" s="155" t="s">
        <v>157</v>
      </c>
    </row>
    <row r="3975" spans="2:51" s="13" customFormat="1">
      <c r="B3975" s="159"/>
      <c r="D3975" s="154" t="s">
        <v>259</v>
      </c>
      <c r="E3975" s="160" t="s">
        <v>1</v>
      </c>
      <c r="F3975" s="161" t="s">
        <v>5935</v>
      </c>
      <c r="H3975" s="162">
        <v>20.202000000000002</v>
      </c>
      <c r="L3975" s="159"/>
      <c r="M3975" s="163"/>
      <c r="T3975" s="164"/>
      <c r="AT3975" s="160" t="s">
        <v>259</v>
      </c>
      <c r="AU3975" s="160" t="s">
        <v>88</v>
      </c>
      <c r="AV3975" s="13" t="s">
        <v>88</v>
      </c>
      <c r="AW3975" s="13" t="s">
        <v>27</v>
      </c>
      <c r="AX3975" s="13" t="s">
        <v>72</v>
      </c>
      <c r="AY3975" s="160" t="s">
        <v>157</v>
      </c>
    </row>
    <row r="3976" spans="2:51" s="13" customFormat="1">
      <c r="B3976" s="159"/>
      <c r="D3976" s="154" t="s">
        <v>259</v>
      </c>
      <c r="E3976" s="160" t="s">
        <v>1</v>
      </c>
      <c r="F3976" s="161" t="s">
        <v>5936</v>
      </c>
      <c r="H3976" s="162">
        <v>21.89</v>
      </c>
      <c r="L3976" s="159"/>
      <c r="M3976" s="163"/>
      <c r="T3976" s="164"/>
      <c r="AT3976" s="160" t="s">
        <v>259</v>
      </c>
      <c r="AU3976" s="160" t="s">
        <v>88</v>
      </c>
      <c r="AV3976" s="13" t="s">
        <v>88</v>
      </c>
      <c r="AW3976" s="13" t="s">
        <v>27</v>
      </c>
      <c r="AX3976" s="13" t="s">
        <v>72</v>
      </c>
      <c r="AY3976" s="160" t="s">
        <v>157</v>
      </c>
    </row>
    <row r="3977" spans="2:51" s="13" customFormat="1">
      <c r="B3977" s="159"/>
      <c r="D3977" s="154" t="s">
        <v>259</v>
      </c>
      <c r="E3977" s="160" t="s">
        <v>1</v>
      </c>
      <c r="F3977" s="161" t="s">
        <v>5937</v>
      </c>
      <c r="H3977" s="162">
        <v>16.716000000000001</v>
      </c>
      <c r="L3977" s="159"/>
      <c r="M3977" s="163"/>
      <c r="T3977" s="164"/>
      <c r="AT3977" s="160" t="s">
        <v>259</v>
      </c>
      <c r="AU3977" s="160" t="s">
        <v>88</v>
      </c>
      <c r="AV3977" s="13" t="s">
        <v>88</v>
      </c>
      <c r="AW3977" s="13" t="s">
        <v>27</v>
      </c>
      <c r="AX3977" s="13" t="s">
        <v>72</v>
      </c>
      <c r="AY3977" s="160" t="s">
        <v>157</v>
      </c>
    </row>
    <row r="3978" spans="2:51" s="13" customFormat="1">
      <c r="B3978" s="159"/>
      <c r="D3978" s="154" t="s">
        <v>259</v>
      </c>
      <c r="E3978" s="160" t="s">
        <v>1</v>
      </c>
      <c r="F3978" s="161" t="s">
        <v>5938</v>
      </c>
      <c r="H3978" s="162">
        <v>18.899999999999999</v>
      </c>
      <c r="L3978" s="159"/>
      <c r="M3978" s="163"/>
      <c r="T3978" s="164"/>
      <c r="AT3978" s="160" t="s">
        <v>259</v>
      </c>
      <c r="AU3978" s="160" t="s">
        <v>88</v>
      </c>
      <c r="AV3978" s="13" t="s">
        <v>88</v>
      </c>
      <c r="AW3978" s="13" t="s">
        <v>27</v>
      </c>
      <c r="AX3978" s="13" t="s">
        <v>72</v>
      </c>
      <c r="AY3978" s="160" t="s">
        <v>157</v>
      </c>
    </row>
    <row r="3979" spans="2:51" s="13" customFormat="1">
      <c r="B3979" s="159"/>
      <c r="D3979" s="154" t="s">
        <v>259</v>
      </c>
      <c r="E3979" s="160" t="s">
        <v>1</v>
      </c>
      <c r="F3979" s="161" t="s">
        <v>5939</v>
      </c>
      <c r="H3979" s="162">
        <v>11.55</v>
      </c>
      <c r="L3979" s="159"/>
      <c r="M3979" s="163"/>
      <c r="T3979" s="164"/>
      <c r="AT3979" s="160" t="s">
        <v>259</v>
      </c>
      <c r="AU3979" s="160" t="s">
        <v>88</v>
      </c>
      <c r="AV3979" s="13" t="s">
        <v>88</v>
      </c>
      <c r="AW3979" s="13" t="s">
        <v>27</v>
      </c>
      <c r="AX3979" s="13" t="s">
        <v>72</v>
      </c>
      <c r="AY3979" s="160" t="s">
        <v>157</v>
      </c>
    </row>
    <row r="3980" spans="2:51" s="13" customFormat="1">
      <c r="B3980" s="159"/>
      <c r="D3980" s="154" t="s">
        <v>259</v>
      </c>
      <c r="E3980" s="160" t="s">
        <v>1</v>
      </c>
      <c r="F3980" s="161" t="s">
        <v>5940</v>
      </c>
      <c r="H3980" s="162">
        <v>21.42</v>
      </c>
      <c r="L3980" s="159"/>
      <c r="M3980" s="163"/>
      <c r="T3980" s="164"/>
      <c r="AT3980" s="160" t="s">
        <v>259</v>
      </c>
      <c r="AU3980" s="160" t="s">
        <v>88</v>
      </c>
      <c r="AV3980" s="13" t="s">
        <v>88</v>
      </c>
      <c r="AW3980" s="13" t="s">
        <v>27</v>
      </c>
      <c r="AX3980" s="13" t="s">
        <v>72</v>
      </c>
      <c r="AY3980" s="160" t="s">
        <v>157</v>
      </c>
    </row>
    <row r="3981" spans="2:51" s="12" customFormat="1">
      <c r="B3981" s="153"/>
      <c r="D3981" s="154" t="s">
        <v>259</v>
      </c>
      <c r="E3981" s="155" t="s">
        <v>1</v>
      </c>
      <c r="F3981" s="156" t="s">
        <v>2760</v>
      </c>
      <c r="H3981" s="155" t="s">
        <v>1</v>
      </c>
      <c r="L3981" s="153"/>
      <c r="M3981" s="157"/>
      <c r="T3981" s="158"/>
      <c r="AT3981" s="155" t="s">
        <v>259</v>
      </c>
      <c r="AU3981" s="155" t="s">
        <v>88</v>
      </c>
      <c r="AV3981" s="12" t="s">
        <v>80</v>
      </c>
      <c r="AW3981" s="12" t="s">
        <v>27</v>
      </c>
      <c r="AX3981" s="12" t="s">
        <v>72</v>
      </c>
      <c r="AY3981" s="155" t="s">
        <v>157</v>
      </c>
    </row>
    <row r="3982" spans="2:51" s="13" customFormat="1">
      <c r="B3982" s="159"/>
      <c r="D3982" s="154" t="s">
        <v>259</v>
      </c>
      <c r="E3982" s="160" t="s">
        <v>1</v>
      </c>
      <c r="F3982" s="161" t="s">
        <v>5941</v>
      </c>
      <c r="H3982" s="162">
        <v>24.78</v>
      </c>
      <c r="L3982" s="159"/>
      <c r="M3982" s="163"/>
      <c r="T3982" s="164"/>
      <c r="AT3982" s="160" t="s">
        <v>259</v>
      </c>
      <c r="AU3982" s="160" t="s">
        <v>88</v>
      </c>
      <c r="AV3982" s="13" t="s">
        <v>88</v>
      </c>
      <c r="AW3982" s="13" t="s">
        <v>27</v>
      </c>
      <c r="AX3982" s="13" t="s">
        <v>72</v>
      </c>
      <c r="AY3982" s="160" t="s">
        <v>157</v>
      </c>
    </row>
    <row r="3983" spans="2:51" s="13" customFormat="1">
      <c r="B3983" s="159"/>
      <c r="D3983" s="154" t="s">
        <v>259</v>
      </c>
      <c r="E3983" s="160" t="s">
        <v>1</v>
      </c>
      <c r="F3983" s="161" t="s">
        <v>5942</v>
      </c>
      <c r="H3983" s="162">
        <v>31.08</v>
      </c>
      <c r="L3983" s="159"/>
      <c r="M3983" s="163"/>
      <c r="T3983" s="164"/>
      <c r="AT3983" s="160" t="s">
        <v>259</v>
      </c>
      <c r="AU3983" s="160" t="s">
        <v>88</v>
      </c>
      <c r="AV3983" s="13" t="s">
        <v>88</v>
      </c>
      <c r="AW3983" s="13" t="s">
        <v>27</v>
      </c>
      <c r="AX3983" s="13" t="s">
        <v>72</v>
      </c>
      <c r="AY3983" s="160" t="s">
        <v>157</v>
      </c>
    </row>
    <row r="3984" spans="2:51" s="13" customFormat="1">
      <c r="B3984" s="159"/>
      <c r="D3984" s="154" t="s">
        <v>259</v>
      </c>
      <c r="E3984" s="160" t="s">
        <v>1</v>
      </c>
      <c r="F3984" s="161" t="s">
        <v>5943</v>
      </c>
      <c r="H3984" s="162">
        <v>14.364000000000001</v>
      </c>
      <c r="L3984" s="159"/>
      <c r="M3984" s="163"/>
      <c r="T3984" s="164"/>
      <c r="AT3984" s="160" t="s">
        <v>259</v>
      </c>
      <c r="AU3984" s="160" t="s">
        <v>88</v>
      </c>
      <c r="AV3984" s="13" t="s">
        <v>88</v>
      </c>
      <c r="AW3984" s="13" t="s">
        <v>27</v>
      </c>
      <c r="AX3984" s="13" t="s">
        <v>72</v>
      </c>
      <c r="AY3984" s="160" t="s">
        <v>157</v>
      </c>
    </row>
    <row r="3985" spans="2:65" s="13" customFormat="1" ht="20">
      <c r="B3985" s="159"/>
      <c r="D3985" s="154" t="s">
        <v>259</v>
      </c>
      <c r="E3985" s="160" t="s">
        <v>1</v>
      </c>
      <c r="F3985" s="161" t="s">
        <v>5944</v>
      </c>
      <c r="H3985" s="162">
        <v>48.006</v>
      </c>
      <c r="L3985" s="159"/>
      <c r="M3985" s="163"/>
      <c r="T3985" s="164"/>
      <c r="AT3985" s="160" t="s">
        <v>259</v>
      </c>
      <c r="AU3985" s="160" t="s">
        <v>88</v>
      </c>
      <c r="AV3985" s="13" t="s">
        <v>88</v>
      </c>
      <c r="AW3985" s="13" t="s">
        <v>27</v>
      </c>
      <c r="AX3985" s="13" t="s">
        <v>72</v>
      </c>
      <c r="AY3985" s="160" t="s">
        <v>157</v>
      </c>
    </row>
    <row r="3986" spans="2:65" s="13" customFormat="1">
      <c r="B3986" s="159"/>
      <c r="D3986" s="154" t="s">
        <v>259</v>
      </c>
      <c r="E3986" s="160" t="s">
        <v>1</v>
      </c>
      <c r="F3986" s="161" t="s">
        <v>5945</v>
      </c>
      <c r="H3986" s="162">
        <v>14.28</v>
      </c>
      <c r="L3986" s="159"/>
      <c r="M3986" s="163"/>
      <c r="T3986" s="164"/>
      <c r="AT3986" s="160" t="s">
        <v>259</v>
      </c>
      <c r="AU3986" s="160" t="s">
        <v>88</v>
      </c>
      <c r="AV3986" s="13" t="s">
        <v>88</v>
      </c>
      <c r="AW3986" s="13" t="s">
        <v>27</v>
      </c>
      <c r="AX3986" s="13" t="s">
        <v>72</v>
      </c>
      <c r="AY3986" s="160" t="s">
        <v>157</v>
      </c>
    </row>
    <row r="3987" spans="2:65" s="12" customFormat="1">
      <c r="B3987" s="153"/>
      <c r="D3987" s="154" t="s">
        <v>259</v>
      </c>
      <c r="E3987" s="155" t="s">
        <v>1</v>
      </c>
      <c r="F3987" s="156" t="s">
        <v>2761</v>
      </c>
      <c r="H3987" s="155" t="s">
        <v>1</v>
      </c>
      <c r="L3987" s="153"/>
      <c r="M3987" s="157"/>
      <c r="T3987" s="158"/>
      <c r="AT3987" s="155" t="s">
        <v>259</v>
      </c>
      <c r="AU3987" s="155" t="s">
        <v>88</v>
      </c>
      <c r="AV3987" s="12" t="s">
        <v>80</v>
      </c>
      <c r="AW3987" s="12" t="s">
        <v>27</v>
      </c>
      <c r="AX3987" s="12" t="s">
        <v>72</v>
      </c>
      <c r="AY3987" s="155" t="s">
        <v>157</v>
      </c>
    </row>
    <row r="3988" spans="2:65" s="13" customFormat="1">
      <c r="B3988" s="159"/>
      <c r="D3988" s="154" t="s">
        <v>259</v>
      </c>
      <c r="E3988" s="160" t="s">
        <v>1</v>
      </c>
      <c r="F3988" s="161" t="s">
        <v>5946</v>
      </c>
      <c r="H3988" s="162">
        <v>40.235999999999997</v>
      </c>
      <c r="L3988" s="159"/>
      <c r="M3988" s="163"/>
      <c r="T3988" s="164"/>
      <c r="AT3988" s="160" t="s">
        <v>259</v>
      </c>
      <c r="AU3988" s="160" t="s">
        <v>88</v>
      </c>
      <c r="AV3988" s="13" t="s">
        <v>88</v>
      </c>
      <c r="AW3988" s="13" t="s">
        <v>27</v>
      </c>
      <c r="AX3988" s="13" t="s">
        <v>72</v>
      </c>
      <c r="AY3988" s="160" t="s">
        <v>157</v>
      </c>
    </row>
    <row r="3989" spans="2:65" s="13" customFormat="1">
      <c r="B3989" s="159"/>
      <c r="D3989" s="154" t="s">
        <v>259</v>
      </c>
      <c r="E3989" s="160" t="s">
        <v>1</v>
      </c>
      <c r="F3989" s="161" t="s">
        <v>5947</v>
      </c>
      <c r="H3989" s="162">
        <v>24.78</v>
      </c>
      <c r="L3989" s="159"/>
      <c r="M3989" s="163"/>
      <c r="T3989" s="164"/>
      <c r="AT3989" s="160" t="s">
        <v>259</v>
      </c>
      <c r="AU3989" s="160" t="s">
        <v>88</v>
      </c>
      <c r="AV3989" s="13" t="s">
        <v>88</v>
      </c>
      <c r="AW3989" s="13" t="s">
        <v>27</v>
      </c>
      <c r="AX3989" s="13" t="s">
        <v>72</v>
      </c>
      <c r="AY3989" s="160" t="s">
        <v>157</v>
      </c>
    </row>
    <row r="3990" spans="2:65" s="13" customFormat="1">
      <c r="B3990" s="159"/>
      <c r="D3990" s="154" t="s">
        <v>259</v>
      </c>
      <c r="E3990" s="160" t="s">
        <v>1</v>
      </c>
      <c r="F3990" s="161" t="s">
        <v>5948</v>
      </c>
      <c r="H3990" s="162">
        <v>12.6</v>
      </c>
      <c r="L3990" s="159"/>
      <c r="M3990" s="163"/>
      <c r="T3990" s="164"/>
      <c r="AT3990" s="160" t="s">
        <v>259</v>
      </c>
      <c r="AU3990" s="160" t="s">
        <v>88</v>
      </c>
      <c r="AV3990" s="13" t="s">
        <v>88</v>
      </c>
      <c r="AW3990" s="13" t="s">
        <v>27</v>
      </c>
      <c r="AX3990" s="13" t="s">
        <v>72</v>
      </c>
      <c r="AY3990" s="160" t="s">
        <v>157</v>
      </c>
    </row>
    <row r="3991" spans="2:65" s="13" customFormat="1">
      <c r="B3991" s="159"/>
      <c r="D3991" s="154" t="s">
        <v>259</v>
      </c>
      <c r="E3991" s="160" t="s">
        <v>1</v>
      </c>
      <c r="F3991" s="161" t="s">
        <v>5949</v>
      </c>
      <c r="H3991" s="162">
        <v>20.768999999999998</v>
      </c>
      <c r="L3991" s="159"/>
      <c r="M3991" s="163"/>
      <c r="T3991" s="164"/>
      <c r="AT3991" s="160" t="s">
        <v>259</v>
      </c>
      <c r="AU3991" s="160" t="s">
        <v>88</v>
      </c>
      <c r="AV3991" s="13" t="s">
        <v>88</v>
      </c>
      <c r="AW3991" s="13" t="s">
        <v>27</v>
      </c>
      <c r="AX3991" s="13" t="s">
        <v>72</v>
      </c>
      <c r="AY3991" s="160" t="s">
        <v>157</v>
      </c>
    </row>
    <row r="3992" spans="2:65" s="13" customFormat="1">
      <c r="B3992" s="159"/>
      <c r="D3992" s="154" t="s">
        <v>259</v>
      </c>
      <c r="E3992" s="160" t="s">
        <v>1</v>
      </c>
      <c r="F3992" s="161" t="s">
        <v>5950</v>
      </c>
      <c r="H3992" s="162">
        <v>22.974</v>
      </c>
      <c r="L3992" s="159"/>
      <c r="M3992" s="163"/>
      <c r="T3992" s="164"/>
      <c r="AT3992" s="160" t="s">
        <v>259</v>
      </c>
      <c r="AU3992" s="160" t="s">
        <v>88</v>
      </c>
      <c r="AV3992" s="13" t="s">
        <v>88</v>
      </c>
      <c r="AW3992" s="13" t="s">
        <v>27</v>
      </c>
      <c r="AX3992" s="13" t="s">
        <v>72</v>
      </c>
      <c r="AY3992" s="160" t="s">
        <v>157</v>
      </c>
    </row>
    <row r="3993" spans="2:65" s="14" customFormat="1">
      <c r="B3993" s="165"/>
      <c r="D3993" s="154" t="s">
        <v>259</v>
      </c>
      <c r="E3993" s="166" t="s">
        <v>1</v>
      </c>
      <c r="F3993" s="167" t="s">
        <v>265</v>
      </c>
      <c r="H3993" s="168">
        <v>536.26400000000001</v>
      </c>
      <c r="L3993" s="165"/>
      <c r="M3993" s="169"/>
      <c r="T3993" s="170"/>
      <c r="AT3993" s="166" t="s">
        <v>259</v>
      </c>
      <c r="AU3993" s="166" t="s">
        <v>88</v>
      </c>
      <c r="AV3993" s="14" t="s">
        <v>164</v>
      </c>
      <c r="AW3993" s="14" t="s">
        <v>27</v>
      </c>
      <c r="AX3993" s="14" t="s">
        <v>80</v>
      </c>
      <c r="AY3993" s="166" t="s">
        <v>157</v>
      </c>
    </row>
    <row r="3994" spans="2:65" s="1" customFormat="1" ht="24.25" customHeight="1">
      <c r="B3994" s="28"/>
      <c r="C3994" s="198" t="s">
        <v>5951</v>
      </c>
      <c r="D3994" s="198" t="s">
        <v>160</v>
      </c>
      <c r="E3994" s="199" t="s">
        <v>2242</v>
      </c>
      <c r="F3994" s="200" t="s">
        <v>5952</v>
      </c>
      <c r="G3994" s="201" t="s">
        <v>306</v>
      </c>
      <c r="H3994" s="202">
        <v>523.45399999999995</v>
      </c>
      <c r="I3994" s="903"/>
      <c r="J3994" s="203">
        <f>ROUND(I3994*H3994,2)</f>
        <v>0</v>
      </c>
      <c r="K3994" s="200" t="s">
        <v>2720</v>
      </c>
      <c r="L3994" s="28"/>
      <c r="M3994" s="140" t="s">
        <v>1</v>
      </c>
      <c r="N3994" s="141" t="s">
        <v>38</v>
      </c>
      <c r="O3994" s="142">
        <v>0.375</v>
      </c>
      <c r="P3994" s="142">
        <f>O3994*H3994</f>
        <v>196.29524999999998</v>
      </c>
      <c r="Q3994" s="142">
        <v>1.5E-3</v>
      </c>
      <c r="R3994" s="142">
        <f>Q3994*H3994</f>
        <v>0.78518099999999991</v>
      </c>
      <c r="S3994" s="142">
        <v>0</v>
      </c>
      <c r="T3994" s="143">
        <f>S3994*H3994</f>
        <v>0</v>
      </c>
      <c r="AR3994" s="144" t="s">
        <v>188</v>
      </c>
      <c r="AT3994" s="144" t="s">
        <v>160</v>
      </c>
      <c r="AU3994" s="144" t="s">
        <v>88</v>
      </c>
      <c r="AY3994" s="16" t="s">
        <v>157</v>
      </c>
      <c r="BE3994" s="145">
        <f>IF(N3994="základní",J3994,0)</f>
        <v>0</v>
      </c>
      <c r="BF3994" s="145">
        <f>IF(N3994="snížená",J3994,0)</f>
        <v>0</v>
      </c>
      <c r="BG3994" s="145">
        <f>IF(N3994="zákl. přenesená",J3994,0)</f>
        <v>0</v>
      </c>
      <c r="BH3994" s="145">
        <f>IF(N3994="sníž. přenesená",J3994,0)</f>
        <v>0</v>
      </c>
      <c r="BI3994" s="145">
        <f>IF(N3994="nulová",J3994,0)</f>
        <v>0</v>
      </c>
      <c r="BJ3994" s="16" t="s">
        <v>88</v>
      </c>
      <c r="BK3994" s="145">
        <f>ROUND(I3994*H3994,2)</f>
        <v>0</v>
      </c>
      <c r="BL3994" s="16" t="s">
        <v>188</v>
      </c>
      <c r="BM3994" s="144" t="s">
        <v>5953</v>
      </c>
    </row>
    <row r="3995" spans="2:65" s="1" customFormat="1">
      <c r="B3995" s="28"/>
      <c r="D3995" s="150" t="s">
        <v>214</v>
      </c>
      <c r="F3995" s="870" t="s">
        <v>2245</v>
      </c>
      <c r="L3995" s="28"/>
      <c r="M3995" s="152"/>
      <c r="T3995" s="52"/>
      <c r="AT3995" s="16" t="s">
        <v>214</v>
      </c>
      <c r="AU3995" s="16" t="s">
        <v>88</v>
      </c>
    </row>
    <row r="3996" spans="2:65" s="12" customFormat="1">
      <c r="B3996" s="153"/>
      <c r="D3996" s="154" t="s">
        <v>259</v>
      </c>
      <c r="E3996" s="155" t="s">
        <v>1</v>
      </c>
      <c r="F3996" s="156" t="s">
        <v>2723</v>
      </c>
      <c r="H3996" s="155" t="s">
        <v>1</v>
      </c>
      <c r="L3996" s="153"/>
      <c r="M3996" s="157"/>
      <c r="T3996" s="158"/>
      <c r="AT3996" s="155" t="s">
        <v>259</v>
      </c>
      <c r="AU3996" s="155" t="s">
        <v>88</v>
      </c>
      <c r="AV3996" s="12" t="s">
        <v>80</v>
      </c>
      <c r="AW3996" s="12" t="s">
        <v>27</v>
      </c>
      <c r="AX3996" s="12" t="s">
        <v>72</v>
      </c>
      <c r="AY3996" s="155" t="s">
        <v>157</v>
      </c>
    </row>
    <row r="3997" spans="2:65" s="12" customFormat="1">
      <c r="B3997" s="153"/>
      <c r="D3997" s="154" t="s">
        <v>259</v>
      </c>
      <c r="E3997" s="155" t="s">
        <v>1</v>
      </c>
      <c r="F3997" s="156" t="s">
        <v>2758</v>
      </c>
      <c r="H3997" s="155" t="s">
        <v>1</v>
      </c>
      <c r="L3997" s="153"/>
      <c r="M3997" s="157"/>
      <c r="T3997" s="158"/>
      <c r="AT3997" s="155" t="s">
        <v>259</v>
      </c>
      <c r="AU3997" s="155" t="s">
        <v>88</v>
      </c>
      <c r="AV3997" s="12" t="s">
        <v>80</v>
      </c>
      <c r="AW3997" s="12" t="s">
        <v>27</v>
      </c>
      <c r="AX3997" s="12" t="s">
        <v>72</v>
      </c>
      <c r="AY3997" s="155" t="s">
        <v>157</v>
      </c>
    </row>
    <row r="3998" spans="2:65" s="12" customFormat="1" ht="20">
      <c r="B3998" s="153"/>
      <c r="D3998" s="154" t="s">
        <v>259</v>
      </c>
      <c r="E3998" s="155" t="s">
        <v>1</v>
      </c>
      <c r="F3998" s="156" t="s">
        <v>5792</v>
      </c>
      <c r="H3998" s="155" t="s">
        <v>1</v>
      </c>
      <c r="L3998" s="153"/>
      <c r="M3998" s="157"/>
      <c r="T3998" s="158"/>
      <c r="AT3998" s="155" t="s">
        <v>259</v>
      </c>
      <c r="AU3998" s="155" t="s">
        <v>88</v>
      </c>
      <c r="AV3998" s="12" t="s">
        <v>80</v>
      </c>
      <c r="AW3998" s="12" t="s">
        <v>27</v>
      </c>
      <c r="AX3998" s="12" t="s">
        <v>72</v>
      </c>
      <c r="AY3998" s="155" t="s">
        <v>157</v>
      </c>
    </row>
    <row r="3999" spans="2:65" s="13" customFormat="1" ht="20">
      <c r="B3999" s="159"/>
      <c r="D3999" s="154" t="s">
        <v>259</v>
      </c>
      <c r="E3999" s="160" t="s">
        <v>1</v>
      </c>
      <c r="F3999" s="161" t="s">
        <v>5930</v>
      </c>
      <c r="H3999" s="162">
        <v>68.837999999999994</v>
      </c>
      <c r="L3999" s="159"/>
      <c r="M3999" s="163"/>
      <c r="T3999" s="164"/>
      <c r="AT3999" s="160" t="s">
        <v>259</v>
      </c>
      <c r="AU3999" s="160" t="s">
        <v>88</v>
      </c>
      <c r="AV3999" s="13" t="s">
        <v>88</v>
      </c>
      <c r="AW3999" s="13" t="s">
        <v>27</v>
      </c>
      <c r="AX3999" s="13" t="s">
        <v>72</v>
      </c>
      <c r="AY3999" s="160" t="s">
        <v>157</v>
      </c>
    </row>
    <row r="4000" spans="2:65" s="13" customFormat="1">
      <c r="B4000" s="159"/>
      <c r="D4000" s="154" t="s">
        <v>259</v>
      </c>
      <c r="E4000" s="160" t="s">
        <v>1</v>
      </c>
      <c r="F4000" s="161" t="s">
        <v>5932</v>
      </c>
      <c r="H4000" s="162">
        <v>17.367000000000001</v>
      </c>
      <c r="L4000" s="159"/>
      <c r="M4000" s="163"/>
      <c r="T4000" s="164"/>
      <c r="AT4000" s="160" t="s">
        <v>259</v>
      </c>
      <c r="AU4000" s="160" t="s">
        <v>88</v>
      </c>
      <c r="AV4000" s="13" t="s">
        <v>88</v>
      </c>
      <c r="AW4000" s="13" t="s">
        <v>27</v>
      </c>
      <c r="AX4000" s="13" t="s">
        <v>72</v>
      </c>
      <c r="AY4000" s="160" t="s">
        <v>157</v>
      </c>
    </row>
    <row r="4001" spans="2:51" s="13" customFormat="1" ht="20">
      <c r="B4001" s="159"/>
      <c r="D4001" s="154" t="s">
        <v>259</v>
      </c>
      <c r="E4001" s="160" t="s">
        <v>1</v>
      </c>
      <c r="F4001" s="161" t="s">
        <v>5933</v>
      </c>
      <c r="H4001" s="162">
        <v>58.191000000000003</v>
      </c>
      <c r="L4001" s="159"/>
      <c r="M4001" s="163"/>
      <c r="T4001" s="164"/>
      <c r="AT4001" s="160" t="s">
        <v>259</v>
      </c>
      <c r="AU4001" s="160" t="s">
        <v>88</v>
      </c>
      <c r="AV4001" s="13" t="s">
        <v>88</v>
      </c>
      <c r="AW4001" s="13" t="s">
        <v>27</v>
      </c>
      <c r="AX4001" s="13" t="s">
        <v>72</v>
      </c>
      <c r="AY4001" s="160" t="s">
        <v>157</v>
      </c>
    </row>
    <row r="4002" spans="2:51" s="13" customFormat="1">
      <c r="B4002" s="159"/>
      <c r="D4002" s="154" t="s">
        <v>259</v>
      </c>
      <c r="E4002" s="160" t="s">
        <v>1</v>
      </c>
      <c r="F4002" s="161" t="s">
        <v>5934</v>
      </c>
      <c r="H4002" s="162">
        <v>14.510999999999999</v>
      </c>
      <c r="L4002" s="159"/>
      <c r="M4002" s="163"/>
      <c r="T4002" s="164"/>
      <c r="AT4002" s="160" t="s">
        <v>259</v>
      </c>
      <c r="AU4002" s="160" t="s">
        <v>88</v>
      </c>
      <c r="AV4002" s="13" t="s">
        <v>88</v>
      </c>
      <c r="AW4002" s="13" t="s">
        <v>27</v>
      </c>
      <c r="AX4002" s="13" t="s">
        <v>72</v>
      </c>
      <c r="AY4002" s="160" t="s">
        <v>157</v>
      </c>
    </row>
    <row r="4003" spans="2:51" s="12" customFormat="1">
      <c r="B4003" s="153"/>
      <c r="D4003" s="154" t="s">
        <v>259</v>
      </c>
      <c r="E4003" s="155" t="s">
        <v>1</v>
      </c>
      <c r="F4003" s="156" t="s">
        <v>2759</v>
      </c>
      <c r="H4003" s="155" t="s">
        <v>1</v>
      </c>
      <c r="L4003" s="153"/>
      <c r="M4003" s="157"/>
      <c r="T4003" s="158"/>
      <c r="AT4003" s="155" t="s">
        <v>259</v>
      </c>
      <c r="AU4003" s="155" t="s">
        <v>88</v>
      </c>
      <c r="AV4003" s="12" t="s">
        <v>80</v>
      </c>
      <c r="AW4003" s="12" t="s">
        <v>27</v>
      </c>
      <c r="AX4003" s="12" t="s">
        <v>72</v>
      </c>
      <c r="AY4003" s="155" t="s">
        <v>157</v>
      </c>
    </row>
    <row r="4004" spans="2:51" s="13" customFormat="1">
      <c r="B4004" s="159"/>
      <c r="D4004" s="154" t="s">
        <v>259</v>
      </c>
      <c r="E4004" s="160" t="s">
        <v>1</v>
      </c>
      <c r="F4004" s="161" t="s">
        <v>5935</v>
      </c>
      <c r="H4004" s="162">
        <v>20.202000000000002</v>
      </c>
      <c r="L4004" s="159"/>
      <c r="M4004" s="163"/>
      <c r="T4004" s="164"/>
      <c r="AT4004" s="160" t="s">
        <v>259</v>
      </c>
      <c r="AU4004" s="160" t="s">
        <v>88</v>
      </c>
      <c r="AV4004" s="13" t="s">
        <v>88</v>
      </c>
      <c r="AW4004" s="13" t="s">
        <v>27</v>
      </c>
      <c r="AX4004" s="13" t="s">
        <v>72</v>
      </c>
      <c r="AY4004" s="160" t="s">
        <v>157</v>
      </c>
    </row>
    <row r="4005" spans="2:51" s="13" customFormat="1">
      <c r="B4005" s="159"/>
      <c r="D4005" s="154" t="s">
        <v>259</v>
      </c>
      <c r="E4005" s="160" t="s">
        <v>1</v>
      </c>
      <c r="F4005" s="161" t="s">
        <v>5936</v>
      </c>
      <c r="H4005" s="162">
        <v>21.89</v>
      </c>
      <c r="L4005" s="159"/>
      <c r="M4005" s="163"/>
      <c r="T4005" s="164"/>
      <c r="AT4005" s="160" t="s">
        <v>259</v>
      </c>
      <c r="AU4005" s="160" t="s">
        <v>88</v>
      </c>
      <c r="AV4005" s="13" t="s">
        <v>88</v>
      </c>
      <c r="AW4005" s="13" t="s">
        <v>27</v>
      </c>
      <c r="AX4005" s="13" t="s">
        <v>72</v>
      </c>
      <c r="AY4005" s="160" t="s">
        <v>157</v>
      </c>
    </row>
    <row r="4006" spans="2:51" s="13" customFormat="1">
      <c r="B4006" s="159"/>
      <c r="D4006" s="154" t="s">
        <v>259</v>
      </c>
      <c r="E4006" s="160" t="s">
        <v>1</v>
      </c>
      <c r="F4006" s="161" t="s">
        <v>5937</v>
      </c>
      <c r="H4006" s="162">
        <v>16.716000000000001</v>
      </c>
      <c r="L4006" s="159"/>
      <c r="M4006" s="163"/>
      <c r="T4006" s="164"/>
      <c r="AT4006" s="160" t="s">
        <v>259</v>
      </c>
      <c r="AU4006" s="160" t="s">
        <v>88</v>
      </c>
      <c r="AV4006" s="13" t="s">
        <v>88</v>
      </c>
      <c r="AW4006" s="13" t="s">
        <v>27</v>
      </c>
      <c r="AX4006" s="13" t="s">
        <v>72</v>
      </c>
      <c r="AY4006" s="160" t="s">
        <v>157</v>
      </c>
    </row>
    <row r="4007" spans="2:51" s="13" customFormat="1">
      <c r="B4007" s="159"/>
      <c r="D4007" s="154" t="s">
        <v>259</v>
      </c>
      <c r="E4007" s="160" t="s">
        <v>1</v>
      </c>
      <c r="F4007" s="161" t="s">
        <v>5938</v>
      </c>
      <c r="H4007" s="162">
        <v>18.899999999999999</v>
      </c>
      <c r="L4007" s="159"/>
      <c r="M4007" s="163"/>
      <c r="T4007" s="164"/>
      <c r="AT4007" s="160" t="s">
        <v>259</v>
      </c>
      <c r="AU4007" s="160" t="s">
        <v>88</v>
      </c>
      <c r="AV4007" s="13" t="s">
        <v>88</v>
      </c>
      <c r="AW4007" s="13" t="s">
        <v>27</v>
      </c>
      <c r="AX4007" s="13" t="s">
        <v>72</v>
      </c>
      <c r="AY4007" s="160" t="s">
        <v>157</v>
      </c>
    </row>
    <row r="4008" spans="2:51" s="13" customFormat="1">
      <c r="B4008" s="159"/>
      <c r="D4008" s="154" t="s">
        <v>259</v>
      </c>
      <c r="E4008" s="160" t="s">
        <v>1</v>
      </c>
      <c r="F4008" s="161" t="s">
        <v>5939</v>
      </c>
      <c r="H4008" s="162">
        <v>11.55</v>
      </c>
      <c r="L4008" s="159"/>
      <c r="M4008" s="163"/>
      <c r="T4008" s="164"/>
      <c r="AT4008" s="160" t="s">
        <v>259</v>
      </c>
      <c r="AU4008" s="160" t="s">
        <v>88</v>
      </c>
      <c r="AV4008" s="13" t="s">
        <v>88</v>
      </c>
      <c r="AW4008" s="13" t="s">
        <v>27</v>
      </c>
      <c r="AX4008" s="13" t="s">
        <v>72</v>
      </c>
      <c r="AY4008" s="160" t="s">
        <v>157</v>
      </c>
    </row>
    <row r="4009" spans="2:51" s="13" customFormat="1">
      <c r="B4009" s="159"/>
      <c r="D4009" s="154" t="s">
        <v>259</v>
      </c>
      <c r="E4009" s="160" t="s">
        <v>1</v>
      </c>
      <c r="F4009" s="161" t="s">
        <v>5940</v>
      </c>
      <c r="H4009" s="162">
        <v>21.42</v>
      </c>
      <c r="L4009" s="159"/>
      <c r="M4009" s="163"/>
      <c r="T4009" s="164"/>
      <c r="AT4009" s="160" t="s">
        <v>259</v>
      </c>
      <c r="AU4009" s="160" t="s">
        <v>88</v>
      </c>
      <c r="AV4009" s="13" t="s">
        <v>88</v>
      </c>
      <c r="AW4009" s="13" t="s">
        <v>27</v>
      </c>
      <c r="AX4009" s="13" t="s">
        <v>72</v>
      </c>
      <c r="AY4009" s="160" t="s">
        <v>157</v>
      </c>
    </row>
    <row r="4010" spans="2:51" s="12" customFormat="1">
      <c r="B4010" s="153"/>
      <c r="D4010" s="154" t="s">
        <v>259</v>
      </c>
      <c r="E4010" s="155" t="s">
        <v>1</v>
      </c>
      <c r="F4010" s="156" t="s">
        <v>2760</v>
      </c>
      <c r="H4010" s="155" t="s">
        <v>1</v>
      </c>
      <c r="L4010" s="153"/>
      <c r="M4010" s="157"/>
      <c r="T4010" s="158"/>
      <c r="AT4010" s="155" t="s">
        <v>259</v>
      </c>
      <c r="AU4010" s="155" t="s">
        <v>88</v>
      </c>
      <c r="AV4010" s="12" t="s">
        <v>80</v>
      </c>
      <c r="AW4010" s="12" t="s">
        <v>27</v>
      </c>
      <c r="AX4010" s="12" t="s">
        <v>72</v>
      </c>
      <c r="AY4010" s="155" t="s">
        <v>157</v>
      </c>
    </row>
    <row r="4011" spans="2:51" s="13" customFormat="1">
      <c r="B4011" s="159"/>
      <c r="D4011" s="154" t="s">
        <v>259</v>
      </c>
      <c r="E4011" s="160" t="s">
        <v>1</v>
      </c>
      <c r="F4011" s="161" t="s">
        <v>5941</v>
      </c>
      <c r="H4011" s="162">
        <v>24.78</v>
      </c>
      <c r="L4011" s="159"/>
      <c r="M4011" s="163"/>
      <c r="T4011" s="164"/>
      <c r="AT4011" s="160" t="s">
        <v>259</v>
      </c>
      <c r="AU4011" s="160" t="s">
        <v>88</v>
      </c>
      <c r="AV4011" s="13" t="s">
        <v>88</v>
      </c>
      <c r="AW4011" s="13" t="s">
        <v>27</v>
      </c>
      <c r="AX4011" s="13" t="s">
        <v>72</v>
      </c>
      <c r="AY4011" s="160" t="s">
        <v>157</v>
      </c>
    </row>
    <row r="4012" spans="2:51" s="13" customFormat="1">
      <c r="B4012" s="159"/>
      <c r="D4012" s="154" t="s">
        <v>259</v>
      </c>
      <c r="E4012" s="160" t="s">
        <v>1</v>
      </c>
      <c r="F4012" s="161" t="s">
        <v>5942</v>
      </c>
      <c r="H4012" s="162">
        <v>31.08</v>
      </c>
      <c r="L4012" s="159"/>
      <c r="M4012" s="163"/>
      <c r="T4012" s="164"/>
      <c r="AT4012" s="160" t="s">
        <v>259</v>
      </c>
      <c r="AU4012" s="160" t="s">
        <v>88</v>
      </c>
      <c r="AV4012" s="13" t="s">
        <v>88</v>
      </c>
      <c r="AW4012" s="13" t="s">
        <v>27</v>
      </c>
      <c r="AX4012" s="13" t="s">
        <v>72</v>
      </c>
      <c r="AY4012" s="160" t="s">
        <v>157</v>
      </c>
    </row>
    <row r="4013" spans="2:51" s="13" customFormat="1">
      <c r="B4013" s="159"/>
      <c r="D4013" s="154" t="s">
        <v>259</v>
      </c>
      <c r="E4013" s="160" t="s">
        <v>1</v>
      </c>
      <c r="F4013" s="161" t="s">
        <v>5943</v>
      </c>
      <c r="H4013" s="162">
        <v>14.364000000000001</v>
      </c>
      <c r="L4013" s="159"/>
      <c r="M4013" s="163"/>
      <c r="T4013" s="164"/>
      <c r="AT4013" s="160" t="s">
        <v>259</v>
      </c>
      <c r="AU4013" s="160" t="s">
        <v>88</v>
      </c>
      <c r="AV4013" s="13" t="s">
        <v>88</v>
      </c>
      <c r="AW4013" s="13" t="s">
        <v>27</v>
      </c>
      <c r="AX4013" s="13" t="s">
        <v>72</v>
      </c>
      <c r="AY4013" s="160" t="s">
        <v>157</v>
      </c>
    </row>
    <row r="4014" spans="2:51" s="13" customFormat="1" ht="20">
      <c r="B4014" s="159"/>
      <c r="D4014" s="154" t="s">
        <v>259</v>
      </c>
      <c r="E4014" s="160" t="s">
        <v>1</v>
      </c>
      <c r="F4014" s="161" t="s">
        <v>5944</v>
      </c>
      <c r="H4014" s="162">
        <v>48.006</v>
      </c>
      <c r="L4014" s="159"/>
      <c r="M4014" s="163"/>
      <c r="T4014" s="164"/>
      <c r="AT4014" s="160" t="s">
        <v>259</v>
      </c>
      <c r="AU4014" s="160" t="s">
        <v>88</v>
      </c>
      <c r="AV4014" s="13" t="s">
        <v>88</v>
      </c>
      <c r="AW4014" s="13" t="s">
        <v>27</v>
      </c>
      <c r="AX4014" s="13" t="s">
        <v>72</v>
      </c>
      <c r="AY4014" s="160" t="s">
        <v>157</v>
      </c>
    </row>
    <row r="4015" spans="2:51" s="13" customFormat="1">
      <c r="B4015" s="159"/>
      <c r="D4015" s="154" t="s">
        <v>259</v>
      </c>
      <c r="E4015" s="160" t="s">
        <v>1</v>
      </c>
      <c r="F4015" s="161" t="s">
        <v>5945</v>
      </c>
      <c r="H4015" s="162">
        <v>14.28</v>
      </c>
      <c r="L4015" s="159"/>
      <c r="M4015" s="163"/>
      <c r="T4015" s="164"/>
      <c r="AT4015" s="160" t="s">
        <v>259</v>
      </c>
      <c r="AU4015" s="160" t="s">
        <v>88</v>
      </c>
      <c r="AV4015" s="13" t="s">
        <v>88</v>
      </c>
      <c r="AW4015" s="13" t="s">
        <v>27</v>
      </c>
      <c r="AX4015" s="13" t="s">
        <v>72</v>
      </c>
      <c r="AY4015" s="160" t="s">
        <v>157</v>
      </c>
    </row>
    <row r="4016" spans="2:51" s="12" customFormat="1">
      <c r="B4016" s="153"/>
      <c r="D4016" s="154" t="s">
        <v>259</v>
      </c>
      <c r="E4016" s="155" t="s">
        <v>1</v>
      </c>
      <c r="F4016" s="156" t="s">
        <v>2761</v>
      </c>
      <c r="H4016" s="155" t="s">
        <v>1</v>
      </c>
      <c r="L4016" s="153"/>
      <c r="M4016" s="157"/>
      <c r="T4016" s="158"/>
      <c r="AT4016" s="155" t="s">
        <v>259</v>
      </c>
      <c r="AU4016" s="155" t="s">
        <v>88</v>
      </c>
      <c r="AV4016" s="12" t="s">
        <v>80</v>
      </c>
      <c r="AW4016" s="12" t="s">
        <v>27</v>
      </c>
      <c r="AX4016" s="12" t="s">
        <v>72</v>
      </c>
      <c r="AY4016" s="155" t="s">
        <v>157</v>
      </c>
    </row>
    <row r="4017" spans="2:65" s="13" customFormat="1">
      <c r="B4017" s="159"/>
      <c r="D4017" s="154" t="s">
        <v>259</v>
      </c>
      <c r="E4017" s="160" t="s">
        <v>1</v>
      </c>
      <c r="F4017" s="161" t="s">
        <v>5946</v>
      </c>
      <c r="H4017" s="162">
        <v>40.235999999999997</v>
      </c>
      <c r="L4017" s="159"/>
      <c r="M4017" s="163"/>
      <c r="T4017" s="164"/>
      <c r="AT4017" s="160" t="s">
        <v>259</v>
      </c>
      <c r="AU4017" s="160" t="s">
        <v>88</v>
      </c>
      <c r="AV4017" s="13" t="s">
        <v>88</v>
      </c>
      <c r="AW4017" s="13" t="s">
        <v>27</v>
      </c>
      <c r="AX4017" s="13" t="s">
        <v>72</v>
      </c>
      <c r="AY4017" s="160" t="s">
        <v>157</v>
      </c>
    </row>
    <row r="4018" spans="2:65" s="13" customFormat="1">
      <c r="B4018" s="159"/>
      <c r="D4018" s="154" t="s">
        <v>259</v>
      </c>
      <c r="E4018" s="160" t="s">
        <v>1</v>
      </c>
      <c r="F4018" s="161" t="s">
        <v>5947</v>
      </c>
      <c r="H4018" s="162">
        <v>24.78</v>
      </c>
      <c r="L4018" s="159"/>
      <c r="M4018" s="163"/>
      <c r="T4018" s="164"/>
      <c r="AT4018" s="160" t="s">
        <v>259</v>
      </c>
      <c r="AU4018" s="160" t="s">
        <v>88</v>
      </c>
      <c r="AV4018" s="13" t="s">
        <v>88</v>
      </c>
      <c r="AW4018" s="13" t="s">
        <v>27</v>
      </c>
      <c r="AX4018" s="13" t="s">
        <v>72</v>
      </c>
      <c r="AY4018" s="160" t="s">
        <v>157</v>
      </c>
    </row>
    <row r="4019" spans="2:65" s="13" customFormat="1">
      <c r="B4019" s="159"/>
      <c r="D4019" s="154" t="s">
        <v>259</v>
      </c>
      <c r="E4019" s="160" t="s">
        <v>1</v>
      </c>
      <c r="F4019" s="161" t="s">
        <v>5948</v>
      </c>
      <c r="H4019" s="162">
        <v>12.6</v>
      </c>
      <c r="L4019" s="159"/>
      <c r="M4019" s="163"/>
      <c r="T4019" s="164"/>
      <c r="AT4019" s="160" t="s">
        <v>259</v>
      </c>
      <c r="AU4019" s="160" t="s">
        <v>88</v>
      </c>
      <c r="AV4019" s="13" t="s">
        <v>88</v>
      </c>
      <c r="AW4019" s="13" t="s">
        <v>27</v>
      </c>
      <c r="AX4019" s="13" t="s">
        <v>72</v>
      </c>
      <c r="AY4019" s="160" t="s">
        <v>157</v>
      </c>
    </row>
    <row r="4020" spans="2:65" s="13" customFormat="1">
      <c r="B4020" s="159"/>
      <c r="D4020" s="154" t="s">
        <v>259</v>
      </c>
      <c r="E4020" s="160" t="s">
        <v>1</v>
      </c>
      <c r="F4020" s="161" t="s">
        <v>5949</v>
      </c>
      <c r="H4020" s="162">
        <v>20.768999999999998</v>
      </c>
      <c r="L4020" s="159"/>
      <c r="M4020" s="163"/>
      <c r="T4020" s="164"/>
      <c r="AT4020" s="160" t="s">
        <v>259</v>
      </c>
      <c r="AU4020" s="160" t="s">
        <v>88</v>
      </c>
      <c r="AV4020" s="13" t="s">
        <v>88</v>
      </c>
      <c r="AW4020" s="13" t="s">
        <v>27</v>
      </c>
      <c r="AX4020" s="13" t="s">
        <v>72</v>
      </c>
      <c r="AY4020" s="160" t="s">
        <v>157</v>
      </c>
    </row>
    <row r="4021" spans="2:65" s="13" customFormat="1">
      <c r="B4021" s="159"/>
      <c r="D4021" s="154" t="s">
        <v>259</v>
      </c>
      <c r="E4021" s="160" t="s">
        <v>1</v>
      </c>
      <c r="F4021" s="161" t="s">
        <v>5950</v>
      </c>
      <c r="H4021" s="162">
        <v>22.974</v>
      </c>
      <c r="L4021" s="159"/>
      <c r="M4021" s="163"/>
      <c r="T4021" s="164"/>
      <c r="AT4021" s="160" t="s">
        <v>259</v>
      </c>
      <c r="AU4021" s="160" t="s">
        <v>88</v>
      </c>
      <c r="AV4021" s="13" t="s">
        <v>88</v>
      </c>
      <c r="AW4021" s="13" t="s">
        <v>27</v>
      </c>
      <c r="AX4021" s="13" t="s">
        <v>72</v>
      </c>
      <c r="AY4021" s="160" t="s">
        <v>157</v>
      </c>
    </row>
    <row r="4022" spans="2:65" s="14" customFormat="1">
      <c r="B4022" s="165"/>
      <c r="D4022" s="154" t="s">
        <v>259</v>
      </c>
      <c r="E4022" s="166" t="s">
        <v>1</v>
      </c>
      <c r="F4022" s="167" t="s">
        <v>265</v>
      </c>
      <c r="H4022" s="168">
        <v>523.45399999999995</v>
      </c>
      <c r="L4022" s="165"/>
      <c r="M4022" s="169"/>
      <c r="T4022" s="170"/>
      <c r="AT4022" s="166" t="s">
        <v>259</v>
      </c>
      <c r="AU4022" s="166" t="s">
        <v>88</v>
      </c>
      <c r="AV4022" s="14" t="s">
        <v>164</v>
      </c>
      <c r="AW4022" s="14" t="s">
        <v>27</v>
      </c>
      <c r="AX4022" s="14" t="s">
        <v>80</v>
      </c>
      <c r="AY4022" s="166" t="s">
        <v>157</v>
      </c>
    </row>
    <row r="4023" spans="2:65" s="1" customFormat="1" ht="33" customHeight="1">
      <c r="B4023" s="28"/>
      <c r="C4023" s="198" t="s">
        <v>5954</v>
      </c>
      <c r="D4023" s="198" t="s">
        <v>160</v>
      </c>
      <c r="E4023" s="199" t="s">
        <v>5955</v>
      </c>
      <c r="F4023" s="200" t="s">
        <v>5956</v>
      </c>
      <c r="G4023" s="201" t="s">
        <v>306</v>
      </c>
      <c r="H4023" s="202">
        <v>523.45399999999995</v>
      </c>
      <c r="I4023" s="903"/>
      <c r="J4023" s="203">
        <f>ROUND(I4023*H4023,2)</f>
        <v>0</v>
      </c>
      <c r="K4023" s="200" t="s">
        <v>2720</v>
      </c>
      <c r="L4023" s="28"/>
      <c r="M4023" s="140" t="s">
        <v>1</v>
      </c>
      <c r="N4023" s="141" t="s">
        <v>38</v>
      </c>
      <c r="O4023" s="142">
        <v>9.9000000000000005E-2</v>
      </c>
      <c r="P4023" s="142">
        <f>O4023*H4023</f>
        <v>51.821945999999997</v>
      </c>
      <c r="Q4023" s="142">
        <v>4.4999999999999997E-3</v>
      </c>
      <c r="R4023" s="142">
        <f>Q4023*H4023</f>
        <v>2.3555429999999995</v>
      </c>
      <c r="S4023" s="142">
        <v>0</v>
      </c>
      <c r="T4023" s="143">
        <f>S4023*H4023</f>
        <v>0</v>
      </c>
      <c r="AR4023" s="144" t="s">
        <v>188</v>
      </c>
      <c r="AT4023" s="144" t="s">
        <v>160</v>
      </c>
      <c r="AU4023" s="144" t="s">
        <v>88</v>
      </c>
      <c r="AY4023" s="16" t="s">
        <v>157</v>
      </c>
      <c r="BE4023" s="145">
        <f>IF(N4023="základní",J4023,0)</f>
        <v>0</v>
      </c>
      <c r="BF4023" s="145">
        <f>IF(N4023="snížená",J4023,0)</f>
        <v>0</v>
      </c>
      <c r="BG4023" s="145">
        <f>IF(N4023="zákl. přenesená",J4023,0)</f>
        <v>0</v>
      </c>
      <c r="BH4023" s="145">
        <f>IF(N4023="sníž. přenesená",J4023,0)</f>
        <v>0</v>
      </c>
      <c r="BI4023" s="145">
        <f>IF(N4023="nulová",J4023,0)</f>
        <v>0</v>
      </c>
      <c r="BJ4023" s="16" t="s">
        <v>88</v>
      </c>
      <c r="BK4023" s="145">
        <f>ROUND(I4023*H4023,2)</f>
        <v>0</v>
      </c>
      <c r="BL4023" s="16" t="s">
        <v>188</v>
      </c>
      <c r="BM4023" s="144" t="s">
        <v>5957</v>
      </c>
    </row>
    <row r="4024" spans="2:65" s="1" customFormat="1">
      <c r="B4024" s="28"/>
      <c r="D4024" s="150" t="s">
        <v>214</v>
      </c>
      <c r="F4024" s="870" t="s">
        <v>5958</v>
      </c>
      <c r="L4024" s="28"/>
      <c r="M4024" s="152"/>
      <c r="T4024" s="52"/>
      <c r="AT4024" s="16" t="s">
        <v>214</v>
      </c>
      <c r="AU4024" s="16" t="s">
        <v>88</v>
      </c>
    </row>
    <row r="4025" spans="2:65" s="12" customFormat="1">
      <c r="B4025" s="153"/>
      <c r="D4025" s="154" t="s">
        <v>259</v>
      </c>
      <c r="E4025" s="155" t="s">
        <v>1</v>
      </c>
      <c r="F4025" s="156" t="s">
        <v>2723</v>
      </c>
      <c r="H4025" s="155" t="s">
        <v>1</v>
      </c>
      <c r="L4025" s="153"/>
      <c r="M4025" s="157"/>
      <c r="T4025" s="158"/>
      <c r="AT4025" s="155" t="s">
        <v>259</v>
      </c>
      <c r="AU4025" s="155" t="s">
        <v>88</v>
      </c>
      <c r="AV4025" s="12" t="s">
        <v>80</v>
      </c>
      <c r="AW4025" s="12" t="s">
        <v>27</v>
      </c>
      <c r="AX4025" s="12" t="s">
        <v>72</v>
      </c>
      <c r="AY4025" s="155" t="s">
        <v>157</v>
      </c>
    </row>
    <row r="4026" spans="2:65" s="12" customFormat="1">
      <c r="B4026" s="153"/>
      <c r="D4026" s="154" t="s">
        <v>259</v>
      </c>
      <c r="E4026" s="155" t="s">
        <v>1</v>
      </c>
      <c r="F4026" s="156" t="s">
        <v>2758</v>
      </c>
      <c r="H4026" s="155" t="s">
        <v>1</v>
      </c>
      <c r="L4026" s="153"/>
      <c r="M4026" s="157"/>
      <c r="T4026" s="158"/>
      <c r="AT4026" s="155" t="s">
        <v>259</v>
      </c>
      <c r="AU4026" s="155" t="s">
        <v>88</v>
      </c>
      <c r="AV4026" s="12" t="s">
        <v>80</v>
      </c>
      <c r="AW4026" s="12" t="s">
        <v>27</v>
      </c>
      <c r="AX4026" s="12" t="s">
        <v>72</v>
      </c>
      <c r="AY4026" s="155" t="s">
        <v>157</v>
      </c>
    </row>
    <row r="4027" spans="2:65" s="12" customFormat="1" ht="20">
      <c r="B4027" s="153"/>
      <c r="D4027" s="154" t="s">
        <v>259</v>
      </c>
      <c r="E4027" s="155" t="s">
        <v>1</v>
      </c>
      <c r="F4027" s="156" t="s">
        <v>5792</v>
      </c>
      <c r="H4027" s="155" t="s">
        <v>1</v>
      </c>
      <c r="L4027" s="153"/>
      <c r="M4027" s="157"/>
      <c r="T4027" s="158"/>
      <c r="AT4027" s="155" t="s">
        <v>259</v>
      </c>
      <c r="AU4027" s="155" t="s">
        <v>88</v>
      </c>
      <c r="AV4027" s="12" t="s">
        <v>80</v>
      </c>
      <c r="AW4027" s="12" t="s">
        <v>27</v>
      </c>
      <c r="AX4027" s="12" t="s">
        <v>72</v>
      </c>
      <c r="AY4027" s="155" t="s">
        <v>157</v>
      </c>
    </row>
    <row r="4028" spans="2:65" s="13" customFormat="1" ht="20">
      <c r="B4028" s="159"/>
      <c r="D4028" s="154" t="s">
        <v>259</v>
      </c>
      <c r="E4028" s="160" t="s">
        <v>1</v>
      </c>
      <c r="F4028" s="161" t="s">
        <v>5930</v>
      </c>
      <c r="H4028" s="162">
        <v>68.837999999999994</v>
      </c>
      <c r="L4028" s="159"/>
      <c r="M4028" s="163"/>
      <c r="T4028" s="164"/>
      <c r="AT4028" s="160" t="s">
        <v>259</v>
      </c>
      <c r="AU4028" s="160" t="s">
        <v>88</v>
      </c>
      <c r="AV4028" s="13" t="s">
        <v>88</v>
      </c>
      <c r="AW4028" s="13" t="s">
        <v>27</v>
      </c>
      <c r="AX4028" s="13" t="s">
        <v>72</v>
      </c>
      <c r="AY4028" s="160" t="s">
        <v>157</v>
      </c>
    </row>
    <row r="4029" spans="2:65" s="13" customFormat="1">
      <c r="B4029" s="159"/>
      <c r="D4029" s="154" t="s">
        <v>259</v>
      </c>
      <c r="E4029" s="160" t="s">
        <v>1</v>
      </c>
      <c r="F4029" s="161" t="s">
        <v>5932</v>
      </c>
      <c r="H4029" s="162">
        <v>17.367000000000001</v>
      </c>
      <c r="L4029" s="159"/>
      <c r="M4029" s="163"/>
      <c r="T4029" s="164"/>
      <c r="AT4029" s="160" t="s">
        <v>259</v>
      </c>
      <c r="AU4029" s="160" t="s">
        <v>88</v>
      </c>
      <c r="AV4029" s="13" t="s">
        <v>88</v>
      </c>
      <c r="AW4029" s="13" t="s">
        <v>27</v>
      </c>
      <c r="AX4029" s="13" t="s">
        <v>72</v>
      </c>
      <c r="AY4029" s="160" t="s">
        <v>157</v>
      </c>
    </row>
    <row r="4030" spans="2:65" s="13" customFormat="1" ht="20">
      <c r="B4030" s="159"/>
      <c r="D4030" s="154" t="s">
        <v>259</v>
      </c>
      <c r="E4030" s="160" t="s">
        <v>1</v>
      </c>
      <c r="F4030" s="161" t="s">
        <v>5933</v>
      </c>
      <c r="H4030" s="162">
        <v>58.191000000000003</v>
      </c>
      <c r="L4030" s="159"/>
      <c r="M4030" s="163"/>
      <c r="T4030" s="164"/>
      <c r="AT4030" s="160" t="s">
        <v>259</v>
      </c>
      <c r="AU4030" s="160" t="s">
        <v>88</v>
      </c>
      <c r="AV4030" s="13" t="s">
        <v>88</v>
      </c>
      <c r="AW4030" s="13" t="s">
        <v>27</v>
      </c>
      <c r="AX4030" s="13" t="s">
        <v>72</v>
      </c>
      <c r="AY4030" s="160" t="s">
        <v>157</v>
      </c>
    </row>
    <row r="4031" spans="2:65" s="13" customFormat="1">
      <c r="B4031" s="159"/>
      <c r="D4031" s="154" t="s">
        <v>259</v>
      </c>
      <c r="E4031" s="160" t="s">
        <v>1</v>
      </c>
      <c r="F4031" s="161" t="s">
        <v>5934</v>
      </c>
      <c r="H4031" s="162">
        <v>14.510999999999999</v>
      </c>
      <c r="L4031" s="159"/>
      <c r="M4031" s="163"/>
      <c r="T4031" s="164"/>
      <c r="AT4031" s="160" t="s">
        <v>259</v>
      </c>
      <c r="AU4031" s="160" t="s">
        <v>88</v>
      </c>
      <c r="AV4031" s="13" t="s">
        <v>88</v>
      </c>
      <c r="AW4031" s="13" t="s">
        <v>27</v>
      </c>
      <c r="AX4031" s="13" t="s">
        <v>72</v>
      </c>
      <c r="AY4031" s="160" t="s">
        <v>157</v>
      </c>
    </row>
    <row r="4032" spans="2:65" s="12" customFormat="1">
      <c r="B4032" s="153"/>
      <c r="D4032" s="154" t="s">
        <v>259</v>
      </c>
      <c r="E4032" s="155" t="s">
        <v>1</v>
      </c>
      <c r="F4032" s="156" t="s">
        <v>2759</v>
      </c>
      <c r="H4032" s="155" t="s">
        <v>1</v>
      </c>
      <c r="L4032" s="153"/>
      <c r="M4032" s="157"/>
      <c r="T4032" s="158"/>
      <c r="AT4032" s="155" t="s">
        <v>259</v>
      </c>
      <c r="AU4032" s="155" t="s">
        <v>88</v>
      </c>
      <c r="AV4032" s="12" t="s">
        <v>80</v>
      </c>
      <c r="AW4032" s="12" t="s">
        <v>27</v>
      </c>
      <c r="AX4032" s="12" t="s">
        <v>72</v>
      </c>
      <c r="AY4032" s="155" t="s">
        <v>157</v>
      </c>
    </row>
    <row r="4033" spans="2:51" s="13" customFormat="1">
      <c r="B4033" s="159"/>
      <c r="D4033" s="154" t="s">
        <v>259</v>
      </c>
      <c r="E4033" s="160" t="s">
        <v>1</v>
      </c>
      <c r="F4033" s="161" t="s">
        <v>5935</v>
      </c>
      <c r="H4033" s="162">
        <v>20.202000000000002</v>
      </c>
      <c r="L4033" s="159"/>
      <c r="M4033" s="163"/>
      <c r="T4033" s="164"/>
      <c r="AT4033" s="160" t="s">
        <v>259</v>
      </c>
      <c r="AU4033" s="160" t="s">
        <v>88</v>
      </c>
      <c r="AV4033" s="13" t="s">
        <v>88</v>
      </c>
      <c r="AW4033" s="13" t="s">
        <v>27</v>
      </c>
      <c r="AX4033" s="13" t="s">
        <v>72</v>
      </c>
      <c r="AY4033" s="160" t="s">
        <v>157</v>
      </c>
    </row>
    <row r="4034" spans="2:51" s="13" customFormat="1">
      <c r="B4034" s="159"/>
      <c r="D4034" s="154" t="s">
        <v>259</v>
      </c>
      <c r="E4034" s="160" t="s">
        <v>1</v>
      </c>
      <c r="F4034" s="161" t="s">
        <v>5936</v>
      </c>
      <c r="H4034" s="162">
        <v>21.89</v>
      </c>
      <c r="L4034" s="159"/>
      <c r="M4034" s="163"/>
      <c r="T4034" s="164"/>
      <c r="AT4034" s="160" t="s">
        <v>259</v>
      </c>
      <c r="AU4034" s="160" t="s">
        <v>88</v>
      </c>
      <c r="AV4034" s="13" t="s">
        <v>88</v>
      </c>
      <c r="AW4034" s="13" t="s">
        <v>27</v>
      </c>
      <c r="AX4034" s="13" t="s">
        <v>72</v>
      </c>
      <c r="AY4034" s="160" t="s">
        <v>157</v>
      </c>
    </row>
    <row r="4035" spans="2:51" s="13" customFormat="1">
      <c r="B4035" s="159"/>
      <c r="D4035" s="154" t="s">
        <v>259</v>
      </c>
      <c r="E4035" s="160" t="s">
        <v>1</v>
      </c>
      <c r="F4035" s="161" t="s">
        <v>5937</v>
      </c>
      <c r="H4035" s="162">
        <v>16.716000000000001</v>
      </c>
      <c r="L4035" s="159"/>
      <c r="M4035" s="163"/>
      <c r="T4035" s="164"/>
      <c r="AT4035" s="160" t="s">
        <v>259</v>
      </c>
      <c r="AU4035" s="160" t="s">
        <v>88</v>
      </c>
      <c r="AV4035" s="13" t="s">
        <v>88</v>
      </c>
      <c r="AW4035" s="13" t="s">
        <v>27</v>
      </c>
      <c r="AX4035" s="13" t="s">
        <v>72</v>
      </c>
      <c r="AY4035" s="160" t="s">
        <v>157</v>
      </c>
    </row>
    <row r="4036" spans="2:51" s="13" customFormat="1">
      <c r="B4036" s="159"/>
      <c r="D4036" s="154" t="s">
        <v>259</v>
      </c>
      <c r="E4036" s="160" t="s">
        <v>1</v>
      </c>
      <c r="F4036" s="161" t="s">
        <v>5938</v>
      </c>
      <c r="H4036" s="162">
        <v>18.899999999999999</v>
      </c>
      <c r="L4036" s="159"/>
      <c r="M4036" s="163"/>
      <c r="T4036" s="164"/>
      <c r="AT4036" s="160" t="s">
        <v>259</v>
      </c>
      <c r="AU4036" s="160" t="s">
        <v>88</v>
      </c>
      <c r="AV4036" s="13" t="s">
        <v>88</v>
      </c>
      <c r="AW4036" s="13" t="s">
        <v>27</v>
      </c>
      <c r="AX4036" s="13" t="s">
        <v>72</v>
      </c>
      <c r="AY4036" s="160" t="s">
        <v>157</v>
      </c>
    </row>
    <row r="4037" spans="2:51" s="13" customFormat="1">
      <c r="B4037" s="159"/>
      <c r="D4037" s="154" t="s">
        <v>259</v>
      </c>
      <c r="E4037" s="160" t="s">
        <v>1</v>
      </c>
      <c r="F4037" s="161" t="s">
        <v>5939</v>
      </c>
      <c r="H4037" s="162">
        <v>11.55</v>
      </c>
      <c r="L4037" s="159"/>
      <c r="M4037" s="163"/>
      <c r="T4037" s="164"/>
      <c r="AT4037" s="160" t="s">
        <v>259</v>
      </c>
      <c r="AU4037" s="160" t="s">
        <v>88</v>
      </c>
      <c r="AV4037" s="13" t="s">
        <v>88</v>
      </c>
      <c r="AW4037" s="13" t="s">
        <v>27</v>
      </c>
      <c r="AX4037" s="13" t="s">
        <v>72</v>
      </c>
      <c r="AY4037" s="160" t="s">
        <v>157</v>
      </c>
    </row>
    <row r="4038" spans="2:51" s="13" customFormat="1">
      <c r="B4038" s="159"/>
      <c r="D4038" s="154" t="s">
        <v>259</v>
      </c>
      <c r="E4038" s="160" t="s">
        <v>1</v>
      </c>
      <c r="F4038" s="161" t="s">
        <v>5940</v>
      </c>
      <c r="H4038" s="162">
        <v>21.42</v>
      </c>
      <c r="L4038" s="159"/>
      <c r="M4038" s="163"/>
      <c r="T4038" s="164"/>
      <c r="AT4038" s="160" t="s">
        <v>259</v>
      </c>
      <c r="AU4038" s="160" t="s">
        <v>88</v>
      </c>
      <c r="AV4038" s="13" t="s">
        <v>88</v>
      </c>
      <c r="AW4038" s="13" t="s">
        <v>27</v>
      </c>
      <c r="AX4038" s="13" t="s">
        <v>72</v>
      </c>
      <c r="AY4038" s="160" t="s">
        <v>157</v>
      </c>
    </row>
    <row r="4039" spans="2:51" s="12" customFormat="1">
      <c r="B4039" s="153"/>
      <c r="D4039" s="154" t="s">
        <v>259</v>
      </c>
      <c r="E4039" s="155" t="s">
        <v>1</v>
      </c>
      <c r="F4039" s="156" t="s">
        <v>2760</v>
      </c>
      <c r="H4039" s="155" t="s">
        <v>1</v>
      </c>
      <c r="L4039" s="153"/>
      <c r="M4039" s="157"/>
      <c r="T4039" s="158"/>
      <c r="AT4039" s="155" t="s">
        <v>259</v>
      </c>
      <c r="AU4039" s="155" t="s">
        <v>88</v>
      </c>
      <c r="AV4039" s="12" t="s">
        <v>80</v>
      </c>
      <c r="AW4039" s="12" t="s">
        <v>27</v>
      </c>
      <c r="AX4039" s="12" t="s">
        <v>72</v>
      </c>
      <c r="AY4039" s="155" t="s">
        <v>157</v>
      </c>
    </row>
    <row r="4040" spans="2:51" s="13" customFormat="1">
      <c r="B4040" s="159"/>
      <c r="D4040" s="154" t="s">
        <v>259</v>
      </c>
      <c r="E4040" s="160" t="s">
        <v>1</v>
      </c>
      <c r="F4040" s="161" t="s">
        <v>5941</v>
      </c>
      <c r="H4040" s="162">
        <v>24.78</v>
      </c>
      <c r="L4040" s="159"/>
      <c r="M4040" s="163"/>
      <c r="T4040" s="164"/>
      <c r="AT4040" s="160" t="s">
        <v>259</v>
      </c>
      <c r="AU4040" s="160" t="s">
        <v>88</v>
      </c>
      <c r="AV4040" s="13" t="s">
        <v>88</v>
      </c>
      <c r="AW4040" s="13" t="s">
        <v>27</v>
      </c>
      <c r="AX4040" s="13" t="s">
        <v>72</v>
      </c>
      <c r="AY4040" s="160" t="s">
        <v>157</v>
      </c>
    </row>
    <row r="4041" spans="2:51" s="13" customFormat="1">
      <c r="B4041" s="159"/>
      <c r="D4041" s="154" t="s">
        <v>259</v>
      </c>
      <c r="E4041" s="160" t="s">
        <v>1</v>
      </c>
      <c r="F4041" s="161" t="s">
        <v>5942</v>
      </c>
      <c r="H4041" s="162">
        <v>31.08</v>
      </c>
      <c r="L4041" s="159"/>
      <c r="M4041" s="163"/>
      <c r="T4041" s="164"/>
      <c r="AT4041" s="160" t="s">
        <v>259</v>
      </c>
      <c r="AU4041" s="160" t="s">
        <v>88</v>
      </c>
      <c r="AV4041" s="13" t="s">
        <v>88</v>
      </c>
      <c r="AW4041" s="13" t="s">
        <v>27</v>
      </c>
      <c r="AX4041" s="13" t="s">
        <v>72</v>
      </c>
      <c r="AY4041" s="160" t="s">
        <v>157</v>
      </c>
    </row>
    <row r="4042" spans="2:51" s="13" customFormat="1">
      <c r="B4042" s="159"/>
      <c r="D4042" s="154" t="s">
        <v>259</v>
      </c>
      <c r="E4042" s="160" t="s">
        <v>1</v>
      </c>
      <c r="F4042" s="161" t="s">
        <v>5943</v>
      </c>
      <c r="H4042" s="162">
        <v>14.364000000000001</v>
      </c>
      <c r="L4042" s="159"/>
      <c r="M4042" s="163"/>
      <c r="T4042" s="164"/>
      <c r="AT4042" s="160" t="s">
        <v>259</v>
      </c>
      <c r="AU4042" s="160" t="s">
        <v>88</v>
      </c>
      <c r="AV4042" s="13" t="s">
        <v>88</v>
      </c>
      <c r="AW4042" s="13" t="s">
        <v>27</v>
      </c>
      <c r="AX4042" s="13" t="s">
        <v>72</v>
      </c>
      <c r="AY4042" s="160" t="s">
        <v>157</v>
      </c>
    </row>
    <row r="4043" spans="2:51" s="13" customFormat="1" ht="20">
      <c r="B4043" s="159"/>
      <c r="D4043" s="154" t="s">
        <v>259</v>
      </c>
      <c r="E4043" s="160" t="s">
        <v>1</v>
      </c>
      <c r="F4043" s="161" t="s">
        <v>5944</v>
      </c>
      <c r="H4043" s="162">
        <v>48.006</v>
      </c>
      <c r="L4043" s="159"/>
      <c r="M4043" s="163"/>
      <c r="T4043" s="164"/>
      <c r="AT4043" s="160" t="s">
        <v>259</v>
      </c>
      <c r="AU4043" s="160" t="s">
        <v>88</v>
      </c>
      <c r="AV4043" s="13" t="s">
        <v>88</v>
      </c>
      <c r="AW4043" s="13" t="s">
        <v>27</v>
      </c>
      <c r="AX4043" s="13" t="s">
        <v>72</v>
      </c>
      <c r="AY4043" s="160" t="s">
        <v>157</v>
      </c>
    </row>
    <row r="4044" spans="2:51" s="13" customFormat="1">
      <c r="B4044" s="159"/>
      <c r="D4044" s="154" t="s">
        <v>259</v>
      </c>
      <c r="E4044" s="160" t="s">
        <v>1</v>
      </c>
      <c r="F4044" s="161" t="s">
        <v>5945</v>
      </c>
      <c r="H4044" s="162">
        <v>14.28</v>
      </c>
      <c r="L4044" s="159"/>
      <c r="M4044" s="163"/>
      <c r="T4044" s="164"/>
      <c r="AT4044" s="160" t="s">
        <v>259</v>
      </c>
      <c r="AU4044" s="160" t="s">
        <v>88</v>
      </c>
      <c r="AV4044" s="13" t="s">
        <v>88</v>
      </c>
      <c r="AW4044" s="13" t="s">
        <v>27</v>
      </c>
      <c r="AX4044" s="13" t="s">
        <v>72</v>
      </c>
      <c r="AY4044" s="160" t="s">
        <v>157</v>
      </c>
    </row>
    <row r="4045" spans="2:51" s="12" customFormat="1">
      <c r="B4045" s="153"/>
      <c r="D4045" s="154" t="s">
        <v>259</v>
      </c>
      <c r="E4045" s="155" t="s">
        <v>1</v>
      </c>
      <c r="F4045" s="156" t="s">
        <v>2761</v>
      </c>
      <c r="H4045" s="155" t="s">
        <v>1</v>
      </c>
      <c r="L4045" s="153"/>
      <c r="M4045" s="157"/>
      <c r="T4045" s="158"/>
      <c r="AT4045" s="155" t="s">
        <v>259</v>
      </c>
      <c r="AU4045" s="155" t="s">
        <v>88</v>
      </c>
      <c r="AV4045" s="12" t="s">
        <v>80</v>
      </c>
      <c r="AW4045" s="12" t="s">
        <v>27</v>
      </c>
      <c r="AX4045" s="12" t="s">
        <v>72</v>
      </c>
      <c r="AY4045" s="155" t="s">
        <v>157</v>
      </c>
    </row>
    <row r="4046" spans="2:51" s="13" customFormat="1">
      <c r="B4046" s="159"/>
      <c r="D4046" s="154" t="s">
        <v>259</v>
      </c>
      <c r="E4046" s="160" t="s">
        <v>1</v>
      </c>
      <c r="F4046" s="161" t="s">
        <v>5946</v>
      </c>
      <c r="H4046" s="162">
        <v>40.235999999999997</v>
      </c>
      <c r="L4046" s="159"/>
      <c r="M4046" s="163"/>
      <c r="T4046" s="164"/>
      <c r="AT4046" s="160" t="s">
        <v>259</v>
      </c>
      <c r="AU4046" s="160" t="s">
        <v>88</v>
      </c>
      <c r="AV4046" s="13" t="s">
        <v>88</v>
      </c>
      <c r="AW4046" s="13" t="s">
        <v>27</v>
      </c>
      <c r="AX4046" s="13" t="s">
        <v>72</v>
      </c>
      <c r="AY4046" s="160" t="s">
        <v>157</v>
      </c>
    </row>
    <row r="4047" spans="2:51" s="13" customFormat="1">
      <c r="B4047" s="159"/>
      <c r="D4047" s="154" t="s">
        <v>259</v>
      </c>
      <c r="E4047" s="160" t="s">
        <v>1</v>
      </c>
      <c r="F4047" s="161" t="s">
        <v>5947</v>
      </c>
      <c r="H4047" s="162">
        <v>24.78</v>
      </c>
      <c r="L4047" s="159"/>
      <c r="M4047" s="163"/>
      <c r="T4047" s="164"/>
      <c r="AT4047" s="160" t="s">
        <v>259</v>
      </c>
      <c r="AU4047" s="160" t="s">
        <v>88</v>
      </c>
      <c r="AV4047" s="13" t="s">
        <v>88</v>
      </c>
      <c r="AW4047" s="13" t="s">
        <v>27</v>
      </c>
      <c r="AX4047" s="13" t="s">
        <v>72</v>
      </c>
      <c r="AY4047" s="160" t="s">
        <v>157</v>
      </c>
    </row>
    <row r="4048" spans="2:51" s="13" customFormat="1">
      <c r="B4048" s="159"/>
      <c r="D4048" s="154" t="s">
        <v>259</v>
      </c>
      <c r="E4048" s="160" t="s">
        <v>1</v>
      </c>
      <c r="F4048" s="161" t="s">
        <v>5948</v>
      </c>
      <c r="H4048" s="162">
        <v>12.6</v>
      </c>
      <c r="L4048" s="159"/>
      <c r="M4048" s="163"/>
      <c r="T4048" s="164"/>
      <c r="AT4048" s="160" t="s">
        <v>259</v>
      </c>
      <c r="AU4048" s="160" t="s">
        <v>88</v>
      </c>
      <c r="AV4048" s="13" t="s">
        <v>88</v>
      </c>
      <c r="AW4048" s="13" t="s">
        <v>27</v>
      </c>
      <c r="AX4048" s="13" t="s">
        <v>72</v>
      </c>
      <c r="AY4048" s="160" t="s">
        <v>157</v>
      </c>
    </row>
    <row r="4049" spans="2:65" s="13" customFormat="1">
      <c r="B4049" s="159"/>
      <c r="D4049" s="154" t="s">
        <v>259</v>
      </c>
      <c r="E4049" s="160" t="s">
        <v>1</v>
      </c>
      <c r="F4049" s="161" t="s">
        <v>5949</v>
      </c>
      <c r="H4049" s="162">
        <v>20.768999999999998</v>
      </c>
      <c r="L4049" s="159"/>
      <c r="M4049" s="163"/>
      <c r="T4049" s="164"/>
      <c r="AT4049" s="160" t="s">
        <v>259</v>
      </c>
      <c r="AU4049" s="160" t="s">
        <v>88</v>
      </c>
      <c r="AV4049" s="13" t="s">
        <v>88</v>
      </c>
      <c r="AW4049" s="13" t="s">
        <v>27</v>
      </c>
      <c r="AX4049" s="13" t="s">
        <v>72</v>
      </c>
      <c r="AY4049" s="160" t="s">
        <v>157</v>
      </c>
    </row>
    <row r="4050" spans="2:65" s="13" customFormat="1">
      <c r="B4050" s="159"/>
      <c r="D4050" s="154" t="s">
        <v>259</v>
      </c>
      <c r="E4050" s="160" t="s">
        <v>1</v>
      </c>
      <c r="F4050" s="161" t="s">
        <v>5950</v>
      </c>
      <c r="H4050" s="162">
        <v>22.974</v>
      </c>
      <c r="L4050" s="159"/>
      <c r="M4050" s="163"/>
      <c r="T4050" s="164"/>
      <c r="AT4050" s="160" t="s">
        <v>259</v>
      </c>
      <c r="AU4050" s="160" t="s">
        <v>88</v>
      </c>
      <c r="AV4050" s="13" t="s">
        <v>88</v>
      </c>
      <c r="AW4050" s="13" t="s">
        <v>27</v>
      </c>
      <c r="AX4050" s="13" t="s">
        <v>72</v>
      </c>
      <c r="AY4050" s="160" t="s">
        <v>157</v>
      </c>
    </row>
    <row r="4051" spans="2:65" s="14" customFormat="1">
      <c r="B4051" s="165"/>
      <c r="D4051" s="154" t="s">
        <v>259</v>
      </c>
      <c r="E4051" s="166" t="s">
        <v>1</v>
      </c>
      <c r="F4051" s="167" t="s">
        <v>265</v>
      </c>
      <c r="H4051" s="168">
        <v>523.45399999999995</v>
      </c>
      <c r="L4051" s="165"/>
      <c r="M4051" s="169"/>
      <c r="T4051" s="170"/>
      <c r="AT4051" s="166" t="s">
        <v>259</v>
      </c>
      <c r="AU4051" s="166" t="s">
        <v>88</v>
      </c>
      <c r="AV4051" s="14" t="s">
        <v>164</v>
      </c>
      <c r="AW4051" s="14" t="s">
        <v>27</v>
      </c>
      <c r="AX4051" s="14" t="s">
        <v>80</v>
      </c>
      <c r="AY4051" s="166" t="s">
        <v>157</v>
      </c>
    </row>
    <row r="4052" spans="2:65" s="1" customFormat="1" ht="33" customHeight="1">
      <c r="B4052" s="28"/>
      <c r="C4052" s="198" t="s">
        <v>5959</v>
      </c>
      <c r="D4052" s="198" t="s">
        <v>160</v>
      </c>
      <c r="E4052" s="199" t="s">
        <v>5960</v>
      </c>
      <c r="F4052" s="200" t="s">
        <v>5961</v>
      </c>
      <c r="G4052" s="201" t="s">
        <v>411</v>
      </c>
      <c r="H4052" s="202">
        <v>359.36399999999998</v>
      </c>
      <c r="I4052" s="903"/>
      <c r="J4052" s="203">
        <f>ROUND(I4052*H4052,2)</f>
        <v>0</v>
      </c>
      <c r="K4052" s="200" t="s">
        <v>2720</v>
      </c>
      <c r="L4052" s="28"/>
      <c r="M4052" s="140" t="s">
        <v>1</v>
      </c>
      <c r="N4052" s="141" t="s">
        <v>38</v>
      </c>
      <c r="O4052" s="142">
        <v>7.0000000000000007E-2</v>
      </c>
      <c r="P4052" s="142">
        <f>O4052*H4052</f>
        <v>25.155480000000001</v>
      </c>
      <c r="Q4052" s="142">
        <v>2.0000000000000001E-4</v>
      </c>
      <c r="R4052" s="142">
        <f>Q4052*H4052</f>
        <v>7.1872800000000001E-2</v>
      </c>
      <c r="S4052" s="142">
        <v>0</v>
      </c>
      <c r="T4052" s="143">
        <f>S4052*H4052</f>
        <v>0</v>
      </c>
      <c r="AR4052" s="144" t="s">
        <v>188</v>
      </c>
      <c r="AT4052" s="144" t="s">
        <v>160</v>
      </c>
      <c r="AU4052" s="144" t="s">
        <v>88</v>
      </c>
      <c r="AY4052" s="16" t="s">
        <v>157</v>
      </c>
      <c r="BE4052" s="145">
        <f>IF(N4052="základní",J4052,0)</f>
        <v>0</v>
      </c>
      <c r="BF4052" s="145">
        <f>IF(N4052="snížená",J4052,0)</f>
        <v>0</v>
      </c>
      <c r="BG4052" s="145">
        <f>IF(N4052="zákl. přenesená",J4052,0)</f>
        <v>0</v>
      </c>
      <c r="BH4052" s="145">
        <f>IF(N4052="sníž. přenesená",J4052,0)</f>
        <v>0</v>
      </c>
      <c r="BI4052" s="145">
        <f>IF(N4052="nulová",J4052,0)</f>
        <v>0</v>
      </c>
      <c r="BJ4052" s="16" t="s">
        <v>88</v>
      </c>
      <c r="BK4052" s="145">
        <f>ROUND(I4052*H4052,2)</f>
        <v>0</v>
      </c>
      <c r="BL4052" s="16" t="s">
        <v>188</v>
      </c>
      <c r="BM4052" s="144" t="s">
        <v>5962</v>
      </c>
    </row>
    <row r="4053" spans="2:65" s="1" customFormat="1">
      <c r="B4053" s="28"/>
      <c r="D4053" s="150" t="s">
        <v>214</v>
      </c>
      <c r="F4053" s="870" t="s">
        <v>5963</v>
      </c>
      <c r="L4053" s="28"/>
      <c r="M4053" s="152"/>
      <c r="T4053" s="52"/>
      <c r="AT4053" s="16" t="s">
        <v>214</v>
      </c>
      <c r="AU4053" s="16" t="s">
        <v>88</v>
      </c>
    </row>
    <row r="4054" spans="2:65" s="12" customFormat="1">
      <c r="B4054" s="153"/>
      <c r="D4054" s="154" t="s">
        <v>259</v>
      </c>
      <c r="E4054" s="155" t="s">
        <v>1</v>
      </c>
      <c r="F4054" s="156" t="s">
        <v>2723</v>
      </c>
      <c r="H4054" s="155" t="s">
        <v>1</v>
      </c>
      <c r="L4054" s="153"/>
      <c r="M4054" s="157"/>
      <c r="T4054" s="158"/>
      <c r="AT4054" s="155" t="s">
        <v>259</v>
      </c>
      <c r="AU4054" s="155" t="s">
        <v>88</v>
      </c>
      <c r="AV4054" s="12" t="s">
        <v>80</v>
      </c>
      <c r="AW4054" s="12" t="s">
        <v>27</v>
      </c>
      <c r="AX4054" s="12" t="s">
        <v>72</v>
      </c>
      <c r="AY4054" s="155" t="s">
        <v>157</v>
      </c>
    </row>
    <row r="4055" spans="2:65" s="12" customFormat="1">
      <c r="B4055" s="153"/>
      <c r="D4055" s="154" t="s">
        <v>259</v>
      </c>
      <c r="E4055" s="155" t="s">
        <v>1</v>
      </c>
      <c r="F4055" s="156" t="s">
        <v>2758</v>
      </c>
      <c r="H4055" s="155" t="s">
        <v>1</v>
      </c>
      <c r="L4055" s="153"/>
      <c r="M4055" s="157"/>
      <c r="T4055" s="158"/>
      <c r="AT4055" s="155" t="s">
        <v>259</v>
      </c>
      <c r="AU4055" s="155" t="s">
        <v>88</v>
      </c>
      <c r="AV4055" s="12" t="s">
        <v>80</v>
      </c>
      <c r="AW4055" s="12" t="s">
        <v>27</v>
      </c>
      <c r="AX4055" s="12" t="s">
        <v>72</v>
      </c>
      <c r="AY4055" s="155" t="s">
        <v>157</v>
      </c>
    </row>
    <row r="4056" spans="2:65" s="12" customFormat="1" ht="20">
      <c r="B4056" s="153"/>
      <c r="D4056" s="154" t="s">
        <v>259</v>
      </c>
      <c r="E4056" s="155" t="s">
        <v>1</v>
      </c>
      <c r="F4056" s="156" t="s">
        <v>5792</v>
      </c>
      <c r="H4056" s="155" t="s">
        <v>1</v>
      </c>
      <c r="L4056" s="153"/>
      <c r="M4056" s="157"/>
      <c r="T4056" s="158"/>
      <c r="AT4056" s="155" t="s">
        <v>259</v>
      </c>
      <c r="AU4056" s="155" t="s">
        <v>88</v>
      </c>
      <c r="AV4056" s="12" t="s">
        <v>80</v>
      </c>
      <c r="AW4056" s="12" t="s">
        <v>27</v>
      </c>
      <c r="AX4056" s="12" t="s">
        <v>72</v>
      </c>
      <c r="AY4056" s="155" t="s">
        <v>157</v>
      </c>
    </row>
    <row r="4057" spans="2:65" s="13" customFormat="1" ht="20">
      <c r="B4057" s="159"/>
      <c r="D4057" s="154" t="s">
        <v>259</v>
      </c>
      <c r="E4057" s="160" t="s">
        <v>1</v>
      </c>
      <c r="F4057" s="161" t="s">
        <v>5964</v>
      </c>
      <c r="H4057" s="162">
        <v>36.78</v>
      </c>
      <c r="L4057" s="159"/>
      <c r="M4057" s="163"/>
      <c r="T4057" s="164"/>
      <c r="AT4057" s="160" t="s">
        <v>259</v>
      </c>
      <c r="AU4057" s="160" t="s">
        <v>88</v>
      </c>
      <c r="AV4057" s="13" t="s">
        <v>88</v>
      </c>
      <c r="AW4057" s="13" t="s">
        <v>27</v>
      </c>
      <c r="AX4057" s="13" t="s">
        <v>72</v>
      </c>
      <c r="AY4057" s="160" t="s">
        <v>157</v>
      </c>
    </row>
    <row r="4058" spans="2:65" s="13" customFormat="1">
      <c r="B4058" s="159"/>
      <c r="D4058" s="154" t="s">
        <v>259</v>
      </c>
      <c r="E4058" s="160" t="s">
        <v>1</v>
      </c>
      <c r="F4058" s="161" t="s">
        <v>5965</v>
      </c>
      <c r="H4058" s="162">
        <v>10.1</v>
      </c>
      <c r="L4058" s="159"/>
      <c r="M4058" s="163"/>
      <c r="T4058" s="164"/>
      <c r="AT4058" s="160" t="s">
        <v>259</v>
      </c>
      <c r="AU4058" s="160" t="s">
        <v>88</v>
      </c>
      <c r="AV4058" s="13" t="s">
        <v>88</v>
      </c>
      <c r="AW4058" s="13" t="s">
        <v>27</v>
      </c>
      <c r="AX4058" s="13" t="s">
        <v>72</v>
      </c>
      <c r="AY4058" s="160" t="s">
        <v>157</v>
      </c>
    </row>
    <row r="4059" spans="2:65" s="13" customFormat="1">
      <c r="B4059" s="159"/>
      <c r="D4059" s="154" t="s">
        <v>259</v>
      </c>
      <c r="E4059" s="160" t="s">
        <v>1</v>
      </c>
      <c r="F4059" s="161" t="s">
        <v>5966</v>
      </c>
      <c r="H4059" s="162">
        <v>12.27</v>
      </c>
      <c r="L4059" s="159"/>
      <c r="M4059" s="163"/>
      <c r="T4059" s="164"/>
      <c r="AT4059" s="160" t="s">
        <v>259</v>
      </c>
      <c r="AU4059" s="160" t="s">
        <v>88</v>
      </c>
      <c r="AV4059" s="13" t="s">
        <v>88</v>
      </c>
      <c r="AW4059" s="13" t="s">
        <v>27</v>
      </c>
      <c r="AX4059" s="13" t="s">
        <v>72</v>
      </c>
      <c r="AY4059" s="160" t="s">
        <v>157</v>
      </c>
    </row>
    <row r="4060" spans="2:65" s="13" customFormat="1">
      <c r="B4060" s="159"/>
      <c r="D4060" s="154" t="s">
        <v>259</v>
      </c>
      <c r="E4060" s="160" t="s">
        <v>1</v>
      </c>
      <c r="F4060" s="161" t="s">
        <v>5967</v>
      </c>
      <c r="H4060" s="162">
        <v>31.71</v>
      </c>
      <c r="L4060" s="159"/>
      <c r="M4060" s="163"/>
      <c r="T4060" s="164"/>
      <c r="AT4060" s="160" t="s">
        <v>259</v>
      </c>
      <c r="AU4060" s="160" t="s">
        <v>88</v>
      </c>
      <c r="AV4060" s="13" t="s">
        <v>88</v>
      </c>
      <c r="AW4060" s="13" t="s">
        <v>27</v>
      </c>
      <c r="AX4060" s="13" t="s">
        <v>72</v>
      </c>
      <c r="AY4060" s="160" t="s">
        <v>157</v>
      </c>
    </row>
    <row r="4061" spans="2:65" s="13" customFormat="1">
      <c r="B4061" s="159"/>
      <c r="D4061" s="154" t="s">
        <v>259</v>
      </c>
      <c r="E4061" s="160" t="s">
        <v>1</v>
      </c>
      <c r="F4061" s="161" t="s">
        <v>5968</v>
      </c>
      <c r="H4061" s="162">
        <v>10.91</v>
      </c>
      <c r="L4061" s="159"/>
      <c r="M4061" s="163"/>
      <c r="T4061" s="164"/>
      <c r="AT4061" s="160" t="s">
        <v>259</v>
      </c>
      <c r="AU4061" s="160" t="s">
        <v>88</v>
      </c>
      <c r="AV4061" s="13" t="s">
        <v>88</v>
      </c>
      <c r="AW4061" s="13" t="s">
        <v>27</v>
      </c>
      <c r="AX4061" s="13" t="s">
        <v>72</v>
      </c>
      <c r="AY4061" s="160" t="s">
        <v>157</v>
      </c>
    </row>
    <row r="4062" spans="2:65" s="12" customFormat="1">
      <c r="B4062" s="153"/>
      <c r="D4062" s="154" t="s">
        <v>259</v>
      </c>
      <c r="E4062" s="155" t="s">
        <v>1</v>
      </c>
      <c r="F4062" s="156" t="s">
        <v>2759</v>
      </c>
      <c r="H4062" s="155" t="s">
        <v>1</v>
      </c>
      <c r="L4062" s="153"/>
      <c r="M4062" s="157"/>
      <c r="T4062" s="158"/>
      <c r="AT4062" s="155" t="s">
        <v>259</v>
      </c>
      <c r="AU4062" s="155" t="s">
        <v>88</v>
      </c>
      <c r="AV4062" s="12" t="s">
        <v>80</v>
      </c>
      <c r="AW4062" s="12" t="s">
        <v>27</v>
      </c>
      <c r="AX4062" s="12" t="s">
        <v>72</v>
      </c>
      <c r="AY4062" s="155" t="s">
        <v>157</v>
      </c>
    </row>
    <row r="4063" spans="2:65" s="13" customFormat="1">
      <c r="B4063" s="159"/>
      <c r="D4063" s="154" t="s">
        <v>259</v>
      </c>
      <c r="E4063" s="160" t="s">
        <v>1</v>
      </c>
      <c r="F4063" s="161" t="s">
        <v>5969</v>
      </c>
      <c r="H4063" s="162">
        <v>13.62</v>
      </c>
      <c r="L4063" s="159"/>
      <c r="M4063" s="163"/>
      <c r="T4063" s="164"/>
      <c r="AT4063" s="160" t="s">
        <v>259</v>
      </c>
      <c r="AU4063" s="160" t="s">
        <v>88</v>
      </c>
      <c r="AV4063" s="13" t="s">
        <v>88</v>
      </c>
      <c r="AW4063" s="13" t="s">
        <v>27</v>
      </c>
      <c r="AX4063" s="13" t="s">
        <v>72</v>
      </c>
      <c r="AY4063" s="160" t="s">
        <v>157</v>
      </c>
    </row>
    <row r="4064" spans="2:65" s="13" customFormat="1">
      <c r="B4064" s="159"/>
      <c r="D4064" s="154" t="s">
        <v>259</v>
      </c>
      <c r="E4064" s="160" t="s">
        <v>1</v>
      </c>
      <c r="F4064" s="161" t="s">
        <v>5970</v>
      </c>
      <c r="H4064" s="162">
        <v>14.423999999999999</v>
      </c>
      <c r="L4064" s="159"/>
      <c r="M4064" s="163"/>
      <c r="T4064" s="164"/>
      <c r="AT4064" s="160" t="s">
        <v>259</v>
      </c>
      <c r="AU4064" s="160" t="s">
        <v>88</v>
      </c>
      <c r="AV4064" s="13" t="s">
        <v>88</v>
      </c>
      <c r="AW4064" s="13" t="s">
        <v>27</v>
      </c>
      <c r="AX4064" s="13" t="s">
        <v>72</v>
      </c>
      <c r="AY4064" s="160" t="s">
        <v>157</v>
      </c>
    </row>
    <row r="4065" spans="2:51" s="13" customFormat="1">
      <c r="B4065" s="159"/>
      <c r="D4065" s="154" t="s">
        <v>259</v>
      </c>
      <c r="E4065" s="160" t="s">
        <v>1</v>
      </c>
      <c r="F4065" s="161" t="s">
        <v>5971</v>
      </c>
      <c r="H4065" s="162">
        <v>11.96</v>
      </c>
      <c r="L4065" s="159"/>
      <c r="M4065" s="163"/>
      <c r="T4065" s="164"/>
      <c r="AT4065" s="160" t="s">
        <v>259</v>
      </c>
      <c r="AU4065" s="160" t="s">
        <v>88</v>
      </c>
      <c r="AV4065" s="13" t="s">
        <v>88</v>
      </c>
      <c r="AW4065" s="13" t="s">
        <v>27</v>
      </c>
      <c r="AX4065" s="13" t="s">
        <v>72</v>
      </c>
      <c r="AY4065" s="160" t="s">
        <v>157</v>
      </c>
    </row>
    <row r="4066" spans="2:51" s="13" customFormat="1">
      <c r="B4066" s="159"/>
      <c r="D4066" s="154" t="s">
        <v>259</v>
      </c>
      <c r="E4066" s="160" t="s">
        <v>1</v>
      </c>
      <c r="F4066" s="161" t="s">
        <v>5972</v>
      </c>
      <c r="H4066" s="162">
        <v>13</v>
      </c>
      <c r="L4066" s="159"/>
      <c r="M4066" s="163"/>
      <c r="T4066" s="164"/>
      <c r="AT4066" s="160" t="s">
        <v>259</v>
      </c>
      <c r="AU4066" s="160" t="s">
        <v>88</v>
      </c>
      <c r="AV4066" s="13" t="s">
        <v>88</v>
      </c>
      <c r="AW4066" s="13" t="s">
        <v>27</v>
      </c>
      <c r="AX4066" s="13" t="s">
        <v>72</v>
      </c>
      <c r="AY4066" s="160" t="s">
        <v>157</v>
      </c>
    </row>
    <row r="4067" spans="2:51" s="13" customFormat="1">
      <c r="B4067" s="159"/>
      <c r="D4067" s="154" t="s">
        <v>259</v>
      </c>
      <c r="E4067" s="160" t="s">
        <v>1</v>
      </c>
      <c r="F4067" s="161" t="s">
        <v>5973</v>
      </c>
      <c r="H4067" s="162">
        <v>9.5</v>
      </c>
      <c r="L4067" s="159"/>
      <c r="M4067" s="163"/>
      <c r="T4067" s="164"/>
      <c r="AT4067" s="160" t="s">
        <v>259</v>
      </c>
      <c r="AU4067" s="160" t="s">
        <v>88</v>
      </c>
      <c r="AV4067" s="13" t="s">
        <v>88</v>
      </c>
      <c r="AW4067" s="13" t="s">
        <v>27</v>
      </c>
      <c r="AX4067" s="13" t="s">
        <v>72</v>
      </c>
      <c r="AY4067" s="160" t="s">
        <v>157</v>
      </c>
    </row>
    <row r="4068" spans="2:51" s="13" customFormat="1">
      <c r="B4068" s="159"/>
      <c r="D4068" s="154" t="s">
        <v>259</v>
      </c>
      <c r="E4068" s="160" t="s">
        <v>1</v>
      </c>
      <c r="F4068" s="161" t="s">
        <v>5974</v>
      </c>
      <c r="H4068" s="162">
        <v>14.2</v>
      </c>
      <c r="L4068" s="159"/>
      <c r="M4068" s="163"/>
      <c r="T4068" s="164"/>
      <c r="AT4068" s="160" t="s">
        <v>259</v>
      </c>
      <c r="AU4068" s="160" t="s">
        <v>88</v>
      </c>
      <c r="AV4068" s="13" t="s">
        <v>88</v>
      </c>
      <c r="AW4068" s="13" t="s">
        <v>27</v>
      </c>
      <c r="AX4068" s="13" t="s">
        <v>72</v>
      </c>
      <c r="AY4068" s="160" t="s">
        <v>157</v>
      </c>
    </row>
    <row r="4069" spans="2:51" s="12" customFormat="1">
      <c r="B4069" s="153"/>
      <c r="D4069" s="154" t="s">
        <v>259</v>
      </c>
      <c r="E4069" s="155" t="s">
        <v>1</v>
      </c>
      <c r="F4069" s="156" t="s">
        <v>2760</v>
      </c>
      <c r="H4069" s="155" t="s">
        <v>1</v>
      </c>
      <c r="L4069" s="153"/>
      <c r="M4069" s="157"/>
      <c r="T4069" s="158"/>
      <c r="AT4069" s="155" t="s">
        <v>259</v>
      </c>
      <c r="AU4069" s="155" t="s">
        <v>88</v>
      </c>
      <c r="AV4069" s="12" t="s">
        <v>80</v>
      </c>
      <c r="AW4069" s="12" t="s">
        <v>27</v>
      </c>
      <c r="AX4069" s="12" t="s">
        <v>72</v>
      </c>
      <c r="AY4069" s="155" t="s">
        <v>157</v>
      </c>
    </row>
    <row r="4070" spans="2:51" s="13" customFormat="1">
      <c r="B4070" s="159"/>
      <c r="D4070" s="154" t="s">
        <v>259</v>
      </c>
      <c r="E4070" s="160" t="s">
        <v>1</v>
      </c>
      <c r="F4070" s="161" t="s">
        <v>5975</v>
      </c>
      <c r="H4070" s="162">
        <v>15.8</v>
      </c>
      <c r="L4070" s="159"/>
      <c r="M4070" s="163"/>
      <c r="T4070" s="164"/>
      <c r="AT4070" s="160" t="s">
        <v>259</v>
      </c>
      <c r="AU4070" s="160" t="s">
        <v>88</v>
      </c>
      <c r="AV4070" s="13" t="s">
        <v>88</v>
      </c>
      <c r="AW4070" s="13" t="s">
        <v>27</v>
      </c>
      <c r="AX4070" s="13" t="s">
        <v>72</v>
      </c>
      <c r="AY4070" s="160" t="s">
        <v>157</v>
      </c>
    </row>
    <row r="4071" spans="2:51" s="13" customFormat="1">
      <c r="B4071" s="159"/>
      <c r="D4071" s="154" t="s">
        <v>259</v>
      </c>
      <c r="E4071" s="160" t="s">
        <v>1</v>
      </c>
      <c r="F4071" s="161" t="s">
        <v>5976</v>
      </c>
      <c r="H4071" s="162">
        <v>18.8</v>
      </c>
      <c r="L4071" s="159"/>
      <c r="M4071" s="163"/>
      <c r="T4071" s="164"/>
      <c r="AT4071" s="160" t="s">
        <v>259</v>
      </c>
      <c r="AU4071" s="160" t="s">
        <v>88</v>
      </c>
      <c r="AV4071" s="13" t="s">
        <v>88</v>
      </c>
      <c r="AW4071" s="13" t="s">
        <v>27</v>
      </c>
      <c r="AX4071" s="13" t="s">
        <v>72</v>
      </c>
      <c r="AY4071" s="160" t="s">
        <v>157</v>
      </c>
    </row>
    <row r="4072" spans="2:51" s="13" customFormat="1">
      <c r="B4072" s="159"/>
      <c r="D4072" s="154" t="s">
        <v>259</v>
      </c>
      <c r="E4072" s="160" t="s">
        <v>1</v>
      </c>
      <c r="F4072" s="161" t="s">
        <v>5977</v>
      </c>
      <c r="H4072" s="162">
        <v>10.84</v>
      </c>
      <c r="L4072" s="159"/>
      <c r="M4072" s="163"/>
      <c r="T4072" s="164"/>
      <c r="AT4072" s="160" t="s">
        <v>259</v>
      </c>
      <c r="AU4072" s="160" t="s">
        <v>88</v>
      </c>
      <c r="AV4072" s="13" t="s">
        <v>88</v>
      </c>
      <c r="AW4072" s="13" t="s">
        <v>27</v>
      </c>
      <c r="AX4072" s="13" t="s">
        <v>72</v>
      </c>
      <c r="AY4072" s="160" t="s">
        <v>157</v>
      </c>
    </row>
    <row r="4073" spans="2:51" s="13" customFormat="1" ht="20">
      <c r="B4073" s="159"/>
      <c r="D4073" s="154" t="s">
        <v>259</v>
      </c>
      <c r="E4073" s="160" t="s">
        <v>1</v>
      </c>
      <c r="F4073" s="161" t="s">
        <v>5978</v>
      </c>
      <c r="H4073" s="162">
        <v>26.86</v>
      </c>
      <c r="L4073" s="159"/>
      <c r="M4073" s="163"/>
      <c r="T4073" s="164"/>
      <c r="AT4073" s="160" t="s">
        <v>259</v>
      </c>
      <c r="AU4073" s="160" t="s">
        <v>88</v>
      </c>
      <c r="AV4073" s="13" t="s">
        <v>88</v>
      </c>
      <c r="AW4073" s="13" t="s">
        <v>27</v>
      </c>
      <c r="AX4073" s="13" t="s">
        <v>72</v>
      </c>
      <c r="AY4073" s="160" t="s">
        <v>157</v>
      </c>
    </row>
    <row r="4074" spans="2:51" s="13" customFormat="1">
      <c r="B4074" s="159"/>
      <c r="D4074" s="154" t="s">
        <v>259</v>
      </c>
      <c r="E4074" s="160" t="s">
        <v>1</v>
      </c>
      <c r="F4074" s="161" t="s">
        <v>5979</v>
      </c>
      <c r="H4074" s="162">
        <v>10.8</v>
      </c>
      <c r="L4074" s="159"/>
      <c r="M4074" s="163"/>
      <c r="T4074" s="164"/>
      <c r="AT4074" s="160" t="s">
        <v>259</v>
      </c>
      <c r="AU4074" s="160" t="s">
        <v>88</v>
      </c>
      <c r="AV4074" s="13" t="s">
        <v>88</v>
      </c>
      <c r="AW4074" s="13" t="s">
        <v>27</v>
      </c>
      <c r="AX4074" s="13" t="s">
        <v>72</v>
      </c>
      <c r="AY4074" s="160" t="s">
        <v>157</v>
      </c>
    </row>
    <row r="4075" spans="2:51" s="12" customFormat="1">
      <c r="B4075" s="153"/>
      <c r="D4075" s="154" t="s">
        <v>259</v>
      </c>
      <c r="E4075" s="155" t="s">
        <v>1</v>
      </c>
      <c r="F4075" s="156" t="s">
        <v>2761</v>
      </c>
      <c r="H4075" s="155" t="s">
        <v>1</v>
      </c>
      <c r="L4075" s="153"/>
      <c r="M4075" s="157"/>
      <c r="T4075" s="158"/>
      <c r="AT4075" s="155" t="s">
        <v>259</v>
      </c>
      <c r="AU4075" s="155" t="s">
        <v>88</v>
      </c>
      <c r="AV4075" s="12" t="s">
        <v>80</v>
      </c>
      <c r="AW4075" s="12" t="s">
        <v>27</v>
      </c>
      <c r="AX4075" s="12" t="s">
        <v>72</v>
      </c>
      <c r="AY4075" s="155" t="s">
        <v>157</v>
      </c>
    </row>
    <row r="4076" spans="2:51" s="13" customFormat="1">
      <c r="B4076" s="159"/>
      <c r="D4076" s="154" t="s">
        <v>259</v>
      </c>
      <c r="E4076" s="160" t="s">
        <v>1</v>
      </c>
      <c r="F4076" s="161" t="s">
        <v>5980</v>
      </c>
      <c r="H4076" s="162">
        <v>39.159999999999997</v>
      </c>
      <c r="L4076" s="159"/>
      <c r="M4076" s="163"/>
      <c r="T4076" s="164"/>
      <c r="AT4076" s="160" t="s">
        <v>259</v>
      </c>
      <c r="AU4076" s="160" t="s">
        <v>88</v>
      </c>
      <c r="AV4076" s="13" t="s">
        <v>88</v>
      </c>
      <c r="AW4076" s="13" t="s">
        <v>27</v>
      </c>
      <c r="AX4076" s="13" t="s">
        <v>72</v>
      </c>
      <c r="AY4076" s="160" t="s">
        <v>157</v>
      </c>
    </row>
    <row r="4077" spans="2:51" s="13" customFormat="1">
      <c r="B4077" s="159"/>
      <c r="D4077" s="154" t="s">
        <v>259</v>
      </c>
      <c r="E4077" s="160" t="s">
        <v>1</v>
      </c>
      <c r="F4077" s="161" t="s">
        <v>5981</v>
      </c>
      <c r="H4077" s="162">
        <v>19.8</v>
      </c>
      <c r="L4077" s="159"/>
      <c r="M4077" s="163"/>
      <c r="T4077" s="164"/>
      <c r="AT4077" s="160" t="s">
        <v>259</v>
      </c>
      <c r="AU4077" s="160" t="s">
        <v>88</v>
      </c>
      <c r="AV4077" s="13" t="s">
        <v>88</v>
      </c>
      <c r="AW4077" s="13" t="s">
        <v>27</v>
      </c>
      <c r="AX4077" s="13" t="s">
        <v>72</v>
      </c>
      <c r="AY4077" s="160" t="s">
        <v>157</v>
      </c>
    </row>
    <row r="4078" spans="2:51" s="13" customFormat="1">
      <c r="B4078" s="159"/>
      <c r="D4078" s="154" t="s">
        <v>259</v>
      </c>
      <c r="E4078" s="160" t="s">
        <v>1</v>
      </c>
      <c r="F4078" s="161" t="s">
        <v>5982</v>
      </c>
      <c r="H4078" s="162">
        <v>10</v>
      </c>
      <c r="L4078" s="159"/>
      <c r="M4078" s="163"/>
      <c r="T4078" s="164"/>
      <c r="AT4078" s="160" t="s">
        <v>259</v>
      </c>
      <c r="AU4078" s="160" t="s">
        <v>88</v>
      </c>
      <c r="AV4078" s="13" t="s">
        <v>88</v>
      </c>
      <c r="AW4078" s="13" t="s">
        <v>27</v>
      </c>
      <c r="AX4078" s="13" t="s">
        <v>72</v>
      </c>
      <c r="AY4078" s="160" t="s">
        <v>157</v>
      </c>
    </row>
    <row r="4079" spans="2:51" s="13" customFormat="1">
      <c r="B4079" s="159"/>
      <c r="D4079" s="154" t="s">
        <v>259</v>
      </c>
      <c r="E4079" s="160" t="s">
        <v>1</v>
      </c>
      <c r="F4079" s="161" t="s">
        <v>5983</v>
      </c>
      <c r="H4079" s="162">
        <v>13.89</v>
      </c>
      <c r="L4079" s="159"/>
      <c r="M4079" s="163"/>
      <c r="T4079" s="164"/>
      <c r="AT4079" s="160" t="s">
        <v>259</v>
      </c>
      <c r="AU4079" s="160" t="s">
        <v>88</v>
      </c>
      <c r="AV4079" s="13" t="s">
        <v>88</v>
      </c>
      <c r="AW4079" s="13" t="s">
        <v>27</v>
      </c>
      <c r="AX4079" s="13" t="s">
        <v>72</v>
      </c>
      <c r="AY4079" s="160" t="s">
        <v>157</v>
      </c>
    </row>
    <row r="4080" spans="2:51" s="13" customFormat="1">
      <c r="B4080" s="159"/>
      <c r="D4080" s="154" t="s">
        <v>259</v>
      </c>
      <c r="E4080" s="160" t="s">
        <v>1</v>
      </c>
      <c r="F4080" s="161" t="s">
        <v>5984</v>
      </c>
      <c r="H4080" s="162">
        <v>14.94</v>
      </c>
      <c r="L4080" s="159"/>
      <c r="M4080" s="163"/>
      <c r="T4080" s="164"/>
      <c r="AT4080" s="160" t="s">
        <v>259</v>
      </c>
      <c r="AU4080" s="160" t="s">
        <v>88</v>
      </c>
      <c r="AV4080" s="13" t="s">
        <v>88</v>
      </c>
      <c r="AW4080" s="13" t="s">
        <v>27</v>
      </c>
      <c r="AX4080" s="13" t="s">
        <v>72</v>
      </c>
      <c r="AY4080" s="160" t="s">
        <v>157</v>
      </c>
    </row>
    <row r="4081" spans="2:65" s="14" customFormat="1">
      <c r="B4081" s="165"/>
      <c r="D4081" s="154" t="s">
        <v>259</v>
      </c>
      <c r="E4081" s="166" t="s">
        <v>1</v>
      </c>
      <c r="F4081" s="167" t="s">
        <v>265</v>
      </c>
      <c r="H4081" s="168">
        <v>359.36399999999998</v>
      </c>
      <c r="L4081" s="165"/>
      <c r="M4081" s="169"/>
      <c r="T4081" s="170"/>
      <c r="AT4081" s="166" t="s">
        <v>259</v>
      </c>
      <c r="AU4081" s="166" t="s">
        <v>88</v>
      </c>
      <c r="AV4081" s="14" t="s">
        <v>164</v>
      </c>
      <c r="AW4081" s="14" t="s">
        <v>27</v>
      </c>
      <c r="AX4081" s="14" t="s">
        <v>80</v>
      </c>
      <c r="AY4081" s="166" t="s">
        <v>157</v>
      </c>
    </row>
    <row r="4082" spans="2:65" s="1" customFormat="1" ht="16.5" customHeight="1">
      <c r="B4082" s="28"/>
      <c r="C4082" s="205" t="s">
        <v>5985</v>
      </c>
      <c r="D4082" s="205" t="s">
        <v>557</v>
      </c>
      <c r="E4082" s="206" t="s">
        <v>5986</v>
      </c>
      <c r="F4082" s="207" t="s">
        <v>5987</v>
      </c>
      <c r="G4082" s="208" t="s">
        <v>411</v>
      </c>
      <c r="H4082" s="209">
        <v>395.3</v>
      </c>
      <c r="I4082" s="904"/>
      <c r="J4082" s="210">
        <f>ROUND(I4082*H4082,2)</f>
        <v>0</v>
      </c>
      <c r="K4082" s="207" t="s">
        <v>2720</v>
      </c>
      <c r="L4082" s="185"/>
      <c r="M4082" s="186" t="s">
        <v>1</v>
      </c>
      <c r="N4082" s="187" t="s">
        <v>38</v>
      </c>
      <c r="O4082" s="142">
        <v>0</v>
      </c>
      <c r="P4082" s="142">
        <f>O4082*H4082</f>
        <v>0</v>
      </c>
      <c r="Q4082" s="142">
        <v>8.0000000000000007E-5</v>
      </c>
      <c r="R4082" s="142">
        <f>Q4082*H4082</f>
        <v>3.1624000000000006E-2</v>
      </c>
      <c r="S4082" s="142">
        <v>0</v>
      </c>
      <c r="T4082" s="143">
        <f>S4082*H4082</f>
        <v>0</v>
      </c>
      <c r="AR4082" s="144" t="s">
        <v>735</v>
      </c>
      <c r="AT4082" s="144" t="s">
        <v>557</v>
      </c>
      <c r="AU4082" s="144" t="s">
        <v>88</v>
      </c>
      <c r="AY4082" s="16" t="s">
        <v>157</v>
      </c>
      <c r="BE4082" s="145">
        <f>IF(N4082="základní",J4082,0)</f>
        <v>0</v>
      </c>
      <c r="BF4082" s="145">
        <f>IF(N4082="snížená",J4082,0)</f>
        <v>0</v>
      </c>
      <c r="BG4082" s="145">
        <f>IF(N4082="zákl. přenesená",J4082,0)</f>
        <v>0</v>
      </c>
      <c r="BH4082" s="145">
        <f>IF(N4082="sníž. přenesená",J4082,0)</f>
        <v>0</v>
      </c>
      <c r="BI4082" s="145">
        <f>IF(N4082="nulová",J4082,0)</f>
        <v>0</v>
      </c>
      <c r="BJ4082" s="16" t="s">
        <v>88</v>
      </c>
      <c r="BK4082" s="145">
        <f>ROUND(I4082*H4082,2)</f>
        <v>0</v>
      </c>
      <c r="BL4082" s="16" t="s">
        <v>188</v>
      </c>
      <c r="BM4082" s="144" t="s">
        <v>5988</v>
      </c>
    </row>
    <row r="4083" spans="2:65" s="12" customFormat="1">
      <c r="B4083" s="153"/>
      <c r="D4083" s="154" t="s">
        <v>259</v>
      </c>
      <c r="E4083" s="155" t="s">
        <v>1</v>
      </c>
      <c r="F4083" s="156" t="s">
        <v>2723</v>
      </c>
      <c r="H4083" s="155" t="s">
        <v>1</v>
      </c>
      <c r="L4083" s="153"/>
      <c r="M4083" s="157"/>
      <c r="T4083" s="158"/>
      <c r="AT4083" s="155" t="s">
        <v>259</v>
      </c>
      <c r="AU4083" s="155" t="s">
        <v>88</v>
      </c>
      <c r="AV4083" s="12" t="s">
        <v>80</v>
      </c>
      <c r="AW4083" s="12" t="s">
        <v>27</v>
      </c>
      <c r="AX4083" s="12" t="s">
        <v>72</v>
      </c>
      <c r="AY4083" s="155" t="s">
        <v>157</v>
      </c>
    </row>
    <row r="4084" spans="2:65" s="12" customFormat="1">
      <c r="B4084" s="153"/>
      <c r="D4084" s="154" t="s">
        <v>259</v>
      </c>
      <c r="E4084" s="155" t="s">
        <v>1</v>
      </c>
      <c r="F4084" s="156" t="s">
        <v>2758</v>
      </c>
      <c r="H4084" s="155" t="s">
        <v>1</v>
      </c>
      <c r="L4084" s="153"/>
      <c r="M4084" s="157"/>
      <c r="T4084" s="158"/>
      <c r="AT4084" s="155" t="s">
        <v>259</v>
      </c>
      <c r="AU4084" s="155" t="s">
        <v>88</v>
      </c>
      <c r="AV4084" s="12" t="s">
        <v>80</v>
      </c>
      <c r="AW4084" s="12" t="s">
        <v>27</v>
      </c>
      <c r="AX4084" s="12" t="s">
        <v>72</v>
      </c>
      <c r="AY4084" s="155" t="s">
        <v>157</v>
      </c>
    </row>
    <row r="4085" spans="2:65" s="12" customFormat="1" ht="20">
      <c r="B4085" s="153"/>
      <c r="D4085" s="154" t="s">
        <v>259</v>
      </c>
      <c r="E4085" s="155" t="s">
        <v>1</v>
      </c>
      <c r="F4085" s="156" t="s">
        <v>5792</v>
      </c>
      <c r="H4085" s="155" t="s">
        <v>1</v>
      </c>
      <c r="L4085" s="153"/>
      <c r="M4085" s="157"/>
      <c r="T4085" s="158"/>
      <c r="AT4085" s="155" t="s">
        <v>259</v>
      </c>
      <c r="AU4085" s="155" t="s">
        <v>88</v>
      </c>
      <c r="AV4085" s="12" t="s">
        <v>80</v>
      </c>
      <c r="AW4085" s="12" t="s">
        <v>27</v>
      </c>
      <c r="AX4085" s="12" t="s">
        <v>72</v>
      </c>
      <c r="AY4085" s="155" t="s">
        <v>157</v>
      </c>
    </row>
    <row r="4086" spans="2:65" s="13" customFormat="1" ht="20">
      <c r="B4086" s="159"/>
      <c r="D4086" s="154" t="s">
        <v>259</v>
      </c>
      <c r="E4086" s="160" t="s">
        <v>1</v>
      </c>
      <c r="F4086" s="161" t="s">
        <v>5964</v>
      </c>
      <c r="H4086" s="162">
        <v>36.78</v>
      </c>
      <c r="L4086" s="159"/>
      <c r="M4086" s="163"/>
      <c r="T4086" s="164"/>
      <c r="AT4086" s="160" t="s">
        <v>259</v>
      </c>
      <c r="AU4086" s="160" t="s">
        <v>88</v>
      </c>
      <c r="AV4086" s="13" t="s">
        <v>88</v>
      </c>
      <c r="AW4086" s="13" t="s">
        <v>27</v>
      </c>
      <c r="AX4086" s="13" t="s">
        <v>72</v>
      </c>
      <c r="AY4086" s="160" t="s">
        <v>157</v>
      </c>
    </row>
    <row r="4087" spans="2:65" s="13" customFormat="1">
      <c r="B4087" s="159"/>
      <c r="D4087" s="154" t="s">
        <v>259</v>
      </c>
      <c r="E4087" s="160" t="s">
        <v>1</v>
      </c>
      <c r="F4087" s="161" t="s">
        <v>5965</v>
      </c>
      <c r="H4087" s="162">
        <v>10.1</v>
      </c>
      <c r="L4087" s="159"/>
      <c r="M4087" s="163"/>
      <c r="T4087" s="164"/>
      <c r="AT4087" s="160" t="s">
        <v>259</v>
      </c>
      <c r="AU4087" s="160" t="s">
        <v>88</v>
      </c>
      <c r="AV4087" s="13" t="s">
        <v>88</v>
      </c>
      <c r="AW4087" s="13" t="s">
        <v>27</v>
      </c>
      <c r="AX4087" s="13" t="s">
        <v>72</v>
      </c>
      <c r="AY4087" s="160" t="s">
        <v>157</v>
      </c>
    </row>
    <row r="4088" spans="2:65" s="13" customFormat="1">
      <c r="B4088" s="159"/>
      <c r="D4088" s="154" t="s">
        <v>259</v>
      </c>
      <c r="E4088" s="160" t="s">
        <v>1</v>
      </c>
      <c r="F4088" s="161" t="s">
        <v>5966</v>
      </c>
      <c r="H4088" s="162">
        <v>12.27</v>
      </c>
      <c r="L4088" s="159"/>
      <c r="M4088" s="163"/>
      <c r="T4088" s="164"/>
      <c r="AT4088" s="160" t="s">
        <v>259</v>
      </c>
      <c r="AU4088" s="160" t="s">
        <v>88</v>
      </c>
      <c r="AV4088" s="13" t="s">
        <v>88</v>
      </c>
      <c r="AW4088" s="13" t="s">
        <v>27</v>
      </c>
      <c r="AX4088" s="13" t="s">
        <v>72</v>
      </c>
      <c r="AY4088" s="160" t="s">
        <v>157</v>
      </c>
    </row>
    <row r="4089" spans="2:65" s="13" customFormat="1">
      <c r="B4089" s="159"/>
      <c r="D4089" s="154" t="s">
        <v>259</v>
      </c>
      <c r="E4089" s="160" t="s">
        <v>1</v>
      </c>
      <c r="F4089" s="161" t="s">
        <v>5967</v>
      </c>
      <c r="H4089" s="162">
        <v>31.71</v>
      </c>
      <c r="L4089" s="159"/>
      <c r="M4089" s="163"/>
      <c r="T4089" s="164"/>
      <c r="AT4089" s="160" t="s">
        <v>259</v>
      </c>
      <c r="AU4089" s="160" t="s">
        <v>88</v>
      </c>
      <c r="AV4089" s="13" t="s">
        <v>88</v>
      </c>
      <c r="AW4089" s="13" t="s">
        <v>27</v>
      </c>
      <c r="AX4089" s="13" t="s">
        <v>72</v>
      </c>
      <c r="AY4089" s="160" t="s">
        <v>157</v>
      </c>
    </row>
    <row r="4090" spans="2:65" s="13" customFormat="1">
      <c r="B4090" s="159"/>
      <c r="D4090" s="154" t="s">
        <v>259</v>
      </c>
      <c r="E4090" s="160" t="s">
        <v>1</v>
      </c>
      <c r="F4090" s="161" t="s">
        <v>5968</v>
      </c>
      <c r="H4090" s="162">
        <v>10.91</v>
      </c>
      <c r="L4090" s="159"/>
      <c r="M4090" s="163"/>
      <c r="T4090" s="164"/>
      <c r="AT4090" s="160" t="s">
        <v>259</v>
      </c>
      <c r="AU4090" s="160" t="s">
        <v>88</v>
      </c>
      <c r="AV4090" s="13" t="s">
        <v>88</v>
      </c>
      <c r="AW4090" s="13" t="s">
        <v>27</v>
      </c>
      <c r="AX4090" s="13" t="s">
        <v>72</v>
      </c>
      <c r="AY4090" s="160" t="s">
        <v>157</v>
      </c>
    </row>
    <row r="4091" spans="2:65" s="12" customFormat="1">
      <c r="B4091" s="153"/>
      <c r="D4091" s="154" t="s">
        <v>259</v>
      </c>
      <c r="E4091" s="155" t="s">
        <v>1</v>
      </c>
      <c r="F4091" s="156" t="s">
        <v>2759</v>
      </c>
      <c r="H4091" s="155" t="s">
        <v>1</v>
      </c>
      <c r="L4091" s="153"/>
      <c r="M4091" s="157"/>
      <c r="T4091" s="158"/>
      <c r="AT4091" s="155" t="s">
        <v>259</v>
      </c>
      <c r="AU4091" s="155" t="s">
        <v>88</v>
      </c>
      <c r="AV4091" s="12" t="s">
        <v>80</v>
      </c>
      <c r="AW4091" s="12" t="s">
        <v>27</v>
      </c>
      <c r="AX4091" s="12" t="s">
        <v>72</v>
      </c>
      <c r="AY4091" s="155" t="s">
        <v>157</v>
      </c>
    </row>
    <row r="4092" spans="2:65" s="13" customFormat="1">
      <c r="B4092" s="159"/>
      <c r="D4092" s="154" t="s">
        <v>259</v>
      </c>
      <c r="E4092" s="160" t="s">
        <v>1</v>
      </c>
      <c r="F4092" s="161" t="s">
        <v>5969</v>
      </c>
      <c r="H4092" s="162">
        <v>13.62</v>
      </c>
      <c r="L4092" s="159"/>
      <c r="M4092" s="163"/>
      <c r="T4092" s="164"/>
      <c r="AT4092" s="160" t="s">
        <v>259</v>
      </c>
      <c r="AU4092" s="160" t="s">
        <v>88</v>
      </c>
      <c r="AV4092" s="13" t="s">
        <v>88</v>
      </c>
      <c r="AW4092" s="13" t="s">
        <v>27</v>
      </c>
      <c r="AX4092" s="13" t="s">
        <v>72</v>
      </c>
      <c r="AY4092" s="160" t="s">
        <v>157</v>
      </c>
    </row>
    <row r="4093" spans="2:65" s="13" customFormat="1">
      <c r="B4093" s="159"/>
      <c r="D4093" s="154" t="s">
        <v>259</v>
      </c>
      <c r="E4093" s="160" t="s">
        <v>1</v>
      </c>
      <c r="F4093" s="161" t="s">
        <v>5970</v>
      </c>
      <c r="H4093" s="162">
        <v>14.423999999999999</v>
      </c>
      <c r="L4093" s="159"/>
      <c r="M4093" s="163"/>
      <c r="T4093" s="164"/>
      <c r="AT4093" s="160" t="s">
        <v>259</v>
      </c>
      <c r="AU4093" s="160" t="s">
        <v>88</v>
      </c>
      <c r="AV4093" s="13" t="s">
        <v>88</v>
      </c>
      <c r="AW4093" s="13" t="s">
        <v>27</v>
      </c>
      <c r="AX4093" s="13" t="s">
        <v>72</v>
      </c>
      <c r="AY4093" s="160" t="s">
        <v>157</v>
      </c>
    </row>
    <row r="4094" spans="2:65" s="13" customFormat="1">
      <c r="B4094" s="159"/>
      <c r="D4094" s="154" t="s">
        <v>259</v>
      </c>
      <c r="E4094" s="160" t="s">
        <v>1</v>
      </c>
      <c r="F4094" s="161" t="s">
        <v>5971</v>
      </c>
      <c r="H4094" s="162">
        <v>11.96</v>
      </c>
      <c r="L4094" s="159"/>
      <c r="M4094" s="163"/>
      <c r="T4094" s="164"/>
      <c r="AT4094" s="160" t="s">
        <v>259</v>
      </c>
      <c r="AU4094" s="160" t="s">
        <v>88</v>
      </c>
      <c r="AV4094" s="13" t="s">
        <v>88</v>
      </c>
      <c r="AW4094" s="13" t="s">
        <v>27</v>
      </c>
      <c r="AX4094" s="13" t="s">
        <v>72</v>
      </c>
      <c r="AY4094" s="160" t="s">
        <v>157</v>
      </c>
    </row>
    <row r="4095" spans="2:65" s="13" customFormat="1">
      <c r="B4095" s="159"/>
      <c r="D4095" s="154" t="s">
        <v>259</v>
      </c>
      <c r="E4095" s="160" t="s">
        <v>1</v>
      </c>
      <c r="F4095" s="161" t="s">
        <v>5972</v>
      </c>
      <c r="H4095" s="162">
        <v>13</v>
      </c>
      <c r="L4095" s="159"/>
      <c r="M4095" s="163"/>
      <c r="T4095" s="164"/>
      <c r="AT4095" s="160" t="s">
        <v>259</v>
      </c>
      <c r="AU4095" s="160" t="s">
        <v>88</v>
      </c>
      <c r="AV4095" s="13" t="s">
        <v>88</v>
      </c>
      <c r="AW4095" s="13" t="s">
        <v>27</v>
      </c>
      <c r="AX4095" s="13" t="s">
        <v>72</v>
      </c>
      <c r="AY4095" s="160" t="s">
        <v>157</v>
      </c>
    </row>
    <row r="4096" spans="2:65" s="13" customFormat="1">
      <c r="B4096" s="159"/>
      <c r="D4096" s="154" t="s">
        <v>259</v>
      </c>
      <c r="E4096" s="160" t="s">
        <v>1</v>
      </c>
      <c r="F4096" s="161" t="s">
        <v>5973</v>
      </c>
      <c r="H4096" s="162">
        <v>9.5</v>
      </c>
      <c r="L4096" s="159"/>
      <c r="M4096" s="163"/>
      <c r="T4096" s="164"/>
      <c r="AT4096" s="160" t="s">
        <v>259</v>
      </c>
      <c r="AU4096" s="160" t="s">
        <v>88</v>
      </c>
      <c r="AV4096" s="13" t="s">
        <v>88</v>
      </c>
      <c r="AW4096" s="13" t="s">
        <v>27</v>
      </c>
      <c r="AX4096" s="13" t="s">
        <v>72</v>
      </c>
      <c r="AY4096" s="160" t="s">
        <v>157</v>
      </c>
    </row>
    <row r="4097" spans="2:65" s="13" customFormat="1">
      <c r="B4097" s="159"/>
      <c r="D4097" s="154" t="s">
        <v>259</v>
      </c>
      <c r="E4097" s="160" t="s">
        <v>1</v>
      </c>
      <c r="F4097" s="161" t="s">
        <v>5974</v>
      </c>
      <c r="H4097" s="162">
        <v>14.2</v>
      </c>
      <c r="L4097" s="159"/>
      <c r="M4097" s="163"/>
      <c r="T4097" s="164"/>
      <c r="AT4097" s="160" t="s">
        <v>259</v>
      </c>
      <c r="AU4097" s="160" t="s">
        <v>88</v>
      </c>
      <c r="AV4097" s="13" t="s">
        <v>88</v>
      </c>
      <c r="AW4097" s="13" t="s">
        <v>27</v>
      </c>
      <c r="AX4097" s="13" t="s">
        <v>72</v>
      </c>
      <c r="AY4097" s="160" t="s">
        <v>157</v>
      </c>
    </row>
    <row r="4098" spans="2:65" s="12" customFormat="1">
      <c r="B4098" s="153"/>
      <c r="D4098" s="154" t="s">
        <v>259</v>
      </c>
      <c r="E4098" s="155" t="s">
        <v>1</v>
      </c>
      <c r="F4098" s="156" t="s">
        <v>2760</v>
      </c>
      <c r="H4098" s="155" t="s">
        <v>1</v>
      </c>
      <c r="L4098" s="153"/>
      <c r="M4098" s="157"/>
      <c r="T4098" s="158"/>
      <c r="AT4098" s="155" t="s">
        <v>259</v>
      </c>
      <c r="AU4098" s="155" t="s">
        <v>88</v>
      </c>
      <c r="AV4098" s="12" t="s">
        <v>80</v>
      </c>
      <c r="AW4098" s="12" t="s">
        <v>27</v>
      </c>
      <c r="AX4098" s="12" t="s">
        <v>72</v>
      </c>
      <c r="AY4098" s="155" t="s">
        <v>157</v>
      </c>
    </row>
    <row r="4099" spans="2:65" s="13" customFormat="1">
      <c r="B4099" s="159"/>
      <c r="D4099" s="154" t="s">
        <v>259</v>
      </c>
      <c r="E4099" s="160" t="s">
        <v>1</v>
      </c>
      <c r="F4099" s="161" t="s">
        <v>5975</v>
      </c>
      <c r="H4099" s="162">
        <v>15.8</v>
      </c>
      <c r="L4099" s="159"/>
      <c r="M4099" s="163"/>
      <c r="T4099" s="164"/>
      <c r="AT4099" s="160" t="s">
        <v>259</v>
      </c>
      <c r="AU4099" s="160" t="s">
        <v>88</v>
      </c>
      <c r="AV4099" s="13" t="s">
        <v>88</v>
      </c>
      <c r="AW4099" s="13" t="s">
        <v>27</v>
      </c>
      <c r="AX4099" s="13" t="s">
        <v>72</v>
      </c>
      <c r="AY4099" s="160" t="s">
        <v>157</v>
      </c>
    </row>
    <row r="4100" spans="2:65" s="13" customFormat="1">
      <c r="B4100" s="159"/>
      <c r="D4100" s="154" t="s">
        <v>259</v>
      </c>
      <c r="E4100" s="160" t="s">
        <v>1</v>
      </c>
      <c r="F4100" s="161" t="s">
        <v>5976</v>
      </c>
      <c r="H4100" s="162">
        <v>18.8</v>
      </c>
      <c r="L4100" s="159"/>
      <c r="M4100" s="163"/>
      <c r="T4100" s="164"/>
      <c r="AT4100" s="160" t="s">
        <v>259</v>
      </c>
      <c r="AU4100" s="160" t="s">
        <v>88</v>
      </c>
      <c r="AV4100" s="13" t="s">
        <v>88</v>
      </c>
      <c r="AW4100" s="13" t="s">
        <v>27</v>
      </c>
      <c r="AX4100" s="13" t="s">
        <v>72</v>
      </c>
      <c r="AY4100" s="160" t="s">
        <v>157</v>
      </c>
    </row>
    <row r="4101" spans="2:65" s="13" customFormat="1">
      <c r="B4101" s="159"/>
      <c r="D4101" s="154" t="s">
        <v>259</v>
      </c>
      <c r="E4101" s="160" t="s">
        <v>1</v>
      </c>
      <c r="F4101" s="161" t="s">
        <v>5977</v>
      </c>
      <c r="H4101" s="162">
        <v>10.84</v>
      </c>
      <c r="L4101" s="159"/>
      <c r="M4101" s="163"/>
      <c r="T4101" s="164"/>
      <c r="AT4101" s="160" t="s">
        <v>259</v>
      </c>
      <c r="AU4101" s="160" t="s">
        <v>88</v>
      </c>
      <c r="AV4101" s="13" t="s">
        <v>88</v>
      </c>
      <c r="AW4101" s="13" t="s">
        <v>27</v>
      </c>
      <c r="AX4101" s="13" t="s">
        <v>72</v>
      </c>
      <c r="AY4101" s="160" t="s">
        <v>157</v>
      </c>
    </row>
    <row r="4102" spans="2:65" s="13" customFormat="1" ht="20">
      <c r="B4102" s="159"/>
      <c r="D4102" s="154" t="s">
        <v>259</v>
      </c>
      <c r="E4102" s="160" t="s">
        <v>1</v>
      </c>
      <c r="F4102" s="161" t="s">
        <v>5978</v>
      </c>
      <c r="H4102" s="162">
        <v>26.86</v>
      </c>
      <c r="L4102" s="159"/>
      <c r="M4102" s="163"/>
      <c r="T4102" s="164"/>
      <c r="AT4102" s="160" t="s">
        <v>259</v>
      </c>
      <c r="AU4102" s="160" t="s">
        <v>88</v>
      </c>
      <c r="AV4102" s="13" t="s">
        <v>88</v>
      </c>
      <c r="AW4102" s="13" t="s">
        <v>27</v>
      </c>
      <c r="AX4102" s="13" t="s">
        <v>72</v>
      </c>
      <c r="AY4102" s="160" t="s">
        <v>157</v>
      </c>
    </row>
    <row r="4103" spans="2:65" s="13" customFormat="1">
      <c r="B4103" s="159"/>
      <c r="D4103" s="154" t="s">
        <v>259</v>
      </c>
      <c r="E4103" s="160" t="s">
        <v>1</v>
      </c>
      <c r="F4103" s="161" t="s">
        <v>5979</v>
      </c>
      <c r="H4103" s="162">
        <v>10.8</v>
      </c>
      <c r="L4103" s="159"/>
      <c r="M4103" s="163"/>
      <c r="T4103" s="164"/>
      <c r="AT4103" s="160" t="s">
        <v>259</v>
      </c>
      <c r="AU4103" s="160" t="s">
        <v>88</v>
      </c>
      <c r="AV4103" s="13" t="s">
        <v>88</v>
      </c>
      <c r="AW4103" s="13" t="s">
        <v>27</v>
      </c>
      <c r="AX4103" s="13" t="s">
        <v>72</v>
      </c>
      <c r="AY4103" s="160" t="s">
        <v>157</v>
      </c>
    </row>
    <row r="4104" spans="2:65" s="12" customFormat="1">
      <c r="B4104" s="153"/>
      <c r="D4104" s="154" t="s">
        <v>259</v>
      </c>
      <c r="E4104" s="155" t="s">
        <v>1</v>
      </c>
      <c r="F4104" s="156" t="s">
        <v>2761</v>
      </c>
      <c r="H4104" s="155" t="s">
        <v>1</v>
      </c>
      <c r="L4104" s="153"/>
      <c r="M4104" s="157"/>
      <c r="T4104" s="158"/>
      <c r="AT4104" s="155" t="s">
        <v>259</v>
      </c>
      <c r="AU4104" s="155" t="s">
        <v>88</v>
      </c>
      <c r="AV4104" s="12" t="s">
        <v>80</v>
      </c>
      <c r="AW4104" s="12" t="s">
        <v>27</v>
      </c>
      <c r="AX4104" s="12" t="s">
        <v>72</v>
      </c>
      <c r="AY4104" s="155" t="s">
        <v>157</v>
      </c>
    </row>
    <row r="4105" spans="2:65" s="13" customFormat="1">
      <c r="B4105" s="159"/>
      <c r="D4105" s="154" t="s">
        <v>259</v>
      </c>
      <c r="E4105" s="160" t="s">
        <v>1</v>
      </c>
      <c r="F4105" s="161" t="s">
        <v>5980</v>
      </c>
      <c r="H4105" s="162">
        <v>39.159999999999997</v>
      </c>
      <c r="L4105" s="159"/>
      <c r="M4105" s="163"/>
      <c r="T4105" s="164"/>
      <c r="AT4105" s="160" t="s">
        <v>259</v>
      </c>
      <c r="AU4105" s="160" t="s">
        <v>88</v>
      </c>
      <c r="AV4105" s="13" t="s">
        <v>88</v>
      </c>
      <c r="AW4105" s="13" t="s">
        <v>27</v>
      </c>
      <c r="AX4105" s="13" t="s">
        <v>72</v>
      </c>
      <c r="AY4105" s="160" t="s">
        <v>157</v>
      </c>
    </row>
    <row r="4106" spans="2:65" s="13" customFormat="1">
      <c r="B4106" s="159"/>
      <c r="D4106" s="154" t="s">
        <v>259</v>
      </c>
      <c r="E4106" s="160" t="s">
        <v>1</v>
      </c>
      <c r="F4106" s="161" t="s">
        <v>5981</v>
      </c>
      <c r="H4106" s="162">
        <v>19.8</v>
      </c>
      <c r="L4106" s="159"/>
      <c r="M4106" s="163"/>
      <c r="T4106" s="164"/>
      <c r="AT4106" s="160" t="s">
        <v>259</v>
      </c>
      <c r="AU4106" s="160" t="s">
        <v>88</v>
      </c>
      <c r="AV4106" s="13" t="s">
        <v>88</v>
      </c>
      <c r="AW4106" s="13" t="s">
        <v>27</v>
      </c>
      <c r="AX4106" s="13" t="s">
        <v>72</v>
      </c>
      <c r="AY4106" s="160" t="s">
        <v>157</v>
      </c>
    </row>
    <row r="4107" spans="2:65" s="13" customFormat="1">
      <c r="B4107" s="159"/>
      <c r="D4107" s="154" t="s">
        <v>259</v>
      </c>
      <c r="E4107" s="160" t="s">
        <v>1</v>
      </c>
      <c r="F4107" s="161" t="s">
        <v>5982</v>
      </c>
      <c r="H4107" s="162">
        <v>10</v>
      </c>
      <c r="L4107" s="159"/>
      <c r="M4107" s="163"/>
      <c r="T4107" s="164"/>
      <c r="AT4107" s="160" t="s">
        <v>259</v>
      </c>
      <c r="AU4107" s="160" t="s">
        <v>88</v>
      </c>
      <c r="AV4107" s="13" t="s">
        <v>88</v>
      </c>
      <c r="AW4107" s="13" t="s">
        <v>27</v>
      </c>
      <c r="AX4107" s="13" t="s">
        <v>72</v>
      </c>
      <c r="AY4107" s="160" t="s">
        <v>157</v>
      </c>
    </row>
    <row r="4108" spans="2:65" s="13" customFormat="1">
      <c r="B4108" s="159"/>
      <c r="D4108" s="154" t="s">
        <v>259</v>
      </c>
      <c r="E4108" s="160" t="s">
        <v>1</v>
      </c>
      <c r="F4108" s="161" t="s">
        <v>5983</v>
      </c>
      <c r="H4108" s="162">
        <v>13.89</v>
      </c>
      <c r="L4108" s="159"/>
      <c r="M4108" s="163"/>
      <c r="T4108" s="164"/>
      <c r="AT4108" s="160" t="s">
        <v>259</v>
      </c>
      <c r="AU4108" s="160" t="s">
        <v>88</v>
      </c>
      <c r="AV4108" s="13" t="s">
        <v>88</v>
      </c>
      <c r="AW4108" s="13" t="s">
        <v>27</v>
      </c>
      <c r="AX4108" s="13" t="s">
        <v>72</v>
      </c>
      <c r="AY4108" s="160" t="s">
        <v>157</v>
      </c>
    </row>
    <row r="4109" spans="2:65" s="13" customFormat="1">
      <c r="B4109" s="159"/>
      <c r="D4109" s="154" t="s">
        <v>259</v>
      </c>
      <c r="E4109" s="160" t="s">
        <v>1</v>
      </c>
      <c r="F4109" s="161" t="s">
        <v>5984</v>
      </c>
      <c r="H4109" s="162">
        <v>14.94</v>
      </c>
      <c r="L4109" s="159"/>
      <c r="M4109" s="163"/>
      <c r="T4109" s="164"/>
      <c r="AT4109" s="160" t="s">
        <v>259</v>
      </c>
      <c r="AU4109" s="160" t="s">
        <v>88</v>
      </c>
      <c r="AV4109" s="13" t="s">
        <v>88</v>
      </c>
      <c r="AW4109" s="13" t="s">
        <v>27</v>
      </c>
      <c r="AX4109" s="13" t="s">
        <v>72</v>
      </c>
      <c r="AY4109" s="160" t="s">
        <v>157</v>
      </c>
    </row>
    <row r="4110" spans="2:65" s="14" customFormat="1">
      <c r="B4110" s="165"/>
      <c r="D4110" s="154" t="s">
        <v>259</v>
      </c>
      <c r="E4110" s="166" t="s">
        <v>1</v>
      </c>
      <c r="F4110" s="167" t="s">
        <v>265</v>
      </c>
      <c r="H4110" s="168">
        <v>359.36399999999998</v>
      </c>
      <c r="L4110" s="165"/>
      <c r="M4110" s="169"/>
      <c r="T4110" s="170"/>
      <c r="AT4110" s="166" t="s">
        <v>259</v>
      </c>
      <c r="AU4110" s="166" t="s">
        <v>88</v>
      </c>
      <c r="AV4110" s="14" t="s">
        <v>164</v>
      </c>
      <c r="AW4110" s="14" t="s">
        <v>27</v>
      </c>
      <c r="AX4110" s="14" t="s">
        <v>80</v>
      </c>
      <c r="AY4110" s="166" t="s">
        <v>157</v>
      </c>
    </row>
    <row r="4111" spans="2:65" s="13" customFormat="1">
      <c r="B4111" s="159"/>
      <c r="D4111" s="154" t="s">
        <v>259</v>
      </c>
      <c r="F4111" s="161" t="s">
        <v>5989</v>
      </c>
      <c r="H4111" s="162">
        <v>395.3</v>
      </c>
      <c r="L4111" s="159"/>
      <c r="M4111" s="163"/>
      <c r="T4111" s="164"/>
      <c r="AT4111" s="160" t="s">
        <v>259</v>
      </c>
      <c r="AU4111" s="160" t="s">
        <v>88</v>
      </c>
      <c r="AV4111" s="13" t="s">
        <v>88</v>
      </c>
      <c r="AW4111" s="13" t="s">
        <v>3</v>
      </c>
      <c r="AX4111" s="13" t="s">
        <v>80</v>
      </c>
      <c r="AY4111" s="160" t="s">
        <v>157</v>
      </c>
    </row>
    <row r="4112" spans="2:65" s="1" customFormat="1" ht="37.9" customHeight="1">
      <c r="B4112" s="28"/>
      <c r="C4112" s="198" t="s">
        <v>5990</v>
      </c>
      <c r="D4112" s="198" t="s">
        <v>160</v>
      </c>
      <c r="E4112" s="199" t="s">
        <v>5991</v>
      </c>
      <c r="F4112" s="200" t="s">
        <v>5992</v>
      </c>
      <c r="G4112" s="201" t="s">
        <v>306</v>
      </c>
      <c r="H4112" s="202">
        <v>536.26400000000001</v>
      </c>
      <c r="I4112" s="903"/>
      <c r="J4112" s="203">
        <f>ROUND(I4112*H4112,2)</f>
        <v>0</v>
      </c>
      <c r="K4112" s="200" t="s">
        <v>2720</v>
      </c>
      <c r="L4112" s="28"/>
      <c r="M4112" s="140" t="s">
        <v>1</v>
      </c>
      <c r="N4112" s="141" t="s">
        <v>38</v>
      </c>
      <c r="O4112" s="142">
        <v>0.89</v>
      </c>
      <c r="P4112" s="142">
        <f>O4112*H4112</f>
        <v>477.27496000000002</v>
      </c>
      <c r="Q4112" s="142">
        <v>5.3499999999999997E-3</v>
      </c>
      <c r="R4112" s="142">
        <f>Q4112*H4112</f>
        <v>2.8690123999999999</v>
      </c>
      <c r="S4112" s="142">
        <v>0</v>
      </c>
      <c r="T4112" s="143">
        <f>S4112*H4112</f>
        <v>0</v>
      </c>
      <c r="AR4112" s="144" t="s">
        <v>188</v>
      </c>
      <c r="AT4112" s="144" t="s">
        <v>160</v>
      </c>
      <c r="AU4112" s="144" t="s">
        <v>88</v>
      </c>
      <c r="AY4112" s="16" t="s">
        <v>157</v>
      </c>
      <c r="BE4112" s="145">
        <f>IF(N4112="základní",J4112,0)</f>
        <v>0</v>
      </c>
      <c r="BF4112" s="145">
        <f>IF(N4112="snížená",J4112,0)</f>
        <v>0</v>
      </c>
      <c r="BG4112" s="145">
        <f>IF(N4112="zákl. přenesená",J4112,0)</f>
        <v>0</v>
      </c>
      <c r="BH4112" s="145">
        <f>IF(N4112="sníž. přenesená",J4112,0)</f>
        <v>0</v>
      </c>
      <c r="BI4112" s="145">
        <f>IF(N4112="nulová",J4112,0)</f>
        <v>0</v>
      </c>
      <c r="BJ4112" s="16" t="s">
        <v>88</v>
      </c>
      <c r="BK4112" s="145">
        <f>ROUND(I4112*H4112,2)</f>
        <v>0</v>
      </c>
      <c r="BL4112" s="16" t="s">
        <v>188</v>
      </c>
      <c r="BM4112" s="144" t="s">
        <v>5993</v>
      </c>
    </row>
    <row r="4113" spans="2:51" s="1" customFormat="1">
      <c r="B4113" s="28"/>
      <c r="D4113" s="150" t="s">
        <v>214</v>
      </c>
      <c r="F4113" s="870" t="s">
        <v>5994</v>
      </c>
      <c r="L4113" s="28"/>
      <c r="M4113" s="152"/>
      <c r="T4113" s="52"/>
      <c r="AT4113" s="16" t="s">
        <v>214</v>
      </c>
      <c r="AU4113" s="16" t="s">
        <v>88</v>
      </c>
    </row>
    <row r="4114" spans="2:51" s="12" customFormat="1">
      <c r="B4114" s="153"/>
      <c r="D4114" s="154" t="s">
        <v>259</v>
      </c>
      <c r="E4114" s="155" t="s">
        <v>1</v>
      </c>
      <c r="F4114" s="156" t="s">
        <v>2723</v>
      </c>
      <c r="H4114" s="155" t="s">
        <v>1</v>
      </c>
      <c r="L4114" s="153"/>
      <c r="M4114" s="157"/>
      <c r="T4114" s="158"/>
      <c r="AT4114" s="155" t="s">
        <v>259</v>
      </c>
      <c r="AU4114" s="155" t="s">
        <v>88</v>
      </c>
      <c r="AV4114" s="12" t="s">
        <v>80</v>
      </c>
      <c r="AW4114" s="12" t="s">
        <v>27</v>
      </c>
      <c r="AX4114" s="12" t="s">
        <v>72</v>
      </c>
      <c r="AY4114" s="155" t="s">
        <v>157</v>
      </c>
    </row>
    <row r="4115" spans="2:51" s="12" customFormat="1">
      <c r="B4115" s="153"/>
      <c r="D4115" s="154" t="s">
        <v>259</v>
      </c>
      <c r="E4115" s="155" t="s">
        <v>1</v>
      </c>
      <c r="F4115" s="156" t="s">
        <v>2758</v>
      </c>
      <c r="H4115" s="155" t="s">
        <v>1</v>
      </c>
      <c r="L4115" s="153"/>
      <c r="M4115" s="157"/>
      <c r="T4115" s="158"/>
      <c r="AT4115" s="155" t="s">
        <v>259</v>
      </c>
      <c r="AU4115" s="155" t="s">
        <v>88</v>
      </c>
      <c r="AV4115" s="12" t="s">
        <v>80</v>
      </c>
      <c r="AW4115" s="12" t="s">
        <v>27</v>
      </c>
      <c r="AX4115" s="12" t="s">
        <v>72</v>
      </c>
      <c r="AY4115" s="155" t="s">
        <v>157</v>
      </c>
    </row>
    <row r="4116" spans="2:51" s="12" customFormat="1" ht="20">
      <c r="B4116" s="153"/>
      <c r="D4116" s="154" t="s">
        <v>259</v>
      </c>
      <c r="E4116" s="155" t="s">
        <v>1</v>
      </c>
      <c r="F4116" s="156" t="s">
        <v>5792</v>
      </c>
      <c r="H4116" s="155" t="s">
        <v>1</v>
      </c>
      <c r="L4116" s="153"/>
      <c r="M4116" s="157"/>
      <c r="T4116" s="158"/>
      <c r="AT4116" s="155" t="s">
        <v>259</v>
      </c>
      <c r="AU4116" s="155" t="s">
        <v>88</v>
      </c>
      <c r="AV4116" s="12" t="s">
        <v>80</v>
      </c>
      <c r="AW4116" s="12" t="s">
        <v>27</v>
      </c>
      <c r="AX4116" s="12" t="s">
        <v>72</v>
      </c>
      <c r="AY4116" s="155" t="s">
        <v>157</v>
      </c>
    </row>
    <row r="4117" spans="2:51" s="13" customFormat="1" ht="20">
      <c r="B4117" s="159"/>
      <c r="D4117" s="154" t="s">
        <v>259</v>
      </c>
      <c r="E4117" s="160" t="s">
        <v>1</v>
      </c>
      <c r="F4117" s="161" t="s">
        <v>5930</v>
      </c>
      <c r="H4117" s="162">
        <v>68.837999999999994</v>
      </c>
      <c r="L4117" s="159"/>
      <c r="M4117" s="163"/>
      <c r="T4117" s="164"/>
      <c r="AT4117" s="160" t="s">
        <v>259</v>
      </c>
      <c r="AU4117" s="160" t="s">
        <v>88</v>
      </c>
      <c r="AV4117" s="13" t="s">
        <v>88</v>
      </c>
      <c r="AW4117" s="13" t="s">
        <v>27</v>
      </c>
      <c r="AX4117" s="13" t="s">
        <v>72</v>
      </c>
      <c r="AY4117" s="160" t="s">
        <v>157</v>
      </c>
    </row>
    <row r="4118" spans="2:51" s="13" customFormat="1">
      <c r="B4118" s="159"/>
      <c r="D4118" s="154" t="s">
        <v>259</v>
      </c>
      <c r="E4118" s="160" t="s">
        <v>1</v>
      </c>
      <c r="F4118" s="161" t="s">
        <v>5931</v>
      </c>
      <c r="H4118" s="162">
        <v>12.81</v>
      </c>
      <c r="L4118" s="159"/>
      <c r="M4118" s="163"/>
      <c r="T4118" s="164"/>
      <c r="AT4118" s="160" t="s">
        <v>259</v>
      </c>
      <c r="AU4118" s="160" t="s">
        <v>88</v>
      </c>
      <c r="AV4118" s="13" t="s">
        <v>88</v>
      </c>
      <c r="AW4118" s="13" t="s">
        <v>27</v>
      </c>
      <c r="AX4118" s="13" t="s">
        <v>72</v>
      </c>
      <c r="AY4118" s="160" t="s">
        <v>157</v>
      </c>
    </row>
    <row r="4119" spans="2:51" s="13" customFormat="1">
      <c r="B4119" s="159"/>
      <c r="D4119" s="154" t="s">
        <v>259</v>
      </c>
      <c r="E4119" s="160" t="s">
        <v>1</v>
      </c>
      <c r="F4119" s="161" t="s">
        <v>5932</v>
      </c>
      <c r="H4119" s="162">
        <v>17.367000000000001</v>
      </c>
      <c r="L4119" s="159"/>
      <c r="M4119" s="163"/>
      <c r="T4119" s="164"/>
      <c r="AT4119" s="160" t="s">
        <v>259</v>
      </c>
      <c r="AU4119" s="160" t="s">
        <v>88</v>
      </c>
      <c r="AV4119" s="13" t="s">
        <v>88</v>
      </c>
      <c r="AW4119" s="13" t="s">
        <v>27</v>
      </c>
      <c r="AX4119" s="13" t="s">
        <v>72</v>
      </c>
      <c r="AY4119" s="160" t="s">
        <v>157</v>
      </c>
    </row>
    <row r="4120" spans="2:51" s="13" customFormat="1" ht="20">
      <c r="B4120" s="159"/>
      <c r="D4120" s="154" t="s">
        <v>259</v>
      </c>
      <c r="E4120" s="160" t="s">
        <v>1</v>
      </c>
      <c r="F4120" s="161" t="s">
        <v>5933</v>
      </c>
      <c r="H4120" s="162">
        <v>58.191000000000003</v>
      </c>
      <c r="L4120" s="159"/>
      <c r="M4120" s="163"/>
      <c r="T4120" s="164"/>
      <c r="AT4120" s="160" t="s">
        <v>259</v>
      </c>
      <c r="AU4120" s="160" t="s">
        <v>88</v>
      </c>
      <c r="AV4120" s="13" t="s">
        <v>88</v>
      </c>
      <c r="AW4120" s="13" t="s">
        <v>27</v>
      </c>
      <c r="AX4120" s="13" t="s">
        <v>72</v>
      </c>
      <c r="AY4120" s="160" t="s">
        <v>157</v>
      </c>
    </row>
    <row r="4121" spans="2:51" s="13" customFormat="1">
      <c r="B4121" s="159"/>
      <c r="D4121" s="154" t="s">
        <v>259</v>
      </c>
      <c r="E4121" s="160" t="s">
        <v>1</v>
      </c>
      <c r="F4121" s="161" t="s">
        <v>5934</v>
      </c>
      <c r="H4121" s="162">
        <v>14.510999999999999</v>
      </c>
      <c r="L4121" s="159"/>
      <c r="M4121" s="163"/>
      <c r="T4121" s="164"/>
      <c r="AT4121" s="160" t="s">
        <v>259</v>
      </c>
      <c r="AU4121" s="160" t="s">
        <v>88</v>
      </c>
      <c r="AV4121" s="13" t="s">
        <v>88</v>
      </c>
      <c r="AW4121" s="13" t="s">
        <v>27</v>
      </c>
      <c r="AX4121" s="13" t="s">
        <v>72</v>
      </c>
      <c r="AY4121" s="160" t="s">
        <v>157</v>
      </c>
    </row>
    <row r="4122" spans="2:51" s="12" customFormat="1">
      <c r="B4122" s="153"/>
      <c r="D4122" s="154" t="s">
        <v>259</v>
      </c>
      <c r="E4122" s="155" t="s">
        <v>1</v>
      </c>
      <c r="F4122" s="156" t="s">
        <v>2759</v>
      </c>
      <c r="H4122" s="155" t="s">
        <v>1</v>
      </c>
      <c r="L4122" s="153"/>
      <c r="M4122" s="157"/>
      <c r="T4122" s="158"/>
      <c r="AT4122" s="155" t="s">
        <v>259</v>
      </c>
      <c r="AU4122" s="155" t="s">
        <v>88</v>
      </c>
      <c r="AV4122" s="12" t="s">
        <v>80</v>
      </c>
      <c r="AW4122" s="12" t="s">
        <v>27</v>
      </c>
      <c r="AX4122" s="12" t="s">
        <v>72</v>
      </c>
      <c r="AY4122" s="155" t="s">
        <v>157</v>
      </c>
    </row>
    <row r="4123" spans="2:51" s="13" customFormat="1">
      <c r="B4123" s="159"/>
      <c r="D4123" s="154" t="s">
        <v>259</v>
      </c>
      <c r="E4123" s="160" t="s">
        <v>1</v>
      </c>
      <c r="F4123" s="161" t="s">
        <v>5935</v>
      </c>
      <c r="H4123" s="162">
        <v>20.202000000000002</v>
      </c>
      <c r="L4123" s="159"/>
      <c r="M4123" s="163"/>
      <c r="T4123" s="164"/>
      <c r="AT4123" s="160" t="s">
        <v>259</v>
      </c>
      <c r="AU4123" s="160" t="s">
        <v>88</v>
      </c>
      <c r="AV4123" s="13" t="s">
        <v>88</v>
      </c>
      <c r="AW4123" s="13" t="s">
        <v>27</v>
      </c>
      <c r="AX4123" s="13" t="s">
        <v>72</v>
      </c>
      <c r="AY4123" s="160" t="s">
        <v>157</v>
      </c>
    </row>
    <row r="4124" spans="2:51" s="13" customFormat="1">
      <c r="B4124" s="159"/>
      <c r="D4124" s="154" t="s">
        <v>259</v>
      </c>
      <c r="E4124" s="160" t="s">
        <v>1</v>
      </c>
      <c r="F4124" s="161" t="s">
        <v>5936</v>
      </c>
      <c r="H4124" s="162">
        <v>21.89</v>
      </c>
      <c r="L4124" s="159"/>
      <c r="M4124" s="163"/>
      <c r="T4124" s="164"/>
      <c r="AT4124" s="160" t="s">
        <v>259</v>
      </c>
      <c r="AU4124" s="160" t="s">
        <v>88</v>
      </c>
      <c r="AV4124" s="13" t="s">
        <v>88</v>
      </c>
      <c r="AW4124" s="13" t="s">
        <v>27</v>
      </c>
      <c r="AX4124" s="13" t="s">
        <v>72</v>
      </c>
      <c r="AY4124" s="160" t="s">
        <v>157</v>
      </c>
    </row>
    <row r="4125" spans="2:51" s="13" customFormat="1">
      <c r="B4125" s="159"/>
      <c r="D4125" s="154" t="s">
        <v>259</v>
      </c>
      <c r="E4125" s="160" t="s">
        <v>1</v>
      </c>
      <c r="F4125" s="161" t="s">
        <v>5937</v>
      </c>
      <c r="H4125" s="162">
        <v>16.716000000000001</v>
      </c>
      <c r="L4125" s="159"/>
      <c r="M4125" s="163"/>
      <c r="T4125" s="164"/>
      <c r="AT4125" s="160" t="s">
        <v>259</v>
      </c>
      <c r="AU4125" s="160" t="s">
        <v>88</v>
      </c>
      <c r="AV4125" s="13" t="s">
        <v>88</v>
      </c>
      <c r="AW4125" s="13" t="s">
        <v>27</v>
      </c>
      <c r="AX4125" s="13" t="s">
        <v>72</v>
      </c>
      <c r="AY4125" s="160" t="s">
        <v>157</v>
      </c>
    </row>
    <row r="4126" spans="2:51" s="13" customFormat="1">
      <c r="B4126" s="159"/>
      <c r="D4126" s="154" t="s">
        <v>259</v>
      </c>
      <c r="E4126" s="160" t="s">
        <v>1</v>
      </c>
      <c r="F4126" s="161" t="s">
        <v>5938</v>
      </c>
      <c r="H4126" s="162">
        <v>18.899999999999999</v>
      </c>
      <c r="L4126" s="159"/>
      <c r="M4126" s="163"/>
      <c r="T4126" s="164"/>
      <c r="AT4126" s="160" t="s">
        <v>259</v>
      </c>
      <c r="AU4126" s="160" t="s">
        <v>88</v>
      </c>
      <c r="AV4126" s="13" t="s">
        <v>88</v>
      </c>
      <c r="AW4126" s="13" t="s">
        <v>27</v>
      </c>
      <c r="AX4126" s="13" t="s">
        <v>72</v>
      </c>
      <c r="AY4126" s="160" t="s">
        <v>157</v>
      </c>
    </row>
    <row r="4127" spans="2:51" s="13" customFormat="1">
      <c r="B4127" s="159"/>
      <c r="D4127" s="154" t="s">
        <v>259</v>
      </c>
      <c r="E4127" s="160" t="s">
        <v>1</v>
      </c>
      <c r="F4127" s="161" t="s">
        <v>5939</v>
      </c>
      <c r="H4127" s="162">
        <v>11.55</v>
      </c>
      <c r="L4127" s="159"/>
      <c r="M4127" s="163"/>
      <c r="T4127" s="164"/>
      <c r="AT4127" s="160" t="s">
        <v>259</v>
      </c>
      <c r="AU4127" s="160" t="s">
        <v>88</v>
      </c>
      <c r="AV4127" s="13" t="s">
        <v>88</v>
      </c>
      <c r="AW4127" s="13" t="s">
        <v>27</v>
      </c>
      <c r="AX4127" s="13" t="s">
        <v>72</v>
      </c>
      <c r="AY4127" s="160" t="s">
        <v>157</v>
      </c>
    </row>
    <row r="4128" spans="2:51" s="13" customFormat="1">
      <c r="B4128" s="159"/>
      <c r="D4128" s="154" t="s">
        <v>259</v>
      </c>
      <c r="E4128" s="160" t="s">
        <v>1</v>
      </c>
      <c r="F4128" s="161" t="s">
        <v>5940</v>
      </c>
      <c r="H4128" s="162">
        <v>21.42</v>
      </c>
      <c r="L4128" s="159"/>
      <c r="M4128" s="163"/>
      <c r="T4128" s="164"/>
      <c r="AT4128" s="160" t="s">
        <v>259</v>
      </c>
      <c r="AU4128" s="160" t="s">
        <v>88</v>
      </c>
      <c r="AV4128" s="13" t="s">
        <v>88</v>
      </c>
      <c r="AW4128" s="13" t="s">
        <v>27</v>
      </c>
      <c r="AX4128" s="13" t="s">
        <v>72</v>
      </c>
      <c r="AY4128" s="160" t="s">
        <v>157</v>
      </c>
    </row>
    <row r="4129" spans="2:65" s="12" customFormat="1">
      <c r="B4129" s="153"/>
      <c r="D4129" s="154" t="s">
        <v>259</v>
      </c>
      <c r="E4129" s="155" t="s">
        <v>1</v>
      </c>
      <c r="F4129" s="156" t="s">
        <v>2760</v>
      </c>
      <c r="H4129" s="155" t="s">
        <v>1</v>
      </c>
      <c r="L4129" s="153"/>
      <c r="M4129" s="157"/>
      <c r="T4129" s="158"/>
      <c r="AT4129" s="155" t="s">
        <v>259</v>
      </c>
      <c r="AU4129" s="155" t="s">
        <v>88</v>
      </c>
      <c r="AV4129" s="12" t="s">
        <v>80</v>
      </c>
      <c r="AW4129" s="12" t="s">
        <v>27</v>
      </c>
      <c r="AX4129" s="12" t="s">
        <v>72</v>
      </c>
      <c r="AY4129" s="155" t="s">
        <v>157</v>
      </c>
    </row>
    <row r="4130" spans="2:65" s="13" customFormat="1">
      <c r="B4130" s="159"/>
      <c r="D4130" s="154" t="s">
        <v>259</v>
      </c>
      <c r="E4130" s="160" t="s">
        <v>1</v>
      </c>
      <c r="F4130" s="161" t="s">
        <v>5941</v>
      </c>
      <c r="H4130" s="162">
        <v>24.78</v>
      </c>
      <c r="L4130" s="159"/>
      <c r="M4130" s="163"/>
      <c r="T4130" s="164"/>
      <c r="AT4130" s="160" t="s">
        <v>259</v>
      </c>
      <c r="AU4130" s="160" t="s">
        <v>88</v>
      </c>
      <c r="AV4130" s="13" t="s">
        <v>88</v>
      </c>
      <c r="AW4130" s="13" t="s">
        <v>27</v>
      </c>
      <c r="AX4130" s="13" t="s">
        <v>72</v>
      </c>
      <c r="AY4130" s="160" t="s">
        <v>157</v>
      </c>
    </row>
    <row r="4131" spans="2:65" s="13" customFormat="1">
      <c r="B4131" s="159"/>
      <c r="D4131" s="154" t="s">
        <v>259</v>
      </c>
      <c r="E4131" s="160" t="s">
        <v>1</v>
      </c>
      <c r="F4131" s="161" t="s">
        <v>5942</v>
      </c>
      <c r="H4131" s="162">
        <v>31.08</v>
      </c>
      <c r="L4131" s="159"/>
      <c r="M4131" s="163"/>
      <c r="T4131" s="164"/>
      <c r="AT4131" s="160" t="s">
        <v>259</v>
      </c>
      <c r="AU4131" s="160" t="s">
        <v>88</v>
      </c>
      <c r="AV4131" s="13" t="s">
        <v>88</v>
      </c>
      <c r="AW4131" s="13" t="s">
        <v>27</v>
      </c>
      <c r="AX4131" s="13" t="s">
        <v>72</v>
      </c>
      <c r="AY4131" s="160" t="s">
        <v>157</v>
      </c>
    </row>
    <row r="4132" spans="2:65" s="13" customFormat="1">
      <c r="B4132" s="159"/>
      <c r="D4132" s="154" t="s">
        <v>259</v>
      </c>
      <c r="E4132" s="160" t="s">
        <v>1</v>
      </c>
      <c r="F4132" s="161" t="s">
        <v>5943</v>
      </c>
      <c r="H4132" s="162">
        <v>14.364000000000001</v>
      </c>
      <c r="L4132" s="159"/>
      <c r="M4132" s="163"/>
      <c r="T4132" s="164"/>
      <c r="AT4132" s="160" t="s">
        <v>259</v>
      </c>
      <c r="AU4132" s="160" t="s">
        <v>88</v>
      </c>
      <c r="AV4132" s="13" t="s">
        <v>88</v>
      </c>
      <c r="AW4132" s="13" t="s">
        <v>27</v>
      </c>
      <c r="AX4132" s="13" t="s">
        <v>72</v>
      </c>
      <c r="AY4132" s="160" t="s">
        <v>157</v>
      </c>
    </row>
    <row r="4133" spans="2:65" s="13" customFormat="1" ht="20">
      <c r="B4133" s="159"/>
      <c r="D4133" s="154" t="s">
        <v>259</v>
      </c>
      <c r="E4133" s="160" t="s">
        <v>1</v>
      </c>
      <c r="F4133" s="161" t="s">
        <v>5944</v>
      </c>
      <c r="H4133" s="162">
        <v>48.006</v>
      </c>
      <c r="L4133" s="159"/>
      <c r="M4133" s="163"/>
      <c r="T4133" s="164"/>
      <c r="AT4133" s="160" t="s">
        <v>259</v>
      </c>
      <c r="AU4133" s="160" t="s">
        <v>88</v>
      </c>
      <c r="AV4133" s="13" t="s">
        <v>88</v>
      </c>
      <c r="AW4133" s="13" t="s">
        <v>27</v>
      </c>
      <c r="AX4133" s="13" t="s">
        <v>72</v>
      </c>
      <c r="AY4133" s="160" t="s">
        <v>157</v>
      </c>
    </row>
    <row r="4134" spans="2:65" s="13" customFormat="1">
      <c r="B4134" s="159"/>
      <c r="D4134" s="154" t="s">
        <v>259</v>
      </c>
      <c r="E4134" s="160" t="s">
        <v>1</v>
      </c>
      <c r="F4134" s="161" t="s">
        <v>5945</v>
      </c>
      <c r="H4134" s="162">
        <v>14.28</v>
      </c>
      <c r="L4134" s="159"/>
      <c r="M4134" s="163"/>
      <c r="T4134" s="164"/>
      <c r="AT4134" s="160" t="s">
        <v>259</v>
      </c>
      <c r="AU4134" s="160" t="s">
        <v>88</v>
      </c>
      <c r="AV4134" s="13" t="s">
        <v>88</v>
      </c>
      <c r="AW4134" s="13" t="s">
        <v>27</v>
      </c>
      <c r="AX4134" s="13" t="s">
        <v>72</v>
      </c>
      <c r="AY4134" s="160" t="s">
        <v>157</v>
      </c>
    </row>
    <row r="4135" spans="2:65" s="12" customFormat="1">
      <c r="B4135" s="153"/>
      <c r="D4135" s="154" t="s">
        <v>259</v>
      </c>
      <c r="E4135" s="155" t="s">
        <v>1</v>
      </c>
      <c r="F4135" s="156" t="s">
        <v>2761</v>
      </c>
      <c r="H4135" s="155" t="s">
        <v>1</v>
      </c>
      <c r="L4135" s="153"/>
      <c r="M4135" s="157"/>
      <c r="T4135" s="158"/>
      <c r="AT4135" s="155" t="s">
        <v>259</v>
      </c>
      <c r="AU4135" s="155" t="s">
        <v>88</v>
      </c>
      <c r="AV4135" s="12" t="s">
        <v>80</v>
      </c>
      <c r="AW4135" s="12" t="s">
        <v>27</v>
      </c>
      <c r="AX4135" s="12" t="s">
        <v>72</v>
      </c>
      <c r="AY4135" s="155" t="s">
        <v>157</v>
      </c>
    </row>
    <row r="4136" spans="2:65" s="13" customFormat="1">
      <c r="B4136" s="159"/>
      <c r="D4136" s="154" t="s">
        <v>259</v>
      </c>
      <c r="E4136" s="160" t="s">
        <v>1</v>
      </c>
      <c r="F4136" s="161" t="s">
        <v>5946</v>
      </c>
      <c r="H4136" s="162">
        <v>40.235999999999997</v>
      </c>
      <c r="L4136" s="159"/>
      <c r="M4136" s="163"/>
      <c r="T4136" s="164"/>
      <c r="AT4136" s="160" t="s">
        <v>259</v>
      </c>
      <c r="AU4136" s="160" t="s">
        <v>88</v>
      </c>
      <c r="AV4136" s="13" t="s">
        <v>88</v>
      </c>
      <c r="AW4136" s="13" t="s">
        <v>27</v>
      </c>
      <c r="AX4136" s="13" t="s">
        <v>72</v>
      </c>
      <c r="AY4136" s="160" t="s">
        <v>157</v>
      </c>
    </row>
    <row r="4137" spans="2:65" s="13" customFormat="1">
      <c r="B4137" s="159"/>
      <c r="D4137" s="154" t="s">
        <v>259</v>
      </c>
      <c r="E4137" s="160" t="s">
        <v>1</v>
      </c>
      <c r="F4137" s="161" t="s">
        <v>5947</v>
      </c>
      <c r="H4137" s="162">
        <v>24.78</v>
      </c>
      <c r="L4137" s="159"/>
      <c r="M4137" s="163"/>
      <c r="T4137" s="164"/>
      <c r="AT4137" s="160" t="s">
        <v>259</v>
      </c>
      <c r="AU4137" s="160" t="s">
        <v>88</v>
      </c>
      <c r="AV4137" s="13" t="s">
        <v>88</v>
      </c>
      <c r="AW4137" s="13" t="s">
        <v>27</v>
      </c>
      <c r="AX4137" s="13" t="s">
        <v>72</v>
      </c>
      <c r="AY4137" s="160" t="s">
        <v>157</v>
      </c>
    </row>
    <row r="4138" spans="2:65" s="13" customFormat="1">
      <c r="B4138" s="159"/>
      <c r="D4138" s="154" t="s">
        <v>259</v>
      </c>
      <c r="E4138" s="160" t="s">
        <v>1</v>
      </c>
      <c r="F4138" s="161" t="s">
        <v>5948</v>
      </c>
      <c r="H4138" s="162">
        <v>12.6</v>
      </c>
      <c r="L4138" s="159"/>
      <c r="M4138" s="163"/>
      <c r="T4138" s="164"/>
      <c r="AT4138" s="160" t="s">
        <v>259</v>
      </c>
      <c r="AU4138" s="160" t="s">
        <v>88</v>
      </c>
      <c r="AV4138" s="13" t="s">
        <v>88</v>
      </c>
      <c r="AW4138" s="13" t="s">
        <v>27</v>
      </c>
      <c r="AX4138" s="13" t="s">
        <v>72</v>
      </c>
      <c r="AY4138" s="160" t="s">
        <v>157</v>
      </c>
    </row>
    <row r="4139" spans="2:65" s="13" customFormat="1">
      <c r="B4139" s="159"/>
      <c r="D4139" s="154" t="s">
        <v>259</v>
      </c>
      <c r="E4139" s="160" t="s">
        <v>1</v>
      </c>
      <c r="F4139" s="161" t="s">
        <v>5949</v>
      </c>
      <c r="H4139" s="162">
        <v>20.768999999999998</v>
      </c>
      <c r="L4139" s="159"/>
      <c r="M4139" s="163"/>
      <c r="T4139" s="164"/>
      <c r="AT4139" s="160" t="s">
        <v>259</v>
      </c>
      <c r="AU4139" s="160" t="s">
        <v>88</v>
      </c>
      <c r="AV4139" s="13" t="s">
        <v>88</v>
      </c>
      <c r="AW4139" s="13" t="s">
        <v>27</v>
      </c>
      <c r="AX4139" s="13" t="s">
        <v>72</v>
      </c>
      <c r="AY4139" s="160" t="s">
        <v>157</v>
      </c>
    </row>
    <row r="4140" spans="2:65" s="13" customFormat="1">
      <c r="B4140" s="159"/>
      <c r="D4140" s="154" t="s">
        <v>259</v>
      </c>
      <c r="E4140" s="160" t="s">
        <v>1</v>
      </c>
      <c r="F4140" s="161" t="s">
        <v>5950</v>
      </c>
      <c r="H4140" s="162">
        <v>22.974</v>
      </c>
      <c r="L4140" s="159"/>
      <c r="M4140" s="163"/>
      <c r="T4140" s="164"/>
      <c r="AT4140" s="160" t="s">
        <v>259</v>
      </c>
      <c r="AU4140" s="160" t="s">
        <v>88</v>
      </c>
      <c r="AV4140" s="13" t="s">
        <v>88</v>
      </c>
      <c r="AW4140" s="13" t="s">
        <v>27</v>
      </c>
      <c r="AX4140" s="13" t="s">
        <v>72</v>
      </c>
      <c r="AY4140" s="160" t="s">
        <v>157</v>
      </c>
    </row>
    <row r="4141" spans="2:65" s="14" customFormat="1">
      <c r="B4141" s="165"/>
      <c r="D4141" s="154" t="s">
        <v>259</v>
      </c>
      <c r="E4141" s="166" t="s">
        <v>1</v>
      </c>
      <c r="F4141" s="167" t="s">
        <v>265</v>
      </c>
      <c r="H4141" s="168">
        <v>536.26400000000001</v>
      </c>
      <c r="L4141" s="165"/>
      <c r="M4141" s="169"/>
      <c r="T4141" s="170"/>
      <c r="AT4141" s="166" t="s">
        <v>259</v>
      </c>
      <c r="AU4141" s="166" t="s">
        <v>88</v>
      </c>
      <c r="AV4141" s="14" t="s">
        <v>164</v>
      </c>
      <c r="AW4141" s="14" t="s">
        <v>27</v>
      </c>
      <c r="AX4141" s="14" t="s">
        <v>80</v>
      </c>
      <c r="AY4141" s="166" t="s">
        <v>157</v>
      </c>
    </row>
    <row r="4142" spans="2:65" s="1" customFormat="1" ht="33" customHeight="1">
      <c r="B4142" s="28"/>
      <c r="C4142" s="205" t="s">
        <v>5995</v>
      </c>
      <c r="D4142" s="205" t="s">
        <v>557</v>
      </c>
      <c r="E4142" s="206" t="s">
        <v>5996</v>
      </c>
      <c r="F4142" s="207" t="s">
        <v>5997</v>
      </c>
      <c r="G4142" s="208" t="s">
        <v>306</v>
      </c>
      <c r="H4142" s="209">
        <v>589.89</v>
      </c>
      <c r="I4142" s="904"/>
      <c r="J4142" s="210">
        <f>ROUND(I4142*H4142,2)</f>
        <v>0</v>
      </c>
      <c r="K4142" s="207" t="s">
        <v>2720</v>
      </c>
      <c r="L4142" s="185"/>
      <c r="M4142" s="186" t="s">
        <v>1</v>
      </c>
      <c r="N4142" s="187" t="s">
        <v>38</v>
      </c>
      <c r="O4142" s="142">
        <v>0</v>
      </c>
      <c r="P4142" s="142">
        <f>O4142*H4142</f>
        <v>0</v>
      </c>
      <c r="Q4142" s="142">
        <v>1.2800000000000001E-2</v>
      </c>
      <c r="R4142" s="142">
        <f>Q4142*H4142</f>
        <v>7.550592</v>
      </c>
      <c r="S4142" s="142">
        <v>0</v>
      </c>
      <c r="T4142" s="143">
        <f>S4142*H4142</f>
        <v>0</v>
      </c>
      <c r="AR4142" s="144" t="s">
        <v>735</v>
      </c>
      <c r="AT4142" s="144" t="s">
        <v>557</v>
      </c>
      <c r="AU4142" s="144" t="s">
        <v>88</v>
      </c>
      <c r="AY4142" s="16" t="s">
        <v>157</v>
      </c>
      <c r="BE4142" s="145">
        <f>IF(N4142="základní",J4142,0)</f>
        <v>0</v>
      </c>
      <c r="BF4142" s="145">
        <f>IF(N4142="snížená",J4142,0)</f>
        <v>0</v>
      </c>
      <c r="BG4142" s="145">
        <f>IF(N4142="zákl. přenesená",J4142,0)</f>
        <v>0</v>
      </c>
      <c r="BH4142" s="145">
        <f>IF(N4142="sníž. přenesená",J4142,0)</f>
        <v>0</v>
      </c>
      <c r="BI4142" s="145">
        <f>IF(N4142="nulová",J4142,0)</f>
        <v>0</v>
      </c>
      <c r="BJ4142" s="16" t="s">
        <v>88</v>
      </c>
      <c r="BK4142" s="145">
        <f>ROUND(I4142*H4142,2)</f>
        <v>0</v>
      </c>
      <c r="BL4142" s="16" t="s">
        <v>188</v>
      </c>
      <c r="BM4142" s="144" t="s">
        <v>5998</v>
      </c>
    </row>
    <row r="4143" spans="2:65" s="1" customFormat="1" ht="18">
      <c r="B4143" s="28"/>
      <c r="D4143" s="154" t="s">
        <v>1574</v>
      </c>
      <c r="F4143" s="188" t="s">
        <v>8424</v>
      </c>
      <c r="L4143" s="28"/>
      <c r="M4143" s="152"/>
      <c r="T4143" s="52"/>
      <c r="AT4143" s="16" t="s">
        <v>1574</v>
      </c>
      <c r="AU4143" s="16" t="s">
        <v>88</v>
      </c>
    </row>
    <row r="4144" spans="2:65" s="12" customFormat="1">
      <c r="B4144" s="153"/>
      <c r="D4144" s="154" t="s">
        <v>259</v>
      </c>
      <c r="E4144" s="155" t="s">
        <v>1</v>
      </c>
      <c r="F4144" s="156" t="s">
        <v>2723</v>
      </c>
      <c r="H4144" s="155" t="s">
        <v>1</v>
      </c>
      <c r="L4144" s="153"/>
      <c r="M4144" s="157"/>
      <c r="T4144" s="158"/>
      <c r="AT4144" s="155" t="s">
        <v>259</v>
      </c>
      <c r="AU4144" s="155" t="s">
        <v>88</v>
      </c>
      <c r="AV4144" s="12" t="s">
        <v>80</v>
      </c>
      <c r="AW4144" s="12" t="s">
        <v>27</v>
      </c>
      <c r="AX4144" s="12" t="s">
        <v>72</v>
      </c>
      <c r="AY4144" s="155" t="s">
        <v>157</v>
      </c>
    </row>
    <row r="4145" spans="2:51" s="12" customFormat="1">
      <c r="B4145" s="153"/>
      <c r="D4145" s="154" t="s">
        <v>259</v>
      </c>
      <c r="E4145" s="155" t="s">
        <v>1</v>
      </c>
      <c r="F4145" s="156" t="s">
        <v>2758</v>
      </c>
      <c r="H4145" s="155" t="s">
        <v>1</v>
      </c>
      <c r="L4145" s="153"/>
      <c r="M4145" s="157"/>
      <c r="T4145" s="158"/>
      <c r="AT4145" s="155" t="s">
        <v>259</v>
      </c>
      <c r="AU4145" s="155" t="s">
        <v>88</v>
      </c>
      <c r="AV4145" s="12" t="s">
        <v>80</v>
      </c>
      <c r="AW4145" s="12" t="s">
        <v>27</v>
      </c>
      <c r="AX4145" s="12" t="s">
        <v>72</v>
      </c>
      <c r="AY4145" s="155" t="s">
        <v>157</v>
      </c>
    </row>
    <row r="4146" spans="2:51" s="12" customFormat="1" ht="20">
      <c r="B4146" s="153"/>
      <c r="D4146" s="154" t="s">
        <v>259</v>
      </c>
      <c r="E4146" s="155" t="s">
        <v>1</v>
      </c>
      <c r="F4146" s="156" t="s">
        <v>5792</v>
      </c>
      <c r="H4146" s="155" t="s">
        <v>1</v>
      </c>
      <c r="L4146" s="153"/>
      <c r="M4146" s="157"/>
      <c r="T4146" s="158"/>
      <c r="AT4146" s="155" t="s">
        <v>259</v>
      </c>
      <c r="AU4146" s="155" t="s">
        <v>88</v>
      </c>
      <c r="AV4146" s="12" t="s">
        <v>80</v>
      </c>
      <c r="AW4146" s="12" t="s">
        <v>27</v>
      </c>
      <c r="AX4146" s="12" t="s">
        <v>72</v>
      </c>
      <c r="AY4146" s="155" t="s">
        <v>157</v>
      </c>
    </row>
    <row r="4147" spans="2:51" s="13" customFormat="1" ht="20">
      <c r="B4147" s="159"/>
      <c r="D4147" s="154" t="s">
        <v>259</v>
      </c>
      <c r="E4147" s="160" t="s">
        <v>1</v>
      </c>
      <c r="F4147" s="161" t="s">
        <v>5930</v>
      </c>
      <c r="H4147" s="162">
        <v>68.837999999999994</v>
      </c>
      <c r="L4147" s="159"/>
      <c r="M4147" s="163"/>
      <c r="T4147" s="164"/>
      <c r="AT4147" s="160" t="s">
        <v>259</v>
      </c>
      <c r="AU4147" s="160" t="s">
        <v>88</v>
      </c>
      <c r="AV4147" s="13" t="s">
        <v>88</v>
      </c>
      <c r="AW4147" s="13" t="s">
        <v>27</v>
      </c>
      <c r="AX4147" s="13" t="s">
        <v>72</v>
      </c>
      <c r="AY4147" s="160" t="s">
        <v>157</v>
      </c>
    </row>
    <row r="4148" spans="2:51" s="13" customFormat="1">
      <c r="B4148" s="159"/>
      <c r="D4148" s="154" t="s">
        <v>259</v>
      </c>
      <c r="E4148" s="160" t="s">
        <v>1</v>
      </c>
      <c r="F4148" s="161" t="s">
        <v>5931</v>
      </c>
      <c r="H4148" s="162">
        <v>12.81</v>
      </c>
      <c r="L4148" s="159"/>
      <c r="M4148" s="163"/>
      <c r="T4148" s="164"/>
      <c r="AT4148" s="160" t="s">
        <v>259</v>
      </c>
      <c r="AU4148" s="160" t="s">
        <v>88</v>
      </c>
      <c r="AV4148" s="13" t="s">
        <v>88</v>
      </c>
      <c r="AW4148" s="13" t="s">
        <v>27</v>
      </c>
      <c r="AX4148" s="13" t="s">
        <v>72</v>
      </c>
      <c r="AY4148" s="160" t="s">
        <v>157</v>
      </c>
    </row>
    <row r="4149" spans="2:51" s="13" customFormat="1">
      <c r="B4149" s="159"/>
      <c r="D4149" s="154" t="s">
        <v>259</v>
      </c>
      <c r="E4149" s="160" t="s">
        <v>1</v>
      </c>
      <c r="F4149" s="161" t="s">
        <v>5932</v>
      </c>
      <c r="H4149" s="162">
        <v>17.367000000000001</v>
      </c>
      <c r="L4149" s="159"/>
      <c r="M4149" s="163"/>
      <c r="T4149" s="164"/>
      <c r="AT4149" s="160" t="s">
        <v>259</v>
      </c>
      <c r="AU4149" s="160" t="s">
        <v>88</v>
      </c>
      <c r="AV4149" s="13" t="s">
        <v>88</v>
      </c>
      <c r="AW4149" s="13" t="s">
        <v>27</v>
      </c>
      <c r="AX4149" s="13" t="s">
        <v>72</v>
      </c>
      <c r="AY4149" s="160" t="s">
        <v>157</v>
      </c>
    </row>
    <row r="4150" spans="2:51" s="13" customFormat="1" ht="20">
      <c r="B4150" s="159"/>
      <c r="D4150" s="154" t="s">
        <v>259</v>
      </c>
      <c r="E4150" s="160" t="s">
        <v>1</v>
      </c>
      <c r="F4150" s="161" t="s">
        <v>5933</v>
      </c>
      <c r="H4150" s="162">
        <v>58.191000000000003</v>
      </c>
      <c r="L4150" s="159"/>
      <c r="M4150" s="163"/>
      <c r="T4150" s="164"/>
      <c r="AT4150" s="160" t="s">
        <v>259</v>
      </c>
      <c r="AU4150" s="160" t="s">
        <v>88</v>
      </c>
      <c r="AV4150" s="13" t="s">
        <v>88</v>
      </c>
      <c r="AW4150" s="13" t="s">
        <v>27</v>
      </c>
      <c r="AX4150" s="13" t="s">
        <v>72</v>
      </c>
      <c r="AY4150" s="160" t="s">
        <v>157</v>
      </c>
    </row>
    <row r="4151" spans="2:51" s="13" customFormat="1">
      <c r="B4151" s="159"/>
      <c r="D4151" s="154" t="s">
        <v>259</v>
      </c>
      <c r="E4151" s="160" t="s">
        <v>1</v>
      </c>
      <c r="F4151" s="161" t="s">
        <v>5934</v>
      </c>
      <c r="H4151" s="162">
        <v>14.510999999999999</v>
      </c>
      <c r="L4151" s="159"/>
      <c r="M4151" s="163"/>
      <c r="T4151" s="164"/>
      <c r="AT4151" s="160" t="s">
        <v>259</v>
      </c>
      <c r="AU4151" s="160" t="s">
        <v>88</v>
      </c>
      <c r="AV4151" s="13" t="s">
        <v>88</v>
      </c>
      <c r="AW4151" s="13" t="s">
        <v>27</v>
      </c>
      <c r="AX4151" s="13" t="s">
        <v>72</v>
      </c>
      <c r="AY4151" s="160" t="s">
        <v>157</v>
      </c>
    </row>
    <row r="4152" spans="2:51" s="12" customFormat="1">
      <c r="B4152" s="153"/>
      <c r="D4152" s="154" t="s">
        <v>259</v>
      </c>
      <c r="E4152" s="155" t="s">
        <v>1</v>
      </c>
      <c r="F4152" s="156" t="s">
        <v>2759</v>
      </c>
      <c r="H4152" s="155" t="s">
        <v>1</v>
      </c>
      <c r="L4152" s="153"/>
      <c r="M4152" s="157"/>
      <c r="T4152" s="158"/>
      <c r="AT4152" s="155" t="s">
        <v>259</v>
      </c>
      <c r="AU4152" s="155" t="s">
        <v>88</v>
      </c>
      <c r="AV4152" s="12" t="s">
        <v>80</v>
      </c>
      <c r="AW4152" s="12" t="s">
        <v>27</v>
      </c>
      <c r="AX4152" s="12" t="s">
        <v>72</v>
      </c>
      <c r="AY4152" s="155" t="s">
        <v>157</v>
      </c>
    </row>
    <row r="4153" spans="2:51" s="13" customFormat="1">
      <c r="B4153" s="159"/>
      <c r="D4153" s="154" t="s">
        <v>259</v>
      </c>
      <c r="E4153" s="160" t="s">
        <v>1</v>
      </c>
      <c r="F4153" s="161" t="s">
        <v>5935</v>
      </c>
      <c r="H4153" s="162">
        <v>20.202000000000002</v>
      </c>
      <c r="L4153" s="159"/>
      <c r="M4153" s="163"/>
      <c r="T4153" s="164"/>
      <c r="AT4153" s="160" t="s">
        <v>259</v>
      </c>
      <c r="AU4153" s="160" t="s">
        <v>88</v>
      </c>
      <c r="AV4153" s="13" t="s">
        <v>88</v>
      </c>
      <c r="AW4153" s="13" t="s">
        <v>27</v>
      </c>
      <c r="AX4153" s="13" t="s">
        <v>72</v>
      </c>
      <c r="AY4153" s="160" t="s">
        <v>157</v>
      </c>
    </row>
    <row r="4154" spans="2:51" s="13" customFormat="1">
      <c r="B4154" s="159"/>
      <c r="D4154" s="154" t="s">
        <v>259</v>
      </c>
      <c r="E4154" s="160" t="s">
        <v>1</v>
      </c>
      <c r="F4154" s="161" t="s">
        <v>5936</v>
      </c>
      <c r="H4154" s="162">
        <v>21.89</v>
      </c>
      <c r="L4154" s="159"/>
      <c r="M4154" s="163"/>
      <c r="T4154" s="164"/>
      <c r="AT4154" s="160" t="s">
        <v>259</v>
      </c>
      <c r="AU4154" s="160" t="s">
        <v>88</v>
      </c>
      <c r="AV4154" s="13" t="s">
        <v>88</v>
      </c>
      <c r="AW4154" s="13" t="s">
        <v>27</v>
      </c>
      <c r="AX4154" s="13" t="s">
        <v>72</v>
      </c>
      <c r="AY4154" s="160" t="s">
        <v>157</v>
      </c>
    </row>
    <row r="4155" spans="2:51" s="13" customFormat="1">
      <c r="B4155" s="159"/>
      <c r="D4155" s="154" t="s">
        <v>259</v>
      </c>
      <c r="E4155" s="160" t="s">
        <v>1</v>
      </c>
      <c r="F4155" s="161" t="s">
        <v>5937</v>
      </c>
      <c r="H4155" s="162">
        <v>16.716000000000001</v>
      </c>
      <c r="L4155" s="159"/>
      <c r="M4155" s="163"/>
      <c r="T4155" s="164"/>
      <c r="AT4155" s="160" t="s">
        <v>259</v>
      </c>
      <c r="AU4155" s="160" t="s">
        <v>88</v>
      </c>
      <c r="AV4155" s="13" t="s">
        <v>88</v>
      </c>
      <c r="AW4155" s="13" t="s">
        <v>27</v>
      </c>
      <c r="AX4155" s="13" t="s">
        <v>72</v>
      </c>
      <c r="AY4155" s="160" t="s">
        <v>157</v>
      </c>
    </row>
    <row r="4156" spans="2:51" s="13" customFormat="1">
      <c r="B4156" s="159"/>
      <c r="D4156" s="154" t="s">
        <v>259</v>
      </c>
      <c r="E4156" s="160" t="s">
        <v>1</v>
      </c>
      <c r="F4156" s="161" t="s">
        <v>5938</v>
      </c>
      <c r="H4156" s="162">
        <v>18.899999999999999</v>
      </c>
      <c r="L4156" s="159"/>
      <c r="M4156" s="163"/>
      <c r="T4156" s="164"/>
      <c r="AT4156" s="160" t="s">
        <v>259</v>
      </c>
      <c r="AU4156" s="160" t="s">
        <v>88</v>
      </c>
      <c r="AV4156" s="13" t="s">
        <v>88</v>
      </c>
      <c r="AW4156" s="13" t="s">
        <v>27</v>
      </c>
      <c r="AX4156" s="13" t="s">
        <v>72</v>
      </c>
      <c r="AY4156" s="160" t="s">
        <v>157</v>
      </c>
    </row>
    <row r="4157" spans="2:51" s="13" customFormat="1">
      <c r="B4157" s="159"/>
      <c r="D4157" s="154" t="s">
        <v>259</v>
      </c>
      <c r="E4157" s="160" t="s">
        <v>1</v>
      </c>
      <c r="F4157" s="161" t="s">
        <v>5939</v>
      </c>
      <c r="H4157" s="162">
        <v>11.55</v>
      </c>
      <c r="L4157" s="159"/>
      <c r="M4157" s="163"/>
      <c r="T4157" s="164"/>
      <c r="AT4157" s="160" t="s">
        <v>259</v>
      </c>
      <c r="AU4157" s="160" t="s">
        <v>88</v>
      </c>
      <c r="AV4157" s="13" t="s">
        <v>88</v>
      </c>
      <c r="AW4157" s="13" t="s">
        <v>27</v>
      </c>
      <c r="AX4157" s="13" t="s">
        <v>72</v>
      </c>
      <c r="AY4157" s="160" t="s">
        <v>157</v>
      </c>
    </row>
    <row r="4158" spans="2:51" s="13" customFormat="1">
      <c r="B4158" s="159"/>
      <c r="D4158" s="154" t="s">
        <v>259</v>
      </c>
      <c r="E4158" s="160" t="s">
        <v>1</v>
      </c>
      <c r="F4158" s="161" t="s">
        <v>5940</v>
      </c>
      <c r="H4158" s="162">
        <v>21.42</v>
      </c>
      <c r="L4158" s="159"/>
      <c r="M4158" s="163"/>
      <c r="T4158" s="164"/>
      <c r="AT4158" s="160" t="s">
        <v>259</v>
      </c>
      <c r="AU4158" s="160" t="s">
        <v>88</v>
      </c>
      <c r="AV4158" s="13" t="s">
        <v>88</v>
      </c>
      <c r="AW4158" s="13" t="s">
        <v>27</v>
      </c>
      <c r="AX4158" s="13" t="s">
        <v>72</v>
      </c>
      <c r="AY4158" s="160" t="s">
        <v>157</v>
      </c>
    </row>
    <row r="4159" spans="2:51" s="12" customFormat="1">
      <c r="B4159" s="153"/>
      <c r="D4159" s="154" t="s">
        <v>259</v>
      </c>
      <c r="E4159" s="155" t="s">
        <v>1</v>
      </c>
      <c r="F4159" s="156" t="s">
        <v>2760</v>
      </c>
      <c r="H4159" s="155" t="s">
        <v>1</v>
      </c>
      <c r="L4159" s="153"/>
      <c r="M4159" s="157"/>
      <c r="T4159" s="158"/>
      <c r="AT4159" s="155" t="s">
        <v>259</v>
      </c>
      <c r="AU4159" s="155" t="s">
        <v>88</v>
      </c>
      <c r="AV4159" s="12" t="s">
        <v>80</v>
      </c>
      <c r="AW4159" s="12" t="s">
        <v>27</v>
      </c>
      <c r="AX4159" s="12" t="s">
        <v>72</v>
      </c>
      <c r="AY4159" s="155" t="s">
        <v>157</v>
      </c>
    </row>
    <row r="4160" spans="2:51" s="13" customFormat="1">
      <c r="B4160" s="159"/>
      <c r="D4160" s="154" t="s">
        <v>259</v>
      </c>
      <c r="E4160" s="160" t="s">
        <v>1</v>
      </c>
      <c r="F4160" s="161" t="s">
        <v>5941</v>
      </c>
      <c r="H4160" s="162">
        <v>24.78</v>
      </c>
      <c r="L4160" s="159"/>
      <c r="M4160" s="163"/>
      <c r="T4160" s="164"/>
      <c r="AT4160" s="160" t="s">
        <v>259</v>
      </c>
      <c r="AU4160" s="160" t="s">
        <v>88</v>
      </c>
      <c r="AV4160" s="13" t="s">
        <v>88</v>
      </c>
      <c r="AW4160" s="13" t="s">
        <v>27</v>
      </c>
      <c r="AX4160" s="13" t="s">
        <v>72</v>
      </c>
      <c r="AY4160" s="160" t="s">
        <v>157</v>
      </c>
    </row>
    <row r="4161" spans="2:65" s="13" customFormat="1">
      <c r="B4161" s="159"/>
      <c r="D4161" s="154" t="s">
        <v>259</v>
      </c>
      <c r="E4161" s="160" t="s">
        <v>1</v>
      </c>
      <c r="F4161" s="161" t="s">
        <v>5942</v>
      </c>
      <c r="H4161" s="162">
        <v>31.08</v>
      </c>
      <c r="L4161" s="159"/>
      <c r="M4161" s="163"/>
      <c r="T4161" s="164"/>
      <c r="AT4161" s="160" t="s">
        <v>259</v>
      </c>
      <c r="AU4161" s="160" t="s">
        <v>88</v>
      </c>
      <c r="AV4161" s="13" t="s">
        <v>88</v>
      </c>
      <c r="AW4161" s="13" t="s">
        <v>27</v>
      </c>
      <c r="AX4161" s="13" t="s">
        <v>72</v>
      </c>
      <c r="AY4161" s="160" t="s">
        <v>157</v>
      </c>
    </row>
    <row r="4162" spans="2:65" s="13" customFormat="1">
      <c r="B4162" s="159"/>
      <c r="D4162" s="154" t="s">
        <v>259</v>
      </c>
      <c r="E4162" s="160" t="s">
        <v>1</v>
      </c>
      <c r="F4162" s="161" t="s">
        <v>5943</v>
      </c>
      <c r="H4162" s="162">
        <v>14.364000000000001</v>
      </c>
      <c r="L4162" s="159"/>
      <c r="M4162" s="163"/>
      <c r="T4162" s="164"/>
      <c r="AT4162" s="160" t="s">
        <v>259</v>
      </c>
      <c r="AU4162" s="160" t="s">
        <v>88</v>
      </c>
      <c r="AV4162" s="13" t="s">
        <v>88</v>
      </c>
      <c r="AW4162" s="13" t="s">
        <v>27</v>
      </c>
      <c r="AX4162" s="13" t="s">
        <v>72</v>
      </c>
      <c r="AY4162" s="160" t="s">
        <v>157</v>
      </c>
    </row>
    <row r="4163" spans="2:65" s="13" customFormat="1" ht="20">
      <c r="B4163" s="159"/>
      <c r="D4163" s="154" t="s">
        <v>259</v>
      </c>
      <c r="E4163" s="160" t="s">
        <v>1</v>
      </c>
      <c r="F4163" s="161" t="s">
        <v>5944</v>
      </c>
      <c r="H4163" s="162">
        <v>48.006</v>
      </c>
      <c r="L4163" s="159"/>
      <c r="M4163" s="163"/>
      <c r="T4163" s="164"/>
      <c r="AT4163" s="160" t="s">
        <v>259</v>
      </c>
      <c r="AU4163" s="160" t="s">
        <v>88</v>
      </c>
      <c r="AV4163" s="13" t="s">
        <v>88</v>
      </c>
      <c r="AW4163" s="13" t="s">
        <v>27</v>
      </c>
      <c r="AX4163" s="13" t="s">
        <v>72</v>
      </c>
      <c r="AY4163" s="160" t="s">
        <v>157</v>
      </c>
    </row>
    <row r="4164" spans="2:65" s="13" customFormat="1">
      <c r="B4164" s="159"/>
      <c r="D4164" s="154" t="s">
        <v>259</v>
      </c>
      <c r="E4164" s="160" t="s">
        <v>1</v>
      </c>
      <c r="F4164" s="161" t="s">
        <v>5945</v>
      </c>
      <c r="H4164" s="162">
        <v>14.28</v>
      </c>
      <c r="L4164" s="159"/>
      <c r="M4164" s="163"/>
      <c r="T4164" s="164"/>
      <c r="AT4164" s="160" t="s">
        <v>259</v>
      </c>
      <c r="AU4164" s="160" t="s">
        <v>88</v>
      </c>
      <c r="AV4164" s="13" t="s">
        <v>88</v>
      </c>
      <c r="AW4164" s="13" t="s">
        <v>27</v>
      </c>
      <c r="AX4164" s="13" t="s">
        <v>72</v>
      </c>
      <c r="AY4164" s="160" t="s">
        <v>157</v>
      </c>
    </row>
    <row r="4165" spans="2:65" s="12" customFormat="1">
      <c r="B4165" s="153"/>
      <c r="D4165" s="154" t="s">
        <v>259</v>
      </c>
      <c r="E4165" s="155" t="s">
        <v>1</v>
      </c>
      <c r="F4165" s="156" t="s">
        <v>2761</v>
      </c>
      <c r="H4165" s="155" t="s">
        <v>1</v>
      </c>
      <c r="L4165" s="153"/>
      <c r="M4165" s="157"/>
      <c r="T4165" s="158"/>
      <c r="AT4165" s="155" t="s">
        <v>259</v>
      </c>
      <c r="AU4165" s="155" t="s">
        <v>88</v>
      </c>
      <c r="AV4165" s="12" t="s">
        <v>80</v>
      </c>
      <c r="AW4165" s="12" t="s">
        <v>27</v>
      </c>
      <c r="AX4165" s="12" t="s">
        <v>72</v>
      </c>
      <c r="AY4165" s="155" t="s">
        <v>157</v>
      </c>
    </row>
    <row r="4166" spans="2:65" s="13" customFormat="1">
      <c r="B4166" s="159"/>
      <c r="D4166" s="154" t="s">
        <v>259</v>
      </c>
      <c r="E4166" s="160" t="s">
        <v>1</v>
      </c>
      <c r="F4166" s="161" t="s">
        <v>5946</v>
      </c>
      <c r="H4166" s="162">
        <v>40.235999999999997</v>
      </c>
      <c r="L4166" s="159"/>
      <c r="M4166" s="163"/>
      <c r="T4166" s="164"/>
      <c r="AT4166" s="160" t="s">
        <v>259</v>
      </c>
      <c r="AU4166" s="160" t="s">
        <v>88</v>
      </c>
      <c r="AV4166" s="13" t="s">
        <v>88</v>
      </c>
      <c r="AW4166" s="13" t="s">
        <v>27</v>
      </c>
      <c r="AX4166" s="13" t="s">
        <v>72</v>
      </c>
      <c r="AY4166" s="160" t="s">
        <v>157</v>
      </c>
    </row>
    <row r="4167" spans="2:65" s="13" customFormat="1">
      <c r="B4167" s="159"/>
      <c r="D4167" s="154" t="s">
        <v>259</v>
      </c>
      <c r="E4167" s="160" t="s">
        <v>1</v>
      </c>
      <c r="F4167" s="161" t="s">
        <v>5947</v>
      </c>
      <c r="H4167" s="162">
        <v>24.78</v>
      </c>
      <c r="L4167" s="159"/>
      <c r="M4167" s="163"/>
      <c r="T4167" s="164"/>
      <c r="AT4167" s="160" t="s">
        <v>259</v>
      </c>
      <c r="AU4167" s="160" t="s">
        <v>88</v>
      </c>
      <c r="AV4167" s="13" t="s">
        <v>88</v>
      </c>
      <c r="AW4167" s="13" t="s">
        <v>27</v>
      </c>
      <c r="AX4167" s="13" t="s">
        <v>72</v>
      </c>
      <c r="AY4167" s="160" t="s">
        <v>157</v>
      </c>
    </row>
    <row r="4168" spans="2:65" s="13" customFormat="1">
      <c r="B4168" s="159"/>
      <c r="D4168" s="154" t="s">
        <v>259</v>
      </c>
      <c r="E4168" s="160" t="s">
        <v>1</v>
      </c>
      <c r="F4168" s="161" t="s">
        <v>5948</v>
      </c>
      <c r="H4168" s="162">
        <v>12.6</v>
      </c>
      <c r="L4168" s="159"/>
      <c r="M4168" s="163"/>
      <c r="T4168" s="164"/>
      <c r="AT4168" s="160" t="s">
        <v>259</v>
      </c>
      <c r="AU4168" s="160" t="s">
        <v>88</v>
      </c>
      <c r="AV4168" s="13" t="s">
        <v>88</v>
      </c>
      <c r="AW4168" s="13" t="s">
        <v>27</v>
      </c>
      <c r="AX4168" s="13" t="s">
        <v>72</v>
      </c>
      <c r="AY4168" s="160" t="s">
        <v>157</v>
      </c>
    </row>
    <row r="4169" spans="2:65" s="13" customFormat="1">
      <c r="B4169" s="159"/>
      <c r="D4169" s="154" t="s">
        <v>259</v>
      </c>
      <c r="E4169" s="160" t="s">
        <v>1</v>
      </c>
      <c r="F4169" s="161" t="s">
        <v>5949</v>
      </c>
      <c r="H4169" s="162">
        <v>20.768999999999998</v>
      </c>
      <c r="L4169" s="159"/>
      <c r="M4169" s="163"/>
      <c r="T4169" s="164"/>
      <c r="AT4169" s="160" t="s">
        <v>259</v>
      </c>
      <c r="AU4169" s="160" t="s">
        <v>88</v>
      </c>
      <c r="AV4169" s="13" t="s">
        <v>88</v>
      </c>
      <c r="AW4169" s="13" t="s">
        <v>27</v>
      </c>
      <c r="AX4169" s="13" t="s">
        <v>72</v>
      </c>
      <c r="AY4169" s="160" t="s">
        <v>157</v>
      </c>
    </row>
    <row r="4170" spans="2:65" s="13" customFormat="1">
      <c r="B4170" s="159"/>
      <c r="D4170" s="154" t="s">
        <v>259</v>
      </c>
      <c r="E4170" s="160" t="s">
        <v>1</v>
      </c>
      <c r="F4170" s="161" t="s">
        <v>5950</v>
      </c>
      <c r="H4170" s="162">
        <v>22.974</v>
      </c>
      <c r="L4170" s="159"/>
      <c r="M4170" s="163"/>
      <c r="T4170" s="164"/>
      <c r="AT4170" s="160" t="s">
        <v>259</v>
      </c>
      <c r="AU4170" s="160" t="s">
        <v>88</v>
      </c>
      <c r="AV4170" s="13" t="s">
        <v>88</v>
      </c>
      <c r="AW4170" s="13" t="s">
        <v>27</v>
      </c>
      <c r="AX4170" s="13" t="s">
        <v>72</v>
      </c>
      <c r="AY4170" s="160" t="s">
        <v>157</v>
      </c>
    </row>
    <row r="4171" spans="2:65" s="14" customFormat="1">
      <c r="B4171" s="165"/>
      <c r="D4171" s="154" t="s">
        <v>259</v>
      </c>
      <c r="E4171" s="166" t="s">
        <v>1</v>
      </c>
      <c r="F4171" s="167" t="s">
        <v>265</v>
      </c>
      <c r="H4171" s="168">
        <v>536.26400000000001</v>
      </c>
      <c r="L4171" s="165"/>
      <c r="M4171" s="169"/>
      <c r="T4171" s="170"/>
      <c r="AT4171" s="166" t="s">
        <v>259</v>
      </c>
      <c r="AU4171" s="166" t="s">
        <v>88</v>
      </c>
      <c r="AV4171" s="14" t="s">
        <v>164</v>
      </c>
      <c r="AW4171" s="14" t="s">
        <v>27</v>
      </c>
      <c r="AX4171" s="14" t="s">
        <v>80</v>
      </c>
      <c r="AY4171" s="166" t="s">
        <v>157</v>
      </c>
    </row>
    <row r="4172" spans="2:65" s="13" customFormat="1">
      <c r="B4172" s="159"/>
      <c r="D4172" s="154" t="s">
        <v>259</v>
      </c>
      <c r="F4172" s="161" t="s">
        <v>5999</v>
      </c>
      <c r="H4172" s="162">
        <v>589.89</v>
      </c>
      <c r="L4172" s="159"/>
      <c r="M4172" s="163"/>
      <c r="T4172" s="164"/>
      <c r="AT4172" s="160" t="s">
        <v>259</v>
      </c>
      <c r="AU4172" s="160" t="s">
        <v>88</v>
      </c>
      <c r="AV4172" s="13" t="s">
        <v>88</v>
      </c>
      <c r="AW4172" s="13" t="s">
        <v>3</v>
      </c>
      <c r="AX4172" s="13" t="s">
        <v>80</v>
      </c>
      <c r="AY4172" s="160" t="s">
        <v>157</v>
      </c>
    </row>
    <row r="4173" spans="2:65" s="1" customFormat="1" ht="49.15" customHeight="1">
      <c r="B4173" s="28"/>
      <c r="C4173" s="198" t="s">
        <v>6000</v>
      </c>
      <c r="D4173" s="198" t="s">
        <v>160</v>
      </c>
      <c r="E4173" s="199" t="s">
        <v>6001</v>
      </c>
      <c r="F4173" s="200" t="s">
        <v>6002</v>
      </c>
      <c r="G4173" s="201" t="s">
        <v>184</v>
      </c>
      <c r="H4173" s="905"/>
      <c r="I4173" s="903"/>
      <c r="J4173" s="203">
        <f>ROUND(I4173*H4173,2)</f>
        <v>0</v>
      </c>
      <c r="K4173" s="200" t="s">
        <v>2720</v>
      </c>
      <c r="L4173" s="28"/>
      <c r="M4173" s="140" t="s">
        <v>1</v>
      </c>
      <c r="N4173" s="141" t="s">
        <v>38</v>
      </c>
      <c r="O4173" s="142">
        <v>0</v>
      </c>
      <c r="P4173" s="142">
        <f>O4173*H4173</f>
        <v>0</v>
      </c>
      <c r="Q4173" s="142">
        <v>0</v>
      </c>
      <c r="R4173" s="142">
        <f>Q4173*H4173</f>
        <v>0</v>
      </c>
      <c r="S4173" s="142">
        <v>0</v>
      </c>
      <c r="T4173" s="143">
        <f>S4173*H4173</f>
        <v>0</v>
      </c>
      <c r="AR4173" s="144" t="s">
        <v>188</v>
      </c>
      <c r="AT4173" s="144" t="s">
        <v>160</v>
      </c>
      <c r="AU4173" s="144" t="s">
        <v>88</v>
      </c>
      <c r="AY4173" s="16" t="s">
        <v>157</v>
      </c>
      <c r="BE4173" s="145">
        <f>IF(N4173="základní",J4173,0)</f>
        <v>0</v>
      </c>
      <c r="BF4173" s="145">
        <f>IF(N4173="snížená",J4173,0)</f>
        <v>0</v>
      </c>
      <c r="BG4173" s="145">
        <f>IF(N4173="zákl. přenesená",J4173,0)</f>
        <v>0</v>
      </c>
      <c r="BH4173" s="145">
        <f>IF(N4173="sníž. přenesená",J4173,0)</f>
        <v>0</v>
      </c>
      <c r="BI4173" s="145">
        <f>IF(N4173="nulová",J4173,0)</f>
        <v>0</v>
      </c>
      <c r="BJ4173" s="16" t="s">
        <v>88</v>
      </c>
      <c r="BK4173" s="145">
        <f>ROUND(I4173*H4173,2)</f>
        <v>0</v>
      </c>
      <c r="BL4173" s="16" t="s">
        <v>188</v>
      </c>
      <c r="BM4173" s="144" t="s">
        <v>6003</v>
      </c>
    </row>
    <row r="4174" spans="2:65" s="1" customFormat="1">
      <c r="B4174" s="28"/>
      <c r="D4174" s="150" t="s">
        <v>214</v>
      </c>
      <c r="F4174" s="870" t="s">
        <v>6004</v>
      </c>
      <c r="L4174" s="28"/>
      <c r="M4174" s="152"/>
      <c r="T4174" s="52"/>
      <c r="AT4174" s="16" t="s">
        <v>214</v>
      </c>
      <c r="AU4174" s="16" t="s">
        <v>88</v>
      </c>
    </row>
    <row r="4175" spans="2:65" s="11" customFormat="1" ht="22.9" customHeight="1">
      <c r="B4175" s="121"/>
      <c r="D4175" s="122" t="s">
        <v>71</v>
      </c>
      <c r="E4175" s="130" t="s">
        <v>2688</v>
      </c>
      <c r="F4175" s="130" t="s">
        <v>2689</v>
      </c>
      <c r="J4175" s="131">
        <f>BK4175</f>
        <v>0</v>
      </c>
      <c r="L4175" s="121"/>
      <c r="M4175" s="125"/>
      <c r="P4175" s="126">
        <f>SUM(P4176:P4181)</f>
        <v>2.38896</v>
      </c>
      <c r="R4175" s="126">
        <f>SUM(R4176:R4181)</f>
        <v>0</v>
      </c>
      <c r="T4175" s="127">
        <f>SUM(T4176:T4181)</f>
        <v>0.19823999999999997</v>
      </c>
      <c r="AR4175" s="122" t="s">
        <v>88</v>
      </c>
      <c r="AT4175" s="128" t="s">
        <v>71</v>
      </c>
      <c r="AU4175" s="128" t="s">
        <v>80</v>
      </c>
      <c r="AY4175" s="122" t="s">
        <v>157</v>
      </c>
      <c r="BK4175" s="129">
        <f>SUM(BK4176:BK4181)</f>
        <v>0</v>
      </c>
    </row>
    <row r="4176" spans="2:65" s="1" customFormat="1" ht="24.25" customHeight="1">
      <c r="B4176" s="28"/>
      <c r="C4176" s="198" t="s">
        <v>6005</v>
      </c>
      <c r="D4176" s="198" t="s">
        <v>160</v>
      </c>
      <c r="E4176" s="199" t="s">
        <v>6006</v>
      </c>
      <c r="F4176" s="200" t="s">
        <v>6007</v>
      </c>
      <c r="G4176" s="201" t="s">
        <v>306</v>
      </c>
      <c r="H4176" s="202">
        <v>1.68</v>
      </c>
      <c r="I4176" s="903"/>
      <c r="J4176" s="203">
        <f>ROUND(I4176*H4176,2)</f>
        <v>0</v>
      </c>
      <c r="K4176" s="200" t="s">
        <v>2720</v>
      </c>
      <c r="L4176" s="28"/>
      <c r="M4176" s="140" t="s">
        <v>1</v>
      </c>
      <c r="N4176" s="141" t="s">
        <v>38</v>
      </c>
      <c r="O4176" s="142">
        <v>1.4219999999999999</v>
      </c>
      <c r="P4176" s="142">
        <f>O4176*H4176</f>
        <v>2.38896</v>
      </c>
      <c r="Q4176" s="142">
        <v>0</v>
      </c>
      <c r="R4176" s="142">
        <f>Q4176*H4176</f>
        <v>0</v>
      </c>
      <c r="S4176" s="142">
        <v>0.11799999999999999</v>
      </c>
      <c r="T4176" s="143">
        <f>S4176*H4176</f>
        <v>0.19823999999999997</v>
      </c>
      <c r="AR4176" s="144" t="s">
        <v>188</v>
      </c>
      <c r="AT4176" s="144" t="s">
        <v>160</v>
      </c>
      <c r="AU4176" s="144" t="s">
        <v>88</v>
      </c>
      <c r="AY4176" s="16" t="s">
        <v>157</v>
      </c>
      <c r="BE4176" s="145">
        <f>IF(N4176="základní",J4176,0)</f>
        <v>0</v>
      </c>
      <c r="BF4176" s="145">
        <f>IF(N4176="snížená",J4176,0)</f>
        <v>0</v>
      </c>
      <c r="BG4176" s="145">
        <f>IF(N4176="zákl. přenesená",J4176,0)</f>
        <v>0</v>
      </c>
      <c r="BH4176" s="145">
        <f>IF(N4176="sníž. přenesená",J4176,0)</f>
        <v>0</v>
      </c>
      <c r="BI4176" s="145">
        <f>IF(N4176="nulová",J4176,0)</f>
        <v>0</v>
      </c>
      <c r="BJ4176" s="16" t="s">
        <v>88</v>
      </c>
      <c r="BK4176" s="145">
        <f>ROUND(I4176*H4176,2)</f>
        <v>0</v>
      </c>
      <c r="BL4176" s="16" t="s">
        <v>188</v>
      </c>
      <c r="BM4176" s="144" t="s">
        <v>6008</v>
      </c>
    </row>
    <row r="4177" spans="2:65" s="1" customFormat="1">
      <c r="B4177" s="28"/>
      <c r="D4177" s="150" t="s">
        <v>214</v>
      </c>
      <c r="F4177" s="870" t="s">
        <v>6009</v>
      </c>
      <c r="L4177" s="28"/>
      <c r="M4177" s="152"/>
      <c r="T4177" s="52"/>
      <c r="AT4177" s="16" t="s">
        <v>214</v>
      </c>
      <c r="AU4177" s="16" t="s">
        <v>88</v>
      </c>
    </row>
    <row r="4178" spans="2:65" s="13" customFormat="1">
      <c r="B4178" s="159"/>
      <c r="D4178" s="154" t="s">
        <v>259</v>
      </c>
      <c r="E4178" s="160" t="s">
        <v>1</v>
      </c>
      <c r="F4178" s="161" t="s">
        <v>6010</v>
      </c>
      <c r="H4178" s="162">
        <v>1.68</v>
      </c>
      <c r="L4178" s="159"/>
      <c r="M4178" s="163"/>
      <c r="T4178" s="164"/>
      <c r="AT4178" s="160" t="s">
        <v>259</v>
      </c>
      <c r="AU4178" s="160" t="s">
        <v>88</v>
      </c>
      <c r="AV4178" s="13" t="s">
        <v>88</v>
      </c>
      <c r="AW4178" s="13" t="s">
        <v>27</v>
      </c>
      <c r="AX4178" s="13" t="s">
        <v>72</v>
      </c>
      <c r="AY4178" s="160" t="s">
        <v>157</v>
      </c>
    </row>
    <row r="4179" spans="2:65" s="14" customFormat="1">
      <c r="B4179" s="165"/>
      <c r="D4179" s="154" t="s">
        <v>259</v>
      </c>
      <c r="E4179" s="166" t="s">
        <v>1</v>
      </c>
      <c r="F4179" s="167" t="s">
        <v>265</v>
      </c>
      <c r="H4179" s="168">
        <v>1.68</v>
      </c>
      <c r="L4179" s="165"/>
      <c r="M4179" s="169"/>
      <c r="T4179" s="170"/>
      <c r="AT4179" s="166" t="s">
        <v>259</v>
      </c>
      <c r="AU4179" s="166" t="s">
        <v>88</v>
      </c>
      <c r="AV4179" s="14" t="s">
        <v>164</v>
      </c>
      <c r="AW4179" s="14" t="s">
        <v>27</v>
      </c>
      <c r="AX4179" s="14" t="s">
        <v>80</v>
      </c>
      <c r="AY4179" s="166" t="s">
        <v>157</v>
      </c>
    </row>
    <row r="4180" spans="2:65" s="1" customFormat="1" ht="49.15" customHeight="1">
      <c r="B4180" s="28"/>
      <c r="C4180" s="198" t="s">
        <v>6011</v>
      </c>
      <c r="D4180" s="198" t="s">
        <v>160</v>
      </c>
      <c r="E4180" s="199" t="s">
        <v>6012</v>
      </c>
      <c r="F4180" s="200" t="s">
        <v>6013</v>
      </c>
      <c r="G4180" s="201" t="s">
        <v>184</v>
      </c>
      <c r="H4180" s="905"/>
      <c r="I4180" s="903"/>
      <c r="J4180" s="203">
        <f>ROUND(I4180*H4180,2)</f>
        <v>0</v>
      </c>
      <c r="K4180" s="200" t="s">
        <v>2720</v>
      </c>
      <c r="L4180" s="28"/>
      <c r="M4180" s="140" t="s">
        <v>1</v>
      </c>
      <c r="N4180" s="141" t="s">
        <v>38</v>
      </c>
      <c r="O4180" s="142">
        <v>0</v>
      </c>
      <c r="P4180" s="142">
        <f>O4180*H4180</f>
        <v>0</v>
      </c>
      <c r="Q4180" s="142">
        <v>0</v>
      </c>
      <c r="R4180" s="142">
        <f>Q4180*H4180</f>
        <v>0</v>
      </c>
      <c r="S4180" s="142">
        <v>0</v>
      </c>
      <c r="T4180" s="143">
        <f>S4180*H4180</f>
        <v>0</v>
      </c>
      <c r="AR4180" s="144" t="s">
        <v>188</v>
      </c>
      <c r="AT4180" s="144" t="s">
        <v>160</v>
      </c>
      <c r="AU4180" s="144" t="s">
        <v>88</v>
      </c>
      <c r="AY4180" s="16" t="s">
        <v>157</v>
      </c>
      <c r="BE4180" s="145">
        <f>IF(N4180="základní",J4180,0)</f>
        <v>0</v>
      </c>
      <c r="BF4180" s="145">
        <f>IF(N4180="snížená",J4180,0)</f>
        <v>0</v>
      </c>
      <c r="BG4180" s="145">
        <f>IF(N4180="zákl. přenesená",J4180,0)</f>
        <v>0</v>
      </c>
      <c r="BH4180" s="145">
        <f>IF(N4180="sníž. přenesená",J4180,0)</f>
        <v>0</v>
      </c>
      <c r="BI4180" s="145">
        <f>IF(N4180="nulová",J4180,0)</f>
        <v>0</v>
      </c>
      <c r="BJ4180" s="16" t="s">
        <v>88</v>
      </c>
      <c r="BK4180" s="145">
        <f>ROUND(I4180*H4180,2)</f>
        <v>0</v>
      </c>
      <c r="BL4180" s="16" t="s">
        <v>188</v>
      </c>
      <c r="BM4180" s="144" t="s">
        <v>6014</v>
      </c>
    </row>
    <row r="4181" spans="2:65" s="1" customFormat="1">
      <c r="B4181" s="28"/>
      <c r="D4181" s="150" t="s">
        <v>214</v>
      </c>
      <c r="F4181" s="870" t="s">
        <v>6015</v>
      </c>
      <c r="L4181" s="28"/>
      <c r="M4181" s="152"/>
      <c r="T4181" s="52"/>
      <c r="AT4181" s="16" t="s">
        <v>214</v>
      </c>
      <c r="AU4181" s="16" t="s">
        <v>88</v>
      </c>
    </row>
    <row r="4182" spans="2:65" s="11" customFormat="1" ht="22.9" customHeight="1">
      <c r="B4182" s="121"/>
      <c r="D4182" s="122" t="s">
        <v>71</v>
      </c>
      <c r="E4182" s="130" t="s">
        <v>1826</v>
      </c>
      <c r="F4182" s="130" t="s">
        <v>1827</v>
      </c>
      <c r="J4182" s="131">
        <f>BK4182</f>
        <v>0</v>
      </c>
      <c r="L4182" s="121"/>
      <c r="M4182" s="125"/>
      <c r="P4182" s="126">
        <f>SUM(P4183:P4330)</f>
        <v>25.012</v>
      </c>
      <c r="R4182" s="126">
        <f>SUM(R4183:R4330)</f>
        <v>1.7760000000000001E-2</v>
      </c>
      <c r="T4182" s="127">
        <f>SUM(T4183:T4330)</f>
        <v>0</v>
      </c>
      <c r="AR4182" s="122" t="s">
        <v>88</v>
      </c>
      <c r="AT4182" s="128" t="s">
        <v>71</v>
      </c>
      <c r="AU4182" s="128" t="s">
        <v>80</v>
      </c>
      <c r="AY4182" s="122" t="s">
        <v>157</v>
      </c>
      <c r="BK4182" s="129">
        <f>SUM(BK4183:BK4330)</f>
        <v>0</v>
      </c>
    </row>
    <row r="4183" spans="2:65" s="1" customFormat="1" ht="24.25" customHeight="1">
      <c r="B4183" s="28"/>
      <c r="C4183" s="198" t="s">
        <v>6016</v>
      </c>
      <c r="D4183" s="198" t="s">
        <v>160</v>
      </c>
      <c r="E4183" s="199" t="s">
        <v>6017</v>
      </c>
      <c r="F4183" s="200" t="s">
        <v>6018</v>
      </c>
      <c r="G4183" s="201" t="s">
        <v>306</v>
      </c>
      <c r="H4183" s="202">
        <v>74</v>
      </c>
      <c r="I4183" s="903"/>
      <c r="J4183" s="203">
        <f>ROUND(I4183*H4183,2)</f>
        <v>0</v>
      </c>
      <c r="K4183" s="200" t="s">
        <v>2720</v>
      </c>
      <c r="L4183" s="28"/>
      <c r="M4183" s="140" t="s">
        <v>1</v>
      </c>
      <c r="N4183" s="141" t="s">
        <v>38</v>
      </c>
      <c r="O4183" s="142">
        <v>0.16600000000000001</v>
      </c>
      <c r="P4183" s="142">
        <f>O4183*H4183</f>
        <v>12.284000000000001</v>
      </c>
      <c r="Q4183" s="142">
        <v>1.2E-4</v>
      </c>
      <c r="R4183" s="142">
        <f>Q4183*H4183</f>
        <v>8.8800000000000007E-3</v>
      </c>
      <c r="S4183" s="142">
        <v>0</v>
      </c>
      <c r="T4183" s="143">
        <f>S4183*H4183</f>
        <v>0</v>
      </c>
      <c r="AR4183" s="144" t="s">
        <v>188</v>
      </c>
      <c r="AT4183" s="144" t="s">
        <v>160</v>
      </c>
      <c r="AU4183" s="144" t="s">
        <v>88</v>
      </c>
      <c r="AY4183" s="16" t="s">
        <v>157</v>
      </c>
      <c r="BE4183" s="145">
        <f>IF(N4183="základní",J4183,0)</f>
        <v>0</v>
      </c>
      <c r="BF4183" s="145">
        <f>IF(N4183="snížená",J4183,0)</f>
        <v>0</v>
      </c>
      <c r="BG4183" s="145">
        <f>IF(N4183="zákl. přenesená",J4183,0)</f>
        <v>0</v>
      </c>
      <c r="BH4183" s="145">
        <f>IF(N4183="sníž. přenesená",J4183,0)</f>
        <v>0</v>
      </c>
      <c r="BI4183" s="145">
        <f>IF(N4183="nulová",J4183,0)</f>
        <v>0</v>
      </c>
      <c r="BJ4183" s="16" t="s">
        <v>88</v>
      </c>
      <c r="BK4183" s="145">
        <f>ROUND(I4183*H4183,2)</f>
        <v>0</v>
      </c>
      <c r="BL4183" s="16" t="s">
        <v>188</v>
      </c>
      <c r="BM4183" s="144" t="s">
        <v>6019</v>
      </c>
    </row>
    <row r="4184" spans="2:65" s="1" customFormat="1">
      <c r="B4184" s="28"/>
      <c r="D4184" s="150" t="s">
        <v>214</v>
      </c>
      <c r="F4184" s="870" t="s">
        <v>6020</v>
      </c>
      <c r="L4184" s="28"/>
      <c r="M4184" s="152"/>
      <c r="T4184" s="52"/>
      <c r="AT4184" s="16" t="s">
        <v>214</v>
      </c>
      <c r="AU4184" s="16" t="s">
        <v>88</v>
      </c>
    </row>
    <row r="4185" spans="2:65" s="12" customFormat="1">
      <c r="B4185" s="153"/>
      <c r="D4185" s="154" t="s">
        <v>259</v>
      </c>
      <c r="E4185" s="155" t="s">
        <v>1</v>
      </c>
      <c r="F4185" s="156" t="s">
        <v>2723</v>
      </c>
      <c r="H4185" s="155" t="s">
        <v>1</v>
      </c>
      <c r="L4185" s="153"/>
      <c r="M4185" s="157"/>
      <c r="T4185" s="158"/>
      <c r="AT4185" s="155" t="s">
        <v>259</v>
      </c>
      <c r="AU4185" s="155" t="s">
        <v>88</v>
      </c>
      <c r="AV4185" s="12" t="s">
        <v>80</v>
      </c>
      <c r="AW4185" s="12" t="s">
        <v>27</v>
      </c>
      <c r="AX4185" s="12" t="s">
        <v>72</v>
      </c>
      <c r="AY4185" s="155" t="s">
        <v>157</v>
      </c>
    </row>
    <row r="4186" spans="2:65" s="12" customFormat="1">
      <c r="B4186" s="153"/>
      <c r="D4186" s="154" t="s">
        <v>259</v>
      </c>
      <c r="E4186" s="155" t="s">
        <v>1</v>
      </c>
      <c r="F4186" s="156" t="s">
        <v>2758</v>
      </c>
      <c r="H4186" s="155" t="s">
        <v>1</v>
      </c>
      <c r="L4186" s="153"/>
      <c r="M4186" s="157"/>
      <c r="T4186" s="158"/>
      <c r="AT4186" s="155" t="s">
        <v>259</v>
      </c>
      <c r="AU4186" s="155" t="s">
        <v>88</v>
      </c>
      <c r="AV4186" s="12" t="s">
        <v>80</v>
      </c>
      <c r="AW4186" s="12" t="s">
        <v>27</v>
      </c>
      <c r="AX4186" s="12" t="s">
        <v>72</v>
      </c>
      <c r="AY4186" s="155" t="s">
        <v>157</v>
      </c>
    </row>
    <row r="4187" spans="2:65" s="13" customFormat="1">
      <c r="B4187" s="159"/>
      <c r="D4187" s="154" t="s">
        <v>259</v>
      </c>
      <c r="E4187" s="160" t="s">
        <v>1</v>
      </c>
      <c r="F4187" s="161" t="s">
        <v>4191</v>
      </c>
      <c r="H4187" s="162">
        <v>1</v>
      </c>
      <c r="L4187" s="159"/>
      <c r="M4187" s="163"/>
      <c r="T4187" s="164"/>
      <c r="AT4187" s="160" t="s">
        <v>259</v>
      </c>
      <c r="AU4187" s="160" t="s">
        <v>88</v>
      </c>
      <c r="AV4187" s="13" t="s">
        <v>88</v>
      </c>
      <c r="AW4187" s="13" t="s">
        <v>27</v>
      </c>
      <c r="AX4187" s="13" t="s">
        <v>72</v>
      </c>
      <c r="AY4187" s="160" t="s">
        <v>157</v>
      </c>
    </row>
    <row r="4188" spans="2:65" s="13" customFormat="1">
      <c r="B4188" s="159"/>
      <c r="D4188" s="154" t="s">
        <v>259</v>
      </c>
      <c r="E4188" s="160" t="s">
        <v>1</v>
      </c>
      <c r="F4188" s="161" t="s">
        <v>4778</v>
      </c>
      <c r="H4188" s="162">
        <v>3</v>
      </c>
      <c r="L4188" s="159"/>
      <c r="M4188" s="163"/>
      <c r="T4188" s="164"/>
      <c r="AT4188" s="160" t="s">
        <v>259</v>
      </c>
      <c r="AU4188" s="160" t="s">
        <v>88</v>
      </c>
      <c r="AV4188" s="13" t="s">
        <v>88</v>
      </c>
      <c r="AW4188" s="13" t="s">
        <v>27</v>
      </c>
      <c r="AX4188" s="13" t="s">
        <v>72</v>
      </c>
      <c r="AY4188" s="160" t="s">
        <v>157</v>
      </c>
    </row>
    <row r="4189" spans="2:65" s="13" customFormat="1">
      <c r="B4189" s="159"/>
      <c r="D4189" s="154" t="s">
        <v>259</v>
      </c>
      <c r="E4189" s="160" t="s">
        <v>1</v>
      </c>
      <c r="F4189" s="161" t="s">
        <v>4779</v>
      </c>
      <c r="H4189" s="162">
        <v>2</v>
      </c>
      <c r="L4189" s="159"/>
      <c r="M4189" s="163"/>
      <c r="T4189" s="164"/>
      <c r="AT4189" s="160" t="s">
        <v>259</v>
      </c>
      <c r="AU4189" s="160" t="s">
        <v>88</v>
      </c>
      <c r="AV4189" s="13" t="s">
        <v>88</v>
      </c>
      <c r="AW4189" s="13" t="s">
        <v>27</v>
      </c>
      <c r="AX4189" s="13" t="s">
        <v>72</v>
      </c>
      <c r="AY4189" s="160" t="s">
        <v>157</v>
      </c>
    </row>
    <row r="4190" spans="2:65" s="13" customFormat="1">
      <c r="B4190" s="159"/>
      <c r="D4190" s="154" t="s">
        <v>259</v>
      </c>
      <c r="E4190" s="160" t="s">
        <v>1</v>
      </c>
      <c r="F4190" s="161" t="s">
        <v>4192</v>
      </c>
      <c r="H4190" s="162">
        <v>1</v>
      </c>
      <c r="L4190" s="159"/>
      <c r="M4190" s="163"/>
      <c r="T4190" s="164"/>
      <c r="AT4190" s="160" t="s">
        <v>259</v>
      </c>
      <c r="AU4190" s="160" t="s">
        <v>88</v>
      </c>
      <c r="AV4190" s="13" t="s">
        <v>88</v>
      </c>
      <c r="AW4190" s="13" t="s">
        <v>27</v>
      </c>
      <c r="AX4190" s="13" t="s">
        <v>72</v>
      </c>
      <c r="AY4190" s="160" t="s">
        <v>157</v>
      </c>
    </row>
    <row r="4191" spans="2:65" s="13" customFormat="1">
      <c r="B4191" s="159"/>
      <c r="D4191" s="154" t="s">
        <v>259</v>
      </c>
      <c r="E4191" s="160" t="s">
        <v>1</v>
      </c>
      <c r="F4191" s="161" t="s">
        <v>4780</v>
      </c>
      <c r="H4191" s="162">
        <v>1</v>
      </c>
      <c r="L4191" s="159"/>
      <c r="M4191" s="163"/>
      <c r="T4191" s="164"/>
      <c r="AT4191" s="160" t="s">
        <v>259</v>
      </c>
      <c r="AU4191" s="160" t="s">
        <v>88</v>
      </c>
      <c r="AV4191" s="13" t="s">
        <v>88</v>
      </c>
      <c r="AW4191" s="13" t="s">
        <v>27</v>
      </c>
      <c r="AX4191" s="13" t="s">
        <v>72</v>
      </c>
      <c r="AY4191" s="160" t="s">
        <v>157</v>
      </c>
    </row>
    <row r="4192" spans="2:65" s="13" customFormat="1">
      <c r="B4192" s="159"/>
      <c r="D4192" s="154" t="s">
        <v>259</v>
      </c>
      <c r="E4192" s="160" t="s">
        <v>1</v>
      </c>
      <c r="F4192" s="161" t="s">
        <v>4781</v>
      </c>
      <c r="H4192" s="162">
        <v>1</v>
      </c>
      <c r="L4192" s="159"/>
      <c r="M4192" s="163"/>
      <c r="T4192" s="164"/>
      <c r="AT4192" s="160" t="s">
        <v>259</v>
      </c>
      <c r="AU4192" s="160" t="s">
        <v>88</v>
      </c>
      <c r="AV4192" s="13" t="s">
        <v>88</v>
      </c>
      <c r="AW4192" s="13" t="s">
        <v>27</v>
      </c>
      <c r="AX4192" s="13" t="s">
        <v>72</v>
      </c>
      <c r="AY4192" s="160" t="s">
        <v>157</v>
      </c>
    </row>
    <row r="4193" spans="2:51" s="13" customFormat="1">
      <c r="B4193" s="159"/>
      <c r="D4193" s="154" t="s">
        <v>259</v>
      </c>
      <c r="E4193" s="160" t="s">
        <v>1</v>
      </c>
      <c r="F4193" s="161" t="s">
        <v>4782</v>
      </c>
      <c r="H4193" s="162">
        <v>2</v>
      </c>
      <c r="L4193" s="159"/>
      <c r="M4193" s="163"/>
      <c r="T4193" s="164"/>
      <c r="AT4193" s="160" t="s">
        <v>259</v>
      </c>
      <c r="AU4193" s="160" t="s">
        <v>88</v>
      </c>
      <c r="AV4193" s="13" t="s">
        <v>88</v>
      </c>
      <c r="AW4193" s="13" t="s">
        <v>27</v>
      </c>
      <c r="AX4193" s="13" t="s">
        <v>72</v>
      </c>
      <c r="AY4193" s="160" t="s">
        <v>157</v>
      </c>
    </row>
    <row r="4194" spans="2:51" s="13" customFormat="1">
      <c r="B4194" s="159"/>
      <c r="D4194" s="154" t="s">
        <v>259</v>
      </c>
      <c r="E4194" s="160" t="s">
        <v>1</v>
      </c>
      <c r="F4194" s="161" t="s">
        <v>4783</v>
      </c>
      <c r="H4194" s="162">
        <v>1</v>
      </c>
      <c r="L4194" s="159"/>
      <c r="M4194" s="163"/>
      <c r="T4194" s="164"/>
      <c r="AT4194" s="160" t="s">
        <v>259</v>
      </c>
      <c r="AU4194" s="160" t="s">
        <v>88</v>
      </c>
      <c r="AV4194" s="13" t="s">
        <v>88</v>
      </c>
      <c r="AW4194" s="13" t="s">
        <v>27</v>
      </c>
      <c r="AX4194" s="13" t="s">
        <v>72</v>
      </c>
      <c r="AY4194" s="160" t="s">
        <v>157</v>
      </c>
    </row>
    <row r="4195" spans="2:51" s="13" customFormat="1">
      <c r="B4195" s="159"/>
      <c r="D4195" s="154" t="s">
        <v>259</v>
      </c>
      <c r="E4195" s="160" t="s">
        <v>1</v>
      </c>
      <c r="F4195" s="161" t="s">
        <v>4784</v>
      </c>
      <c r="H4195" s="162">
        <v>1</v>
      </c>
      <c r="L4195" s="159"/>
      <c r="M4195" s="163"/>
      <c r="T4195" s="164"/>
      <c r="AT4195" s="160" t="s">
        <v>259</v>
      </c>
      <c r="AU4195" s="160" t="s">
        <v>88</v>
      </c>
      <c r="AV4195" s="13" t="s">
        <v>88</v>
      </c>
      <c r="AW4195" s="13" t="s">
        <v>27</v>
      </c>
      <c r="AX4195" s="13" t="s">
        <v>72</v>
      </c>
      <c r="AY4195" s="160" t="s">
        <v>157</v>
      </c>
    </row>
    <row r="4196" spans="2:51" s="13" customFormat="1">
      <c r="B4196" s="159"/>
      <c r="D4196" s="154" t="s">
        <v>259</v>
      </c>
      <c r="E4196" s="160" t="s">
        <v>1</v>
      </c>
      <c r="F4196" s="161" t="s">
        <v>4785</v>
      </c>
      <c r="H4196" s="162">
        <v>1</v>
      </c>
      <c r="L4196" s="159"/>
      <c r="M4196" s="163"/>
      <c r="T4196" s="164"/>
      <c r="AT4196" s="160" t="s">
        <v>259</v>
      </c>
      <c r="AU4196" s="160" t="s">
        <v>88</v>
      </c>
      <c r="AV4196" s="13" t="s">
        <v>88</v>
      </c>
      <c r="AW4196" s="13" t="s">
        <v>27</v>
      </c>
      <c r="AX4196" s="13" t="s">
        <v>72</v>
      </c>
      <c r="AY4196" s="160" t="s">
        <v>157</v>
      </c>
    </row>
    <row r="4197" spans="2:51" s="13" customFormat="1">
      <c r="B4197" s="159"/>
      <c r="D4197" s="154" t="s">
        <v>259</v>
      </c>
      <c r="E4197" s="160" t="s">
        <v>1</v>
      </c>
      <c r="F4197" s="161" t="s">
        <v>4786</v>
      </c>
      <c r="H4197" s="162">
        <v>1</v>
      </c>
      <c r="L4197" s="159"/>
      <c r="M4197" s="163"/>
      <c r="T4197" s="164"/>
      <c r="AT4197" s="160" t="s">
        <v>259</v>
      </c>
      <c r="AU4197" s="160" t="s">
        <v>88</v>
      </c>
      <c r="AV4197" s="13" t="s">
        <v>88</v>
      </c>
      <c r="AW4197" s="13" t="s">
        <v>27</v>
      </c>
      <c r="AX4197" s="13" t="s">
        <v>72</v>
      </c>
      <c r="AY4197" s="160" t="s">
        <v>157</v>
      </c>
    </row>
    <row r="4198" spans="2:51" s="13" customFormat="1">
      <c r="B4198" s="159"/>
      <c r="D4198" s="154" t="s">
        <v>259</v>
      </c>
      <c r="E4198" s="160" t="s">
        <v>1</v>
      </c>
      <c r="F4198" s="161" t="s">
        <v>4787</v>
      </c>
      <c r="H4198" s="162">
        <v>1</v>
      </c>
      <c r="L4198" s="159"/>
      <c r="M4198" s="163"/>
      <c r="T4198" s="164"/>
      <c r="AT4198" s="160" t="s">
        <v>259</v>
      </c>
      <c r="AU4198" s="160" t="s">
        <v>88</v>
      </c>
      <c r="AV4198" s="13" t="s">
        <v>88</v>
      </c>
      <c r="AW4198" s="13" t="s">
        <v>27</v>
      </c>
      <c r="AX4198" s="13" t="s">
        <v>72</v>
      </c>
      <c r="AY4198" s="160" t="s">
        <v>157</v>
      </c>
    </row>
    <row r="4199" spans="2:51" s="13" customFormat="1">
      <c r="B4199" s="159"/>
      <c r="D4199" s="154" t="s">
        <v>259</v>
      </c>
      <c r="E4199" s="160" t="s">
        <v>1</v>
      </c>
      <c r="F4199" s="161" t="s">
        <v>4785</v>
      </c>
      <c r="H4199" s="162">
        <v>1</v>
      </c>
      <c r="L4199" s="159"/>
      <c r="M4199" s="163"/>
      <c r="T4199" s="164"/>
      <c r="AT4199" s="160" t="s">
        <v>259</v>
      </c>
      <c r="AU4199" s="160" t="s">
        <v>88</v>
      </c>
      <c r="AV4199" s="13" t="s">
        <v>88</v>
      </c>
      <c r="AW4199" s="13" t="s">
        <v>27</v>
      </c>
      <c r="AX4199" s="13" t="s">
        <v>72</v>
      </c>
      <c r="AY4199" s="160" t="s">
        <v>157</v>
      </c>
    </row>
    <row r="4200" spans="2:51" s="13" customFormat="1">
      <c r="B4200" s="159"/>
      <c r="D4200" s="154" t="s">
        <v>259</v>
      </c>
      <c r="E4200" s="160" t="s">
        <v>1</v>
      </c>
      <c r="F4200" s="161" t="s">
        <v>4785</v>
      </c>
      <c r="H4200" s="162">
        <v>1</v>
      </c>
      <c r="L4200" s="159"/>
      <c r="M4200" s="163"/>
      <c r="T4200" s="164"/>
      <c r="AT4200" s="160" t="s">
        <v>259</v>
      </c>
      <c r="AU4200" s="160" t="s">
        <v>88</v>
      </c>
      <c r="AV4200" s="13" t="s">
        <v>88</v>
      </c>
      <c r="AW4200" s="13" t="s">
        <v>27</v>
      </c>
      <c r="AX4200" s="13" t="s">
        <v>72</v>
      </c>
      <c r="AY4200" s="160" t="s">
        <v>157</v>
      </c>
    </row>
    <row r="4201" spans="2:51" s="13" customFormat="1">
      <c r="B4201" s="159"/>
      <c r="D4201" s="154" t="s">
        <v>259</v>
      </c>
      <c r="E4201" s="160" t="s">
        <v>1</v>
      </c>
      <c r="F4201" s="161" t="s">
        <v>4788</v>
      </c>
      <c r="H4201" s="162">
        <v>1</v>
      </c>
      <c r="L4201" s="159"/>
      <c r="M4201" s="163"/>
      <c r="T4201" s="164"/>
      <c r="AT4201" s="160" t="s">
        <v>259</v>
      </c>
      <c r="AU4201" s="160" t="s">
        <v>88</v>
      </c>
      <c r="AV4201" s="13" t="s">
        <v>88</v>
      </c>
      <c r="AW4201" s="13" t="s">
        <v>27</v>
      </c>
      <c r="AX4201" s="13" t="s">
        <v>72</v>
      </c>
      <c r="AY4201" s="160" t="s">
        <v>157</v>
      </c>
    </row>
    <row r="4202" spans="2:51" s="13" customFormat="1">
      <c r="B4202" s="159"/>
      <c r="D4202" s="154" t="s">
        <v>259</v>
      </c>
      <c r="E4202" s="160" t="s">
        <v>1</v>
      </c>
      <c r="F4202" s="161" t="s">
        <v>4785</v>
      </c>
      <c r="H4202" s="162">
        <v>1</v>
      </c>
      <c r="L4202" s="159"/>
      <c r="M4202" s="163"/>
      <c r="T4202" s="164"/>
      <c r="AT4202" s="160" t="s">
        <v>259</v>
      </c>
      <c r="AU4202" s="160" t="s">
        <v>88</v>
      </c>
      <c r="AV4202" s="13" t="s">
        <v>88</v>
      </c>
      <c r="AW4202" s="13" t="s">
        <v>27</v>
      </c>
      <c r="AX4202" s="13" t="s">
        <v>72</v>
      </c>
      <c r="AY4202" s="160" t="s">
        <v>157</v>
      </c>
    </row>
    <row r="4203" spans="2:51" s="12" customFormat="1">
      <c r="B4203" s="153"/>
      <c r="D4203" s="154" t="s">
        <v>259</v>
      </c>
      <c r="E4203" s="155" t="s">
        <v>1</v>
      </c>
      <c r="F4203" s="156" t="s">
        <v>2759</v>
      </c>
      <c r="H4203" s="155" t="s">
        <v>1</v>
      </c>
      <c r="L4203" s="153"/>
      <c r="M4203" s="157"/>
      <c r="T4203" s="158"/>
      <c r="AT4203" s="155" t="s">
        <v>259</v>
      </c>
      <c r="AU4203" s="155" t="s">
        <v>88</v>
      </c>
      <c r="AV4203" s="12" t="s">
        <v>80</v>
      </c>
      <c r="AW4203" s="12" t="s">
        <v>27</v>
      </c>
      <c r="AX4203" s="12" t="s">
        <v>72</v>
      </c>
      <c r="AY4203" s="155" t="s">
        <v>157</v>
      </c>
    </row>
    <row r="4204" spans="2:51" s="13" customFormat="1">
      <c r="B4204" s="159"/>
      <c r="D4204" s="154" t="s">
        <v>259</v>
      </c>
      <c r="E4204" s="160" t="s">
        <v>1</v>
      </c>
      <c r="F4204" s="161" t="s">
        <v>4789</v>
      </c>
      <c r="H4204" s="162">
        <v>1</v>
      </c>
      <c r="L4204" s="159"/>
      <c r="M4204" s="163"/>
      <c r="T4204" s="164"/>
      <c r="AT4204" s="160" t="s">
        <v>259</v>
      </c>
      <c r="AU4204" s="160" t="s">
        <v>88</v>
      </c>
      <c r="AV4204" s="13" t="s">
        <v>88</v>
      </c>
      <c r="AW4204" s="13" t="s">
        <v>27</v>
      </c>
      <c r="AX4204" s="13" t="s">
        <v>72</v>
      </c>
      <c r="AY4204" s="160" t="s">
        <v>157</v>
      </c>
    </row>
    <row r="4205" spans="2:51" s="13" customFormat="1">
      <c r="B4205" s="159"/>
      <c r="D4205" s="154" t="s">
        <v>259</v>
      </c>
      <c r="E4205" s="160" t="s">
        <v>1</v>
      </c>
      <c r="F4205" s="161" t="s">
        <v>4790</v>
      </c>
      <c r="H4205" s="162">
        <v>2</v>
      </c>
      <c r="L4205" s="159"/>
      <c r="M4205" s="163"/>
      <c r="T4205" s="164"/>
      <c r="AT4205" s="160" t="s">
        <v>259</v>
      </c>
      <c r="AU4205" s="160" t="s">
        <v>88</v>
      </c>
      <c r="AV4205" s="13" t="s">
        <v>88</v>
      </c>
      <c r="AW4205" s="13" t="s">
        <v>27</v>
      </c>
      <c r="AX4205" s="13" t="s">
        <v>72</v>
      </c>
      <c r="AY4205" s="160" t="s">
        <v>157</v>
      </c>
    </row>
    <row r="4206" spans="2:51" s="13" customFormat="1">
      <c r="B4206" s="159"/>
      <c r="D4206" s="154" t="s">
        <v>259</v>
      </c>
      <c r="E4206" s="160" t="s">
        <v>1</v>
      </c>
      <c r="F4206" s="161" t="s">
        <v>4791</v>
      </c>
      <c r="H4206" s="162">
        <v>1</v>
      </c>
      <c r="L4206" s="159"/>
      <c r="M4206" s="163"/>
      <c r="T4206" s="164"/>
      <c r="AT4206" s="160" t="s">
        <v>259</v>
      </c>
      <c r="AU4206" s="160" t="s">
        <v>88</v>
      </c>
      <c r="AV4206" s="13" t="s">
        <v>88</v>
      </c>
      <c r="AW4206" s="13" t="s">
        <v>27</v>
      </c>
      <c r="AX4206" s="13" t="s">
        <v>72</v>
      </c>
      <c r="AY4206" s="160" t="s">
        <v>157</v>
      </c>
    </row>
    <row r="4207" spans="2:51" s="13" customFormat="1">
      <c r="B4207" s="159"/>
      <c r="D4207" s="154" t="s">
        <v>259</v>
      </c>
      <c r="E4207" s="160" t="s">
        <v>1</v>
      </c>
      <c r="F4207" s="161" t="s">
        <v>4792</v>
      </c>
      <c r="H4207" s="162">
        <v>1</v>
      </c>
      <c r="L4207" s="159"/>
      <c r="M4207" s="163"/>
      <c r="T4207" s="164"/>
      <c r="AT4207" s="160" t="s">
        <v>259</v>
      </c>
      <c r="AU4207" s="160" t="s">
        <v>88</v>
      </c>
      <c r="AV4207" s="13" t="s">
        <v>88</v>
      </c>
      <c r="AW4207" s="13" t="s">
        <v>27</v>
      </c>
      <c r="AX4207" s="13" t="s">
        <v>72</v>
      </c>
      <c r="AY4207" s="160" t="s">
        <v>157</v>
      </c>
    </row>
    <row r="4208" spans="2:51" s="13" customFormat="1">
      <c r="B4208" s="159"/>
      <c r="D4208" s="154" t="s">
        <v>259</v>
      </c>
      <c r="E4208" s="160" t="s">
        <v>1</v>
      </c>
      <c r="F4208" s="161" t="s">
        <v>4793</v>
      </c>
      <c r="H4208" s="162">
        <v>1</v>
      </c>
      <c r="L4208" s="159"/>
      <c r="M4208" s="163"/>
      <c r="T4208" s="164"/>
      <c r="AT4208" s="160" t="s">
        <v>259</v>
      </c>
      <c r="AU4208" s="160" t="s">
        <v>88</v>
      </c>
      <c r="AV4208" s="13" t="s">
        <v>88</v>
      </c>
      <c r="AW4208" s="13" t="s">
        <v>27</v>
      </c>
      <c r="AX4208" s="13" t="s">
        <v>72</v>
      </c>
      <c r="AY4208" s="160" t="s">
        <v>157</v>
      </c>
    </row>
    <row r="4209" spans="2:51" s="13" customFormat="1">
      <c r="B4209" s="159"/>
      <c r="D4209" s="154" t="s">
        <v>259</v>
      </c>
      <c r="E4209" s="160" t="s">
        <v>1</v>
      </c>
      <c r="F4209" s="161" t="s">
        <v>4794</v>
      </c>
      <c r="H4209" s="162">
        <v>1</v>
      </c>
      <c r="L4209" s="159"/>
      <c r="M4209" s="163"/>
      <c r="T4209" s="164"/>
      <c r="AT4209" s="160" t="s">
        <v>259</v>
      </c>
      <c r="AU4209" s="160" t="s">
        <v>88</v>
      </c>
      <c r="AV4209" s="13" t="s">
        <v>88</v>
      </c>
      <c r="AW4209" s="13" t="s">
        <v>27</v>
      </c>
      <c r="AX4209" s="13" t="s">
        <v>72</v>
      </c>
      <c r="AY4209" s="160" t="s">
        <v>157</v>
      </c>
    </row>
    <row r="4210" spans="2:51" s="13" customFormat="1">
      <c r="B4210" s="159"/>
      <c r="D4210" s="154" t="s">
        <v>259</v>
      </c>
      <c r="E4210" s="160" t="s">
        <v>1</v>
      </c>
      <c r="F4210" s="161" t="s">
        <v>4795</v>
      </c>
      <c r="H4210" s="162">
        <v>1</v>
      </c>
      <c r="L4210" s="159"/>
      <c r="M4210" s="163"/>
      <c r="T4210" s="164"/>
      <c r="AT4210" s="160" t="s">
        <v>259</v>
      </c>
      <c r="AU4210" s="160" t="s">
        <v>88</v>
      </c>
      <c r="AV4210" s="13" t="s">
        <v>88</v>
      </c>
      <c r="AW4210" s="13" t="s">
        <v>27</v>
      </c>
      <c r="AX4210" s="13" t="s">
        <v>72</v>
      </c>
      <c r="AY4210" s="160" t="s">
        <v>157</v>
      </c>
    </row>
    <row r="4211" spans="2:51" s="13" customFormat="1">
      <c r="B4211" s="159"/>
      <c r="D4211" s="154" t="s">
        <v>259</v>
      </c>
      <c r="E4211" s="160" t="s">
        <v>1</v>
      </c>
      <c r="F4211" s="161" t="s">
        <v>4796</v>
      </c>
      <c r="H4211" s="162">
        <v>1</v>
      </c>
      <c r="L4211" s="159"/>
      <c r="M4211" s="163"/>
      <c r="T4211" s="164"/>
      <c r="AT4211" s="160" t="s">
        <v>259</v>
      </c>
      <c r="AU4211" s="160" t="s">
        <v>88</v>
      </c>
      <c r="AV4211" s="13" t="s">
        <v>88</v>
      </c>
      <c r="AW4211" s="13" t="s">
        <v>27</v>
      </c>
      <c r="AX4211" s="13" t="s">
        <v>72</v>
      </c>
      <c r="AY4211" s="160" t="s">
        <v>157</v>
      </c>
    </row>
    <row r="4212" spans="2:51" s="13" customFormat="1">
      <c r="B4212" s="159"/>
      <c r="D4212" s="154" t="s">
        <v>259</v>
      </c>
      <c r="E4212" s="160" t="s">
        <v>1</v>
      </c>
      <c r="F4212" s="161" t="s">
        <v>4797</v>
      </c>
      <c r="H4212" s="162">
        <v>1</v>
      </c>
      <c r="L4212" s="159"/>
      <c r="M4212" s="163"/>
      <c r="T4212" s="164"/>
      <c r="AT4212" s="160" t="s">
        <v>259</v>
      </c>
      <c r="AU4212" s="160" t="s">
        <v>88</v>
      </c>
      <c r="AV4212" s="13" t="s">
        <v>88</v>
      </c>
      <c r="AW4212" s="13" t="s">
        <v>27</v>
      </c>
      <c r="AX4212" s="13" t="s">
        <v>72</v>
      </c>
      <c r="AY4212" s="160" t="s">
        <v>157</v>
      </c>
    </row>
    <row r="4213" spans="2:51" s="13" customFormat="1">
      <c r="B4213" s="159"/>
      <c r="D4213" s="154" t="s">
        <v>259</v>
      </c>
      <c r="E4213" s="160" t="s">
        <v>1</v>
      </c>
      <c r="F4213" s="161" t="s">
        <v>4798</v>
      </c>
      <c r="H4213" s="162">
        <v>1</v>
      </c>
      <c r="L4213" s="159"/>
      <c r="M4213" s="163"/>
      <c r="T4213" s="164"/>
      <c r="AT4213" s="160" t="s">
        <v>259</v>
      </c>
      <c r="AU4213" s="160" t="s">
        <v>88</v>
      </c>
      <c r="AV4213" s="13" t="s">
        <v>88</v>
      </c>
      <c r="AW4213" s="13" t="s">
        <v>27</v>
      </c>
      <c r="AX4213" s="13" t="s">
        <v>72</v>
      </c>
      <c r="AY4213" s="160" t="s">
        <v>157</v>
      </c>
    </row>
    <row r="4214" spans="2:51" s="13" customFormat="1">
      <c r="B4214" s="159"/>
      <c r="D4214" s="154" t="s">
        <v>259</v>
      </c>
      <c r="E4214" s="160" t="s">
        <v>1</v>
      </c>
      <c r="F4214" s="161" t="s">
        <v>4799</v>
      </c>
      <c r="H4214" s="162">
        <v>1</v>
      </c>
      <c r="L4214" s="159"/>
      <c r="M4214" s="163"/>
      <c r="T4214" s="164"/>
      <c r="AT4214" s="160" t="s">
        <v>259</v>
      </c>
      <c r="AU4214" s="160" t="s">
        <v>88</v>
      </c>
      <c r="AV4214" s="13" t="s">
        <v>88</v>
      </c>
      <c r="AW4214" s="13" t="s">
        <v>27</v>
      </c>
      <c r="AX4214" s="13" t="s">
        <v>72</v>
      </c>
      <c r="AY4214" s="160" t="s">
        <v>157</v>
      </c>
    </row>
    <row r="4215" spans="2:51" s="13" customFormat="1">
      <c r="B4215" s="159"/>
      <c r="D4215" s="154" t="s">
        <v>259</v>
      </c>
      <c r="E4215" s="160" t="s">
        <v>1</v>
      </c>
      <c r="F4215" s="161" t="s">
        <v>4800</v>
      </c>
      <c r="H4215" s="162">
        <v>1</v>
      </c>
      <c r="L4215" s="159"/>
      <c r="M4215" s="163"/>
      <c r="T4215" s="164"/>
      <c r="AT4215" s="160" t="s">
        <v>259</v>
      </c>
      <c r="AU4215" s="160" t="s">
        <v>88</v>
      </c>
      <c r="AV4215" s="13" t="s">
        <v>88</v>
      </c>
      <c r="AW4215" s="13" t="s">
        <v>27</v>
      </c>
      <c r="AX4215" s="13" t="s">
        <v>72</v>
      </c>
      <c r="AY4215" s="160" t="s">
        <v>157</v>
      </c>
    </row>
    <row r="4216" spans="2:51" s="13" customFormat="1">
      <c r="B4216" s="159"/>
      <c r="D4216" s="154" t="s">
        <v>259</v>
      </c>
      <c r="E4216" s="160" t="s">
        <v>1</v>
      </c>
      <c r="F4216" s="161" t="s">
        <v>4801</v>
      </c>
      <c r="H4216" s="162">
        <v>1</v>
      </c>
      <c r="L4216" s="159"/>
      <c r="M4216" s="163"/>
      <c r="T4216" s="164"/>
      <c r="AT4216" s="160" t="s">
        <v>259</v>
      </c>
      <c r="AU4216" s="160" t="s">
        <v>88</v>
      </c>
      <c r="AV4216" s="13" t="s">
        <v>88</v>
      </c>
      <c r="AW4216" s="13" t="s">
        <v>27</v>
      </c>
      <c r="AX4216" s="13" t="s">
        <v>72</v>
      </c>
      <c r="AY4216" s="160" t="s">
        <v>157</v>
      </c>
    </row>
    <row r="4217" spans="2:51" s="13" customFormat="1">
      <c r="B4217" s="159"/>
      <c r="D4217" s="154" t="s">
        <v>259</v>
      </c>
      <c r="E4217" s="160" t="s">
        <v>1</v>
      </c>
      <c r="F4217" s="161" t="s">
        <v>4795</v>
      </c>
      <c r="H4217" s="162">
        <v>1</v>
      </c>
      <c r="L4217" s="159"/>
      <c r="M4217" s="163"/>
      <c r="T4217" s="164"/>
      <c r="AT4217" s="160" t="s">
        <v>259</v>
      </c>
      <c r="AU4217" s="160" t="s">
        <v>88</v>
      </c>
      <c r="AV4217" s="13" t="s">
        <v>88</v>
      </c>
      <c r="AW4217" s="13" t="s">
        <v>27</v>
      </c>
      <c r="AX4217" s="13" t="s">
        <v>72</v>
      </c>
      <c r="AY4217" s="160" t="s">
        <v>157</v>
      </c>
    </row>
    <row r="4218" spans="2:51" s="13" customFormat="1">
      <c r="B4218" s="159"/>
      <c r="D4218" s="154" t="s">
        <v>259</v>
      </c>
      <c r="E4218" s="160" t="s">
        <v>1</v>
      </c>
      <c r="F4218" s="161" t="s">
        <v>4802</v>
      </c>
      <c r="H4218" s="162">
        <v>1</v>
      </c>
      <c r="L4218" s="159"/>
      <c r="M4218" s="163"/>
      <c r="T4218" s="164"/>
      <c r="AT4218" s="160" t="s">
        <v>259</v>
      </c>
      <c r="AU4218" s="160" t="s">
        <v>88</v>
      </c>
      <c r="AV4218" s="13" t="s">
        <v>88</v>
      </c>
      <c r="AW4218" s="13" t="s">
        <v>27</v>
      </c>
      <c r="AX4218" s="13" t="s">
        <v>72</v>
      </c>
      <c r="AY4218" s="160" t="s">
        <v>157</v>
      </c>
    </row>
    <row r="4219" spans="2:51" s="12" customFormat="1">
      <c r="B4219" s="153"/>
      <c r="D4219" s="154" t="s">
        <v>259</v>
      </c>
      <c r="E4219" s="155" t="s">
        <v>1</v>
      </c>
      <c r="F4219" s="156" t="s">
        <v>2760</v>
      </c>
      <c r="H4219" s="155" t="s">
        <v>1</v>
      </c>
      <c r="L4219" s="153"/>
      <c r="M4219" s="157"/>
      <c r="T4219" s="158"/>
      <c r="AT4219" s="155" t="s">
        <v>259</v>
      </c>
      <c r="AU4219" s="155" t="s">
        <v>88</v>
      </c>
      <c r="AV4219" s="12" t="s">
        <v>80</v>
      </c>
      <c r="AW4219" s="12" t="s">
        <v>27</v>
      </c>
      <c r="AX4219" s="12" t="s">
        <v>72</v>
      </c>
      <c r="AY4219" s="155" t="s">
        <v>157</v>
      </c>
    </row>
    <row r="4220" spans="2:51" s="13" customFormat="1">
      <c r="B4220" s="159"/>
      <c r="D4220" s="154" t="s">
        <v>259</v>
      </c>
      <c r="E4220" s="160" t="s">
        <v>1</v>
      </c>
      <c r="F4220" s="161" t="s">
        <v>4803</v>
      </c>
      <c r="H4220" s="162">
        <v>1</v>
      </c>
      <c r="L4220" s="159"/>
      <c r="M4220" s="163"/>
      <c r="T4220" s="164"/>
      <c r="AT4220" s="160" t="s">
        <v>259</v>
      </c>
      <c r="AU4220" s="160" t="s">
        <v>88</v>
      </c>
      <c r="AV4220" s="13" t="s">
        <v>88</v>
      </c>
      <c r="AW4220" s="13" t="s">
        <v>27</v>
      </c>
      <c r="AX4220" s="13" t="s">
        <v>72</v>
      </c>
      <c r="AY4220" s="160" t="s">
        <v>157</v>
      </c>
    </row>
    <row r="4221" spans="2:51" s="13" customFormat="1">
      <c r="B4221" s="159"/>
      <c r="D4221" s="154" t="s">
        <v>259</v>
      </c>
      <c r="E4221" s="160" t="s">
        <v>1</v>
      </c>
      <c r="F4221" s="161" t="s">
        <v>4804</v>
      </c>
      <c r="H4221" s="162">
        <v>3</v>
      </c>
      <c r="L4221" s="159"/>
      <c r="M4221" s="163"/>
      <c r="T4221" s="164"/>
      <c r="AT4221" s="160" t="s">
        <v>259</v>
      </c>
      <c r="AU4221" s="160" t="s">
        <v>88</v>
      </c>
      <c r="AV4221" s="13" t="s">
        <v>88</v>
      </c>
      <c r="AW4221" s="13" t="s">
        <v>27</v>
      </c>
      <c r="AX4221" s="13" t="s">
        <v>72</v>
      </c>
      <c r="AY4221" s="160" t="s">
        <v>157</v>
      </c>
    </row>
    <row r="4222" spans="2:51" s="13" customFormat="1">
      <c r="B4222" s="159"/>
      <c r="D4222" s="154" t="s">
        <v>259</v>
      </c>
      <c r="E4222" s="160" t="s">
        <v>1</v>
      </c>
      <c r="F4222" s="161" t="s">
        <v>4805</v>
      </c>
      <c r="H4222" s="162">
        <v>1</v>
      </c>
      <c r="L4222" s="159"/>
      <c r="M4222" s="163"/>
      <c r="T4222" s="164"/>
      <c r="AT4222" s="160" t="s">
        <v>259</v>
      </c>
      <c r="AU4222" s="160" t="s">
        <v>88</v>
      </c>
      <c r="AV4222" s="13" t="s">
        <v>88</v>
      </c>
      <c r="AW4222" s="13" t="s">
        <v>27</v>
      </c>
      <c r="AX4222" s="13" t="s">
        <v>72</v>
      </c>
      <c r="AY4222" s="160" t="s">
        <v>157</v>
      </c>
    </row>
    <row r="4223" spans="2:51" s="13" customFormat="1">
      <c r="B4223" s="159"/>
      <c r="D4223" s="154" t="s">
        <v>259</v>
      </c>
      <c r="E4223" s="160" t="s">
        <v>1</v>
      </c>
      <c r="F4223" s="161" t="s">
        <v>4806</v>
      </c>
      <c r="H4223" s="162">
        <v>1</v>
      </c>
      <c r="L4223" s="159"/>
      <c r="M4223" s="163"/>
      <c r="T4223" s="164"/>
      <c r="AT4223" s="160" t="s">
        <v>259</v>
      </c>
      <c r="AU4223" s="160" t="s">
        <v>88</v>
      </c>
      <c r="AV4223" s="13" t="s">
        <v>88</v>
      </c>
      <c r="AW4223" s="13" t="s">
        <v>27</v>
      </c>
      <c r="AX4223" s="13" t="s">
        <v>72</v>
      </c>
      <c r="AY4223" s="160" t="s">
        <v>157</v>
      </c>
    </row>
    <row r="4224" spans="2:51" s="13" customFormat="1">
      <c r="B4224" s="159"/>
      <c r="D4224" s="154" t="s">
        <v>259</v>
      </c>
      <c r="E4224" s="160" t="s">
        <v>1</v>
      </c>
      <c r="F4224" s="161" t="s">
        <v>4807</v>
      </c>
      <c r="H4224" s="162">
        <v>2</v>
      </c>
      <c r="L4224" s="159"/>
      <c r="M4224" s="163"/>
      <c r="T4224" s="164"/>
      <c r="AT4224" s="160" t="s">
        <v>259</v>
      </c>
      <c r="AU4224" s="160" t="s">
        <v>88</v>
      </c>
      <c r="AV4224" s="13" t="s">
        <v>88</v>
      </c>
      <c r="AW4224" s="13" t="s">
        <v>27</v>
      </c>
      <c r="AX4224" s="13" t="s">
        <v>72</v>
      </c>
      <c r="AY4224" s="160" t="s">
        <v>157</v>
      </c>
    </row>
    <row r="4225" spans="2:51" s="13" customFormat="1">
      <c r="B4225" s="159"/>
      <c r="D4225" s="154" t="s">
        <v>259</v>
      </c>
      <c r="E4225" s="160" t="s">
        <v>1</v>
      </c>
      <c r="F4225" s="161" t="s">
        <v>4808</v>
      </c>
      <c r="H4225" s="162">
        <v>2</v>
      </c>
      <c r="L4225" s="159"/>
      <c r="M4225" s="163"/>
      <c r="T4225" s="164"/>
      <c r="AT4225" s="160" t="s">
        <v>259</v>
      </c>
      <c r="AU4225" s="160" t="s">
        <v>88</v>
      </c>
      <c r="AV4225" s="13" t="s">
        <v>88</v>
      </c>
      <c r="AW4225" s="13" t="s">
        <v>27</v>
      </c>
      <c r="AX4225" s="13" t="s">
        <v>72</v>
      </c>
      <c r="AY4225" s="160" t="s">
        <v>157</v>
      </c>
    </row>
    <row r="4226" spans="2:51" s="13" customFormat="1">
      <c r="B4226" s="159"/>
      <c r="D4226" s="154" t="s">
        <v>259</v>
      </c>
      <c r="E4226" s="160" t="s">
        <v>1</v>
      </c>
      <c r="F4226" s="161" t="s">
        <v>4809</v>
      </c>
      <c r="H4226" s="162">
        <v>1</v>
      </c>
      <c r="L4226" s="159"/>
      <c r="M4226" s="163"/>
      <c r="T4226" s="164"/>
      <c r="AT4226" s="160" t="s">
        <v>259</v>
      </c>
      <c r="AU4226" s="160" t="s">
        <v>88</v>
      </c>
      <c r="AV4226" s="13" t="s">
        <v>88</v>
      </c>
      <c r="AW4226" s="13" t="s">
        <v>27</v>
      </c>
      <c r="AX4226" s="13" t="s">
        <v>72</v>
      </c>
      <c r="AY4226" s="160" t="s">
        <v>157</v>
      </c>
    </row>
    <row r="4227" spans="2:51" s="13" customFormat="1">
      <c r="B4227" s="159"/>
      <c r="D4227" s="154" t="s">
        <v>259</v>
      </c>
      <c r="E4227" s="160" t="s">
        <v>1</v>
      </c>
      <c r="F4227" s="161" t="s">
        <v>4810</v>
      </c>
      <c r="H4227" s="162">
        <v>1</v>
      </c>
      <c r="L4227" s="159"/>
      <c r="M4227" s="163"/>
      <c r="T4227" s="164"/>
      <c r="AT4227" s="160" t="s">
        <v>259</v>
      </c>
      <c r="AU4227" s="160" t="s">
        <v>88</v>
      </c>
      <c r="AV4227" s="13" t="s">
        <v>88</v>
      </c>
      <c r="AW4227" s="13" t="s">
        <v>27</v>
      </c>
      <c r="AX4227" s="13" t="s">
        <v>72</v>
      </c>
      <c r="AY4227" s="160" t="s">
        <v>157</v>
      </c>
    </row>
    <row r="4228" spans="2:51" s="13" customFormat="1">
      <c r="B4228" s="159"/>
      <c r="D4228" s="154" t="s">
        <v>259</v>
      </c>
      <c r="E4228" s="160" t="s">
        <v>1</v>
      </c>
      <c r="F4228" s="161" t="s">
        <v>4811</v>
      </c>
      <c r="H4228" s="162">
        <v>1</v>
      </c>
      <c r="L4228" s="159"/>
      <c r="M4228" s="163"/>
      <c r="T4228" s="164"/>
      <c r="AT4228" s="160" t="s">
        <v>259</v>
      </c>
      <c r="AU4228" s="160" t="s">
        <v>88</v>
      </c>
      <c r="AV4228" s="13" t="s">
        <v>88</v>
      </c>
      <c r="AW4228" s="13" t="s">
        <v>27</v>
      </c>
      <c r="AX4228" s="13" t="s">
        <v>72</v>
      </c>
      <c r="AY4228" s="160" t="s">
        <v>157</v>
      </c>
    </row>
    <row r="4229" spans="2:51" s="13" customFormat="1">
      <c r="B4229" s="159"/>
      <c r="D4229" s="154" t="s">
        <v>259</v>
      </c>
      <c r="E4229" s="160" t="s">
        <v>1</v>
      </c>
      <c r="F4229" s="161" t="s">
        <v>4812</v>
      </c>
      <c r="H4229" s="162">
        <v>1</v>
      </c>
      <c r="L4229" s="159"/>
      <c r="M4229" s="163"/>
      <c r="T4229" s="164"/>
      <c r="AT4229" s="160" t="s">
        <v>259</v>
      </c>
      <c r="AU4229" s="160" t="s">
        <v>88</v>
      </c>
      <c r="AV4229" s="13" t="s">
        <v>88</v>
      </c>
      <c r="AW4229" s="13" t="s">
        <v>27</v>
      </c>
      <c r="AX4229" s="13" t="s">
        <v>72</v>
      </c>
      <c r="AY4229" s="160" t="s">
        <v>157</v>
      </c>
    </row>
    <row r="4230" spans="2:51" s="13" customFormat="1">
      <c r="B4230" s="159"/>
      <c r="D4230" s="154" t="s">
        <v>259</v>
      </c>
      <c r="E4230" s="160" t="s">
        <v>1</v>
      </c>
      <c r="F4230" s="161" t="s">
        <v>4813</v>
      </c>
      <c r="H4230" s="162">
        <v>1</v>
      </c>
      <c r="L4230" s="159"/>
      <c r="M4230" s="163"/>
      <c r="T4230" s="164"/>
      <c r="AT4230" s="160" t="s">
        <v>259</v>
      </c>
      <c r="AU4230" s="160" t="s">
        <v>88</v>
      </c>
      <c r="AV4230" s="13" t="s">
        <v>88</v>
      </c>
      <c r="AW4230" s="13" t="s">
        <v>27</v>
      </c>
      <c r="AX4230" s="13" t="s">
        <v>72</v>
      </c>
      <c r="AY4230" s="160" t="s">
        <v>157</v>
      </c>
    </row>
    <row r="4231" spans="2:51" s="13" customFormat="1">
      <c r="B4231" s="159"/>
      <c r="D4231" s="154" t="s">
        <v>259</v>
      </c>
      <c r="E4231" s="160" t="s">
        <v>1</v>
      </c>
      <c r="F4231" s="161" t="s">
        <v>4814</v>
      </c>
      <c r="H4231" s="162">
        <v>1</v>
      </c>
      <c r="L4231" s="159"/>
      <c r="M4231" s="163"/>
      <c r="T4231" s="164"/>
      <c r="AT4231" s="160" t="s">
        <v>259</v>
      </c>
      <c r="AU4231" s="160" t="s">
        <v>88</v>
      </c>
      <c r="AV4231" s="13" t="s">
        <v>88</v>
      </c>
      <c r="AW4231" s="13" t="s">
        <v>27</v>
      </c>
      <c r="AX4231" s="13" t="s">
        <v>72</v>
      </c>
      <c r="AY4231" s="160" t="s">
        <v>157</v>
      </c>
    </row>
    <row r="4232" spans="2:51" s="13" customFormat="1">
      <c r="B4232" s="159"/>
      <c r="D4232" s="154" t="s">
        <v>259</v>
      </c>
      <c r="E4232" s="160" t="s">
        <v>1</v>
      </c>
      <c r="F4232" s="161" t="s">
        <v>4815</v>
      </c>
      <c r="H4232" s="162">
        <v>1</v>
      </c>
      <c r="L4232" s="159"/>
      <c r="M4232" s="163"/>
      <c r="T4232" s="164"/>
      <c r="AT4232" s="160" t="s">
        <v>259</v>
      </c>
      <c r="AU4232" s="160" t="s">
        <v>88</v>
      </c>
      <c r="AV4232" s="13" t="s">
        <v>88</v>
      </c>
      <c r="AW4232" s="13" t="s">
        <v>27</v>
      </c>
      <c r="AX4232" s="13" t="s">
        <v>72</v>
      </c>
      <c r="AY4232" s="160" t="s">
        <v>157</v>
      </c>
    </row>
    <row r="4233" spans="2:51" s="13" customFormat="1">
      <c r="B4233" s="159"/>
      <c r="D4233" s="154" t="s">
        <v>259</v>
      </c>
      <c r="E4233" s="160" t="s">
        <v>1</v>
      </c>
      <c r="F4233" s="161" t="s">
        <v>4816</v>
      </c>
      <c r="H4233" s="162">
        <v>2</v>
      </c>
      <c r="L4233" s="159"/>
      <c r="M4233" s="163"/>
      <c r="T4233" s="164"/>
      <c r="AT4233" s="160" t="s">
        <v>259</v>
      </c>
      <c r="AU4233" s="160" t="s">
        <v>88</v>
      </c>
      <c r="AV4233" s="13" t="s">
        <v>88</v>
      </c>
      <c r="AW4233" s="13" t="s">
        <v>27</v>
      </c>
      <c r="AX4233" s="13" t="s">
        <v>72</v>
      </c>
      <c r="AY4233" s="160" t="s">
        <v>157</v>
      </c>
    </row>
    <row r="4234" spans="2:51" s="13" customFormat="1">
      <c r="B4234" s="159"/>
      <c r="D4234" s="154" t="s">
        <v>259</v>
      </c>
      <c r="E4234" s="160" t="s">
        <v>1</v>
      </c>
      <c r="F4234" s="161" t="s">
        <v>4817</v>
      </c>
      <c r="H4234" s="162">
        <v>1</v>
      </c>
      <c r="L4234" s="159"/>
      <c r="M4234" s="163"/>
      <c r="T4234" s="164"/>
      <c r="AT4234" s="160" t="s">
        <v>259</v>
      </c>
      <c r="AU4234" s="160" t="s">
        <v>88</v>
      </c>
      <c r="AV4234" s="13" t="s">
        <v>88</v>
      </c>
      <c r="AW4234" s="13" t="s">
        <v>27</v>
      </c>
      <c r="AX4234" s="13" t="s">
        <v>72</v>
      </c>
      <c r="AY4234" s="160" t="s">
        <v>157</v>
      </c>
    </row>
    <row r="4235" spans="2:51" s="13" customFormat="1">
      <c r="B4235" s="159"/>
      <c r="D4235" s="154" t="s">
        <v>259</v>
      </c>
      <c r="E4235" s="160" t="s">
        <v>1</v>
      </c>
      <c r="F4235" s="161" t="s">
        <v>4818</v>
      </c>
      <c r="H4235" s="162">
        <v>1</v>
      </c>
      <c r="L4235" s="159"/>
      <c r="M4235" s="163"/>
      <c r="T4235" s="164"/>
      <c r="AT4235" s="160" t="s">
        <v>259</v>
      </c>
      <c r="AU4235" s="160" t="s">
        <v>88</v>
      </c>
      <c r="AV4235" s="13" t="s">
        <v>88</v>
      </c>
      <c r="AW4235" s="13" t="s">
        <v>27</v>
      </c>
      <c r="AX4235" s="13" t="s">
        <v>72</v>
      </c>
      <c r="AY4235" s="160" t="s">
        <v>157</v>
      </c>
    </row>
    <row r="4236" spans="2:51" s="13" customFormat="1">
      <c r="B4236" s="159"/>
      <c r="D4236" s="154" t="s">
        <v>259</v>
      </c>
      <c r="E4236" s="160" t="s">
        <v>1</v>
      </c>
      <c r="F4236" s="161" t="s">
        <v>4819</v>
      </c>
      <c r="H4236" s="162">
        <v>1</v>
      </c>
      <c r="L4236" s="159"/>
      <c r="M4236" s="163"/>
      <c r="T4236" s="164"/>
      <c r="AT4236" s="160" t="s">
        <v>259</v>
      </c>
      <c r="AU4236" s="160" t="s">
        <v>88</v>
      </c>
      <c r="AV4236" s="13" t="s">
        <v>88</v>
      </c>
      <c r="AW4236" s="13" t="s">
        <v>27</v>
      </c>
      <c r="AX4236" s="13" t="s">
        <v>72</v>
      </c>
      <c r="AY4236" s="160" t="s">
        <v>157</v>
      </c>
    </row>
    <row r="4237" spans="2:51" s="13" customFormat="1">
      <c r="B4237" s="159"/>
      <c r="D4237" s="154" t="s">
        <v>259</v>
      </c>
      <c r="E4237" s="160" t="s">
        <v>1</v>
      </c>
      <c r="F4237" s="161" t="s">
        <v>4820</v>
      </c>
      <c r="H4237" s="162">
        <v>2</v>
      </c>
      <c r="L4237" s="159"/>
      <c r="M4237" s="163"/>
      <c r="T4237" s="164"/>
      <c r="AT4237" s="160" t="s">
        <v>259</v>
      </c>
      <c r="AU4237" s="160" t="s">
        <v>88</v>
      </c>
      <c r="AV4237" s="13" t="s">
        <v>88</v>
      </c>
      <c r="AW4237" s="13" t="s">
        <v>27</v>
      </c>
      <c r="AX4237" s="13" t="s">
        <v>72</v>
      </c>
      <c r="AY4237" s="160" t="s">
        <v>157</v>
      </c>
    </row>
    <row r="4238" spans="2:51" s="12" customFormat="1">
      <c r="B4238" s="153"/>
      <c r="D4238" s="154" t="s">
        <v>259</v>
      </c>
      <c r="E4238" s="155" t="s">
        <v>1</v>
      </c>
      <c r="F4238" s="156" t="s">
        <v>2761</v>
      </c>
      <c r="H4238" s="155" t="s">
        <v>1</v>
      </c>
      <c r="L4238" s="153"/>
      <c r="M4238" s="157"/>
      <c r="T4238" s="158"/>
      <c r="AT4238" s="155" t="s">
        <v>259</v>
      </c>
      <c r="AU4238" s="155" t="s">
        <v>88</v>
      </c>
      <c r="AV4238" s="12" t="s">
        <v>80</v>
      </c>
      <c r="AW4238" s="12" t="s">
        <v>27</v>
      </c>
      <c r="AX4238" s="12" t="s">
        <v>72</v>
      </c>
      <c r="AY4238" s="155" t="s">
        <v>157</v>
      </c>
    </row>
    <row r="4239" spans="2:51" s="13" customFormat="1">
      <c r="B4239" s="159"/>
      <c r="D4239" s="154" t="s">
        <v>259</v>
      </c>
      <c r="E4239" s="160" t="s">
        <v>1</v>
      </c>
      <c r="F4239" s="161" t="s">
        <v>4821</v>
      </c>
      <c r="H4239" s="162">
        <v>1</v>
      </c>
      <c r="L4239" s="159"/>
      <c r="M4239" s="163"/>
      <c r="T4239" s="164"/>
      <c r="AT4239" s="160" t="s">
        <v>259</v>
      </c>
      <c r="AU4239" s="160" t="s">
        <v>88</v>
      </c>
      <c r="AV4239" s="13" t="s">
        <v>88</v>
      </c>
      <c r="AW4239" s="13" t="s">
        <v>27</v>
      </c>
      <c r="AX4239" s="13" t="s">
        <v>72</v>
      </c>
      <c r="AY4239" s="160" t="s">
        <v>157</v>
      </c>
    </row>
    <row r="4240" spans="2:51" s="13" customFormat="1">
      <c r="B4240" s="159"/>
      <c r="D4240" s="154" t="s">
        <v>259</v>
      </c>
      <c r="E4240" s="160" t="s">
        <v>1</v>
      </c>
      <c r="F4240" s="161" t="s">
        <v>4822</v>
      </c>
      <c r="H4240" s="162">
        <v>1</v>
      </c>
      <c r="L4240" s="159"/>
      <c r="M4240" s="163"/>
      <c r="T4240" s="164"/>
      <c r="AT4240" s="160" t="s">
        <v>259</v>
      </c>
      <c r="AU4240" s="160" t="s">
        <v>88</v>
      </c>
      <c r="AV4240" s="13" t="s">
        <v>88</v>
      </c>
      <c r="AW4240" s="13" t="s">
        <v>27</v>
      </c>
      <c r="AX4240" s="13" t="s">
        <v>72</v>
      </c>
      <c r="AY4240" s="160" t="s">
        <v>157</v>
      </c>
    </row>
    <row r="4241" spans="2:51" s="13" customFormat="1">
      <c r="B4241" s="159"/>
      <c r="D4241" s="154" t="s">
        <v>259</v>
      </c>
      <c r="E4241" s="160" t="s">
        <v>1</v>
      </c>
      <c r="F4241" s="161" t="s">
        <v>4823</v>
      </c>
      <c r="H4241" s="162">
        <v>1</v>
      </c>
      <c r="L4241" s="159"/>
      <c r="M4241" s="163"/>
      <c r="T4241" s="164"/>
      <c r="AT4241" s="160" t="s">
        <v>259</v>
      </c>
      <c r="AU4241" s="160" t="s">
        <v>88</v>
      </c>
      <c r="AV4241" s="13" t="s">
        <v>88</v>
      </c>
      <c r="AW4241" s="13" t="s">
        <v>27</v>
      </c>
      <c r="AX4241" s="13" t="s">
        <v>72</v>
      </c>
      <c r="AY4241" s="160" t="s">
        <v>157</v>
      </c>
    </row>
    <row r="4242" spans="2:51" s="13" customFormat="1">
      <c r="B4242" s="159"/>
      <c r="D4242" s="154" t="s">
        <v>259</v>
      </c>
      <c r="E4242" s="160" t="s">
        <v>1</v>
      </c>
      <c r="F4242" s="161" t="s">
        <v>4824</v>
      </c>
      <c r="H4242" s="162">
        <v>1</v>
      </c>
      <c r="L4242" s="159"/>
      <c r="M4242" s="163"/>
      <c r="T4242" s="164"/>
      <c r="AT4242" s="160" t="s">
        <v>259</v>
      </c>
      <c r="AU4242" s="160" t="s">
        <v>88</v>
      </c>
      <c r="AV4242" s="13" t="s">
        <v>88</v>
      </c>
      <c r="AW4242" s="13" t="s">
        <v>27</v>
      </c>
      <c r="AX4242" s="13" t="s">
        <v>72</v>
      </c>
      <c r="AY4242" s="160" t="s">
        <v>157</v>
      </c>
    </row>
    <row r="4243" spans="2:51" s="13" customFormat="1">
      <c r="B4243" s="159"/>
      <c r="D4243" s="154" t="s">
        <v>259</v>
      </c>
      <c r="E4243" s="160" t="s">
        <v>1</v>
      </c>
      <c r="F4243" s="161" t="s">
        <v>4825</v>
      </c>
      <c r="H4243" s="162">
        <v>1</v>
      </c>
      <c r="L4243" s="159"/>
      <c r="M4243" s="163"/>
      <c r="T4243" s="164"/>
      <c r="AT4243" s="160" t="s">
        <v>259</v>
      </c>
      <c r="AU4243" s="160" t="s">
        <v>88</v>
      </c>
      <c r="AV4243" s="13" t="s">
        <v>88</v>
      </c>
      <c r="AW4243" s="13" t="s">
        <v>27</v>
      </c>
      <c r="AX4243" s="13" t="s">
        <v>72</v>
      </c>
      <c r="AY4243" s="160" t="s">
        <v>157</v>
      </c>
    </row>
    <row r="4244" spans="2:51" s="13" customFormat="1">
      <c r="B4244" s="159"/>
      <c r="D4244" s="154" t="s">
        <v>259</v>
      </c>
      <c r="E4244" s="160" t="s">
        <v>1</v>
      </c>
      <c r="F4244" s="161" t="s">
        <v>4826</v>
      </c>
      <c r="H4244" s="162">
        <v>1</v>
      </c>
      <c r="L4244" s="159"/>
      <c r="M4244" s="163"/>
      <c r="T4244" s="164"/>
      <c r="AT4244" s="160" t="s">
        <v>259</v>
      </c>
      <c r="AU4244" s="160" t="s">
        <v>88</v>
      </c>
      <c r="AV4244" s="13" t="s">
        <v>88</v>
      </c>
      <c r="AW4244" s="13" t="s">
        <v>27</v>
      </c>
      <c r="AX4244" s="13" t="s">
        <v>72</v>
      </c>
      <c r="AY4244" s="160" t="s">
        <v>157</v>
      </c>
    </row>
    <row r="4245" spans="2:51" s="13" customFormat="1">
      <c r="B4245" s="159"/>
      <c r="D4245" s="154" t="s">
        <v>259</v>
      </c>
      <c r="E4245" s="160" t="s">
        <v>1</v>
      </c>
      <c r="F4245" s="161" t="s">
        <v>4827</v>
      </c>
      <c r="H4245" s="162">
        <v>1</v>
      </c>
      <c r="L4245" s="159"/>
      <c r="M4245" s="163"/>
      <c r="T4245" s="164"/>
      <c r="AT4245" s="160" t="s">
        <v>259</v>
      </c>
      <c r="AU4245" s="160" t="s">
        <v>88</v>
      </c>
      <c r="AV4245" s="13" t="s">
        <v>88</v>
      </c>
      <c r="AW4245" s="13" t="s">
        <v>27</v>
      </c>
      <c r="AX4245" s="13" t="s">
        <v>72</v>
      </c>
      <c r="AY4245" s="160" t="s">
        <v>157</v>
      </c>
    </row>
    <row r="4246" spans="2:51" s="12" customFormat="1">
      <c r="B4246" s="153"/>
      <c r="D4246" s="154" t="s">
        <v>259</v>
      </c>
      <c r="E4246" s="155" t="s">
        <v>1</v>
      </c>
      <c r="F4246" s="156" t="s">
        <v>2759</v>
      </c>
      <c r="H4246" s="155" t="s">
        <v>1</v>
      </c>
      <c r="L4246" s="153"/>
      <c r="M4246" s="157"/>
      <c r="T4246" s="158"/>
      <c r="AT4246" s="155" t="s">
        <v>259</v>
      </c>
      <c r="AU4246" s="155" t="s">
        <v>88</v>
      </c>
      <c r="AV4246" s="12" t="s">
        <v>80</v>
      </c>
      <c r="AW4246" s="12" t="s">
        <v>27</v>
      </c>
      <c r="AX4246" s="12" t="s">
        <v>72</v>
      </c>
      <c r="AY4246" s="155" t="s">
        <v>157</v>
      </c>
    </row>
    <row r="4247" spans="2:51" s="13" customFormat="1">
      <c r="B4247" s="159"/>
      <c r="D4247" s="154" t="s">
        <v>259</v>
      </c>
      <c r="E4247" s="160" t="s">
        <v>1</v>
      </c>
      <c r="F4247" s="161" t="s">
        <v>4795</v>
      </c>
      <c r="H4247" s="162">
        <v>1</v>
      </c>
      <c r="L4247" s="159"/>
      <c r="M4247" s="163"/>
      <c r="T4247" s="164"/>
      <c r="AT4247" s="160" t="s">
        <v>259</v>
      </c>
      <c r="AU4247" s="160" t="s">
        <v>88</v>
      </c>
      <c r="AV4247" s="13" t="s">
        <v>88</v>
      </c>
      <c r="AW4247" s="13" t="s">
        <v>27</v>
      </c>
      <c r="AX4247" s="13" t="s">
        <v>72</v>
      </c>
      <c r="AY4247" s="160" t="s">
        <v>157</v>
      </c>
    </row>
    <row r="4248" spans="2:51" s="13" customFormat="1">
      <c r="B4248" s="159"/>
      <c r="D4248" s="154" t="s">
        <v>259</v>
      </c>
      <c r="E4248" s="160" t="s">
        <v>1</v>
      </c>
      <c r="F4248" s="161" t="s">
        <v>4853</v>
      </c>
      <c r="H4248" s="162">
        <v>1</v>
      </c>
      <c r="L4248" s="159"/>
      <c r="M4248" s="163"/>
      <c r="T4248" s="164"/>
      <c r="AT4248" s="160" t="s">
        <v>259</v>
      </c>
      <c r="AU4248" s="160" t="s">
        <v>88</v>
      </c>
      <c r="AV4248" s="13" t="s">
        <v>88</v>
      </c>
      <c r="AW4248" s="13" t="s">
        <v>27</v>
      </c>
      <c r="AX4248" s="13" t="s">
        <v>72</v>
      </c>
      <c r="AY4248" s="160" t="s">
        <v>157</v>
      </c>
    </row>
    <row r="4249" spans="2:51" s="13" customFormat="1">
      <c r="B4249" s="159"/>
      <c r="D4249" s="154" t="s">
        <v>259</v>
      </c>
      <c r="E4249" s="160" t="s">
        <v>1</v>
      </c>
      <c r="F4249" s="161" t="s">
        <v>4854</v>
      </c>
      <c r="H4249" s="162">
        <v>1</v>
      </c>
      <c r="L4249" s="159"/>
      <c r="M4249" s="163"/>
      <c r="T4249" s="164"/>
      <c r="AT4249" s="160" t="s">
        <v>259</v>
      </c>
      <c r="AU4249" s="160" t="s">
        <v>88</v>
      </c>
      <c r="AV4249" s="13" t="s">
        <v>88</v>
      </c>
      <c r="AW4249" s="13" t="s">
        <v>27</v>
      </c>
      <c r="AX4249" s="13" t="s">
        <v>72</v>
      </c>
      <c r="AY4249" s="160" t="s">
        <v>157</v>
      </c>
    </row>
    <row r="4250" spans="2:51" s="12" customFormat="1">
      <c r="B4250" s="153"/>
      <c r="D4250" s="154" t="s">
        <v>259</v>
      </c>
      <c r="E4250" s="155" t="s">
        <v>1</v>
      </c>
      <c r="F4250" s="156" t="s">
        <v>2760</v>
      </c>
      <c r="H4250" s="155" t="s">
        <v>1</v>
      </c>
      <c r="L4250" s="153"/>
      <c r="M4250" s="157"/>
      <c r="T4250" s="158"/>
      <c r="AT4250" s="155" t="s">
        <v>259</v>
      </c>
      <c r="AU4250" s="155" t="s">
        <v>88</v>
      </c>
      <c r="AV4250" s="12" t="s">
        <v>80</v>
      </c>
      <c r="AW4250" s="12" t="s">
        <v>27</v>
      </c>
      <c r="AX4250" s="12" t="s">
        <v>72</v>
      </c>
      <c r="AY4250" s="155" t="s">
        <v>157</v>
      </c>
    </row>
    <row r="4251" spans="2:51" s="13" customFormat="1">
      <c r="B4251" s="159"/>
      <c r="D4251" s="154" t="s">
        <v>259</v>
      </c>
      <c r="E4251" s="160" t="s">
        <v>1</v>
      </c>
      <c r="F4251" s="161" t="s">
        <v>4855</v>
      </c>
      <c r="H4251" s="162">
        <v>1</v>
      </c>
      <c r="L4251" s="159"/>
      <c r="M4251" s="163"/>
      <c r="T4251" s="164"/>
      <c r="AT4251" s="160" t="s">
        <v>259</v>
      </c>
      <c r="AU4251" s="160" t="s">
        <v>88</v>
      </c>
      <c r="AV4251" s="13" t="s">
        <v>88</v>
      </c>
      <c r="AW4251" s="13" t="s">
        <v>27</v>
      </c>
      <c r="AX4251" s="13" t="s">
        <v>72</v>
      </c>
      <c r="AY4251" s="160" t="s">
        <v>157</v>
      </c>
    </row>
    <row r="4252" spans="2:51" s="12" customFormat="1">
      <c r="B4252" s="153"/>
      <c r="D4252" s="154" t="s">
        <v>259</v>
      </c>
      <c r="E4252" s="155" t="s">
        <v>1</v>
      </c>
      <c r="F4252" s="156" t="s">
        <v>2761</v>
      </c>
      <c r="H4252" s="155" t="s">
        <v>1</v>
      </c>
      <c r="L4252" s="153"/>
      <c r="M4252" s="157"/>
      <c r="T4252" s="158"/>
      <c r="AT4252" s="155" t="s">
        <v>259</v>
      </c>
      <c r="AU4252" s="155" t="s">
        <v>88</v>
      </c>
      <c r="AV4252" s="12" t="s">
        <v>80</v>
      </c>
      <c r="AW4252" s="12" t="s">
        <v>27</v>
      </c>
      <c r="AX4252" s="12" t="s">
        <v>72</v>
      </c>
      <c r="AY4252" s="155" t="s">
        <v>157</v>
      </c>
    </row>
    <row r="4253" spans="2:51" s="13" customFormat="1">
      <c r="B4253" s="159"/>
      <c r="D4253" s="154" t="s">
        <v>259</v>
      </c>
      <c r="E4253" s="160" t="s">
        <v>1</v>
      </c>
      <c r="F4253" s="161" t="s">
        <v>4826</v>
      </c>
      <c r="H4253" s="162">
        <v>1</v>
      </c>
      <c r="L4253" s="159"/>
      <c r="M4253" s="163"/>
      <c r="T4253" s="164"/>
      <c r="AT4253" s="160" t="s">
        <v>259</v>
      </c>
      <c r="AU4253" s="160" t="s">
        <v>88</v>
      </c>
      <c r="AV4253" s="13" t="s">
        <v>88</v>
      </c>
      <c r="AW4253" s="13" t="s">
        <v>27</v>
      </c>
      <c r="AX4253" s="13" t="s">
        <v>72</v>
      </c>
      <c r="AY4253" s="160" t="s">
        <v>157</v>
      </c>
    </row>
    <row r="4254" spans="2:51" s="13" customFormat="1">
      <c r="B4254" s="159"/>
      <c r="D4254" s="154" t="s">
        <v>259</v>
      </c>
      <c r="E4254" s="160" t="s">
        <v>1</v>
      </c>
      <c r="F4254" s="161" t="s">
        <v>4856</v>
      </c>
      <c r="H4254" s="162">
        <v>1</v>
      </c>
      <c r="L4254" s="159"/>
      <c r="M4254" s="163"/>
      <c r="T4254" s="164"/>
      <c r="AT4254" s="160" t="s">
        <v>259</v>
      </c>
      <c r="AU4254" s="160" t="s">
        <v>88</v>
      </c>
      <c r="AV4254" s="13" t="s">
        <v>88</v>
      </c>
      <c r="AW4254" s="13" t="s">
        <v>27</v>
      </c>
      <c r="AX4254" s="13" t="s">
        <v>72</v>
      </c>
      <c r="AY4254" s="160" t="s">
        <v>157</v>
      </c>
    </row>
    <row r="4255" spans="2:51" s="13" customFormat="1">
      <c r="B4255" s="159"/>
      <c r="D4255" s="154" t="s">
        <v>259</v>
      </c>
      <c r="E4255" s="160" t="s">
        <v>1</v>
      </c>
      <c r="F4255" s="161" t="s">
        <v>4857</v>
      </c>
      <c r="H4255" s="162">
        <v>1</v>
      </c>
      <c r="L4255" s="159"/>
      <c r="M4255" s="163"/>
      <c r="T4255" s="164"/>
      <c r="AT4255" s="160" t="s">
        <v>259</v>
      </c>
      <c r="AU4255" s="160" t="s">
        <v>88</v>
      </c>
      <c r="AV4255" s="13" t="s">
        <v>88</v>
      </c>
      <c r="AW4255" s="13" t="s">
        <v>27</v>
      </c>
      <c r="AX4255" s="13" t="s">
        <v>72</v>
      </c>
      <c r="AY4255" s="160" t="s">
        <v>157</v>
      </c>
    </row>
    <row r="4256" spans="2:51" s="14" customFormat="1">
      <c r="B4256" s="165"/>
      <c r="D4256" s="154" t="s">
        <v>259</v>
      </c>
      <c r="E4256" s="166" t="s">
        <v>1</v>
      </c>
      <c r="F4256" s="167" t="s">
        <v>265</v>
      </c>
      <c r="H4256" s="168">
        <v>74</v>
      </c>
      <c r="L4256" s="165"/>
      <c r="M4256" s="169"/>
      <c r="T4256" s="170"/>
      <c r="AT4256" s="166" t="s">
        <v>259</v>
      </c>
      <c r="AU4256" s="166" t="s">
        <v>88</v>
      </c>
      <c r="AV4256" s="14" t="s">
        <v>164</v>
      </c>
      <c r="AW4256" s="14" t="s">
        <v>27</v>
      </c>
      <c r="AX4256" s="14" t="s">
        <v>80</v>
      </c>
      <c r="AY4256" s="166" t="s">
        <v>157</v>
      </c>
    </row>
    <row r="4257" spans="2:65" s="1" customFormat="1" ht="24.25" customHeight="1">
      <c r="B4257" s="28"/>
      <c r="C4257" s="198" t="s">
        <v>6021</v>
      </c>
      <c r="D4257" s="198" t="s">
        <v>160</v>
      </c>
      <c r="E4257" s="199" t="s">
        <v>1849</v>
      </c>
      <c r="F4257" s="200" t="s">
        <v>6022</v>
      </c>
      <c r="G4257" s="201" t="s">
        <v>306</v>
      </c>
      <c r="H4257" s="202">
        <v>74</v>
      </c>
      <c r="I4257" s="903"/>
      <c r="J4257" s="203">
        <f>ROUND(I4257*H4257,2)</f>
        <v>0</v>
      </c>
      <c r="K4257" s="200" t="s">
        <v>2720</v>
      </c>
      <c r="L4257" s="28"/>
      <c r="M4257" s="140" t="s">
        <v>1</v>
      </c>
      <c r="N4257" s="141" t="s">
        <v>38</v>
      </c>
      <c r="O4257" s="142">
        <v>0.17199999999999999</v>
      </c>
      <c r="P4257" s="142">
        <f>O4257*H4257</f>
        <v>12.728</v>
      </c>
      <c r="Q4257" s="142">
        <v>1.2E-4</v>
      </c>
      <c r="R4257" s="142">
        <f>Q4257*H4257</f>
        <v>8.8800000000000007E-3</v>
      </c>
      <c r="S4257" s="142">
        <v>0</v>
      </c>
      <c r="T4257" s="143">
        <f>S4257*H4257</f>
        <v>0</v>
      </c>
      <c r="AR4257" s="144" t="s">
        <v>188</v>
      </c>
      <c r="AT4257" s="144" t="s">
        <v>160</v>
      </c>
      <c r="AU4257" s="144" t="s">
        <v>88</v>
      </c>
      <c r="AY4257" s="16" t="s">
        <v>157</v>
      </c>
      <c r="BE4257" s="145">
        <f>IF(N4257="základní",J4257,0)</f>
        <v>0</v>
      </c>
      <c r="BF4257" s="145">
        <f>IF(N4257="snížená",J4257,0)</f>
        <v>0</v>
      </c>
      <c r="BG4257" s="145">
        <f>IF(N4257="zákl. přenesená",J4257,0)</f>
        <v>0</v>
      </c>
      <c r="BH4257" s="145">
        <f>IF(N4257="sníž. přenesená",J4257,0)</f>
        <v>0</v>
      </c>
      <c r="BI4257" s="145">
        <f>IF(N4257="nulová",J4257,0)</f>
        <v>0</v>
      </c>
      <c r="BJ4257" s="16" t="s">
        <v>88</v>
      </c>
      <c r="BK4257" s="145">
        <f>ROUND(I4257*H4257,2)</f>
        <v>0</v>
      </c>
      <c r="BL4257" s="16" t="s">
        <v>188</v>
      </c>
      <c r="BM4257" s="144" t="s">
        <v>6023</v>
      </c>
    </row>
    <row r="4258" spans="2:65" s="1" customFormat="1">
      <c r="B4258" s="28"/>
      <c r="D4258" s="150" t="s">
        <v>214</v>
      </c>
      <c r="F4258" s="870" t="s">
        <v>1852</v>
      </c>
      <c r="L4258" s="28"/>
      <c r="M4258" s="152"/>
      <c r="T4258" s="52"/>
      <c r="AT4258" s="16" t="s">
        <v>214</v>
      </c>
      <c r="AU4258" s="16" t="s">
        <v>88</v>
      </c>
    </row>
    <row r="4259" spans="2:65" s="12" customFormat="1">
      <c r="B4259" s="153"/>
      <c r="D4259" s="154" t="s">
        <v>259</v>
      </c>
      <c r="E4259" s="155" t="s">
        <v>1</v>
      </c>
      <c r="F4259" s="156" t="s">
        <v>2723</v>
      </c>
      <c r="H4259" s="155" t="s">
        <v>1</v>
      </c>
      <c r="L4259" s="153"/>
      <c r="M4259" s="157"/>
      <c r="T4259" s="158"/>
      <c r="AT4259" s="155" t="s">
        <v>259</v>
      </c>
      <c r="AU4259" s="155" t="s">
        <v>88</v>
      </c>
      <c r="AV4259" s="12" t="s">
        <v>80</v>
      </c>
      <c r="AW4259" s="12" t="s">
        <v>27</v>
      </c>
      <c r="AX4259" s="12" t="s">
        <v>72</v>
      </c>
      <c r="AY4259" s="155" t="s">
        <v>157</v>
      </c>
    </row>
    <row r="4260" spans="2:65" s="12" customFormat="1">
      <c r="B4260" s="153"/>
      <c r="D4260" s="154" t="s">
        <v>259</v>
      </c>
      <c r="E4260" s="155" t="s">
        <v>1</v>
      </c>
      <c r="F4260" s="156" t="s">
        <v>2758</v>
      </c>
      <c r="H4260" s="155" t="s">
        <v>1</v>
      </c>
      <c r="L4260" s="153"/>
      <c r="M4260" s="157"/>
      <c r="T4260" s="158"/>
      <c r="AT4260" s="155" t="s">
        <v>259</v>
      </c>
      <c r="AU4260" s="155" t="s">
        <v>88</v>
      </c>
      <c r="AV4260" s="12" t="s">
        <v>80</v>
      </c>
      <c r="AW4260" s="12" t="s">
        <v>27</v>
      </c>
      <c r="AX4260" s="12" t="s">
        <v>72</v>
      </c>
      <c r="AY4260" s="155" t="s">
        <v>157</v>
      </c>
    </row>
    <row r="4261" spans="2:65" s="13" customFormat="1">
      <c r="B4261" s="159"/>
      <c r="D4261" s="154" t="s">
        <v>259</v>
      </c>
      <c r="E4261" s="160" t="s">
        <v>1</v>
      </c>
      <c r="F4261" s="161" t="s">
        <v>4191</v>
      </c>
      <c r="H4261" s="162">
        <v>1</v>
      </c>
      <c r="L4261" s="159"/>
      <c r="M4261" s="163"/>
      <c r="T4261" s="164"/>
      <c r="AT4261" s="160" t="s">
        <v>259</v>
      </c>
      <c r="AU4261" s="160" t="s">
        <v>88</v>
      </c>
      <c r="AV4261" s="13" t="s">
        <v>88</v>
      </c>
      <c r="AW4261" s="13" t="s">
        <v>27</v>
      </c>
      <c r="AX4261" s="13" t="s">
        <v>72</v>
      </c>
      <c r="AY4261" s="160" t="s">
        <v>157</v>
      </c>
    </row>
    <row r="4262" spans="2:65" s="13" customFormat="1">
      <c r="B4262" s="159"/>
      <c r="D4262" s="154" t="s">
        <v>259</v>
      </c>
      <c r="E4262" s="160" t="s">
        <v>1</v>
      </c>
      <c r="F4262" s="161" t="s">
        <v>4778</v>
      </c>
      <c r="H4262" s="162">
        <v>3</v>
      </c>
      <c r="L4262" s="159"/>
      <c r="M4262" s="163"/>
      <c r="T4262" s="164"/>
      <c r="AT4262" s="160" t="s">
        <v>259</v>
      </c>
      <c r="AU4262" s="160" t="s">
        <v>88</v>
      </c>
      <c r="AV4262" s="13" t="s">
        <v>88</v>
      </c>
      <c r="AW4262" s="13" t="s">
        <v>27</v>
      </c>
      <c r="AX4262" s="13" t="s">
        <v>72</v>
      </c>
      <c r="AY4262" s="160" t="s">
        <v>157</v>
      </c>
    </row>
    <row r="4263" spans="2:65" s="13" customFormat="1">
      <c r="B4263" s="159"/>
      <c r="D4263" s="154" t="s">
        <v>259</v>
      </c>
      <c r="E4263" s="160" t="s">
        <v>1</v>
      </c>
      <c r="F4263" s="161" t="s">
        <v>4779</v>
      </c>
      <c r="H4263" s="162">
        <v>2</v>
      </c>
      <c r="L4263" s="159"/>
      <c r="M4263" s="163"/>
      <c r="T4263" s="164"/>
      <c r="AT4263" s="160" t="s">
        <v>259</v>
      </c>
      <c r="AU4263" s="160" t="s">
        <v>88</v>
      </c>
      <c r="AV4263" s="13" t="s">
        <v>88</v>
      </c>
      <c r="AW4263" s="13" t="s">
        <v>27</v>
      </c>
      <c r="AX4263" s="13" t="s">
        <v>72</v>
      </c>
      <c r="AY4263" s="160" t="s">
        <v>157</v>
      </c>
    </row>
    <row r="4264" spans="2:65" s="13" customFormat="1">
      <c r="B4264" s="159"/>
      <c r="D4264" s="154" t="s">
        <v>259</v>
      </c>
      <c r="E4264" s="160" t="s">
        <v>1</v>
      </c>
      <c r="F4264" s="161" t="s">
        <v>4192</v>
      </c>
      <c r="H4264" s="162">
        <v>1</v>
      </c>
      <c r="L4264" s="159"/>
      <c r="M4264" s="163"/>
      <c r="T4264" s="164"/>
      <c r="AT4264" s="160" t="s">
        <v>259</v>
      </c>
      <c r="AU4264" s="160" t="s">
        <v>88</v>
      </c>
      <c r="AV4264" s="13" t="s">
        <v>88</v>
      </c>
      <c r="AW4264" s="13" t="s">
        <v>27</v>
      </c>
      <c r="AX4264" s="13" t="s">
        <v>72</v>
      </c>
      <c r="AY4264" s="160" t="s">
        <v>157</v>
      </c>
    </row>
    <row r="4265" spans="2:65" s="13" customFormat="1">
      <c r="B4265" s="159"/>
      <c r="D4265" s="154" t="s">
        <v>259</v>
      </c>
      <c r="E4265" s="160" t="s">
        <v>1</v>
      </c>
      <c r="F4265" s="161" t="s">
        <v>4780</v>
      </c>
      <c r="H4265" s="162">
        <v>1</v>
      </c>
      <c r="L4265" s="159"/>
      <c r="M4265" s="163"/>
      <c r="T4265" s="164"/>
      <c r="AT4265" s="160" t="s">
        <v>259</v>
      </c>
      <c r="AU4265" s="160" t="s">
        <v>88</v>
      </c>
      <c r="AV4265" s="13" t="s">
        <v>88</v>
      </c>
      <c r="AW4265" s="13" t="s">
        <v>27</v>
      </c>
      <c r="AX4265" s="13" t="s">
        <v>72</v>
      </c>
      <c r="AY4265" s="160" t="s">
        <v>157</v>
      </c>
    </row>
    <row r="4266" spans="2:65" s="13" customFormat="1">
      <c r="B4266" s="159"/>
      <c r="D4266" s="154" t="s">
        <v>259</v>
      </c>
      <c r="E4266" s="160" t="s">
        <v>1</v>
      </c>
      <c r="F4266" s="161" t="s">
        <v>4781</v>
      </c>
      <c r="H4266" s="162">
        <v>1</v>
      </c>
      <c r="L4266" s="159"/>
      <c r="M4266" s="163"/>
      <c r="T4266" s="164"/>
      <c r="AT4266" s="160" t="s">
        <v>259</v>
      </c>
      <c r="AU4266" s="160" t="s">
        <v>88</v>
      </c>
      <c r="AV4266" s="13" t="s">
        <v>88</v>
      </c>
      <c r="AW4266" s="13" t="s">
        <v>27</v>
      </c>
      <c r="AX4266" s="13" t="s">
        <v>72</v>
      </c>
      <c r="AY4266" s="160" t="s">
        <v>157</v>
      </c>
    </row>
    <row r="4267" spans="2:65" s="13" customFormat="1">
      <c r="B4267" s="159"/>
      <c r="D4267" s="154" t="s">
        <v>259</v>
      </c>
      <c r="E4267" s="160" t="s">
        <v>1</v>
      </c>
      <c r="F4267" s="161" t="s">
        <v>4782</v>
      </c>
      <c r="H4267" s="162">
        <v>2</v>
      </c>
      <c r="L4267" s="159"/>
      <c r="M4267" s="163"/>
      <c r="T4267" s="164"/>
      <c r="AT4267" s="160" t="s">
        <v>259</v>
      </c>
      <c r="AU4267" s="160" t="s">
        <v>88</v>
      </c>
      <c r="AV4267" s="13" t="s">
        <v>88</v>
      </c>
      <c r="AW4267" s="13" t="s">
        <v>27</v>
      </c>
      <c r="AX4267" s="13" t="s">
        <v>72</v>
      </c>
      <c r="AY4267" s="160" t="s">
        <v>157</v>
      </c>
    </row>
    <row r="4268" spans="2:65" s="13" customFormat="1">
      <c r="B4268" s="159"/>
      <c r="D4268" s="154" t="s">
        <v>259</v>
      </c>
      <c r="E4268" s="160" t="s">
        <v>1</v>
      </c>
      <c r="F4268" s="161" t="s">
        <v>4783</v>
      </c>
      <c r="H4268" s="162">
        <v>1</v>
      </c>
      <c r="L4268" s="159"/>
      <c r="M4268" s="163"/>
      <c r="T4268" s="164"/>
      <c r="AT4268" s="160" t="s">
        <v>259</v>
      </c>
      <c r="AU4268" s="160" t="s">
        <v>88</v>
      </c>
      <c r="AV4268" s="13" t="s">
        <v>88</v>
      </c>
      <c r="AW4268" s="13" t="s">
        <v>27</v>
      </c>
      <c r="AX4268" s="13" t="s">
        <v>72</v>
      </c>
      <c r="AY4268" s="160" t="s">
        <v>157</v>
      </c>
    </row>
    <row r="4269" spans="2:65" s="13" customFormat="1">
      <c r="B4269" s="159"/>
      <c r="D4269" s="154" t="s">
        <v>259</v>
      </c>
      <c r="E4269" s="160" t="s">
        <v>1</v>
      </c>
      <c r="F4269" s="161" t="s">
        <v>4784</v>
      </c>
      <c r="H4269" s="162">
        <v>1</v>
      </c>
      <c r="L4269" s="159"/>
      <c r="M4269" s="163"/>
      <c r="T4269" s="164"/>
      <c r="AT4269" s="160" t="s">
        <v>259</v>
      </c>
      <c r="AU4269" s="160" t="s">
        <v>88</v>
      </c>
      <c r="AV4269" s="13" t="s">
        <v>88</v>
      </c>
      <c r="AW4269" s="13" t="s">
        <v>27</v>
      </c>
      <c r="AX4269" s="13" t="s">
        <v>72</v>
      </c>
      <c r="AY4269" s="160" t="s">
        <v>157</v>
      </c>
    </row>
    <row r="4270" spans="2:65" s="13" customFormat="1">
      <c r="B4270" s="159"/>
      <c r="D4270" s="154" t="s">
        <v>259</v>
      </c>
      <c r="E4270" s="160" t="s">
        <v>1</v>
      </c>
      <c r="F4270" s="161" t="s">
        <v>4785</v>
      </c>
      <c r="H4270" s="162">
        <v>1</v>
      </c>
      <c r="L4270" s="159"/>
      <c r="M4270" s="163"/>
      <c r="T4270" s="164"/>
      <c r="AT4270" s="160" t="s">
        <v>259</v>
      </c>
      <c r="AU4270" s="160" t="s">
        <v>88</v>
      </c>
      <c r="AV4270" s="13" t="s">
        <v>88</v>
      </c>
      <c r="AW4270" s="13" t="s">
        <v>27</v>
      </c>
      <c r="AX4270" s="13" t="s">
        <v>72</v>
      </c>
      <c r="AY4270" s="160" t="s">
        <v>157</v>
      </c>
    </row>
    <row r="4271" spans="2:65" s="13" customFormat="1">
      <c r="B4271" s="159"/>
      <c r="D4271" s="154" t="s">
        <v>259</v>
      </c>
      <c r="E4271" s="160" t="s">
        <v>1</v>
      </c>
      <c r="F4271" s="161" t="s">
        <v>4786</v>
      </c>
      <c r="H4271" s="162">
        <v>1</v>
      </c>
      <c r="L4271" s="159"/>
      <c r="M4271" s="163"/>
      <c r="T4271" s="164"/>
      <c r="AT4271" s="160" t="s">
        <v>259</v>
      </c>
      <c r="AU4271" s="160" t="s">
        <v>88</v>
      </c>
      <c r="AV4271" s="13" t="s">
        <v>88</v>
      </c>
      <c r="AW4271" s="13" t="s">
        <v>27</v>
      </c>
      <c r="AX4271" s="13" t="s">
        <v>72</v>
      </c>
      <c r="AY4271" s="160" t="s">
        <v>157</v>
      </c>
    </row>
    <row r="4272" spans="2:65" s="13" customFormat="1">
      <c r="B4272" s="159"/>
      <c r="D4272" s="154" t="s">
        <v>259</v>
      </c>
      <c r="E4272" s="160" t="s">
        <v>1</v>
      </c>
      <c r="F4272" s="161" t="s">
        <v>4787</v>
      </c>
      <c r="H4272" s="162">
        <v>1</v>
      </c>
      <c r="L4272" s="159"/>
      <c r="M4272" s="163"/>
      <c r="T4272" s="164"/>
      <c r="AT4272" s="160" t="s">
        <v>259</v>
      </c>
      <c r="AU4272" s="160" t="s">
        <v>88</v>
      </c>
      <c r="AV4272" s="13" t="s">
        <v>88</v>
      </c>
      <c r="AW4272" s="13" t="s">
        <v>27</v>
      </c>
      <c r="AX4272" s="13" t="s">
        <v>72</v>
      </c>
      <c r="AY4272" s="160" t="s">
        <v>157</v>
      </c>
    </row>
    <row r="4273" spans="2:51" s="13" customFormat="1">
      <c r="B4273" s="159"/>
      <c r="D4273" s="154" t="s">
        <v>259</v>
      </c>
      <c r="E4273" s="160" t="s">
        <v>1</v>
      </c>
      <c r="F4273" s="161" t="s">
        <v>4785</v>
      </c>
      <c r="H4273" s="162">
        <v>1</v>
      </c>
      <c r="L4273" s="159"/>
      <c r="M4273" s="163"/>
      <c r="T4273" s="164"/>
      <c r="AT4273" s="160" t="s">
        <v>259</v>
      </c>
      <c r="AU4273" s="160" t="s">
        <v>88</v>
      </c>
      <c r="AV4273" s="13" t="s">
        <v>88</v>
      </c>
      <c r="AW4273" s="13" t="s">
        <v>27</v>
      </c>
      <c r="AX4273" s="13" t="s">
        <v>72</v>
      </c>
      <c r="AY4273" s="160" t="s">
        <v>157</v>
      </c>
    </row>
    <row r="4274" spans="2:51" s="13" customFormat="1">
      <c r="B4274" s="159"/>
      <c r="D4274" s="154" t="s">
        <v>259</v>
      </c>
      <c r="E4274" s="160" t="s">
        <v>1</v>
      </c>
      <c r="F4274" s="161" t="s">
        <v>4785</v>
      </c>
      <c r="H4274" s="162">
        <v>1</v>
      </c>
      <c r="L4274" s="159"/>
      <c r="M4274" s="163"/>
      <c r="T4274" s="164"/>
      <c r="AT4274" s="160" t="s">
        <v>259</v>
      </c>
      <c r="AU4274" s="160" t="s">
        <v>88</v>
      </c>
      <c r="AV4274" s="13" t="s">
        <v>88</v>
      </c>
      <c r="AW4274" s="13" t="s">
        <v>27</v>
      </c>
      <c r="AX4274" s="13" t="s">
        <v>72</v>
      </c>
      <c r="AY4274" s="160" t="s">
        <v>157</v>
      </c>
    </row>
    <row r="4275" spans="2:51" s="13" customFormat="1">
      <c r="B4275" s="159"/>
      <c r="D4275" s="154" t="s">
        <v>259</v>
      </c>
      <c r="E4275" s="160" t="s">
        <v>1</v>
      </c>
      <c r="F4275" s="161" t="s">
        <v>4788</v>
      </c>
      <c r="H4275" s="162">
        <v>1</v>
      </c>
      <c r="L4275" s="159"/>
      <c r="M4275" s="163"/>
      <c r="T4275" s="164"/>
      <c r="AT4275" s="160" t="s">
        <v>259</v>
      </c>
      <c r="AU4275" s="160" t="s">
        <v>88</v>
      </c>
      <c r="AV4275" s="13" t="s">
        <v>88</v>
      </c>
      <c r="AW4275" s="13" t="s">
        <v>27</v>
      </c>
      <c r="AX4275" s="13" t="s">
        <v>72</v>
      </c>
      <c r="AY4275" s="160" t="s">
        <v>157</v>
      </c>
    </row>
    <row r="4276" spans="2:51" s="13" customFormat="1">
      <c r="B4276" s="159"/>
      <c r="D4276" s="154" t="s">
        <v>259</v>
      </c>
      <c r="E4276" s="160" t="s">
        <v>1</v>
      </c>
      <c r="F4276" s="161" t="s">
        <v>4785</v>
      </c>
      <c r="H4276" s="162">
        <v>1</v>
      </c>
      <c r="L4276" s="159"/>
      <c r="M4276" s="163"/>
      <c r="T4276" s="164"/>
      <c r="AT4276" s="160" t="s">
        <v>259</v>
      </c>
      <c r="AU4276" s="160" t="s">
        <v>88</v>
      </c>
      <c r="AV4276" s="13" t="s">
        <v>88</v>
      </c>
      <c r="AW4276" s="13" t="s">
        <v>27</v>
      </c>
      <c r="AX4276" s="13" t="s">
        <v>72</v>
      </c>
      <c r="AY4276" s="160" t="s">
        <v>157</v>
      </c>
    </row>
    <row r="4277" spans="2:51" s="12" customFormat="1">
      <c r="B4277" s="153"/>
      <c r="D4277" s="154" t="s">
        <v>259</v>
      </c>
      <c r="E4277" s="155" t="s">
        <v>1</v>
      </c>
      <c r="F4277" s="156" t="s">
        <v>2759</v>
      </c>
      <c r="H4277" s="155" t="s">
        <v>1</v>
      </c>
      <c r="L4277" s="153"/>
      <c r="M4277" s="157"/>
      <c r="T4277" s="158"/>
      <c r="AT4277" s="155" t="s">
        <v>259</v>
      </c>
      <c r="AU4277" s="155" t="s">
        <v>88</v>
      </c>
      <c r="AV4277" s="12" t="s">
        <v>80</v>
      </c>
      <c r="AW4277" s="12" t="s">
        <v>27</v>
      </c>
      <c r="AX4277" s="12" t="s">
        <v>72</v>
      </c>
      <c r="AY4277" s="155" t="s">
        <v>157</v>
      </c>
    </row>
    <row r="4278" spans="2:51" s="13" customFormat="1">
      <c r="B4278" s="159"/>
      <c r="D4278" s="154" t="s">
        <v>259</v>
      </c>
      <c r="E4278" s="160" t="s">
        <v>1</v>
      </c>
      <c r="F4278" s="161" t="s">
        <v>4789</v>
      </c>
      <c r="H4278" s="162">
        <v>1</v>
      </c>
      <c r="L4278" s="159"/>
      <c r="M4278" s="163"/>
      <c r="T4278" s="164"/>
      <c r="AT4278" s="160" t="s">
        <v>259</v>
      </c>
      <c r="AU4278" s="160" t="s">
        <v>88</v>
      </c>
      <c r="AV4278" s="13" t="s">
        <v>88</v>
      </c>
      <c r="AW4278" s="13" t="s">
        <v>27</v>
      </c>
      <c r="AX4278" s="13" t="s">
        <v>72</v>
      </c>
      <c r="AY4278" s="160" t="s">
        <v>157</v>
      </c>
    </row>
    <row r="4279" spans="2:51" s="13" customFormat="1">
      <c r="B4279" s="159"/>
      <c r="D4279" s="154" t="s">
        <v>259</v>
      </c>
      <c r="E4279" s="160" t="s">
        <v>1</v>
      </c>
      <c r="F4279" s="161" t="s">
        <v>4790</v>
      </c>
      <c r="H4279" s="162">
        <v>2</v>
      </c>
      <c r="L4279" s="159"/>
      <c r="M4279" s="163"/>
      <c r="T4279" s="164"/>
      <c r="AT4279" s="160" t="s">
        <v>259</v>
      </c>
      <c r="AU4279" s="160" t="s">
        <v>88</v>
      </c>
      <c r="AV4279" s="13" t="s">
        <v>88</v>
      </c>
      <c r="AW4279" s="13" t="s">
        <v>27</v>
      </c>
      <c r="AX4279" s="13" t="s">
        <v>72</v>
      </c>
      <c r="AY4279" s="160" t="s">
        <v>157</v>
      </c>
    </row>
    <row r="4280" spans="2:51" s="13" customFormat="1">
      <c r="B4280" s="159"/>
      <c r="D4280" s="154" t="s">
        <v>259</v>
      </c>
      <c r="E4280" s="160" t="s">
        <v>1</v>
      </c>
      <c r="F4280" s="161" t="s">
        <v>4791</v>
      </c>
      <c r="H4280" s="162">
        <v>1</v>
      </c>
      <c r="L4280" s="159"/>
      <c r="M4280" s="163"/>
      <c r="T4280" s="164"/>
      <c r="AT4280" s="160" t="s">
        <v>259</v>
      </c>
      <c r="AU4280" s="160" t="s">
        <v>88</v>
      </c>
      <c r="AV4280" s="13" t="s">
        <v>88</v>
      </c>
      <c r="AW4280" s="13" t="s">
        <v>27</v>
      </c>
      <c r="AX4280" s="13" t="s">
        <v>72</v>
      </c>
      <c r="AY4280" s="160" t="s">
        <v>157</v>
      </c>
    </row>
    <row r="4281" spans="2:51" s="13" customFormat="1">
      <c r="B4281" s="159"/>
      <c r="D4281" s="154" t="s">
        <v>259</v>
      </c>
      <c r="E4281" s="160" t="s">
        <v>1</v>
      </c>
      <c r="F4281" s="161" t="s">
        <v>4792</v>
      </c>
      <c r="H4281" s="162">
        <v>1</v>
      </c>
      <c r="L4281" s="159"/>
      <c r="M4281" s="163"/>
      <c r="T4281" s="164"/>
      <c r="AT4281" s="160" t="s">
        <v>259</v>
      </c>
      <c r="AU4281" s="160" t="s">
        <v>88</v>
      </c>
      <c r="AV4281" s="13" t="s">
        <v>88</v>
      </c>
      <c r="AW4281" s="13" t="s">
        <v>27</v>
      </c>
      <c r="AX4281" s="13" t="s">
        <v>72</v>
      </c>
      <c r="AY4281" s="160" t="s">
        <v>157</v>
      </c>
    </row>
    <row r="4282" spans="2:51" s="13" customFormat="1">
      <c r="B4282" s="159"/>
      <c r="D4282" s="154" t="s">
        <v>259</v>
      </c>
      <c r="E4282" s="160" t="s">
        <v>1</v>
      </c>
      <c r="F4282" s="161" t="s">
        <v>4793</v>
      </c>
      <c r="H4282" s="162">
        <v>1</v>
      </c>
      <c r="L4282" s="159"/>
      <c r="M4282" s="163"/>
      <c r="T4282" s="164"/>
      <c r="AT4282" s="160" t="s">
        <v>259</v>
      </c>
      <c r="AU4282" s="160" t="s">
        <v>88</v>
      </c>
      <c r="AV4282" s="13" t="s">
        <v>88</v>
      </c>
      <c r="AW4282" s="13" t="s">
        <v>27</v>
      </c>
      <c r="AX4282" s="13" t="s">
        <v>72</v>
      </c>
      <c r="AY4282" s="160" t="s">
        <v>157</v>
      </c>
    </row>
    <row r="4283" spans="2:51" s="13" customFormat="1">
      <c r="B4283" s="159"/>
      <c r="D4283" s="154" t="s">
        <v>259</v>
      </c>
      <c r="E4283" s="160" t="s">
        <v>1</v>
      </c>
      <c r="F4283" s="161" t="s">
        <v>4794</v>
      </c>
      <c r="H4283" s="162">
        <v>1</v>
      </c>
      <c r="L4283" s="159"/>
      <c r="M4283" s="163"/>
      <c r="T4283" s="164"/>
      <c r="AT4283" s="160" t="s">
        <v>259</v>
      </c>
      <c r="AU4283" s="160" t="s">
        <v>88</v>
      </c>
      <c r="AV4283" s="13" t="s">
        <v>88</v>
      </c>
      <c r="AW4283" s="13" t="s">
        <v>27</v>
      </c>
      <c r="AX4283" s="13" t="s">
        <v>72</v>
      </c>
      <c r="AY4283" s="160" t="s">
        <v>157</v>
      </c>
    </row>
    <row r="4284" spans="2:51" s="13" customFormat="1">
      <c r="B4284" s="159"/>
      <c r="D4284" s="154" t="s">
        <v>259</v>
      </c>
      <c r="E4284" s="160" t="s">
        <v>1</v>
      </c>
      <c r="F4284" s="161" t="s">
        <v>4795</v>
      </c>
      <c r="H4284" s="162">
        <v>1</v>
      </c>
      <c r="L4284" s="159"/>
      <c r="M4284" s="163"/>
      <c r="T4284" s="164"/>
      <c r="AT4284" s="160" t="s">
        <v>259</v>
      </c>
      <c r="AU4284" s="160" t="s">
        <v>88</v>
      </c>
      <c r="AV4284" s="13" t="s">
        <v>88</v>
      </c>
      <c r="AW4284" s="13" t="s">
        <v>27</v>
      </c>
      <c r="AX4284" s="13" t="s">
        <v>72</v>
      </c>
      <c r="AY4284" s="160" t="s">
        <v>157</v>
      </c>
    </row>
    <row r="4285" spans="2:51" s="13" customFormat="1">
      <c r="B4285" s="159"/>
      <c r="D4285" s="154" t="s">
        <v>259</v>
      </c>
      <c r="E4285" s="160" t="s">
        <v>1</v>
      </c>
      <c r="F4285" s="161" t="s">
        <v>4796</v>
      </c>
      <c r="H4285" s="162">
        <v>1</v>
      </c>
      <c r="L4285" s="159"/>
      <c r="M4285" s="163"/>
      <c r="T4285" s="164"/>
      <c r="AT4285" s="160" t="s">
        <v>259</v>
      </c>
      <c r="AU4285" s="160" t="s">
        <v>88</v>
      </c>
      <c r="AV4285" s="13" t="s">
        <v>88</v>
      </c>
      <c r="AW4285" s="13" t="s">
        <v>27</v>
      </c>
      <c r="AX4285" s="13" t="s">
        <v>72</v>
      </c>
      <c r="AY4285" s="160" t="s">
        <v>157</v>
      </c>
    </row>
    <row r="4286" spans="2:51" s="13" customFormat="1">
      <c r="B4286" s="159"/>
      <c r="D4286" s="154" t="s">
        <v>259</v>
      </c>
      <c r="E4286" s="160" t="s">
        <v>1</v>
      </c>
      <c r="F4286" s="161" t="s">
        <v>4797</v>
      </c>
      <c r="H4286" s="162">
        <v>1</v>
      </c>
      <c r="L4286" s="159"/>
      <c r="M4286" s="163"/>
      <c r="T4286" s="164"/>
      <c r="AT4286" s="160" t="s">
        <v>259</v>
      </c>
      <c r="AU4286" s="160" t="s">
        <v>88</v>
      </c>
      <c r="AV4286" s="13" t="s">
        <v>88</v>
      </c>
      <c r="AW4286" s="13" t="s">
        <v>27</v>
      </c>
      <c r="AX4286" s="13" t="s">
        <v>72</v>
      </c>
      <c r="AY4286" s="160" t="s">
        <v>157</v>
      </c>
    </row>
    <row r="4287" spans="2:51" s="13" customFormat="1">
      <c r="B4287" s="159"/>
      <c r="D4287" s="154" t="s">
        <v>259</v>
      </c>
      <c r="E4287" s="160" t="s">
        <v>1</v>
      </c>
      <c r="F4287" s="161" t="s">
        <v>4798</v>
      </c>
      <c r="H4287" s="162">
        <v>1</v>
      </c>
      <c r="L4287" s="159"/>
      <c r="M4287" s="163"/>
      <c r="T4287" s="164"/>
      <c r="AT4287" s="160" t="s">
        <v>259</v>
      </c>
      <c r="AU4287" s="160" t="s">
        <v>88</v>
      </c>
      <c r="AV4287" s="13" t="s">
        <v>88</v>
      </c>
      <c r="AW4287" s="13" t="s">
        <v>27</v>
      </c>
      <c r="AX4287" s="13" t="s">
        <v>72</v>
      </c>
      <c r="AY4287" s="160" t="s">
        <v>157</v>
      </c>
    </row>
    <row r="4288" spans="2:51" s="13" customFormat="1">
      <c r="B4288" s="159"/>
      <c r="D4288" s="154" t="s">
        <v>259</v>
      </c>
      <c r="E4288" s="160" t="s">
        <v>1</v>
      </c>
      <c r="F4288" s="161" t="s">
        <v>4799</v>
      </c>
      <c r="H4288" s="162">
        <v>1</v>
      </c>
      <c r="L4288" s="159"/>
      <c r="M4288" s="163"/>
      <c r="T4288" s="164"/>
      <c r="AT4288" s="160" t="s">
        <v>259</v>
      </c>
      <c r="AU4288" s="160" t="s">
        <v>88</v>
      </c>
      <c r="AV4288" s="13" t="s">
        <v>88</v>
      </c>
      <c r="AW4288" s="13" t="s">
        <v>27</v>
      </c>
      <c r="AX4288" s="13" t="s">
        <v>72</v>
      </c>
      <c r="AY4288" s="160" t="s">
        <v>157</v>
      </c>
    </row>
    <row r="4289" spans="2:51" s="13" customFormat="1">
      <c r="B4289" s="159"/>
      <c r="D4289" s="154" t="s">
        <v>259</v>
      </c>
      <c r="E4289" s="160" t="s">
        <v>1</v>
      </c>
      <c r="F4289" s="161" t="s">
        <v>4800</v>
      </c>
      <c r="H4289" s="162">
        <v>1</v>
      </c>
      <c r="L4289" s="159"/>
      <c r="M4289" s="163"/>
      <c r="T4289" s="164"/>
      <c r="AT4289" s="160" t="s">
        <v>259</v>
      </c>
      <c r="AU4289" s="160" t="s">
        <v>88</v>
      </c>
      <c r="AV4289" s="13" t="s">
        <v>88</v>
      </c>
      <c r="AW4289" s="13" t="s">
        <v>27</v>
      </c>
      <c r="AX4289" s="13" t="s">
        <v>72</v>
      </c>
      <c r="AY4289" s="160" t="s">
        <v>157</v>
      </c>
    </row>
    <row r="4290" spans="2:51" s="13" customFormat="1">
      <c r="B4290" s="159"/>
      <c r="D4290" s="154" t="s">
        <v>259</v>
      </c>
      <c r="E4290" s="160" t="s">
        <v>1</v>
      </c>
      <c r="F4290" s="161" t="s">
        <v>4801</v>
      </c>
      <c r="H4290" s="162">
        <v>1</v>
      </c>
      <c r="L4290" s="159"/>
      <c r="M4290" s="163"/>
      <c r="T4290" s="164"/>
      <c r="AT4290" s="160" t="s">
        <v>259</v>
      </c>
      <c r="AU4290" s="160" t="s">
        <v>88</v>
      </c>
      <c r="AV4290" s="13" t="s">
        <v>88</v>
      </c>
      <c r="AW4290" s="13" t="s">
        <v>27</v>
      </c>
      <c r="AX4290" s="13" t="s">
        <v>72</v>
      </c>
      <c r="AY4290" s="160" t="s">
        <v>157</v>
      </c>
    </row>
    <row r="4291" spans="2:51" s="13" customFormat="1">
      <c r="B4291" s="159"/>
      <c r="D4291" s="154" t="s">
        <v>259</v>
      </c>
      <c r="E4291" s="160" t="s">
        <v>1</v>
      </c>
      <c r="F4291" s="161" t="s">
        <v>4795</v>
      </c>
      <c r="H4291" s="162">
        <v>1</v>
      </c>
      <c r="L4291" s="159"/>
      <c r="M4291" s="163"/>
      <c r="T4291" s="164"/>
      <c r="AT4291" s="160" t="s">
        <v>259</v>
      </c>
      <c r="AU4291" s="160" t="s">
        <v>88</v>
      </c>
      <c r="AV4291" s="13" t="s">
        <v>88</v>
      </c>
      <c r="AW4291" s="13" t="s">
        <v>27</v>
      </c>
      <c r="AX4291" s="13" t="s">
        <v>72</v>
      </c>
      <c r="AY4291" s="160" t="s">
        <v>157</v>
      </c>
    </row>
    <row r="4292" spans="2:51" s="13" customFormat="1">
      <c r="B4292" s="159"/>
      <c r="D4292" s="154" t="s">
        <v>259</v>
      </c>
      <c r="E4292" s="160" t="s">
        <v>1</v>
      </c>
      <c r="F4292" s="161" t="s">
        <v>4802</v>
      </c>
      <c r="H4292" s="162">
        <v>1</v>
      </c>
      <c r="L4292" s="159"/>
      <c r="M4292" s="163"/>
      <c r="T4292" s="164"/>
      <c r="AT4292" s="160" t="s">
        <v>259</v>
      </c>
      <c r="AU4292" s="160" t="s">
        <v>88</v>
      </c>
      <c r="AV4292" s="13" t="s">
        <v>88</v>
      </c>
      <c r="AW4292" s="13" t="s">
        <v>27</v>
      </c>
      <c r="AX4292" s="13" t="s">
        <v>72</v>
      </c>
      <c r="AY4292" s="160" t="s">
        <v>157</v>
      </c>
    </row>
    <row r="4293" spans="2:51" s="12" customFormat="1">
      <c r="B4293" s="153"/>
      <c r="D4293" s="154" t="s">
        <v>259</v>
      </c>
      <c r="E4293" s="155" t="s">
        <v>1</v>
      </c>
      <c r="F4293" s="156" t="s">
        <v>2760</v>
      </c>
      <c r="H4293" s="155" t="s">
        <v>1</v>
      </c>
      <c r="L4293" s="153"/>
      <c r="M4293" s="157"/>
      <c r="T4293" s="158"/>
      <c r="AT4293" s="155" t="s">
        <v>259</v>
      </c>
      <c r="AU4293" s="155" t="s">
        <v>88</v>
      </c>
      <c r="AV4293" s="12" t="s">
        <v>80</v>
      </c>
      <c r="AW4293" s="12" t="s">
        <v>27</v>
      </c>
      <c r="AX4293" s="12" t="s">
        <v>72</v>
      </c>
      <c r="AY4293" s="155" t="s">
        <v>157</v>
      </c>
    </row>
    <row r="4294" spans="2:51" s="13" customFormat="1">
      <c r="B4294" s="159"/>
      <c r="D4294" s="154" t="s">
        <v>259</v>
      </c>
      <c r="E4294" s="160" t="s">
        <v>1</v>
      </c>
      <c r="F4294" s="161" t="s">
        <v>4803</v>
      </c>
      <c r="H4294" s="162">
        <v>1</v>
      </c>
      <c r="L4294" s="159"/>
      <c r="M4294" s="163"/>
      <c r="T4294" s="164"/>
      <c r="AT4294" s="160" t="s">
        <v>259</v>
      </c>
      <c r="AU4294" s="160" t="s">
        <v>88</v>
      </c>
      <c r="AV4294" s="13" t="s">
        <v>88</v>
      </c>
      <c r="AW4294" s="13" t="s">
        <v>27</v>
      </c>
      <c r="AX4294" s="13" t="s">
        <v>72</v>
      </c>
      <c r="AY4294" s="160" t="s">
        <v>157</v>
      </c>
    </row>
    <row r="4295" spans="2:51" s="13" customFormat="1">
      <c r="B4295" s="159"/>
      <c r="D4295" s="154" t="s">
        <v>259</v>
      </c>
      <c r="E4295" s="160" t="s">
        <v>1</v>
      </c>
      <c r="F4295" s="161" t="s">
        <v>4804</v>
      </c>
      <c r="H4295" s="162">
        <v>3</v>
      </c>
      <c r="L4295" s="159"/>
      <c r="M4295" s="163"/>
      <c r="T4295" s="164"/>
      <c r="AT4295" s="160" t="s">
        <v>259</v>
      </c>
      <c r="AU4295" s="160" t="s">
        <v>88</v>
      </c>
      <c r="AV4295" s="13" t="s">
        <v>88</v>
      </c>
      <c r="AW4295" s="13" t="s">
        <v>27</v>
      </c>
      <c r="AX4295" s="13" t="s">
        <v>72</v>
      </c>
      <c r="AY4295" s="160" t="s">
        <v>157</v>
      </c>
    </row>
    <row r="4296" spans="2:51" s="13" customFormat="1">
      <c r="B4296" s="159"/>
      <c r="D4296" s="154" t="s">
        <v>259</v>
      </c>
      <c r="E4296" s="160" t="s">
        <v>1</v>
      </c>
      <c r="F4296" s="161" t="s">
        <v>4805</v>
      </c>
      <c r="H4296" s="162">
        <v>1</v>
      </c>
      <c r="L4296" s="159"/>
      <c r="M4296" s="163"/>
      <c r="T4296" s="164"/>
      <c r="AT4296" s="160" t="s">
        <v>259</v>
      </c>
      <c r="AU4296" s="160" t="s">
        <v>88</v>
      </c>
      <c r="AV4296" s="13" t="s">
        <v>88</v>
      </c>
      <c r="AW4296" s="13" t="s">
        <v>27</v>
      </c>
      <c r="AX4296" s="13" t="s">
        <v>72</v>
      </c>
      <c r="AY4296" s="160" t="s">
        <v>157</v>
      </c>
    </row>
    <row r="4297" spans="2:51" s="13" customFormat="1">
      <c r="B4297" s="159"/>
      <c r="D4297" s="154" t="s">
        <v>259</v>
      </c>
      <c r="E4297" s="160" t="s">
        <v>1</v>
      </c>
      <c r="F4297" s="161" t="s">
        <v>4806</v>
      </c>
      <c r="H4297" s="162">
        <v>1</v>
      </c>
      <c r="L4297" s="159"/>
      <c r="M4297" s="163"/>
      <c r="T4297" s="164"/>
      <c r="AT4297" s="160" t="s">
        <v>259</v>
      </c>
      <c r="AU4297" s="160" t="s">
        <v>88</v>
      </c>
      <c r="AV4297" s="13" t="s">
        <v>88</v>
      </c>
      <c r="AW4297" s="13" t="s">
        <v>27</v>
      </c>
      <c r="AX4297" s="13" t="s">
        <v>72</v>
      </c>
      <c r="AY4297" s="160" t="s">
        <v>157</v>
      </c>
    </row>
    <row r="4298" spans="2:51" s="13" customFormat="1">
      <c r="B4298" s="159"/>
      <c r="D4298" s="154" t="s">
        <v>259</v>
      </c>
      <c r="E4298" s="160" t="s">
        <v>1</v>
      </c>
      <c r="F4298" s="161" t="s">
        <v>4807</v>
      </c>
      <c r="H4298" s="162">
        <v>2</v>
      </c>
      <c r="L4298" s="159"/>
      <c r="M4298" s="163"/>
      <c r="T4298" s="164"/>
      <c r="AT4298" s="160" t="s">
        <v>259</v>
      </c>
      <c r="AU4298" s="160" t="s">
        <v>88</v>
      </c>
      <c r="AV4298" s="13" t="s">
        <v>88</v>
      </c>
      <c r="AW4298" s="13" t="s">
        <v>27</v>
      </c>
      <c r="AX4298" s="13" t="s">
        <v>72</v>
      </c>
      <c r="AY4298" s="160" t="s">
        <v>157</v>
      </c>
    </row>
    <row r="4299" spans="2:51" s="13" customFormat="1">
      <c r="B4299" s="159"/>
      <c r="D4299" s="154" t="s">
        <v>259</v>
      </c>
      <c r="E4299" s="160" t="s">
        <v>1</v>
      </c>
      <c r="F4299" s="161" t="s">
        <v>4808</v>
      </c>
      <c r="H4299" s="162">
        <v>2</v>
      </c>
      <c r="L4299" s="159"/>
      <c r="M4299" s="163"/>
      <c r="T4299" s="164"/>
      <c r="AT4299" s="160" t="s">
        <v>259</v>
      </c>
      <c r="AU4299" s="160" t="s">
        <v>88</v>
      </c>
      <c r="AV4299" s="13" t="s">
        <v>88</v>
      </c>
      <c r="AW4299" s="13" t="s">
        <v>27</v>
      </c>
      <c r="AX4299" s="13" t="s">
        <v>72</v>
      </c>
      <c r="AY4299" s="160" t="s">
        <v>157</v>
      </c>
    </row>
    <row r="4300" spans="2:51" s="13" customFormat="1">
      <c r="B4300" s="159"/>
      <c r="D4300" s="154" t="s">
        <v>259</v>
      </c>
      <c r="E4300" s="160" t="s">
        <v>1</v>
      </c>
      <c r="F4300" s="161" t="s">
        <v>4809</v>
      </c>
      <c r="H4300" s="162">
        <v>1</v>
      </c>
      <c r="L4300" s="159"/>
      <c r="M4300" s="163"/>
      <c r="T4300" s="164"/>
      <c r="AT4300" s="160" t="s">
        <v>259</v>
      </c>
      <c r="AU4300" s="160" t="s">
        <v>88</v>
      </c>
      <c r="AV4300" s="13" t="s">
        <v>88</v>
      </c>
      <c r="AW4300" s="13" t="s">
        <v>27</v>
      </c>
      <c r="AX4300" s="13" t="s">
        <v>72</v>
      </c>
      <c r="AY4300" s="160" t="s">
        <v>157</v>
      </c>
    </row>
    <row r="4301" spans="2:51" s="13" customFormat="1">
      <c r="B4301" s="159"/>
      <c r="D4301" s="154" t="s">
        <v>259</v>
      </c>
      <c r="E4301" s="160" t="s">
        <v>1</v>
      </c>
      <c r="F4301" s="161" t="s">
        <v>4810</v>
      </c>
      <c r="H4301" s="162">
        <v>1</v>
      </c>
      <c r="L4301" s="159"/>
      <c r="M4301" s="163"/>
      <c r="T4301" s="164"/>
      <c r="AT4301" s="160" t="s">
        <v>259</v>
      </c>
      <c r="AU4301" s="160" t="s">
        <v>88</v>
      </c>
      <c r="AV4301" s="13" t="s">
        <v>88</v>
      </c>
      <c r="AW4301" s="13" t="s">
        <v>27</v>
      </c>
      <c r="AX4301" s="13" t="s">
        <v>72</v>
      </c>
      <c r="AY4301" s="160" t="s">
        <v>157</v>
      </c>
    </row>
    <row r="4302" spans="2:51" s="13" customFormat="1">
      <c r="B4302" s="159"/>
      <c r="D4302" s="154" t="s">
        <v>259</v>
      </c>
      <c r="E4302" s="160" t="s">
        <v>1</v>
      </c>
      <c r="F4302" s="161" t="s">
        <v>4811</v>
      </c>
      <c r="H4302" s="162">
        <v>1</v>
      </c>
      <c r="L4302" s="159"/>
      <c r="M4302" s="163"/>
      <c r="T4302" s="164"/>
      <c r="AT4302" s="160" t="s">
        <v>259</v>
      </c>
      <c r="AU4302" s="160" t="s">
        <v>88</v>
      </c>
      <c r="AV4302" s="13" t="s">
        <v>88</v>
      </c>
      <c r="AW4302" s="13" t="s">
        <v>27</v>
      </c>
      <c r="AX4302" s="13" t="s">
        <v>72</v>
      </c>
      <c r="AY4302" s="160" t="s">
        <v>157</v>
      </c>
    </row>
    <row r="4303" spans="2:51" s="13" customFormat="1">
      <c r="B4303" s="159"/>
      <c r="D4303" s="154" t="s">
        <v>259</v>
      </c>
      <c r="E4303" s="160" t="s">
        <v>1</v>
      </c>
      <c r="F4303" s="161" t="s">
        <v>4812</v>
      </c>
      <c r="H4303" s="162">
        <v>1</v>
      </c>
      <c r="L4303" s="159"/>
      <c r="M4303" s="163"/>
      <c r="T4303" s="164"/>
      <c r="AT4303" s="160" t="s">
        <v>259</v>
      </c>
      <c r="AU4303" s="160" t="s">
        <v>88</v>
      </c>
      <c r="AV4303" s="13" t="s">
        <v>88</v>
      </c>
      <c r="AW4303" s="13" t="s">
        <v>27</v>
      </c>
      <c r="AX4303" s="13" t="s">
        <v>72</v>
      </c>
      <c r="AY4303" s="160" t="s">
        <v>157</v>
      </c>
    </row>
    <row r="4304" spans="2:51" s="13" customFormat="1">
      <c r="B4304" s="159"/>
      <c r="D4304" s="154" t="s">
        <v>259</v>
      </c>
      <c r="E4304" s="160" t="s">
        <v>1</v>
      </c>
      <c r="F4304" s="161" t="s">
        <v>4813</v>
      </c>
      <c r="H4304" s="162">
        <v>1</v>
      </c>
      <c r="L4304" s="159"/>
      <c r="M4304" s="163"/>
      <c r="T4304" s="164"/>
      <c r="AT4304" s="160" t="s">
        <v>259</v>
      </c>
      <c r="AU4304" s="160" t="s">
        <v>88</v>
      </c>
      <c r="AV4304" s="13" t="s">
        <v>88</v>
      </c>
      <c r="AW4304" s="13" t="s">
        <v>27</v>
      </c>
      <c r="AX4304" s="13" t="s">
        <v>72</v>
      </c>
      <c r="AY4304" s="160" t="s">
        <v>157</v>
      </c>
    </row>
    <row r="4305" spans="2:51" s="13" customFormat="1">
      <c r="B4305" s="159"/>
      <c r="D4305" s="154" t="s">
        <v>259</v>
      </c>
      <c r="E4305" s="160" t="s">
        <v>1</v>
      </c>
      <c r="F4305" s="161" t="s">
        <v>4814</v>
      </c>
      <c r="H4305" s="162">
        <v>1</v>
      </c>
      <c r="L4305" s="159"/>
      <c r="M4305" s="163"/>
      <c r="T4305" s="164"/>
      <c r="AT4305" s="160" t="s">
        <v>259</v>
      </c>
      <c r="AU4305" s="160" t="s">
        <v>88</v>
      </c>
      <c r="AV4305" s="13" t="s">
        <v>88</v>
      </c>
      <c r="AW4305" s="13" t="s">
        <v>27</v>
      </c>
      <c r="AX4305" s="13" t="s">
        <v>72</v>
      </c>
      <c r="AY4305" s="160" t="s">
        <v>157</v>
      </c>
    </row>
    <row r="4306" spans="2:51" s="13" customFormat="1">
      <c r="B4306" s="159"/>
      <c r="D4306" s="154" t="s">
        <v>259</v>
      </c>
      <c r="E4306" s="160" t="s">
        <v>1</v>
      </c>
      <c r="F4306" s="161" t="s">
        <v>4815</v>
      </c>
      <c r="H4306" s="162">
        <v>1</v>
      </c>
      <c r="L4306" s="159"/>
      <c r="M4306" s="163"/>
      <c r="T4306" s="164"/>
      <c r="AT4306" s="160" t="s">
        <v>259</v>
      </c>
      <c r="AU4306" s="160" t="s">
        <v>88</v>
      </c>
      <c r="AV4306" s="13" t="s">
        <v>88</v>
      </c>
      <c r="AW4306" s="13" t="s">
        <v>27</v>
      </c>
      <c r="AX4306" s="13" t="s">
        <v>72</v>
      </c>
      <c r="AY4306" s="160" t="s">
        <v>157</v>
      </c>
    </row>
    <row r="4307" spans="2:51" s="13" customFormat="1">
      <c r="B4307" s="159"/>
      <c r="D4307" s="154" t="s">
        <v>259</v>
      </c>
      <c r="E4307" s="160" t="s">
        <v>1</v>
      </c>
      <c r="F4307" s="161" t="s">
        <v>4816</v>
      </c>
      <c r="H4307" s="162">
        <v>2</v>
      </c>
      <c r="L4307" s="159"/>
      <c r="M4307" s="163"/>
      <c r="T4307" s="164"/>
      <c r="AT4307" s="160" t="s">
        <v>259</v>
      </c>
      <c r="AU4307" s="160" t="s">
        <v>88</v>
      </c>
      <c r="AV4307" s="13" t="s">
        <v>88</v>
      </c>
      <c r="AW4307" s="13" t="s">
        <v>27</v>
      </c>
      <c r="AX4307" s="13" t="s">
        <v>72</v>
      </c>
      <c r="AY4307" s="160" t="s">
        <v>157</v>
      </c>
    </row>
    <row r="4308" spans="2:51" s="13" customFormat="1">
      <c r="B4308" s="159"/>
      <c r="D4308" s="154" t="s">
        <v>259</v>
      </c>
      <c r="E4308" s="160" t="s">
        <v>1</v>
      </c>
      <c r="F4308" s="161" t="s">
        <v>4817</v>
      </c>
      <c r="H4308" s="162">
        <v>1</v>
      </c>
      <c r="L4308" s="159"/>
      <c r="M4308" s="163"/>
      <c r="T4308" s="164"/>
      <c r="AT4308" s="160" t="s">
        <v>259</v>
      </c>
      <c r="AU4308" s="160" t="s">
        <v>88</v>
      </c>
      <c r="AV4308" s="13" t="s">
        <v>88</v>
      </c>
      <c r="AW4308" s="13" t="s">
        <v>27</v>
      </c>
      <c r="AX4308" s="13" t="s">
        <v>72</v>
      </c>
      <c r="AY4308" s="160" t="s">
        <v>157</v>
      </c>
    </row>
    <row r="4309" spans="2:51" s="13" customFormat="1">
      <c r="B4309" s="159"/>
      <c r="D4309" s="154" t="s">
        <v>259</v>
      </c>
      <c r="E4309" s="160" t="s">
        <v>1</v>
      </c>
      <c r="F4309" s="161" t="s">
        <v>4818</v>
      </c>
      <c r="H4309" s="162">
        <v>1</v>
      </c>
      <c r="L4309" s="159"/>
      <c r="M4309" s="163"/>
      <c r="T4309" s="164"/>
      <c r="AT4309" s="160" t="s">
        <v>259</v>
      </c>
      <c r="AU4309" s="160" t="s">
        <v>88</v>
      </c>
      <c r="AV4309" s="13" t="s">
        <v>88</v>
      </c>
      <c r="AW4309" s="13" t="s">
        <v>27</v>
      </c>
      <c r="AX4309" s="13" t="s">
        <v>72</v>
      </c>
      <c r="AY4309" s="160" t="s">
        <v>157</v>
      </c>
    </row>
    <row r="4310" spans="2:51" s="13" customFormat="1">
      <c r="B4310" s="159"/>
      <c r="D4310" s="154" t="s">
        <v>259</v>
      </c>
      <c r="E4310" s="160" t="s">
        <v>1</v>
      </c>
      <c r="F4310" s="161" t="s">
        <v>4819</v>
      </c>
      <c r="H4310" s="162">
        <v>1</v>
      </c>
      <c r="L4310" s="159"/>
      <c r="M4310" s="163"/>
      <c r="T4310" s="164"/>
      <c r="AT4310" s="160" t="s">
        <v>259</v>
      </c>
      <c r="AU4310" s="160" t="s">
        <v>88</v>
      </c>
      <c r="AV4310" s="13" t="s">
        <v>88</v>
      </c>
      <c r="AW4310" s="13" t="s">
        <v>27</v>
      </c>
      <c r="AX4310" s="13" t="s">
        <v>72</v>
      </c>
      <c r="AY4310" s="160" t="s">
        <v>157</v>
      </c>
    </row>
    <row r="4311" spans="2:51" s="13" customFormat="1">
      <c r="B4311" s="159"/>
      <c r="D4311" s="154" t="s">
        <v>259</v>
      </c>
      <c r="E4311" s="160" t="s">
        <v>1</v>
      </c>
      <c r="F4311" s="161" t="s">
        <v>4820</v>
      </c>
      <c r="H4311" s="162">
        <v>2</v>
      </c>
      <c r="L4311" s="159"/>
      <c r="M4311" s="163"/>
      <c r="T4311" s="164"/>
      <c r="AT4311" s="160" t="s">
        <v>259</v>
      </c>
      <c r="AU4311" s="160" t="s">
        <v>88</v>
      </c>
      <c r="AV4311" s="13" t="s">
        <v>88</v>
      </c>
      <c r="AW4311" s="13" t="s">
        <v>27</v>
      </c>
      <c r="AX4311" s="13" t="s">
        <v>72</v>
      </c>
      <c r="AY4311" s="160" t="s">
        <v>157</v>
      </c>
    </row>
    <row r="4312" spans="2:51" s="12" customFormat="1">
      <c r="B4312" s="153"/>
      <c r="D4312" s="154" t="s">
        <v>259</v>
      </c>
      <c r="E4312" s="155" t="s">
        <v>1</v>
      </c>
      <c r="F4312" s="156" t="s">
        <v>2761</v>
      </c>
      <c r="H4312" s="155" t="s">
        <v>1</v>
      </c>
      <c r="L4312" s="153"/>
      <c r="M4312" s="157"/>
      <c r="T4312" s="158"/>
      <c r="AT4312" s="155" t="s">
        <v>259</v>
      </c>
      <c r="AU4312" s="155" t="s">
        <v>88</v>
      </c>
      <c r="AV4312" s="12" t="s">
        <v>80</v>
      </c>
      <c r="AW4312" s="12" t="s">
        <v>27</v>
      </c>
      <c r="AX4312" s="12" t="s">
        <v>72</v>
      </c>
      <c r="AY4312" s="155" t="s">
        <v>157</v>
      </c>
    </row>
    <row r="4313" spans="2:51" s="13" customFormat="1">
      <c r="B4313" s="159"/>
      <c r="D4313" s="154" t="s">
        <v>259</v>
      </c>
      <c r="E4313" s="160" t="s">
        <v>1</v>
      </c>
      <c r="F4313" s="161" t="s">
        <v>4821</v>
      </c>
      <c r="H4313" s="162">
        <v>1</v>
      </c>
      <c r="L4313" s="159"/>
      <c r="M4313" s="163"/>
      <c r="T4313" s="164"/>
      <c r="AT4313" s="160" t="s">
        <v>259</v>
      </c>
      <c r="AU4313" s="160" t="s">
        <v>88</v>
      </c>
      <c r="AV4313" s="13" t="s">
        <v>88</v>
      </c>
      <c r="AW4313" s="13" t="s">
        <v>27</v>
      </c>
      <c r="AX4313" s="13" t="s">
        <v>72</v>
      </c>
      <c r="AY4313" s="160" t="s">
        <v>157</v>
      </c>
    </row>
    <row r="4314" spans="2:51" s="13" customFormat="1">
      <c r="B4314" s="159"/>
      <c r="D4314" s="154" t="s">
        <v>259</v>
      </c>
      <c r="E4314" s="160" t="s">
        <v>1</v>
      </c>
      <c r="F4314" s="161" t="s">
        <v>4822</v>
      </c>
      <c r="H4314" s="162">
        <v>1</v>
      </c>
      <c r="L4314" s="159"/>
      <c r="M4314" s="163"/>
      <c r="T4314" s="164"/>
      <c r="AT4314" s="160" t="s">
        <v>259</v>
      </c>
      <c r="AU4314" s="160" t="s">
        <v>88</v>
      </c>
      <c r="AV4314" s="13" t="s">
        <v>88</v>
      </c>
      <c r="AW4314" s="13" t="s">
        <v>27</v>
      </c>
      <c r="AX4314" s="13" t="s">
        <v>72</v>
      </c>
      <c r="AY4314" s="160" t="s">
        <v>157</v>
      </c>
    </row>
    <row r="4315" spans="2:51" s="13" customFormat="1">
      <c r="B4315" s="159"/>
      <c r="D4315" s="154" t="s">
        <v>259</v>
      </c>
      <c r="E4315" s="160" t="s">
        <v>1</v>
      </c>
      <c r="F4315" s="161" t="s">
        <v>4823</v>
      </c>
      <c r="H4315" s="162">
        <v>1</v>
      </c>
      <c r="L4315" s="159"/>
      <c r="M4315" s="163"/>
      <c r="T4315" s="164"/>
      <c r="AT4315" s="160" t="s">
        <v>259</v>
      </c>
      <c r="AU4315" s="160" t="s">
        <v>88</v>
      </c>
      <c r="AV4315" s="13" t="s">
        <v>88</v>
      </c>
      <c r="AW4315" s="13" t="s">
        <v>27</v>
      </c>
      <c r="AX4315" s="13" t="s">
        <v>72</v>
      </c>
      <c r="AY4315" s="160" t="s">
        <v>157</v>
      </c>
    </row>
    <row r="4316" spans="2:51" s="13" customFormat="1">
      <c r="B4316" s="159"/>
      <c r="D4316" s="154" t="s">
        <v>259</v>
      </c>
      <c r="E4316" s="160" t="s">
        <v>1</v>
      </c>
      <c r="F4316" s="161" t="s">
        <v>4824</v>
      </c>
      <c r="H4316" s="162">
        <v>1</v>
      </c>
      <c r="L4316" s="159"/>
      <c r="M4316" s="163"/>
      <c r="T4316" s="164"/>
      <c r="AT4316" s="160" t="s">
        <v>259</v>
      </c>
      <c r="AU4316" s="160" t="s">
        <v>88</v>
      </c>
      <c r="AV4316" s="13" t="s">
        <v>88</v>
      </c>
      <c r="AW4316" s="13" t="s">
        <v>27</v>
      </c>
      <c r="AX4316" s="13" t="s">
        <v>72</v>
      </c>
      <c r="AY4316" s="160" t="s">
        <v>157</v>
      </c>
    </row>
    <row r="4317" spans="2:51" s="13" customFormat="1">
      <c r="B4317" s="159"/>
      <c r="D4317" s="154" t="s">
        <v>259</v>
      </c>
      <c r="E4317" s="160" t="s">
        <v>1</v>
      </c>
      <c r="F4317" s="161" t="s">
        <v>4825</v>
      </c>
      <c r="H4317" s="162">
        <v>1</v>
      </c>
      <c r="L4317" s="159"/>
      <c r="M4317" s="163"/>
      <c r="T4317" s="164"/>
      <c r="AT4317" s="160" t="s">
        <v>259</v>
      </c>
      <c r="AU4317" s="160" t="s">
        <v>88</v>
      </c>
      <c r="AV4317" s="13" t="s">
        <v>88</v>
      </c>
      <c r="AW4317" s="13" t="s">
        <v>27</v>
      </c>
      <c r="AX4317" s="13" t="s">
        <v>72</v>
      </c>
      <c r="AY4317" s="160" t="s">
        <v>157</v>
      </c>
    </row>
    <row r="4318" spans="2:51" s="13" customFormat="1">
      <c r="B4318" s="159"/>
      <c r="D4318" s="154" t="s">
        <v>259</v>
      </c>
      <c r="E4318" s="160" t="s">
        <v>1</v>
      </c>
      <c r="F4318" s="161" t="s">
        <v>4826</v>
      </c>
      <c r="H4318" s="162">
        <v>1</v>
      </c>
      <c r="L4318" s="159"/>
      <c r="M4318" s="163"/>
      <c r="T4318" s="164"/>
      <c r="AT4318" s="160" t="s">
        <v>259</v>
      </c>
      <c r="AU4318" s="160" t="s">
        <v>88</v>
      </c>
      <c r="AV4318" s="13" t="s">
        <v>88</v>
      </c>
      <c r="AW4318" s="13" t="s">
        <v>27</v>
      </c>
      <c r="AX4318" s="13" t="s">
        <v>72</v>
      </c>
      <c r="AY4318" s="160" t="s">
        <v>157</v>
      </c>
    </row>
    <row r="4319" spans="2:51" s="13" customFormat="1">
      <c r="B4319" s="159"/>
      <c r="D4319" s="154" t="s">
        <v>259</v>
      </c>
      <c r="E4319" s="160" t="s">
        <v>1</v>
      </c>
      <c r="F4319" s="161" t="s">
        <v>4827</v>
      </c>
      <c r="H4319" s="162">
        <v>1</v>
      </c>
      <c r="L4319" s="159"/>
      <c r="M4319" s="163"/>
      <c r="T4319" s="164"/>
      <c r="AT4319" s="160" t="s">
        <v>259</v>
      </c>
      <c r="AU4319" s="160" t="s">
        <v>88</v>
      </c>
      <c r="AV4319" s="13" t="s">
        <v>88</v>
      </c>
      <c r="AW4319" s="13" t="s">
        <v>27</v>
      </c>
      <c r="AX4319" s="13" t="s">
        <v>72</v>
      </c>
      <c r="AY4319" s="160" t="s">
        <v>157</v>
      </c>
    </row>
    <row r="4320" spans="2:51" s="12" customFormat="1">
      <c r="B4320" s="153"/>
      <c r="D4320" s="154" t="s">
        <v>259</v>
      </c>
      <c r="E4320" s="155" t="s">
        <v>1</v>
      </c>
      <c r="F4320" s="156" t="s">
        <v>2759</v>
      </c>
      <c r="H4320" s="155" t="s">
        <v>1</v>
      </c>
      <c r="L4320" s="153"/>
      <c r="M4320" s="157"/>
      <c r="T4320" s="158"/>
      <c r="AT4320" s="155" t="s">
        <v>259</v>
      </c>
      <c r="AU4320" s="155" t="s">
        <v>88</v>
      </c>
      <c r="AV4320" s="12" t="s">
        <v>80</v>
      </c>
      <c r="AW4320" s="12" t="s">
        <v>27</v>
      </c>
      <c r="AX4320" s="12" t="s">
        <v>72</v>
      </c>
      <c r="AY4320" s="155" t="s">
        <v>157</v>
      </c>
    </row>
    <row r="4321" spans="2:65" s="13" customFormat="1">
      <c r="B4321" s="159"/>
      <c r="D4321" s="154" t="s">
        <v>259</v>
      </c>
      <c r="E4321" s="160" t="s">
        <v>1</v>
      </c>
      <c r="F4321" s="161" t="s">
        <v>4795</v>
      </c>
      <c r="H4321" s="162">
        <v>1</v>
      </c>
      <c r="L4321" s="159"/>
      <c r="M4321" s="163"/>
      <c r="T4321" s="164"/>
      <c r="AT4321" s="160" t="s">
        <v>259</v>
      </c>
      <c r="AU4321" s="160" t="s">
        <v>88</v>
      </c>
      <c r="AV4321" s="13" t="s">
        <v>88</v>
      </c>
      <c r="AW4321" s="13" t="s">
        <v>27</v>
      </c>
      <c r="AX4321" s="13" t="s">
        <v>72</v>
      </c>
      <c r="AY4321" s="160" t="s">
        <v>157</v>
      </c>
    </row>
    <row r="4322" spans="2:65" s="13" customFormat="1">
      <c r="B4322" s="159"/>
      <c r="D4322" s="154" t="s">
        <v>259</v>
      </c>
      <c r="E4322" s="160" t="s">
        <v>1</v>
      </c>
      <c r="F4322" s="161" t="s">
        <v>4853</v>
      </c>
      <c r="H4322" s="162">
        <v>1</v>
      </c>
      <c r="L4322" s="159"/>
      <c r="M4322" s="163"/>
      <c r="T4322" s="164"/>
      <c r="AT4322" s="160" t="s">
        <v>259</v>
      </c>
      <c r="AU4322" s="160" t="s">
        <v>88</v>
      </c>
      <c r="AV4322" s="13" t="s">
        <v>88</v>
      </c>
      <c r="AW4322" s="13" t="s">
        <v>27</v>
      </c>
      <c r="AX4322" s="13" t="s">
        <v>72</v>
      </c>
      <c r="AY4322" s="160" t="s">
        <v>157</v>
      </c>
    </row>
    <row r="4323" spans="2:65" s="13" customFormat="1">
      <c r="B4323" s="159"/>
      <c r="D4323" s="154" t="s">
        <v>259</v>
      </c>
      <c r="E4323" s="160" t="s">
        <v>1</v>
      </c>
      <c r="F4323" s="161" t="s">
        <v>4854</v>
      </c>
      <c r="H4323" s="162">
        <v>1</v>
      </c>
      <c r="L4323" s="159"/>
      <c r="M4323" s="163"/>
      <c r="T4323" s="164"/>
      <c r="AT4323" s="160" t="s">
        <v>259</v>
      </c>
      <c r="AU4323" s="160" t="s">
        <v>88</v>
      </c>
      <c r="AV4323" s="13" t="s">
        <v>88</v>
      </c>
      <c r="AW4323" s="13" t="s">
        <v>27</v>
      </c>
      <c r="AX4323" s="13" t="s">
        <v>72</v>
      </c>
      <c r="AY4323" s="160" t="s">
        <v>157</v>
      </c>
    </row>
    <row r="4324" spans="2:65" s="12" customFormat="1">
      <c r="B4324" s="153"/>
      <c r="D4324" s="154" t="s">
        <v>259</v>
      </c>
      <c r="E4324" s="155" t="s">
        <v>1</v>
      </c>
      <c r="F4324" s="156" t="s">
        <v>2760</v>
      </c>
      <c r="H4324" s="155" t="s">
        <v>1</v>
      </c>
      <c r="L4324" s="153"/>
      <c r="M4324" s="157"/>
      <c r="T4324" s="158"/>
      <c r="AT4324" s="155" t="s">
        <v>259</v>
      </c>
      <c r="AU4324" s="155" t="s">
        <v>88</v>
      </c>
      <c r="AV4324" s="12" t="s">
        <v>80</v>
      </c>
      <c r="AW4324" s="12" t="s">
        <v>27</v>
      </c>
      <c r="AX4324" s="12" t="s">
        <v>72</v>
      </c>
      <c r="AY4324" s="155" t="s">
        <v>157</v>
      </c>
    </row>
    <row r="4325" spans="2:65" s="13" customFormat="1">
      <c r="B4325" s="159"/>
      <c r="D4325" s="154" t="s">
        <v>259</v>
      </c>
      <c r="E4325" s="160" t="s">
        <v>1</v>
      </c>
      <c r="F4325" s="161" t="s">
        <v>4855</v>
      </c>
      <c r="H4325" s="162">
        <v>1</v>
      </c>
      <c r="L4325" s="159"/>
      <c r="M4325" s="163"/>
      <c r="T4325" s="164"/>
      <c r="AT4325" s="160" t="s">
        <v>259</v>
      </c>
      <c r="AU4325" s="160" t="s">
        <v>88</v>
      </c>
      <c r="AV4325" s="13" t="s">
        <v>88</v>
      </c>
      <c r="AW4325" s="13" t="s">
        <v>27</v>
      </c>
      <c r="AX4325" s="13" t="s">
        <v>72</v>
      </c>
      <c r="AY4325" s="160" t="s">
        <v>157</v>
      </c>
    </row>
    <row r="4326" spans="2:65" s="12" customFormat="1">
      <c r="B4326" s="153"/>
      <c r="D4326" s="154" t="s">
        <v>259</v>
      </c>
      <c r="E4326" s="155" t="s">
        <v>1</v>
      </c>
      <c r="F4326" s="156" t="s">
        <v>2761</v>
      </c>
      <c r="H4326" s="155" t="s">
        <v>1</v>
      </c>
      <c r="L4326" s="153"/>
      <c r="M4326" s="157"/>
      <c r="T4326" s="158"/>
      <c r="AT4326" s="155" t="s">
        <v>259</v>
      </c>
      <c r="AU4326" s="155" t="s">
        <v>88</v>
      </c>
      <c r="AV4326" s="12" t="s">
        <v>80</v>
      </c>
      <c r="AW4326" s="12" t="s">
        <v>27</v>
      </c>
      <c r="AX4326" s="12" t="s">
        <v>72</v>
      </c>
      <c r="AY4326" s="155" t="s">
        <v>157</v>
      </c>
    </row>
    <row r="4327" spans="2:65" s="13" customFormat="1">
      <c r="B4327" s="159"/>
      <c r="D4327" s="154" t="s">
        <v>259</v>
      </c>
      <c r="E4327" s="160" t="s">
        <v>1</v>
      </c>
      <c r="F4327" s="161" t="s">
        <v>4826</v>
      </c>
      <c r="H4327" s="162">
        <v>1</v>
      </c>
      <c r="L4327" s="159"/>
      <c r="M4327" s="163"/>
      <c r="T4327" s="164"/>
      <c r="AT4327" s="160" t="s">
        <v>259</v>
      </c>
      <c r="AU4327" s="160" t="s">
        <v>88</v>
      </c>
      <c r="AV4327" s="13" t="s">
        <v>88</v>
      </c>
      <c r="AW4327" s="13" t="s">
        <v>27</v>
      </c>
      <c r="AX4327" s="13" t="s">
        <v>72</v>
      </c>
      <c r="AY4327" s="160" t="s">
        <v>157</v>
      </c>
    </row>
    <row r="4328" spans="2:65" s="13" customFormat="1">
      <c r="B4328" s="159"/>
      <c r="D4328" s="154" t="s">
        <v>259</v>
      </c>
      <c r="E4328" s="160" t="s">
        <v>1</v>
      </c>
      <c r="F4328" s="161" t="s">
        <v>4856</v>
      </c>
      <c r="H4328" s="162">
        <v>1</v>
      </c>
      <c r="L4328" s="159"/>
      <c r="M4328" s="163"/>
      <c r="T4328" s="164"/>
      <c r="AT4328" s="160" t="s">
        <v>259</v>
      </c>
      <c r="AU4328" s="160" t="s">
        <v>88</v>
      </c>
      <c r="AV4328" s="13" t="s">
        <v>88</v>
      </c>
      <c r="AW4328" s="13" t="s">
        <v>27</v>
      </c>
      <c r="AX4328" s="13" t="s">
        <v>72</v>
      </c>
      <c r="AY4328" s="160" t="s">
        <v>157</v>
      </c>
    </row>
    <row r="4329" spans="2:65" s="13" customFormat="1">
      <c r="B4329" s="159"/>
      <c r="D4329" s="154" t="s">
        <v>259</v>
      </c>
      <c r="E4329" s="160" t="s">
        <v>1</v>
      </c>
      <c r="F4329" s="161" t="s">
        <v>4857</v>
      </c>
      <c r="H4329" s="162">
        <v>1</v>
      </c>
      <c r="L4329" s="159"/>
      <c r="M4329" s="163"/>
      <c r="T4329" s="164"/>
      <c r="AT4329" s="160" t="s">
        <v>259</v>
      </c>
      <c r="AU4329" s="160" t="s">
        <v>88</v>
      </c>
      <c r="AV4329" s="13" t="s">
        <v>88</v>
      </c>
      <c r="AW4329" s="13" t="s">
        <v>27</v>
      </c>
      <c r="AX4329" s="13" t="s">
        <v>72</v>
      </c>
      <c r="AY4329" s="160" t="s">
        <v>157</v>
      </c>
    </row>
    <row r="4330" spans="2:65" s="14" customFormat="1">
      <c r="B4330" s="165"/>
      <c r="D4330" s="154" t="s">
        <v>259</v>
      </c>
      <c r="E4330" s="166" t="s">
        <v>1</v>
      </c>
      <c r="F4330" s="167" t="s">
        <v>265</v>
      </c>
      <c r="H4330" s="168">
        <v>74</v>
      </c>
      <c r="L4330" s="165"/>
      <c r="M4330" s="169"/>
      <c r="T4330" s="170"/>
      <c r="AT4330" s="166" t="s">
        <v>259</v>
      </c>
      <c r="AU4330" s="166" t="s">
        <v>88</v>
      </c>
      <c r="AV4330" s="14" t="s">
        <v>164</v>
      </c>
      <c r="AW4330" s="14" t="s">
        <v>27</v>
      </c>
      <c r="AX4330" s="14" t="s">
        <v>80</v>
      </c>
      <c r="AY4330" s="166" t="s">
        <v>157</v>
      </c>
    </row>
    <row r="4331" spans="2:65" s="11" customFormat="1" ht="22.9" customHeight="1">
      <c r="B4331" s="121"/>
      <c r="D4331" s="122" t="s">
        <v>71</v>
      </c>
      <c r="E4331" s="130" t="s">
        <v>1853</v>
      </c>
      <c r="F4331" s="130" t="s">
        <v>1854</v>
      </c>
      <c r="J4331" s="131">
        <f>BK4331</f>
        <v>0</v>
      </c>
      <c r="L4331" s="121"/>
      <c r="M4331" s="125"/>
      <c r="P4331" s="126">
        <f>SUM(P4332:P4607)</f>
        <v>909.7042459999999</v>
      </c>
      <c r="R4331" s="126">
        <f>SUM(R4332:R4607)</f>
        <v>4.9892718399999998</v>
      </c>
      <c r="T4331" s="127">
        <f>SUM(T4332:T4607)</f>
        <v>0.95613858000000007</v>
      </c>
      <c r="AR4331" s="122" t="s">
        <v>88</v>
      </c>
      <c r="AT4331" s="128" t="s">
        <v>71</v>
      </c>
      <c r="AU4331" s="128" t="s">
        <v>80</v>
      </c>
      <c r="AY4331" s="122" t="s">
        <v>157</v>
      </c>
      <c r="BK4331" s="129">
        <f>SUM(BK4332:BK4607)</f>
        <v>0</v>
      </c>
    </row>
    <row r="4332" spans="2:65" s="1" customFormat="1" ht="16.5" customHeight="1">
      <c r="B4332" s="28"/>
      <c r="C4332" s="198" t="s">
        <v>6024</v>
      </c>
      <c r="D4332" s="198" t="s">
        <v>160</v>
      </c>
      <c r="E4332" s="199" t="s">
        <v>6025</v>
      </c>
      <c r="F4332" s="200" t="s">
        <v>6026</v>
      </c>
      <c r="G4332" s="201" t="s">
        <v>306</v>
      </c>
      <c r="H4332" s="202">
        <v>3084.3180000000002</v>
      </c>
      <c r="I4332" s="903"/>
      <c r="J4332" s="203">
        <f>ROUND(I4332*H4332,2)</f>
        <v>0</v>
      </c>
      <c r="K4332" s="200" t="s">
        <v>2720</v>
      </c>
      <c r="L4332" s="28"/>
      <c r="M4332" s="140" t="s">
        <v>1</v>
      </c>
      <c r="N4332" s="141" t="s">
        <v>38</v>
      </c>
      <c r="O4332" s="142">
        <v>7.3999999999999996E-2</v>
      </c>
      <c r="P4332" s="142">
        <f>O4332*H4332</f>
        <v>228.239532</v>
      </c>
      <c r="Q4332" s="142">
        <v>1E-3</v>
      </c>
      <c r="R4332" s="142">
        <f>Q4332*H4332</f>
        <v>3.0843180000000001</v>
      </c>
      <c r="S4332" s="142">
        <v>3.1E-4</v>
      </c>
      <c r="T4332" s="143">
        <f>S4332*H4332</f>
        <v>0.95613858000000007</v>
      </c>
      <c r="AR4332" s="144" t="s">
        <v>188</v>
      </c>
      <c r="AT4332" s="144" t="s">
        <v>160</v>
      </c>
      <c r="AU4332" s="144" t="s">
        <v>88</v>
      </c>
      <c r="AY4332" s="16" t="s">
        <v>157</v>
      </c>
      <c r="BE4332" s="145">
        <f>IF(N4332="základní",J4332,0)</f>
        <v>0</v>
      </c>
      <c r="BF4332" s="145">
        <f>IF(N4332="snížená",J4332,0)</f>
        <v>0</v>
      </c>
      <c r="BG4332" s="145">
        <f>IF(N4332="zákl. přenesená",J4332,0)</f>
        <v>0</v>
      </c>
      <c r="BH4332" s="145">
        <f>IF(N4332="sníž. přenesená",J4332,0)</f>
        <v>0</v>
      </c>
      <c r="BI4332" s="145">
        <f>IF(N4332="nulová",J4332,0)</f>
        <v>0</v>
      </c>
      <c r="BJ4332" s="16" t="s">
        <v>88</v>
      </c>
      <c r="BK4332" s="145">
        <f>ROUND(I4332*H4332,2)</f>
        <v>0</v>
      </c>
      <c r="BL4332" s="16" t="s">
        <v>188</v>
      </c>
      <c r="BM4332" s="144" t="s">
        <v>6027</v>
      </c>
    </row>
    <row r="4333" spans="2:65" s="1" customFormat="1">
      <c r="B4333" s="28"/>
      <c r="D4333" s="150" t="s">
        <v>214</v>
      </c>
      <c r="F4333" s="870" t="s">
        <v>6028</v>
      </c>
      <c r="L4333" s="28"/>
      <c r="M4333" s="152"/>
      <c r="T4333" s="52"/>
      <c r="AT4333" s="16" t="s">
        <v>214</v>
      </c>
      <c r="AU4333" s="16" t="s">
        <v>88</v>
      </c>
    </row>
    <row r="4334" spans="2:65" s="12" customFormat="1">
      <c r="B4334" s="153"/>
      <c r="D4334" s="154" t="s">
        <v>259</v>
      </c>
      <c r="E4334" s="155" t="s">
        <v>1</v>
      </c>
      <c r="F4334" s="156" t="s">
        <v>2723</v>
      </c>
      <c r="H4334" s="155" t="s">
        <v>1</v>
      </c>
      <c r="L4334" s="153"/>
      <c r="M4334" s="157"/>
      <c r="T4334" s="158"/>
      <c r="AT4334" s="155" t="s">
        <v>259</v>
      </c>
      <c r="AU4334" s="155" t="s">
        <v>88</v>
      </c>
      <c r="AV4334" s="12" t="s">
        <v>80</v>
      </c>
      <c r="AW4334" s="12" t="s">
        <v>27</v>
      </c>
      <c r="AX4334" s="12" t="s">
        <v>72</v>
      </c>
      <c r="AY4334" s="155" t="s">
        <v>157</v>
      </c>
    </row>
    <row r="4335" spans="2:65" s="12" customFormat="1">
      <c r="B4335" s="153"/>
      <c r="D4335" s="154" t="s">
        <v>259</v>
      </c>
      <c r="E4335" s="155" t="s">
        <v>1</v>
      </c>
      <c r="F4335" s="156" t="s">
        <v>2759</v>
      </c>
      <c r="H4335" s="155" t="s">
        <v>1</v>
      </c>
      <c r="L4335" s="153"/>
      <c r="M4335" s="157"/>
      <c r="T4335" s="158"/>
      <c r="AT4335" s="155" t="s">
        <v>259</v>
      </c>
      <c r="AU4335" s="155" t="s">
        <v>88</v>
      </c>
      <c r="AV4335" s="12" t="s">
        <v>80</v>
      </c>
      <c r="AW4335" s="12" t="s">
        <v>27</v>
      </c>
      <c r="AX4335" s="12" t="s">
        <v>72</v>
      </c>
      <c r="AY4335" s="155" t="s">
        <v>157</v>
      </c>
    </row>
    <row r="4336" spans="2:65" s="13" customFormat="1">
      <c r="B4336" s="159"/>
      <c r="D4336" s="154" t="s">
        <v>259</v>
      </c>
      <c r="E4336" s="160" t="s">
        <v>1</v>
      </c>
      <c r="F4336" s="161" t="s">
        <v>6029</v>
      </c>
      <c r="H4336" s="162">
        <v>87.06</v>
      </c>
      <c r="L4336" s="159"/>
      <c r="M4336" s="163"/>
      <c r="T4336" s="164"/>
      <c r="AT4336" s="160" t="s">
        <v>259</v>
      </c>
      <c r="AU4336" s="160" t="s">
        <v>88</v>
      </c>
      <c r="AV4336" s="13" t="s">
        <v>88</v>
      </c>
      <c r="AW4336" s="13" t="s">
        <v>27</v>
      </c>
      <c r="AX4336" s="13" t="s">
        <v>72</v>
      </c>
      <c r="AY4336" s="160" t="s">
        <v>157</v>
      </c>
    </row>
    <row r="4337" spans="2:51" s="13" customFormat="1" ht="20">
      <c r="B4337" s="159"/>
      <c r="D4337" s="154" t="s">
        <v>259</v>
      </c>
      <c r="E4337" s="160" t="s">
        <v>1</v>
      </c>
      <c r="F4337" s="161" t="s">
        <v>6030</v>
      </c>
      <c r="H4337" s="162">
        <v>67.003</v>
      </c>
      <c r="L4337" s="159"/>
      <c r="M4337" s="163"/>
      <c r="T4337" s="164"/>
      <c r="AT4337" s="160" t="s">
        <v>259</v>
      </c>
      <c r="AU4337" s="160" t="s">
        <v>88</v>
      </c>
      <c r="AV4337" s="13" t="s">
        <v>88</v>
      </c>
      <c r="AW4337" s="13" t="s">
        <v>27</v>
      </c>
      <c r="AX4337" s="13" t="s">
        <v>72</v>
      </c>
      <c r="AY4337" s="160" t="s">
        <v>157</v>
      </c>
    </row>
    <row r="4338" spans="2:51" s="13" customFormat="1">
      <c r="B4338" s="159"/>
      <c r="D4338" s="154" t="s">
        <v>259</v>
      </c>
      <c r="E4338" s="160" t="s">
        <v>1</v>
      </c>
      <c r="F4338" s="161" t="s">
        <v>6031</v>
      </c>
      <c r="H4338" s="162">
        <v>80.841999999999999</v>
      </c>
      <c r="L4338" s="159"/>
      <c r="M4338" s="163"/>
      <c r="T4338" s="164"/>
      <c r="AT4338" s="160" t="s">
        <v>259</v>
      </c>
      <c r="AU4338" s="160" t="s">
        <v>88</v>
      </c>
      <c r="AV4338" s="13" t="s">
        <v>88</v>
      </c>
      <c r="AW4338" s="13" t="s">
        <v>27</v>
      </c>
      <c r="AX4338" s="13" t="s">
        <v>72</v>
      </c>
      <c r="AY4338" s="160" t="s">
        <v>157</v>
      </c>
    </row>
    <row r="4339" spans="2:51" s="13" customFormat="1">
      <c r="B4339" s="159"/>
      <c r="D4339" s="154" t="s">
        <v>259</v>
      </c>
      <c r="E4339" s="160" t="s">
        <v>1</v>
      </c>
      <c r="F4339" s="161" t="s">
        <v>6032</v>
      </c>
      <c r="H4339" s="162">
        <v>39.814999999999998</v>
      </c>
      <c r="L4339" s="159"/>
      <c r="M4339" s="163"/>
      <c r="T4339" s="164"/>
      <c r="AT4339" s="160" t="s">
        <v>259</v>
      </c>
      <c r="AU4339" s="160" t="s">
        <v>88</v>
      </c>
      <c r="AV4339" s="13" t="s">
        <v>88</v>
      </c>
      <c r="AW4339" s="13" t="s">
        <v>27</v>
      </c>
      <c r="AX4339" s="13" t="s">
        <v>72</v>
      </c>
      <c r="AY4339" s="160" t="s">
        <v>157</v>
      </c>
    </row>
    <row r="4340" spans="2:51" s="13" customFormat="1">
      <c r="B4340" s="159"/>
      <c r="D4340" s="154" t="s">
        <v>259</v>
      </c>
      <c r="E4340" s="160" t="s">
        <v>1</v>
      </c>
      <c r="F4340" s="161" t="s">
        <v>6033</v>
      </c>
      <c r="H4340" s="162">
        <v>61.64</v>
      </c>
      <c r="L4340" s="159"/>
      <c r="M4340" s="163"/>
      <c r="T4340" s="164"/>
      <c r="AT4340" s="160" t="s">
        <v>259</v>
      </c>
      <c r="AU4340" s="160" t="s">
        <v>88</v>
      </c>
      <c r="AV4340" s="13" t="s">
        <v>88</v>
      </c>
      <c r="AW4340" s="13" t="s">
        <v>27</v>
      </c>
      <c r="AX4340" s="13" t="s">
        <v>72</v>
      </c>
      <c r="AY4340" s="160" t="s">
        <v>157</v>
      </c>
    </row>
    <row r="4341" spans="2:51" s="13" customFormat="1">
      <c r="B4341" s="159"/>
      <c r="D4341" s="154" t="s">
        <v>259</v>
      </c>
      <c r="E4341" s="160" t="s">
        <v>1</v>
      </c>
      <c r="F4341" s="161" t="s">
        <v>6034</v>
      </c>
      <c r="H4341" s="162">
        <v>32.942999999999998</v>
      </c>
      <c r="L4341" s="159"/>
      <c r="M4341" s="163"/>
      <c r="T4341" s="164"/>
      <c r="AT4341" s="160" t="s">
        <v>259</v>
      </c>
      <c r="AU4341" s="160" t="s">
        <v>88</v>
      </c>
      <c r="AV4341" s="13" t="s">
        <v>88</v>
      </c>
      <c r="AW4341" s="13" t="s">
        <v>27</v>
      </c>
      <c r="AX4341" s="13" t="s">
        <v>72</v>
      </c>
      <c r="AY4341" s="160" t="s">
        <v>157</v>
      </c>
    </row>
    <row r="4342" spans="2:51" s="13" customFormat="1">
      <c r="B4342" s="159"/>
      <c r="D4342" s="154" t="s">
        <v>259</v>
      </c>
      <c r="E4342" s="160" t="s">
        <v>1</v>
      </c>
      <c r="F4342" s="161" t="s">
        <v>6035</v>
      </c>
      <c r="H4342" s="162">
        <v>37.69</v>
      </c>
      <c r="L4342" s="159"/>
      <c r="M4342" s="163"/>
      <c r="T4342" s="164"/>
      <c r="AT4342" s="160" t="s">
        <v>259</v>
      </c>
      <c r="AU4342" s="160" t="s">
        <v>88</v>
      </c>
      <c r="AV4342" s="13" t="s">
        <v>88</v>
      </c>
      <c r="AW4342" s="13" t="s">
        <v>27</v>
      </c>
      <c r="AX4342" s="13" t="s">
        <v>72</v>
      </c>
      <c r="AY4342" s="160" t="s">
        <v>157</v>
      </c>
    </row>
    <row r="4343" spans="2:51" s="13" customFormat="1">
      <c r="B4343" s="159"/>
      <c r="D4343" s="154" t="s">
        <v>259</v>
      </c>
      <c r="E4343" s="160" t="s">
        <v>1</v>
      </c>
      <c r="F4343" s="161" t="s">
        <v>6036</v>
      </c>
      <c r="H4343" s="162">
        <v>42.963999999999999</v>
      </c>
      <c r="L4343" s="159"/>
      <c r="M4343" s="163"/>
      <c r="T4343" s="164"/>
      <c r="AT4343" s="160" t="s">
        <v>259</v>
      </c>
      <c r="AU4343" s="160" t="s">
        <v>88</v>
      </c>
      <c r="AV4343" s="13" t="s">
        <v>88</v>
      </c>
      <c r="AW4343" s="13" t="s">
        <v>27</v>
      </c>
      <c r="AX4343" s="13" t="s">
        <v>72</v>
      </c>
      <c r="AY4343" s="160" t="s">
        <v>157</v>
      </c>
    </row>
    <row r="4344" spans="2:51" s="13" customFormat="1">
      <c r="B4344" s="159"/>
      <c r="D4344" s="154" t="s">
        <v>259</v>
      </c>
      <c r="E4344" s="160" t="s">
        <v>1</v>
      </c>
      <c r="F4344" s="161" t="s">
        <v>6037</v>
      </c>
      <c r="H4344" s="162">
        <v>29.227</v>
      </c>
      <c r="L4344" s="159"/>
      <c r="M4344" s="163"/>
      <c r="T4344" s="164"/>
      <c r="AT4344" s="160" t="s">
        <v>259</v>
      </c>
      <c r="AU4344" s="160" t="s">
        <v>88</v>
      </c>
      <c r="AV4344" s="13" t="s">
        <v>88</v>
      </c>
      <c r="AW4344" s="13" t="s">
        <v>27</v>
      </c>
      <c r="AX4344" s="13" t="s">
        <v>72</v>
      </c>
      <c r="AY4344" s="160" t="s">
        <v>157</v>
      </c>
    </row>
    <row r="4345" spans="2:51" s="13" customFormat="1">
      <c r="B4345" s="159"/>
      <c r="D4345" s="154" t="s">
        <v>259</v>
      </c>
      <c r="E4345" s="160" t="s">
        <v>1</v>
      </c>
      <c r="F4345" s="161" t="s">
        <v>6038</v>
      </c>
      <c r="H4345" s="162">
        <v>93.024000000000001</v>
      </c>
      <c r="L4345" s="159"/>
      <c r="M4345" s="163"/>
      <c r="T4345" s="164"/>
      <c r="AT4345" s="160" t="s">
        <v>259</v>
      </c>
      <c r="AU4345" s="160" t="s">
        <v>88</v>
      </c>
      <c r="AV4345" s="13" t="s">
        <v>88</v>
      </c>
      <c r="AW4345" s="13" t="s">
        <v>27</v>
      </c>
      <c r="AX4345" s="13" t="s">
        <v>72</v>
      </c>
      <c r="AY4345" s="160" t="s">
        <v>157</v>
      </c>
    </row>
    <row r="4346" spans="2:51" s="13" customFormat="1">
      <c r="B4346" s="159"/>
      <c r="D4346" s="154" t="s">
        <v>259</v>
      </c>
      <c r="E4346" s="160" t="s">
        <v>1</v>
      </c>
      <c r="F4346" s="161" t="s">
        <v>6039</v>
      </c>
      <c r="H4346" s="162">
        <v>33.277999999999999</v>
      </c>
      <c r="L4346" s="159"/>
      <c r="M4346" s="163"/>
      <c r="T4346" s="164"/>
      <c r="AT4346" s="160" t="s">
        <v>259</v>
      </c>
      <c r="AU4346" s="160" t="s">
        <v>88</v>
      </c>
      <c r="AV4346" s="13" t="s">
        <v>88</v>
      </c>
      <c r="AW4346" s="13" t="s">
        <v>27</v>
      </c>
      <c r="AX4346" s="13" t="s">
        <v>72</v>
      </c>
      <c r="AY4346" s="160" t="s">
        <v>157</v>
      </c>
    </row>
    <row r="4347" spans="2:51" s="13" customFormat="1">
      <c r="B4347" s="159"/>
      <c r="D4347" s="154" t="s">
        <v>259</v>
      </c>
      <c r="E4347" s="160" t="s">
        <v>1</v>
      </c>
      <c r="F4347" s="161" t="s">
        <v>6040</v>
      </c>
      <c r="H4347" s="162">
        <v>81.322000000000003</v>
      </c>
      <c r="L4347" s="159"/>
      <c r="M4347" s="163"/>
      <c r="T4347" s="164"/>
      <c r="AT4347" s="160" t="s">
        <v>259</v>
      </c>
      <c r="AU4347" s="160" t="s">
        <v>88</v>
      </c>
      <c r="AV4347" s="13" t="s">
        <v>88</v>
      </c>
      <c r="AW4347" s="13" t="s">
        <v>27</v>
      </c>
      <c r="AX4347" s="13" t="s">
        <v>72</v>
      </c>
      <c r="AY4347" s="160" t="s">
        <v>157</v>
      </c>
    </row>
    <row r="4348" spans="2:51" s="13" customFormat="1">
      <c r="B4348" s="159"/>
      <c r="D4348" s="154" t="s">
        <v>259</v>
      </c>
      <c r="E4348" s="160" t="s">
        <v>1</v>
      </c>
      <c r="F4348" s="161" t="s">
        <v>6041</v>
      </c>
      <c r="H4348" s="162">
        <v>35.320999999999998</v>
      </c>
      <c r="L4348" s="159"/>
      <c r="M4348" s="163"/>
      <c r="T4348" s="164"/>
      <c r="AT4348" s="160" t="s">
        <v>259</v>
      </c>
      <c r="AU4348" s="160" t="s">
        <v>88</v>
      </c>
      <c r="AV4348" s="13" t="s">
        <v>88</v>
      </c>
      <c r="AW4348" s="13" t="s">
        <v>27</v>
      </c>
      <c r="AX4348" s="13" t="s">
        <v>72</v>
      </c>
      <c r="AY4348" s="160" t="s">
        <v>157</v>
      </c>
    </row>
    <row r="4349" spans="2:51" s="13" customFormat="1">
      <c r="B4349" s="159"/>
      <c r="D4349" s="154" t="s">
        <v>259</v>
      </c>
      <c r="E4349" s="160" t="s">
        <v>1</v>
      </c>
      <c r="F4349" s="161" t="s">
        <v>6042</v>
      </c>
      <c r="H4349" s="162">
        <v>70.944000000000003</v>
      </c>
      <c r="L4349" s="159"/>
      <c r="M4349" s="163"/>
      <c r="T4349" s="164"/>
      <c r="AT4349" s="160" t="s">
        <v>259</v>
      </c>
      <c r="AU4349" s="160" t="s">
        <v>88</v>
      </c>
      <c r="AV4349" s="13" t="s">
        <v>88</v>
      </c>
      <c r="AW4349" s="13" t="s">
        <v>27</v>
      </c>
      <c r="AX4349" s="13" t="s">
        <v>72</v>
      </c>
      <c r="AY4349" s="160" t="s">
        <v>157</v>
      </c>
    </row>
    <row r="4350" spans="2:51" s="13" customFormat="1">
      <c r="B4350" s="159"/>
      <c r="D4350" s="154" t="s">
        <v>259</v>
      </c>
      <c r="E4350" s="160" t="s">
        <v>1</v>
      </c>
      <c r="F4350" s="161" t="s">
        <v>6043</v>
      </c>
      <c r="H4350" s="162">
        <v>20.771000000000001</v>
      </c>
      <c r="L4350" s="159"/>
      <c r="M4350" s="163"/>
      <c r="T4350" s="164"/>
      <c r="AT4350" s="160" t="s">
        <v>259</v>
      </c>
      <c r="AU4350" s="160" t="s">
        <v>88</v>
      </c>
      <c r="AV4350" s="13" t="s">
        <v>88</v>
      </c>
      <c r="AW4350" s="13" t="s">
        <v>27</v>
      </c>
      <c r="AX4350" s="13" t="s">
        <v>72</v>
      </c>
      <c r="AY4350" s="160" t="s">
        <v>157</v>
      </c>
    </row>
    <row r="4351" spans="2:51" s="13" customFormat="1" ht="20">
      <c r="B4351" s="159"/>
      <c r="D4351" s="154" t="s">
        <v>259</v>
      </c>
      <c r="E4351" s="160" t="s">
        <v>1</v>
      </c>
      <c r="F4351" s="161" t="s">
        <v>6044</v>
      </c>
      <c r="H4351" s="162">
        <v>38.021999999999998</v>
      </c>
      <c r="L4351" s="159"/>
      <c r="M4351" s="163"/>
      <c r="T4351" s="164"/>
      <c r="AT4351" s="160" t="s">
        <v>259</v>
      </c>
      <c r="AU4351" s="160" t="s">
        <v>88</v>
      </c>
      <c r="AV4351" s="13" t="s">
        <v>88</v>
      </c>
      <c r="AW4351" s="13" t="s">
        <v>27</v>
      </c>
      <c r="AX4351" s="13" t="s">
        <v>72</v>
      </c>
      <c r="AY4351" s="160" t="s">
        <v>157</v>
      </c>
    </row>
    <row r="4352" spans="2:51" s="12" customFormat="1">
      <c r="B4352" s="153"/>
      <c r="D4352" s="154" t="s">
        <v>259</v>
      </c>
      <c r="E4352" s="155" t="s">
        <v>1</v>
      </c>
      <c r="F4352" s="156" t="s">
        <v>2760</v>
      </c>
      <c r="H4352" s="155" t="s">
        <v>1</v>
      </c>
      <c r="L4352" s="153"/>
      <c r="M4352" s="157"/>
      <c r="T4352" s="158"/>
      <c r="AT4352" s="155" t="s">
        <v>259</v>
      </c>
      <c r="AU4352" s="155" t="s">
        <v>88</v>
      </c>
      <c r="AV4352" s="12" t="s">
        <v>80</v>
      </c>
      <c r="AW4352" s="12" t="s">
        <v>27</v>
      </c>
      <c r="AX4352" s="12" t="s">
        <v>72</v>
      </c>
      <c r="AY4352" s="155" t="s">
        <v>157</v>
      </c>
    </row>
    <row r="4353" spans="2:51" s="13" customFormat="1">
      <c r="B4353" s="159"/>
      <c r="D4353" s="154" t="s">
        <v>259</v>
      </c>
      <c r="E4353" s="160" t="s">
        <v>1</v>
      </c>
      <c r="F4353" s="161" t="s">
        <v>6045</v>
      </c>
      <c r="H4353" s="162">
        <v>53.368000000000002</v>
      </c>
      <c r="L4353" s="159"/>
      <c r="M4353" s="163"/>
      <c r="T4353" s="164"/>
      <c r="AT4353" s="160" t="s">
        <v>259</v>
      </c>
      <c r="AU4353" s="160" t="s">
        <v>88</v>
      </c>
      <c r="AV4353" s="13" t="s">
        <v>88</v>
      </c>
      <c r="AW4353" s="13" t="s">
        <v>27</v>
      </c>
      <c r="AX4353" s="13" t="s">
        <v>72</v>
      </c>
      <c r="AY4353" s="160" t="s">
        <v>157</v>
      </c>
    </row>
    <row r="4354" spans="2:51" s="13" customFormat="1">
      <c r="B4354" s="159"/>
      <c r="D4354" s="154" t="s">
        <v>259</v>
      </c>
      <c r="E4354" s="160" t="s">
        <v>1</v>
      </c>
      <c r="F4354" s="161" t="s">
        <v>6046</v>
      </c>
      <c r="H4354" s="162">
        <v>41.334000000000003</v>
      </c>
      <c r="L4354" s="159"/>
      <c r="M4354" s="163"/>
      <c r="T4354" s="164"/>
      <c r="AT4354" s="160" t="s">
        <v>259</v>
      </c>
      <c r="AU4354" s="160" t="s">
        <v>88</v>
      </c>
      <c r="AV4354" s="13" t="s">
        <v>88</v>
      </c>
      <c r="AW4354" s="13" t="s">
        <v>27</v>
      </c>
      <c r="AX4354" s="13" t="s">
        <v>72</v>
      </c>
      <c r="AY4354" s="160" t="s">
        <v>157</v>
      </c>
    </row>
    <row r="4355" spans="2:51" s="13" customFormat="1">
      <c r="B4355" s="159"/>
      <c r="D4355" s="154" t="s">
        <v>259</v>
      </c>
      <c r="E4355" s="160" t="s">
        <v>1</v>
      </c>
      <c r="F4355" s="161" t="s">
        <v>6047</v>
      </c>
      <c r="H4355" s="162">
        <v>20.344999999999999</v>
      </c>
      <c r="L4355" s="159"/>
      <c r="M4355" s="163"/>
      <c r="T4355" s="164"/>
      <c r="AT4355" s="160" t="s">
        <v>259</v>
      </c>
      <c r="AU4355" s="160" t="s">
        <v>88</v>
      </c>
      <c r="AV4355" s="13" t="s">
        <v>88</v>
      </c>
      <c r="AW4355" s="13" t="s">
        <v>27</v>
      </c>
      <c r="AX4355" s="13" t="s">
        <v>72</v>
      </c>
      <c r="AY4355" s="160" t="s">
        <v>157</v>
      </c>
    </row>
    <row r="4356" spans="2:51" s="13" customFormat="1">
      <c r="B4356" s="159"/>
      <c r="D4356" s="154" t="s">
        <v>259</v>
      </c>
      <c r="E4356" s="160" t="s">
        <v>1</v>
      </c>
      <c r="F4356" s="161" t="s">
        <v>6048</v>
      </c>
      <c r="H4356" s="162">
        <v>23.927</v>
      </c>
      <c r="L4356" s="159"/>
      <c r="M4356" s="163"/>
      <c r="T4356" s="164"/>
      <c r="AT4356" s="160" t="s">
        <v>259</v>
      </c>
      <c r="AU4356" s="160" t="s">
        <v>88</v>
      </c>
      <c r="AV4356" s="13" t="s">
        <v>88</v>
      </c>
      <c r="AW4356" s="13" t="s">
        <v>27</v>
      </c>
      <c r="AX4356" s="13" t="s">
        <v>72</v>
      </c>
      <c r="AY4356" s="160" t="s">
        <v>157</v>
      </c>
    </row>
    <row r="4357" spans="2:51" s="13" customFormat="1">
      <c r="B4357" s="159"/>
      <c r="D4357" s="154" t="s">
        <v>259</v>
      </c>
      <c r="E4357" s="160" t="s">
        <v>1</v>
      </c>
      <c r="F4357" s="161" t="s">
        <v>6049</v>
      </c>
      <c r="H4357" s="162">
        <v>44.93</v>
      </c>
      <c r="L4357" s="159"/>
      <c r="M4357" s="163"/>
      <c r="T4357" s="164"/>
      <c r="AT4357" s="160" t="s">
        <v>259</v>
      </c>
      <c r="AU4357" s="160" t="s">
        <v>88</v>
      </c>
      <c r="AV4357" s="13" t="s">
        <v>88</v>
      </c>
      <c r="AW4357" s="13" t="s">
        <v>27</v>
      </c>
      <c r="AX4357" s="13" t="s">
        <v>72</v>
      </c>
      <c r="AY4357" s="160" t="s">
        <v>157</v>
      </c>
    </row>
    <row r="4358" spans="2:51" s="13" customFormat="1">
      <c r="B4358" s="159"/>
      <c r="D4358" s="154" t="s">
        <v>259</v>
      </c>
      <c r="E4358" s="160" t="s">
        <v>1</v>
      </c>
      <c r="F4358" s="161" t="s">
        <v>6050</v>
      </c>
      <c r="H4358" s="162">
        <v>54.66</v>
      </c>
      <c r="L4358" s="159"/>
      <c r="M4358" s="163"/>
      <c r="T4358" s="164"/>
      <c r="AT4358" s="160" t="s">
        <v>259</v>
      </c>
      <c r="AU4358" s="160" t="s">
        <v>88</v>
      </c>
      <c r="AV4358" s="13" t="s">
        <v>88</v>
      </c>
      <c r="AW4358" s="13" t="s">
        <v>27</v>
      </c>
      <c r="AX4358" s="13" t="s">
        <v>72</v>
      </c>
      <c r="AY4358" s="160" t="s">
        <v>157</v>
      </c>
    </row>
    <row r="4359" spans="2:51" s="13" customFormat="1">
      <c r="B4359" s="159"/>
      <c r="D4359" s="154" t="s">
        <v>259</v>
      </c>
      <c r="E4359" s="160" t="s">
        <v>1</v>
      </c>
      <c r="F4359" s="161" t="s">
        <v>6051</v>
      </c>
      <c r="H4359" s="162">
        <v>135.089</v>
      </c>
      <c r="L4359" s="159"/>
      <c r="M4359" s="163"/>
      <c r="T4359" s="164"/>
      <c r="AT4359" s="160" t="s">
        <v>259</v>
      </c>
      <c r="AU4359" s="160" t="s">
        <v>88</v>
      </c>
      <c r="AV4359" s="13" t="s">
        <v>88</v>
      </c>
      <c r="AW4359" s="13" t="s">
        <v>27</v>
      </c>
      <c r="AX4359" s="13" t="s">
        <v>72</v>
      </c>
      <c r="AY4359" s="160" t="s">
        <v>157</v>
      </c>
    </row>
    <row r="4360" spans="2:51" s="13" customFormat="1">
      <c r="B4360" s="159"/>
      <c r="D4360" s="154" t="s">
        <v>259</v>
      </c>
      <c r="E4360" s="160" t="s">
        <v>1</v>
      </c>
      <c r="F4360" s="161" t="s">
        <v>6052</v>
      </c>
      <c r="H4360" s="162">
        <v>78.450999999999993</v>
      </c>
      <c r="L4360" s="159"/>
      <c r="M4360" s="163"/>
      <c r="T4360" s="164"/>
      <c r="AT4360" s="160" t="s">
        <v>259</v>
      </c>
      <c r="AU4360" s="160" t="s">
        <v>88</v>
      </c>
      <c r="AV4360" s="13" t="s">
        <v>88</v>
      </c>
      <c r="AW4360" s="13" t="s">
        <v>27</v>
      </c>
      <c r="AX4360" s="13" t="s">
        <v>72</v>
      </c>
      <c r="AY4360" s="160" t="s">
        <v>157</v>
      </c>
    </row>
    <row r="4361" spans="2:51" s="13" customFormat="1" ht="20">
      <c r="B4361" s="159"/>
      <c r="D4361" s="154" t="s">
        <v>259</v>
      </c>
      <c r="E4361" s="160" t="s">
        <v>1</v>
      </c>
      <c r="F4361" s="161" t="s">
        <v>6053</v>
      </c>
      <c r="H4361" s="162">
        <v>233.89400000000001</v>
      </c>
      <c r="L4361" s="159"/>
      <c r="M4361" s="163"/>
      <c r="T4361" s="164"/>
      <c r="AT4361" s="160" t="s">
        <v>259</v>
      </c>
      <c r="AU4361" s="160" t="s">
        <v>88</v>
      </c>
      <c r="AV4361" s="13" t="s">
        <v>88</v>
      </c>
      <c r="AW4361" s="13" t="s">
        <v>27</v>
      </c>
      <c r="AX4361" s="13" t="s">
        <v>72</v>
      </c>
      <c r="AY4361" s="160" t="s">
        <v>157</v>
      </c>
    </row>
    <row r="4362" spans="2:51" s="13" customFormat="1">
      <c r="B4362" s="159"/>
      <c r="D4362" s="154" t="s">
        <v>259</v>
      </c>
      <c r="E4362" s="160" t="s">
        <v>1</v>
      </c>
      <c r="F4362" s="161" t="s">
        <v>6054</v>
      </c>
      <c r="H4362" s="162">
        <v>58.896000000000001</v>
      </c>
      <c r="L4362" s="159"/>
      <c r="M4362" s="163"/>
      <c r="T4362" s="164"/>
      <c r="AT4362" s="160" t="s">
        <v>259</v>
      </c>
      <c r="AU4362" s="160" t="s">
        <v>88</v>
      </c>
      <c r="AV4362" s="13" t="s">
        <v>88</v>
      </c>
      <c r="AW4362" s="13" t="s">
        <v>27</v>
      </c>
      <c r="AX4362" s="13" t="s">
        <v>72</v>
      </c>
      <c r="AY4362" s="160" t="s">
        <v>157</v>
      </c>
    </row>
    <row r="4363" spans="2:51" s="13" customFormat="1">
      <c r="B4363" s="159"/>
      <c r="D4363" s="154" t="s">
        <v>259</v>
      </c>
      <c r="E4363" s="160" t="s">
        <v>1</v>
      </c>
      <c r="F4363" s="161" t="s">
        <v>6055</v>
      </c>
      <c r="H4363" s="162">
        <v>47.529000000000003</v>
      </c>
      <c r="L4363" s="159"/>
      <c r="M4363" s="163"/>
      <c r="T4363" s="164"/>
      <c r="AT4363" s="160" t="s">
        <v>259</v>
      </c>
      <c r="AU4363" s="160" t="s">
        <v>88</v>
      </c>
      <c r="AV4363" s="13" t="s">
        <v>88</v>
      </c>
      <c r="AW4363" s="13" t="s">
        <v>27</v>
      </c>
      <c r="AX4363" s="13" t="s">
        <v>72</v>
      </c>
      <c r="AY4363" s="160" t="s">
        <v>157</v>
      </c>
    </row>
    <row r="4364" spans="2:51" s="13" customFormat="1">
      <c r="B4364" s="159"/>
      <c r="D4364" s="154" t="s">
        <v>259</v>
      </c>
      <c r="E4364" s="160" t="s">
        <v>1</v>
      </c>
      <c r="F4364" s="161" t="s">
        <v>6056</v>
      </c>
      <c r="H4364" s="162">
        <v>78.936999999999998</v>
      </c>
      <c r="L4364" s="159"/>
      <c r="M4364" s="163"/>
      <c r="T4364" s="164"/>
      <c r="AT4364" s="160" t="s">
        <v>259</v>
      </c>
      <c r="AU4364" s="160" t="s">
        <v>88</v>
      </c>
      <c r="AV4364" s="13" t="s">
        <v>88</v>
      </c>
      <c r="AW4364" s="13" t="s">
        <v>27</v>
      </c>
      <c r="AX4364" s="13" t="s">
        <v>72</v>
      </c>
      <c r="AY4364" s="160" t="s">
        <v>157</v>
      </c>
    </row>
    <row r="4365" spans="2:51" s="13" customFormat="1">
      <c r="B4365" s="159"/>
      <c r="D4365" s="154" t="s">
        <v>259</v>
      </c>
      <c r="E4365" s="160" t="s">
        <v>1</v>
      </c>
      <c r="F4365" s="161" t="s">
        <v>6057</v>
      </c>
      <c r="H4365" s="162">
        <v>68.61</v>
      </c>
      <c r="L4365" s="159"/>
      <c r="M4365" s="163"/>
      <c r="T4365" s="164"/>
      <c r="AT4365" s="160" t="s">
        <v>259</v>
      </c>
      <c r="AU4365" s="160" t="s">
        <v>88</v>
      </c>
      <c r="AV4365" s="13" t="s">
        <v>88</v>
      </c>
      <c r="AW4365" s="13" t="s">
        <v>27</v>
      </c>
      <c r="AX4365" s="13" t="s">
        <v>72</v>
      </c>
      <c r="AY4365" s="160" t="s">
        <v>157</v>
      </c>
    </row>
    <row r="4366" spans="2:51" s="13" customFormat="1">
      <c r="B4366" s="159"/>
      <c r="D4366" s="154" t="s">
        <v>259</v>
      </c>
      <c r="E4366" s="160" t="s">
        <v>1</v>
      </c>
      <c r="F4366" s="161" t="s">
        <v>6058</v>
      </c>
      <c r="H4366" s="162">
        <v>73.789000000000001</v>
      </c>
      <c r="L4366" s="159"/>
      <c r="M4366" s="163"/>
      <c r="T4366" s="164"/>
      <c r="AT4366" s="160" t="s">
        <v>259</v>
      </c>
      <c r="AU4366" s="160" t="s">
        <v>88</v>
      </c>
      <c r="AV4366" s="13" t="s">
        <v>88</v>
      </c>
      <c r="AW4366" s="13" t="s">
        <v>27</v>
      </c>
      <c r="AX4366" s="13" t="s">
        <v>72</v>
      </c>
      <c r="AY4366" s="160" t="s">
        <v>157</v>
      </c>
    </row>
    <row r="4367" spans="2:51" s="13" customFormat="1">
      <c r="B4367" s="159"/>
      <c r="D4367" s="154" t="s">
        <v>259</v>
      </c>
      <c r="E4367" s="160" t="s">
        <v>1</v>
      </c>
      <c r="F4367" s="161" t="s">
        <v>6059</v>
      </c>
      <c r="H4367" s="162">
        <v>20.818000000000001</v>
      </c>
      <c r="L4367" s="159"/>
      <c r="M4367" s="163"/>
      <c r="T4367" s="164"/>
      <c r="AT4367" s="160" t="s">
        <v>259</v>
      </c>
      <c r="AU4367" s="160" t="s">
        <v>88</v>
      </c>
      <c r="AV4367" s="13" t="s">
        <v>88</v>
      </c>
      <c r="AW4367" s="13" t="s">
        <v>27</v>
      </c>
      <c r="AX4367" s="13" t="s">
        <v>72</v>
      </c>
      <c r="AY4367" s="160" t="s">
        <v>157</v>
      </c>
    </row>
    <row r="4368" spans="2:51" s="13" customFormat="1" ht="20">
      <c r="B4368" s="159"/>
      <c r="D4368" s="154" t="s">
        <v>259</v>
      </c>
      <c r="E4368" s="160" t="s">
        <v>1</v>
      </c>
      <c r="F4368" s="161" t="s">
        <v>6060</v>
      </c>
      <c r="H4368" s="162">
        <v>72.393000000000001</v>
      </c>
      <c r="L4368" s="159"/>
      <c r="M4368" s="163"/>
      <c r="T4368" s="164"/>
      <c r="AT4368" s="160" t="s">
        <v>259</v>
      </c>
      <c r="AU4368" s="160" t="s">
        <v>88</v>
      </c>
      <c r="AV4368" s="13" t="s">
        <v>88</v>
      </c>
      <c r="AW4368" s="13" t="s">
        <v>27</v>
      </c>
      <c r="AX4368" s="13" t="s">
        <v>72</v>
      </c>
      <c r="AY4368" s="160" t="s">
        <v>157</v>
      </c>
    </row>
    <row r="4369" spans="2:51" s="13" customFormat="1">
      <c r="B4369" s="159"/>
      <c r="D4369" s="154" t="s">
        <v>259</v>
      </c>
      <c r="E4369" s="160" t="s">
        <v>1</v>
      </c>
      <c r="F4369" s="161" t="s">
        <v>6061</v>
      </c>
      <c r="H4369" s="162">
        <v>20.907</v>
      </c>
      <c r="L4369" s="159"/>
      <c r="M4369" s="163"/>
      <c r="T4369" s="164"/>
      <c r="AT4369" s="160" t="s">
        <v>259</v>
      </c>
      <c r="AU4369" s="160" t="s">
        <v>88</v>
      </c>
      <c r="AV4369" s="13" t="s">
        <v>88</v>
      </c>
      <c r="AW4369" s="13" t="s">
        <v>27</v>
      </c>
      <c r="AX4369" s="13" t="s">
        <v>72</v>
      </c>
      <c r="AY4369" s="160" t="s">
        <v>157</v>
      </c>
    </row>
    <row r="4370" spans="2:51" s="13" customFormat="1">
      <c r="B4370" s="159"/>
      <c r="D4370" s="154" t="s">
        <v>259</v>
      </c>
      <c r="E4370" s="160" t="s">
        <v>1</v>
      </c>
      <c r="F4370" s="161" t="s">
        <v>6062</v>
      </c>
      <c r="H4370" s="162">
        <v>25.635000000000002</v>
      </c>
      <c r="L4370" s="159"/>
      <c r="M4370" s="163"/>
      <c r="T4370" s="164"/>
      <c r="AT4370" s="160" t="s">
        <v>259</v>
      </c>
      <c r="AU4370" s="160" t="s">
        <v>88</v>
      </c>
      <c r="AV4370" s="13" t="s">
        <v>88</v>
      </c>
      <c r="AW4370" s="13" t="s">
        <v>27</v>
      </c>
      <c r="AX4370" s="13" t="s">
        <v>72</v>
      </c>
      <c r="AY4370" s="160" t="s">
        <v>157</v>
      </c>
    </row>
    <row r="4371" spans="2:51" s="13" customFormat="1">
      <c r="B4371" s="159"/>
      <c r="D4371" s="154" t="s">
        <v>259</v>
      </c>
      <c r="E4371" s="160" t="s">
        <v>1</v>
      </c>
      <c r="F4371" s="161" t="s">
        <v>6063</v>
      </c>
      <c r="H4371" s="162">
        <v>56.058999999999997</v>
      </c>
      <c r="L4371" s="159"/>
      <c r="M4371" s="163"/>
      <c r="T4371" s="164"/>
      <c r="AT4371" s="160" t="s">
        <v>259</v>
      </c>
      <c r="AU4371" s="160" t="s">
        <v>88</v>
      </c>
      <c r="AV4371" s="13" t="s">
        <v>88</v>
      </c>
      <c r="AW4371" s="13" t="s">
        <v>27</v>
      </c>
      <c r="AX4371" s="13" t="s">
        <v>72</v>
      </c>
      <c r="AY4371" s="160" t="s">
        <v>157</v>
      </c>
    </row>
    <row r="4372" spans="2:51" s="13" customFormat="1">
      <c r="B4372" s="159"/>
      <c r="D4372" s="154" t="s">
        <v>259</v>
      </c>
      <c r="E4372" s="160" t="s">
        <v>1</v>
      </c>
      <c r="F4372" s="161" t="s">
        <v>6064</v>
      </c>
      <c r="H4372" s="162">
        <v>74.248999999999995</v>
      </c>
      <c r="L4372" s="159"/>
      <c r="M4372" s="163"/>
      <c r="T4372" s="164"/>
      <c r="AT4372" s="160" t="s">
        <v>259</v>
      </c>
      <c r="AU4372" s="160" t="s">
        <v>88</v>
      </c>
      <c r="AV4372" s="13" t="s">
        <v>88</v>
      </c>
      <c r="AW4372" s="13" t="s">
        <v>27</v>
      </c>
      <c r="AX4372" s="13" t="s">
        <v>72</v>
      </c>
      <c r="AY4372" s="160" t="s">
        <v>157</v>
      </c>
    </row>
    <row r="4373" spans="2:51" s="12" customFormat="1">
      <c r="B4373" s="153"/>
      <c r="D4373" s="154" t="s">
        <v>259</v>
      </c>
      <c r="E4373" s="155" t="s">
        <v>1</v>
      </c>
      <c r="F4373" s="156" t="s">
        <v>2761</v>
      </c>
      <c r="H4373" s="155" t="s">
        <v>1</v>
      </c>
      <c r="L4373" s="153"/>
      <c r="M4373" s="157"/>
      <c r="T4373" s="158"/>
      <c r="AT4373" s="155" t="s">
        <v>259</v>
      </c>
      <c r="AU4373" s="155" t="s">
        <v>88</v>
      </c>
      <c r="AV4373" s="12" t="s">
        <v>80</v>
      </c>
      <c r="AW4373" s="12" t="s">
        <v>27</v>
      </c>
      <c r="AX4373" s="12" t="s">
        <v>72</v>
      </c>
      <c r="AY4373" s="155" t="s">
        <v>157</v>
      </c>
    </row>
    <row r="4374" spans="2:51" s="13" customFormat="1">
      <c r="B4374" s="159"/>
      <c r="D4374" s="154" t="s">
        <v>259</v>
      </c>
      <c r="E4374" s="160" t="s">
        <v>1</v>
      </c>
      <c r="F4374" s="161" t="s">
        <v>6065</v>
      </c>
      <c r="H4374" s="162">
        <v>21.132000000000001</v>
      </c>
      <c r="L4374" s="159"/>
      <c r="M4374" s="163"/>
      <c r="T4374" s="164"/>
      <c r="AT4374" s="160" t="s">
        <v>259</v>
      </c>
      <c r="AU4374" s="160" t="s">
        <v>88</v>
      </c>
      <c r="AV4374" s="13" t="s">
        <v>88</v>
      </c>
      <c r="AW4374" s="13" t="s">
        <v>27</v>
      </c>
      <c r="AX4374" s="13" t="s">
        <v>72</v>
      </c>
      <c r="AY4374" s="160" t="s">
        <v>157</v>
      </c>
    </row>
    <row r="4375" spans="2:51" s="13" customFormat="1">
      <c r="B4375" s="159"/>
      <c r="D4375" s="154" t="s">
        <v>259</v>
      </c>
      <c r="E4375" s="160" t="s">
        <v>1</v>
      </c>
      <c r="F4375" s="161" t="s">
        <v>6066</v>
      </c>
      <c r="H4375" s="162">
        <v>30.818000000000001</v>
      </c>
      <c r="L4375" s="159"/>
      <c r="M4375" s="163"/>
      <c r="T4375" s="164"/>
      <c r="AT4375" s="160" t="s">
        <v>259</v>
      </c>
      <c r="AU4375" s="160" t="s">
        <v>88</v>
      </c>
      <c r="AV4375" s="13" t="s">
        <v>88</v>
      </c>
      <c r="AW4375" s="13" t="s">
        <v>27</v>
      </c>
      <c r="AX4375" s="13" t="s">
        <v>72</v>
      </c>
      <c r="AY4375" s="160" t="s">
        <v>157</v>
      </c>
    </row>
    <row r="4376" spans="2:51" s="13" customFormat="1">
      <c r="B4376" s="159"/>
      <c r="D4376" s="154" t="s">
        <v>259</v>
      </c>
      <c r="E4376" s="160" t="s">
        <v>1</v>
      </c>
      <c r="F4376" s="161" t="s">
        <v>6067</v>
      </c>
      <c r="H4376" s="162">
        <v>54.606999999999999</v>
      </c>
      <c r="L4376" s="159"/>
      <c r="M4376" s="163"/>
      <c r="T4376" s="164"/>
      <c r="AT4376" s="160" t="s">
        <v>259</v>
      </c>
      <c r="AU4376" s="160" t="s">
        <v>88</v>
      </c>
      <c r="AV4376" s="13" t="s">
        <v>88</v>
      </c>
      <c r="AW4376" s="13" t="s">
        <v>27</v>
      </c>
      <c r="AX4376" s="13" t="s">
        <v>72</v>
      </c>
      <c r="AY4376" s="160" t="s">
        <v>157</v>
      </c>
    </row>
    <row r="4377" spans="2:51" s="13" customFormat="1">
      <c r="B4377" s="159"/>
      <c r="D4377" s="154" t="s">
        <v>259</v>
      </c>
      <c r="E4377" s="160" t="s">
        <v>1</v>
      </c>
      <c r="F4377" s="161" t="s">
        <v>6068</v>
      </c>
      <c r="H4377" s="162">
        <v>45.844000000000001</v>
      </c>
      <c r="L4377" s="159"/>
      <c r="M4377" s="163"/>
      <c r="T4377" s="164"/>
      <c r="AT4377" s="160" t="s">
        <v>259</v>
      </c>
      <c r="AU4377" s="160" t="s">
        <v>88</v>
      </c>
      <c r="AV4377" s="13" t="s">
        <v>88</v>
      </c>
      <c r="AW4377" s="13" t="s">
        <v>27</v>
      </c>
      <c r="AX4377" s="13" t="s">
        <v>72</v>
      </c>
      <c r="AY4377" s="160" t="s">
        <v>157</v>
      </c>
    </row>
    <row r="4378" spans="2:51" s="13" customFormat="1" ht="20">
      <c r="B4378" s="159"/>
      <c r="D4378" s="154" t="s">
        <v>259</v>
      </c>
      <c r="E4378" s="160" t="s">
        <v>1</v>
      </c>
      <c r="F4378" s="161" t="s">
        <v>6069</v>
      </c>
      <c r="H4378" s="162">
        <v>114.86199999999999</v>
      </c>
      <c r="L4378" s="159"/>
      <c r="M4378" s="163"/>
      <c r="T4378" s="164"/>
      <c r="AT4378" s="160" t="s">
        <v>259</v>
      </c>
      <c r="AU4378" s="160" t="s">
        <v>88</v>
      </c>
      <c r="AV4378" s="13" t="s">
        <v>88</v>
      </c>
      <c r="AW4378" s="13" t="s">
        <v>27</v>
      </c>
      <c r="AX4378" s="13" t="s">
        <v>72</v>
      </c>
      <c r="AY4378" s="160" t="s">
        <v>157</v>
      </c>
    </row>
    <row r="4379" spans="2:51" s="13" customFormat="1">
      <c r="B4379" s="159"/>
      <c r="D4379" s="154" t="s">
        <v>259</v>
      </c>
      <c r="E4379" s="160" t="s">
        <v>1</v>
      </c>
      <c r="F4379" s="161" t="s">
        <v>6070</v>
      </c>
      <c r="H4379" s="162">
        <v>36.433</v>
      </c>
      <c r="L4379" s="159"/>
      <c r="M4379" s="163"/>
      <c r="T4379" s="164"/>
      <c r="AT4379" s="160" t="s">
        <v>259</v>
      </c>
      <c r="AU4379" s="160" t="s">
        <v>88</v>
      </c>
      <c r="AV4379" s="13" t="s">
        <v>88</v>
      </c>
      <c r="AW4379" s="13" t="s">
        <v>27</v>
      </c>
      <c r="AX4379" s="13" t="s">
        <v>72</v>
      </c>
      <c r="AY4379" s="160" t="s">
        <v>157</v>
      </c>
    </row>
    <row r="4380" spans="2:51" s="13" customFormat="1" ht="20">
      <c r="B4380" s="159"/>
      <c r="D4380" s="154" t="s">
        <v>259</v>
      </c>
      <c r="E4380" s="160" t="s">
        <v>1</v>
      </c>
      <c r="F4380" s="161" t="s">
        <v>6071</v>
      </c>
      <c r="H4380" s="162">
        <v>51.759</v>
      </c>
      <c r="L4380" s="159"/>
      <c r="M4380" s="163"/>
      <c r="T4380" s="164"/>
      <c r="AT4380" s="160" t="s">
        <v>259</v>
      </c>
      <c r="AU4380" s="160" t="s">
        <v>88</v>
      </c>
      <c r="AV4380" s="13" t="s">
        <v>88</v>
      </c>
      <c r="AW4380" s="13" t="s">
        <v>27</v>
      </c>
      <c r="AX4380" s="13" t="s">
        <v>72</v>
      </c>
      <c r="AY4380" s="160" t="s">
        <v>157</v>
      </c>
    </row>
    <row r="4381" spans="2:51" s="13" customFormat="1" ht="20">
      <c r="B4381" s="159"/>
      <c r="D4381" s="154" t="s">
        <v>259</v>
      </c>
      <c r="E4381" s="160" t="s">
        <v>1</v>
      </c>
      <c r="F4381" s="161" t="s">
        <v>6072</v>
      </c>
      <c r="H4381" s="162">
        <v>196.96299999999999</v>
      </c>
      <c r="L4381" s="159"/>
      <c r="M4381" s="163"/>
      <c r="T4381" s="164"/>
      <c r="AT4381" s="160" t="s">
        <v>259</v>
      </c>
      <c r="AU4381" s="160" t="s">
        <v>88</v>
      </c>
      <c r="AV4381" s="13" t="s">
        <v>88</v>
      </c>
      <c r="AW4381" s="13" t="s">
        <v>27</v>
      </c>
      <c r="AX4381" s="13" t="s">
        <v>72</v>
      </c>
      <c r="AY4381" s="160" t="s">
        <v>157</v>
      </c>
    </row>
    <row r="4382" spans="2:51" s="13" customFormat="1" ht="20">
      <c r="B4382" s="159"/>
      <c r="D4382" s="154" t="s">
        <v>259</v>
      </c>
      <c r="E4382" s="160" t="s">
        <v>1</v>
      </c>
      <c r="F4382" s="161" t="s">
        <v>6073</v>
      </c>
      <c r="H4382" s="162">
        <v>91.144999999999996</v>
      </c>
      <c r="L4382" s="159"/>
      <c r="M4382" s="163"/>
      <c r="T4382" s="164"/>
      <c r="AT4382" s="160" t="s">
        <v>259</v>
      </c>
      <c r="AU4382" s="160" t="s">
        <v>88</v>
      </c>
      <c r="AV4382" s="13" t="s">
        <v>88</v>
      </c>
      <c r="AW4382" s="13" t="s">
        <v>27</v>
      </c>
      <c r="AX4382" s="13" t="s">
        <v>72</v>
      </c>
      <c r="AY4382" s="160" t="s">
        <v>157</v>
      </c>
    </row>
    <row r="4383" spans="2:51" s="13" customFormat="1">
      <c r="B4383" s="159"/>
      <c r="D4383" s="154" t="s">
        <v>259</v>
      </c>
      <c r="E4383" s="160" t="s">
        <v>1</v>
      </c>
      <c r="F4383" s="161" t="s">
        <v>6074</v>
      </c>
      <c r="H4383" s="162">
        <v>108.223</v>
      </c>
      <c r="L4383" s="159"/>
      <c r="M4383" s="163"/>
      <c r="T4383" s="164"/>
      <c r="AT4383" s="160" t="s">
        <v>259</v>
      </c>
      <c r="AU4383" s="160" t="s">
        <v>88</v>
      </c>
      <c r="AV4383" s="13" t="s">
        <v>88</v>
      </c>
      <c r="AW4383" s="13" t="s">
        <v>27</v>
      </c>
      <c r="AX4383" s="13" t="s">
        <v>72</v>
      </c>
      <c r="AY4383" s="160" t="s">
        <v>157</v>
      </c>
    </row>
    <row r="4384" spans="2:51" s="13" customFormat="1">
      <c r="B4384" s="159"/>
      <c r="D4384" s="154" t="s">
        <v>259</v>
      </c>
      <c r="E4384" s="160" t="s">
        <v>1</v>
      </c>
      <c r="F4384" s="161" t="s">
        <v>6075</v>
      </c>
      <c r="H4384" s="162">
        <v>36.386000000000003</v>
      </c>
      <c r="L4384" s="159"/>
      <c r="M4384" s="163"/>
      <c r="T4384" s="164"/>
      <c r="AT4384" s="160" t="s">
        <v>259</v>
      </c>
      <c r="AU4384" s="160" t="s">
        <v>88</v>
      </c>
      <c r="AV4384" s="13" t="s">
        <v>88</v>
      </c>
      <c r="AW4384" s="13" t="s">
        <v>27</v>
      </c>
      <c r="AX4384" s="13" t="s">
        <v>72</v>
      </c>
      <c r="AY4384" s="160" t="s">
        <v>157</v>
      </c>
    </row>
    <row r="4385" spans="2:65" s="13" customFormat="1">
      <c r="B4385" s="159"/>
      <c r="D4385" s="154" t="s">
        <v>259</v>
      </c>
      <c r="E4385" s="160" t="s">
        <v>1</v>
      </c>
      <c r="F4385" s="161" t="s">
        <v>6076</v>
      </c>
      <c r="H4385" s="162">
        <v>16.652999999999999</v>
      </c>
      <c r="L4385" s="159"/>
      <c r="M4385" s="163"/>
      <c r="T4385" s="164"/>
      <c r="AT4385" s="160" t="s">
        <v>259</v>
      </c>
      <c r="AU4385" s="160" t="s">
        <v>88</v>
      </c>
      <c r="AV4385" s="13" t="s">
        <v>88</v>
      </c>
      <c r="AW4385" s="13" t="s">
        <v>27</v>
      </c>
      <c r="AX4385" s="13" t="s">
        <v>72</v>
      </c>
      <c r="AY4385" s="160" t="s">
        <v>157</v>
      </c>
    </row>
    <row r="4386" spans="2:65" s="13" customFormat="1">
      <c r="B4386" s="159"/>
      <c r="D4386" s="154" t="s">
        <v>259</v>
      </c>
      <c r="E4386" s="160" t="s">
        <v>1</v>
      </c>
      <c r="F4386" s="161" t="s">
        <v>6077</v>
      </c>
      <c r="H4386" s="162">
        <v>29.100999999999999</v>
      </c>
      <c r="L4386" s="159"/>
      <c r="M4386" s="163"/>
      <c r="T4386" s="164"/>
      <c r="AT4386" s="160" t="s">
        <v>259</v>
      </c>
      <c r="AU4386" s="160" t="s">
        <v>88</v>
      </c>
      <c r="AV4386" s="13" t="s">
        <v>88</v>
      </c>
      <c r="AW4386" s="13" t="s">
        <v>27</v>
      </c>
      <c r="AX4386" s="13" t="s">
        <v>72</v>
      </c>
      <c r="AY4386" s="160" t="s">
        <v>157</v>
      </c>
    </row>
    <row r="4387" spans="2:65" s="13" customFormat="1">
      <c r="B4387" s="159"/>
      <c r="D4387" s="154" t="s">
        <v>259</v>
      </c>
      <c r="E4387" s="160" t="s">
        <v>1</v>
      </c>
      <c r="F4387" s="161" t="s">
        <v>6078</v>
      </c>
      <c r="H4387" s="162">
        <v>33.131999999999998</v>
      </c>
      <c r="L4387" s="159"/>
      <c r="M4387" s="163"/>
      <c r="T4387" s="164"/>
      <c r="AT4387" s="160" t="s">
        <v>259</v>
      </c>
      <c r="AU4387" s="160" t="s">
        <v>88</v>
      </c>
      <c r="AV4387" s="13" t="s">
        <v>88</v>
      </c>
      <c r="AW4387" s="13" t="s">
        <v>27</v>
      </c>
      <c r="AX4387" s="13" t="s">
        <v>72</v>
      </c>
      <c r="AY4387" s="160" t="s">
        <v>157</v>
      </c>
    </row>
    <row r="4388" spans="2:65" s="13" customFormat="1">
      <c r="B4388" s="159"/>
      <c r="D4388" s="154" t="s">
        <v>259</v>
      </c>
      <c r="E4388" s="160" t="s">
        <v>1</v>
      </c>
      <c r="F4388" s="161" t="s">
        <v>6079</v>
      </c>
      <c r="H4388" s="162">
        <v>35.381</v>
      </c>
      <c r="L4388" s="159"/>
      <c r="M4388" s="163"/>
      <c r="T4388" s="164"/>
      <c r="AT4388" s="160" t="s">
        <v>259</v>
      </c>
      <c r="AU4388" s="160" t="s">
        <v>88</v>
      </c>
      <c r="AV4388" s="13" t="s">
        <v>88</v>
      </c>
      <c r="AW4388" s="13" t="s">
        <v>27</v>
      </c>
      <c r="AX4388" s="13" t="s">
        <v>72</v>
      </c>
      <c r="AY4388" s="160" t="s">
        <v>157</v>
      </c>
    </row>
    <row r="4389" spans="2:65" s="13" customFormat="1">
      <c r="B4389" s="159"/>
      <c r="D4389" s="154" t="s">
        <v>259</v>
      </c>
      <c r="E4389" s="160" t="s">
        <v>1</v>
      </c>
      <c r="F4389" s="161" t="s">
        <v>6080</v>
      </c>
      <c r="H4389" s="162">
        <v>46.192999999999998</v>
      </c>
      <c r="L4389" s="159"/>
      <c r="M4389" s="163"/>
      <c r="T4389" s="164"/>
      <c r="AT4389" s="160" t="s">
        <v>259</v>
      </c>
      <c r="AU4389" s="160" t="s">
        <v>88</v>
      </c>
      <c r="AV4389" s="13" t="s">
        <v>88</v>
      </c>
      <c r="AW4389" s="13" t="s">
        <v>27</v>
      </c>
      <c r="AX4389" s="13" t="s">
        <v>72</v>
      </c>
      <c r="AY4389" s="160" t="s">
        <v>157</v>
      </c>
    </row>
    <row r="4390" spans="2:65" s="14" customFormat="1">
      <c r="B4390" s="165"/>
      <c r="D4390" s="154" t="s">
        <v>259</v>
      </c>
      <c r="E4390" s="166" t="s">
        <v>1</v>
      </c>
      <c r="F4390" s="167" t="s">
        <v>265</v>
      </c>
      <c r="H4390" s="168">
        <v>3084.3180000000002</v>
      </c>
      <c r="L4390" s="165"/>
      <c r="M4390" s="169"/>
      <c r="T4390" s="170"/>
      <c r="AT4390" s="166" t="s">
        <v>259</v>
      </c>
      <c r="AU4390" s="166" t="s">
        <v>88</v>
      </c>
      <c r="AV4390" s="14" t="s">
        <v>164</v>
      </c>
      <c r="AW4390" s="14" t="s">
        <v>27</v>
      </c>
      <c r="AX4390" s="14" t="s">
        <v>80</v>
      </c>
      <c r="AY4390" s="166" t="s">
        <v>157</v>
      </c>
    </row>
    <row r="4391" spans="2:65" s="1" customFormat="1" ht="24.25" customHeight="1">
      <c r="B4391" s="28"/>
      <c r="C4391" s="198" t="s">
        <v>6081</v>
      </c>
      <c r="D4391" s="198" t="s">
        <v>160</v>
      </c>
      <c r="E4391" s="199" t="s">
        <v>6082</v>
      </c>
      <c r="F4391" s="200" t="s">
        <v>6083</v>
      </c>
      <c r="G4391" s="201" t="s">
        <v>306</v>
      </c>
      <c r="H4391" s="202">
        <v>3084.3180000000002</v>
      </c>
      <c r="I4391" s="903"/>
      <c r="J4391" s="203">
        <f>ROUND(I4391*H4391,2)</f>
        <v>0</v>
      </c>
      <c r="K4391" s="200" t="s">
        <v>2720</v>
      </c>
      <c r="L4391" s="28"/>
      <c r="M4391" s="140" t="s">
        <v>1</v>
      </c>
      <c r="N4391" s="141" t="s">
        <v>38</v>
      </c>
      <c r="O4391" s="142">
        <v>3.6999999999999998E-2</v>
      </c>
      <c r="P4391" s="142">
        <f>O4391*H4391</f>
        <v>114.119766</v>
      </c>
      <c r="Q4391" s="142">
        <v>0</v>
      </c>
      <c r="R4391" s="142">
        <f>Q4391*H4391</f>
        <v>0</v>
      </c>
      <c r="S4391" s="142">
        <v>0</v>
      </c>
      <c r="T4391" s="143">
        <f>S4391*H4391</f>
        <v>0</v>
      </c>
      <c r="AR4391" s="144" t="s">
        <v>188</v>
      </c>
      <c r="AT4391" s="144" t="s">
        <v>160</v>
      </c>
      <c r="AU4391" s="144" t="s">
        <v>88</v>
      </c>
      <c r="AY4391" s="16" t="s">
        <v>157</v>
      </c>
      <c r="BE4391" s="145">
        <f>IF(N4391="základní",J4391,0)</f>
        <v>0</v>
      </c>
      <c r="BF4391" s="145">
        <f>IF(N4391="snížená",J4391,0)</f>
        <v>0</v>
      </c>
      <c r="BG4391" s="145">
        <f>IF(N4391="zákl. přenesená",J4391,0)</f>
        <v>0</v>
      </c>
      <c r="BH4391" s="145">
        <f>IF(N4391="sníž. přenesená",J4391,0)</f>
        <v>0</v>
      </c>
      <c r="BI4391" s="145">
        <f>IF(N4391="nulová",J4391,0)</f>
        <v>0</v>
      </c>
      <c r="BJ4391" s="16" t="s">
        <v>88</v>
      </c>
      <c r="BK4391" s="145">
        <f>ROUND(I4391*H4391,2)</f>
        <v>0</v>
      </c>
      <c r="BL4391" s="16" t="s">
        <v>188</v>
      </c>
      <c r="BM4391" s="144" t="s">
        <v>6084</v>
      </c>
    </row>
    <row r="4392" spans="2:65" s="1" customFormat="1">
      <c r="B4392" s="28"/>
      <c r="D4392" s="150" t="s">
        <v>214</v>
      </c>
      <c r="F4392" s="870" t="s">
        <v>6085</v>
      </c>
      <c r="L4392" s="28"/>
      <c r="M4392" s="152"/>
      <c r="T4392" s="52"/>
      <c r="AT4392" s="16" t="s">
        <v>214</v>
      </c>
      <c r="AU4392" s="16" t="s">
        <v>88</v>
      </c>
    </row>
    <row r="4393" spans="2:65" s="12" customFormat="1">
      <c r="B4393" s="153"/>
      <c r="D4393" s="154" t="s">
        <v>259</v>
      </c>
      <c r="E4393" s="155" t="s">
        <v>1</v>
      </c>
      <c r="F4393" s="156" t="s">
        <v>2723</v>
      </c>
      <c r="H4393" s="155" t="s">
        <v>1</v>
      </c>
      <c r="L4393" s="153"/>
      <c r="M4393" s="157"/>
      <c r="T4393" s="158"/>
      <c r="AT4393" s="155" t="s">
        <v>259</v>
      </c>
      <c r="AU4393" s="155" t="s">
        <v>88</v>
      </c>
      <c r="AV4393" s="12" t="s">
        <v>80</v>
      </c>
      <c r="AW4393" s="12" t="s">
        <v>27</v>
      </c>
      <c r="AX4393" s="12" t="s">
        <v>72</v>
      </c>
      <c r="AY4393" s="155" t="s">
        <v>157</v>
      </c>
    </row>
    <row r="4394" spans="2:65" s="12" customFormat="1">
      <c r="B4394" s="153"/>
      <c r="D4394" s="154" t="s">
        <v>259</v>
      </c>
      <c r="E4394" s="155" t="s">
        <v>1</v>
      </c>
      <c r="F4394" s="156" t="s">
        <v>2759</v>
      </c>
      <c r="H4394" s="155" t="s">
        <v>1</v>
      </c>
      <c r="L4394" s="153"/>
      <c r="M4394" s="157"/>
      <c r="T4394" s="158"/>
      <c r="AT4394" s="155" t="s">
        <v>259</v>
      </c>
      <c r="AU4394" s="155" t="s">
        <v>88</v>
      </c>
      <c r="AV4394" s="12" t="s">
        <v>80</v>
      </c>
      <c r="AW4394" s="12" t="s">
        <v>27</v>
      </c>
      <c r="AX4394" s="12" t="s">
        <v>72</v>
      </c>
      <c r="AY4394" s="155" t="s">
        <v>157</v>
      </c>
    </row>
    <row r="4395" spans="2:65" s="13" customFormat="1">
      <c r="B4395" s="159"/>
      <c r="D4395" s="154" t="s">
        <v>259</v>
      </c>
      <c r="E4395" s="160" t="s">
        <v>1</v>
      </c>
      <c r="F4395" s="161" t="s">
        <v>6029</v>
      </c>
      <c r="H4395" s="162">
        <v>87.06</v>
      </c>
      <c r="L4395" s="159"/>
      <c r="M4395" s="163"/>
      <c r="T4395" s="164"/>
      <c r="AT4395" s="160" t="s">
        <v>259</v>
      </c>
      <c r="AU4395" s="160" t="s">
        <v>88</v>
      </c>
      <c r="AV4395" s="13" t="s">
        <v>88</v>
      </c>
      <c r="AW4395" s="13" t="s">
        <v>27</v>
      </c>
      <c r="AX4395" s="13" t="s">
        <v>72</v>
      </c>
      <c r="AY4395" s="160" t="s">
        <v>157</v>
      </c>
    </row>
    <row r="4396" spans="2:65" s="13" customFormat="1" ht="20">
      <c r="B4396" s="159"/>
      <c r="D4396" s="154" t="s">
        <v>259</v>
      </c>
      <c r="E4396" s="160" t="s">
        <v>1</v>
      </c>
      <c r="F4396" s="161" t="s">
        <v>6030</v>
      </c>
      <c r="H4396" s="162">
        <v>67.003</v>
      </c>
      <c r="L4396" s="159"/>
      <c r="M4396" s="163"/>
      <c r="T4396" s="164"/>
      <c r="AT4396" s="160" t="s">
        <v>259</v>
      </c>
      <c r="AU4396" s="160" t="s">
        <v>88</v>
      </c>
      <c r="AV4396" s="13" t="s">
        <v>88</v>
      </c>
      <c r="AW4396" s="13" t="s">
        <v>27</v>
      </c>
      <c r="AX4396" s="13" t="s">
        <v>72</v>
      </c>
      <c r="AY4396" s="160" t="s">
        <v>157</v>
      </c>
    </row>
    <row r="4397" spans="2:65" s="13" customFormat="1">
      <c r="B4397" s="159"/>
      <c r="D4397" s="154" t="s">
        <v>259</v>
      </c>
      <c r="E4397" s="160" t="s">
        <v>1</v>
      </c>
      <c r="F4397" s="161" t="s">
        <v>6031</v>
      </c>
      <c r="H4397" s="162">
        <v>80.841999999999999</v>
      </c>
      <c r="L4397" s="159"/>
      <c r="M4397" s="163"/>
      <c r="T4397" s="164"/>
      <c r="AT4397" s="160" t="s">
        <v>259</v>
      </c>
      <c r="AU4397" s="160" t="s">
        <v>88</v>
      </c>
      <c r="AV4397" s="13" t="s">
        <v>88</v>
      </c>
      <c r="AW4397" s="13" t="s">
        <v>27</v>
      </c>
      <c r="AX4397" s="13" t="s">
        <v>72</v>
      </c>
      <c r="AY4397" s="160" t="s">
        <v>157</v>
      </c>
    </row>
    <row r="4398" spans="2:65" s="13" customFormat="1">
      <c r="B4398" s="159"/>
      <c r="D4398" s="154" t="s">
        <v>259</v>
      </c>
      <c r="E4398" s="160" t="s">
        <v>1</v>
      </c>
      <c r="F4398" s="161" t="s">
        <v>6032</v>
      </c>
      <c r="H4398" s="162">
        <v>39.814999999999998</v>
      </c>
      <c r="L4398" s="159"/>
      <c r="M4398" s="163"/>
      <c r="T4398" s="164"/>
      <c r="AT4398" s="160" t="s">
        <v>259</v>
      </c>
      <c r="AU4398" s="160" t="s">
        <v>88</v>
      </c>
      <c r="AV4398" s="13" t="s">
        <v>88</v>
      </c>
      <c r="AW4398" s="13" t="s">
        <v>27</v>
      </c>
      <c r="AX4398" s="13" t="s">
        <v>72</v>
      </c>
      <c r="AY4398" s="160" t="s">
        <v>157</v>
      </c>
    </row>
    <row r="4399" spans="2:65" s="13" customFormat="1">
      <c r="B4399" s="159"/>
      <c r="D4399" s="154" t="s">
        <v>259</v>
      </c>
      <c r="E4399" s="160" t="s">
        <v>1</v>
      </c>
      <c r="F4399" s="161" t="s">
        <v>6033</v>
      </c>
      <c r="H4399" s="162">
        <v>61.64</v>
      </c>
      <c r="L4399" s="159"/>
      <c r="M4399" s="163"/>
      <c r="T4399" s="164"/>
      <c r="AT4399" s="160" t="s">
        <v>259</v>
      </c>
      <c r="AU4399" s="160" t="s">
        <v>88</v>
      </c>
      <c r="AV4399" s="13" t="s">
        <v>88</v>
      </c>
      <c r="AW4399" s="13" t="s">
        <v>27</v>
      </c>
      <c r="AX4399" s="13" t="s">
        <v>72</v>
      </c>
      <c r="AY4399" s="160" t="s">
        <v>157</v>
      </c>
    </row>
    <row r="4400" spans="2:65" s="13" customFormat="1">
      <c r="B4400" s="159"/>
      <c r="D4400" s="154" t="s">
        <v>259</v>
      </c>
      <c r="E4400" s="160" t="s">
        <v>1</v>
      </c>
      <c r="F4400" s="161" t="s">
        <v>6034</v>
      </c>
      <c r="H4400" s="162">
        <v>32.942999999999998</v>
      </c>
      <c r="L4400" s="159"/>
      <c r="M4400" s="163"/>
      <c r="T4400" s="164"/>
      <c r="AT4400" s="160" t="s">
        <v>259</v>
      </c>
      <c r="AU4400" s="160" t="s">
        <v>88</v>
      </c>
      <c r="AV4400" s="13" t="s">
        <v>88</v>
      </c>
      <c r="AW4400" s="13" t="s">
        <v>27</v>
      </c>
      <c r="AX4400" s="13" t="s">
        <v>72</v>
      </c>
      <c r="AY4400" s="160" t="s">
        <v>157</v>
      </c>
    </row>
    <row r="4401" spans="2:51" s="13" customFormat="1">
      <c r="B4401" s="159"/>
      <c r="D4401" s="154" t="s">
        <v>259</v>
      </c>
      <c r="E4401" s="160" t="s">
        <v>1</v>
      </c>
      <c r="F4401" s="161" t="s">
        <v>6035</v>
      </c>
      <c r="H4401" s="162">
        <v>37.69</v>
      </c>
      <c r="L4401" s="159"/>
      <c r="M4401" s="163"/>
      <c r="T4401" s="164"/>
      <c r="AT4401" s="160" t="s">
        <v>259</v>
      </c>
      <c r="AU4401" s="160" t="s">
        <v>88</v>
      </c>
      <c r="AV4401" s="13" t="s">
        <v>88</v>
      </c>
      <c r="AW4401" s="13" t="s">
        <v>27</v>
      </c>
      <c r="AX4401" s="13" t="s">
        <v>72</v>
      </c>
      <c r="AY4401" s="160" t="s">
        <v>157</v>
      </c>
    </row>
    <row r="4402" spans="2:51" s="13" customFormat="1">
      <c r="B4402" s="159"/>
      <c r="D4402" s="154" t="s">
        <v>259</v>
      </c>
      <c r="E4402" s="160" t="s">
        <v>1</v>
      </c>
      <c r="F4402" s="161" t="s">
        <v>6036</v>
      </c>
      <c r="H4402" s="162">
        <v>42.963999999999999</v>
      </c>
      <c r="L4402" s="159"/>
      <c r="M4402" s="163"/>
      <c r="T4402" s="164"/>
      <c r="AT4402" s="160" t="s">
        <v>259</v>
      </c>
      <c r="AU4402" s="160" t="s">
        <v>88</v>
      </c>
      <c r="AV4402" s="13" t="s">
        <v>88</v>
      </c>
      <c r="AW4402" s="13" t="s">
        <v>27</v>
      </c>
      <c r="AX4402" s="13" t="s">
        <v>72</v>
      </c>
      <c r="AY4402" s="160" t="s">
        <v>157</v>
      </c>
    </row>
    <row r="4403" spans="2:51" s="13" customFormat="1">
      <c r="B4403" s="159"/>
      <c r="D4403" s="154" t="s">
        <v>259</v>
      </c>
      <c r="E4403" s="160" t="s">
        <v>1</v>
      </c>
      <c r="F4403" s="161" t="s">
        <v>6037</v>
      </c>
      <c r="H4403" s="162">
        <v>29.227</v>
      </c>
      <c r="L4403" s="159"/>
      <c r="M4403" s="163"/>
      <c r="T4403" s="164"/>
      <c r="AT4403" s="160" t="s">
        <v>259</v>
      </c>
      <c r="AU4403" s="160" t="s">
        <v>88</v>
      </c>
      <c r="AV4403" s="13" t="s">
        <v>88</v>
      </c>
      <c r="AW4403" s="13" t="s">
        <v>27</v>
      </c>
      <c r="AX4403" s="13" t="s">
        <v>72</v>
      </c>
      <c r="AY4403" s="160" t="s">
        <v>157</v>
      </c>
    </row>
    <row r="4404" spans="2:51" s="13" customFormat="1">
      <c r="B4404" s="159"/>
      <c r="D4404" s="154" t="s">
        <v>259</v>
      </c>
      <c r="E4404" s="160" t="s">
        <v>1</v>
      </c>
      <c r="F4404" s="161" t="s">
        <v>6038</v>
      </c>
      <c r="H4404" s="162">
        <v>93.024000000000001</v>
      </c>
      <c r="L4404" s="159"/>
      <c r="M4404" s="163"/>
      <c r="T4404" s="164"/>
      <c r="AT4404" s="160" t="s">
        <v>259</v>
      </c>
      <c r="AU4404" s="160" t="s">
        <v>88</v>
      </c>
      <c r="AV4404" s="13" t="s">
        <v>88</v>
      </c>
      <c r="AW4404" s="13" t="s">
        <v>27</v>
      </c>
      <c r="AX4404" s="13" t="s">
        <v>72</v>
      </c>
      <c r="AY4404" s="160" t="s">
        <v>157</v>
      </c>
    </row>
    <row r="4405" spans="2:51" s="13" customFormat="1">
      <c r="B4405" s="159"/>
      <c r="D4405" s="154" t="s">
        <v>259</v>
      </c>
      <c r="E4405" s="160" t="s">
        <v>1</v>
      </c>
      <c r="F4405" s="161" t="s">
        <v>6039</v>
      </c>
      <c r="H4405" s="162">
        <v>33.277999999999999</v>
      </c>
      <c r="L4405" s="159"/>
      <c r="M4405" s="163"/>
      <c r="T4405" s="164"/>
      <c r="AT4405" s="160" t="s">
        <v>259</v>
      </c>
      <c r="AU4405" s="160" t="s">
        <v>88</v>
      </c>
      <c r="AV4405" s="13" t="s">
        <v>88</v>
      </c>
      <c r="AW4405" s="13" t="s">
        <v>27</v>
      </c>
      <c r="AX4405" s="13" t="s">
        <v>72</v>
      </c>
      <c r="AY4405" s="160" t="s">
        <v>157</v>
      </c>
    </row>
    <row r="4406" spans="2:51" s="13" customFormat="1">
      <c r="B4406" s="159"/>
      <c r="D4406" s="154" t="s">
        <v>259</v>
      </c>
      <c r="E4406" s="160" t="s">
        <v>1</v>
      </c>
      <c r="F4406" s="161" t="s">
        <v>6040</v>
      </c>
      <c r="H4406" s="162">
        <v>81.322000000000003</v>
      </c>
      <c r="L4406" s="159"/>
      <c r="M4406" s="163"/>
      <c r="T4406" s="164"/>
      <c r="AT4406" s="160" t="s">
        <v>259</v>
      </c>
      <c r="AU4406" s="160" t="s">
        <v>88</v>
      </c>
      <c r="AV4406" s="13" t="s">
        <v>88</v>
      </c>
      <c r="AW4406" s="13" t="s">
        <v>27</v>
      </c>
      <c r="AX4406" s="13" t="s">
        <v>72</v>
      </c>
      <c r="AY4406" s="160" t="s">
        <v>157</v>
      </c>
    </row>
    <row r="4407" spans="2:51" s="13" customFormat="1">
      <c r="B4407" s="159"/>
      <c r="D4407" s="154" t="s">
        <v>259</v>
      </c>
      <c r="E4407" s="160" t="s">
        <v>1</v>
      </c>
      <c r="F4407" s="161" t="s">
        <v>6041</v>
      </c>
      <c r="H4407" s="162">
        <v>35.320999999999998</v>
      </c>
      <c r="L4407" s="159"/>
      <c r="M4407" s="163"/>
      <c r="T4407" s="164"/>
      <c r="AT4407" s="160" t="s">
        <v>259</v>
      </c>
      <c r="AU4407" s="160" t="s">
        <v>88</v>
      </c>
      <c r="AV4407" s="13" t="s">
        <v>88</v>
      </c>
      <c r="AW4407" s="13" t="s">
        <v>27</v>
      </c>
      <c r="AX4407" s="13" t="s">
        <v>72</v>
      </c>
      <c r="AY4407" s="160" t="s">
        <v>157</v>
      </c>
    </row>
    <row r="4408" spans="2:51" s="13" customFormat="1">
      <c r="B4408" s="159"/>
      <c r="D4408" s="154" t="s">
        <v>259</v>
      </c>
      <c r="E4408" s="160" t="s">
        <v>1</v>
      </c>
      <c r="F4408" s="161" t="s">
        <v>6042</v>
      </c>
      <c r="H4408" s="162">
        <v>70.944000000000003</v>
      </c>
      <c r="L4408" s="159"/>
      <c r="M4408" s="163"/>
      <c r="T4408" s="164"/>
      <c r="AT4408" s="160" t="s">
        <v>259</v>
      </c>
      <c r="AU4408" s="160" t="s">
        <v>88</v>
      </c>
      <c r="AV4408" s="13" t="s">
        <v>88</v>
      </c>
      <c r="AW4408" s="13" t="s">
        <v>27</v>
      </c>
      <c r="AX4408" s="13" t="s">
        <v>72</v>
      </c>
      <c r="AY4408" s="160" t="s">
        <v>157</v>
      </c>
    </row>
    <row r="4409" spans="2:51" s="13" customFormat="1">
      <c r="B4409" s="159"/>
      <c r="D4409" s="154" t="s">
        <v>259</v>
      </c>
      <c r="E4409" s="160" t="s">
        <v>1</v>
      </c>
      <c r="F4409" s="161" t="s">
        <v>6043</v>
      </c>
      <c r="H4409" s="162">
        <v>20.771000000000001</v>
      </c>
      <c r="L4409" s="159"/>
      <c r="M4409" s="163"/>
      <c r="T4409" s="164"/>
      <c r="AT4409" s="160" t="s">
        <v>259</v>
      </c>
      <c r="AU4409" s="160" t="s">
        <v>88</v>
      </c>
      <c r="AV4409" s="13" t="s">
        <v>88</v>
      </c>
      <c r="AW4409" s="13" t="s">
        <v>27</v>
      </c>
      <c r="AX4409" s="13" t="s">
        <v>72</v>
      </c>
      <c r="AY4409" s="160" t="s">
        <v>157</v>
      </c>
    </row>
    <row r="4410" spans="2:51" s="13" customFormat="1" ht="20">
      <c r="B4410" s="159"/>
      <c r="D4410" s="154" t="s">
        <v>259</v>
      </c>
      <c r="E4410" s="160" t="s">
        <v>1</v>
      </c>
      <c r="F4410" s="161" t="s">
        <v>6044</v>
      </c>
      <c r="H4410" s="162">
        <v>38.021999999999998</v>
      </c>
      <c r="L4410" s="159"/>
      <c r="M4410" s="163"/>
      <c r="T4410" s="164"/>
      <c r="AT4410" s="160" t="s">
        <v>259</v>
      </c>
      <c r="AU4410" s="160" t="s">
        <v>88</v>
      </c>
      <c r="AV4410" s="13" t="s">
        <v>88</v>
      </c>
      <c r="AW4410" s="13" t="s">
        <v>27</v>
      </c>
      <c r="AX4410" s="13" t="s">
        <v>72</v>
      </c>
      <c r="AY4410" s="160" t="s">
        <v>157</v>
      </c>
    </row>
    <row r="4411" spans="2:51" s="12" customFormat="1">
      <c r="B4411" s="153"/>
      <c r="D4411" s="154" t="s">
        <v>259</v>
      </c>
      <c r="E4411" s="155" t="s">
        <v>1</v>
      </c>
      <c r="F4411" s="156" t="s">
        <v>2760</v>
      </c>
      <c r="H4411" s="155" t="s">
        <v>1</v>
      </c>
      <c r="L4411" s="153"/>
      <c r="M4411" s="157"/>
      <c r="T4411" s="158"/>
      <c r="AT4411" s="155" t="s">
        <v>259</v>
      </c>
      <c r="AU4411" s="155" t="s">
        <v>88</v>
      </c>
      <c r="AV4411" s="12" t="s">
        <v>80</v>
      </c>
      <c r="AW4411" s="12" t="s">
        <v>27</v>
      </c>
      <c r="AX4411" s="12" t="s">
        <v>72</v>
      </c>
      <c r="AY4411" s="155" t="s">
        <v>157</v>
      </c>
    </row>
    <row r="4412" spans="2:51" s="13" customFormat="1">
      <c r="B4412" s="159"/>
      <c r="D4412" s="154" t="s">
        <v>259</v>
      </c>
      <c r="E4412" s="160" t="s">
        <v>1</v>
      </c>
      <c r="F4412" s="161" t="s">
        <v>6045</v>
      </c>
      <c r="H4412" s="162">
        <v>53.368000000000002</v>
      </c>
      <c r="L4412" s="159"/>
      <c r="M4412" s="163"/>
      <c r="T4412" s="164"/>
      <c r="AT4412" s="160" t="s">
        <v>259</v>
      </c>
      <c r="AU4412" s="160" t="s">
        <v>88</v>
      </c>
      <c r="AV4412" s="13" t="s">
        <v>88</v>
      </c>
      <c r="AW4412" s="13" t="s">
        <v>27</v>
      </c>
      <c r="AX4412" s="13" t="s">
        <v>72</v>
      </c>
      <c r="AY4412" s="160" t="s">
        <v>157</v>
      </c>
    </row>
    <row r="4413" spans="2:51" s="13" customFormat="1">
      <c r="B4413" s="159"/>
      <c r="D4413" s="154" t="s">
        <v>259</v>
      </c>
      <c r="E4413" s="160" t="s">
        <v>1</v>
      </c>
      <c r="F4413" s="161" t="s">
        <v>6046</v>
      </c>
      <c r="H4413" s="162">
        <v>41.334000000000003</v>
      </c>
      <c r="L4413" s="159"/>
      <c r="M4413" s="163"/>
      <c r="T4413" s="164"/>
      <c r="AT4413" s="160" t="s">
        <v>259</v>
      </c>
      <c r="AU4413" s="160" t="s">
        <v>88</v>
      </c>
      <c r="AV4413" s="13" t="s">
        <v>88</v>
      </c>
      <c r="AW4413" s="13" t="s">
        <v>27</v>
      </c>
      <c r="AX4413" s="13" t="s">
        <v>72</v>
      </c>
      <c r="AY4413" s="160" t="s">
        <v>157</v>
      </c>
    </row>
    <row r="4414" spans="2:51" s="13" customFormat="1">
      <c r="B4414" s="159"/>
      <c r="D4414" s="154" t="s">
        <v>259</v>
      </c>
      <c r="E4414" s="160" t="s">
        <v>1</v>
      </c>
      <c r="F4414" s="161" t="s">
        <v>6047</v>
      </c>
      <c r="H4414" s="162">
        <v>20.344999999999999</v>
      </c>
      <c r="L4414" s="159"/>
      <c r="M4414" s="163"/>
      <c r="T4414" s="164"/>
      <c r="AT4414" s="160" t="s">
        <v>259</v>
      </c>
      <c r="AU4414" s="160" t="s">
        <v>88</v>
      </c>
      <c r="AV4414" s="13" t="s">
        <v>88</v>
      </c>
      <c r="AW4414" s="13" t="s">
        <v>27</v>
      </c>
      <c r="AX4414" s="13" t="s">
        <v>72</v>
      </c>
      <c r="AY4414" s="160" t="s">
        <v>157</v>
      </c>
    </row>
    <row r="4415" spans="2:51" s="13" customFormat="1">
      <c r="B4415" s="159"/>
      <c r="D4415" s="154" t="s">
        <v>259</v>
      </c>
      <c r="E4415" s="160" t="s">
        <v>1</v>
      </c>
      <c r="F4415" s="161" t="s">
        <v>6048</v>
      </c>
      <c r="H4415" s="162">
        <v>23.927</v>
      </c>
      <c r="L4415" s="159"/>
      <c r="M4415" s="163"/>
      <c r="T4415" s="164"/>
      <c r="AT4415" s="160" t="s">
        <v>259</v>
      </c>
      <c r="AU4415" s="160" t="s">
        <v>88</v>
      </c>
      <c r="AV4415" s="13" t="s">
        <v>88</v>
      </c>
      <c r="AW4415" s="13" t="s">
        <v>27</v>
      </c>
      <c r="AX4415" s="13" t="s">
        <v>72</v>
      </c>
      <c r="AY4415" s="160" t="s">
        <v>157</v>
      </c>
    </row>
    <row r="4416" spans="2:51" s="13" customFormat="1">
      <c r="B4416" s="159"/>
      <c r="D4416" s="154" t="s">
        <v>259</v>
      </c>
      <c r="E4416" s="160" t="s">
        <v>1</v>
      </c>
      <c r="F4416" s="161" t="s">
        <v>6049</v>
      </c>
      <c r="H4416" s="162">
        <v>44.93</v>
      </c>
      <c r="L4416" s="159"/>
      <c r="M4416" s="163"/>
      <c r="T4416" s="164"/>
      <c r="AT4416" s="160" t="s">
        <v>259</v>
      </c>
      <c r="AU4416" s="160" t="s">
        <v>88</v>
      </c>
      <c r="AV4416" s="13" t="s">
        <v>88</v>
      </c>
      <c r="AW4416" s="13" t="s">
        <v>27</v>
      </c>
      <c r="AX4416" s="13" t="s">
        <v>72</v>
      </c>
      <c r="AY4416" s="160" t="s">
        <v>157</v>
      </c>
    </row>
    <row r="4417" spans="2:51" s="13" customFormat="1">
      <c r="B4417" s="159"/>
      <c r="D4417" s="154" t="s">
        <v>259</v>
      </c>
      <c r="E4417" s="160" t="s">
        <v>1</v>
      </c>
      <c r="F4417" s="161" t="s">
        <v>6050</v>
      </c>
      <c r="H4417" s="162">
        <v>54.66</v>
      </c>
      <c r="L4417" s="159"/>
      <c r="M4417" s="163"/>
      <c r="T4417" s="164"/>
      <c r="AT4417" s="160" t="s">
        <v>259</v>
      </c>
      <c r="AU4417" s="160" t="s">
        <v>88</v>
      </c>
      <c r="AV4417" s="13" t="s">
        <v>88</v>
      </c>
      <c r="AW4417" s="13" t="s">
        <v>27</v>
      </c>
      <c r="AX4417" s="13" t="s">
        <v>72</v>
      </c>
      <c r="AY4417" s="160" t="s">
        <v>157</v>
      </c>
    </row>
    <row r="4418" spans="2:51" s="13" customFormat="1">
      <c r="B4418" s="159"/>
      <c r="D4418" s="154" t="s">
        <v>259</v>
      </c>
      <c r="E4418" s="160" t="s">
        <v>1</v>
      </c>
      <c r="F4418" s="161" t="s">
        <v>6051</v>
      </c>
      <c r="H4418" s="162">
        <v>135.089</v>
      </c>
      <c r="L4418" s="159"/>
      <c r="M4418" s="163"/>
      <c r="T4418" s="164"/>
      <c r="AT4418" s="160" t="s">
        <v>259</v>
      </c>
      <c r="AU4418" s="160" t="s">
        <v>88</v>
      </c>
      <c r="AV4418" s="13" t="s">
        <v>88</v>
      </c>
      <c r="AW4418" s="13" t="s">
        <v>27</v>
      </c>
      <c r="AX4418" s="13" t="s">
        <v>72</v>
      </c>
      <c r="AY4418" s="160" t="s">
        <v>157</v>
      </c>
    </row>
    <row r="4419" spans="2:51" s="13" customFormat="1">
      <c r="B4419" s="159"/>
      <c r="D4419" s="154" t="s">
        <v>259</v>
      </c>
      <c r="E4419" s="160" t="s">
        <v>1</v>
      </c>
      <c r="F4419" s="161" t="s">
        <v>6052</v>
      </c>
      <c r="H4419" s="162">
        <v>78.450999999999993</v>
      </c>
      <c r="L4419" s="159"/>
      <c r="M4419" s="163"/>
      <c r="T4419" s="164"/>
      <c r="AT4419" s="160" t="s">
        <v>259</v>
      </c>
      <c r="AU4419" s="160" t="s">
        <v>88</v>
      </c>
      <c r="AV4419" s="13" t="s">
        <v>88</v>
      </c>
      <c r="AW4419" s="13" t="s">
        <v>27</v>
      </c>
      <c r="AX4419" s="13" t="s">
        <v>72</v>
      </c>
      <c r="AY4419" s="160" t="s">
        <v>157</v>
      </c>
    </row>
    <row r="4420" spans="2:51" s="13" customFormat="1" ht="20">
      <c r="B4420" s="159"/>
      <c r="D4420" s="154" t="s">
        <v>259</v>
      </c>
      <c r="E4420" s="160" t="s">
        <v>1</v>
      </c>
      <c r="F4420" s="161" t="s">
        <v>6053</v>
      </c>
      <c r="H4420" s="162">
        <v>233.89400000000001</v>
      </c>
      <c r="L4420" s="159"/>
      <c r="M4420" s="163"/>
      <c r="T4420" s="164"/>
      <c r="AT4420" s="160" t="s">
        <v>259</v>
      </c>
      <c r="AU4420" s="160" t="s">
        <v>88</v>
      </c>
      <c r="AV4420" s="13" t="s">
        <v>88</v>
      </c>
      <c r="AW4420" s="13" t="s">
        <v>27</v>
      </c>
      <c r="AX4420" s="13" t="s">
        <v>72</v>
      </c>
      <c r="AY4420" s="160" t="s">
        <v>157</v>
      </c>
    </row>
    <row r="4421" spans="2:51" s="13" customFormat="1">
      <c r="B4421" s="159"/>
      <c r="D4421" s="154" t="s">
        <v>259</v>
      </c>
      <c r="E4421" s="160" t="s">
        <v>1</v>
      </c>
      <c r="F4421" s="161" t="s">
        <v>6054</v>
      </c>
      <c r="H4421" s="162">
        <v>58.896000000000001</v>
      </c>
      <c r="L4421" s="159"/>
      <c r="M4421" s="163"/>
      <c r="T4421" s="164"/>
      <c r="AT4421" s="160" t="s">
        <v>259</v>
      </c>
      <c r="AU4421" s="160" t="s">
        <v>88</v>
      </c>
      <c r="AV4421" s="13" t="s">
        <v>88</v>
      </c>
      <c r="AW4421" s="13" t="s">
        <v>27</v>
      </c>
      <c r="AX4421" s="13" t="s">
        <v>72</v>
      </c>
      <c r="AY4421" s="160" t="s">
        <v>157</v>
      </c>
    </row>
    <row r="4422" spans="2:51" s="13" customFormat="1">
      <c r="B4422" s="159"/>
      <c r="D4422" s="154" t="s">
        <v>259</v>
      </c>
      <c r="E4422" s="160" t="s">
        <v>1</v>
      </c>
      <c r="F4422" s="161" t="s">
        <v>6055</v>
      </c>
      <c r="H4422" s="162">
        <v>47.529000000000003</v>
      </c>
      <c r="L4422" s="159"/>
      <c r="M4422" s="163"/>
      <c r="T4422" s="164"/>
      <c r="AT4422" s="160" t="s">
        <v>259</v>
      </c>
      <c r="AU4422" s="160" t="s">
        <v>88</v>
      </c>
      <c r="AV4422" s="13" t="s">
        <v>88</v>
      </c>
      <c r="AW4422" s="13" t="s">
        <v>27</v>
      </c>
      <c r="AX4422" s="13" t="s">
        <v>72</v>
      </c>
      <c r="AY4422" s="160" t="s">
        <v>157</v>
      </c>
    </row>
    <row r="4423" spans="2:51" s="13" customFormat="1">
      <c r="B4423" s="159"/>
      <c r="D4423" s="154" t="s">
        <v>259</v>
      </c>
      <c r="E4423" s="160" t="s">
        <v>1</v>
      </c>
      <c r="F4423" s="161" t="s">
        <v>6056</v>
      </c>
      <c r="H4423" s="162">
        <v>78.936999999999998</v>
      </c>
      <c r="L4423" s="159"/>
      <c r="M4423" s="163"/>
      <c r="T4423" s="164"/>
      <c r="AT4423" s="160" t="s">
        <v>259</v>
      </c>
      <c r="AU4423" s="160" t="s">
        <v>88</v>
      </c>
      <c r="AV4423" s="13" t="s">
        <v>88</v>
      </c>
      <c r="AW4423" s="13" t="s">
        <v>27</v>
      </c>
      <c r="AX4423" s="13" t="s">
        <v>72</v>
      </c>
      <c r="AY4423" s="160" t="s">
        <v>157</v>
      </c>
    </row>
    <row r="4424" spans="2:51" s="13" customFormat="1">
      <c r="B4424" s="159"/>
      <c r="D4424" s="154" t="s">
        <v>259</v>
      </c>
      <c r="E4424" s="160" t="s">
        <v>1</v>
      </c>
      <c r="F4424" s="161" t="s">
        <v>6057</v>
      </c>
      <c r="H4424" s="162">
        <v>68.61</v>
      </c>
      <c r="L4424" s="159"/>
      <c r="M4424" s="163"/>
      <c r="T4424" s="164"/>
      <c r="AT4424" s="160" t="s">
        <v>259</v>
      </c>
      <c r="AU4424" s="160" t="s">
        <v>88</v>
      </c>
      <c r="AV4424" s="13" t="s">
        <v>88</v>
      </c>
      <c r="AW4424" s="13" t="s">
        <v>27</v>
      </c>
      <c r="AX4424" s="13" t="s">
        <v>72</v>
      </c>
      <c r="AY4424" s="160" t="s">
        <v>157</v>
      </c>
    </row>
    <row r="4425" spans="2:51" s="13" customFormat="1">
      <c r="B4425" s="159"/>
      <c r="D4425" s="154" t="s">
        <v>259</v>
      </c>
      <c r="E4425" s="160" t="s">
        <v>1</v>
      </c>
      <c r="F4425" s="161" t="s">
        <v>6058</v>
      </c>
      <c r="H4425" s="162">
        <v>73.789000000000001</v>
      </c>
      <c r="L4425" s="159"/>
      <c r="M4425" s="163"/>
      <c r="T4425" s="164"/>
      <c r="AT4425" s="160" t="s">
        <v>259</v>
      </c>
      <c r="AU4425" s="160" t="s">
        <v>88</v>
      </c>
      <c r="AV4425" s="13" t="s">
        <v>88</v>
      </c>
      <c r="AW4425" s="13" t="s">
        <v>27</v>
      </c>
      <c r="AX4425" s="13" t="s">
        <v>72</v>
      </c>
      <c r="AY4425" s="160" t="s">
        <v>157</v>
      </c>
    </row>
    <row r="4426" spans="2:51" s="13" customFormat="1">
      <c r="B4426" s="159"/>
      <c r="D4426" s="154" t="s">
        <v>259</v>
      </c>
      <c r="E4426" s="160" t="s">
        <v>1</v>
      </c>
      <c r="F4426" s="161" t="s">
        <v>6059</v>
      </c>
      <c r="H4426" s="162">
        <v>20.818000000000001</v>
      </c>
      <c r="L4426" s="159"/>
      <c r="M4426" s="163"/>
      <c r="T4426" s="164"/>
      <c r="AT4426" s="160" t="s">
        <v>259</v>
      </c>
      <c r="AU4426" s="160" t="s">
        <v>88</v>
      </c>
      <c r="AV4426" s="13" t="s">
        <v>88</v>
      </c>
      <c r="AW4426" s="13" t="s">
        <v>27</v>
      </c>
      <c r="AX4426" s="13" t="s">
        <v>72</v>
      </c>
      <c r="AY4426" s="160" t="s">
        <v>157</v>
      </c>
    </row>
    <row r="4427" spans="2:51" s="13" customFormat="1" ht="20">
      <c r="B4427" s="159"/>
      <c r="D4427" s="154" t="s">
        <v>259</v>
      </c>
      <c r="E4427" s="160" t="s">
        <v>1</v>
      </c>
      <c r="F4427" s="161" t="s">
        <v>6060</v>
      </c>
      <c r="H4427" s="162">
        <v>72.393000000000001</v>
      </c>
      <c r="L4427" s="159"/>
      <c r="M4427" s="163"/>
      <c r="T4427" s="164"/>
      <c r="AT4427" s="160" t="s">
        <v>259</v>
      </c>
      <c r="AU4427" s="160" t="s">
        <v>88</v>
      </c>
      <c r="AV4427" s="13" t="s">
        <v>88</v>
      </c>
      <c r="AW4427" s="13" t="s">
        <v>27</v>
      </c>
      <c r="AX4427" s="13" t="s">
        <v>72</v>
      </c>
      <c r="AY4427" s="160" t="s">
        <v>157</v>
      </c>
    </row>
    <row r="4428" spans="2:51" s="13" customFormat="1">
      <c r="B4428" s="159"/>
      <c r="D4428" s="154" t="s">
        <v>259</v>
      </c>
      <c r="E4428" s="160" t="s">
        <v>1</v>
      </c>
      <c r="F4428" s="161" t="s">
        <v>6061</v>
      </c>
      <c r="H4428" s="162">
        <v>20.907</v>
      </c>
      <c r="L4428" s="159"/>
      <c r="M4428" s="163"/>
      <c r="T4428" s="164"/>
      <c r="AT4428" s="160" t="s">
        <v>259</v>
      </c>
      <c r="AU4428" s="160" t="s">
        <v>88</v>
      </c>
      <c r="AV4428" s="13" t="s">
        <v>88</v>
      </c>
      <c r="AW4428" s="13" t="s">
        <v>27</v>
      </c>
      <c r="AX4428" s="13" t="s">
        <v>72</v>
      </c>
      <c r="AY4428" s="160" t="s">
        <v>157</v>
      </c>
    </row>
    <row r="4429" spans="2:51" s="13" customFormat="1">
      <c r="B4429" s="159"/>
      <c r="D4429" s="154" t="s">
        <v>259</v>
      </c>
      <c r="E4429" s="160" t="s">
        <v>1</v>
      </c>
      <c r="F4429" s="161" t="s">
        <v>6062</v>
      </c>
      <c r="H4429" s="162">
        <v>25.635000000000002</v>
      </c>
      <c r="L4429" s="159"/>
      <c r="M4429" s="163"/>
      <c r="T4429" s="164"/>
      <c r="AT4429" s="160" t="s">
        <v>259</v>
      </c>
      <c r="AU4429" s="160" t="s">
        <v>88</v>
      </c>
      <c r="AV4429" s="13" t="s">
        <v>88</v>
      </c>
      <c r="AW4429" s="13" t="s">
        <v>27</v>
      </c>
      <c r="AX4429" s="13" t="s">
        <v>72</v>
      </c>
      <c r="AY4429" s="160" t="s">
        <v>157</v>
      </c>
    </row>
    <row r="4430" spans="2:51" s="13" customFormat="1">
      <c r="B4430" s="159"/>
      <c r="D4430" s="154" t="s">
        <v>259</v>
      </c>
      <c r="E4430" s="160" t="s">
        <v>1</v>
      </c>
      <c r="F4430" s="161" t="s">
        <v>6063</v>
      </c>
      <c r="H4430" s="162">
        <v>56.058999999999997</v>
      </c>
      <c r="L4430" s="159"/>
      <c r="M4430" s="163"/>
      <c r="T4430" s="164"/>
      <c r="AT4430" s="160" t="s">
        <v>259</v>
      </c>
      <c r="AU4430" s="160" t="s">
        <v>88</v>
      </c>
      <c r="AV4430" s="13" t="s">
        <v>88</v>
      </c>
      <c r="AW4430" s="13" t="s">
        <v>27</v>
      </c>
      <c r="AX4430" s="13" t="s">
        <v>72</v>
      </c>
      <c r="AY4430" s="160" t="s">
        <v>157</v>
      </c>
    </row>
    <row r="4431" spans="2:51" s="13" customFormat="1">
      <c r="B4431" s="159"/>
      <c r="D4431" s="154" t="s">
        <v>259</v>
      </c>
      <c r="E4431" s="160" t="s">
        <v>1</v>
      </c>
      <c r="F4431" s="161" t="s">
        <v>6064</v>
      </c>
      <c r="H4431" s="162">
        <v>74.248999999999995</v>
      </c>
      <c r="L4431" s="159"/>
      <c r="M4431" s="163"/>
      <c r="T4431" s="164"/>
      <c r="AT4431" s="160" t="s">
        <v>259</v>
      </c>
      <c r="AU4431" s="160" t="s">
        <v>88</v>
      </c>
      <c r="AV4431" s="13" t="s">
        <v>88</v>
      </c>
      <c r="AW4431" s="13" t="s">
        <v>27</v>
      </c>
      <c r="AX4431" s="13" t="s">
        <v>72</v>
      </c>
      <c r="AY4431" s="160" t="s">
        <v>157</v>
      </c>
    </row>
    <row r="4432" spans="2:51" s="12" customFormat="1">
      <c r="B4432" s="153"/>
      <c r="D4432" s="154" t="s">
        <v>259</v>
      </c>
      <c r="E4432" s="155" t="s">
        <v>1</v>
      </c>
      <c r="F4432" s="156" t="s">
        <v>2761</v>
      </c>
      <c r="H4432" s="155" t="s">
        <v>1</v>
      </c>
      <c r="L4432" s="153"/>
      <c r="M4432" s="157"/>
      <c r="T4432" s="158"/>
      <c r="AT4432" s="155" t="s">
        <v>259</v>
      </c>
      <c r="AU4432" s="155" t="s">
        <v>88</v>
      </c>
      <c r="AV4432" s="12" t="s">
        <v>80</v>
      </c>
      <c r="AW4432" s="12" t="s">
        <v>27</v>
      </c>
      <c r="AX4432" s="12" t="s">
        <v>72</v>
      </c>
      <c r="AY4432" s="155" t="s">
        <v>157</v>
      </c>
    </row>
    <row r="4433" spans="2:51" s="13" customFormat="1">
      <c r="B4433" s="159"/>
      <c r="D4433" s="154" t="s">
        <v>259</v>
      </c>
      <c r="E4433" s="160" t="s">
        <v>1</v>
      </c>
      <c r="F4433" s="161" t="s">
        <v>6065</v>
      </c>
      <c r="H4433" s="162">
        <v>21.132000000000001</v>
      </c>
      <c r="L4433" s="159"/>
      <c r="M4433" s="163"/>
      <c r="T4433" s="164"/>
      <c r="AT4433" s="160" t="s">
        <v>259</v>
      </c>
      <c r="AU4433" s="160" t="s">
        <v>88</v>
      </c>
      <c r="AV4433" s="13" t="s">
        <v>88</v>
      </c>
      <c r="AW4433" s="13" t="s">
        <v>27</v>
      </c>
      <c r="AX4433" s="13" t="s">
        <v>72</v>
      </c>
      <c r="AY4433" s="160" t="s">
        <v>157</v>
      </c>
    </row>
    <row r="4434" spans="2:51" s="13" customFormat="1">
      <c r="B4434" s="159"/>
      <c r="D4434" s="154" t="s">
        <v>259</v>
      </c>
      <c r="E4434" s="160" t="s">
        <v>1</v>
      </c>
      <c r="F4434" s="161" t="s">
        <v>6066</v>
      </c>
      <c r="H4434" s="162">
        <v>30.818000000000001</v>
      </c>
      <c r="L4434" s="159"/>
      <c r="M4434" s="163"/>
      <c r="T4434" s="164"/>
      <c r="AT4434" s="160" t="s">
        <v>259</v>
      </c>
      <c r="AU4434" s="160" t="s">
        <v>88</v>
      </c>
      <c r="AV4434" s="13" t="s">
        <v>88</v>
      </c>
      <c r="AW4434" s="13" t="s">
        <v>27</v>
      </c>
      <c r="AX4434" s="13" t="s">
        <v>72</v>
      </c>
      <c r="AY4434" s="160" t="s">
        <v>157</v>
      </c>
    </row>
    <row r="4435" spans="2:51" s="13" customFormat="1">
      <c r="B4435" s="159"/>
      <c r="D4435" s="154" t="s">
        <v>259</v>
      </c>
      <c r="E4435" s="160" t="s">
        <v>1</v>
      </c>
      <c r="F4435" s="161" t="s">
        <v>6067</v>
      </c>
      <c r="H4435" s="162">
        <v>54.606999999999999</v>
      </c>
      <c r="L4435" s="159"/>
      <c r="M4435" s="163"/>
      <c r="T4435" s="164"/>
      <c r="AT4435" s="160" t="s">
        <v>259</v>
      </c>
      <c r="AU4435" s="160" t="s">
        <v>88</v>
      </c>
      <c r="AV4435" s="13" t="s">
        <v>88</v>
      </c>
      <c r="AW4435" s="13" t="s">
        <v>27</v>
      </c>
      <c r="AX4435" s="13" t="s">
        <v>72</v>
      </c>
      <c r="AY4435" s="160" t="s">
        <v>157</v>
      </c>
    </row>
    <row r="4436" spans="2:51" s="13" customFormat="1">
      <c r="B4436" s="159"/>
      <c r="D4436" s="154" t="s">
        <v>259</v>
      </c>
      <c r="E4436" s="160" t="s">
        <v>1</v>
      </c>
      <c r="F4436" s="161" t="s">
        <v>6068</v>
      </c>
      <c r="H4436" s="162">
        <v>45.844000000000001</v>
      </c>
      <c r="L4436" s="159"/>
      <c r="M4436" s="163"/>
      <c r="T4436" s="164"/>
      <c r="AT4436" s="160" t="s">
        <v>259</v>
      </c>
      <c r="AU4436" s="160" t="s">
        <v>88</v>
      </c>
      <c r="AV4436" s="13" t="s">
        <v>88</v>
      </c>
      <c r="AW4436" s="13" t="s">
        <v>27</v>
      </c>
      <c r="AX4436" s="13" t="s">
        <v>72</v>
      </c>
      <c r="AY4436" s="160" t="s">
        <v>157</v>
      </c>
    </row>
    <row r="4437" spans="2:51" s="13" customFormat="1" ht="20">
      <c r="B4437" s="159"/>
      <c r="D4437" s="154" t="s">
        <v>259</v>
      </c>
      <c r="E4437" s="160" t="s">
        <v>1</v>
      </c>
      <c r="F4437" s="161" t="s">
        <v>6069</v>
      </c>
      <c r="H4437" s="162">
        <v>114.86199999999999</v>
      </c>
      <c r="L4437" s="159"/>
      <c r="M4437" s="163"/>
      <c r="T4437" s="164"/>
      <c r="AT4437" s="160" t="s">
        <v>259</v>
      </c>
      <c r="AU4437" s="160" t="s">
        <v>88</v>
      </c>
      <c r="AV4437" s="13" t="s">
        <v>88</v>
      </c>
      <c r="AW4437" s="13" t="s">
        <v>27</v>
      </c>
      <c r="AX4437" s="13" t="s">
        <v>72</v>
      </c>
      <c r="AY4437" s="160" t="s">
        <v>157</v>
      </c>
    </row>
    <row r="4438" spans="2:51" s="13" customFormat="1">
      <c r="B4438" s="159"/>
      <c r="D4438" s="154" t="s">
        <v>259</v>
      </c>
      <c r="E4438" s="160" t="s">
        <v>1</v>
      </c>
      <c r="F4438" s="161" t="s">
        <v>6070</v>
      </c>
      <c r="H4438" s="162">
        <v>36.433</v>
      </c>
      <c r="L4438" s="159"/>
      <c r="M4438" s="163"/>
      <c r="T4438" s="164"/>
      <c r="AT4438" s="160" t="s">
        <v>259</v>
      </c>
      <c r="AU4438" s="160" t="s">
        <v>88</v>
      </c>
      <c r="AV4438" s="13" t="s">
        <v>88</v>
      </c>
      <c r="AW4438" s="13" t="s">
        <v>27</v>
      </c>
      <c r="AX4438" s="13" t="s">
        <v>72</v>
      </c>
      <c r="AY4438" s="160" t="s">
        <v>157</v>
      </c>
    </row>
    <row r="4439" spans="2:51" s="13" customFormat="1" ht="20">
      <c r="B4439" s="159"/>
      <c r="D4439" s="154" t="s">
        <v>259</v>
      </c>
      <c r="E4439" s="160" t="s">
        <v>1</v>
      </c>
      <c r="F4439" s="161" t="s">
        <v>6071</v>
      </c>
      <c r="H4439" s="162">
        <v>51.759</v>
      </c>
      <c r="L4439" s="159"/>
      <c r="M4439" s="163"/>
      <c r="T4439" s="164"/>
      <c r="AT4439" s="160" t="s">
        <v>259</v>
      </c>
      <c r="AU4439" s="160" t="s">
        <v>88</v>
      </c>
      <c r="AV4439" s="13" t="s">
        <v>88</v>
      </c>
      <c r="AW4439" s="13" t="s">
        <v>27</v>
      </c>
      <c r="AX4439" s="13" t="s">
        <v>72</v>
      </c>
      <c r="AY4439" s="160" t="s">
        <v>157</v>
      </c>
    </row>
    <row r="4440" spans="2:51" s="13" customFormat="1" ht="20">
      <c r="B4440" s="159"/>
      <c r="D4440" s="154" t="s">
        <v>259</v>
      </c>
      <c r="E4440" s="160" t="s">
        <v>1</v>
      </c>
      <c r="F4440" s="161" t="s">
        <v>6072</v>
      </c>
      <c r="H4440" s="162">
        <v>196.96299999999999</v>
      </c>
      <c r="L4440" s="159"/>
      <c r="M4440" s="163"/>
      <c r="T4440" s="164"/>
      <c r="AT4440" s="160" t="s">
        <v>259</v>
      </c>
      <c r="AU4440" s="160" t="s">
        <v>88</v>
      </c>
      <c r="AV4440" s="13" t="s">
        <v>88</v>
      </c>
      <c r="AW4440" s="13" t="s">
        <v>27</v>
      </c>
      <c r="AX4440" s="13" t="s">
        <v>72</v>
      </c>
      <c r="AY4440" s="160" t="s">
        <v>157</v>
      </c>
    </row>
    <row r="4441" spans="2:51" s="13" customFormat="1" ht="20">
      <c r="B4441" s="159"/>
      <c r="D4441" s="154" t="s">
        <v>259</v>
      </c>
      <c r="E4441" s="160" t="s">
        <v>1</v>
      </c>
      <c r="F4441" s="161" t="s">
        <v>6073</v>
      </c>
      <c r="H4441" s="162">
        <v>91.144999999999996</v>
      </c>
      <c r="L4441" s="159"/>
      <c r="M4441" s="163"/>
      <c r="T4441" s="164"/>
      <c r="AT4441" s="160" t="s">
        <v>259</v>
      </c>
      <c r="AU4441" s="160" t="s">
        <v>88</v>
      </c>
      <c r="AV4441" s="13" t="s">
        <v>88</v>
      </c>
      <c r="AW4441" s="13" t="s">
        <v>27</v>
      </c>
      <c r="AX4441" s="13" t="s">
        <v>72</v>
      </c>
      <c r="AY4441" s="160" t="s">
        <v>157</v>
      </c>
    </row>
    <row r="4442" spans="2:51" s="13" customFormat="1">
      <c r="B4442" s="159"/>
      <c r="D4442" s="154" t="s">
        <v>259</v>
      </c>
      <c r="E4442" s="160" t="s">
        <v>1</v>
      </c>
      <c r="F4442" s="161" t="s">
        <v>6074</v>
      </c>
      <c r="H4442" s="162">
        <v>108.223</v>
      </c>
      <c r="L4442" s="159"/>
      <c r="M4442" s="163"/>
      <c r="T4442" s="164"/>
      <c r="AT4442" s="160" t="s">
        <v>259</v>
      </c>
      <c r="AU4442" s="160" t="s">
        <v>88</v>
      </c>
      <c r="AV4442" s="13" t="s">
        <v>88</v>
      </c>
      <c r="AW4442" s="13" t="s">
        <v>27</v>
      </c>
      <c r="AX4442" s="13" t="s">
        <v>72</v>
      </c>
      <c r="AY4442" s="160" t="s">
        <v>157</v>
      </c>
    </row>
    <row r="4443" spans="2:51" s="13" customFormat="1">
      <c r="B4443" s="159"/>
      <c r="D4443" s="154" t="s">
        <v>259</v>
      </c>
      <c r="E4443" s="160" t="s">
        <v>1</v>
      </c>
      <c r="F4443" s="161" t="s">
        <v>6075</v>
      </c>
      <c r="H4443" s="162">
        <v>36.386000000000003</v>
      </c>
      <c r="L4443" s="159"/>
      <c r="M4443" s="163"/>
      <c r="T4443" s="164"/>
      <c r="AT4443" s="160" t="s">
        <v>259</v>
      </c>
      <c r="AU4443" s="160" t="s">
        <v>88</v>
      </c>
      <c r="AV4443" s="13" t="s">
        <v>88</v>
      </c>
      <c r="AW4443" s="13" t="s">
        <v>27</v>
      </c>
      <c r="AX4443" s="13" t="s">
        <v>72</v>
      </c>
      <c r="AY4443" s="160" t="s">
        <v>157</v>
      </c>
    </row>
    <row r="4444" spans="2:51" s="13" customFormat="1">
      <c r="B4444" s="159"/>
      <c r="D4444" s="154" t="s">
        <v>259</v>
      </c>
      <c r="E4444" s="160" t="s">
        <v>1</v>
      </c>
      <c r="F4444" s="161" t="s">
        <v>6076</v>
      </c>
      <c r="H4444" s="162">
        <v>16.652999999999999</v>
      </c>
      <c r="L4444" s="159"/>
      <c r="M4444" s="163"/>
      <c r="T4444" s="164"/>
      <c r="AT4444" s="160" t="s">
        <v>259</v>
      </c>
      <c r="AU4444" s="160" t="s">
        <v>88</v>
      </c>
      <c r="AV4444" s="13" t="s">
        <v>88</v>
      </c>
      <c r="AW4444" s="13" t="s">
        <v>27</v>
      </c>
      <c r="AX4444" s="13" t="s">
        <v>72</v>
      </c>
      <c r="AY4444" s="160" t="s">
        <v>157</v>
      </c>
    </row>
    <row r="4445" spans="2:51" s="13" customFormat="1">
      <c r="B4445" s="159"/>
      <c r="D4445" s="154" t="s">
        <v>259</v>
      </c>
      <c r="E4445" s="160" t="s">
        <v>1</v>
      </c>
      <c r="F4445" s="161" t="s">
        <v>6077</v>
      </c>
      <c r="H4445" s="162">
        <v>29.100999999999999</v>
      </c>
      <c r="L4445" s="159"/>
      <c r="M4445" s="163"/>
      <c r="T4445" s="164"/>
      <c r="AT4445" s="160" t="s">
        <v>259</v>
      </c>
      <c r="AU4445" s="160" t="s">
        <v>88</v>
      </c>
      <c r="AV4445" s="13" t="s">
        <v>88</v>
      </c>
      <c r="AW4445" s="13" t="s">
        <v>27</v>
      </c>
      <c r="AX4445" s="13" t="s">
        <v>72</v>
      </c>
      <c r="AY4445" s="160" t="s">
        <v>157</v>
      </c>
    </row>
    <row r="4446" spans="2:51" s="13" customFormat="1">
      <c r="B4446" s="159"/>
      <c r="D4446" s="154" t="s">
        <v>259</v>
      </c>
      <c r="E4446" s="160" t="s">
        <v>1</v>
      </c>
      <c r="F4446" s="161" t="s">
        <v>6078</v>
      </c>
      <c r="H4446" s="162">
        <v>33.131999999999998</v>
      </c>
      <c r="L4446" s="159"/>
      <c r="M4446" s="163"/>
      <c r="T4446" s="164"/>
      <c r="AT4446" s="160" t="s">
        <v>259</v>
      </c>
      <c r="AU4446" s="160" t="s">
        <v>88</v>
      </c>
      <c r="AV4446" s="13" t="s">
        <v>88</v>
      </c>
      <c r="AW4446" s="13" t="s">
        <v>27</v>
      </c>
      <c r="AX4446" s="13" t="s">
        <v>72</v>
      </c>
      <c r="AY4446" s="160" t="s">
        <v>157</v>
      </c>
    </row>
    <row r="4447" spans="2:51" s="13" customFormat="1">
      <c r="B4447" s="159"/>
      <c r="D4447" s="154" t="s">
        <v>259</v>
      </c>
      <c r="E4447" s="160" t="s">
        <v>1</v>
      </c>
      <c r="F4447" s="161" t="s">
        <v>6079</v>
      </c>
      <c r="H4447" s="162">
        <v>35.381</v>
      </c>
      <c r="L4447" s="159"/>
      <c r="M4447" s="163"/>
      <c r="T4447" s="164"/>
      <c r="AT4447" s="160" t="s">
        <v>259</v>
      </c>
      <c r="AU4447" s="160" t="s">
        <v>88</v>
      </c>
      <c r="AV4447" s="13" t="s">
        <v>88</v>
      </c>
      <c r="AW4447" s="13" t="s">
        <v>27</v>
      </c>
      <c r="AX4447" s="13" t="s">
        <v>72</v>
      </c>
      <c r="AY4447" s="160" t="s">
        <v>157</v>
      </c>
    </row>
    <row r="4448" spans="2:51" s="13" customFormat="1">
      <c r="B4448" s="159"/>
      <c r="D4448" s="154" t="s">
        <v>259</v>
      </c>
      <c r="E4448" s="160" t="s">
        <v>1</v>
      </c>
      <c r="F4448" s="161" t="s">
        <v>6080</v>
      </c>
      <c r="H4448" s="162">
        <v>46.192999999999998</v>
      </c>
      <c r="L4448" s="159"/>
      <c r="M4448" s="163"/>
      <c r="T4448" s="164"/>
      <c r="AT4448" s="160" t="s">
        <v>259</v>
      </c>
      <c r="AU4448" s="160" t="s">
        <v>88</v>
      </c>
      <c r="AV4448" s="13" t="s">
        <v>88</v>
      </c>
      <c r="AW4448" s="13" t="s">
        <v>27</v>
      </c>
      <c r="AX4448" s="13" t="s">
        <v>72</v>
      </c>
      <c r="AY4448" s="160" t="s">
        <v>157</v>
      </c>
    </row>
    <row r="4449" spans="2:65" s="14" customFormat="1">
      <c r="B4449" s="165"/>
      <c r="D4449" s="154" t="s">
        <v>259</v>
      </c>
      <c r="E4449" s="166" t="s">
        <v>1</v>
      </c>
      <c r="F4449" s="167" t="s">
        <v>265</v>
      </c>
      <c r="H4449" s="168">
        <v>3084.3180000000002</v>
      </c>
      <c r="L4449" s="165"/>
      <c r="M4449" s="169"/>
      <c r="T4449" s="170"/>
      <c r="AT4449" s="166" t="s">
        <v>259</v>
      </c>
      <c r="AU4449" s="166" t="s">
        <v>88</v>
      </c>
      <c r="AV4449" s="14" t="s">
        <v>164</v>
      </c>
      <c r="AW4449" s="14" t="s">
        <v>27</v>
      </c>
      <c r="AX4449" s="14" t="s">
        <v>80</v>
      </c>
      <c r="AY4449" s="166" t="s">
        <v>157</v>
      </c>
    </row>
    <row r="4450" spans="2:65" s="1" customFormat="1" ht="33" customHeight="1">
      <c r="B4450" s="28"/>
      <c r="C4450" s="198" t="s">
        <v>6086</v>
      </c>
      <c r="D4450" s="198" t="s">
        <v>160</v>
      </c>
      <c r="E4450" s="199" t="s">
        <v>1856</v>
      </c>
      <c r="F4450" s="200" t="s">
        <v>6087</v>
      </c>
      <c r="G4450" s="201" t="s">
        <v>306</v>
      </c>
      <c r="H4450" s="202">
        <v>4141.2039999999997</v>
      </c>
      <c r="I4450" s="903"/>
      <c r="J4450" s="203">
        <f>ROUND(I4450*H4450,2)</f>
        <v>0</v>
      </c>
      <c r="K4450" s="200" t="s">
        <v>2720</v>
      </c>
      <c r="L4450" s="28"/>
      <c r="M4450" s="140" t="s">
        <v>1</v>
      </c>
      <c r="N4450" s="141" t="s">
        <v>38</v>
      </c>
      <c r="O4450" s="142">
        <v>3.3000000000000002E-2</v>
      </c>
      <c r="P4450" s="142">
        <f>O4450*H4450</f>
        <v>136.65973199999999</v>
      </c>
      <c r="Q4450" s="142">
        <v>2.0000000000000001E-4</v>
      </c>
      <c r="R4450" s="142">
        <f>Q4450*H4450</f>
        <v>0.8282408</v>
      </c>
      <c r="S4450" s="142">
        <v>0</v>
      </c>
      <c r="T4450" s="143">
        <f>S4450*H4450</f>
        <v>0</v>
      </c>
      <c r="AR4450" s="144" t="s">
        <v>188</v>
      </c>
      <c r="AT4450" s="144" t="s">
        <v>160</v>
      </c>
      <c r="AU4450" s="144" t="s">
        <v>88</v>
      </c>
      <c r="AY4450" s="16" t="s">
        <v>157</v>
      </c>
      <c r="BE4450" s="145">
        <f>IF(N4450="základní",J4450,0)</f>
        <v>0</v>
      </c>
      <c r="BF4450" s="145">
        <f>IF(N4450="snížená",J4450,0)</f>
        <v>0</v>
      </c>
      <c r="BG4450" s="145">
        <f>IF(N4450="zákl. přenesená",J4450,0)</f>
        <v>0</v>
      </c>
      <c r="BH4450" s="145">
        <f>IF(N4450="sníž. přenesená",J4450,0)</f>
        <v>0</v>
      </c>
      <c r="BI4450" s="145">
        <f>IF(N4450="nulová",J4450,0)</f>
        <v>0</v>
      </c>
      <c r="BJ4450" s="16" t="s">
        <v>88</v>
      </c>
      <c r="BK4450" s="145">
        <f>ROUND(I4450*H4450,2)</f>
        <v>0</v>
      </c>
      <c r="BL4450" s="16" t="s">
        <v>188</v>
      </c>
      <c r="BM4450" s="144" t="s">
        <v>6088</v>
      </c>
    </row>
    <row r="4451" spans="2:65" s="1" customFormat="1">
      <c r="B4451" s="28"/>
      <c r="D4451" s="150" t="s">
        <v>214</v>
      </c>
      <c r="F4451" s="870" t="s">
        <v>1859</v>
      </c>
      <c r="L4451" s="28"/>
      <c r="M4451" s="152"/>
      <c r="T4451" s="52"/>
      <c r="AT4451" s="16" t="s">
        <v>214</v>
      </c>
      <c r="AU4451" s="16" t="s">
        <v>88</v>
      </c>
    </row>
    <row r="4452" spans="2:65" s="12" customFormat="1">
      <c r="B4452" s="153"/>
      <c r="D4452" s="154" t="s">
        <v>259</v>
      </c>
      <c r="E4452" s="155" t="s">
        <v>1</v>
      </c>
      <c r="F4452" s="156" t="s">
        <v>2723</v>
      </c>
      <c r="H4452" s="155" t="s">
        <v>1</v>
      </c>
      <c r="L4452" s="153"/>
      <c r="M4452" s="157"/>
      <c r="T4452" s="158"/>
      <c r="AT4452" s="155" t="s">
        <v>259</v>
      </c>
      <c r="AU4452" s="155" t="s">
        <v>88</v>
      </c>
      <c r="AV4452" s="12" t="s">
        <v>80</v>
      </c>
      <c r="AW4452" s="12" t="s">
        <v>27</v>
      </c>
      <c r="AX4452" s="12" t="s">
        <v>72</v>
      </c>
      <c r="AY4452" s="155" t="s">
        <v>157</v>
      </c>
    </row>
    <row r="4453" spans="2:65" s="12" customFormat="1">
      <c r="B4453" s="153"/>
      <c r="D4453" s="154" t="s">
        <v>259</v>
      </c>
      <c r="E4453" s="155" t="s">
        <v>1</v>
      </c>
      <c r="F4453" s="156" t="s">
        <v>2758</v>
      </c>
      <c r="H4453" s="155" t="s">
        <v>1</v>
      </c>
      <c r="L4453" s="153"/>
      <c r="M4453" s="157"/>
      <c r="T4453" s="158"/>
      <c r="AT4453" s="155" t="s">
        <v>259</v>
      </c>
      <c r="AU4453" s="155" t="s">
        <v>88</v>
      </c>
      <c r="AV4453" s="12" t="s">
        <v>80</v>
      </c>
      <c r="AW4453" s="12" t="s">
        <v>27</v>
      </c>
      <c r="AX4453" s="12" t="s">
        <v>72</v>
      </c>
      <c r="AY4453" s="155" t="s">
        <v>157</v>
      </c>
    </row>
    <row r="4454" spans="2:65" s="13" customFormat="1" ht="20">
      <c r="B4454" s="159"/>
      <c r="D4454" s="154" t="s">
        <v>259</v>
      </c>
      <c r="E4454" s="160" t="s">
        <v>1</v>
      </c>
      <c r="F4454" s="161" t="s">
        <v>6089</v>
      </c>
      <c r="H4454" s="162">
        <v>74.108000000000004</v>
      </c>
      <c r="L4454" s="159"/>
      <c r="M4454" s="163"/>
      <c r="T4454" s="164"/>
      <c r="AT4454" s="160" t="s">
        <v>259</v>
      </c>
      <c r="AU4454" s="160" t="s">
        <v>88</v>
      </c>
      <c r="AV4454" s="13" t="s">
        <v>88</v>
      </c>
      <c r="AW4454" s="13" t="s">
        <v>27</v>
      </c>
      <c r="AX4454" s="13" t="s">
        <v>72</v>
      </c>
      <c r="AY4454" s="160" t="s">
        <v>157</v>
      </c>
    </row>
    <row r="4455" spans="2:65" s="13" customFormat="1" ht="20">
      <c r="B4455" s="159"/>
      <c r="D4455" s="154" t="s">
        <v>259</v>
      </c>
      <c r="E4455" s="160" t="s">
        <v>1</v>
      </c>
      <c r="F4455" s="161" t="s">
        <v>6090</v>
      </c>
      <c r="H4455" s="162">
        <v>52.146999999999998</v>
      </c>
      <c r="L4455" s="159"/>
      <c r="M4455" s="163"/>
      <c r="T4455" s="164"/>
      <c r="AT4455" s="160" t="s">
        <v>259</v>
      </c>
      <c r="AU4455" s="160" t="s">
        <v>88</v>
      </c>
      <c r="AV4455" s="13" t="s">
        <v>88</v>
      </c>
      <c r="AW4455" s="13" t="s">
        <v>27</v>
      </c>
      <c r="AX4455" s="13" t="s">
        <v>72</v>
      </c>
      <c r="AY4455" s="160" t="s">
        <v>157</v>
      </c>
    </row>
    <row r="4456" spans="2:65" s="13" customFormat="1" ht="20">
      <c r="B4456" s="159"/>
      <c r="D4456" s="154" t="s">
        <v>259</v>
      </c>
      <c r="E4456" s="160" t="s">
        <v>1</v>
      </c>
      <c r="F4456" s="161" t="s">
        <v>6091</v>
      </c>
      <c r="H4456" s="162">
        <v>46.451000000000001</v>
      </c>
      <c r="L4456" s="159"/>
      <c r="M4456" s="163"/>
      <c r="T4456" s="164"/>
      <c r="AT4456" s="160" t="s">
        <v>259</v>
      </c>
      <c r="AU4456" s="160" t="s">
        <v>88</v>
      </c>
      <c r="AV4456" s="13" t="s">
        <v>88</v>
      </c>
      <c r="AW4456" s="13" t="s">
        <v>27</v>
      </c>
      <c r="AX4456" s="13" t="s">
        <v>72</v>
      </c>
      <c r="AY4456" s="160" t="s">
        <v>157</v>
      </c>
    </row>
    <row r="4457" spans="2:65" s="13" customFormat="1" ht="20">
      <c r="B4457" s="159"/>
      <c r="D4457" s="154" t="s">
        <v>259</v>
      </c>
      <c r="E4457" s="160" t="s">
        <v>1</v>
      </c>
      <c r="F4457" s="161" t="s">
        <v>6092</v>
      </c>
      <c r="H4457" s="162">
        <v>75.313000000000002</v>
      </c>
      <c r="L4457" s="159"/>
      <c r="M4457" s="163"/>
      <c r="T4457" s="164"/>
      <c r="AT4457" s="160" t="s">
        <v>259</v>
      </c>
      <c r="AU4457" s="160" t="s">
        <v>88</v>
      </c>
      <c r="AV4457" s="13" t="s">
        <v>88</v>
      </c>
      <c r="AW4457" s="13" t="s">
        <v>27</v>
      </c>
      <c r="AX4457" s="13" t="s">
        <v>72</v>
      </c>
      <c r="AY4457" s="160" t="s">
        <v>157</v>
      </c>
    </row>
    <row r="4458" spans="2:65" s="13" customFormat="1" ht="20">
      <c r="B4458" s="159"/>
      <c r="D4458" s="154" t="s">
        <v>259</v>
      </c>
      <c r="E4458" s="160" t="s">
        <v>1</v>
      </c>
      <c r="F4458" s="161" t="s">
        <v>6093</v>
      </c>
      <c r="H4458" s="162">
        <v>74.959000000000003</v>
      </c>
      <c r="L4458" s="159"/>
      <c r="M4458" s="163"/>
      <c r="T4458" s="164"/>
      <c r="AT4458" s="160" t="s">
        <v>259</v>
      </c>
      <c r="AU4458" s="160" t="s">
        <v>88</v>
      </c>
      <c r="AV4458" s="13" t="s">
        <v>88</v>
      </c>
      <c r="AW4458" s="13" t="s">
        <v>27</v>
      </c>
      <c r="AX4458" s="13" t="s">
        <v>72</v>
      </c>
      <c r="AY4458" s="160" t="s">
        <v>157</v>
      </c>
    </row>
    <row r="4459" spans="2:65" s="13" customFormat="1" ht="20">
      <c r="B4459" s="159"/>
      <c r="D4459" s="154" t="s">
        <v>259</v>
      </c>
      <c r="E4459" s="160" t="s">
        <v>1</v>
      </c>
      <c r="F4459" s="161" t="s">
        <v>6094</v>
      </c>
      <c r="H4459" s="162">
        <v>60.793999999999997</v>
      </c>
      <c r="L4459" s="159"/>
      <c r="M4459" s="163"/>
      <c r="T4459" s="164"/>
      <c r="AT4459" s="160" t="s">
        <v>259</v>
      </c>
      <c r="AU4459" s="160" t="s">
        <v>88</v>
      </c>
      <c r="AV4459" s="13" t="s">
        <v>88</v>
      </c>
      <c r="AW4459" s="13" t="s">
        <v>27</v>
      </c>
      <c r="AX4459" s="13" t="s">
        <v>72</v>
      </c>
      <c r="AY4459" s="160" t="s">
        <v>157</v>
      </c>
    </row>
    <row r="4460" spans="2:65" s="13" customFormat="1">
      <c r="B4460" s="159"/>
      <c r="D4460" s="154" t="s">
        <v>259</v>
      </c>
      <c r="E4460" s="160" t="s">
        <v>1</v>
      </c>
      <c r="F4460" s="161" t="s">
        <v>6095</v>
      </c>
      <c r="H4460" s="162">
        <v>66.003</v>
      </c>
      <c r="L4460" s="159"/>
      <c r="M4460" s="163"/>
      <c r="T4460" s="164"/>
      <c r="AT4460" s="160" t="s">
        <v>259</v>
      </c>
      <c r="AU4460" s="160" t="s">
        <v>88</v>
      </c>
      <c r="AV4460" s="13" t="s">
        <v>88</v>
      </c>
      <c r="AW4460" s="13" t="s">
        <v>27</v>
      </c>
      <c r="AX4460" s="13" t="s">
        <v>72</v>
      </c>
      <c r="AY4460" s="160" t="s">
        <v>157</v>
      </c>
    </row>
    <row r="4461" spans="2:65" s="13" customFormat="1" ht="20">
      <c r="B4461" s="159"/>
      <c r="D4461" s="154" t="s">
        <v>259</v>
      </c>
      <c r="E4461" s="160" t="s">
        <v>1</v>
      </c>
      <c r="F4461" s="161" t="s">
        <v>6096</v>
      </c>
      <c r="H4461" s="162">
        <v>74.022000000000006</v>
      </c>
      <c r="L4461" s="159"/>
      <c r="M4461" s="163"/>
      <c r="T4461" s="164"/>
      <c r="AT4461" s="160" t="s">
        <v>259</v>
      </c>
      <c r="AU4461" s="160" t="s">
        <v>88</v>
      </c>
      <c r="AV4461" s="13" t="s">
        <v>88</v>
      </c>
      <c r="AW4461" s="13" t="s">
        <v>27</v>
      </c>
      <c r="AX4461" s="13" t="s">
        <v>72</v>
      </c>
      <c r="AY4461" s="160" t="s">
        <v>157</v>
      </c>
    </row>
    <row r="4462" spans="2:65" s="13" customFormat="1">
      <c r="B4462" s="159"/>
      <c r="D4462" s="154" t="s">
        <v>259</v>
      </c>
      <c r="E4462" s="160" t="s">
        <v>1</v>
      </c>
      <c r="F4462" s="161" t="s">
        <v>6097</v>
      </c>
      <c r="H4462" s="162">
        <v>58.003999999999998</v>
      </c>
      <c r="L4462" s="159"/>
      <c r="M4462" s="163"/>
      <c r="T4462" s="164"/>
      <c r="AT4462" s="160" t="s">
        <v>259</v>
      </c>
      <c r="AU4462" s="160" t="s">
        <v>88</v>
      </c>
      <c r="AV4462" s="13" t="s">
        <v>88</v>
      </c>
      <c r="AW4462" s="13" t="s">
        <v>27</v>
      </c>
      <c r="AX4462" s="13" t="s">
        <v>72</v>
      </c>
      <c r="AY4462" s="160" t="s">
        <v>157</v>
      </c>
    </row>
    <row r="4463" spans="2:65" s="13" customFormat="1">
      <c r="B4463" s="159"/>
      <c r="D4463" s="154" t="s">
        <v>259</v>
      </c>
      <c r="E4463" s="160" t="s">
        <v>1</v>
      </c>
      <c r="F4463" s="161" t="s">
        <v>6098</v>
      </c>
      <c r="H4463" s="162">
        <v>17.849</v>
      </c>
      <c r="L4463" s="159"/>
      <c r="M4463" s="163"/>
      <c r="T4463" s="164"/>
      <c r="AT4463" s="160" t="s">
        <v>259</v>
      </c>
      <c r="AU4463" s="160" t="s">
        <v>88</v>
      </c>
      <c r="AV4463" s="13" t="s">
        <v>88</v>
      </c>
      <c r="AW4463" s="13" t="s">
        <v>27</v>
      </c>
      <c r="AX4463" s="13" t="s">
        <v>72</v>
      </c>
      <c r="AY4463" s="160" t="s">
        <v>157</v>
      </c>
    </row>
    <row r="4464" spans="2:65" s="13" customFormat="1">
      <c r="B4464" s="159"/>
      <c r="D4464" s="154" t="s">
        <v>259</v>
      </c>
      <c r="E4464" s="160" t="s">
        <v>1</v>
      </c>
      <c r="F4464" s="161" t="s">
        <v>6099</v>
      </c>
      <c r="H4464" s="162">
        <v>73.64</v>
      </c>
      <c r="L4464" s="159"/>
      <c r="M4464" s="163"/>
      <c r="T4464" s="164"/>
      <c r="AT4464" s="160" t="s">
        <v>259</v>
      </c>
      <c r="AU4464" s="160" t="s">
        <v>88</v>
      </c>
      <c r="AV4464" s="13" t="s">
        <v>88</v>
      </c>
      <c r="AW4464" s="13" t="s">
        <v>27</v>
      </c>
      <c r="AX4464" s="13" t="s">
        <v>72</v>
      </c>
      <c r="AY4464" s="160" t="s">
        <v>157</v>
      </c>
    </row>
    <row r="4465" spans="2:51" s="13" customFormat="1">
      <c r="B4465" s="159"/>
      <c r="D4465" s="154" t="s">
        <v>259</v>
      </c>
      <c r="E4465" s="160" t="s">
        <v>1</v>
      </c>
      <c r="F4465" s="161" t="s">
        <v>6100</v>
      </c>
      <c r="H4465" s="162">
        <v>63.433</v>
      </c>
      <c r="L4465" s="159"/>
      <c r="M4465" s="163"/>
      <c r="T4465" s="164"/>
      <c r="AT4465" s="160" t="s">
        <v>259</v>
      </c>
      <c r="AU4465" s="160" t="s">
        <v>88</v>
      </c>
      <c r="AV4465" s="13" t="s">
        <v>88</v>
      </c>
      <c r="AW4465" s="13" t="s">
        <v>27</v>
      </c>
      <c r="AX4465" s="13" t="s">
        <v>72</v>
      </c>
      <c r="AY4465" s="160" t="s">
        <v>157</v>
      </c>
    </row>
    <row r="4466" spans="2:51" s="13" customFormat="1" ht="20">
      <c r="B4466" s="159"/>
      <c r="D4466" s="154" t="s">
        <v>259</v>
      </c>
      <c r="E4466" s="160" t="s">
        <v>1</v>
      </c>
      <c r="F4466" s="161" t="s">
        <v>6101</v>
      </c>
      <c r="H4466" s="162">
        <v>59.12</v>
      </c>
      <c r="L4466" s="159"/>
      <c r="M4466" s="163"/>
      <c r="T4466" s="164"/>
      <c r="AT4466" s="160" t="s">
        <v>259</v>
      </c>
      <c r="AU4466" s="160" t="s">
        <v>88</v>
      </c>
      <c r="AV4466" s="13" t="s">
        <v>88</v>
      </c>
      <c r="AW4466" s="13" t="s">
        <v>27</v>
      </c>
      <c r="AX4466" s="13" t="s">
        <v>72</v>
      </c>
      <c r="AY4466" s="160" t="s">
        <v>157</v>
      </c>
    </row>
    <row r="4467" spans="2:51" s="13" customFormat="1">
      <c r="B4467" s="159"/>
      <c r="D4467" s="154" t="s">
        <v>259</v>
      </c>
      <c r="E4467" s="160" t="s">
        <v>1</v>
      </c>
      <c r="F4467" s="161" t="s">
        <v>6102</v>
      </c>
      <c r="H4467" s="162">
        <v>26.725999999999999</v>
      </c>
      <c r="L4467" s="159"/>
      <c r="M4467" s="163"/>
      <c r="T4467" s="164"/>
      <c r="AT4467" s="160" t="s">
        <v>259</v>
      </c>
      <c r="AU4467" s="160" t="s">
        <v>88</v>
      </c>
      <c r="AV4467" s="13" t="s">
        <v>88</v>
      </c>
      <c r="AW4467" s="13" t="s">
        <v>27</v>
      </c>
      <c r="AX4467" s="13" t="s">
        <v>72</v>
      </c>
      <c r="AY4467" s="160" t="s">
        <v>157</v>
      </c>
    </row>
    <row r="4468" spans="2:51" s="13" customFormat="1">
      <c r="B4468" s="159"/>
      <c r="D4468" s="154" t="s">
        <v>259</v>
      </c>
      <c r="E4468" s="160" t="s">
        <v>1</v>
      </c>
      <c r="F4468" s="161" t="s">
        <v>6103</v>
      </c>
      <c r="H4468" s="162">
        <v>25.87</v>
      </c>
      <c r="L4468" s="159"/>
      <c r="M4468" s="163"/>
      <c r="T4468" s="164"/>
      <c r="AT4468" s="160" t="s">
        <v>259</v>
      </c>
      <c r="AU4468" s="160" t="s">
        <v>88</v>
      </c>
      <c r="AV4468" s="13" t="s">
        <v>88</v>
      </c>
      <c r="AW4468" s="13" t="s">
        <v>27</v>
      </c>
      <c r="AX4468" s="13" t="s">
        <v>72</v>
      </c>
      <c r="AY4468" s="160" t="s">
        <v>157</v>
      </c>
    </row>
    <row r="4469" spans="2:51" s="13" customFormat="1" ht="20">
      <c r="B4469" s="159"/>
      <c r="D4469" s="154" t="s">
        <v>259</v>
      </c>
      <c r="E4469" s="160" t="s">
        <v>1</v>
      </c>
      <c r="F4469" s="161" t="s">
        <v>6104</v>
      </c>
      <c r="H4469" s="162">
        <v>72.926000000000002</v>
      </c>
      <c r="L4469" s="159"/>
      <c r="M4469" s="163"/>
      <c r="T4469" s="164"/>
      <c r="AT4469" s="160" t="s">
        <v>259</v>
      </c>
      <c r="AU4469" s="160" t="s">
        <v>88</v>
      </c>
      <c r="AV4469" s="13" t="s">
        <v>88</v>
      </c>
      <c r="AW4469" s="13" t="s">
        <v>27</v>
      </c>
      <c r="AX4469" s="13" t="s">
        <v>72</v>
      </c>
      <c r="AY4469" s="160" t="s">
        <v>157</v>
      </c>
    </row>
    <row r="4470" spans="2:51" s="13" customFormat="1">
      <c r="B4470" s="159"/>
      <c r="D4470" s="154" t="s">
        <v>259</v>
      </c>
      <c r="E4470" s="160" t="s">
        <v>1</v>
      </c>
      <c r="F4470" s="161" t="s">
        <v>6105</v>
      </c>
      <c r="H4470" s="162">
        <v>61.435000000000002</v>
      </c>
      <c r="L4470" s="159"/>
      <c r="M4470" s="163"/>
      <c r="T4470" s="164"/>
      <c r="AT4470" s="160" t="s">
        <v>259</v>
      </c>
      <c r="AU4470" s="160" t="s">
        <v>88</v>
      </c>
      <c r="AV4470" s="13" t="s">
        <v>88</v>
      </c>
      <c r="AW4470" s="13" t="s">
        <v>27</v>
      </c>
      <c r="AX4470" s="13" t="s">
        <v>72</v>
      </c>
      <c r="AY4470" s="160" t="s">
        <v>157</v>
      </c>
    </row>
    <row r="4471" spans="2:51" s="13" customFormat="1">
      <c r="B4471" s="159"/>
      <c r="D4471" s="154" t="s">
        <v>259</v>
      </c>
      <c r="E4471" s="160" t="s">
        <v>1</v>
      </c>
      <c r="F4471" s="161" t="s">
        <v>6106</v>
      </c>
      <c r="H4471" s="162">
        <v>53.268000000000001</v>
      </c>
      <c r="L4471" s="159"/>
      <c r="M4471" s="163"/>
      <c r="T4471" s="164"/>
      <c r="AT4471" s="160" t="s">
        <v>259</v>
      </c>
      <c r="AU4471" s="160" t="s">
        <v>88</v>
      </c>
      <c r="AV4471" s="13" t="s">
        <v>88</v>
      </c>
      <c r="AW4471" s="13" t="s">
        <v>27</v>
      </c>
      <c r="AX4471" s="13" t="s">
        <v>72</v>
      </c>
      <c r="AY4471" s="160" t="s">
        <v>157</v>
      </c>
    </row>
    <row r="4472" spans="2:51" s="13" customFormat="1">
      <c r="B4472" s="159"/>
      <c r="D4472" s="154" t="s">
        <v>259</v>
      </c>
      <c r="E4472" s="160" t="s">
        <v>1</v>
      </c>
      <c r="F4472" s="161" t="s">
        <v>6107</v>
      </c>
      <c r="H4472" s="162">
        <v>20.818000000000001</v>
      </c>
      <c r="L4472" s="159"/>
      <c r="M4472" s="163"/>
      <c r="T4472" s="164"/>
      <c r="AT4472" s="160" t="s">
        <v>259</v>
      </c>
      <c r="AU4472" s="160" t="s">
        <v>88</v>
      </c>
      <c r="AV4472" s="13" t="s">
        <v>88</v>
      </c>
      <c r="AW4472" s="13" t="s">
        <v>27</v>
      </c>
      <c r="AX4472" s="13" t="s">
        <v>72</v>
      </c>
      <c r="AY4472" s="160" t="s">
        <v>157</v>
      </c>
    </row>
    <row r="4473" spans="2:51" s="12" customFormat="1">
      <c r="B4473" s="153"/>
      <c r="D4473" s="154" t="s">
        <v>259</v>
      </c>
      <c r="E4473" s="155" t="s">
        <v>1</v>
      </c>
      <c r="F4473" s="156" t="s">
        <v>2759</v>
      </c>
      <c r="H4473" s="155" t="s">
        <v>1</v>
      </c>
      <c r="L4473" s="153"/>
      <c r="M4473" s="157"/>
      <c r="T4473" s="158"/>
      <c r="AT4473" s="155" t="s">
        <v>259</v>
      </c>
      <c r="AU4473" s="155" t="s">
        <v>88</v>
      </c>
      <c r="AV4473" s="12" t="s">
        <v>80</v>
      </c>
      <c r="AW4473" s="12" t="s">
        <v>27</v>
      </c>
      <c r="AX4473" s="12" t="s">
        <v>72</v>
      </c>
      <c r="AY4473" s="155" t="s">
        <v>157</v>
      </c>
    </row>
    <row r="4474" spans="2:51" s="13" customFormat="1">
      <c r="B4474" s="159"/>
      <c r="D4474" s="154" t="s">
        <v>259</v>
      </c>
      <c r="E4474" s="160" t="s">
        <v>1</v>
      </c>
      <c r="F4474" s="161" t="s">
        <v>6029</v>
      </c>
      <c r="H4474" s="162">
        <v>87.06</v>
      </c>
      <c r="L4474" s="159"/>
      <c r="M4474" s="163"/>
      <c r="T4474" s="164"/>
      <c r="AT4474" s="160" t="s">
        <v>259</v>
      </c>
      <c r="AU4474" s="160" t="s">
        <v>88</v>
      </c>
      <c r="AV4474" s="13" t="s">
        <v>88</v>
      </c>
      <c r="AW4474" s="13" t="s">
        <v>27</v>
      </c>
      <c r="AX4474" s="13" t="s">
        <v>72</v>
      </c>
      <c r="AY4474" s="160" t="s">
        <v>157</v>
      </c>
    </row>
    <row r="4475" spans="2:51" s="13" customFormat="1" ht="20">
      <c r="B4475" s="159"/>
      <c r="D4475" s="154" t="s">
        <v>259</v>
      </c>
      <c r="E4475" s="160" t="s">
        <v>1</v>
      </c>
      <c r="F4475" s="161" t="s">
        <v>6030</v>
      </c>
      <c r="H4475" s="162">
        <v>67.003</v>
      </c>
      <c r="L4475" s="159"/>
      <c r="M4475" s="163"/>
      <c r="T4475" s="164"/>
      <c r="AT4475" s="160" t="s">
        <v>259</v>
      </c>
      <c r="AU4475" s="160" t="s">
        <v>88</v>
      </c>
      <c r="AV4475" s="13" t="s">
        <v>88</v>
      </c>
      <c r="AW4475" s="13" t="s">
        <v>27</v>
      </c>
      <c r="AX4475" s="13" t="s">
        <v>72</v>
      </c>
      <c r="AY4475" s="160" t="s">
        <v>157</v>
      </c>
    </row>
    <row r="4476" spans="2:51" s="13" customFormat="1">
      <c r="B4476" s="159"/>
      <c r="D4476" s="154" t="s">
        <v>259</v>
      </c>
      <c r="E4476" s="160" t="s">
        <v>1</v>
      </c>
      <c r="F4476" s="161" t="s">
        <v>6031</v>
      </c>
      <c r="H4476" s="162">
        <v>80.841999999999999</v>
      </c>
      <c r="L4476" s="159"/>
      <c r="M4476" s="163"/>
      <c r="T4476" s="164"/>
      <c r="AT4476" s="160" t="s">
        <v>259</v>
      </c>
      <c r="AU4476" s="160" t="s">
        <v>88</v>
      </c>
      <c r="AV4476" s="13" t="s">
        <v>88</v>
      </c>
      <c r="AW4476" s="13" t="s">
        <v>27</v>
      </c>
      <c r="AX4476" s="13" t="s">
        <v>72</v>
      </c>
      <c r="AY4476" s="160" t="s">
        <v>157</v>
      </c>
    </row>
    <row r="4477" spans="2:51" s="13" customFormat="1">
      <c r="B4477" s="159"/>
      <c r="D4477" s="154" t="s">
        <v>259</v>
      </c>
      <c r="E4477" s="160" t="s">
        <v>1</v>
      </c>
      <c r="F4477" s="161" t="s">
        <v>6032</v>
      </c>
      <c r="H4477" s="162">
        <v>39.814999999999998</v>
      </c>
      <c r="L4477" s="159"/>
      <c r="M4477" s="163"/>
      <c r="T4477" s="164"/>
      <c r="AT4477" s="160" t="s">
        <v>259</v>
      </c>
      <c r="AU4477" s="160" t="s">
        <v>88</v>
      </c>
      <c r="AV4477" s="13" t="s">
        <v>88</v>
      </c>
      <c r="AW4477" s="13" t="s">
        <v>27</v>
      </c>
      <c r="AX4477" s="13" t="s">
        <v>72</v>
      </c>
      <c r="AY4477" s="160" t="s">
        <v>157</v>
      </c>
    </row>
    <row r="4478" spans="2:51" s="13" customFormat="1">
      <c r="B4478" s="159"/>
      <c r="D4478" s="154" t="s">
        <v>259</v>
      </c>
      <c r="E4478" s="160" t="s">
        <v>1</v>
      </c>
      <c r="F4478" s="161" t="s">
        <v>6033</v>
      </c>
      <c r="H4478" s="162">
        <v>61.64</v>
      </c>
      <c r="L4478" s="159"/>
      <c r="M4478" s="163"/>
      <c r="T4478" s="164"/>
      <c r="AT4478" s="160" t="s">
        <v>259</v>
      </c>
      <c r="AU4478" s="160" t="s">
        <v>88</v>
      </c>
      <c r="AV4478" s="13" t="s">
        <v>88</v>
      </c>
      <c r="AW4478" s="13" t="s">
        <v>27</v>
      </c>
      <c r="AX4478" s="13" t="s">
        <v>72</v>
      </c>
      <c r="AY4478" s="160" t="s">
        <v>157</v>
      </c>
    </row>
    <row r="4479" spans="2:51" s="13" customFormat="1">
      <c r="B4479" s="159"/>
      <c r="D4479" s="154" t="s">
        <v>259</v>
      </c>
      <c r="E4479" s="160" t="s">
        <v>1</v>
      </c>
      <c r="F4479" s="161" t="s">
        <v>6034</v>
      </c>
      <c r="H4479" s="162">
        <v>32.942999999999998</v>
      </c>
      <c r="L4479" s="159"/>
      <c r="M4479" s="163"/>
      <c r="T4479" s="164"/>
      <c r="AT4479" s="160" t="s">
        <v>259</v>
      </c>
      <c r="AU4479" s="160" t="s">
        <v>88</v>
      </c>
      <c r="AV4479" s="13" t="s">
        <v>88</v>
      </c>
      <c r="AW4479" s="13" t="s">
        <v>27</v>
      </c>
      <c r="AX4479" s="13" t="s">
        <v>72</v>
      </c>
      <c r="AY4479" s="160" t="s">
        <v>157</v>
      </c>
    </row>
    <row r="4480" spans="2:51" s="13" customFormat="1">
      <c r="B4480" s="159"/>
      <c r="D4480" s="154" t="s">
        <v>259</v>
      </c>
      <c r="E4480" s="160" t="s">
        <v>1</v>
      </c>
      <c r="F4480" s="161" t="s">
        <v>6035</v>
      </c>
      <c r="H4480" s="162">
        <v>37.69</v>
      </c>
      <c r="L4480" s="159"/>
      <c r="M4480" s="163"/>
      <c r="T4480" s="164"/>
      <c r="AT4480" s="160" t="s">
        <v>259</v>
      </c>
      <c r="AU4480" s="160" t="s">
        <v>88</v>
      </c>
      <c r="AV4480" s="13" t="s">
        <v>88</v>
      </c>
      <c r="AW4480" s="13" t="s">
        <v>27</v>
      </c>
      <c r="AX4480" s="13" t="s">
        <v>72</v>
      </c>
      <c r="AY4480" s="160" t="s">
        <v>157</v>
      </c>
    </row>
    <row r="4481" spans="2:51" s="13" customFormat="1">
      <c r="B4481" s="159"/>
      <c r="D4481" s="154" t="s">
        <v>259</v>
      </c>
      <c r="E4481" s="160" t="s">
        <v>1</v>
      </c>
      <c r="F4481" s="161" t="s">
        <v>6036</v>
      </c>
      <c r="H4481" s="162">
        <v>42.963999999999999</v>
      </c>
      <c r="L4481" s="159"/>
      <c r="M4481" s="163"/>
      <c r="T4481" s="164"/>
      <c r="AT4481" s="160" t="s">
        <v>259</v>
      </c>
      <c r="AU4481" s="160" t="s">
        <v>88</v>
      </c>
      <c r="AV4481" s="13" t="s">
        <v>88</v>
      </c>
      <c r="AW4481" s="13" t="s">
        <v>27</v>
      </c>
      <c r="AX4481" s="13" t="s">
        <v>72</v>
      </c>
      <c r="AY4481" s="160" t="s">
        <v>157</v>
      </c>
    </row>
    <row r="4482" spans="2:51" s="13" customFormat="1">
      <c r="B4482" s="159"/>
      <c r="D4482" s="154" t="s">
        <v>259</v>
      </c>
      <c r="E4482" s="160" t="s">
        <v>1</v>
      </c>
      <c r="F4482" s="161" t="s">
        <v>6037</v>
      </c>
      <c r="H4482" s="162">
        <v>29.227</v>
      </c>
      <c r="L4482" s="159"/>
      <c r="M4482" s="163"/>
      <c r="T4482" s="164"/>
      <c r="AT4482" s="160" t="s">
        <v>259</v>
      </c>
      <c r="AU4482" s="160" t="s">
        <v>88</v>
      </c>
      <c r="AV4482" s="13" t="s">
        <v>88</v>
      </c>
      <c r="AW4482" s="13" t="s">
        <v>27</v>
      </c>
      <c r="AX4482" s="13" t="s">
        <v>72</v>
      </c>
      <c r="AY4482" s="160" t="s">
        <v>157</v>
      </c>
    </row>
    <row r="4483" spans="2:51" s="13" customFormat="1">
      <c r="B4483" s="159"/>
      <c r="D4483" s="154" t="s">
        <v>259</v>
      </c>
      <c r="E4483" s="160" t="s">
        <v>1</v>
      </c>
      <c r="F4483" s="161" t="s">
        <v>6038</v>
      </c>
      <c r="H4483" s="162">
        <v>93.024000000000001</v>
      </c>
      <c r="L4483" s="159"/>
      <c r="M4483" s="163"/>
      <c r="T4483" s="164"/>
      <c r="AT4483" s="160" t="s">
        <v>259</v>
      </c>
      <c r="AU4483" s="160" t="s">
        <v>88</v>
      </c>
      <c r="AV4483" s="13" t="s">
        <v>88</v>
      </c>
      <c r="AW4483" s="13" t="s">
        <v>27</v>
      </c>
      <c r="AX4483" s="13" t="s">
        <v>72</v>
      </c>
      <c r="AY4483" s="160" t="s">
        <v>157</v>
      </c>
    </row>
    <row r="4484" spans="2:51" s="13" customFormat="1">
      <c r="B4484" s="159"/>
      <c r="D4484" s="154" t="s">
        <v>259</v>
      </c>
      <c r="E4484" s="160" t="s">
        <v>1</v>
      </c>
      <c r="F4484" s="161" t="s">
        <v>6039</v>
      </c>
      <c r="H4484" s="162">
        <v>33.277999999999999</v>
      </c>
      <c r="L4484" s="159"/>
      <c r="M4484" s="163"/>
      <c r="T4484" s="164"/>
      <c r="AT4484" s="160" t="s">
        <v>259</v>
      </c>
      <c r="AU4484" s="160" t="s">
        <v>88</v>
      </c>
      <c r="AV4484" s="13" t="s">
        <v>88</v>
      </c>
      <c r="AW4484" s="13" t="s">
        <v>27</v>
      </c>
      <c r="AX4484" s="13" t="s">
        <v>72</v>
      </c>
      <c r="AY4484" s="160" t="s">
        <v>157</v>
      </c>
    </row>
    <row r="4485" spans="2:51" s="13" customFormat="1">
      <c r="B4485" s="159"/>
      <c r="D4485" s="154" t="s">
        <v>259</v>
      </c>
      <c r="E4485" s="160" t="s">
        <v>1</v>
      </c>
      <c r="F4485" s="161" t="s">
        <v>6040</v>
      </c>
      <c r="H4485" s="162">
        <v>81.322000000000003</v>
      </c>
      <c r="L4485" s="159"/>
      <c r="M4485" s="163"/>
      <c r="T4485" s="164"/>
      <c r="AT4485" s="160" t="s">
        <v>259</v>
      </c>
      <c r="AU4485" s="160" t="s">
        <v>88</v>
      </c>
      <c r="AV4485" s="13" t="s">
        <v>88</v>
      </c>
      <c r="AW4485" s="13" t="s">
        <v>27</v>
      </c>
      <c r="AX4485" s="13" t="s">
        <v>72</v>
      </c>
      <c r="AY4485" s="160" t="s">
        <v>157</v>
      </c>
    </row>
    <row r="4486" spans="2:51" s="13" customFormat="1">
      <c r="B4486" s="159"/>
      <c r="D4486" s="154" t="s">
        <v>259</v>
      </c>
      <c r="E4486" s="160" t="s">
        <v>1</v>
      </c>
      <c r="F4486" s="161" t="s">
        <v>6041</v>
      </c>
      <c r="H4486" s="162">
        <v>35.320999999999998</v>
      </c>
      <c r="L4486" s="159"/>
      <c r="M4486" s="163"/>
      <c r="T4486" s="164"/>
      <c r="AT4486" s="160" t="s">
        <v>259</v>
      </c>
      <c r="AU4486" s="160" t="s">
        <v>88</v>
      </c>
      <c r="AV4486" s="13" t="s">
        <v>88</v>
      </c>
      <c r="AW4486" s="13" t="s">
        <v>27</v>
      </c>
      <c r="AX4486" s="13" t="s">
        <v>72</v>
      </c>
      <c r="AY4486" s="160" t="s">
        <v>157</v>
      </c>
    </row>
    <row r="4487" spans="2:51" s="13" customFormat="1">
      <c r="B4487" s="159"/>
      <c r="D4487" s="154" t="s">
        <v>259</v>
      </c>
      <c r="E4487" s="160" t="s">
        <v>1</v>
      </c>
      <c r="F4487" s="161" t="s">
        <v>6042</v>
      </c>
      <c r="H4487" s="162">
        <v>70.944000000000003</v>
      </c>
      <c r="L4487" s="159"/>
      <c r="M4487" s="163"/>
      <c r="T4487" s="164"/>
      <c r="AT4487" s="160" t="s">
        <v>259</v>
      </c>
      <c r="AU4487" s="160" t="s">
        <v>88</v>
      </c>
      <c r="AV4487" s="13" t="s">
        <v>88</v>
      </c>
      <c r="AW4487" s="13" t="s">
        <v>27</v>
      </c>
      <c r="AX4487" s="13" t="s">
        <v>72</v>
      </c>
      <c r="AY4487" s="160" t="s">
        <v>157</v>
      </c>
    </row>
    <row r="4488" spans="2:51" s="13" customFormat="1">
      <c r="B4488" s="159"/>
      <c r="D4488" s="154" t="s">
        <v>259</v>
      </c>
      <c r="E4488" s="160" t="s">
        <v>1</v>
      </c>
      <c r="F4488" s="161" t="s">
        <v>6043</v>
      </c>
      <c r="H4488" s="162">
        <v>20.771000000000001</v>
      </c>
      <c r="L4488" s="159"/>
      <c r="M4488" s="163"/>
      <c r="T4488" s="164"/>
      <c r="AT4488" s="160" t="s">
        <v>259</v>
      </c>
      <c r="AU4488" s="160" t="s">
        <v>88</v>
      </c>
      <c r="AV4488" s="13" t="s">
        <v>88</v>
      </c>
      <c r="AW4488" s="13" t="s">
        <v>27</v>
      </c>
      <c r="AX4488" s="13" t="s">
        <v>72</v>
      </c>
      <c r="AY4488" s="160" t="s">
        <v>157</v>
      </c>
    </row>
    <row r="4489" spans="2:51" s="13" customFormat="1" ht="20">
      <c r="B4489" s="159"/>
      <c r="D4489" s="154" t="s">
        <v>259</v>
      </c>
      <c r="E4489" s="160" t="s">
        <v>1</v>
      </c>
      <c r="F4489" s="161" t="s">
        <v>6044</v>
      </c>
      <c r="H4489" s="162">
        <v>38.021999999999998</v>
      </c>
      <c r="L4489" s="159"/>
      <c r="M4489" s="163"/>
      <c r="T4489" s="164"/>
      <c r="AT4489" s="160" t="s">
        <v>259</v>
      </c>
      <c r="AU4489" s="160" t="s">
        <v>88</v>
      </c>
      <c r="AV4489" s="13" t="s">
        <v>88</v>
      </c>
      <c r="AW4489" s="13" t="s">
        <v>27</v>
      </c>
      <c r="AX4489" s="13" t="s">
        <v>72</v>
      </c>
      <c r="AY4489" s="160" t="s">
        <v>157</v>
      </c>
    </row>
    <row r="4490" spans="2:51" s="12" customFormat="1">
      <c r="B4490" s="153"/>
      <c r="D4490" s="154" t="s">
        <v>259</v>
      </c>
      <c r="E4490" s="155" t="s">
        <v>1</v>
      </c>
      <c r="F4490" s="156" t="s">
        <v>2760</v>
      </c>
      <c r="H4490" s="155" t="s">
        <v>1</v>
      </c>
      <c r="L4490" s="153"/>
      <c r="M4490" s="157"/>
      <c r="T4490" s="158"/>
      <c r="AT4490" s="155" t="s">
        <v>259</v>
      </c>
      <c r="AU4490" s="155" t="s">
        <v>88</v>
      </c>
      <c r="AV4490" s="12" t="s">
        <v>80</v>
      </c>
      <c r="AW4490" s="12" t="s">
        <v>27</v>
      </c>
      <c r="AX4490" s="12" t="s">
        <v>72</v>
      </c>
      <c r="AY4490" s="155" t="s">
        <v>157</v>
      </c>
    </row>
    <row r="4491" spans="2:51" s="13" customFormat="1">
      <c r="B4491" s="159"/>
      <c r="D4491" s="154" t="s">
        <v>259</v>
      </c>
      <c r="E4491" s="160" t="s">
        <v>1</v>
      </c>
      <c r="F4491" s="161" t="s">
        <v>6045</v>
      </c>
      <c r="H4491" s="162">
        <v>53.368000000000002</v>
      </c>
      <c r="L4491" s="159"/>
      <c r="M4491" s="163"/>
      <c r="T4491" s="164"/>
      <c r="AT4491" s="160" t="s">
        <v>259</v>
      </c>
      <c r="AU4491" s="160" t="s">
        <v>88</v>
      </c>
      <c r="AV4491" s="13" t="s">
        <v>88</v>
      </c>
      <c r="AW4491" s="13" t="s">
        <v>27</v>
      </c>
      <c r="AX4491" s="13" t="s">
        <v>72</v>
      </c>
      <c r="AY4491" s="160" t="s">
        <v>157</v>
      </c>
    </row>
    <row r="4492" spans="2:51" s="13" customFormat="1">
      <c r="B4492" s="159"/>
      <c r="D4492" s="154" t="s">
        <v>259</v>
      </c>
      <c r="E4492" s="160" t="s">
        <v>1</v>
      </c>
      <c r="F4492" s="161" t="s">
        <v>6046</v>
      </c>
      <c r="H4492" s="162">
        <v>41.334000000000003</v>
      </c>
      <c r="L4492" s="159"/>
      <c r="M4492" s="163"/>
      <c r="T4492" s="164"/>
      <c r="AT4492" s="160" t="s">
        <v>259</v>
      </c>
      <c r="AU4492" s="160" t="s">
        <v>88</v>
      </c>
      <c r="AV4492" s="13" t="s">
        <v>88</v>
      </c>
      <c r="AW4492" s="13" t="s">
        <v>27</v>
      </c>
      <c r="AX4492" s="13" t="s">
        <v>72</v>
      </c>
      <c r="AY4492" s="160" t="s">
        <v>157</v>
      </c>
    </row>
    <row r="4493" spans="2:51" s="13" customFormat="1">
      <c r="B4493" s="159"/>
      <c r="D4493" s="154" t="s">
        <v>259</v>
      </c>
      <c r="E4493" s="160" t="s">
        <v>1</v>
      </c>
      <c r="F4493" s="161" t="s">
        <v>6047</v>
      </c>
      <c r="H4493" s="162">
        <v>20.344999999999999</v>
      </c>
      <c r="L4493" s="159"/>
      <c r="M4493" s="163"/>
      <c r="T4493" s="164"/>
      <c r="AT4493" s="160" t="s">
        <v>259</v>
      </c>
      <c r="AU4493" s="160" t="s">
        <v>88</v>
      </c>
      <c r="AV4493" s="13" t="s">
        <v>88</v>
      </c>
      <c r="AW4493" s="13" t="s">
        <v>27</v>
      </c>
      <c r="AX4493" s="13" t="s">
        <v>72</v>
      </c>
      <c r="AY4493" s="160" t="s">
        <v>157</v>
      </c>
    </row>
    <row r="4494" spans="2:51" s="13" customFormat="1">
      <c r="B4494" s="159"/>
      <c r="D4494" s="154" t="s">
        <v>259</v>
      </c>
      <c r="E4494" s="160" t="s">
        <v>1</v>
      </c>
      <c r="F4494" s="161" t="s">
        <v>6048</v>
      </c>
      <c r="H4494" s="162">
        <v>23.927</v>
      </c>
      <c r="L4494" s="159"/>
      <c r="M4494" s="163"/>
      <c r="T4494" s="164"/>
      <c r="AT4494" s="160" t="s">
        <v>259</v>
      </c>
      <c r="AU4494" s="160" t="s">
        <v>88</v>
      </c>
      <c r="AV4494" s="13" t="s">
        <v>88</v>
      </c>
      <c r="AW4494" s="13" t="s">
        <v>27</v>
      </c>
      <c r="AX4494" s="13" t="s">
        <v>72</v>
      </c>
      <c r="AY4494" s="160" t="s">
        <v>157</v>
      </c>
    </row>
    <row r="4495" spans="2:51" s="13" customFormat="1">
      <c r="B4495" s="159"/>
      <c r="D4495" s="154" t="s">
        <v>259</v>
      </c>
      <c r="E4495" s="160" t="s">
        <v>1</v>
      </c>
      <c r="F4495" s="161" t="s">
        <v>6049</v>
      </c>
      <c r="H4495" s="162">
        <v>44.93</v>
      </c>
      <c r="L4495" s="159"/>
      <c r="M4495" s="163"/>
      <c r="T4495" s="164"/>
      <c r="AT4495" s="160" t="s">
        <v>259</v>
      </c>
      <c r="AU4495" s="160" t="s">
        <v>88</v>
      </c>
      <c r="AV4495" s="13" t="s">
        <v>88</v>
      </c>
      <c r="AW4495" s="13" t="s">
        <v>27</v>
      </c>
      <c r="AX4495" s="13" t="s">
        <v>72</v>
      </c>
      <c r="AY4495" s="160" t="s">
        <v>157</v>
      </c>
    </row>
    <row r="4496" spans="2:51" s="13" customFormat="1">
      <c r="B4496" s="159"/>
      <c r="D4496" s="154" t="s">
        <v>259</v>
      </c>
      <c r="E4496" s="160" t="s">
        <v>1</v>
      </c>
      <c r="F4496" s="161" t="s">
        <v>6050</v>
      </c>
      <c r="H4496" s="162">
        <v>54.66</v>
      </c>
      <c r="L4496" s="159"/>
      <c r="M4496" s="163"/>
      <c r="T4496" s="164"/>
      <c r="AT4496" s="160" t="s">
        <v>259</v>
      </c>
      <c r="AU4496" s="160" t="s">
        <v>88</v>
      </c>
      <c r="AV4496" s="13" t="s">
        <v>88</v>
      </c>
      <c r="AW4496" s="13" t="s">
        <v>27</v>
      </c>
      <c r="AX4496" s="13" t="s">
        <v>72</v>
      </c>
      <c r="AY4496" s="160" t="s">
        <v>157</v>
      </c>
    </row>
    <row r="4497" spans="2:51" s="13" customFormat="1">
      <c r="B4497" s="159"/>
      <c r="D4497" s="154" t="s">
        <v>259</v>
      </c>
      <c r="E4497" s="160" t="s">
        <v>1</v>
      </c>
      <c r="F4497" s="161" t="s">
        <v>6051</v>
      </c>
      <c r="H4497" s="162">
        <v>135.089</v>
      </c>
      <c r="L4497" s="159"/>
      <c r="M4497" s="163"/>
      <c r="T4497" s="164"/>
      <c r="AT4497" s="160" t="s">
        <v>259</v>
      </c>
      <c r="AU4497" s="160" t="s">
        <v>88</v>
      </c>
      <c r="AV4497" s="13" t="s">
        <v>88</v>
      </c>
      <c r="AW4497" s="13" t="s">
        <v>27</v>
      </c>
      <c r="AX4497" s="13" t="s">
        <v>72</v>
      </c>
      <c r="AY4497" s="160" t="s">
        <v>157</v>
      </c>
    </row>
    <row r="4498" spans="2:51" s="13" customFormat="1">
      <c r="B4498" s="159"/>
      <c r="D4498" s="154" t="s">
        <v>259</v>
      </c>
      <c r="E4498" s="160" t="s">
        <v>1</v>
      </c>
      <c r="F4498" s="161" t="s">
        <v>6052</v>
      </c>
      <c r="H4498" s="162">
        <v>78.450999999999993</v>
      </c>
      <c r="L4498" s="159"/>
      <c r="M4498" s="163"/>
      <c r="T4498" s="164"/>
      <c r="AT4498" s="160" t="s">
        <v>259</v>
      </c>
      <c r="AU4498" s="160" t="s">
        <v>88</v>
      </c>
      <c r="AV4498" s="13" t="s">
        <v>88</v>
      </c>
      <c r="AW4498" s="13" t="s">
        <v>27</v>
      </c>
      <c r="AX4498" s="13" t="s">
        <v>72</v>
      </c>
      <c r="AY4498" s="160" t="s">
        <v>157</v>
      </c>
    </row>
    <row r="4499" spans="2:51" s="13" customFormat="1" ht="20">
      <c r="B4499" s="159"/>
      <c r="D4499" s="154" t="s">
        <v>259</v>
      </c>
      <c r="E4499" s="160" t="s">
        <v>1</v>
      </c>
      <c r="F4499" s="161" t="s">
        <v>6053</v>
      </c>
      <c r="H4499" s="162">
        <v>233.89400000000001</v>
      </c>
      <c r="L4499" s="159"/>
      <c r="M4499" s="163"/>
      <c r="T4499" s="164"/>
      <c r="AT4499" s="160" t="s">
        <v>259</v>
      </c>
      <c r="AU4499" s="160" t="s">
        <v>88</v>
      </c>
      <c r="AV4499" s="13" t="s">
        <v>88</v>
      </c>
      <c r="AW4499" s="13" t="s">
        <v>27</v>
      </c>
      <c r="AX4499" s="13" t="s">
        <v>72</v>
      </c>
      <c r="AY4499" s="160" t="s">
        <v>157</v>
      </c>
    </row>
    <row r="4500" spans="2:51" s="13" customFormat="1">
      <c r="B4500" s="159"/>
      <c r="D4500" s="154" t="s">
        <v>259</v>
      </c>
      <c r="E4500" s="160" t="s">
        <v>1</v>
      </c>
      <c r="F4500" s="161" t="s">
        <v>6054</v>
      </c>
      <c r="H4500" s="162">
        <v>58.896000000000001</v>
      </c>
      <c r="L4500" s="159"/>
      <c r="M4500" s="163"/>
      <c r="T4500" s="164"/>
      <c r="AT4500" s="160" t="s">
        <v>259</v>
      </c>
      <c r="AU4500" s="160" t="s">
        <v>88</v>
      </c>
      <c r="AV4500" s="13" t="s">
        <v>88</v>
      </c>
      <c r="AW4500" s="13" t="s">
        <v>27</v>
      </c>
      <c r="AX4500" s="13" t="s">
        <v>72</v>
      </c>
      <c r="AY4500" s="160" t="s">
        <v>157</v>
      </c>
    </row>
    <row r="4501" spans="2:51" s="13" customFormat="1">
      <c r="B4501" s="159"/>
      <c r="D4501" s="154" t="s">
        <v>259</v>
      </c>
      <c r="E4501" s="160" t="s">
        <v>1</v>
      </c>
      <c r="F4501" s="161" t="s">
        <v>6055</v>
      </c>
      <c r="H4501" s="162">
        <v>47.529000000000003</v>
      </c>
      <c r="L4501" s="159"/>
      <c r="M4501" s="163"/>
      <c r="T4501" s="164"/>
      <c r="AT4501" s="160" t="s">
        <v>259</v>
      </c>
      <c r="AU4501" s="160" t="s">
        <v>88</v>
      </c>
      <c r="AV4501" s="13" t="s">
        <v>88</v>
      </c>
      <c r="AW4501" s="13" t="s">
        <v>27</v>
      </c>
      <c r="AX4501" s="13" t="s">
        <v>72</v>
      </c>
      <c r="AY4501" s="160" t="s">
        <v>157</v>
      </c>
    </row>
    <row r="4502" spans="2:51" s="13" customFormat="1">
      <c r="B4502" s="159"/>
      <c r="D4502" s="154" t="s">
        <v>259</v>
      </c>
      <c r="E4502" s="160" t="s">
        <v>1</v>
      </c>
      <c r="F4502" s="161" t="s">
        <v>6056</v>
      </c>
      <c r="H4502" s="162">
        <v>78.936999999999998</v>
      </c>
      <c r="L4502" s="159"/>
      <c r="M4502" s="163"/>
      <c r="T4502" s="164"/>
      <c r="AT4502" s="160" t="s">
        <v>259</v>
      </c>
      <c r="AU4502" s="160" t="s">
        <v>88</v>
      </c>
      <c r="AV4502" s="13" t="s">
        <v>88</v>
      </c>
      <c r="AW4502" s="13" t="s">
        <v>27</v>
      </c>
      <c r="AX4502" s="13" t="s">
        <v>72</v>
      </c>
      <c r="AY4502" s="160" t="s">
        <v>157</v>
      </c>
    </row>
    <row r="4503" spans="2:51" s="13" customFormat="1">
      <c r="B4503" s="159"/>
      <c r="D4503" s="154" t="s">
        <v>259</v>
      </c>
      <c r="E4503" s="160" t="s">
        <v>1</v>
      </c>
      <c r="F4503" s="161" t="s">
        <v>6057</v>
      </c>
      <c r="H4503" s="162">
        <v>68.61</v>
      </c>
      <c r="L4503" s="159"/>
      <c r="M4503" s="163"/>
      <c r="T4503" s="164"/>
      <c r="AT4503" s="160" t="s">
        <v>259</v>
      </c>
      <c r="AU4503" s="160" t="s">
        <v>88</v>
      </c>
      <c r="AV4503" s="13" t="s">
        <v>88</v>
      </c>
      <c r="AW4503" s="13" t="s">
        <v>27</v>
      </c>
      <c r="AX4503" s="13" t="s">
        <v>72</v>
      </c>
      <c r="AY4503" s="160" t="s">
        <v>157</v>
      </c>
    </row>
    <row r="4504" spans="2:51" s="13" customFormat="1">
      <c r="B4504" s="159"/>
      <c r="D4504" s="154" t="s">
        <v>259</v>
      </c>
      <c r="E4504" s="160" t="s">
        <v>1</v>
      </c>
      <c r="F4504" s="161" t="s">
        <v>6058</v>
      </c>
      <c r="H4504" s="162">
        <v>73.789000000000001</v>
      </c>
      <c r="L4504" s="159"/>
      <c r="M4504" s="163"/>
      <c r="T4504" s="164"/>
      <c r="AT4504" s="160" t="s">
        <v>259</v>
      </c>
      <c r="AU4504" s="160" t="s">
        <v>88</v>
      </c>
      <c r="AV4504" s="13" t="s">
        <v>88</v>
      </c>
      <c r="AW4504" s="13" t="s">
        <v>27</v>
      </c>
      <c r="AX4504" s="13" t="s">
        <v>72</v>
      </c>
      <c r="AY4504" s="160" t="s">
        <v>157</v>
      </c>
    </row>
    <row r="4505" spans="2:51" s="13" customFormat="1">
      <c r="B4505" s="159"/>
      <c r="D4505" s="154" t="s">
        <v>259</v>
      </c>
      <c r="E4505" s="160" t="s">
        <v>1</v>
      </c>
      <c r="F4505" s="161" t="s">
        <v>6059</v>
      </c>
      <c r="H4505" s="162">
        <v>20.818000000000001</v>
      </c>
      <c r="L4505" s="159"/>
      <c r="M4505" s="163"/>
      <c r="T4505" s="164"/>
      <c r="AT4505" s="160" t="s">
        <v>259</v>
      </c>
      <c r="AU4505" s="160" t="s">
        <v>88</v>
      </c>
      <c r="AV4505" s="13" t="s">
        <v>88</v>
      </c>
      <c r="AW4505" s="13" t="s">
        <v>27</v>
      </c>
      <c r="AX4505" s="13" t="s">
        <v>72</v>
      </c>
      <c r="AY4505" s="160" t="s">
        <v>157</v>
      </c>
    </row>
    <row r="4506" spans="2:51" s="13" customFormat="1" ht="20">
      <c r="B4506" s="159"/>
      <c r="D4506" s="154" t="s">
        <v>259</v>
      </c>
      <c r="E4506" s="160" t="s">
        <v>1</v>
      </c>
      <c r="F4506" s="161" t="s">
        <v>6060</v>
      </c>
      <c r="H4506" s="162">
        <v>72.393000000000001</v>
      </c>
      <c r="L4506" s="159"/>
      <c r="M4506" s="163"/>
      <c r="T4506" s="164"/>
      <c r="AT4506" s="160" t="s">
        <v>259</v>
      </c>
      <c r="AU4506" s="160" t="s">
        <v>88</v>
      </c>
      <c r="AV4506" s="13" t="s">
        <v>88</v>
      </c>
      <c r="AW4506" s="13" t="s">
        <v>27</v>
      </c>
      <c r="AX4506" s="13" t="s">
        <v>72</v>
      </c>
      <c r="AY4506" s="160" t="s">
        <v>157</v>
      </c>
    </row>
    <row r="4507" spans="2:51" s="13" customFormat="1">
      <c r="B4507" s="159"/>
      <c r="D4507" s="154" t="s">
        <v>259</v>
      </c>
      <c r="E4507" s="160" t="s">
        <v>1</v>
      </c>
      <c r="F4507" s="161" t="s">
        <v>6061</v>
      </c>
      <c r="H4507" s="162">
        <v>20.907</v>
      </c>
      <c r="L4507" s="159"/>
      <c r="M4507" s="163"/>
      <c r="T4507" s="164"/>
      <c r="AT4507" s="160" t="s">
        <v>259</v>
      </c>
      <c r="AU4507" s="160" t="s">
        <v>88</v>
      </c>
      <c r="AV4507" s="13" t="s">
        <v>88</v>
      </c>
      <c r="AW4507" s="13" t="s">
        <v>27</v>
      </c>
      <c r="AX4507" s="13" t="s">
        <v>72</v>
      </c>
      <c r="AY4507" s="160" t="s">
        <v>157</v>
      </c>
    </row>
    <row r="4508" spans="2:51" s="13" customFormat="1">
      <c r="B4508" s="159"/>
      <c r="D4508" s="154" t="s">
        <v>259</v>
      </c>
      <c r="E4508" s="160" t="s">
        <v>1</v>
      </c>
      <c r="F4508" s="161" t="s">
        <v>6062</v>
      </c>
      <c r="H4508" s="162">
        <v>25.635000000000002</v>
      </c>
      <c r="L4508" s="159"/>
      <c r="M4508" s="163"/>
      <c r="T4508" s="164"/>
      <c r="AT4508" s="160" t="s">
        <v>259</v>
      </c>
      <c r="AU4508" s="160" t="s">
        <v>88</v>
      </c>
      <c r="AV4508" s="13" t="s">
        <v>88</v>
      </c>
      <c r="AW4508" s="13" t="s">
        <v>27</v>
      </c>
      <c r="AX4508" s="13" t="s">
        <v>72</v>
      </c>
      <c r="AY4508" s="160" t="s">
        <v>157</v>
      </c>
    </row>
    <row r="4509" spans="2:51" s="13" customFormat="1">
      <c r="B4509" s="159"/>
      <c r="D4509" s="154" t="s">
        <v>259</v>
      </c>
      <c r="E4509" s="160" t="s">
        <v>1</v>
      </c>
      <c r="F4509" s="161" t="s">
        <v>6063</v>
      </c>
      <c r="H4509" s="162">
        <v>56.058999999999997</v>
      </c>
      <c r="L4509" s="159"/>
      <c r="M4509" s="163"/>
      <c r="T4509" s="164"/>
      <c r="AT4509" s="160" t="s">
        <v>259</v>
      </c>
      <c r="AU4509" s="160" t="s">
        <v>88</v>
      </c>
      <c r="AV4509" s="13" t="s">
        <v>88</v>
      </c>
      <c r="AW4509" s="13" t="s">
        <v>27</v>
      </c>
      <c r="AX4509" s="13" t="s">
        <v>72</v>
      </c>
      <c r="AY4509" s="160" t="s">
        <v>157</v>
      </c>
    </row>
    <row r="4510" spans="2:51" s="13" customFormat="1">
      <c r="B4510" s="159"/>
      <c r="D4510" s="154" t="s">
        <v>259</v>
      </c>
      <c r="E4510" s="160" t="s">
        <v>1</v>
      </c>
      <c r="F4510" s="161" t="s">
        <v>6064</v>
      </c>
      <c r="H4510" s="162">
        <v>74.248999999999995</v>
      </c>
      <c r="L4510" s="159"/>
      <c r="M4510" s="163"/>
      <c r="T4510" s="164"/>
      <c r="AT4510" s="160" t="s">
        <v>259</v>
      </c>
      <c r="AU4510" s="160" t="s">
        <v>88</v>
      </c>
      <c r="AV4510" s="13" t="s">
        <v>88</v>
      </c>
      <c r="AW4510" s="13" t="s">
        <v>27</v>
      </c>
      <c r="AX4510" s="13" t="s">
        <v>72</v>
      </c>
      <c r="AY4510" s="160" t="s">
        <v>157</v>
      </c>
    </row>
    <row r="4511" spans="2:51" s="12" customFormat="1">
      <c r="B4511" s="153"/>
      <c r="D4511" s="154" t="s">
        <v>259</v>
      </c>
      <c r="E4511" s="155" t="s">
        <v>1</v>
      </c>
      <c r="F4511" s="156" t="s">
        <v>2761</v>
      </c>
      <c r="H4511" s="155" t="s">
        <v>1</v>
      </c>
      <c r="L4511" s="153"/>
      <c r="M4511" s="157"/>
      <c r="T4511" s="158"/>
      <c r="AT4511" s="155" t="s">
        <v>259</v>
      </c>
      <c r="AU4511" s="155" t="s">
        <v>88</v>
      </c>
      <c r="AV4511" s="12" t="s">
        <v>80</v>
      </c>
      <c r="AW4511" s="12" t="s">
        <v>27</v>
      </c>
      <c r="AX4511" s="12" t="s">
        <v>72</v>
      </c>
      <c r="AY4511" s="155" t="s">
        <v>157</v>
      </c>
    </row>
    <row r="4512" spans="2:51" s="13" customFormat="1">
      <c r="B4512" s="159"/>
      <c r="D4512" s="154" t="s">
        <v>259</v>
      </c>
      <c r="E4512" s="160" t="s">
        <v>1</v>
      </c>
      <c r="F4512" s="161" t="s">
        <v>6065</v>
      </c>
      <c r="H4512" s="162">
        <v>21.132000000000001</v>
      </c>
      <c r="L4512" s="159"/>
      <c r="M4512" s="163"/>
      <c r="T4512" s="164"/>
      <c r="AT4512" s="160" t="s">
        <v>259</v>
      </c>
      <c r="AU4512" s="160" t="s">
        <v>88</v>
      </c>
      <c r="AV4512" s="13" t="s">
        <v>88</v>
      </c>
      <c r="AW4512" s="13" t="s">
        <v>27</v>
      </c>
      <c r="AX4512" s="13" t="s">
        <v>72</v>
      </c>
      <c r="AY4512" s="160" t="s">
        <v>157</v>
      </c>
    </row>
    <row r="4513" spans="2:51" s="13" customFormat="1">
      <c r="B4513" s="159"/>
      <c r="D4513" s="154" t="s">
        <v>259</v>
      </c>
      <c r="E4513" s="160" t="s">
        <v>1</v>
      </c>
      <c r="F4513" s="161" t="s">
        <v>6066</v>
      </c>
      <c r="H4513" s="162">
        <v>30.818000000000001</v>
      </c>
      <c r="L4513" s="159"/>
      <c r="M4513" s="163"/>
      <c r="T4513" s="164"/>
      <c r="AT4513" s="160" t="s">
        <v>259</v>
      </c>
      <c r="AU4513" s="160" t="s">
        <v>88</v>
      </c>
      <c r="AV4513" s="13" t="s">
        <v>88</v>
      </c>
      <c r="AW4513" s="13" t="s">
        <v>27</v>
      </c>
      <c r="AX4513" s="13" t="s">
        <v>72</v>
      </c>
      <c r="AY4513" s="160" t="s">
        <v>157</v>
      </c>
    </row>
    <row r="4514" spans="2:51" s="13" customFormat="1">
      <c r="B4514" s="159"/>
      <c r="D4514" s="154" t="s">
        <v>259</v>
      </c>
      <c r="E4514" s="160" t="s">
        <v>1</v>
      </c>
      <c r="F4514" s="161" t="s">
        <v>6067</v>
      </c>
      <c r="H4514" s="162">
        <v>54.606999999999999</v>
      </c>
      <c r="L4514" s="159"/>
      <c r="M4514" s="163"/>
      <c r="T4514" s="164"/>
      <c r="AT4514" s="160" t="s">
        <v>259</v>
      </c>
      <c r="AU4514" s="160" t="s">
        <v>88</v>
      </c>
      <c r="AV4514" s="13" t="s">
        <v>88</v>
      </c>
      <c r="AW4514" s="13" t="s">
        <v>27</v>
      </c>
      <c r="AX4514" s="13" t="s">
        <v>72</v>
      </c>
      <c r="AY4514" s="160" t="s">
        <v>157</v>
      </c>
    </row>
    <row r="4515" spans="2:51" s="13" customFormat="1">
      <c r="B4515" s="159"/>
      <c r="D4515" s="154" t="s">
        <v>259</v>
      </c>
      <c r="E4515" s="160" t="s">
        <v>1</v>
      </c>
      <c r="F4515" s="161" t="s">
        <v>6068</v>
      </c>
      <c r="H4515" s="162">
        <v>45.844000000000001</v>
      </c>
      <c r="L4515" s="159"/>
      <c r="M4515" s="163"/>
      <c r="T4515" s="164"/>
      <c r="AT4515" s="160" t="s">
        <v>259</v>
      </c>
      <c r="AU4515" s="160" t="s">
        <v>88</v>
      </c>
      <c r="AV4515" s="13" t="s">
        <v>88</v>
      </c>
      <c r="AW4515" s="13" t="s">
        <v>27</v>
      </c>
      <c r="AX4515" s="13" t="s">
        <v>72</v>
      </c>
      <c r="AY4515" s="160" t="s">
        <v>157</v>
      </c>
    </row>
    <row r="4516" spans="2:51" s="13" customFormat="1" ht="20">
      <c r="B4516" s="159"/>
      <c r="D4516" s="154" t="s">
        <v>259</v>
      </c>
      <c r="E4516" s="160" t="s">
        <v>1</v>
      </c>
      <c r="F4516" s="161" t="s">
        <v>6069</v>
      </c>
      <c r="H4516" s="162">
        <v>114.86199999999999</v>
      </c>
      <c r="L4516" s="159"/>
      <c r="M4516" s="163"/>
      <c r="T4516" s="164"/>
      <c r="AT4516" s="160" t="s">
        <v>259</v>
      </c>
      <c r="AU4516" s="160" t="s">
        <v>88</v>
      </c>
      <c r="AV4516" s="13" t="s">
        <v>88</v>
      </c>
      <c r="AW4516" s="13" t="s">
        <v>27</v>
      </c>
      <c r="AX4516" s="13" t="s">
        <v>72</v>
      </c>
      <c r="AY4516" s="160" t="s">
        <v>157</v>
      </c>
    </row>
    <row r="4517" spans="2:51" s="13" customFormat="1">
      <c r="B4517" s="159"/>
      <c r="D4517" s="154" t="s">
        <v>259</v>
      </c>
      <c r="E4517" s="160" t="s">
        <v>1</v>
      </c>
      <c r="F4517" s="161" t="s">
        <v>6070</v>
      </c>
      <c r="H4517" s="162">
        <v>36.433</v>
      </c>
      <c r="L4517" s="159"/>
      <c r="M4517" s="163"/>
      <c r="T4517" s="164"/>
      <c r="AT4517" s="160" t="s">
        <v>259</v>
      </c>
      <c r="AU4517" s="160" t="s">
        <v>88</v>
      </c>
      <c r="AV4517" s="13" t="s">
        <v>88</v>
      </c>
      <c r="AW4517" s="13" t="s">
        <v>27</v>
      </c>
      <c r="AX4517" s="13" t="s">
        <v>72</v>
      </c>
      <c r="AY4517" s="160" t="s">
        <v>157</v>
      </c>
    </row>
    <row r="4518" spans="2:51" s="13" customFormat="1" ht="20">
      <c r="B4518" s="159"/>
      <c r="D4518" s="154" t="s">
        <v>259</v>
      </c>
      <c r="E4518" s="160" t="s">
        <v>1</v>
      </c>
      <c r="F4518" s="161" t="s">
        <v>6071</v>
      </c>
      <c r="H4518" s="162">
        <v>51.759</v>
      </c>
      <c r="L4518" s="159"/>
      <c r="M4518" s="163"/>
      <c r="T4518" s="164"/>
      <c r="AT4518" s="160" t="s">
        <v>259</v>
      </c>
      <c r="AU4518" s="160" t="s">
        <v>88</v>
      </c>
      <c r="AV4518" s="13" t="s">
        <v>88</v>
      </c>
      <c r="AW4518" s="13" t="s">
        <v>27</v>
      </c>
      <c r="AX4518" s="13" t="s">
        <v>72</v>
      </c>
      <c r="AY4518" s="160" t="s">
        <v>157</v>
      </c>
    </row>
    <row r="4519" spans="2:51" s="13" customFormat="1" ht="20">
      <c r="B4519" s="159"/>
      <c r="D4519" s="154" t="s">
        <v>259</v>
      </c>
      <c r="E4519" s="160" t="s">
        <v>1</v>
      </c>
      <c r="F4519" s="161" t="s">
        <v>6072</v>
      </c>
      <c r="H4519" s="162">
        <v>196.96299999999999</v>
      </c>
      <c r="L4519" s="159"/>
      <c r="M4519" s="163"/>
      <c r="T4519" s="164"/>
      <c r="AT4519" s="160" t="s">
        <v>259</v>
      </c>
      <c r="AU4519" s="160" t="s">
        <v>88</v>
      </c>
      <c r="AV4519" s="13" t="s">
        <v>88</v>
      </c>
      <c r="AW4519" s="13" t="s">
        <v>27</v>
      </c>
      <c r="AX4519" s="13" t="s">
        <v>72</v>
      </c>
      <c r="AY4519" s="160" t="s">
        <v>157</v>
      </c>
    </row>
    <row r="4520" spans="2:51" s="13" customFormat="1" ht="20">
      <c r="B4520" s="159"/>
      <c r="D4520" s="154" t="s">
        <v>259</v>
      </c>
      <c r="E4520" s="160" t="s">
        <v>1</v>
      </c>
      <c r="F4520" s="161" t="s">
        <v>6073</v>
      </c>
      <c r="H4520" s="162">
        <v>91.144999999999996</v>
      </c>
      <c r="L4520" s="159"/>
      <c r="M4520" s="163"/>
      <c r="T4520" s="164"/>
      <c r="AT4520" s="160" t="s">
        <v>259</v>
      </c>
      <c r="AU4520" s="160" t="s">
        <v>88</v>
      </c>
      <c r="AV4520" s="13" t="s">
        <v>88</v>
      </c>
      <c r="AW4520" s="13" t="s">
        <v>27</v>
      </c>
      <c r="AX4520" s="13" t="s">
        <v>72</v>
      </c>
      <c r="AY4520" s="160" t="s">
        <v>157</v>
      </c>
    </row>
    <row r="4521" spans="2:51" s="13" customFormat="1">
      <c r="B4521" s="159"/>
      <c r="D4521" s="154" t="s">
        <v>259</v>
      </c>
      <c r="E4521" s="160" t="s">
        <v>1</v>
      </c>
      <c r="F4521" s="161" t="s">
        <v>6074</v>
      </c>
      <c r="H4521" s="162">
        <v>108.223</v>
      </c>
      <c r="L4521" s="159"/>
      <c r="M4521" s="163"/>
      <c r="T4521" s="164"/>
      <c r="AT4521" s="160" t="s">
        <v>259</v>
      </c>
      <c r="AU4521" s="160" t="s">
        <v>88</v>
      </c>
      <c r="AV4521" s="13" t="s">
        <v>88</v>
      </c>
      <c r="AW4521" s="13" t="s">
        <v>27</v>
      </c>
      <c r="AX4521" s="13" t="s">
        <v>72</v>
      </c>
      <c r="AY4521" s="160" t="s">
        <v>157</v>
      </c>
    </row>
    <row r="4522" spans="2:51" s="13" customFormat="1">
      <c r="B4522" s="159"/>
      <c r="D4522" s="154" t="s">
        <v>259</v>
      </c>
      <c r="E4522" s="160" t="s">
        <v>1</v>
      </c>
      <c r="F4522" s="161" t="s">
        <v>6075</v>
      </c>
      <c r="H4522" s="162">
        <v>36.386000000000003</v>
      </c>
      <c r="L4522" s="159"/>
      <c r="M4522" s="163"/>
      <c r="T4522" s="164"/>
      <c r="AT4522" s="160" t="s">
        <v>259</v>
      </c>
      <c r="AU4522" s="160" t="s">
        <v>88</v>
      </c>
      <c r="AV4522" s="13" t="s">
        <v>88</v>
      </c>
      <c r="AW4522" s="13" t="s">
        <v>27</v>
      </c>
      <c r="AX4522" s="13" t="s">
        <v>72</v>
      </c>
      <c r="AY4522" s="160" t="s">
        <v>157</v>
      </c>
    </row>
    <row r="4523" spans="2:51" s="13" customFormat="1">
      <c r="B4523" s="159"/>
      <c r="D4523" s="154" t="s">
        <v>259</v>
      </c>
      <c r="E4523" s="160" t="s">
        <v>1</v>
      </c>
      <c r="F4523" s="161" t="s">
        <v>6076</v>
      </c>
      <c r="H4523" s="162">
        <v>16.652999999999999</v>
      </c>
      <c r="L4523" s="159"/>
      <c r="M4523" s="163"/>
      <c r="T4523" s="164"/>
      <c r="AT4523" s="160" t="s">
        <v>259</v>
      </c>
      <c r="AU4523" s="160" t="s">
        <v>88</v>
      </c>
      <c r="AV4523" s="13" t="s">
        <v>88</v>
      </c>
      <c r="AW4523" s="13" t="s">
        <v>27</v>
      </c>
      <c r="AX4523" s="13" t="s">
        <v>72</v>
      </c>
      <c r="AY4523" s="160" t="s">
        <v>157</v>
      </c>
    </row>
    <row r="4524" spans="2:51" s="13" customFormat="1">
      <c r="B4524" s="159"/>
      <c r="D4524" s="154" t="s">
        <v>259</v>
      </c>
      <c r="E4524" s="160" t="s">
        <v>1</v>
      </c>
      <c r="F4524" s="161" t="s">
        <v>6077</v>
      </c>
      <c r="H4524" s="162">
        <v>29.100999999999999</v>
      </c>
      <c r="L4524" s="159"/>
      <c r="M4524" s="163"/>
      <c r="T4524" s="164"/>
      <c r="AT4524" s="160" t="s">
        <v>259</v>
      </c>
      <c r="AU4524" s="160" t="s">
        <v>88</v>
      </c>
      <c r="AV4524" s="13" t="s">
        <v>88</v>
      </c>
      <c r="AW4524" s="13" t="s">
        <v>27</v>
      </c>
      <c r="AX4524" s="13" t="s">
        <v>72</v>
      </c>
      <c r="AY4524" s="160" t="s">
        <v>157</v>
      </c>
    </row>
    <row r="4525" spans="2:51" s="13" customFormat="1">
      <c r="B4525" s="159"/>
      <c r="D4525" s="154" t="s">
        <v>259</v>
      </c>
      <c r="E4525" s="160" t="s">
        <v>1</v>
      </c>
      <c r="F4525" s="161" t="s">
        <v>6078</v>
      </c>
      <c r="H4525" s="162">
        <v>33.131999999999998</v>
      </c>
      <c r="L4525" s="159"/>
      <c r="M4525" s="163"/>
      <c r="T4525" s="164"/>
      <c r="AT4525" s="160" t="s">
        <v>259</v>
      </c>
      <c r="AU4525" s="160" t="s">
        <v>88</v>
      </c>
      <c r="AV4525" s="13" t="s">
        <v>88</v>
      </c>
      <c r="AW4525" s="13" t="s">
        <v>27</v>
      </c>
      <c r="AX4525" s="13" t="s">
        <v>72</v>
      </c>
      <c r="AY4525" s="160" t="s">
        <v>157</v>
      </c>
    </row>
    <row r="4526" spans="2:51" s="13" customFormat="1">
      <c r="B4526" s="159"/>
      <c r="D4526" s="154" t="s">
        <v>259</v>
      </c>
      <c r="E4526" s="160" t="s">
        <v>1</v>
      </c>
      <c r="F4526" s="161" t="s">
        <v>6079</v>
      </c>
      <c r="H4526" s="162">
        <v>35.381</v>
      </c>
      <c r="L4526" s="159"/>
      <c r="M4526" s="163"/>
      <c r="T4526" s="164"/>
      <c r="AT4526" s="160" t="s">
        <v>259</v>
      </c>
      <c r="AU4526" s="160" t="s">
        <v>88</v>
      </c>
      <c r="AV4526" s="13" t="s">
        <v>88</v>
      </c>
      <c r="AW4526" s="13" t="s">
        <v>27</v>
      </c>
      <c r="AX4526" s="13" t="s">
        <v>72</v>
      </c>
      <c r="AY4526" s="160" t="s">
        <v>157</v>
      </c>
    </row>
    <row r="4527" spans="2:51" s="13" customFormat="1">
      <c r="B4527" s="159"/>
      <c r="D4527" s="154" t="s">
        <v>259</v>
      </c>
      <c r="E4527" s="160" t="s">
        <v>1</v>
      </c>
      <c r="F4527" s="161" t="s">
        <v>6080</v>
      </c>
      <c r="H4527" s="162">
        <v>46.192999999999998</v>
      </c>
      <c r="L4527" s="159"/>
      <c r="M4527" s="163"/>
      <c r="T4527" s="164"/>
      <c r="AT4527" s="160" t="s">
        <v>259</v>
      </c>
      <c r="AU4527" s="160" t="s">
        <v>88</v>
      </c>
      <c r="AV4527" s="13" t="s">
        <v>88</v>
      </c>
      <c r="AW4527" s="13" t="s">
        <v>27</v>
      </c>
      <c r="AX4527" s="13" t="s">
        <v>72</v>
      </c>
      <c r="AY4527" s="160" t="s">
        <v>157</v>
      </c>
    </row>
    <row r="4528" spans="2:51" s="14" customFormat="1">
      <c r="B4528" s="165"/>
      <c r="D4528" s="154" t="s">
        <v>259</v>
      </c>
      <c r="E4528" s="166" t="s">
        <v>1</v>
      </c>
      <c r="F4528" s="167" t="s">
        <v>265</v>
      </c>
      <c r="H4528" s="168">
        <v>4141.2039999999997</v>
      </c>
      <c r="L4528" s="165"/>
      <c r="M4528" s="169"/>
      <c r="T4528" s="170"/>
      <c r="AT4528" s="166" t="s">
        <v>259</v>
      </c>
      <c r="AU4528" s="166" t="s">
        <v>88</v>
      </c>
      <c r="AV4528" s="14" t="s">
        <v>164</v>
      </c>
      <c r="AW4528" s="14" t="s">
        <v>27</v>
      </c>
      <c r="AX4528" s="14" t="s">
        <v>80</v>
      </c>
      <c r="AY4528" s="166" t="s">
        <v>157</v>
      </c>
    </row>
    <row r="4529" spans="2:65" s="1" customFormat="1" ht="37.9" customHeight="1">
      <c r="B4529" s="28"/>
      <c r="C4529" s="198" t="s">
        <v>6108</v>
      </c>
      <c r="D4529" s="198" t="s">
        <v>160</v>
      </c>
      <c r="E4529" s="199" t="s">
        <v>2276</v>
      </c>
      <c r="F4529" s="200" t="s">
        <v>6109</v>
      </c>
      <c r="G4529" s="201" t="s">
        <v>306</v>
      </c>
      <c r="H4529" s="202">
        <v>4141.2039999999997</v>
      </c>
      <c r="I4529" s="903"/>
      <c r="J4529" s="203">
        <f>ROUND(I4529*H4529,2)</f>
        <v>0</v>
      </c>
      <c r="K4529" s="200" t="s">
        <v>2720</v>
      </c>
      <c r="L4529" s="28"/>
      <c r="M4529" s="140" t="s">
        <v>1</v>
      </c>
      <c r="N4529" s="141" t="s">
        <v>38</v>
      </c>
      <c r="O4529" s="142">
        <v>0.104</v>
      </c>
      <c r="P4529" s="142">
        <f>O4529*H4529</f>
        <v>430.68521599999997</v>
      </c>
      <c r="Q4529" s="142">
        <v>2.5999999999999998E-4</v>
      </c>
      <c r="R4529" s="142">
        <f>Q4529*H4529</f>
        <v>1.0767130399999998</v>
      </c>
      <c r="S4529" s="142">
        <v>0</v>
      </c>
      <c r="T4529" s="143">
        <f>S4529*H4529</f>
        <v>0</v>
      </c>
      <c r="AR4529" s="144" t="s">
        <v>188</v>
      </c>
      <c r="AT4529" s="144" t="s">
        <v>160</v>
      </c>
      <c r="AU4529" s="144" t="s">
        <v>88</v>
      </c>
      <c r="AY4529" s="16" t="s">
        <v>157</v>
      </c>
      <c r="BE4529" s="145">
        <f>IF(N4529="základní",J4529,0)</f>
        <v>0</v>
      </c>
      <c r="BF4529" s="145">
        <f>IF(N4529="snížená",J4529,0)</f>
        <v>0</v>
      </c>
      <c r="BG4529" s="145">
        <f>IF(N4529="zákl. přenesená",J4529,0)</f>
        <v>0</v>
      </c>
      <c r="BH4529" s="145">
        <f>IF(N4529="sníž. přenesená",J4529,0)</f>
        <v>0</v>
      </c>
      <c r="BI4529" s="145">
        <f>IF(N4529="nulová",J4529,0)</f>
        <v>0</v>
      </c>
      <c r="BJ4529" s="16" t="s">
        <v>88</v>
      </c>
      <c r="BK4529" s="145">
        <f>ROUND(I4529*H4529,2)</f>
        <v>0</v>
      </c>
      <c r="BL4529" s="16" t="s">
        <v>188</v>
      </c>
      <c r="BM4529" s="144" t="s">
        <v>6110</v>
      </c>
    </row>
    <row r="4530" spans="2:65" s="1" customFormat="1">
      <c r="B4530" s="28"/>
      <c r="D4530" s="150" t="s">
        <v>214</v>
      </c>
      <c r="F4530" s="870" t="s">
        <v>2279</v>
      </c>
      <c r="L4530" s="28"/>
      <c r="M4530" s="152"/>
      <c r="T4530" s="52"/>
      <c r="AT4530" s="16" t="s">
        <v>214</v>
      </c>
      <c r="AU4530" s="16" t="s">
        <v>88</v>
      </c>
    </row>
    <row r="4531" spans="2:65" s="12" customFormat="1">
      <c r="B4531" s="153"/>
      <c r="D4531" s="154" t="s">
        <v>259</v>
      </c>
      <c r="E4531" s="155" t="s">
        <v>1</v>
      </c>
      <c r="F4531" s="156" t="s">
        <v>2723</v>
      </c>
      <c r="H4531" s="155" t="s">
        <v>1</v>
      </c>
      <c r="L4531" s="153"/>
      <c r="M4531" s="157"/>
      <c r="T4531" s="158"/>
      <c r="AT4531" s="155" t="s">
        <v>259</v>
      </c>
      <c r="AU4531" s="155" t="s">
        <v>88</v>
      </c>
      <c r="AV4531" s="12" t="s">
        <v>80</v>
      </c>
      <c r="AW4531" s="12" t="s">
        <v>27</v>
      </c>
      <c r="AX4531" s="12" t="s">
        <v>72</v>
      </c>
      <c r="AY4531" s="155" t="s">
        <v>157</v>
      </c>
    </row>
    <row r="4532" spans="2:65" s="12" customFormat="1">
      <c r="B4532" s="153"/>
      <c r="D4532" s="154" t="s">
        <v>259</v>
      </c>
      <c r="E4532" s="155" t="s">
        <v>1</v>
      </c>
      <c r="F4532" s="156" t="s">
        <v>2758</v>
      </c>
      <c r="H4532" s="155" t="s">
        <v>1</v>
      </c>
      <c r="L4532" s="153"/>
      <c r="M4532" s="157"/>
      <c r="T4532" s="158"/>
      <c r="AT4532" s="155" t="s">
        <v>259</v>
      </c>
      <c r="AU4532" s="155" t="s">
        <v>88</v>
      </c>
      <c r="AV4532" s="12" t="s">
        <v>80</v>
      </c>
      <c r="AW4532" s="12" t="s">
        <v>27</v>
      </c>
      <c r="AX4532" s="12" t="s">
        <v>72</v>
      </c>
      <c r="AY4532" s="155" t="s">
        <v>157</v>
      </c>
    </row>
    <row r="4533" spans="2:65" s="13" customFormat="1" ht="20">
      <c r="B4533" s="159"/>
      <c r="D4533" s="154" t="s">
        <v>259</v>
      </c>
      <c r="E4533" s="160" t="s">
        <v>1</v>
      </c>
      <c r="F4533" s="161" t="s">
        <v>6089</v>
      </c>
      <c r="H4533" s="162">
        <v>74.108000000000004</v>
      </c>
      <c r="L4533" s="159"/>
      <c r="M4533" s="163"/>
      <c r="T4533" s="164"/>
      <c r="AT4533" s="160" t="s">
        <v>259</v>
      </c>
      <c r="AU4533" s="160" t="s">
        <v>88</v>
      </c>
      <c r="AV4533" s="13" t="s">
        <v>88</v>
      </c>
      <c r="AW4533" s="13" t="s">
        <v>27</v>
      </c>
      <c r="AX4533" s="13" t="s">
        <v>72</v>
      </c>
      <c r="AY4533" s="160" t="s">
        <v>157</v>
      </c>
    </row>
    <row r="4534" spans="2:65" s="13" customFormat="1" ht="20">
      <c r="B4534" s="159"/>
      <c r="D4534" s="154" t="s">
        <v>259</v>
      </c>
      <c r="E4534" s="160" t="s">
        <v>1</v>
      </c>
      <c r="F4534" s="161" t="s">
        <v>6090</v>
      </c>
      <c r="H4534" s="162">
        <v>52.146999999999998</v>
      </c>
      <c r="L4534" s="159"/>
      <c r="M4534" s="163"/>
      <c r="T4534" s="164"/>
      <c r="AT4534" s="160" t="s">
        <v>259</v>
      </c>
      <c r="AU4534" s="160" t="s">
        <v>88</v>
      </c>
      <c r="AV4534" s="13" t="s">
        <v>88</v>
      </c>
      <c r="AW4534" s="13" t="s">
        <v>27</v>
      </c>
      <c r="AX4534" s="13" t="s">
        <v>72</v>
      </c>
      <c r="AY4534" s="160" t="s">
        <v>157</v>
      </c>
    </row>
    <row r="4535" spans="2:65" s="13" customFormat="1" ht="20">
      <c r="B4535" s="159"/>
      <c r="D4535" s="154" t="s">
        <v>259</v>
      </c>
      <c r="E4535" s="160" t="s">
        <v>1</v>
      </c>
      <c r="F4535" s="161" t="s">
        <v>6091</v>
      </c>
      <c r="H4535" s="162">
        <v>46.451000000000001</v>
      </c>
      <c r="L4535" s="159"/>
      <c r="M4535" s="163"/>
      <c r="T4535" s="164"/>
      <c r="AT4535" s="160" t="s">
        <v>259</v>
      </c>
      <c r="AU4535" s="160" t="s">
        <v>88</v>
      </c>
      <c r="AV4535" s="13" t="s">
        <v>88</v>
      </c>
      <c r="AW4535" s="13" t="s">
        <v>27</v>
      </c>
      <c r="AX4535" s="13" t="s">
        <v>72</v>
      </c>
      <c r="AY4535" s="160" t="s">
        <v>157</v>
      </c>
    </row>
    <row r="4536" spans="2:65" s="13" customFormat="1" ht="20">
      <c r="B4536" s="159"/>
      <c r="D4536" s="154" t="s">
        <v>259</v>
      </c>
      <c r="E4536" s="160" t="s">
        <v>1</v>
      </c>
      <c r="F4536" s="161" t="s">
        <v>6092</v>
      </c>
      <c r="H4536" s="162">
        <v>75.313000000000002</v>
      </c>
      <c r="L4536" s="159"/>
      <c r="M4536" s="163"/>
      <c r="T4536" s="164"/>
      <c r="AT4536" s="160" t="s">
        <v>259</v>
      </c>
      <c r="AU4536" s="160" t="s">
        <v>88</v>
      </c>
      <c r="AV4536" s="13" t="s">
        <v>88</v>
      </c>
      <c r="AW4536" s="13" t="s">
        <v>27</v>
      </c>
      <c r="AX4536" s="13" t="s">
        <v>72</v>
      </c>
      <c r="AY4536" s="160" t="s">
        <v>157</v>
      </c>
    </row>
    <row r="4537" spans="2:65" s="13" customFormat="1" ht="20">
      <c r="B4537" s="159"/>
      <c r="D4537" s="154" t="s">
        <v>259</v>
      </c>
      <c r="E4537" s="160" t="s">
        <v>1</v>
      </c>
      <c r="F4537" s="161" t="s">
        <v>6093</v>
      </c>
      <c r="H4537" s="162">
        <v>74.959000000000003</v>
      </c>
      <c r="L4537" s="159"/>
      <c r="M4537" s="163"/>
      <c r="T4537" s="164"/>
      <c r="AT4537" s="160" t="s">
        <v>259</v>
      </c>
      <c r="AU4537" s="160" t="s">
        <v>88</v>
      </c>
      <c r="AV4537" s="13" t="s">
        <v>88</v>
      </c>
      <c r="AW4537" s="13" t="s">
        <v>27</v>
      </c>
      <c r="AX4537" s="13" t="s">
        <v>72</v>
      </c>
      <c r="AY4537" s="160" t="s">
        <v>157</v>
      </c>
    </row>
    <row r="4538" spans="2:65" s="13" customFormat="1" ht="20">
      <c r="B4538" s="159"/>
      <c r="D4538" s="154" t="s">
        <v>259</v>
      </c>
      <c r="E4538" s="160" t="s">
        <v>1</v>
      </c>
      <c r="F4538" s="161" t="s">
        <v>6094</v>
      </c>
      <c r="H4538" s="162">
        <v>60.793999999999997</v>
      </c>
      <c r="L4538" s="159"/>
      <c r="M4538" s="163"/>
      <c r="T4538" s="164"/>
      <c r="AT4538" s="160" t="s">
        <v>259</v>
      </c>
      <c r="AU4538" s="160" t="s">
        <v>88</v>
      </c>
      <c r="AV4538" s="13" t="s">
        <v>88</v>
      </c>
      <c r="AW4538" s="13" t="s">
        <v>27</v>
      </c>
      <c r="AX4538" s="13" t="s">
        <v>72</v>
      </c>
      <c r="AY4538" s="160" t="s">
        <v>157</v>
      </c>
    </row>
    <row r="4539" spans="2:65" s="13" customFormat="1">
      <c r="B4539" s="159"/>
      <c r="D4539" s="154" t="s">
        <v>259</v>
      </c>
      <c r="E4539" s="160" t="s">
        <v>1</v>
      </c>
      <c r="F4539" s="161" t="s">
        <v>6095</v>
      </c>
      <c r="H4539" s="162">
        <v>66.003</v>
      </c>
      <c r="L4539" s="159"/>
      <c r="M4539" s="163"/>
      <c r="T4539" s="164"/>
      <c r="AT4539" s="160" t="s">
        <v>259</v>
      </c>
      <c r="AU4539" s="160" t="s">
        <v>88</v>
      </c>
      <c r="AV4539" s="13" t="s">
        <v>88</v>
      </c>
      <c r="AW4539" s="13" t="s">
        <v>27</v>
      </c>
      <c r="AX4539" s="13" t="s">
        <v>72</v>
      </c>
      <c r="AY4539" s="160" t="s">
        <v>157</v>
      </c>
    </row>
    <row r="4540" spans="2:65" s="13" customFormat="1" ht="20">
      <c r="B4540" s="159"/>
      <c r="D4540" s="154" t="s">
        <v>259</v>
      </c>
      <c r="E4540" s="160" t="s">
        <v>1</v>
      </c>
      <c r="F4540" s="161" t="s">
        <v>6096</v>
      </c>
      <c r="H4540" s="162">
        <v>74.022000000000006</v>
      </c>
      <c r="L4540" s="159"/>
      <c r="M4540" s="163"/>
      <c r="T4540" s="164"/>
      <c r="AT4540" s="160" t="s">
        <v>259</v>
      </c>
      <c r="AU4540" s="160" t="s">
        <v>88</v>
      </c>
      <c r="AV4540" s="13" t="s">
        <v>88</v>
      </c>
      <c r="AW4540" s="13" t="s">
        <v>27</v>
      </c>
      <c r="AX4540" s="13" t="s">
        <v>72</v>
      </c>
      <c r="AY4540" s="160" t="s">
        <v>157</v>
      </c>
    </row>
    <row r="4541" spans="2:65" s="13" customFormat="1">
      <c r="B4541" s="159"/>
      <c r="D4541" s="154" t="s">
        <v>259</v>
      </c>
      <c r="E4541" s="160" t="s">
        <v>1</v>
      </c>
      <c r="F4541" s="161" t="s">
        <v>6097</v>
      </c>
      <c r="H4541" s="162">
        <v>58.003999999999998</v>
      </c>
      <c r="L4541" s="159"/>
      <c r="M4541" s="163"/>
      <c r="T4541" s="164"/>
      <c r="AT4541" s="160" t="s">
        <v>259</v>
      </c>
      <c r="AU4541" s="160" t="s">
        <v>88</v>
      </c>
      <c r="AV4541" s="13" t="s">
        <v>88</v>
      </c>
      <c r="AW4541" s="13" t="s">
        <v>27</v>
      </c>
      <c r="AX4541" s="13" t="s">
        <v>72</v>
      </c>
      <c r="AY4541" s="160" t="s">
        <v>157</v>
      </c>
    </row>
    <row r="4542" spans="2:65" s="13" customFormat="1">
      <c r="B4542" s="159"/>
      <c r="D4542" s="154" t="s">
        <v>259</v>
      </c>
      <c r="E4542" s="160" t="s">
        <v>1</v>
      </c>
      <c r="F4542" s="161" t="s">
        <v>6098</v>
      </c>
      <c r="H4542" s="162">
        <v>17.849</v>
      </c>
      <c r="L4542" s="159"/>
      <c r="M4542" s="163"/>
      <c r="T4542" s="164"/>
      <c r="AT4542" s="160" t="s">
        <v>259</v>
      </c>
      <c r="AU4542" s="160" t="s">
        <v>88</v>
      </c>
      <c r="AV4542" s="13" t="s">
        <v>88</v>
      </c>
      <c r="AW4542" s="13" t="s">
        <v>27</v>
      </c>
      <c r="AX4542" s="13" t="s">
        <v>72</v>
      </c>
      <c r="AY4542" s="160" t="s">
        <v>157</v>
      </c>
    </row>
    <row r="4543" spans="2:65" s="13" customFormat="1">
      <c r="B4543" s="159"/>
      <c r="D4543" s="154" t="s">
        <v>259</v>
      </c>
      <c r="E4543" s="160" t="s">
        <v>1</v>
      </c>
      <c r="F4543" s="161" t="s">
        <v>6099</v>
      </c>
      <c r="H4543" s="162">
        <v>73.64</v>
      </c>
      <c r="L4543" s="159"/>
      <c r="M4543" s="163"/>
      <c r="T4543" s="164"/>
      <c r="AT4543" s="160" t="s">
        <v>259</v>
      </c>
      <c r="AU4543" s="160" t="s">
        <v>88</v>
      </c>
      <c r="AV4543" s="13" t="s">
        <v>88</v>
      </c>
      <c r="AW4543" s="13" t="s">
        <v>27</v>
      </c>
      <c r="AX4543" s="13" t="s">
        <v>72</v>
      </c>
      <c r="AY4543" s="160" t="s">
        <v>157</v>
      </c>
    </row>
    <row r="4544" spans="2:65" s="13" customFormat="1">
      <c r="B4544" s="159"/>
      <c r="D4544" s="154" t="s">
        <v>259</v>
      </c>
      <c r="E4544" s="160" t="s">
        <v>1</v>
      </c>
      <c r="F4544" s="161" t="s">
        <v>6100</v>
      </c>
      <c r="H4544" s="162">
        <v>63.433</v>
      </c>
      <c r="L4544" s="159"/>
      <c r="M4544" s="163"/>
      <c r="T4544" s="164"/>
      <c r="AT4544" s="160" t="s">
        <v>259</v>
      </c>
      <c r="AU4544" s="160" t="s">
        <v>88</v>
      </c>
      <c r="AV4544" s="13" t="s">
        <v>88</v>
      </c>
      <c r="AW4544" s="13" t="s">
        <v>27</v>
      </c>
      <c r="AX4544" s="13" t="s">
        <v>72</v>
      </c>
      <c r="AY4544" s="160" t="s">
        <v>157</v>
      </c>
    </row>
    <row r="4545" spans="2:51" s="13" customFormat="1" ht="20">
      <c r="B4545" s="159"/>
      <c r="D4545" s="154" t="s">
        <v>259</v>
      </c>
      <c r="E4545" s="160" t="s">
        <v>1</v>
      </c>
      <c r="F4545" s="161" t="s">
        <v>6101</v>
      </c>
      <c r="H4545" s="162">
        <v>59.12</v>
      </c>
      <c r="L4545" s="159"/>
      <c r="M4545" s="163"/>
      <c r="T4545" s="164"/>
      <c r="AT4545" s="160" t="s">
        <v>259</v>
      </c>
      <c r="AU4545" s="160" t="s">
        <v>88</v>
      </c>
      <c r="AV4545" s="13" t="s">
        <v>88</v>
      </c>
      <c r="AW4545" s="13" t="s">
        <v>27</v>
      </c>
      <c r="AX4545" s="13" t="s">
        <v>72</v>
      </c>
      <c r="AY4545" s="160" t="s">
        <v>157</v>
      </c>
    </row>
    <row r="4546" spans="2:51" s="13" customFormat="1">
      <c r="B4546" s="159"/>
      <c r="D4546" s="154" t="s">
        <v>259</v>
      </c>
      <c r="E4546" s="160" t="s">
        <v>1</v>
      </c>
      <c r="F4546" s="161" t="s">
        <v>6102</v>
      </c>
      <c r="H4546" s="162">
        <v>26.725999999999999</v>
      </c>
      <c r="L4546" s="159"/>
      <c r="M4546" s="163"/>
      <c r="T4546" s="164"/>
      <c r="AT4546" s="160" t="s">
        <v>259</v>
      </c>
      <c r="AU4546" s="160" t="s">
        <v>88</v>
      </c>
      <c r="AV4546" s="13" t="s">
        <v>88</v>
      </c>
      <c r="AW4546" s="13" t="s">
        <v>27</v>
      </c>
      <c r="AX4546" s="13" t="s">
        <v>72</v>
      </c>
      <c r="AY4546" s="160" t="s">
        <v>157</v>
      </c>
    </row>
    <row r="4547" spans="2:51" s="13" customFormat="1">
      <c r="B4547" s="159"/>
      <c r="D4547" s="154" t="s">
        <v>259</v>
      </c>
      <c r="E4547" s="160" t="s">
        <v>1</v>
      </c>
      <c r="F4547" s="161" t="s">
        <v>6103</v>
      </c>
      <c r="H4547" s="162">
        <v>25.87</v>
      </c>
      <c r="L4547" s="159"/>
      <c r="M4547" s="163"/>
      <c r="T4547" s="164"/>
      <c r="AT4547" s="160" t="s">
        <v>259</v>
      </c>
      <c r="AU4547" s="160" t="s">
        <v>88</v>
      </c>
      <c r="AV4547" s="13" t="s">
        <v>88</v>
      </c>
      <c r="AW4547" s="13" t="s">
        <v>27</v>
      </c>
      <c r="AX4547" s="13" t="s">
        <v>72</v>
      </c>
      <c r="AY4547" s="160" t="s">
        <v>157</v>
      </c>
    </row>
    <row r="4548" spans="2:51" s="13" customFormat="1" ht="20">
      <c r="B4548" s="159"/>
      <c r="D4548" s="154" t="s">
        <v>259</v>
      </c>
      <c r="E4548" s="160" t="s">
        <v>1</v>
      </c>
      <c r="F4548" s="161" t="s">
        <v>6104</v>
      </c>
      <c r="H4548" s="162">
        <v>72.926000000000002</v>
      </c>
      <c r="L4548" s="159"/>
      <c r="M4548" s="163"/>
      <c r="T4548" s="164"/>
      <c r="AT4548" s="160" t="s">
        <v>259</v>
      </c>
      <c r="AU4548" s="160" t="s">
        <v>88</v>
      </c>
      <c r="AV4548" s="13" t="s">
        <v>88</v>
      </c>
      <c r="AW4548" s="13" t="s">
        <v>27</v>
      </c>
      <c r="AX4548" s="13" t="s">
        <v>72</v>
      </c>
      <c r="AY4548" s="160" t="s">
        <v>157</v>
      </c>
    </row>
    <row r="4549" spans="2:51" s="13" customFormat="1">
      <c r="B4549" s="159"/>
      <c r="D4549" s="154" t="s">
        <v>259</v>
      </c>
      <c r="E4549" s="160" t="s">
        <v>1</v>
      </c>
      <c r="F4549" s="161" t="s">
        <v>6105</v>
      </c>
      <c r="H4549" s="162">
        <v>61.435000000000002</v>
      </c>
      <c r="L4549" s="159"/>
      <c r="M4549" s="163"/>
      <c r="T4549" s="164"/>
      <c r="AT4549" s="160" t="s">
        <v>259</v>
      </c>
      <c r="AU4549" s="160" t="s">
        <v>88</v>
      </c>
      <c r="AV4549" s="13" t="s">
        <v>88</v>
      </c>
      <c r="AW4549" s="13" t="s">
        <v>27</v>
      </c>
      <c r="AX4549" s="13" t="s">
        <v>72</v>
      </c>
      <c r="AY4549" s="160" t="s">
        <v>157</v>
      </c>
    </row>
    <row r="4550" spans="2:51" s="13" customFormat="1">
      <c r="B4550" s="159"/>
      <c r="D4550" s="154" t="s">
        <v>259</v>
      </c>
      <c r="E4550" s="160" t="s">
        <v>1</v>
      </c>
      <c r="F4550" s="161" t="s">
        <v>6106</v>
      </c>
      <c r="H4550" s="162">
        <v>53.268000000000001</v>
      </c>
      <c r="L4550" s="159"/>
      <c r="M4550" s="163"/>
      <c r="T4550" s="164"/>
      <c r="AT4550" s="160" t="s">
        <v>259</v>
      </c>
      <c r="AU4550" s="160" t="s">
        <v>88</v>
      </c>
      <c r="AV4550" s="13" t="s">
        <v>88</v>
      </c>
      <c r="AW4550" s="13" t="s">
        <v>27</v>
      </c>
      <c r="AX4550" s="13" t="s">
        <v>72</v>
      </c>
      <c r="AY4550" s="160" t="s">
        <v>157</v>
      </c>
    </row>
    <row r="4551" spans="2:51" s="13" customFormat="1">
      <c r="B4551" s="159"/>
      <c r="D4551" s="154" t="s">
        <v>259</v>
      </c>
      <c r="E4551" s="160" t="s">
        <v>1</v>
      </c>
      <c r="F4551" s="161" t="s">
        <v>6107</v>
      </c>
      <c r="H4551" s="162">
        <v>20.818000000000001</v>
      </c>
      <c r="L4551" s="159"/>
      <c r="M4551" s="163"/>
      <c r="T4551" s="164"/>
      <c r="AT4551" s="160" t="s">
        <v>259</v>
      </c>
      <c r="AU4551" s="160" t="s">
        <v>88</v>
      </c>
      <c r="AV4551" s="13" t="s">
        <v>88</v>
      </c>
      <c r="AW4551" s="13" t="s">
        <v>27</v>
      </c>
      <c r="AX4551" s="13" t="s">
        <v>72</v>
      </c>
      <c r="AY4551" s="160" t="s">
        <v>157</v>
      </c>
    </row>
    <row r="4552" spans="2:51" s="12" customFormat="1">
      <c r="B4552" s="153"/>
      <c r="D4552" s="154" t="s">
        <v>259</v>
      </c>
      <c r="E4552" s="155" t="s">
        <v>1</v>
      </c>
      <c r="F4552" s="156" t="s">
        <v>2759</v>
      </c>
      <c r="H4552" s="155" t="s">
        <v>1</v>
      </c>
      <c r="L4552" s="153"/>
      <c r="M4552" s="157"/>
      <c r="T4552" s="158"/>
      <c r="AT4552" s="155" t="s">
        <v>259</v>
      </c>
      <c r="AU4552" s="155" t="s">
        <v>88</v>
      </c>
      <c r="AV4552" s="12" t="s">
        <v>80</v>
      </c>
      <c r="AW4552" s="12" t="s">
        <v>27</v>
      </c>
      <c r="AX4552" s="12" t="s">
        <v>72</v>
      </c>
      <c r="AY4552" s="155" t="s">
        <v>157</v>
      </c>
    </row>
    <row r="4553" spans="2:51" s="13" customFormat="1">
      <c r="B4553" s="159"/>
      <c r="D4553" s="154" t="s">
        <v>259</v>
      </c>
      <c r="E4553" s="160" t="s">
        <v>1</v>
      </c>
      <c r="F4553" s="161" t="s">
        <v>6029</v>
      </c>
      <c r="H4553" s="162">
        <v>87.06</v>
      </c>
      <c r="L4553" s="159"/>
      <c r="M4553" s="163"/>
      <c r="T4553" s="164"/>
      <c r="AT4553" s="160" t="s">
        <v>259</v>
      </c>
      <c r="AU4553" s="160" t="s">
        <v>88</v>
      </c>
      <c r="AV4553" s="13" t="s">
        <v>88</v>
      </c>
      <c r="AW4553" s="13" t="s">
        <v>27</v>
      </c>
      <c r="AX4553" s="13" t="s">
        <v>72</v>
      </c>
      <c r="AY4553" s="160" t="s">
        <v>157</v>
      </c>
    </row>
    <row r="4554" spans="2:51" s="13" customFormat="1" ht="20">
      <c r="B4554" s="159"/>
      <c r="D4554" s="154" t="s">
        <v>259</v>
      </c>
      <c r="E4554" s="160" t="s">
        <v>1</v>
      </c>
      <c r="F4554" s="161" t="s">
        <v>6030</v>
      </c>
      <c r="H4554" s="162">
        <v>67.003</v>
      </c>
      <c r="L4554" s="159"/>
      <c r="M4554" s="163"/>
      <c r="T4554" s="164"/>
      <c r="AT4554" s="160" t="s">
        <v>259</v>
      </c>
      <c r="AU4554" s="160" t="s">
        <v>88</v>
      </c>
      <c r="AV4554" s="13" t="s">
        <v>88</v>
      </c>
      <c r="AW4554" s="13" t="s">
        <v>27</v>
      </c>
      <c r="AX4554" s="13" t="s">
        <v>72</v>
      </c>
      <c r="AY4554" s="160" t="s">
        <v>157</v>
      </c>
    </row>
    <row r="4555" spans="2:51" s="13" customFormat="1">
      <c r="B4555" s="159"/>
      <c r="D4555" s="154" t="s">
        <v>259</v>
      </c>
      <c r="E4555" s="160" t="s">
        <v>1</v>
      </c>
      <c r="F4555" s="161" t="s">
        <v>6031</v>
      </c>
      <c r="H4555" s="162">
        <v>80.841999999999999</v>
      </c>
      <c r="L4555" s="159"/>
      <c r="M4555" s="163"/>
      <c r="T4555" s="164"/>
      <c r="AT4555" s="160" t="s">
        <v>259</v>
      </c>
      <c r="AU4555" s="160" t="s">
        <v>88</v>
      </c>
      <c r="AV4555" s="13" t="s">
        <v>88</v>
      </c>
      <c r="AW4555" s="13" t="s">
        <v>27</v>
      </c>
      <c r="AX4555" s="13" t="s">
        <v>72</v>
      </c>
      <c r="AY4555" s="160" t="s">
        <v>157</v>
      </c>
    </row>
    <row r="4556" spans="2:51" s="13" customFormat="1">
      <c r="B4556" s="159"/>
      <c r="D4556" s="154" t="s">
        <v>259</v>
      </c>
      <c r="E4556" s="160" t="s">
        <v>1</v>
      </c>
      <c r="F4556" s="161" t="s">
        <v>6032</v>
      </c>
      <c r="H4556" s="162">
        <v>39.814999999999998</v>
      </c>
      <c r="L4556" s="159"/>
      <c r="M4556" s="163"/>
      <c r="T4556" s="164"/>
      <c r="AT4556" s="160" t="s">
        <v>259</v>
      </c>
      <c r="AU4556" s="160" t="s">
        <v>88</v>
      </c>
      <c r="AV4556" s="13" t="s">
        <v>88</v>
      </c>
      <c r="AW4556" s="13" t="s">
        <v>27</v>
      </c>
      <c r="AX4556" s="13" t="s">
        <v>72</v>
      </c>
      <c r="AY4556" s="160" t="s">
        <v>157</v>
      </c>
    </row>
    <row r="4557" spans="2:51" s="13" customFormat="1">
      <c r="B4557" s="159"/>
      <c r="D4557" s="154" t="s">
        <v>259</v>
      </c>
      <c r="E4557" s="160" t="s">
        <v>1</v>
      </c>
      <c r="F4557" s="161" t="s">
        <v>6033</v>
      </c>
      <c r="H4557" s="162">
        <v>61.64</v>
      </c>
      <c r="L4557" s="159"/>
      <c r="M4557" s="163"/>
      <c r="T4557" s="164"/>
      <c r="AT4557" s="160" t="s">
        <v>259</v>
      </c>
      <c r="AU4557" s="160" t="s">
        <v>88</v>
      </c>
      <c r="AV4557" s="13" t="s">
        <v>88</v>
      </c>
      <c r="AW4557" s="13" t="s">
        <v>27</v>
      </c>
      <c r="AX4557" s="13" t="s">
        <v>72</v>
      </c>
      <c r="AY4557" s="160" t="s">
        <v>157</v>
      </c>
    </row>
    <row r="4558" spans="2:51" s="13" customFormat="1">
      <c r="B4558" s="159"/>
      <c r="D4558" s="154" t="s">
        <v>259</v>
      </c>
      <c r="E4558" s="160" t="s">
        <v>1</v>
      </c>
      <c r="F4558" s="161" t="s">
        <v>6034</v>
      </c>
      <c r="H4558" s="162">
        <v>32.942999999999998</v>
      </c>
      <c r="L4558" s="159"/>
      <c r="M4558" s="163"/>
      <c r="T4558" s="164"/>
      <c r="AT4558" s="160" t="s">
        <v>259</v>
      </c>
      <c r="AU4558" s="160" t="s">
        <v>88</v>
      </c>
      <c r="AV4558" s="13" t="s">
        <v>88</v>
      </c>
      <c r="AW4558" s="13" t="s">
        <v>27</v>
      </c>
      <c r="AX4558" s="13" t="s">
        <v>72</v>
      </c>
      <c r="AY4558" s="160" t="s">
        <v>157</v>
      </c>
    </row>
    <row r="4559" spans="2:51" s="13" customFormat="1">
      <c r="B4559" s="159"/>
      <c r="D4559" s="154" t="s">
        <v>259</v>
      </c>
      <c r="E4559" s="160" t="s">
        <v>1</v>
      </c>
      <c r="F4559" s="161" t="s">
        <v>6035</v>
      </c>
      <c r="H4559" s="162">
        <v>37.69</v>
      </c>
      <c r="L4559" s="159"/>
      <c r="M4559" s="163"/>
      <c r="T4559" s="164"/>
      <c r="AT4559" s="160" t="s">
        <v>259</v>
      </c>
      <c r="AU4559" s="160" t="s">
        <v>88</v>
      </c>
      <c r="AV4559" s="13" t="s">
        <v>88</v>
      </c>
      <c r="AW4559" s="13" t="s">
        <v>27</v>
      </c>
      <c r="AX4559" s="13" t="s">
        <v>72</v>
      </c>
      <c r="AY4559" s="160" t="s">
        <v>157</v>
      </c>
    </row>
    <row r="4560" spans="2:51" s="13" customFormat="1">
      <c r="B4560" s="159"/>
      <c r="D4560" s="154" t="s">
        <v>259</v>
      </c>
      <c r="E4560" s="160" t="s">
        <v>1</v>
      </c>
      <c r="F4560" s="161" t="s">
        <v>6036</v>
      </c>
      <c r="H4560" s="162">
        <v>42.963999999999999</v>
      </c>
      <c r="L4560" s="159"/>
      <c r="M4560" s="163"/>
      <c r="T4560" s="164"/>
      <c r="AT4560" s="160" t="s">
        <v>259</v>
      </c>
      <c r="AU4560" s="160" t="s">
        <v>88</v>
      </c>
      <c r="AV4560" s="13" t="s">
        <v>88</v>
      </c>
      <c r="AW4560" s="13" t="s">
        <v>27</v>
      </c>
      <c r="AX4560" s="13" t="s">
        <v>72</v>
      </c>
      <c r="AY4560" s="160" t="s">
        <v>157</v>
      </c>
    </row>
    <row r="4561" spans="2:51" s="13" customFormat="1">
      <c r="B4561" s="159"/>
      <c r="D4561" s="154" t="s">
        <v>259</v>
      </c>
      <c r="E4561" s="160" t="s">
        <v>1</v>
      </c>
      <c r="F4561" s="161" t="s">
        <v>6037</v>
      </c>
      <c r="H4561" s="162">
        <v>29.227</v>
      </c>
      <c r="L4561" s="159"/>
      <c r="M4561" s="163"/>
      <c r="T4561" s="164"/>
      <c r="AT4561" s="160" t="s">
        <v>259</v>
      </c>
      <c r="AU4561" s="160" t="s">
        <v>88</v>
      </c>
      <c r="AV4561" s="13" t="s">
        <v>88</v>
      </c>
      <c r="AW4561" s="13" t="s">
        <v>27</v>
      </c>
      <c r="AX4561" s="13" t="s">
        <v>72</v>
      </c>
      <c r="AY4561" s="160" t="s">
        <v>157</v>
      </c>
    </row>
    <row r="4562" spans="2:51" s="13" customFormat="1">
      <c r="B4562" s="159"/>
      <c r="D4562" s="154" t="s">
        <v>259</v>
      </c>
      <c r="E4562" s="160" t="s">
        <v>1</v>
      </c>
      <c r="F4562" s="161" t="s">
        <v>6038</v>
      </c>
      <c r="H4562" s="162">
        <v>93.024000000000001</v>
      </c>
      <c r="L4562" s="159"/>
      <c r="M4562" s="163"/>
      <c r="T4562" s="164"/>
      <c r="AT4562" s="160" t="s">
        <v>259</v>
      </c>
      <c r="AU4562" s="160" t="s">
        <v>88</v>
      </c>
      <c r="AV4562" s="13" t="s">
        <v>88</v>
      </c>
      <c r="AW4562" s="13" t="s">
        <v>27</v>
      </c>
      <c r="AX4562" s="13" t="s">
        <v>72</v>
      </c>
      <c r="AY4562" s="160" t="s">
        <v>157</v>
      </c>
    </row>
    <row r="4563" spans="2:51" s="13" customFormat="1">
      <c r="B4563" s="159"/>
      <c r="D4563" s="154" t="s">
        <v>259</v>
      </c>
      <c r="E4563" s="160" t="s">
        <v>1</v>
      </c>
      <c r="F4563" s="161" t="s">
        <v>6039</v>
      </c>
      <c r="H4563" s="162">
        <v>33.277999999999999</v>
      </c>
      <c r="L4563" s="159"/>
      <c r="M4563" s="163"/>
      <c r="T4563" s="164"/>
      <c r="AT4563" s="160" t="s">
        <v>259</v>
      </c>
      <c r="AU4563" s="160" t="s">
        <v>88</v>
      </c>
      <c r="AV4563" s="13" t="s">
        <v>88</v>
      </c>
      <c r="AW4563" s="13" t="s">
        <v>27</v>
      </c>
      <c r="AX4563" s="13" t="s">
        <v>72</v>
      </c>
      <c r="AY4563" s="160" t="s">
        <v>157</v>
      </c>
    </row>
    <row r="4564" spans="2:51" s="13" customFormat="1">
      <c r="B4564" s="159"/>
      <c r="D4564" s="154" t="s">
        <v>259</v>
      </c>
      <c r="E4564" s="160" t="s">
        <v>1</v>
      </c>
      <c r="F4564" s="161" t="s">
        <v>6040</v>
      </c>
      <c r="H4564" s="162">
        <v>81.322000000000003</v>
      </c>
      <c r="L4564" s="159"/>
      <c r="M4564" s="163"/>
      <c r="T4564" s="164"/>
      <c r="AT4564" s="160" t="s">
        <v>259</v>
      </c>
      <c r="AU4564" s="160" t="s">
        <v>88</v>
      </c>
      <c r="AV4564" s="13" t="s">
        <v>88</v>
      </c>
      <c r="AW4564" s="13" t="s">
        <v>27</v>
      </c>
      <c r="AX4564" s="13" t="s">
        <v>72</v>
      </c>
      <c r="AY4564" s="160" t="s">
        <v>157</v>
      </c>
    </row>
    <row r="4565" spans="2:51" s="13" customFormat="1">
      <c r="B4565" s="159"/>
      <c r="D4565" s="154" t="s">
        <v>259</v>
      </c>
      <c r="E4565" s="160" t="s">
        <v>1</v>
      </c>
      <c r="F4565" s="161" t="s">
        <v>6041</v>
      </c>
      <c r="H4565" s="162">
        <v>35.320999999999998</v>
      </c>
      <c r="L4565" s="159"/>
      <c r="M4565" s="163"/>
      <c r="T4565" s="164"/>
      <c r="AT4565" s="160" t="s">
        <v>259</v>
      </c>
      <c r="AU4565" s="160" t="s">
        <v>88</v>
      </c>
      <c r="AV4565" s="13" t="s">
        <v>88</v>
      </c>
      <c r="AW4565" s="13" t="s">
        <v>27</v>
      </c>
      <c r="AX4565" s="13" t="s">
        <v>72</v>
      </c>
      <c r="AY4565" s="160" t="s">
        <v>157</v>
      </c>
    </row>
    <row r="4566" spans="2:51" s="13" customFormat="1">
      <c r="B4566" s="159"/>
      <c r="D4566" s="154" t="s">
        <v>259</v>
      </c>
      <c r="E4566" s="160" t="s">
        <v>1</v>
      </c>
      <c r="F4566" s="161" t="s">
        <v>6042</v>
      </c>
      <c r="H4566" s="162">
        <v>70.944000000000003</v>
      </c>
      <c r="L4566" s="159"/>
      <c r="M4566" s="163"/>
      <c r="T4566" s="164"/>
      <c r="AT4566" s="160" t="s">
        <v>259</v>
      </c>
      <c r="AU4566" s="160" t="s">
        <v>88</v>
      </c>
      <c r="AV4566" s="13" t="s">
        <v>88</v>
      </c>
      <c r="AW4566" s="13" t="s">
        <v>27</v>
      </c>
      <c r="AX4566" s="13" t="s">
        <v>72</v>
      </c>
      <c r="AY4566" s="160" t="s">
        <v>157</v>
      </c>
    </row>
    <row r="4567" spans="2:51" s="13" customFormat="1">
      <c r="B4567" s="159"/>
      <c r="D4567" s="154" t="s">
        <v>259</v>
      </c>
      <c r="E4567" s="160" t="s">
        <v>1</v>
      </c>
      <c r="F4567" s="161" t="s">
        <v>6043</v>
      </c>
      <c r="H4567" s="162">
        <v>20.771000000000001</v>
      </c>
      <c r="L4567" s="159"/>
      <c r="M4567" s="163"/>
      <c r="T4567" s="164"/>
      <c r="AT4567" s="160" t="s">
        <v>259</v>
      </c>
      <c r="AU4567" s="160" t="s">
        <v>88</v>
      </c>
      <c r="AV4567" s="13" t="s">
        <v>88</v>
      </c>
      <c r="AW4567" s="13" t="s">
        <v>27</v>
      </c>
      <c r="AX4567" s="13" t="s">
        <v>72</v>
      </c>
      <c r="AY4567" s="160" t="s">
        <v>157</v>
      </c>
    </row>
    <row r="4568" spans="2:51" s="13" customFormat="1" ht="20">
      <c r="B4568" s="159"/>
      <c r="D4568" s="154" t="s">
        <v>259</v>
      </c>
      <c r="E4568" s="160" t="s">
        <v>1</v>
      </c>
      <c r="F4568" s="161" t="s">
        <v>6044</v>
      </c>
      <c r="H4568" s="162">
        <v>38.021999999999998</v>
      </c>
      <c r="L4568" s="159"/>
      <c r="M4568" s="163"/>
      <c r="T4568" s="164"/>
      <c r="AT4568" s="160" t="s">
        <v>259</v>
      </c>
      <c r="AU4568" s="160" t="s">
        <v>88</v>
      </c>
      <c r="AV4568" s="13" t="s">
        <v>88</v>
      </c>
      <c r="AW4568" s="13" t="s">
        <v>27</v>
      </c>
      <c r="AX4568" s="13" t="s">
        <v>72</v>
      </c>
      <c r="AY4568" s="160" t="s">
        <v>157</v>
      </c>
    </row>
    <row r="4569" spans="2:51" s="12" customFormat="1">
      <c r="B4569" s="153"/>
      <c r="D4569" s="154" t="s">
        <v>259</v>
      </c>
      <c r="E4569" s="155" t="s">
        <v>1</v>
      </c>
      <c r="F4569" s="156" t="s">
        <v>2760</v>
      </c>
      <c r="H4569" s="155" t="s">
        <v>1</v>
      </c>
      <c r="L4569" s="153"/>
      <c r="M4569" s="157"/>
      <c r="T4569" s="158"/>
      <c r="AT4569" s="155" t="s">
        <v>259</v>
      </c>
      <c r="AU4569" s="155" t="s">
        <v>88</v>
      </c>
      <c r="AV4569" s="12" t="s">
        <v>80</v>
      </c>
      <c r="AW4569" s="12" t="s">
        <v>27</v>
      </c>
      <c r="AX4569" s="12" t="s">
        <v>72</v>
      </c>
      <c r="AY4569" s="155" t="s">
        <v>157</v>
      </c>
    </row>
    <row r="4570" spans="2:51" s="13" customFormat="1">
      <c r="B4570" s="159"/>
      <c r="D4570" s="154" t="s">
        <v>259</v>
      </c>
      <c r="E4570" s="160" t="s">
        <v>1</v>
      </c>
      <c r="F4570" s="161" t="s">
        <v>6045</v>
      </c>
      <c r="H4570" s="162">
        <v>53.368000000000002</v>
      </c>
      <c r="L4570" s="159"/>
      <c r="M4570" s="163"/>
      <c r="T4570" s="164"/>
      <c r="AT4570" s="160" t="s">
        <v>259</v>
      </c>
      <c r="AU4570" s="160" t="s">
        <v>88</v>
      </c>
      <c r="AV4570" s="13" t="s">
        <v>88</v>
      </c>
      <c r="AW4570" s="13" t="s">
        <v>27</v>
      </c>
      <c r="AX4570" s="13" t="s">
        <v>72</v>
      </c>
      <c r="AY4570" s="160" t="s">
        <v>157</v>
      </c>
    </row>
    <row r="4571" spans="2:51" s="13" customFormat="1">
      <c r="B4571" s="159"/>
      <c r="D4571" s="154" t="s">
        <v>259</v>
      </c>
      <c r="E4571" s="160" t="s">
        <v>1</v>
      </c>
      <c r="F4571" s="161" t="s">
        <v>6046</v>
      </c>
      <c r="H4571" s="162">
        <v>41.334000000000003</v>
      </c>
      <c r="L4571" s="159"/>
      <c r="M4571" s="163"/>
      <c r="T4571" s="164"/>
      <c r="AT4571" s="160" t="s">
        <v>259</v>
      </c>
      <c r="AU4571" s="160" t="s">
        <v>88</v>
      </c>
      <c r="AV4571" s="13" t="s">
        <v>88</v>
      </c>
      <c r="AW4571" s="13" t="s">
        <v>27</v>
      </c>
      <c r="AX4571" s="13" t="s">
        <v>72</v>
      </c>
      <c r="AY4571" s="160" t="s">
        <v>157</v>
      </c>
    </row>
    <row r="4572" spans="2:51" s="13" customFormat="1">
      <c r="B4572" s="159"/>
      <c r="D4572" s="154" t="s">
        <v>259</v>
      </c>
      <c r="E4572" s="160" t="s">
        <v>1</v>
      </c>
      <c r="F4572" s="161" t="s">
        <v>6047</v>
      </c>
      <c r="H4572" s="162">
        <v>20.344999999999999</v>
      </c>
      <c r="L4572" s="159"/>
      <c r="M4572" s="163"/>
      <c r="T4572" s="164"/>
      <c r="AT4572" s="160" t="s">
        <v>259</v>
      </c>
      <c r="AU4572" s="160" t="s">
        <v>88</v>
      </c>
      <c r="AV4572" s="13" t="s">
        <v>88</v>
      </c>
      <c r="AW4572" s="13" t="s">
        <v>27</v>
      </c>
      <c r="AX4572" s="13" t="s">
        <v>72</v>
      </c>
      <c r="AY4572" s="160" t="s">
        <v>157</v>
      </c>
    </row>
    <row r="4573" spans="2:51" s="13" customFormat="1">
      <c r="B4573" s="159"/>
      <c r="D4573" s="154" t="s">
        <v>259</v>
      </c>
      <c r="E4573" s="160" t="s">
        <v>1</v>
      </c>
      <c r="F4573" s="161" t="s">
        <v>6048</v>
      </c>
      <c r="H4573" s="162">
        <v>23.927</v>
      </c>
      <c r="L4573" s="159"/>
      <c r="M4573" s="163"/>
      <c r="T4573" s="164"/>
      <c r="AT4573" s="160" t="s">
        <v>259</v>
      </c>
      <c r="AU4573" s="160" t="s">
        <v>88</v>
      </c>
      <c r="AV4573" s="13" t="s">
        <v>88</v>
      </c>
      <c r="AW4573" s="13" t="s">
        <v>27</v>
      </c>
      <c r="AX4573" s="13" t="s">
        <v>72</v>
      </c>
      <c r="AY4573" s="160" t="s">
        <v>157</v>
      </c>
    </row>
    <row r="4574" spans="2:51" s="13" customFormat="1">
      <c r="B4574" s="159"/>
      <c r="D4574" s="154" t="s">
        <v>259</v>
      </c>
      <c r="E4574" s="160" t="s">
        <v>1</v>
      </c>
      <c r="F4574" s="161" t="s">
        <v>6049</v>
      </c>
      <c r="H4574" s="162">
        <v>44.93</v>
      </c>
      <c r="L4574" s="159"/>
      <c r="M4574" s="163"/>
      <c r="T4574" s="164"/>
      <c r="AT4574" s="160" t="s">
        <v>259</v>
      </c>
      <c r="AU4574" s="160" t="s">
        <v>88</v>
      </c>
      <c r="AV4574" s="13" t="s">
        <v>88</v>
      </c>
      <c r="AW4574" s="13" t="s">
        <v>27</v>
      </c>
      <c r="AX4574" s="13" t="s">
        <v>72</v>
      </c>
      <c r="AY4574" s="160" t="s">
        <v>157</v>
      </c>
    </row>
    <row r="4575" spans="2:51" s="13" customFormat="1">
      <c r="B4575" s="159"/>
      <c r="D4575" s="154" t="s">
        <v>259</v>
      </c>
      <c r="E4575" s="160" t="s">
        <v>1</v>
      </c>
      <c r="F4575" s="161" t="s">
        <v>6050</v>
      </c>
      <c r="H4575" s="162">
        <v>54.66</v>
      </c>
      <c r="L4575" s="159"/>
      <c r="M4575" s="163"/>
      <c r="T4575" s="164"/>
      <c r="AT4575" s="160" t="s">
        <v>259</v>
      </c>
      <c r="AU4575" s="160" t="s">
        <v>88</v>
      </c>
      <c r="AV4575" s="13" t="s">
        <v>88</v>
      </c>
      <c r="AW4575" s="13" t="s">
        <v>27</v>
      </c>
      <c r="AX4575" s="13" t="s">
        <v>72</v>
      </c>
      <c r="AY4575" s="160" t="s">
        <v>157</v>
      </c>
    </row>
    <row r="4576" spans="2:51" s="13" customFormat="1">
      <c r="B4576" s="159"/>
      <c r="D4576" s="154" t="s">
        <v>259</v>
      </c>
      <c r="E4576" s="160" t="s">
        <v>1</v>
      </c>
      <c r="F4576" s="161" t="s">
        <v>6051</v>
      </c>
      <c r="H4576" s="162">
        <v>135.089</v>
      </c>
      <c r="L4576" s="159"/>
      <c r="M4576" s="163"/>
      <c r="T4576" s="164"/>
      <c r="AT4576" s="160" t="s">
        <v>259</v>
      </c>
      <c r="AU4576" s="160" t="s">
        <v>88</v>
      </c>
      <c r="AV4576" s="13" t="s">
        <v>88</v>
      </c>
      <c r="AW4576" s="13" t="s">
        <v>27</v>
      </c>
      <c r="AX4576" s="13" t="s">
        <v>72</v>
      </c>
      <c r="AY4576" s="160" t="s">
        <v>157</v>
      </c>
    </row>
    <row r="4577" spans="2:51" s="13" customFormat="1">
      <c r="B4577" s="159"/>
      <c r="D4577" s="154" t="s">
        <v>259</v>
      </c>
      <c r="E4577" s="160" t="s">
        <v>1</v>
      </c>
      <c r="F4577" s="161" t="s">
        <v>6052</v>
      </c>
      <c r="H4577" s="162">
        <v>78.450999999999993</v>
      </c>
      <c r="L4577" s="159"/>
      <c r="M4577" s="163"/>
      <c r="T4577" s="164"/>
      <c r="AT4577" s="160" t="s">
        <v>259</v>
      </c>
      <c r="AU4577" s="160" t="s">
        <v>88</v>
      </c>
      <c r="AV4577" s="13" t="s">
        <v>88</v>
      </c>
      <c r="AW4577" s="13" t="s">
        <v>27</v>
      </c>
      <c r="AX4577" s="13" t="s">
        <v>72</v>
      </c>
      <c r="AY4577" s="160" t="s">
        <v>157</v>
      </c>
    </row>
    <row r="4578" spans="2:51" s="13" customFormat="1" ht="20">
      <c r="B4578" s="159"/>
      <c r="D4578" s="154" t="s">
        <v>259</v>
      </c>
      <c r="E4578" s="160" t="s">
        <v>1</v>
      </c>
      <c r="F4578" s="161" t="s">
        <v>6053</v>
      </c>
      <c r="H4578" s="162">
        <v>233.89400000000001</v>
      </c>
      <c r="L4578" s="159"/>
      <c r="M4578" s="163"/>
      <c r="T4578" s="164"/>
      <c r="AT4578" s="160" t="s">
        <v>259</v>
      </c>
      <c r="AU4578" s="160" t="s">
        <v>88</v>
      </c>
      <c r="AV4578" s="13" t="s">
        <v>88</v>
      </c>
      <c r="AW4578" s="13" t="s">
        <v>27</v>
      </c>
      <c r="AX4578" s="13" t="s">
        <v>72</v>
      </c>
      <c r="AY4578" s="160" t="s">
        <v>157</v>
      </c>
    </row>
    <row r="4579" spans="2:51" s="13" customFormat="1">
      <c r="B4579" s="159"/>
      <c r="D4579" s="154" t="s">
        <v>259</v>
      </c>
      <c r="E4579" s="160" t="s">
        <v>1</v>
      </c>
      <c r="F4579" s="161" t="s">
        <v>6054</v>
      </c>
      <c r="H4579" s="162">
        <v>58.896000000000001</v>
      </c>
      <c r="L4579" s="159"/>
      <c r="M4579" s="163"/>
      <c r="T4579" s="164"/>
      <c r="AT4579" s="160" t="s">
        <v>259</v>
      </c>
      <c r="AU4579" s="160" t="s">
        <v>88</v>
      </c>
      <c r="AV4579" s="13" t="s">
        <v>88</v>
      </c>
      <c r="AW4579" s="13" t="s">
        <v>27</v>
      </c>
      <c r="AX4579" s="13" t="s">
        <v>72</v>
      </c>
      <c r="AY4579" s="160" t="s">
        <v>157</v>
      </c>
    </row>
    <row r="4580" spans="2:51" s="13" customFormat="1">
      <c r="B4580" s="159"/>
      <c r="D4580" s="154" t="s">
        <v>259</v>
      </c>
      <c r="E4580" s="160" t="s">
        <v>1</v>
      </c>
      <c r="F4580" s="161" t="s">
        <v>6055</v>
      </c>
      <c r="H4580" s="162">
        <v>47.529000000000003</v>
      </c>
      <c r="L4580" s="159"/>
      <c r="M4580" s="163"/>
      <c r="T4580" s="164"/>
      <c r="AT4580" s="160" t="s">
        <v>259</v>
      </c>
      <c r="AU4580" s="160" t="s">
        <v>88</v>
      </c>
      <c r="AV4580" s="13" t="s">
        <v>88</v>
      </c>
      <c r="AW4580" s="13" t="s">
        <v>27</v>
      </c>
      <c r="AX4580" s="13" t="s">
        <v>72</v>
      </c>
      <c r="AY4580" s="160" t="s">
        <v>157</v>
      </c>
    </row>
    <row r="4581" spans="2:51" s="13" customFormat="1">
      <c r="B4581" s="159"/>
      <c r="D4581" s="154" t="s">
        <v>259</v>
      </c>
      <c r="E4581" s="160" t="s">
        <v>1</v>
      </c>
      <c r="F4581" s="161" t="s">
        <v>6056</v>
      </c>
      <c r="H4581" s="162">
        <v>78.936999999999998</v>
      </c>
      <c r="L4581" s="159"/>
      <c r="M4581" s="163"/>
      <c r="T4581" s="164"/>
      <c r="AT4581" s="160" t="s">
        <v>259</v>
      </c>
      <c r="AU4581" s="160" t="s">
        <v>88</v>
      </c>
      <c r="AV4581" s="13" t="s">
        <v>88</v>
      </c>
      <c r="AW4581" s="13" t="s">
        <v>27</v>
      </c>
      <c r="AX4581" s="13" t="s">
        <v>72</v>
      </c>
      <c r="AY4581" s="160" t="s">
        <v>157</v>
      </c>
    </row>
    <row r="4582" spans="2:51" s="13" customFormat="1">
      <c r="B4582" s="159"/>
      <c r="D4582" s="154" t="s">
        <v>259</v>
      </c>
      <c r="E4582" s="160" t="s">
        <v>1</v>
      </c>
      <c r="F4582" s="161" t="s">
        <v>6057</v>
      </c>
      <c r="H4582" s="162">
        <v>68.61</v>
      </c>
      <c r="L4582" s="159"/>
      <c r="M4582" s="163"/>
      <c r="T4582" s="164"/>
      <c r="AT4582" s="160" t="s">
        <v>259</v>
      </c>
      <c r="AU4582" s="160" t="s">
        <v>88</v>
      </c>
      <c r="AV4582" s="13" t="s">
        <v>88</v>
      </c>
      <c r="AW4582" s="13" t="s">
        <v>27</v>
      </c>
      <c r="AX4582" s="13" t="s">
        <v>72</v>
      </c>
      <c r="AY4582" s="160" t="s">
        <v>157</v>
      </c>
    </row>
    <row r="4583" spans="2:51" s="13" customFormat="1">
      <c r="B4583" s="159"/>
      <c r="D4583" s="154" t="s">
        <v>259</v>
      </c>
      <c r="E4583" s="160" t="s">
        <v>1</v>
      </c>
      <c r="F4583" s="161" t="s">
        <v>6058</v>
      </c>
      <c r="H4583" s="162">
        <v>73.789000000000001</v>
      </c>
      <c r="L4583" s="159"/>
      <c r="M4583" s="163"/>
      <c r="T4583" s="164"/>
      <c r="AT4583" s="160" t="s">
        <v>259</v>
      </c>
      <c r="AU4583" s="160" t="s">
        <v>88</v>
      </c>
      <c r="AV4583" s="13" t="s">
        <v>88</v>
      </c>
      <c r="AW4583" s="13" t="s">
        <v>27</v>
      </c>
      <c r="AX4583" s="13" t="s">
        <v>72</v>
      </c>
      <c r="AY4583" s="160" t="s">
        <v>157</v>
      </c>
    </row>
    <row r="4584" spans="2:51" s="13" customFormat="1">
      <c r="B4584" s="159"/>
      <c r="D4584" s="154" t="s">
        <v>259</v>
      </c>
      <c r="E4584" s="160" t="s">
        <v>1</v>
      </c>
      <c r="F4584" s="161" t="s">
        <v>6059</v>
      </c>
      <c r="H4584" s="162">
        <v>20.818000000000001</v>
      </c>
      <c r="L4584" s="159"/>
      <c r="M4584" s="163"/>
      <c r="T4584" s="164"/>
      <c r="AT4584" s="160" t="s">
        <v>259</v>
      </c>
      <c r="AU4584" s="160" t="s">
        <v>88</v>
      </c>
      <c r="AV4584" s="13" t="s">
        <v>88</v>
      </c>
      <c r="AW4584" s="13" t="s">
        <v>27</v>
      </c>
      <c r="AX4584" s="13" t="s">
        <v>72</v>
      </c>
      <c r="AY4584" s="160" t="s">
        <v>157</v>
      </c>
    </row>
    <row r="4585" spans="2:51" s="13" customFormat="1" ht="20">
      <c r="B4585" s="159"/>
      <c r="D4585" s="154" t="s">
        <v>259</v>
      </c>
      <c r="E4585" s="160" t="s">
        <v>1</v>
      </c>
      <c r="F4585" s="161" t="s">
        <v>6060</v>
      </c>
      <c r="H4585" s="162">
        <v>72.393000000000001</v>
      </c>
      <c r="L4585" s="159"/>
      <c r="M4585" s="163"/>
      <c r="T4585" s="164"/>
      <c r="AT4585" s="160" t="s">
        <v>259</v>
      </c>
      <c r="AU4585" s="160" t="s">
        <v>88</v>
      </c>
      <c r="AV4585" s="13" t="s">
        <v>88</v>
      </c>
      <c r="AW4585" s="13" t="s">
        <v>27</v>
      </c>
      <c r="AX4585" s="13" t="s">
        <v>72</v>
      </c>
      <c r="AY4585" s="160" t="s">
        <v>157</v>
      </c>
    </row>
    <row r="4586" spans="2:51" s="13" customFormat="1">
      <c r="B4586" s="159"/>
      <c r="D4586" s="154" t="s">
        <v>259</v>
      </c>
      <c r="E4586" s="160" t="s">
        <v>1</v>
      </c>
      <c r="F4586" s="161" t="s">
        <v>6061</v>
      </c>
      <c r="H4586" s="162">
        <v>20.907</v>
      </c>
      <c r="L4586" s="159"/>
      <c r="M4586" s="163"/>
      <c r="T4586" s="164"/>
      <c r="AT4586" s="160" t="s">
        <v>259</v>
      </c>
      <c r="AU4586" s="160" t="s">
        <v>88</v>
      </c>
      <c r="AV4586" s="13" t="s">
        <v>88</v>
      </c>
      <c r="AW4586" s="13" t="s">
        <v>27</v>
      </c>
      <c r="AX4586" s="13" t="s">
        <v>72</v>
      </c>
      <c r="AY4586" s="160" t="s">
        <v>157</v>
      </c>
    </row>
    <row r="4587" spans="2:51" s="13" customFormat="1">
      <c r="B4587" s="159"/>
      <c r="D4587" s="154" t="s">
        <v>259</v>
      </c>
      <c r="E4587" s="160" t="s">
        <v>1</v>
      </c>
      <c r="F4587" s="161" t="s">
        <v>6062</v>
      </c>
      <c r="H4587" s="162">
        <v>25.635000000000002</v>
      </c>
      <c r="L4587" s="159"/>
      <c r="M4587" s="163"/>
      <c r="T4587" s="164"/>
      <c r="AT4587" s="160" t="s">
        <v>259</v>
      </c>
      <c r="AU4587" s="160" t="s">
        <v>88</v>
      </c>
      <c r="AV4587" s="13" t="s">
        <v>88</v>
      </c>
      <c r="AW4587" s="13" t="s">
        <v>27</v>
      </c>
      <c r="AX4587" s="13" t="s">
        <v>72</v>
      </c>
      <c r="AY4587" s="160" t="s">
        <v>157</v>
      </c>
    </row>
    <row r="4588" spans="2:51" s="13" customFormat="1">
      <c r="B4588" s="159"/>
      <c r="D4588" s="154" t="s">
        <v>259</v>
      </c>
      <c r="E4588" s="160" t="s">
        <v>1</v>
      </c>
      <c r="F4588" s="161" t="s">
        <v>6063</v>
      </c>
      <c r="H4588" s="162">
        <v>56.058999999999997</v>
      </c>
      <c r="L4588" s="159"/>
      <c r="M4588" s="163"/>
      <c r="T4588" s="164"/>
      <c r="AT4588" s="160" t="s">
        <v>259</v>
      </c>
      <c r="AU4588" s="160" t="s">
        <v>88</v>
      </c>
      <c r="AV4588" s="13" t="s">
        <v>88</v>
      </c>
      <c r="AW4588" s="13" t="s">
        <v>27</v>
      </c>
      <c r="AX4588" s="13" t="s">
        <v>72</v>
      </c>
      <c r="AY4588" s="160" t="s">
        <v>157</v>
      </c>
    </row>
    <row r="4589" spans="2:51" s="13" customFormat="1">
      <c r="B4589" s="159"/>
      <c r="D4589" s="154" t="s">
        <v>259</v>
      </c>
      <c r="E4589" s="160" t="s">
        <v>1</v>
      </c>
      <c r="F4589" s="161" t="s">
        <v>6064</v>
      </c>
      <c r="H4589" s="162">
        <v>74.248999999999995</v>
      </c>
      <c r="L4589" s="159"/>
      <c r="M4589" s="163"/>
      <c r="T4589" s="164"/>
      <c r="AT4589" s="160" t="s">
        <v>259</v>
      </c>
      <c r="AU4589" s="160" t="s">
        <v>88</v>
      </c>
      <c r="AV4589" s="13" t="s">
        <v>88</v>
      </c>
      <c r="AW4589" s="13" t="s">
        <v>27</v>
      </c>
      <c r="AX4589" s="13" t="s">
        <v>72</v>
      </c>
      <c r="AY4589" s="160" t="s">
        <v>157</v>
      </c>
    </row>
    <row r="4590" spans="2:51" s="12" customFormat="1">
      <c r="B4590" s="153"/>
      <c r="D4590" s="154" t="s">
        <v>259</v>
      </c>
      <c r="E4590" s="155" t="s">
        <v>1</v>
      </c>
      <c r="F4590" s="156" t="s">
        <v>2761</v>
      </c>
      <c r="H4590" s="155" t="s">
        <v>1</v>
      </c>
      <c r="L4590" s="153"/>
      <c r="M4590" s="157"/>
      <c r="T4590" s="158"/>
      <c r="AT4590" s="155" t="s">
        <v>259</v>
      </c>
      <c r="AU4590" s="155" t="s">
        <v>88</v>
      </c>
      <c r="AV4590" s="12" t="s">
        <v>80</v>
      </c>
      <c r="AW4590" s="12" t="s">
        <v>27</v>
      </c>
      <c r="AX4590" s="12" t="s">
        <v>72</v>
      </c>
      <c r="AY4590" s="155" t="s">
        <v>157</v>
      </c>
    </row>
    <row r="4591" spans="2:51" s="13" customFormat="1">
      <c r="B4591" s="159"/>
      <c r="D4591" s="154" t="s">
        <v>259</v>
      </c>
      <c r="E4591" s="160" t="s">
        <v>1</v>
      </c>
      <c r="F4591" s="161" t="s">
        <v>6065</v>
      </c>
      <c r="H4591" s="162">
        <v>21.132000000000001</v>
      </c>
      <c r="L4591" s="159"/>
      <c r="M4591" s="163"/>
      <c r="T4591" s="164"/>
      <c r="AT4591" s="160" t="s">
        <v>259</v>
      </c>
      <c r="AU4591" s="160" t="s">
        <v>88</v>
      </c>
      <c r="AV4591" s="13" t="s">
        <v>88</v>
      </c>
      <c r="AW4591" s="13" t="s">
        <v>27</v>
      </c>
      <c r="AX4591" s="13" t="s">
        <v>72</v>
      </c>
      <c r="AY4591" s="160" t="s">
        <v>157</v>
      </c>
    </row>
    <row r="4592" spans="2:51" s="13" customFormat="1">
      <c r="B4592" s="159"/>
      <c r="D4592" s="154" t="s">
        <v>259</v>
      </c>
      <c r="E4592" s="160" t="s">
        <v>1</v>
      </c>
      <c r="F4592" s="161" t="s">
        <v>6066</v>
      </c>
      <c r="H4592" s="162">
        <v>30.818000000000001</v>
      </c>
      <c r="L4592" s="159"/>
      <c r="M4592" s="163"/>
      <c r="T4592" s="164"/>
      <c r="AT4592" s="160" t="s">
        <v>259</v>
      </c>
      <c r="AU4592" s="160" t="s">
        <v>88</v>
      </c>
      <c r="AV4592" s="13" t="s">
        <v>88</v>
      </c>
      <c r="AW4592" s="13" t="s">
        <v>27</v>
      </c>
      <c r="AX4592" s="13" t="s">
        <v>72</v>
      </c>
      <c r="AY4592" s="160" t="s">
        <v>157</v>
      </c>
    </row>
    <row r="4593" spans="2:63" s="13" customFormat="1">
      <c r="B4593" s="159"/>
      <c r="D4593" s="154" t="s">
        <v>259</v>
      </c>
      <c r="E4593" s="160" t="s">
        <v>1</v>
      </c>
      <c r="F4593" s="161" t="s">
        <v>6067</v>
      </c>
      <c r="H4593" s="162">
        <v>54.606999999999999</v>
      </c>
      <c r="L4593" s="159"/>
      <c r="M4593" s="163"/>
      <c r="T4593" s="164"/>
      <c r="AT4593" s="160" t="s">
        <v>259</v>
      </c>
      <c r="AU4593" s="160" t="s">
        <v>88</v>
      </c>
      <c r="AV4593" s="13" t="s">
        <v>88</v>
      </c>
      <c r="AW4593" s="13" t="s">
        <v>27</v>
      </c>
      <c r="AX4593" s="13" t="s">
        <v>72</v>
      </c>
      <c r="AY4593" s="160" t="s">
        <v>157</v>
      </c>
    </row>
    <row r="4594" spans="2:63" s="13" customFormat="1">
      <c r="B4594" s="159"/>
      <c r="D4594" s="154" t="s">
        <v>259</v>
      </c>
      <c r="E4594" s="160" t="s">
        <v>1</v>
      </c>
      <c r="F4594" s="161" t="s">
        <v>6068</v>
      </c>
      <c r="H4594" s="162">
        <v>45.844000000000001</v>
      </c>
      <c r="L4594" s="159"/>
      <c r="M4594" s="163"/>
      <c r="T4594" s="164"/>
      <c r="AT4594" s="160" t="s">
        <v>259</v>
      </c>
      <c r="AU4594" s="160" t="s">
        <v>88</v>
      </c>
      <c r="AV4594" s="13" t="s">
        <v>88</v>
      </c>
      <c r="AW4594" s="13" t="s">
        <v>27</v>
      </c>
      <c r="AX4594" s="13" t="s">
        <v>72</v>
      </c>
      <c r="AY4594" s="160" t="s">
        <v>157</v>
      </c>
    </row>
    <row r="4595" spans="2:63" s="13" customFormat="1" ht="20">
      <c r="B4595" s="159"/>
      <c r="D4595" s="154" t="s">
        <v>259</v>
      </c>
      <c r="E4595" s="160" t="s">
        <v>1</v>
      </c>
      <c r="F4595" s="161" t="s">
        <v>6069</v>
      </c>
      <c r="H4595" s="162">
        <v>114.86199999999999</v>
      </c>
      <c r="L4595" s="159"/>
      <c r="M4595" s="163"/>
      <c r="T4595" s="164"/>
      <c r="AT4595" s="160" t="s">
        <v>259</v>
      </c>
      <c r="AU4595" s="160" t="s">
        <v>88</v>
      </c>
      <c r="AV4595" s="13" t="s">
        <v>88</v>
      </c>
      <c r="AW4595" s="13" t="s">
        <v>27</v>
      </c>
      <c r="AX4595" s="13" t="s">
        <v>72</v>
      </c>
      <c r="AY4595" s="160" t="s">
        <v>157</v>
      </c>
    </row>
    <row r="4596" spans="2:63" s="13" customFormat="1">
      <c r="B4596" s="159"/>
      <c r="D4596" s="154" t="s">
        <v>259</v>
      </c>
      <c r="E4596" s="160" t="s">
        <v>1</v>
      </c>
      <c r="F4596" s="161" t="s">
        <v>6070</v>
      </c>
      <c r="H4596" s="162">
        <v>36.433</v>
      </c>
      <c r="L4596" s="159"/>
      <c r="M4596" s="163"/>
      <c r="T4596" s="164"/>
      <c r="AT4596" s="160" t="s">
        <v>259</v>
      </c>
      <c r="AU4596" s="160" t="s">
        <v>88</v>
      </c>
      <c r="AV4596" s="13" t="s">
        <v>88</v>
      </c>
      <c r="AW4596" s="13" t="s">
        <v>27</v>
      </c>
      <c r="AX4596" s="13" t="s">
        <v>72</v>
      </c>
      <c r="AY4596" s="160" t="s">
        <v>157</v>
      </c>
    </row>
    <row r="4597" spans="2:63" s="13" customFormat="1" ht="20">
      <c r="B4597" s="159"/>
      <c r="D4597" s="154" t="s">
        <v>259</v>
      </c>
      <c r="E4597" s="160" t="s">
        <v>1</v>
      </c>
      <c r="F4597" s="161" t="s">
        <v>6071</v>
      </c>
      <c r="H4597" s="162">
        <v>51.759</v>
      </c>
      <c r="L4597" s="159"/>
      <c r="M4597" s="163"/>
      <c r="T4597" s="164"/>
      <c r="AT4597" s="160" t="s">
        <v>259</v>
      </c>
      <c r="AU4597" s="160" t="s">
        <v>88</v>
      </c>
      <c r="AV4597" s="13" t="s">
        <v>88</v>
      </c>
      <c r="AW4597" s="13" t="s">
        <v>27</v>
      </c>
      <c r="AX4597" s="13" t="s">
        <v>72</v>
      </c>
      <c r="AY4597" s="160" t="s">
        <v>157</v>
      </c>
    </row>
    <row r="4598" spans="2:63" s="13" customFormat="1" ht="20">
      <c r="B4598" s="159"/>
      <c r="D4598" s="154" t="s">
        <v>259</v>
      </c>
      <c r="E4598" s="160" t="s">
        <v>1</v>
      </c>
      <c r="F4598" s="161" t="s">
        <v>6072</v>
      </c>
      <c r="H4598" s="162">
        <v>196.96299999999999</v>
      </c>
      <c r="L4598" s="159"/>
      <c r="M4598" s="163"/>
      <c r="T4598" s="164"/>
      <c r="AT4598" s="160" t="s">
        <v>259</v>
      </c>
      <c r="AU4598" s="160" t="s">
        <v>88</v>
      </c>
      <c r="AV4598" s="13" t="s">
        <v>88</v>
      </c>
      <c r="AW4598" s="13" t="s">
        <v>27</v>
      </c>
      <c r="AX4598" s="13" t="s">
        <v>72</v>
      </c>
      <c r="AY4598" s="160" t="s">
        <v>157</v>
      </c>
    </row>
    <row r="4599" spans="2:63" s="13" customFormat="1" ht="20">
      <c r="B4599" s="159"/>
      <c r="D4599" s="154" t="s">
        <v>259</v>
      </c>
      <c r="E4599" s="160" t="s">
        <v>1</v>
      </c>
      <c r="F4599" s="161" t="s">
        <v>6073</v>
      </c>
      <c r="H4599" s="162">
        <v>91.144999999999996</v>
      </c>
      <c r="L4599" s="159"/>
      <c r="M4599" s="163"/>
      <c r="T4599" s="164"/>
      <c r="AT4599" s="160" t="s">
        <v>259</v>
      </c>
      <c r="AU4599" s="160" t="s">
        <v>88</v>
      </c>
      <c r="AV4599" s="13" t="s">
        <v>88</v>
      </c>
      <c r="AW4599" s="13" t="s">
        <v>27</v>
      </c>
      <c r="AX4599" s="13" t="s">
        <v>72</v>
      </c>
      <c r="AY4599" s="160" t="s">
        <v>157</v>
      </c>
    </row>
    <row r="4600" spans="2:63" s="13" customFormat="1">
      <c r="B4600" s="159"/>
      <c r="D4600" s="154" t="s">
        <v>259</v>
      </c>
      <c r="E4600" s="160" t="s">
        <v>1</v>
      </c>
      <c r="F4600" s="161" t="s">
        <v>6074</v>
      </c>
      <c r="H4600" s="162">
        <v>108.223</v>
      </c>
      <c r="L4600" s="159"/>
      <c r="M4600" s="163"/>
      <c r="T4600" s="164"/>
      <c r="AT4600" s="160" t="s">
        <v>259</v>
      </c>
      <c r="AU4600" s="160" t="s">
        <v>88</v>
      </c>
      <c r="AV4600" s="13" t="s">
        <v>88</v>
      </c>
      <c r="AW4600" s="13" t="s">
        <v>27</v>
      </c>
      <c r="AX4600" s="13" t="s">
        <v>72</v>
      </c>
      <c r="AY4600" s="160" t="s">
        <v>157</v>
      </c>
    </row>
    <row r="4601" spans="2:63" s="13" customFormat="1">
      <c r="B4601" s="159"/>
      <c r="D4601" s="154" t="s">
        <v>259</v>
      </c>
      <c r="E4601" s="160" t="s">
        <v>1</v>
      </c>
      <c r="F4601" s="161" t="s">
        <v>6075</v>
      </c>
      <c r="H4601" s="162">
        <v>36.386000000000003</v>
      </c>
      <c r="L4601" s="159"/>
      <c r="M4601" s="163"/>
      <c r="T4601" s="164"/>
      <c r="AT4601" s="160" t="s">
        <v>259</v>
      </c>
      <c r="AU4601" s="160" t="s">
        <v>88</v>
      </c>
      <c r="AV4601" s="13" t="s">
        <v>88</v>
      </c>
      <c r="AW4601" s="13" t="s">
        <v>27</v>
      </c>
      <c r="AX4601" s="13" t="s">
        <v>72</v>
      </c>
      <c r="AY4601" s="160" t="s">
        <v>157</v>
      </c>
    </row>
    <row r="4602" spans="2:63" s="13" customFormat="1">
      <c r="B4602" s="159"/>
      <c r="D4602" s="154" t="s">
        <v>259</v>
      </c>
      <c r="E4602" s="160" t="s">
        <v>1</v>
      </c>
      <c r="F4602" s="161" t="s">
        <v>6076</v>
      </c>
      <c r="H4602" s="162">
        <v>16.652999999999999</v>
      </c>
      <c r="L4602" s="159"/>
      <c r="M4602" s="163"/>
      <c r="T4602" s="164"/>
      <c r="AT4602" s="160" t="s">
        <v>259</v>
      </c>
      <c r="AU4602" s="160" t="s">
        <v>88</v>
      </c>
      <c r="AV4602" s="13" t="s">
        <v>88</v>
      </c>
      <c r="AW4602" s="13" t="s">
        <v>27</v>
      </c>
      <c r="AX4602" s="13" t="s">
        <v>72</v>
      </c>
      <c r="AY4602" s="160" t="s">
        <v>157</v>
      </c>
    </row>
    <row r="4603" spans="2:63" s="13" customFormat="1">
      <c r="B4603" s="159"/>
      <c r="D4603" s="154" t="s">
        <v>259</v>
      </c>
      <c r="E4603" s="160" t="s">
        <v>1</v>
      </c>
      <c r="F4603" s="161" t="s">
        <v>6077</v>
      </c>
      <c r="H4603" s="162">
        <v>29.100999999999999</v>
      </c>
      <c r="L4603" s="159"/>
      <c r="M4603" s="163"/>
      <c r="T4603" s="164"/>
      <c r="AT4603" s="160" t="s">
        <v>259</v>
      </c>
      <c r="AU4603" s="160" t="s">
        <v>88</v>
      </c>
      <c r="AV4603" s="13" t="s">
        <v>88</v>
      </c>
      <c r="AW4603" s="13" t="s">
        <v>27</v>
      </c>
      <c r="AX4603" s="13" t="s">
        <v>72</v>
      </c>
      <c r="AY4603" s="160" t="s">
        <v>157</v>
      </c>
    </row>
    <row r="4604" spans="2:63" s="13" customFormat="1">
      <c r="B4604" s="159"/>
      <c r="D4604" s="154" t="s">
        <v>259</v>
      </c>
      <c r="E4604" s="160" t="s">
        <v>1</v>
      </c>
      <c r="F4604" s="161" t="s">
        <v>6078</v>
      </c>
      <c r="H4604" s="162">
        <v>33.131999999999998</v>
      </c>
      <c r="L4604" s="159"/>
      <c r="M4604" s="163"/>
      <c r="T4604" s="164"/>
      <c r="AT4604" s="160" t="s">
        <v>259</v>
      </c>
      <c r="AU4604" s="160" t="s">
        <v>88</v>
      </c>
      <c r="AV4604" s="13" t="s">
        <v>88</v>
      </c>
      <c r="AW4604" s="13" t="s">
        <v>27</v>
      </c>
      <c r="AX4604" s="13" t="s">
        <v>72</v>
      </c>
      <c r="AY4604" s="160" t="s">
        <v>157</v>
      </c>
    </row>
    <row r="4605" spans="2:63" s="13" customFormat="1">
      <c r="B4605" s="159"/>
      <c r="D4605" s="154" t="s">
        <v>259</v>
      </c>
      <c r="E4605" s="160" t="s">
        <v>1</v>
      </c>
      <c r="F4605" s="161" t="s">
        <v>6079</v>
      </c>
      <c r="H4605" s="162">
        <v>35.381</v>
      </c>
      <c r="L4605" s="159"/>
      <c r="M4605" s="163"/>
      <c r="T4605" s="164"/>
      <c r="AT4605" s="160" t="s">
        <v>259</v>
      </c>
      <c r="AU4605" s="160" t="s">
        <v>88</v>
      </c>
      <c r="AV4605" s="13" t="s">
        <v>88</v>
      </c>
      <c r="AW4605" s="13" t="s">
        <v>27</v>
      </c>
      <c r="AX4605" s="13" t="s">
        <v>72</v>
      </c>
      <c r="AY4605" s="160" t="s">
        <v>157</v>
      </c>
    </row>
    <row r="4606" spans="2:63" s="13" customFormat="1">
      <c r="B4606" s="159"/>
      <c r="D4606" s="154" t="s">
        <v>259</v>
      </c>
      <c r="E4606" s="160" t="s">
        <v>1</v>
      </c>
      <c r="F4606" s="161" t="s">
        <v>6080</v>
      </c>
      <c r="H4606" s="162">
        <v>46.192999999999998</v>
      </c>
      <c r="L4606" s="159"/>
      <c r="M4606" s="163"/>
      <c r="T4606" s="164"/>
      <c r="AT4606" s="160" t="s">
        <v>259</v>
      </c>
      <c r="AU4606" s="160" t="s">
        <v>88</v>
      </c>
      <c r="AV4606" s="13" t="s">
        <v>88</v>
      </c>
      <c r="AW4606" s="13" t="s">
        <v>27</v>
      </c>
      <c r="AX4606" s="13" t="s">
        <v>72</v>
      </c>
      <c r="AY4606" s="160" t="s">
        <v>157</v>
      </c>
    </row>
    <row r="4607" spans="2:63" s="14" customFormat="1">
      <c r="B4607" s="165"/>
      <c r="D4607" s="154" t="s">
        <v>259</v>
      </c>
      <c r="E4607" s="166" t="s">
        <v>1</v>
      </c>
      <c r="F4607" s="167" t="s">
        <v>265</v>
      </c>
      <c r="H4607" s="168">
        <v>4141.2039999999997</v>
      </c>
      <c r="L4607" s="165"/>
      <c r="M4607" s="169"/>
      <c r="T4607" s="170"/>
      <c r="AT4607" s="166" t="s">
        <v>259</v>
      </c>
      <c r="AU4607" s="166" t="s">
        <v>88</v>
      </c>
      <c r="AV4607" s="14" t="s">
        <v>164</v>
      </c>
      <c r="AW4607" s="14" t="s">
        <v>27</v>
      </c>
      <c r="AX4607" s="14" t="s">
        <v>80</v>
      </c>
      <c r="AY4607" s="166" t="s">
        <v>157</v>
      </c>
    </row>
    <row r="4608" spans="2:63" s="11" customFormat="1" ht="22.9" customHeight="1">
      <c r="B4608" s="121"/>
      <c r="D4608" s="122" t="s">
        <v>71</v>
      </c>
      <c r="E4608" s="130" t="s">
        <v>6111</v>
      </c>
      <c r="F4608" s="130" t="s">
        <v>6112</v>
      </c>
      <c r="J4608" s="131">
        <f>BK4608</f>
        <v>0</v>
      </c>
      <c r="L4608" s="121"/>
      <c r="M4608" s="125"/>
      <c r="P4608" s="126">
        <f>SUM(P4609:P4635)</f>
        <v>40.337440000000008</v>
      </c>
      <c r="R4608" s="126">
        <f>SUM(R4609:R4635)</f>
        <v>9.8383999999999999E-2</v>
      </c>
      <c r="T4608" s="127">
        <f>SUM(T4609:T4635)</f>
        <v>0</v>
      </c>
      <c r="AR4608" s="122" t="s">
        <v>88</v>
      </c>
      <c r="AT4608" s="128" t="s">
        <v>71</v>
      </c>
      <c r="AU4608" s="128" t="s">
        <v>80</v>
      </c>
      <c r="AY4608" s="122" t="s">
        <v>157</v>
      </c>
      <c r="BK4608" s="129">
        <f>SUM(BK4609:BK4635)</f>
        <v>0</v>
      </c>
    </row>
    <row r="4609" spans="2:65" s="1" customFormat="1" ht="37.9" customHeight="1">
      <c r="B4609" s="28"/>
      <c r="C4609" s="198" t="s">
        <v>6113</v>
      </c>
      <c r="D4609" s="198" t="s">
        <v>160</v>
      </c>
      <c r="E4609" s="199" t="s">
        <v>6114</v>
      </c>
      <c r="F4609" s="200" t="s">
        <v>6115</v>
      </c>
      <c r="G4609" s="201" t="s">
        <v>306</v>
      </c>
      <c r="H4609" s="202">
        <v>75.680000000000007</v>
      </c>
      <c r="I4609" s="903"/>
      <c r="J4609" s="203">
        <f>ROUND(I4609*H4609,2)</f>
        <v>0</v>
      </c>
      <c r="K4609" s="200" t="s">
        <v>2720</v>
      </c>
      <c r="L4609" s="28"/>
      <c r="M4609" s="140" t="s">
        <v>1</v>
      </c>
      <c r="N4609" s="141" t="s">
        <v>38</v>
      </c>
      <c r="O4609" s="142">
        <v>0.53300000000000003</v>
      </c>
      <c r="P4609" s="142">
        <f>O4609*H4609</f>
        <v>40.337440000000008</v>
      </c>
      <c r="Q4609" s="142">
        <v>0</v>
      </c>
      <c r="R4609" s="142">
        <f>Q4609*H4609</f>
        <v>0</v>
      </c>
      <c r="S4609" s="142">
        <v>0</v>
      </c>
      <c r="T4609" s="143">
        <f>S4609*H4609</f>
        <v>0</v>
      </c>
      <c r="AR4609" s="144" t="s">
        <v>188</v>
      </c>
      <c r="AT4609" s="144" t="s">
        <v>160</v>
      </c>
      <c r="AU4609" s="144" t="s">
        <v>88</v>
      </c>
      <c r="AY4609" s="16" t="s">
        <v>157</v>
      </c>
      <c r="BE4609" s="145">
        <f>IF(N4609="základní",J4609,0)</f>
        <v>0</v>
      </c>
      <c r="BF4609" s="145">
        <f>IF(N4609="snížená",J4609,0)</f>
        <v>0</v>
      </c>
      <c r="BG4609" s="145">
        <f>IF(N4609="zákl. přenesená",J4609,0)</f>
        <v>0</v>
      </c>
      <c r="BH4609" s="145">
        <f>IF(N4609="sníž. přenesená",J4609,0)</f>
        <v>0</v>
      </c>
      <c r="BI4609" s="145">
        <f>IF(N4609="nulová",J4609,0)</f>
        <v>0</v>
      </c>
      <c r="BJ4609" s="16" t="s">
        <v>88</v>
      </c>
      <c r="BK4609" s="145">
        <f>ROUND(I4609*H4609,2)</f>
        <v>0</v>
      </c>
      <c r="BL4609" s="16" t="s">
        <v>188</v>
      </c>
      <c r="BM4609" s="144" t="s">
        <v>6116</v>
      </c>
    </row>
    <row r="4610" spans="2:65" s="1" customFormat="1">
      <c r="B4610" s="28"/>
      <c r="D4610" s="150" t="s">
        <v>214</v>
      </c>
      <c r="F4610" s="870" t="s">
        <v>6117</v>
      </c>
      <c r="L4610" s="28"/>
      <c r="M4610" s="152"/>
      <c r="T4610" s="52"/>
      <c r="AT4610" s="16" t="s">
        <v>214</v>
      </c>
      <c r="AU4610" s="16" t="s">
        <v>88</v>
      </c>
    </row>
    <row r="4611" spans="2:65" s="12" customFormat="1">
      <c r="B4611" s="153"/>
      <c r="D4611" s="154" t="s">
        <v>259</v>
      </c>
      <c r="E4611" s="155" t="s">
        <v>1</v>
      </c>
      <c r="F4611" s="156" t="s">
        <v>2723</v>
      </c>
      <c r="H4611" s="155" t="s">
        <v>1</v>
      </c>
      <c r="L4611" s="153"/>
      <c r="M4611" s="157"/>
      <c r="T4611" s="158"/>
      <c r="AT4611" s="155" t="s">
        <v>259</v>
      </c>
      <c r="AU4611" s="155" t="s">
        <v>88</v>
      </c>
      <c r="AV4611" s="12" t="s">
        <v>80</v>
      </c>
      <c r="AW4611" s="12" t="s">
        <v>27</v>
      </c>
      <c r="AX4611" s="12" t="s">
        <v>72</v>
      </c>
      <c r="AY4611" s="155" t="s">
        <v>157</v>
      </c>
    </row>
    <row r="4612" spans="2:65" s="12" customFormat="1">
      <c r="B4612" s="153"/>
      <c r="D4612" s="154" t="s">
        <v>259</v>
      </c>
      <c r="E4612" s="155" t="s">
        <v>1</v>
      </c>
      <c r="F4612" s="156" t="s">
        <v>5153</v>
      </c>
      <c r="H4612" s="155" t="s">
        <v>1</v>
      </c>
      <c r="L4612" s="153"/>
      <c r="M4612" s="157"/>
      <c r="T4612" s="158"/>
      <c r="AT4612" s="155" t="s">
        <v>259</v>
      </c>
      <c r="AU4612" s="155" t="s">
        <v>88</v>
      </c>
      <c r="AV4612" s="12" t="s">
        <v>80</v>
      </c>
      <c r="AW4612" s="12" t="s">
        <v>27</v>
      </c>
      <c r="AX4612" s="12" t="s">
        <v>72</v>
      </c>
      <c r="AY4612" s="155" t="s">
        <v>157</v>
      </c>
    </row>
    <row r="4613" spans="2:65" s="12" customFormat="1">
      <c r="B4613" s="153"/>
      <c r="D4613" s="154" t="s">
        <v>259</v>
      </c>
      <c r="E4613" s="155" t="s">
        <v>1</v>
      </c>
      <c r="F4613" s="156" t="s">
        <v>2759</v>
      </c>
      <c r="H4613" s="155" t="s">
        <v>1</v>
      </c>
      <c r="L4613" s="153"/>
      <c r="M4613" s="157"/>
      <c r="T4613" s="158"/>
      <c r="AT4613" s="155" t="s">
        <v>259</v>
      </c>
      <c r="AU4613" s="155" t="s">
        <v>88</v>
      </c>
      <c r="AV4613" s="12" t="s">
        <v>80</v>
      </c>
      <c r="AW4613" s="12" t="s">
        <v>27</v>
      </c>
      <c r="AX4613" s="12" t="s">
        <v>72</v>
      </c>
      <c r="AY4613" s="155" t="s">
        <v>157</v>
      </c>
    </row>
    <row r="4614" spans="2:65" s="13" customFormat="1">
      <c r="B4614" s="159"/>
      <c r="D4614" s="154" t="s">
        <v>259</v>
      </c>
      <c r="E4614" s="160" t="s">
        <v>1</v>
      </c>
      <c r="F4614" s="161" t="s">
        <v>6118</v>
      </c>
      <c r="H4614" s="162">
        <v>23.25</v>
      </c>
      <c r="L4614" s="159"/>
      <c r="M4614" s="163"/>
      <c r="T4614" s="164"/>
      <c r="AT4614" s="160" t="s">
        <v>259</v>
      </c>
      <c r="AU4614" s="160" t="s">
        <v>88</v>
      </c>
      <c r="AV4614" s="13" t="s">
        <v>88</v>
      </c>
      <c r="AW4614" s="13" t="s">
        <v>27</v>
      </c>
      <c r="AX4614" s="13" t="s">
        <v>72</v>
      </c>
      <c r="AY4614" s="160" t="s">
        <v>157</v>
      </c>
    </row>
    <row r="4615" spans="2:65" s="12" customFormat="1">
      <c r="B4615" s="153"/>
      <c r="D4615" s="154" t="s">
        <v>259</v>
      </c>
      <c r="E4615" s="155" t="s">
        <v>1</v>
      </c>
      <c r="F4615" s="156" t="s">
        <v>2760</v>
      </c>
      <c r="H4615" s="155" t="s">
        <v>1</v>
      </c>
      <c r="L4615" s="153"/>
      <c r="M4615" s="157"/>
      <c r="T4615" s="158"/>
      <c r="AT4615" s="155" t="s">
        <v>259</v>
      </c>
      <c r="AU4615" s="155" t="s">
        <v>88</v>
      </c>
      <c r="AV4615" s="12" t="s">
        <v>80</v>
      </c>
      <c r="AW4615" s="12" t="s">
        <v>27</v>
      </c>
      <c r="AX4615" s="12" t="s">
        <v>72</v>
      </c>
      <c r="AY4615" s="155" t="s">
        <v>157</v>
      </c>
    </row>
    <row r="4616" spans="2:65" s="13" customFormat="1">
      <c r="B4616" s="159"/>
      <c r="D4616" s="154" t="s">
        <v>259</v>
      </c>
      <c r="E4616" s="160" t="s">
        <v>1</v>
      </c>
      <c r="F4616" s="161" t="s">
        <v>6119</v>
      </c>
      <c r="H4616" s="162">
        <v>30</v>
      </c>
      <c r="L4616" s="159"/>
      <c r="M4616" s="163"/>
      <c r="T4616" s="164"/>
      <c r="AT4616" s="160" t="s">
        <v>259</v>
      </c>
      <c r="AU4616" s="160" t="s">
        <v>88</v>
      </c>
      <c r="AV4616" s="13" t="s">
        <v>88</v>
      </c>
      <c r="AW4616" s="13" t="s">
        <v>27</v>
      </c>
      <c r="AX4616" s="13" t="s">
        <v>72</v>
      </c>
      <c r="AY4616" s="160" t="s">
        <v>157</v>
      </c>
    </row>
    <row r="4617" spans="2:65" s="13" customFormat="1">
      <c r="B4617" s="159"/>
      <c r="D4617" s="154" t="s">
        <v>259</v>
      </c>
      <c r="E4617" s="160" t="s">
        <v>1</v>
      </c>
      <c r="F4617" s="161" t="s">
        <v>6120</v>
      </c>
      <c r="H4617" s="162">
        <v>11.9</v>
      </c>
      <c r="L4617" s="159"/>
      <c r="M4617" s="163"/>
      <c r="T4617" s="164"/>
      <c r="AT4617" s="160" t="s">
        <v>259</v>
      </c>
      <c r="AU4617" s="160" t="s">
        <v>88</v>
      </c>
      <c r="AV4617" s="13" t="s">
        <v>88</v>
      </c>
      <c r="AW4617" s="13" t="s">
        <v>27</v>
      </c>
      <c r="AX4617" s="13" t="s">
        <v>72</v>
      </c>
      <c r="AY4617" s="160" t="s">
        <v>157</v>
      </c>
    </row>
    <row r="4618" spans="2:65" s="12" customFormat="1">
      <c r="B4618" s="153"/>
      <c r="D4618" s="154" t="s">
        <v>259</v>
      </c>
      <c r="E4618" s="155" t="s">
        <v>1</v>
      </c>
      <c r="F4618" s="156" t="s">
        <v>2761</v>
      </c>
      <c r="H4618" s="155" t="s">
        <v>1</v>
      </c>
      <c r="L4618" s="153"/>
      <c r="M4618" s="157"/>
      <c r="T4618" s="158"/>
      <c r="AT4618" s="155" t="s">
        <v>259</v>
      </c>
      <c r="AU4618" s="155" t="s">
        <v>88</v>
      </c>
      <c r="AV4618" s="12" t="s">
        <v>80</v>
      </c>
      <c r="AW4618" s="12" t="s">
        <v>27</v>
      </c>
      <c r="AX4618" s="12" t="s">
        <v>72</v>
      </c>
      <c r="AY4618" s="155" t="s">
        <v>157</v>
      </c>
    </row>
    <row r="4619" spans="2:65" s="13" customFormat="1">
      <c r="B4619" s="159"/>
      <c r="D4619" s="154" t="s">
        <v>259</v>
      </c>
      <c r="E4619" s="160" t="s">
        <v>1</v>
      </c>
      <c r="F4619" s="161" t="s">
        <v>6121</v>
      </c>
      <c r="H4619" s="162">
        <v>4.05</v>
      </c>
      <c r="L4619" s="159"/>
      <c r="M4619" s="163"/>
      <c r="T4619" s="164"/>
      <c r="AT4619" s="160" t="s">
        <v>259</v>
      </c>
      <c r="AU4619" s="160" t="s">
        <v>88</v>
      </c>
      <c r="AV4619" s="13" t="s">
        <v>88</v>
      </c>
      <c r="AW4619" s="13" t="s">
        <v>27</v>
      </c>
      <c r="AX4619" s="13" t="s">
        <v>72</v>
      </c>
      <c r="AY4619" s="160" t="s">
        <v>157</v>
      </c>
    </row>
    <row r="4620" spans="2:65" s="13" customFormat="1">
      <c r="B4620" s="159"/>
      <c r="D4620" s="154" t="s">
        <v>259</v>
      </c>
      <c r="E4620" s="160" t="s">
        <v>1</v>
      </c>
      <c r="F4620" s="161" t="s">
        <v>6122</v>
      </c>
      <c r="H4620" s="162">
        <v>6.48</v>
      </c>
      <c r="L4620" s="159"/>
      <c r="M4620" s="163"/>
      <c r="T4620" s="164"/>
      <c r="AT4620" s="160" t="s">
        <v>259</v>
      </c>
      <c r="AU4620" s="160" t="s">
        <v>88</v>
      </c>
      <c r="AV4620" s="13" t="s">
        <v>88</v>
      </c>
      <c r="AW4620" s="13" t="s">
        <v>27</v>
      </c>
      <c r="AX4620" s="13" t="s">
        <v>72</v>
      </c>
      <c r="AY4620" s="160" t="s">
        <v>157</v>
      </c>
    </row>
    <row r="4621" spans="2:65" s="14" customFormat="1">
      <c r="B4621" s="165"/>
      <c r="D4621" s="154" t="s">
        <v>259</v>
      </c>
      <c r="E4621" s="166" t="s">
        <v>1</v>
      </c>
      <c r="F4621" s="167" t="s">
        <v>265</v>
      </c>
      <c r="H4621" s="168">
        <v>75.680000000000007</v>
      </c>
      <c r="L4621" s="165"/>
      <c r="M4621" s="169"/>
      <c r="T4621" s="170"/>
      <c r="AT4621" s="166" t="s">
        <v>259</v>
      </c>
      <c r="AU4621" s="166" t="s">
        <v>88</v>
      </c>
      <c r="AV4621" s="14" t="s">
        <v>164</v>
      </c>
      <c r="AW4621" s="14" t="s">
        <v>27</v>
      </c>
      <c r="AX4621" s="14" t="s">
        <v>80</v>
      </c>
      <c r="AY4621" s="166" t="s">
        <v>157</v>
      </c>
    </row>
    <row r="4622" spans="2:65" s="1" customFormat="1" ht="16.5" customHeight="1">
      <c r="B4622" s="28"/>
      <c r="C4622" s="205" t="s">
        <v>6123</v>
      </c>
      <c r="D4622" s="205" t="s">
        <v>557</v>
      </c>
      <c r="E4622" s="206" t="s">
        <v>6124</v>
      </c>
      <c r="F4622" s="207" t="s">
        <v>6125</v>
      </c>
      <c r="G4622" s="208" t="s">
        <v>306</v>
      </c>
      <c r="H4622" s="209">
        <v>75.680000000000007</v>
      </c>
      <c r="I4622" s="904"/>
      <c r="J4622" s="210">
        <f>ROUND(I4622*H4622,2)</f>
        <v>0</v>
      </c>
      <c r="K4622" s="207" t="s">
        <v>2720</v>
      </c>
      <c r="L4622" s="185"/>
      <c r="M4622" s="186" t="s">
        <v>1</v>
      </c>
      <c r="N4622" s="187" t="s">
        <v>38</v>
      </c>
      <c r="O4622" s="142">
        <v>0</v>
      </c>
      <c r="P4622" s="142">
        <f>O4622*H4622</f>
        <v>0</v>
      </c>
      <c r="Q4622" s="142">
        <v>1.2999999999999999E-3</v>
      </c>
      <c r="R4622" s="142">
        <f>Q4622*H4622</f>
        <v>9.8383999999999999E-2</v>
      </c>
      <c r="S4622" s="142">
        <v>0</v>
      </c>
      <c r="T4622" s="143">
        <f>S4622*H4622</f>
        <v>0</v>
      </c>
      <c r="AR4622" s="144" t="s">
        <v>735</v>
      </c>
      <c r="AT4622" s="144" t="s">
        <v>557</v>
      </c>
      <c r="AU4622" s="144" t="s">
        <v>88</v>
      </c>
      <c r="AY4622" s="16" t="s">
        <v>157</v>
      </c>
      <c r="BE4622" s="145">
        <f>IF(N4622="základní",J4622,0)</f>
        <v>0</v>
      </c>
      <c r="BF4622" s="145">
        <f>IF(N4622="snížená",J4622,0)</f>
        <v>0</v>
      </c>
      <c r="BG4622" s="145">
        <f>IF(N4622="zákl. přenesená",J4622,0)</f>
        <v>0</v>
      </c>
      <c r="BH4622" s="145">
        <f>IF(N4622="sníž. přenesená",J4622,0)</f>
        <v>0</v>
      </c>
      <c r="BI4622" s="145">
        <f>IF(N4622="nulová",J4622,0)</f>
        <v>0</v>
      </c>
      <c r="BJ4622" s="16" t="s">
        <v>88</v>
      </c>
      <c r="BK4622" s="145">
        <f>ROUND(I4622*H4622,2)</f>
        <v>0</v>
      </c>
      <c r="BL4622" s="16" t="s">
        <v>188</v>
      </c>
      <c r="BM4622" s="144" t="s">
        <v>6126</v>
      </c>
    </row>
    <row r="4623" spans="2:65" s="12" customFormat="1">
      <c r="B4623" s="153"/>
      <c r="D4623" s="154" t="s">
        <v>259</v>
      </c>
      <c r="E4623" s="155" t="s">
        <v>1</v>
      </c>
      <c r="F4623" s="156" t="s">
        <v>2723</v>
      </c>
      <c r="H4623" s="155" t="s">
        <v>1</v>
      </c>
      <c r="L4623" s="153"/>
      <c r="M4623" s="157"/>
      <c r="T4623" s="158"/>
      <c r="AT4623" s="155" t="s">
        <v>259</v>
      </c>
      <c r="AU4623" s="155" t="s">
        <v>88</v>
      </c>
      <c r="AV4623" s="12" t="s">
        <v>80</v>
      </c>
      <c r="AW4623" s="12" t="s">
        <v>27</v>
      </c>
      <c r="AX4623" s="12" t="s">
        <v>72</v>
      </c>
      <c r="AY4623" s="155" t="s">
        <v>157</v>
      </c>
    </row>
    <row r="4624" spans="2:65" s="12" customFormat="1">
      <c r="B4624" s="153"/>
      <c r="D4624" s="154" t="s">
        <v>259</v>
      </c>
      <c r="E4624" s="155" t="s">
        <v>1</v>
      </c>
      <c r="F4624" s="156" t="s">
        <v>5153</v>
      </c>
      <c r="H4624" s="155" t="s">
        <v>1</v>
      </c>
      <c r="L4624" s="153"/>
      <c r="M4624" s="157"/>
      <c r="T4624" s="158"/>
      <c r="AT4624" s="155" t="s">
        <v>259</v>
      </c>
      <c r="AU4624" s="155" t="s">
        <v>88</v>
      </c>
      <c r="AV4624" s="12" t="s">
        <v>80</v>
      </c>
      <c r="AW4624" s="12" t="s">
        <v>27</v>
      </c>
      <c r="AX4624" s="12" t="s">
        <v>72</v>
      </c>
      <c r="AY4624" s="155" t="s">
        <v>157</v>
      </c>
    </row>
    <row r="4625" spans="2:65" s="12" customFormat="1">
      <c r="B4625" s="153"/>
      <c r="D4625" s="154" t="s">
        <v>259</v>
      </c>
      <c r="E4625" s="155" t="s">
        <v>1</v>
      </c>
      <c r="F4625" s="156" t="s">
        <v>2759</v>
      </c>
      <c r="H4625" s="155" t="s">
        <v>1</v>
      </c>
      <c r="L4625" s="153"/>
      <c r="M4625" s="157"/>
      <c r="T4625" s="158"/>
      <c r="AT4625" s="155" t="s">
        <v>259</v>
      </c>
      <c r="AU4625" s="155" t="s">
        <v>88</v>
      </c>
      <c r="AV4625" s="12" t="s">
        <v>80</v>
      </c>
      <c r="AW4625" s="12" t="s">
        <v>27</v>
      </c>
      <c r="AX4625" s="12" t="s">
        <v>72</v>
      </c>
      <c r="AY4625" s="155" t="s">
        <v>157</v>
      </c>
    </row>
    <row r="4626" spans="2:65" s="13" customFormat="1">
      <c r="B4626" s="159"/>
      <c r="D4626" s="154" t="s">
        <v>259</v>
      </c>
      <c r="E4626" s="160" t="s">
        <v>1</v>
      </c>
      <c r="F4626" s="161" t="s">
        <v>6118</v>
      </c>
      <c r="H4626" s="162">
        <v>23.25</v>
      </c>
      <c r="L4626" s="159"/>
      <c r="M4626" s="163"/>
      <c r="T4626" s="164"/>
      <c r="AT4626" s="160" t="s">
        <v>259</v>
      </c>
      <c r="AU4626" s="160" t="s">
        <v>88</v>
      </c>
      <c r="AV4626" s="13" t="s">
        <v>88</v>
      </c>
      <c r="AW4626" s="13" t="s">
        <v>27</v>
      </c>
      <c r="AX4626" s="13" t="s">
        <v>72</v>
      </c>
      <c r="AY4626" s="160" t="s">
        <v>157</v>
      </c>
    </row>
    <row r="4627" spans="2:65" s="12" customFormat="1">
      <c r="B4627" s="153"/>
      <c r="D4627" s="154" t="s">
        <v>259</v>
      </c>
      <c r="E4627" s="155" t="s">
        <v>1</v>
      </c>
      <c r="F4627" s="156" t="s">
        <v>2760</v>
      </c>
      <c r="H4627" s="155" t="s">
        <v>1</v>
      </c>
      <c r="L4627" s="153"/>
      <c r="M4627" s="157"/>
      <c r="T4627" s="158"/>
      <c r="AT4627" s="155" t="s">
        <v>259</v>
      </c>
      <c r="AU4627" s="155" t="s">
        <v>88</v>
      </c>
      <c r="AV4627" s="12" t="s">
        <v>80</v>
      </c>
      <c r="AW4627" s="12" t="s">
        <v>27</v>
      </c>
      <c r="AX4627" s="12" t="s">
        <v>72</v>
      </c>
      <c r="AY4627" s="155" t="s">
        <v>157</v>
      </c>
    </row>
    <row r="4628" spans="2:65" s="13" customFormat="1">
      <c r="B4628" s="159"/>
      <c r="D4628" s="154" t="s">
        <v>259</v>
      </c>
      <c r="E4628" s="160" t="s">
        <v>1</v>
      </c>
      <c r="F4628" s="161" t="s">
        <v>6119</v>
      </c>
      <c r="H4628" s="162">
        <v>30</v>
      </c>
      <c r="L4628" s="159"/>
      <c r="M4628" s="163"/>
      <c r="T4628" s="164"/>
      <c r="AT4628" s="160" t="s">
        <v>259</v>
      </c>
      <c r="AU4628" s="160" t="s">
        <v>88</v>
      </c>
      <c r="AV4628" s="13" t="s">
        <v>88</v>
      </c>
      <c r="AW4628" s="13" t="s">
        <v>27</v>
      </c>
      <c r="AX4628" s="13" t="s">
        <v>72</v>
      </c>
      <c r="AY4628" s="160" t="s">
        <v>157</v>
      </c>
    </row>
    <row r="4629" spans="2:65" s="13" customFormat="1">
      <c r="B4629" s="159"/>
      <c r="D4629" s="154" t="s">
        <v>259</v>
      </c>
      <c r="E4629" s="160" t="s">
        <v>1</v>
      </c>
      <c r="F4629" s="161" t="s">
        <v>6120</v>
      </c>
      <c r="H4629" s="162">
        <v>11.9</v>
      </c>
      <c r="L4629" s="159"/>
      <c r="M4629" s="163"/>
      <c r="T4629" s="164"/>
      <c r="AT4629" s="160" t="s">
        <v>259</v>
      </c>
      <c r="AU4629" s="160" t="s">
        <v>88</v>
      </c>
      <c r="AV4629" s="13" t="s">
        <v>88</v>
      </c>
      <c r="AW4629" s="13" t="s">
        <v>27</v>
      </c>
      <c r="AX4629" s="13" t="s">
        <v>72</v>
      </c>
      <c r="AY4629" s="160" t="s">
        <v>157</v>
      </c>
    </row>
    <row r="4630" spans="2:65" s="12" customFormat="1">
      <c r="B4630" s="153"/>
      <c r="D4630" s="154" t="s">
        <v>259</v>
      </c>
      <c r="E4630" s="155" t="s">
        <v>1</v>
      </c>
      <c r="F4630" s="156" t="s">
        <v>2761</v>
      </c>
      <c r="H4630" s="155" t="s">
        <v>1</v>
      </c>
      <c r="L4630" s="153"/>
      <c r="M4630" s="157"/>
      <c r="T4630" s="158"/>
      <c r="AT4630" s="155" t="s">
        <v>259</v>
      </c>
      <c r="AU4630" s="155" t="s">
        <v>88</v>
      </c>
      <c r="AV4630" s="12" t="s">
        <v>80</v>
      </c>
      <c r="AW4630" s="12" t="s">
        <v>27</v>
      </c>
      <c r="AX4630" s="12" t="s">
        <v>72</v>
      </c>
      <c r="AY4630" s="155" t="s">
        <v>157</v>
      </c>
    </row>
    <row r="4631" spans="2:65" s="13" customFormat="1">
      <c r="B4631" s="159"/>
      <c r="D4631" s="154" t="s">
        <v>259</v>
      </c>
      <c r="E4631" s="160" t="s">
        <v>1</v>
      </c>
      <c r="F4631" s="161" t="s">
        <v>6121</v>
      </c>
      <c r="H4631" s="162">
        <v>4.05</v>
      </c>
      <c r="L4631" s="159"/>
      <c r="M4631" s="163"/>
      <c r="T4631" s="164"/>
      <c r="AT4631" s="160" t="s">
        <v>259</v>
      </c>
      <c r="AU4631" s="160" t="s">
        <v>88</v>
      </c>
      <c r="AV4631" s="13" t="s">
        <v>88</v>
      </c>
      <c r="AW4631" s="13" t="s">
        <v>27</v>
      </c>
      <c r="AX4631" s="13" t="s">
        <v>72</v>
      </c>
      <c r="AY4631" s="160" t="s">
        <v>157</v>
      </c>
    </row>
    <row r="4632" spans="2:65" s="13" customFormat="1">
      <c r="B4632" s="159"/>
      <c r="D4632" s="154" t="s">
        <v>259</v>
      </c>
      <c r="E4632" s="160" t="s">
        <v>1</v>
      </c>
      <c r="F4632" s="161" t="s">
        <v>6122</v>
      </c>
      <c r="H4632" s="162">
        <v>6.48</v>
      </c>
      <c r="L4632" s="159"/>
      <c r="M4632" s="163"/>
      <c r="T4632" s="164"/>
      <c r="AT4632" s="160" t="s">
        <v>259</v>
      </c>
      <c r="AU4632" s="160" t="s">
        <v>88</v>
      </c>
      <c r="AV4632" s="13" t="s">
        <v>88</v>
      </c>
      <c r="AW4632" s="13" t="s">
        <v>27</v>
      </c>
      <c r="AX4632" s="13" t="s">
        <v>72</v>
      </c>
      <c r="AY4632" s="160" t="s">
        <v>157</v>
      </c>
    </row>
    <row r="4633" spans="2:65" s="14" customFormat="1">
      <c r="B4633" s="165"/>
      <c r="D4633" s="154" t="s">
        <v>259</v>
      </c>
      <c r="E4633" s="166" t="s">
        <v>1</v>
      </c>
      <c r="F4633" s="167" t="s">
        <v>265</v>
      </c>
      <c r="H4633" s="168">
        <v>75.680000000000007</v>
      </c>
      <c r="L4633" s="165"/>
      <c r="M4633" s="169"/>
      <c r="T4633" s="170"/>
      <c r="AT4633" s="166" t="s">
        <v>259</v>
      </c>
      <c r="AU4633" s="166" t="s">
        <v>88</v>
      </c>
      <c r="AV4633" s="14" t="s">
        <v>164</v>
      </c>
      <c r="AW4633" s="14" t="s">
        <v>27</v>
      </c>
      <c r="AX4633" s="14" t="s">
        <v>80</v>
      </c>
      <c r="AY4633" s="166" t="s">
        <v>157</v>
      </c>
    </row>
    <row r="4634" spans="2:65" s="1" customFormat="1" ht="55.5" customHeight="1">
      <c r="B4634" s="28"/>
      <c r="C4634" s="198" t="s">
        <v>6127</v>
      </c>
      <c r="D4634" s="198" t="s">
        <v>160</v>
      </c>
      <c r="E4634" s="199" t="s">
        <v>6128</v>
      </c>
      <c r="F4634" s="200" t="s">
        <v>6129</v>
      </c>
      <c r="G4634" s="201" t="s">
        <v>184</v>
      </c>
      <c r="H4634" s="905"/>
      <c r="I4634" s="903"/>
      <c r="J4634" s="203">
        <f>ROUND(I4634*H4634,2)</f>
        <v>0</v>
      </c>
      <c r="K4634" s="200" t="s">
        <v>2720</v>
      </c>
      <c r="L4634" s="28"/>
      <c r="M4634" s="140" t="s">
        <v>1</v>
      </c>
      <c r="N4634" s="141" t="s">
        <v>38</v>
      </c>
      <c r="O4634" s="142">
        <v>0</v>
      </c>
      <c r="P4634" s="142">
        <f>O4634*H4634</f>
        <v>0</v>
      </c>
      <c r="Q4634" s="142">
        <v>0</v>
      </c>
      <c r="R4634" s="142">
        <f>Q4634*H4634</f>
        <v>0</v>
      </c>
      <c r="S4634" s="142">
        <v>0</v>
      </c>
      <c r="T4634" s="143">
        <f>S4634*H4634</f>
        <v>0</v>
      </c>
      <c r="AR4634" s="144" t="s">
        <v>188</v>
      </c>
      <c r="AT4634" s="144" t="s">
        <v>160</v>
      </c>
      <c r="AU4634" s="144" t="s">
        <v>88</v>
      </c>
      <c r="AY4634" s="16" t="s">
        <v>157</v>
      </c>
      <c r="BE4634" s="145">
        <f>IF(N4634="základní",J4634,0)</f>
        <v>0</v>
      </c>
      <c r="BF4634" s="145">
        <f>IF(N4634="snížená",J4634,0)</f>
        <v>0</v>
      </c>
      <c r="BG4634" s="145">
        <f>IF(N4634="zákl. přenesená",J4634,0)</f>
        <v>0</v>
      </c>
      <c r="BH4634" s="145">
        <f>IF(N4634="sníž. přenesená",J4634,0)</f>
        <v>0</v>
      </c>
      <c r="BI4634" s="145">
        <f>IF(N4634="nulová",J4634,0)</f>
        <v>0</v>
      </c>
      <c r="BJ4634" s="16" t="s">
        <v>88</v>
      </c>
      <c r="BK4634" s="145">
        <f>ROUND(I4634*H4634,2)</f>
        <v>0</v>
      </c>
      <c r="BL4634" s="16" t="s">
        <v>188</v>
      </c>
      <c r="BM4634" s="144" t="s">
        <v>6130</v>
      </c>
    </row>
    <row r="4635" spans="2:65" s="1" customFormat="1">
      <c r="B4635" s="28"/>
      <c r="D4635" s="150" t="s">
        <v>214</v>
      </c>
      <c r="F4635" s="870" t="s">
        <v>6131</v>
      </c>
      <c r="L4635" s="28"/>
      <c r="M4635" s="152"/>
      <c r="T4635" s="52"/>
      <c r="AT4635" s="16" t="s">
        <v>214</v>
      </c>
      <c r="AU4635" s="16" t="s">
        <v>88</v>
      </c>
    </row>
    <row r="4636" spans="2:65" s="11" customFormat="1" ht="25.9" customHeight="1">
      <c r="B4636" s="121"/>
      <c r="D4636" s="122" t="s">
        <v>71</v>
      </c>
      <c r="E4636" s="123" t="s">
        <v>557</v>
      </c>
      <c r="F4636" s="123" t="s">
        <v>1865</v>
      </c>
      <c r="J4636" s="124">
        <f>BK4636</f>
        <v>0</v>
      </c>
      <c r="L4636" s="121"/>
      <c r="M4636" s="125"/>
      <c r="P4636" s="126">
        <f>P4637</f>
        <v>27</v>
      </c>
      <c r="R4636" s="126">
        <f>R4637</f>
        <v>7.5600000000000001E-2</v>
      </c>
      <c r="T4636" s="127">
        <f>T4637</f>
        <v>0</v>
      </c>
      <c r="AR4636" s="122" t="s">
        <v>95</v>
      </c>
      <c r="AT4636" s="128" t="s">
        <v>71</v>
      </c>
      <c r="AU4636" s="128" t="s">
        <v>72</v>
      </c>
      <c r="AY4636" s="122" t="s">
        <v>157</v>
      </c>
      <c r="BK4636" s="129">
        <f>BK4637</f>
        <v>0</v>
      </c>
    </row>
    <row r="4637" spans="2:65" s="11" customFormat="1" ht="22.9" customHeight="1">
      <c r="B4637" s="121"/>
      <c r="D4637" s="122" t="s">
        <v>71</v>
      </c>
      <c r="E4637" s="130" t="s">
        <v>6132</v>
      </c>
      <c r="F4637" s="130" t="s">
        <v>6133</v>
      </c>
      <c r="J4637" s="131">
        <f>BK4637</f>
        <v>0</v>
      </c>
      <c r="L4637" s="121"/>
      <c r="M4637" s="125"/>
      <c r="P4637" s="126">
        <f>SUM(P4638:P4642)</f>
        <v>27</v>
      </c>
      <c r="R4637" s="126">
        <f>SUM(R4638:R4642)</f>
        <v>7.5600000000000001E-2</v>
      </c>
      <c r="T4637" s="127">
        <f>SUM(T4638:T4642)</f>
        <v>0</v>
      </c>
      <c r="AR4637" s="122" t="s">
        <v>95</v>
      </c>
      <c r="AT4637" s="128" t="s">
        <v>71</v>
      </c>
      <c r="AU4637" s="128" t="s">
        <v>80</v>
      </c>
      <c r="AY4637" s="122" t="s">
        <v>157</v>
      </c>
      <c r="BK4637" s="129">
        <f>SUM(BK4638:BK4642)</f>
        <v>0</v>
      </c>
    </row>
    <row r="4638" spans="2:65" s="1" customFormat="1" ht="24.25" customHeight="1">
      <c r="B4638" s="28"/>
      <c r="C4638" s="198" t="s">
        <v>6134</v>
      </c>
      <c r="D4638" s="198" t="s">
        <v>160</v>
      </c>
      <c r="E4638" s="199" t="s">
        <v>6135</v>
      </c>
      <c r="F4638" s="200" t="s">
        <v>6136</v>
      </c>
      <c r="G4638" s="201" t="s">
        <v>411</v>
      </c>
      <c r="H4638" s="202">
        <v>180</v>
      </c>
      <c r="I4638" s="903"/>
      <c r="J4638" s="203">
        <f>ROUND(I4638*H4638,2)</f>
        <v>0</v>
      </c>
      <c r="K4638" s="200" t="s">
        <v>2720</v>
      </c>
      <c r="L4638" s="28"/>
      <c r="M4638" s="140" t="s">
        <v>1</v>
      </c>
      <c r="N4638" s="141" t="s">
        <v>38</v>
      </c>
      <c r="O4638" s="142">
        <v>0.15</v>
      </c>
      <c r="P4638" s="142">
        <f>O4638*H4638</f>
        <v>27</v>
      </c>
      <c r="Q4638" s="142">
        <v>4.2000000000000002E-4</v>
      </c>
      <c r="R4638" s="142">
        <f>Q4638*H4638</f>
        <v>7.5600000000000001E-2</v>
      </c>
      <c r="S4638" s="142">
        <v>0</v>
      </c>
      <c r="T4638" s="143">
        <f>S4638*H4638</f>
        <v>0</v>
      </c>
      <c r="AR4638" s="144" t="s">
        <v>927</v>
      </c>
      <c r="AT4638" s="144" t="s">
        <v>160</v>
      </c>
      <c r="AU4638" s="144" t="s">
        <v>88</v>
      </c>
      <c r="AY4638" s="16" t="s">
        <v>157</v>
      </c>
      <c r="BE4638" s="145">
        <f>IF(N4638="základní",J4638,0)</f>
        <v>0</v>
      </c>
      <c r="BF4638" s="145">
        <f>IF(N4638="snížená",J4638,0)</f>
        <v>0</v>
      </c>
      <c r="BG4638" s="145">
        <f>IF(N4638="zákl. přenesená",J4638,0)</f>
        <v>0</v>
      </c>
      <c r="BH4638" s="145">
        <f>IF(N4638="sníž. přenesená",J4638,0)</f>
        <v>0</v>
      </c>
      <c r="BI4638" s="145">
        <f>IF(N4638="nulová",J4638,0)</f>
        <v>0</v>
      </c>
      <c r="BJ4638" s="16" t="s">
        <v>88</v>
      </c>
      <c r="BK4638" s="145">
        <f>ROUND(I4638*H4638,2)</f>
        <v>0</v>
      </c>
      <c r="BL4638" s="16" t="s">
        <v>927</v>
      </c>
      <c r="BM4638" s="144" t="s">
        <v>6137</v>
      </c>
    </row>
    <row r="4639" spans="2:65" s="1" customFormat="1">
      <c r="B4639" s="28"/>
      <c r="D4639" s="150" t="s">
        <v>214</v>
      </c>
      <c r="F4639" s="870" t="s">
        <v>6138</v>
      </c>
      <c r="L4639" s="28"/>
      <c r="M4639" s="152"/>
      <c r="T4639" s="52"/>
      <c r="AT4639" s="16" t="s">
        <v>214</v>
      </c>
      <c r="AU4639" s="16" t="s">
        <v>88</v>
      </c>
    </row>
    <row r="4640" spans="2:65" s="12" customFormat="1">
      <c r="B4640" s="153"/>
      <c r="D4640" s="154" t="s">
        <v>259</v>
      </c>
      <c r="E4640" s="155" t="s">
        <v>1</v>
      </c>
      <c r="F4640" s="156" t="s">
        <v>2723</v>
      </c>
      <c r="H4640" s="155" t="s">
        <v>1</v>
      </c>
      <c r="L4640" s="153"/>
      <c r="M4640" s="157"/>
      <c r="T4640" s="158"/>
      <c r="AT4640" s="155" t="s">
        <v>259</v>
      </c>
      <c r="AU4640" s="155" t="s">
        <v>88</v>
      </c>
      <c r="AV4640" s="12" t="s">
        <v>80</v>
      </c>
      <c r="AW4640" s="12" t="s">
        <v>27</v>
      </c>
      <c r="AX4640" s="12" t="s">
        <v>72</v>
      </c>
      <c r="AY4640" s="155" t="s">
        <v>157</v>
      </c>
    </row>
    <row r="4641" spans="2:65" s="13" customFormat="1">
      <c r="B4641" s="159"/>
      <c r="D4641" s="154" t="s">
        <v>259</v>
      </c>
      <c r="E4641" s="160" t="s">
        <v>1</v>
      </c>
      <c r="F4641" s="161" t="s">
        <v>1581</v>
      </c>
      <c r="H4641" s="162">
        <v>180</v>
      </c>
      <c r="L4641" s="159"/>
      <c r="M4641" s="163"/>
      <c r="T4641" s="164"/>
      <c r="AT4641" s="160" t="s">
        <v>259</v>
      </c>
      <c r="AU4641" s="160" t="s">
        <v>88</v>
      </c>
      <c r="AV4641" s="13" t="s">
        <v>88</v>
      </c>
      <c r="AW4641" s="13" t="s">
        <v>27</v>
      </c>
      <c r="AX4641" s="13" t="s">
        <v>72</v>
      </c>
      <c r="AY4641" s="160" t="s">
        <v>157</v>
      </c>
    </row>
    <row r="4642" spans="2:65" s="14" customFormat="1">
      <c r="B4642" s="165"/>
      <c r="D4642" s="154" t="s">
        <v>259</v>
      </c>
      <c r="E4642" s="166" t="s">
        <v>1</v>
      </c>
      <c r="F4642" s="167" t="s">
        <v>265</v>
      </c>
      <c r="H4642" s="168">
        <v>180</v>
      </c>
      <c r="L4642" s="165"/>
      <c r="M4642" s="169"/>
      <c r="T4642" s="170"/>
      <c r="AT4642" s="166" t="s">
        <v>259</v>
      </c>
      <c r="AU4642" s="166" t="s">
        <v>88</v>
      </c>
      <c r="AV4642" s="14" t="s">
        <v>164</v>
      </c>
      <c r="AW4642" s="14" t="s">
        <v>27</v>
      </c>
      <c r="AX4642" s="14" t="s">
        <v>80</v>
      </c>
      <c r="AY4642" s="166" t="s">
        <v>157</v>
      </c>
    </row>
    <row r="4643" spans="2:65" s="11" customFormat="1" ht="25.9" customHeight="1">
      <c r="B4643" s="121"/>
      <c r="D4643" s="122" t="s">
        <v>71</v>
      </c>
      <c r="E4643" s="123" t="s">
        <v>207</v>
      </c>
      <c r="F4643" s="123" t="s">
        <v>208</v>
      </c>
      <c r="J4643" s="124">
        <f>BK4643</f>
        <v>0</v>
      </c>
      <c r="L4643" s="121"/>
      <c r="M4643" s="125"/>
      <c r="P4643" s="126">
        <f>SUM(P4644:P4651)</f>
        <v>600</v>
      </c>
      <c r="R4643" s="126">
        <f>SUM(R4644:R4651)</f>
        <v>0</v>
      </c>
      <c r="T4643" s="127">
        <f>SUM(T4644:T4651)</f>
        <v>0</v>
      </c>
      <c r="AR4643" s="122" t="s">
        <v>164</v>
      </c>
      <c r="AT4643" s="128" t="s">
        <v>71</v>
      </c>
      <c r="AU4643" s="128" t="s">
        <v>72</v>
      </c>
      <c r="AY4643" s="122" t="s">
        <v>157</v>
      </c>
      <c r="BK4643" s="129">
        <f>SUM(BK4644:BK4651)</f>
        <v>0</v>
      </c>
    </row>
    <row r="4644" spans="2:65" s="1" customFormat="1" ht="24.25" customHeight="1">
      <c r="B4644" s="28"/>
      <c r="C4644" s="198" t="s">
        <v>6139</v>
      </c>
      <c r="D4644" s="198" t="s">
        <v>160</v>
      </c>
      <c r="E4644" s="199" t="s">
        <v>6140</v>
      </c>
      <c r="F4644" s="200" t="s">
        <v>6141</v>
      </c>
      <c r="G4644" s="201" t="s">
        <v>211</v>
      </c>
      <c r="H4644" s="202">
        <v>300</v>
      </c>
      <c r="I4644" s="903"/>
      <c r="J4644" s="203">
        <f>ROUND(I4644*H4644,2)</f>
        <v>0</v>
      </c>
      <c r="K4644" s="200" t="s">
        <v>2720</v>
      </c>
      <c r="L4644" s="28"/>
      <c r="M4644" s="140" t="s">
        <v>1</v>
      </c>
      <c r="N4644" s="141" t="s">
        <v>38</v>
      </c>
      <c r="O4644" s="142">
        <v>1</v>
      </c>
      <c r="P4644" s="142">
        <f>O4644*H4644</f>
        <v>300</v>
      </c>
      <c r="Q4644" s="142">
        <v>0</v>
      </c>
      <c r="R4644" s="142">
        <f>Q4644*H4644</f>
        <v>0</v>
      </c>
      <c r="S4644" s="142">
        <v>0</v>
      </c>
      <c r="T4644" s="143">
        <f>S4644*H4644</f>
        <v>0</v>
      </c>
      <c r="AR4644" s="144" t="s">
        <v>212</v>
      </c>
      <c r="AT4644" s="144" t="s">
        <v>160</v>
      </c>
      <c r="AU4644" s="144" t="s">
        <v>80</v>
      </c>
      <c r="AY4644" s="16" t="s">
        <v>157</v>
      </c>
      <c r="BE4644" s="145">
        <f>IF(N4644="základní",J4644,0)</f>
        <v>0</v>
      </c>
      <c r="BF4644" s="145">
        <f>IF(N4644="snížená",J4644,0)</f>
        <v>0</v>
      </c>
      <c r="BG4644" s="145">
        <f>IF(N4644="zákl. přenesená",J4644,0)</f>
        <v>0</v>
      </c>
      <c r="BH4644" s="145">
        <f>IF(N4644="sníž. přenesená",J4644,0)</f>
        <v>0</v>
      </c>
      <c r="BI4644" s="145">
        <f>IF(N4644="nulová",J4644,0)</f>
        <v>0</v>
      </c>
      <c r="BJ4644" s="16" t="s">
        <v>88</v>
      </c>
      <c r="BK4644" s="145">
        <f>ROUND(I4644*H4644,2)</f>
        <v>0</v>
      </c>
      <c r="BL4644" s="16" t="s">
        <v>212</v>
      </c>
      <c r="BM4644" s="144" t="s">
        <v>6142</v>
      </c>
    </row>
    <row r="4645" spans="2:65" s="1" customFormat="1">
      <c r="B4645" s="28"/>
      <c r="D4645" s="150" t="s">
        <v>214</v>
      </c>
      <c r="F4645" s="870" t="s">
        <v>6143</v>
      </c>
      <c r="L4645" s="28"/>
      <c r="M4645" s="152"/>
      <c r="T4645" s="52"/>
      <c r="AT4645" s="16" t="s">
        <v>214</v>
      </c>
      <c r="AU4645" s="16" t="s">
        <v>80</v>
      </c>
    </row>
    <row r="4646" spans="2:65" s="13" customFormat="1">
      <c r="B4646" s="159"/>
      <c r="D4646" s="154" t="s">
        <v>259</v>
      </c>
      <c r="E4646" s="160" t="s">
        <v>1</v>
      </c>
      <c r="F4646" s="161" t="s">
        <v>6144</v>
      </c>
      <c r="H4646" s="162">
        <v>300</v>
      </c>
      <c r="L4646" s="159"/>
      <c r="M4646" s="163"/>
      <c r="T4646" s="164"/>
      <c r="AT4646" s="160" t="s">
        <v>259</v>
      </c>
      <c r="AU4646" s="160" t="s">
        <v>80</v>
      </c>
      <c r="AV4646" s="13" t="s">
        <v>88</v>
      </c>
      <c r="AW4646" s="13" t="s">
        <v>27</v>
      </c>
      <c r="AX4646" s="13" t="s">
        <v>72</v>
      </c>
      <c r="AY4646" s="160" t="s">
        <v>157</v>
      </c>
    </row>
    <row r="4647" spans="2:65" s="14" customFormat="1">
      <c r="B4647" s="165"/>
      <c r="D4647" s="154" t="s">
        <v>259</v>
      </c>
      <c r="E4647" s="166" t="s">
        <v>1</v>
      </c>
      <c r="F4647" s="167" t="s">
        <v>265</v>
      </c>
      <c r="H4647" s="168">
        <v>300</v>
      </c>
      <c r="L4647" s="165"/>
      <c r="M4647" s="169"/>
      <c r="T4647" s="170"/>
      <c r="AT4647" s="166" t="s">
        <v>259</v>
      </c>
      <c r="AU4647" s="166" t="s">
        <v>80</v>
      </c>
      <c r="AV4647" s="14" t="s">
        <v>164</v>
      </c>
      <c r="AW4647" s="14" t="s">
        <v>27</v>
      </c>
      <c r="AX4647" s="14" t="s">
        <v>80</v>
      </c>
      <c r="AY4647" s="166" t="s">
        <v>157</v>
      </c>
    </row>
    <row r="4648" spans="2:65" s="1" customFormat="1" ht="24.25" customHeight="1">
      <c r="B4648" s="28"/>
      <c r="C4648" s="198" t="s">
        <v>6145</v>
      </c>
      <c r="D4648" s="198" t="s">
        <v>160</v>
      </c>
      <c r="E4648" s="199" t="s">
        <v>6146</v>
      </c>
      <c r="F4648" s="200" t="s">
        <v>6147</v>
      </c>
      <c r="G4648" s="201" t="s">
        <v>211</v>
      </c>
      <c r="H4648" s="202">
        <v>300</v>
      </c>
      <c r="I4648" s="903"/>
      <c r="J4648" s="203">
        <f>ROUND(I4648*H4648,2)</f>
        <v>0</v>
      </c>
      <c r="K4648" s="200" t="s">
        <v>2720</v>
      </c>
      <c r="L4648" s="28"/>
      <c r="M4648" s="140" t="s">
        <v>1</v>
      </c>
      <c r="N4648" s="141" t="s">
        <v>38</v>
      </c>
      <c r="O4648" s="142">
        <v>1</v>
      </c>
      <c r="P4648" s="142">
        <f>O4648*H4648</f>
        <v>300</v>
      </c>
      <c r="Q4648" s="142">
        <v>0</v>
      </c>
      <c r="R4648" s="142">
        <f>Q4648*H4648</f>
        <v>0</v>
      </c>
      <c r="S4648" s="142">
        <v>0</v>
      </c>
      <c r="T4648" s="143">
        <f>S4648*H4648</f>
        <v>0</v>
      </c>
      <c r="AR4648" s="144" t="s">
        <v>212</v>
      </c>
      <c r="AT4648" s="144" t="s">
        <v>160</v>
      </c>
      <c r="AU4648" s="144" t="s">
        <v>80</v>
      </c>
      <c r="AY4648" s="16" t="s">
        <v>157</v>
      </c>
      <c r="BE4648" s="145">
        <f>IF(N4648="základní",J4648,0)</f>
        <v>0</v>
      </c>
      <c r="BF4648" s="145">
        <f>IF(N4648="snížená",J4648,0)</f>
        <v>0</v>
      </c>
      <c r="BG4648" s="145">
        <f>IF(N4648="zákl. přenesená",J4648,0)</f>
        <v>0</v>
      </c>
      <c r="BH4648" s="145">
        <f>IF(N4648="sníž. přenesená",J4648,0)</f>
        <v>0</v>
      </c>
      <c r="BI4648" s="145">
        <f>IF(N4648="nulová",J4648,0)</f>
        <v>0</v>
      </c>
      <c r="BJ4648" s="16" t="s">
        <v>88</v>
      </c>
      <c r="BK4648" s="145">
        <f>ROUND(I4648*H4648,2)</f>
        <v>0</v>
      </c>
      <c r="BL4648" s="16" t="s">
        <v>212</v>
      </c>
      <c r="BM4648" s="144" t="s">
        <v>6148</v>
      </c>
    </row>
    <row r="4649" spans="2:65" s="1" customFormat="1">
      <c r="B4649" s="28"/>
      <c r="D4649" s="150" t="s">
        <v>214</v>
      </c>
      <c r="F4649" s="870" t="s">
        <v>6149</v>
      </c>
      <c r="L4649" s="28"/>
      <c r="M4649" s="152"/>
      <c r="T4649" s="52"/>
      <c r="AT4649" s="16" t="s">
        <v>214</v>
      </c>
      <c r="AU4649" s="16" t="s">
        <v>80</v>
      </c>
    </row>
    <row r="4650" spans="2:65" s="13" customFormat="1">
      <c r="B4650" s="159"/>
      <c r="D4650" s="154" t="s">
        <v>259</v>
      </c>
      <c r="E4650" s="160" t="s">
        <v>1</v>
      </c>
      <c r="F4650" s="161" t="s">
        <v>6144</v>
      </c>
      <c r="H4650" s="162">
        <v>300</v>
      </c>
      <c r="L4650" s="159"/>
      <c r="M4650" s="163"/>
      <c r="T4650" s="164"/>
      <c r="AT4650" s="160" t="s">
        <v>259</v>
      </c>
      <c r="AU4650" s="160" t="s">
        <v>80</v>
      </c>
      <c r="AV4650" s="13" t="s">
        <v>88</v>
      </c>
      <c r="AW4650" s="13" t="s">
        <v>27</v>
      </c>
      <c r="AX4650" s="13" t="s">
        <v>72</v>
      </c>
      <c r="AY4650" s="160" t="s">
        <v>157</v>
      </c>
    </row>
    <row r="4651" spans="2:65" s="14" customFormat="1">
      <c r="B4651" s="165"/>
      <c r="D4651" s="154" t="s">
        <v>259</v>
      </c>
      <c r="E4651" s="166" t="s">
        <v>1</v>
      </c>
      <c r="F4651" s="167" t="s">
        <v>265</v>
      </c>
      <c r="H4651" s="168">
        <v>300</v>
      </c>
      <c r="L4651" s="165"/>
      <c r="M4651" s="169"/>
      <c r="T4651" s="170"/>
      <c r="AT4651" s="166" t="s">
        <v>259</v>
      </c>
      <c r="AU4651" s="166" t="s">
        <v>80</v>
      </c>
      <c r="AV4651" s="14" t="s">
        <v>164</v>
      </c>
      <c r="AW4651" s="14" t="s">
        <v>27</v>
      </c>
      <c r="AX4651" s="14" t="s">
        <v>80</v>
      </c>
      <c r="AY4651" s="166" t="s">
        <v>157</v>
      </c>
    </row>
    <row r="4652" spans="2:65" s="11" customFormat="1" ht="25.9" customHeight="1">
      <c r="B4652" s="121"/>
      <c r="D4652" s="122" t="s">
        <v>71</v>
      </c>
      <c r="E4652" s="123" t="s">
        <v>216</v>
      </c>
      <c r="F4652" s="123" t="s">
        <v>217</v>
      </c>
      <c r="J4652" s="124">
        <f>BK4652</f>
        <v>0</v>
      </c>
      <c r="L4652" s="121"/>
      <c r="M4652" s="125"/>
      <c r="P4652" s="126">
        <f>SUM(P4653:P4657)</f>
        <v>0</v>
      </c>
      <c r="R4652" s="126">
        <f>SUM(R4653:R4657)</f>
        <v>0</v>
      </c>
      <c r="T4652" s="127">
        <f>SUM(T4653:T4657)</f>
        <v>0</v>
      </c>
      <c r="AR4652" s="122" t="s">
        <v>164</v>
      </c>
      <c r="AT4652" s="128" t="s">
        <v>71</v>
      </c>
      <c r="AU4652" s="128" t="s">
        <v>72</v>
      </c>
      <c r="AY4652" s="122" t="s">
        <v>157</v>
      </c>
      <c r="BK4652" s="129">
        <f>SUM(BK4653:BK4657)</f>
        <v>0</v>
      </c>
    </row>
    <row r="4653" spans="2:65" s="1" customFormat="1" ht="16.5" customHeight="1">
      <c r="B4653" s="28"/>
      <c r="C4653" s="198" t="s">
        <v>6150</v>
      </c>
      <c r="D4653" s="198" t="s">
        <v>160</v>
      </c>
      <c r="E4653" s="199" t="s">
        <v>6151</v>
      </c>
      <c r="F4653" s="200" t="s">
        <v>6152</v>
      </c>
      <c r="G4653" s="201" t="s">
        <v>228</v>
      </c>
      <c r="H4653" s="202">
        <v>40</v>
      </c>
      <c r="I4653" s="903"/>
      <c r="J4653" s="203">
        <f>ROUND(I4653*H4653,2)</f>
        <v>0</v>
      </c>
      <c r="K4653" s="200" t="s">
        <v>2720</v>
      </c>
      <c r="L4653" s="28"/>
      <c r="M4653" s="140" t="s">
        <v>1</v>
      </c>
      <c r="N4653" s="141" t="s">
        <v>38</v>
      </c>
      <c r="O4653" s="142">
        <v>0</v>
      </c>
      <c r="P4653" s="142">
        <f>O4653*H4653</f>
        <v>0</v>
      </c>
      <c r="Q4653" s="142">
        <v>0</v>
      </c>
      <c r="R4653" s="142">
        <f>Q4653*H4653</f>
        <v>0</v>
      </c>
      <c r="S4653" s="142">
        <v>0</v>
      </c>
      <c r="T4653" s="143">
        <f>S4653*H4653</f>
        <v>0</v>
      </c>
      <c r="AR4653" s="144" t="s">
        <v>212</v>
      </c>
      <c r="AT4653" s="144" t="s">
        <v>160</v>
      </c>
      <c r="AU4653" s="144" t="s">
        <v>80</v>
      </c>
      <c r="AY4653" s="16" t="s">
        <v>157</v>
      </c>
      <c r="BE4653" s="145">
        <f>IF(N4653="základní",J4653,0)</f>
        <v>0</v>
      </c>
      <c r="BF4653" s="145">
        <f>IF(N4653="snížená",J4653,0)</f>
        <v>0</v>
      </c>
      <c r="BG4653" s="145">
        <f>IF(N4653="zákl. přenesená",J4653,0)</f>
        <v>0</v>
      </c>
      <c r="BH4653" s="145">
        <f>IF(N4653="sníž. přenesená",J4653,0)</f>
        <v>0</v>
      </c>
      <c r="BI4653" s="145">
        <f>IF(N4653="nulová",J4653,0)</f>
        <v>0</v>
      </c>
      <c r="BJ4653" s="16" t="s">
        <v>88</v>
      </c>
      <c r="BK4653" s="145">
        <f>ROUND(I4653*H4653,2)</f>
        <v>0</v>
      </c>
      <c r="BL4653" s="16" t="s">
        <v>212</v>
      </c>
      <c r="BM4653" s="144" t="s">
        <v>6153</v>
      </c>
    </row>
    <row r="4654" spans="2:65" s="1" customFormat="1">
      <c r="B4654" s="28"/>
      <c r="D4654" s="150" t="s">
        <v>214</v>
      </c>
      <c r="F4654" s="870" t="s">
        <v>6154</v>
      </c>
      <c r="L4654" s="28"/>
      <c r="M4654" s="152"/>
      <c r="T4654" s="52"/>
      <c r="AT4654" s="16" t="s">
        <v>214</v>
      </c>
      <c r="AU4654" s="16" t="s">
        <v>80</v>
      </c>
    </row>
    <row r="4655" spans="2:65" s="1" customFormat="1" ht="54">
      <c r="B4655" s="28"/>
      <c r="D4655" s="154" t="s">
        <v>1574</v>
      </c>
      <c r="F4655" s="188" t="s">
        <v>6155</v>
      </c>
      <c r="L4655" s="28"/>
      <c r="M4655" s="152"/>
      <c r="T4655" s="52"/>
      <c r="AT4655" s="16" t="s">
        <v>1574</v>
      </c>
      <c r="AU4655" s="16" t="s">
        <v>80</v>
      </c>
    </row>
    <row r="4656" spans="2:65" s="13" customFormat="1">
      <c r="B4656" s="159"/>
      <c r="D4656" s="154" t="s">
        <v>259</v>
      </c>
      <c r="E4656" s="160" t="s">
        <v>1</v>
      </c>
      <c r="F4656" s="161" t="s">
        <v>6156</v>
      </c>
      <c r="H4656" s="162">
        <v>40</v>
      </c>
      <c r="L4656" s="159"/>
      <c r="M4656" s="163"/>
      <c r="T4656" s="164"/>
      <c r="AT4656" s="160" t="s">
        <v>259</v>
      </c>
      <c r="AU4656" s="160" t="s">
        <v>80</v>
      </c>
      <c r="AV4656" s="13" t="s">
        <v>88</v>
      </c>
      <c r="AW4656" s="13" t="s">
        <v>27</v>
      </c>
      <c r="AX4656" s="13" t="s">
        <v>72</v>
      </c>
      <c r="AY4656" s="160" t="s">
        <v>157</v>
      </c>
    </row>
    <row r="4657" spans="2:51" s="14" customFormat="1">
      <c r="B4657" s="165"/>
      <c r="D4657" s="154" t="s">
        <v>259</v>
      </c>
      <c r="E4657" s="166" t="s">
        <v>1</v>
      </c>
      <c r="F4657" s="167" t="s">
        <v>265</v>
      </c>
      <c r="H4657" s="168">
        <v>40</v>
      </c>
      <c r="L4657" s="165"/>
      <c r="M4657" s="174"/>
      <c r="N4657" s="175"/>
      <c r="O4657" s="175"/>
      <c r="P4657" s="175"/>
      <c r="Q4657" s="175"/>
      <c r="R4657" s="175"/>
      <c r="S4657" s="175"/>
      <c r="T4657" s="176"/>
      <c r="AT4657" s="166" t="s">
        <v>259</v>
      </c>
      <c r="AU4657" s="166" t="s">
        <v>80</v>
      </c>
      <c r="AV4657" s="14" t="s">
        <v>164</v>
      </c>
      <c r="AW4657" s="14" t="s">
        <v>27</v>
      </c>
      <c r="AX4657" s="14" t="s">
        <v>80</v>
      </c>
      <c r="AY4657" s="166" t="s">
        <v>157</v>
      </c>
    </row>
    <row r="4658" spans="2:51" s="1" customFormat="1" ht="7" customHeight="1">
      <c r="B4658" s="40"/>
      <c r="C4658" s="41"/>
      <c r="D4658" s="41"/>
      <c r="E4658" s="41"/>
      <c r="F4658" s="41"/>
      <c r="G4658" s="41"/>
      <c r="H4658" s="41"/>
      <c r="I4658" s="41"/>
      <c r="J4658" s="41"/>
      <c r="K4658" s="41"/>
      <c r="L4658" s="28"/>
    </row>
  </sheetData>
  <sheetProtection formatColumns="0" formatRows="0" autoFilter="0"/>
  <autoFilter ref="C104:K4657" xr:uid="{4B5E8853-5F67-409E-982B-A6552E4DD59D}"/>
  <mergeCells count="8">
    <mergeCell ref="E50:H50"/>
    <mergeCell ref="E95:H95"/>
    <mergeCell ref="E97:H97"/>
    <mergeCell ref="L2:V2"/>
    <mergeCell ref="E7:H7"/>
    <mergeCell ref="E9:H9"/>
    <mergeCell ref="E27:H27"/>
    <mergeCell ref="E48:H48"/>
  </mergeCells>
  <hyperlinks>
    <hyperlink ref="F109" r:id="rId1" xr:uid="{3A0D9CA5-3BD0-4B84-B0AC-927874D37405}"/>
    <hyperlink ref="F115" r:id="rId2" xr:uid="{1A95A519-E097-4D8D-926E-9ABA1725EFCA}"/>
    <hyperlink ref="F121" r:id="rId3" xr:uid="{6B696BFC-C1D5-4C3F-87A4-00F8C919FFE6}"/>
    <hyperlink ref="F127" r:id="rId4" xr:uid="{42F5AB4C-11BD-4D5A-8299-45DFD5607F05}"/>
    <hyperlink ref="F133" r:id="rId5" xr:uid="{00BC46AC-9BCF-4569-8638-3B0EA3AF8CD2}"/>
    <hyperlink ref="F139" r:id="rId6" xr:uid="{F594EE1F-464F-45F5-B74D-712D077BC60A}"/>
    <hyperlink ref="F144" r:id="rId7" xr:uid="{0E0C7919-C0D3-4D62-8285-9B652782FB87}"/>
    <hyperlink ref="F150" r:id="rId8" xr:uid="{B7BFD150-A95F-4CC2-9EBE-C4B86A1FC014}"/>
    <hyperlink ref="F157" r:id="rId9" xr:uid="{82CA0BF8-98C0-4082-9BCA-A569E0684F81}"/>
    <hyperlink ref="F163" r:id="rId10" xr:uid="{8656388D-8CF4-4166-892E-BE62B0F0DF8A}"/>
    <hyperlink ref="F169" r:id="rId11" xr:uid="{21250446-F4A4-4AFE-9FDF-00A613E306B5}"/>
    <hyperlink ref="F176" r:id="rId12" xr:uid="{F3A098AB-9B6F-4596-81C9-ED4A85C9AD0F}"/>
    <hyperlink ref="F183" r:id="rId13" xr:uid="{DE53DAF3-3FC9-4C9E-B70C-D714130C2C9F}"/>
    <hyperlink ref="F190" r:id="rId14" xr:uid="{53FF3A94-107F-44C5-AA37-B55B49D7704D}"/>
    <hyperlink ref="F198" r:id="rId15" xr:uid="{5E56A2A9-0E4D-437F-8BD0-64E4BEABC6E5}"/>
    <hyperlink ref="F204" r:id="rId16" xr:uid="{F970FBFA-B127-4350-A7A7-1303F3CE48FB}"/>
    <hyperlink ref="F213" r:id="rId17" xr:uid="{4F1D5D6D-B5C2-4969-B597-241654AF0942}"/>
    <hyperlink ref="F229" r:id="rId18" xr:uid="{7B5AE83E-2BFD-42E0-BB55-D8B8AE087C0B}"/>
    <hyperlink ref="F247" r:id="rId19" xr:uid="{0077007C-5D92-4533-88D3-938328313D2C}"/>
    <hyperlink ref="F260" r:id="rId20" xr:uid="{F840D5F1-6169-4B6C-BED3-06AADC92259E}"/>
    <hyperlink ref="F270" r:id="rId21" xr:uid="{E323B173-7244-4E2F-8D51-7B5421A67D9B}"/>
    <hyperlink ref="F278" r:id="rId22" xr:uid="{F4C3AD5E-1A2C-4D27-9764-CFE26054BF5C}"/>
    <hyperlink ref="F307" r:id="rId23" xr:uid="{E1A6F1FE-48A8-451E-ABD0-BC2FF6D15075}"/>
    <hyperlink ref="F334" r:id="rId24" xr:uid="{A8226E61-0783-4E25-98DA-5C2B24116627}"/>
    <hyperlink ref="F345" r:id="rId25" xr:uid="{A4EDDC65-9D00-4B0F-837D-E283AB8D598C}"/>
    <hyperlink ref="F411" r:id="rId26" xr:uid="{947AE81F-FA3B-4C93-8171-D1FAE4BB7593}"/>
    <hyperlink ref="F433" r:id="rId27" xr:uid="{96BAB8D3-4D39-4BA5-AA98-2E2F9ECD1123}"/>
    <hyperlink ref="F447" r:id="rId28" xr:uid="{477B67BC-8992-4DB2-9F03-30A074424E12}"/>
    <hyperlink ref="F457" r:id="rId29" xr:uid="{F2348273-1DE2-465A-BEFA-735104162E7F}"/>
    <hyperlink ref="F499" r:id="rId30" xr:uid="{4F7FACA6-EDF2-410A-9D97-57D21B3933A2}"/>
    <hyperlink ref="F527" r:id="rId31" xr:uid="{1A3DE491-D653-4FA7-A935-E5F7BB90B600}"/>
    <hyperlink ref="F545" r:id="rId32" xr:uid="{038DD014-30EB-4208-B017-F329C32FA488}"/>
    <hyperlink ref="F561" r:id="rId33" xr:uid="{8B919CC6-B0F0-4163-8E25-9FFF9BC93D80}"/>
    <hyperlink ref="F576" r:id="rId34" xr:uid="{72551565-D20E-4DF0-BA8D-208DAC4B728F}"/>
    <hyperlink ref="F591" r:id="rId35" xr:uid="{5BA23C98-3AD5-4C2D-BE2F-C8D6F07CFA2E}"/>
    <hyperlink ref="F600" r:id="rId36" xr:uid="{736DC094-217C-4D23-8EDB-72FF65093752}"/>
    <hyperlink ref="F609" r:id="rId37" xr:uid="{05F1F21B-306E-4E02-B091-97BCF24C0E5B}"/>
    <hyperlink ref="F624" r:id="rId38" xr:uid="{E636A19B-6C51-45B2-9CBF-A1C7DF4DF4CF}"/>
    <hyperlink ref="F639" r:id="rId39" xr:uid="{6A7FA841-107E-4F09-BCE4-ACCFDC44E2F8}"/>
    <hyperlink ref="F648" r:id="rId40" xr:uid="{77B7C97B-E17A-4BC1-9753-F33CDDCDF6AC}"/>
    <hyperlink ref="F657" r:id="rId41" xr:uid="{305FB367-1DC9-4552-9C3F-AD3845E741D5}"/>
    <hyperlink ref="F666" r:id="rId42" xr:uid="{0C389416-623D-4CD2-B2A6-C86BD420CF76}"/>
    <hyperlink ref="F675" r:id="rId43" xr:uid="{AC2A03D4-F680-480F-8075-4B2F5D79A40C}"/>
    <hyperlink ref="F684" r:id="rId44" xr:uid="{B69F5664-AB51-4A22-8ECC-F4C568A9CD11}"/>
    <hyperlink ref="F694" r:id="rId45" xr:uid="{2DE52941-B9D6-4E3F-993B-8C3F4C4EAB91}"/>
    <hyperlink ref="F761" r:id="rId46" xr:uid="{DD58BE37-31C4-4C2D-8C3D-F7E0811E3D12}"/>
    <hyperlink ref="F822" r:id="rId47" xr:uid="{F1165EFC-1300-4FA9-A8AC-3829ABBF5BDD}"/>
    <hyperlink ref="F831" r:id="rId48" xr:uid="{C61344B9-F1B5-487A-81C3-088A6A75FD72}"/>
    <hyperlink ref="F837" r:id="rId49" xr:uid="{5740339B-898F-48B5-B125-9E97F388509D}"/>
    <hyperlink ref="F844" r:id="rId50" xr:uid="{945C12BA-6EDA-4AC2-A8AE-F6E6FB08E59D}"/>
    <hyperlink ref="F851" r:id="rId51" xr:uid="{1FF64D36-D430-4B78-8710-1E4311F9EFA3}"/>
    <hyperlink ref="F858" r:id="rId52" xr:uid="{79C3B0C6-00D6-48A9-A398-2A4FB0578FFA}"/>
    <hyperlink ref="F957" r:id="rId53" xr:uid="{CCF41A11-D5D1-4804-8F37-B64F5A227060}"/>
    <hyperlink ref="F964" r:id="rId54" xr:uid="{4C14E400-A157-4872-A511-73FC79C70DA9}"/>
    <hyperlink ref="F989" r:id="rId55" xr:uid="{B150572D-32B8-4E55-AFE7-4AB40BAC7A0D}"/>
    <hyperlink ref="F1014" r:id="rId56" xr:uid="{6EDFFAB0-F734-4532-8EBF-A195CD70A61E}"/>
    <hyperlink ref="F1039" r:id="rId57" xr:uid="{4BCA72F9-88C6-4E12-A20C-F736ECA5FC83}"/>
    <hyperlink ref="F1064" r:id="rId58" xr:uid="{269E4552-3950-40DE-9F61-79F096753B1C}"/>
    <hyperlink ref="F1098" r:id="rId59" xr:uid="{5AF64B49-2EC9-4D7E-8D09-978258C8AC11}"/>
    <hyperlink ref="F1158" r:id="rId60" xr:uid="{FFB31963-B4D1-43E9-8D20-51B58FAFCB52}"/>
    <hyperlink ref="F1215" r:id="rId61" xr:uid="{DE90FEED-2ABA-4F81-AD66-8CD804463657}"/>
    <hyperlink ref="F1374" r:id="rId62" xr:uid="{72191BDC-844E-421A-815B-5CDD37201542}"/>
    <hyperlink ref="F1399" r:id="rId63" xr:uid="{8377F2BD-39CC-4F47-B2D8-CE309309FD44}"/>
    <hyperlink ref="F1409" r:id="rId64" xr:uid="{10DD1AD7-09C4-4C0B-8D25-EB3138F03BF3}"/>
    <hyperlink ref="F1415" r:id="rId65" xr:uid="{8D7F1513-53D4-4F70-8F77-63194A028362}"/>
    <hyperlink ref="F1421" r:id="rId66" xr:uid="{62D692E6-4CCD-4498-97D3-C41E2ECE00F9}"/>
    <hyperlink ref="F1429" r:id="rId67" xr:uid="{5272C3C1-2E13-4A75-BA77-64871C63F0A3}"/>
    <hyperlink ref="F1441" r:id="rId68" xr:uid="{7AF7B6E2-049A-4BF7-80AF-BB44A91EA497}"/>
    <hyperlink ref="F1454" r:id="rId69" xr:uid="{B08F09AD-2A47-4A1A-9693-0A2E0F72020B}"/>
    <hyperlink ref="F1466" r:id="rId70" xr:uid="{8F5A473D-5CA4-4E5C-9AB6-931C8FC1F53B}"/>
    <hyperlink ref="F1478" r:id="rId71" xr:uid="{2CDB1DF3-0371-4552-A7C0-8FA13C763A06}"/>
    <hyperlink ref="F1490" r:id="rId72" xr:uid="{08A8696A-A2BF-48D6-BFEF-31B6151F65EB}"/>
    <hyperlink ref="F1503" r:id="rId73" xr:uid="{CBF5CAC3-BD77-4573-81F2-E21BCD955C4A}"/>
    <hyperlink ref="F1515" r:id="rId74" xr:uid="{58E0C878-F4A7-46F9-8E1B-D34D6D11857B}"/>
    <hyperlink ref="F1597" r:id="rId75" xr:uid="{4772BFDF-18E5-4D67-9652-FFDA981B77C5}"/>
    <hyperlink ref="F1602" r:id="rId76" xr:uid="{C93DF176-1B86-44E8-BB2F-785B9BC485F8}"/>
    <hyperlink ref="F1607" r:id="rId77" xr:uid="{60B9C592-E1FE-4AC9-BE4C-84D1F24EDACD}"/>
    <hyperlink ref="F1613" r:id="rId78" xr:uid="{665001CB-EBE2-42C4-B45F-C3281B5D3934}"/>
    <hyperlink ref="F1617" r:id="rId79" xr:uid="{7273AFE6-DC86-42DD-A4F8-B5E0B3DF3D84}"/>
    <hyperlink ref="F1706" r:id="rId80" xr:uid="{CD29B9D6-DA0D-4CE6-B6BF-981B3D0C5D0F}"/>
    <hyperlink ref="F1832" r:id="rId81" xr:uid="{F83929FB-CB4E-4518-BB6E-67DAA9DC2931}"/>
    <hyperlink ref="F1872" r:id="rId82" xr:uid="{B1EE3E6D-1740-4936-8D59-A63436F8278E}"/>
    <hyperlink ref="F1890" r:id="rId83" xr:uid="{34F42FF0-C42E-497F-A548-8F5F2FAD2782}"/>
    <hyperlink ref="F1921" r:id="rId84" xr:uid="{D50E8A91-4B73-43E2-8406-AE78DE887235}"/>
    <hyperlink ref="F1935" r:id="rId85" xr:uid="{7AC70248-216C-4052-B2F6-F227B4A03B34}"/>
    <hyperlink ref="F1955" r:id="rId86" xr:uid="{1A4748A1-597B-4622-A409-0D7C9110AC42}"/>
    <hyperlink ref="F1958" r:id="rId87" xr:uid="{C0FD24CD-4B01-45D5-97C0-9ACF83FEF305}"/>
    <hyperlink ref="F1973" r:id="rId88" xr:uid="{B0377E39-04A3-4AEF-8579-AEFF3BB8F409}"/>
    <hyperlink ref="F1988" r:id="rId89" xr:uid="{4EB0311A-ADA5-4526-ADEC-B3B2585F6DD9}"/>
    <hyperlink ref="F2003" r:id="rId90" xr:uid="{8D2280FB-2E44-4EA5-B208-60F7120ADC3B}"/>
    <hyperlink ref="F2006" r:id="rId91" xr:uid="{7B17D567-5F79-422B-8F15-BE21F93F16DD}"/>
    <hyperlink ref="F2014" r:id="rId92" xr:uid="{CE2FBE98-07B9-484C-B7B9-F8C41404FFE6}"/>
    <hyperlink ref="F2024" r:id="rId93" xr:uid="{D4DD8F7F-813D-41F6-B038-0751C415A8E4}"/>
    <hyperlink ref="F2030" r:id="rId94" xr:uid="{99980CF2-862E-4D20-A0C4-B5C5E3913201}"/>
    <hyperlink ref="F2037" r:id="rId95" xr:uid="{4AE62EFA-AA79-4EDB-8C34-44191CAD6AF1}"/>
    <hyperlink ref="F2044" r:id="rId96" xr:uid="{25A74AC4-D3F0-4FF0-9DF4-D5C9EF972004}"/>
    <hyperlink ref="F2067" r:id="rId97" xr:uid="{7413B6E9-EED9-497C-AABB-70D38693B4BD}"/>
    <hyperlink ref="F2098" r:id="rId98" xr:uid="{2E3C41D2-CD64-4A9A-8635-D3C1B9018CED}"/>
    <hyperlink ref="F2121" r:id="rId99" xr:uid="{AD1E98BE-AA97-4D06-BFF7-7FFE4D4ACD7E}"/>
    <hyperlink ref="F2149" r:id="rId100" xr:uid="{77039747-F4DF-4EB7-926F-80D9F7FC5F54}"/>
    <hyperlink ref="F2156" r:id="rId101" xr:uid="{537B66CF-FB0E-4ABD-88BE-A5866B50367D}"/>
    <hyperlink ref="F2163" r:id="rId102" xr:uid="{2AEC0FCF-B945-41A2-9DA5-4277BD89799F}"/>
    <hyperlink ref="F2194" r:id="rId103" xr:uid="{1C50C22D-C991-4045-9C1B-F7081271AA94}"/>
    <hyperlink ref="F2197" r:id="rId104" xr:uid="{5901E6B8-C97C-4ED9-AF28-5EE84E6FFEF8}"/>
    <hyperlink ref="F2211" r:id="rId105" xr:uid="{668EE431-BA07-4C91-82C4-72515D48D2C5}"/>
    <hyperlink ref="F2274" r:id="rId106" xr:uid="{7DB5C343-4F8D-4BCA-A66F-6225B426B523}"/>
    <hyperlink ref="F2311" r:id="rId107" xr:uid="{1881F06D-52CD-4994-BD49-2230338C34FB}"/>
    <hyperlink ref="F2327" r:id="rId108" xr:uid="{8CEA6C0B-A2D6-41B4-9F0E-E4A5A25CE9BF}"/>
    <hyperlink ref="F2394" r:id="rId109" xr:uid="{46E1F8D9-2AEE-47E7-B4C0-F62B267F2A2D}"/>
    <hyperlink ref="F2433" r:id="rId110" xr:uid="{4B5D6AEA-9F03-4CC1-8695-16D14ACAC96F}"/>
    <hyperlink ref="F2450" r:id="rId111" xr:uid="{995D98D5-6A6F-4703-9882-897E50C15A4B}"/>
    <hyperlink ref="F2467" r:id="rId112" xr:uid="{FD8D2E68-47E9-4132-BE83-9B721E52DB9C}"/>
    <hyperlink ref="F2480" r:id="rId113" xr:uid="{0C3ECB4F-81AC-453F-AF1D-96892987F0FE}"/>
    <hyperlink ref="F2502" r:id="rId114" xr:uid="{F2598AF4-4FB7-498A-8F59-5939711859E5}"/>
    <hyperlink ref="F2515" r:id="rId115" xr:uid="{F696A42B-FCD3-41F7-A38E-DF0F7C13115D}"/>
    <hyperlink ref="F2540" r:id="rId116" xr:uid="{4F979F5D-028C-4A60-8462-3D4A6EAA3D2F}"/>
    <hyperlink ref="F2557" r:id="rId117" xr:uid="{19D88FF5-E5C1-4CD5-B67E-2AB9F13D8DC3}"/>
    <hyperlink ref="F2616" r:id="rId118" xr:uid="{E102DDA9-0B5F-4151-92BD-1249981B08A0}"/>
    <hyperlink ref="F2648" r:id="rId119" xr:uid="{E93F4CF8-90C3-41A2-AEC3-50CD170F0F10}"/>
    <hyperlink ref="F2665" r:id="rId120" xr:uid="{5F3F9AD6-B622-4123-B890-640DAA2B969A}"/>
    <hyperlink ref="F2678" r:id="rId121" xr:uid="{84361097-95D4-4792-8FF1-2146CF549E75}"/>
    <hyperlink ref="F2691" r:id="rId122" xr:uid="{12FCB831-C9CA-410A-8AFF-73B3F6EFF390}"/>
    <hyperlink ref="F2723" r:id="rId123" xr:uid="{E937A728-56D0-4A90-9CCB-2F4EEBD286AF}"/>
    <hyperlink ref="F2776" r:id="rId124" xr:uid="{6AFE1EB8-72B2-47E4-BD0A-4D6E266718DA}"/>
    <hyperlink ref="F2783" r:id="rId125" xr:uid="{7FAE3592-3870-429F-B68C-FA22C18F7019}"/>
    <hyperlink ref="F2794" r:id="rId126" xr:uid="{54E0C82E-CA2A-4739-9C50-75764E7101CF}"/>
    <hyperlink ref="F2801" r:id="rId127" xr:uid="{4B3A8267-BA32-4BCE-8FB2-4457A13276EC}"/>
    <hyperlink ref="F2815" r:id="rId128" xr:uid="{D6746605-1B31-48C7-81C6-DCE7B2FF8518}"/>
    <hyperlink ref="F2854" r:id="rId129" xr:uid="{0577EE2F-C11F-472C-A690-DF968AE8ED90}"/>
    <hyperlink ref="F2866" r:id="rId130" xr:uid="{CF3B0FC9-1740-41D5-A0EA-96DBFB34B507}"/>
    <hyperlink ref="F2873" r:id="rId131" xr:uid="{B13A50FF-90ED-490F-85EA-D8366CE0671A}"/>
    <hyperlink ref="F2885" r:id="rId132" xr:uid="{B7511139-CEE5-482F-A3B8-B0C2C042AA51}"/>
    <hyperlink ref="F2908" r:id="rId133" xr:uid="{EB250095-EA08-4171-978C-87AA183ECAE8}"/>
    <hyperlink ref="F2920" r:id="rId134" xr:uid="{11FD050E-C3AB-4431-8914-DCDD8BBFDFDB}"/>
    <hyperlink ref="F2923" r:id="rId135" xr:uid="{C2D1D6D1-3B6F-4BD3-8BBC-38DBB5C33968}"/>
    <hyperlink ref="F2938" r:id="rId136" xr:uid="{3ACF180D-1B8F-40EA-911D-6BBB6308617F}"/>
    <hyperlink ref="F2956" r:id="rId137" xr:uid="{3A44A5DE-3FE2-44B5-BD1E-8EFD0F511FA5}"/>
    <hyperlink ref="F2972" r:id="rId138" xr:uid="{1F71B4F0-CFAA-4D69-961F-4701CD996218}"/>
    <hyperlink ref="F2986" r:id="rId139" xr:uid="{DCC2DF62-F2FF-4CDE-B659-68740AB93D05}"/>
    <hyperlink ref="F3000" r:id="rId140" xr:uid="{FB9AE0FD-943C-48B8-8330-49FFBDEF7021}"/>
    <hyperlink ref="F3014" r:id="rId141" xr:uid="{5B39A3A7-01EC-49B1-BA96-BAB84E7EB9E2}"/>
    <hyperlink ref="F3029" r:id="rId142" xr:uid="{3C011F44-22C9-44B1-85E0-CFEE01058C0D}"/>
    <hyperlink ref="F3043" r:id="rId143" xr:uid="{FC0D37FD-90A3-48BF-9A2F-8AAB09D12D7A}"/>
    <hyperlink ref="F3057" r:id="rId144" xr:uid="{C58DD8F8-0B9B-4C53-A39D-9FD8F63816BE}"/>
    <hyperlink ref="F3070" r:id="rId145" xr:uid="{A6D8F1CB-88CB-4CBF-9851-2421E21B3E5A}"/>
    <hyperlink ref="F3092" r:id="rId146" xr:uid="{829DFB69-E4FD-4001-81DC-F513CB055872}"/>
    <hyperlink ref="F3106" r:id="rId147" xr:uid="{F92C8812-C6BC-4F90-AE37-F559496280A0}"/>
    <hyperlink ref="F3120" r:id="rId148" xr:uid="{3D673BA5-6D0B-4BA3-9893-91D5B125FCBB}"/>
    <hyperlink ref="F3134" r:id="rId149" xr:uid="{A6E82104-6AD3-4E6F-B627-4A69B977726C}"/>
    <hyperlink ref="F3148" r:id="rId150" xr:uid="{21DC20A9-11C1-4EDD-AF61-4F404A5BADA5}"/>
    <hyperlink ref="F3162" r:id="rId151" xr:uid="{6DA465B7-15AE-4CE0-B817-5A10C8D1D57C}"/>
    <hyperlink ref="F3176" r:id="rId152" xr:uid="{DA29D028-D7DB-4CF1-87E8-F26B6A9C5270}"/>
    <hyperlink ref="F3236" r:id="rId153" xr:uid="{E35FC93B-4934-4A47-B007-F191EF50871D}"/>
    <hyperlink ref="F3239" r:id="rId154" xr:uid="{879F50E4-8C24-4280-B020-51C61AEF93B2}"/>
    <hyperlink ref="F3289" r:id="rId155" xr:uid="{86B9B806-6669-4D7B-BA6B-1CDF3BCB9024}"/>
    <hyperlink ref="F3339" r:id="rId156" xr:uid="{7E121486-2A1E-4C01-ACFE-3ED741AEA3A3}"/>
    <hyperlink ref="F3390" r:id="rId157" xr:uid="{3455F257-C1BE-42AE-9807-F92DCC93C2EC}"/>
    <hyperlink ref="F3412" r:id="rId158" xr:uid="{E3AF8FFE-1F4D-4B00-8FF8-1030EFD4ADA5}"/>
    <hyperlink ref="F3435" r:id="rId159" xr:uid="{CBA5FF0B-7C51-4300-9656-96791F23AA0D}"/>
    <hyperlink ref="F3505" r:id="rId160" xr:uid="{C89F44EA-C7D5-4B89-B067-4A670AAC31EB}"/>
    <hyperlink ref="F3608" r:id="rId161" xr:uid="{366A51E9-A673-4C49-94AA-D2DF49337FD1}"/>
    <hyperlink ref="F3619" r:id="rId162" xr:uid="{F3297BAD-82DE-42BB-9542-4D107AC00FE7}"/>
    <hyperlink ref="F3669" r:id="rId163" xr:uid="{C0221356-FCE0-4411-88B5-8BC86FEEACAA}"/>
    <hyperlink ref="F3672" r:id="rId164" xr:uid="{21D913DE-DC58-46B6-BEE3-3930D0BB7A2C}"/>
    <hyperlink ref="F3710" r:id="rId165" xr:uid="{0DA78B10-C0A4-47AD-92A2-90D9D1EE856D}"/>
    <hyperlink ref="F3748" r:id="rId166" xr:uid="{4E085B99-8F64-49B8-A0E2-9994C271C127}"/>
    <hyperlink ref="F3786" r:id="rId167" xr:uid="{2102A00A-4AB9-4655-8CB8-5C5F01BE1B42}"/>
    <hyperlink ref="F3812" r:id="rId168" xr:uid="{F9D29437-7B95-4C25-94E8-E68A671D208B}"/>
    <hyperlink ref="F3872" r:id="rId169" xr:uid="{97020848-6C16-44BC-B4C5-37BD8452C878}"/>
    <hyperlink ref="F3936" r:id="rId170" xr:uid="{FFF7025F-06C8-4498-9B5D-8F5131B7D6B8}"/>
    <hyperlink ref="F3962" r:id="rId171" xr:uid="{A05FF268-4081-40E8-92FB-8381217EA9EB}"/>
    <hyperlink ref="F3965" r:id="rId172" xr:uid="{D72B65EF-6254-425B-BBD2-753949B72A0F}"/>
    <hyperlink ref="F3995" r:id="rId173" xr:uid="{83543CF0-2706-4275-92CA-EC4647AEF278}"/>
    <hyperlink ref="F4024" r:id="rId174" xr:uid="{062DB93F-9B52-46A6-B9F0-CC24F71B04BB}"/>
    <hyperlink ref="F4053" r:id="rId175" xr:uid="{46766B28-49F5-4159-912C-2B3A6E4B8610}"/>
    <hyperlink ref="F4113" r:id="rId176" xr:uid="{EDC0EEAB-B98F-4A87-AA65-ACD75040E8A5}"/>
    <hyperlink ref="F4174" r:id="rId177" xr:uid="{39A7734A-91B7-4FCF-B505-428B35A330DD}"/>
    <hyperlink ref="F4177" r:id="rId178" xr:uid="{A5D2C5E7-F764-460A-9922-6A2A093B1D1E}"/>
    <hyperlink ref="F4181" r:id="rId179" xr:uid="{877A2DE2-B4D3-495A-9E34-9D62C1AA5C30}"/>
    <hyperlink ref="F4184" r:id="rId180" xr:uid="{DC13F083-8C17-4318-BB2F-F5BE1DB5E7F1}"/>
    <hyperlink ref="F4258" r:id="rId181" xr:uid="{7152CC86-D185-4899-BFF8-EFA5BE1B3957}"/>
    <hyperlink ref="F4333" r:id="rId182" xr:uid="{0EFF86DF-E63B-48EB-A4A3-998B686BAD41}"/>
    <hyperlink ref="F4392" r:id="rId183" xr:uid="{F43BDA62-F7EA-487C-9BFF-56705896FE89}"/>
    <hyperlink ref="F4451" r:id="rId184" xr:uid="{0930205B-D6DD-4382-AF2A-81664674F5A9}"/>
    <hyperlink ref="F4530" r:id="rId185" xr:uid="{8FA86F6B-D1EB-4123-803A-6F91602C3365}"/>
    <hyperlink ref="F4610" r:id="rId186" xr:uid="{C3BD90EF-53C4-4E65-BB21-29ABEEB3973C}"/>
    <hyperlink ref="F4635" r:id="rId187" xr:uid="{4A2A2AC0-4027-423F-972C-3A95DAC63158}"/>
    <hyperlink ref="F4639" r:id="rId188" xr:uid="{C6087D29-7834-4E4C-A30A-ADD87406FDF8}"/>
    <hyperlink ref="F4645" r:id="rId189" xr:uid="{C96AC742-97AE-40DB-988D-413E7D6F77CD}"/>
    <hyperlink ref="F4649" r:id="rId190" xr:uid="{CB0DC8DB-943B-4EBB-A298-428EB2A75948}"/>
    <hyperlink ref="F4654" r:id="rId191" xr:uid="{6CD3B6AE-DB91-445D-9976-D672444C97A8}"/>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9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22DC3-B837-40D9-ACBE-D183F0D77C44}">
  <sheetPr codeName="List19">
    <pageSetUpPr fitToPage="1"/>
  </sheetPr>
  <dimension ref="B2:BM92"/>
  <sheetViews>
    <sheetView showGridLines="0" workbookViewId="0">
      <selection activeCell="D2" sqref="D2"/>
    </sheetView>
  </sheetViews>
  <sheetFormatPr defaultRowHeight="10"/>
  <cols>
    <col min="1" max="1" width="8.33203125" customWidth="1"/>
    <col min="2" max="2" width="1.1093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1" width="22.33203125" customWidth="1"/>
    <col min="12" max="12" width="9.33203125" customWidth="1"/>
    <col min="13" max="13" width="10.77734375" hidden="1" customWidth="1"/>
    <col min="14" max="14" width="9.33203125" hidden="1" customWidth="1"/>
    <col min="15" max="20" width="14.10937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 min="257" max="257" width="8.33203125" customWidth="1"/>
    <col min="258" max="258" width="1.109375" customWidth="1"/>
    <col min="259" max="259" width="4.109375" customWidth="1"/>
    <col min="260" max="260" width="4.33203125" customWidth="1"/>
    <col min="261" max="261" width="17.109375" customWidth="1"/>
    <col min="262" max="262" width="50.77734375" customWidth="1"/>
    <col min="263" max="263" width="7.44140625" customWidth="1"/>
    <col min="264" max="264" width="14" customWidth="1"/>
    <col min="265" max="265" width="15.77734375" customWidth="1"/>
    <col min="266" max="267" width="22.33203125" customWidth="1"/>
    <col min="269" max="277" width="0" hidden="1" customWidth="1"/>
    <col min="278" max="278" width="12.33203125" customWidth="1"/>
    <col min="279" max="279" width="16.33203125" customWidth="1"/>
    <col min="280" max="280" width="12.33203125" customWidth="1"/>
    <col min="281" max="281" width="15" customWidth="1"/>
    <col min="282" max="282" width="11" customWidth="1"/>
    <col min="283" max="283" width="15" customWidth="1"/>
    <col min="284" max="284" width="16.33203125" customWidth="1"/>
    <col min="285" max="285" width="11" customWidth="1"/>
    <col min="286" max="286" width="15" customWidth="1"/>
    <col min="287" max="287" width="16.33203125" customWidth="1"/>
    <col min="300" max="321" width="0" hidden="1" customWidth="1"/>
    <col min="513" max="513" width="8.33203125" customWidth="1"/>
    <col min="514" max="514" width="1.109375" customWidth="1"/>
    <col min="515" max="515" width="4.109375" customWidth="1"/>
    <col min="516" max="516" width="4.33203125" customWidth="1"/>
    <col min="517" max="517" width="17.109375" customWidth="1"/>
    <col min="518" max="518" width="50.77734375" customWidth="1"/>
    <col min="519" max="519" width="7.44140625" customWidth="1"/>
    <col min="520" max="520" width="14" customWidth="1"/>
    <col min="521" max="521" width="15.77734375" customWidth="1"/>
    <col min="522" max="523" width="22.33203125" customWidth="1"/>
    <col min="525" max="533" width="0" hidden="1" customWidth="1"/>
    <col min="534" max="534" width="12.33203125" customWidth="1"/>
    <col min="535" max="535" width="16.33203125" customWidth="1"/>
    <col min="536" max="536" width="12.33203125" customWidth="1"/>
    <col min="537" max="537" width="15" customWidth="1"/>
    <col min="538" max="538" width="11" customWidth="1"/>
    <col min="539" max="539" width="15" customWidth="1"/>
    <col min="540" max="540" width="16.33203125" customWidth="1"/>
    <col min="541" max="541" width="11" customWidth="1"/>
    <col min="542" max="542" width="15" customWidth="1"/>
    <col min="543" max="543" width="16.33203125" customWidth="1"/>
    <col min="556" max="577" width="0" hidden="1" customWidth="1"/>
    <col min="769" max="769" width="8.33203125" customWidth="1"/>
    <col min="770" max="770" width="1.109375" customWidth="1"/>
    <col min="771" max="771" width="4.109375" customWidth="1"/>
    <col min="772" max="772" width="4.33203125" customWidth="1"/>
    <col min="773" max="773" width="17.109375" customWidth="1"/>
    <col min="774" max="774" width="50.77734375" customWidth="1"/>
    <col min="775" max="775" width="7.44140625" customWidth="1"/>
    <col min="776" max="776" width="14" customWidth="1"/>
    <col min="777" max="777" width="15.77734375" customWidth="1"/>
    <col min="778" max="779" width="22.33203125" customWidth="1"/>
    <col min="781" max="789" width="0" hidden="1" customWidth="1"/>
    <col min="790" max="790" width="12.33203125" customWidth="1"/>
    <col min="791" max="791" width="16.33203125" customWidth="1"/>
    <col min="792" max="792" width="12.33203125" customWidth="1"/>
    <col min="793" max="793" width="15" customWidth="1"/>
    <col min="794" max="794" width="11" customWidth="1"/>
    <col min="795" max="795" width="15" customWidth="1"/>
    <col min="796" max="796" width="16.33203125" customWidth="1"/>
    <col min="797" max="797" width="11" customWidth="1"/>
    <col min="798" max="798" width="15" customWidth="1"/>
    <col min="799" max="799" width="16.33203125" customWidth="1"/>
    <col min="812" max="833" width="0" hidden="1" customWidth="1"/>
    <col min="1025" max="1025" width="8.33203125" customWidth="1"/>
    <col min="1026" max="1026" width="1.109375" customWidth="1"/>
    <col min="1027" max="1027" width="4.109375" customWidth="1"/>
    <col min="1028" max="1028" width="4.33203125" customWidth="1"/>
    <col min="1029" max="1029" width="17.109375" customWidth="1"/>
    <col min="1030" max="1030" width="50.77734375" customWidth="1"/>
    <col min="1031" max="1031" width="7.44140625" customWidth="1"/>
    <col min="1032" max="1032" width="14" customWidth="1"/>
    <col min="1033" max="1033" width="15.77734375" customWidth="1"/>
    <col min="1034" max="1035" width="22.33203125" customWidth="1"/>
    <col min="1037" max="1045" width="0" hidden="1" customWidth="1"/>
    <col min="1046" max="1046" width="12.33203125" customWidth="1"/>
    <col min="1047" max="1047" width="16.33203125" customWidth="1"/>
    <col min="1048" max="1048" width="12.33203125" customWidth="1"/>
    <col min="1049" max="1049" width="15" customWidth="1"/>
    <col min="1050" max="1050" width="11" customWidth="1"/>
    <col min="1051" max="1051" width="15" customWidth="1"/>
    <col min="1052" max="1052" width="16.33203125" customWidth="1"/>
    <col min="1053" max="1053" width="11" customWidth="1"/>
    <col min="1054" max="1054" width="15" customWidth="1"/>
    <col min="1055" max="1055" width="16.33203125" customWidth="1"/>
    <col min="1068" max="1089" width="0" hidden="1" customWidth="1"/>
    <col min="1281" max="1281" width="8.33203125" customWidth="1"/>
    <col min="1282" max="1282" width="1.109375" customWidth="1"/>
    <col min="1283" max="1283" width="4.109375" customWidth="1"/>
    <col min="1284" max="1284" width="4.33203125" customWidth="1"/>
    <col min="1285" max="1285" width="17.109375" customWidth="1"/>
    <col min="1286" max="1286" width="50.77734375" customWidth="1"/>
    <col min="1287" max="1287" width="7.44140625" customWidth="1"/>
    <col min="1288" max="1288" width="14" customWidth="1"/>
    <col min="1289" max="1289" width="15.77734375" customWidth="1"/>
    <col min="1290" max="1291" width="22.33203125" customWidth="1"/>
    <col min="1293" max="1301" width="0" hidden="1" customWidth="1"/>
    <col min="1302" max="1302" width="12.33203125" customWidth="1"/>
    <col min="1303" max="1303" width="16.33203125" customWidth="1"/>
    <col min="1304" max="1304" width="12.33203125" customWidth="1"/>
    <col min="1305" max="1305" width="15" customWidth="1"/>
    <col min="1306" max="1306" width="11" customWidth="1"/>
    <col min="1307" max="1307" width="15" customWidth="1"/>
    <col min="1308" max="1308" width="16.33203125" customWidth="1"/>
    <col min="1309" max="1309" width="11" customWidth="1"/>
    <col min="1310" max="1310" width="15" customWidth="1"/>
    <col min="1311" max="1311" width="16.33203125" customWidth="1"/>
    <col min="1324" max="1345" width="0" hidden="1" customWidth="1"/>
    <col min="1537" max="1537" width="8.33203125" customWidth="1"/>
    <col min="1538" max="1538" width="1.109375" customWidth="1"/>
    <col min="1539" max="1539" width="4.109375" customWidth="1"/>
    <col min="1540" max="1540" width="4.33203125" customWidth="1"/>
    <col min="1541" max="1541" width="17.109375" customWidth="1"/>
    <col min="1542" max="1542" width="50.77734375" customWidth="1"/>
    <col min="1543" max="1543" width="7.44140625" customWidth="1"/>
    <col min="1544" max="1544" width="14" customWidth="1"/>
    <col min="1545" max="1545" width="15.77734375" customWidth="1"/>
    <col min="1546" max="1547" width="22.33203125" customWidth="1"/>
    <col min="1549" max="1557" width="0" hidden="1" customWidth="1"/>
    <col min="1558" max="1558" width="12.33203125" customWidth="1"/>
    <col min="1559" max="1559" width="16.33203125" customWidth="1"/>
    <col min="1560" max="1560" width="12.33203125" customWidth="1"/>
    <col min="1561" max="1561" width="15" customWidth="1"/>
    <col min="1562" max="1562" width="11" customWidth="1"/>
    <col min="1563" max="1563" width="15" customWidth="1"/>
    <col min="1564" max="1564" width="16.33203125" customWidth="1"/>
    <col min="1565" max="1565" width="11" customWidth="1"/>
    <col min="1566" max="1566" width="15" customWidth="1"/>
    <col min="1567" max="1567" width="16.33203125" customWidth="1"/>
    <col min="1580" max="1601" width="0" hidden="1" customWidth="1"/>
    <col min="1793" max="1793" width="8.33203125" customWidth="1"/>
    <col min="1794" max="1794" width="1.109375" customWidth="1"/>
    <col min="1795" max="1795" width="4.109375" customWidth="1"/>
    <col min="1796" max="1796" width="4.33203125" customWidth="1"/>
    <col min="1797" max="1797" width="17.109375" customWidth="1"/>
    <col min="1798" max="1798" width="50.77734375" customWidth="1"/>
    <col min="1799" max="1799" width="7.44140625" customWidth="1"/>
    <col min="1800" max="1800" width="14" customWidth="1"/>
    <col min="1801" max="1801" width="15.77734375" customWidth="1"/>
    <col min="1802" max="1803" width="22.33203125" customWidth="1"/>
    <col min="1805" max="1813" width="0" hidden="1" customWidth="1"/>
    <col min="1814" max="1814" width="12.33203125" customWidth="1"/>
    <col min="1815" max="1815" width="16.33203125" customWidth="1"/>
    <col min="1816" max="1816" width="12.33203125" customWidth="1"/>
    <col min="1817" max="1817" width="15" customWidth="1"/>
    <col min="1818" max="1818" width="11" customWidth="1"/>
    <col min="1819" max="1819" width="15" customWidth="1"/>
    <col min="1820" max="1820" width="16.33203125" customWidth="1"/>
    <col min="1821" max="1821" width="11" customWidth="1"/>
    <col min="1822" max="1822" width="15" customWidth="1"/>
    <col min="1823" max="1823" width="16.33203125" customWidth="1"/>
    <col min="1836" max="1857" width="0" hidden="1" customWidth="1"/>
    <col min="2049" max="2049" width="8.33203125" customWidth="1"/>
    <col min="2050" max="2050" width="1.109375" customWidth="1"/>
    <col min="2051" max="2051" width="4.109375" customWidth="1"/>
    <col min="2052" max="2052" width="4.33203125" customWidth="1"/>
    <col min="2053" max="2053" width="17.109375" customWidth="1"/>
    <col min="2054" max="2054" width="50.77734375" customWidth="1"/>
    <col min="2055" max="2055" width="7.44140625" customWidth="1"/>
    <col min="2056" max="2056" width="14" customWidth="1"/>
    <col min="2057" max="2057" width="15.77734375" customWidth="1"/>
    <col min="2058" max="2059" width="22.33203125" customWidth="1"/>
    <col min="2061" max="2069" width="0" hidden="1" customWidth="1"/>
    <col min="2070" max="2070" width="12.33203125" customWidth="1"/>
    <col min="2071" max="2071" width="16.33203125" customWidth="1"/>
    <col min="2072" max="2072" width="12.33203125" customWidth="1"/>
    <col min="2073" max="2073" width="15" customWidth="1"/>
    <col min="2074" max="2074" width="11" customWidth="1"/>
    <col min="2075" max="2075" width="15" customWidth="1"/>
    <col min="2076" max="2076" width="16.33203125" customWidth="1"/>
    <col min="2077" max="2077" width="11" customWidth="1"/>
    <col min="2078" max="2078" width="15" customWidth="1"/>
    <col min="2079" max="2079" width="16.33203125" customWidth="1"/>
    <col min="2092" max="2113" width="0" hidden="1" customWidth="1"/>
    <col min="2305" max="2305" width="8.33203125" customWidth="1"/>
    <col min="2306" max="2306" width="1.109375" customWidth="1"/>
    <col min="2307" max="2307" width="4.109375" customWidth="1"/>
    <col min="2308" max="2308" width="4.33203125" customWidth="1"/>
    <col min="2309" max="2309" width="17.109375" customWidth="1"/>
    <col min="2310" max="2310" width="50.77734375" customWidth="1"/>
    <col min="2311" max="2311" width="7.44140625" customWidth="1"/>
    <col min="2312" max="2312" width="14" customWidth="1"/>
    <col min="2313" max="2313" width="15.77734375" customWidth="1"/>
    <col min="2314" max="2315" width="22.33203125" customWidth="1"/>
    <col min="2317" max="2325" width="0" hidden="1" customWidth="1"/>
    <col min="2326" max="2326" width="12.33203125" customWidth="1"/>
    <col min="2327" max="2327" width="16.33203125" customWidth="1"/>
    <col min="2328" max="2328" width="12.33203125" customWidth="1"/>
    <col min="2329" max="2329" width="15" customWidth="1"/>
    <col min="2330" max="2330" width="11" customWidth="1"/>
    <col min="2331" max="2331" width="15" customWidth="1"/>
    <col min="2332" max="2332" width="16.33203125" customWidth="1"/>
    <col min="2333" max="2333" width="11" customWidth="1"/>
    <col min="2334" max="2334" width="15" customWidth="1"/>
    <col min="2335" max="2335" width="16.33203125" customWidth="1"/>
    <col min="2348" max="2369" width="0" hidden="1" customWidth="1"/>
    <col min="2561" max="2561" width="8.33203125" customWidth="1"/>
    <col min="2562" max="2562" width="1.109375" customWidth="1"/>
    <col min="2563" max="2563" width="4.109375" customWidth="1"/>
    <col min="2564" max="2564" width="4.33203125" customWidth="1"/>
    <col min="2565" max="2565" width="17.109375" customWidth="1"/>
    <col min="2566" max="2566" width="50.77734375" customWidth="1"/>
    <col min="2567" max="2567" width="7.44140625" customWidth="1"/>
    <col min="2568" max="2568" width="14" customWidth="1"/>
    <col min="2569" max="2569" width="15.77734375" customWidth="1"/>
    <col min="2570" max="2571" width="22.33203125" customWidth="1"/>
    <col min="2573" max="2581" width="0" hidden="1" customWidth="1"/>
    <col min="2582" max="2582" width="12.33203125" customWidth="1"/>
    <col min="2583" max="2583" width="16.33203125" customWidth="1"/>
    <col min="2584" max="2584" width="12.33203125" customWidth="1"/>
    <col min="2585" max="2585" width="15" customWidth="1"/>
    <col min="2586" max="2586" width="11" customWidth="1"/>
    <col min="2587" max="2587" width="15" customWidth="1"/>
    <col min="2588" max="2588" width="16.33203125" customWidth="1"/>
    <col min="2589" max="2589" width="11" customWidth="1"/>
    <col min="2590" max="2590" width="15" customWidth="1"/>
    <col min="2591" max="2591" width="16.33203125" customWidth="1"/>
    <col min="2604" max="2625" width="0" hidden="1" customWidth="1"/>
    <col min="2817" max="2817" width="8.33203125" customWidth="1"/>
    <col min="2818" max="2818" width="1.109375" customWidth="1"/>
    <col min="2819" max="2819" width="4.109375" customWidth="1"/>
    <col min="2820" max="2820" width="4.33203125" customWidth="1"/>
    <col min="2821" max="2821" width="17.109375" customWidth="1"/>
    <col min="2822" max="2822" width="50.77734375" customWidth="1"/>
    <col min="2823" max="2823" width="7.44140625" customWidth="1"/>
    <col min="2824" max="2824" width="14" customWidth="1"/>
    <col min="2825" max="2825" width="15.77734375" customWidth="1"/>
    <col min="2826" max="2827" width="22.33203125" customWidth="1"/>
    <col min="2829" max="2837" width="0" hidden="1" customWidth="1"/>
    <col min="2838" max="2838" width="12.33203125" customWidth="1"/>
    <col min="2839" max="2839" width="16.33203125" customWidth="1"/>
    <col min="2840" max="2840" width="12.33203125" customWidth="1"/>
    <col min="2841" max="2841" width="15" customWidth="1"/>
    <col min="2842" max="2842" width="11" customWidth="1"/>
    <col min="2843" max="2843" width="15" customWidth="1"/>
    <col min="2844" max="2844" width="16.33203125" customWidth="1"/>
    <col min="2845" max="2845" width="11" customWidth="1"/>
    <col min="2846" max="2846" width="15" customWidth="1"/>
    <col min="2847" max="2847" width="16.33203125" customWidth="1"/>
    <col min="2860" max="2881" width="0" hidden="1" customWidth="1"/>
    <col min="3073" max="3073" width="8.33203125" customWidth="1"/>
    <col min="3074" max="3074" width="1.109375" customWidth="1"/>
    <col min="3075" max="3075" width="4.109375" customWidth="1"/>
    <col min="3076" max="3076" width="4.33203125" customWidth="1"/>
    <col min="3077" max="3077" width="17.109375" customWidth="1"/>
    <col min="3078" max="3078" width="50.77734375" customWidth="1"/>
    <col min="3079" max="3079" width="7.44140625" customWidth="1"/>
    <col min="3080" max="3080" width="14" customWidth="1"/>
    <col min="3081" max="3081" width="15.77734375" customWidth="1"/>
    <col min="3082" max="3083" width="22.33203125" customWidth="1"/>
    <col min="3085" max="3093" width="0" hidden="1" customWidth="1"/>
    <col min="3094" max="3094" width="12.33203125" customWidth="1"/>
    <col min="3095" max="3095" width="16.33203125" customWidth="1"/>
    <col min="3096" max="3096" width="12.33203125" customWidth="1"/>
    <col min="3097" max="3097" width="15" customWidth="1"/>
    <col min="3098" max="3098" width="11" customWidth="1"/>
    <col min="3099" max="3099" width="15" customWidth="1"/>
    <col min="3100" max="3100" width="16.33203125" customWidth="1"/>
    <col min="3101" max="3101" width="11" customWidth="1"/>
    <col min="3102" max="3102" width="15" customWidth="1"/>
    <col min="3103" max="3103" width="16.33203125" customWidth="1"/>
    <col min="3116" max="3137" width="0" hidden="1" customWidth="1"/>
    <col min="3329" max="3329" width="8.33203125" customWidth="1"/>
    <col min="3330" max="3330" width="1.109375" customWidth="1"/>
    <col min="3331" max="3331" width="4.109375" customWidth="1"/>
    <col min="3332" max="3332" width="4.33203125" customWidth="1"/>
    <col min="3333" max="3333" width="17.109375" customWidth="1"/>
    <col min="3334" max="3334" width="50.77734375" customWidth="1"/>
    <col min="3335" max="3335" width="7.44140625" customWidth="1"/>
    <col min="3336" max="3336" width="14" customWidth="1"/>
    <col min="3337" max="3337" width="15.77734375" customWidth="1"/>
    <col min="3338" max="3339" width="22.33203125" customWidth="1"/>
    <col min="3341" max="3349" width="0" hidden="1" customWidth="1"/>
    <col min="3350" max="3350" width="12.33203125" customWidth="1"/>
    <col min="3351" max="3351" width="16.33203125" customWidth="1"/>
    <col min="3352" max="3352" width="12.33203125" customWidth="1"/>
    <col min="3353" max="3353" width="15" customWidth="1"/>
    <col min="3354" max="3354" width="11" customWidth="1"/>
    <col min="3355" max="3355" width="15" customWidth="1"/>
    <col min="3356" max="3356" width="16.33203125" customWidth="1"/>
    <col min="3357" max="3357" width="11" customWidth="1"/>
    <col min="3358" max="3358" width="15" customWidth="1"/>
    <col min="3359" max="3359" width="16.33203125" customWidth="1"/>
    <col min="3372" max="3393" width="0" hidden="1" customWidth="1"/>
    <col min="3585" max="3585" width="8.33203125" customWidth="1"/>
    <col min="3586" max="3586" width="1.109375" customWidth="1"/>
    <col min="3587" max="3587" width="4.109375" customWidth="1"/>
    <col min="3588" max="3588" width="4.33203125" customWidth="1"/>
    <col min="3589" max="3589" width="17.109375" customWidth="1"/>
    <col min="3590" max="3590" width="50.77734375" customWidth="1"/>
    <col min="3591" max="3591" width="7.44140625" customWidth="1"/>
    <col min="3592" max="3592" width="14" customWidth="1"/>
    <col min="3593" max="3593" width="15.77734375" customWidth="1"/>
    <col min="3594" max="3595" width="22.33203125" customWidth="1"/>
    <col min="3597" max="3605" width="0" hidden="1" customWidth="1"/>
    <col min="3606" max="3606" width="12.33203125" customWidth="1"/>
    <col min="3607" max="3607" width="16.33203125" customWidth="1"/>
    <col min="3608" max="3608" width="12.33203125" customWidth="1"/>
    <col min="3609" max="3609" width="15" customWidth="1"/>
    <col min="3610" max="3610" width="11" customWidth="1"/>
    <col min="3611" max="3611" width="15" customWidth="1"/>
    <col min="3612" max="3612" width="16.33203125" customWidth="1"/>
    <col min="3613" max="3613" width="11" customWidth="1"/>
    <col min="3614" max="3614" width="15" customWidth="1"/>
    <col min="3615" max="3615" width="16.33203125" customWidth="1"/>
    <col min="3628" max="3649" width="0" hidden="1" customWidth="1"/>
    <col min="3841" max="3841" width="8.33203125" customWidth="1"/>
    <col min="3842" max="3842" width="1.109375" customWidth="1"/>
    <col min="3843" max="3843" width="4.109375" customWidth="1"/>
    <col min="3844" max="3844" width="4.33203125" customWidth="1"/>
    <col min="3845" max="3845" width="17.109375" customWidth="1"/>
    <col min="3846" max="3846" width="50.77734375" customWidth="1"/>
    <col min="3847" max="3847" width="7.44140625" customWidth="1"/>
    <col min="3848" max="3848" width="14" customWidth="1"/>
    <col min="3849" max="3849" width="15.77734375" customWidth="1"/>
    <col min="3850" max="3851" width="22.33203125" customWidth="1"/>
    <col min="3853" max="3861" width="0" hidden="1" customWidth="1"/>
    <col min="3862" max="3862" width="12.33203125" customWidth="1"/>
    <col min="3863" max="3863" width="16.33203125" customWidth="1"/>
    <col min="3864" max="3864" width="12.33203125" customWidth="1"/>
    <col min="3865" max="3865" width="15" customWidth="1"/>
    <col min="3866" max="3866" width="11" customWidth="1"/>
    <col min="3867" max="3867" width="15" customWidth="1"/>
    <col min="3868" max="3868" width="16.33203125" customWidth="1"/>
    <col min="3869" max="3869" width="11" customWidth="1"/>
    <col min="3870" max="3870" width="15" customWidth="1"/>
    <col min="3871" max="3871" width="16.33203125" customWidth="1"/>
    <col min="3884" max="3905" width="0" hidden="1" customWidth="1"/>
    <col min="4097" max="4097" width="8.33203125" customWidth="1"/>
    <col min="4098" max="4098" width="1.109375" customWidth="1"/>
    <col min="4099" max="4099" width="4.109375" customWidth="1"/>
    <col min="4100" max="4100" width="4.33203125" customWidth="1"/>
    <col min="4101" max="4101" width="17.109375" customWidth="1"/>
    <col min="4102" max="4102" width="50.77734375" customWidth="1"/>
    <col min="4103" max="4103" width="7.44140625" customWidth="1"/>
    <col min="4104" max="4104" width="14" customWidth="1"/>
    <col min="4105" max="4105" width="15.77734375" customWidth="1"/>
    <col min="4106" max="4107" width="22.33203125" customWidth="1"/>
    <col min="4109" max="4117" width="0" hidden="1" customWidth="1"/>
    <col min="4118" max="4118" width="12.33203125" customWidth="1"/>
    <col min="4119" max="4119" width="16.33203125" customWidth="1"/>
    <col min="4120" max="4120" width="12.33203125" customWidth="1"/>
    <col min="4121" max="4121" width="15" customWidth="1"/>
    <col min="4122" max="4122" width="11" customWidth="1"/>
    <col min="4123" max="4123" width="15" customWidth="1"/>
    <col min="4124" max="4124" width="16.33203125" customWidth="1"/>
    <col min="4125" max="4125" width="11" customWidth="1"/>
    <col min="4126" max="4126" width="15" customWidth="1"/>
    <col min="4127" max="4127" width="16.33203125" customWidth="1"/>
    <col min="4140" max="4161" width="0" hidden="1" customWidth="1"/>
    <col min="4353" max="4353" width="8.33203125" customWidth="1"/>
    <col min="4354" max="4354" width="1.109375" customWidth="1"/>
    <col min="4355" max="4355" width="4.109375" customWidth="1"/>
    <col min="4356" max="4356" width="4.33203125" customWidth="1"/>
    <col min="4357" max="4357" width="17.109375" customWidth="1"/>
    <col min="4358" max="4358" width="50.77734375" customWidth="1"/>
    <col min="4359" max="4359" width="7.44140625" customWidth="1"/>
    <col min="4360" max="4360" width="14" customWidth="1"/>
    <col min="4361" max="4361" width="15.77734375" customWidth="1"/>
    <col min="4362" max="4363" width="22.33203125" customWidth="1"/>
    <col min="4365" max="4373" width="0" hidden="1" customWidth="1"/>
    <col min="4374" max="4374" width="12.33203125" customWidth="1"/>
    <col min="4375" max="4375" width="16.33203125" customWidth="1"/>
    <col min="4376" max="4376" width="12.33203125" customWidth="1"/>
    <col min="4377" max="4377" width="15" customWidth="1"/>
    <col min="4378" max="4378" width="11" customWidth="1"/>
    <col min="4379" max="4379" width="15" customWidth="1"/>
    <col min="4380" max="4380" width="16.33203125" customWidth="1"/>
    <col min="4381" max="4381" width="11" customWidth="1"/>
    <col min="4382" max="4382" width="15" customWidth="1"/>
    <col min="4383" max="4383" width="16.33203125" customWidth="1"/>
    <col min="4396" max="4417" width="0" hidden="1" customWidth="1"/>
    <col min="4609" max="4609" width="8.33203125" customWidth="1"/>
    <col min="4610" max="4610" width="1.109375" customWidth="1"/>
    <col min="4611" max="4611" width="4.109375" customWidth="1"/>
    <col min="4612" max="4612" width="4.33203125" customWidth="1"/>
    <col min="4613" max="4613" width="17.109375" customWidth="1"/>
    <col min="4614" max="4614" width="50.77734375" customWidth="1"/>
    <col min="4615" max="4615" width="7.44140625" customWidth="1"/>
    <col min="4616" max="4616" width="14" customWidth="1"/>
    <col min="4617" max="4617" width="15.77734375" customWidth="1"/>
    <col min="4618" max="4619" width="22.33203125" customWidth="1"/>
    <col min="4621" max="4629" width="0" hidden="1" customWidth="1"/>
    <col min="4630" max="4630" width="12.33203125" customWidth="1"/>
    <col min="4631" max="4631" width="16.33203125" customWidth="1"/>
    <col min="4632" max="4632" width="12.33203125" customWidth="1"/>
    <col min="4633" max="4633" width="15" customWidth="1"/>
    <col min="4634" max="4634" width="11" customWidth="1"/>
    <col min="4635" max="4635" width="15" customWidth="1"/>
    <col min="4636" max="4636" width="16.33203125" customWidth="1"/>
    <col min="4637" max="4637" width="11" customWidth="1"/>
    <col min="4638" max="4638" width="15" customWidth="1"/>
    <col min="4639" max="4639" width="16.33203125" customWidth="1"/>
    <col min="4652" max="4673" width="0" hidden="1" customWidth="1"/>
    <col min="4865" max="4865" width="8.33203125" customWidth="1"/>
    <col min="4866" max="4866" width="1.109375" customWidth="1"/>
    <col min="4867" max="4867" width="4.109375" customWidth="1"/>
    <col min="4868" max="4868" width="4.33203125" customWidth="1"/>
    <col min="4869" max="4869" width="17.109375" customWidth="1"/>
    <col min="4870" max="4870" width="50.77734375" customWidth="1"/>
    <col min="4871" max="4871" width="7.44140625" customWidth="1"/>
    <col min="4872" max="4872" width="14" customWidth="1"/>
    <col min="4873" max="4873" width="15.77734375" customWidth="1"/>
    <col min="4874" max="4875" width="22.33203125" customWidth="1"/>
    <col min="4877" max="4885" width="0" hidden="1" customWidth="1"/>
    <col min="4886" max="4886" width="12.33203125" customWidth="1"/>
    <col min="4887" max="4887" width="16.33203125" customWidth="1"/>
    <col min="4888" max="4888" width="12.33203125" customWidth="1"/>
    <col min="4889" max="4889" width="15" customWidth="1"/>
    <col min="4890" max="4890" width="11" customWidth="1"/>
    <col min="4891" max="4891" width="15" customWidth="1"/>
    <col min="4892" max="4892" width="16.33203125" customWidth="1"/>
    <col min="4893" max="4893" width="11" customWidth="1"/>
    <col min="4894" max="4894" width="15" customWidth="1"/>
    <col min="4895" max="4895" width="16.33203125" customWidth="1"/>
    <col min="4908" max="4929" width="0" hidden="1" customWidth="1"/>
    <col min="5121" max="5121" width="8.33203125" customWidth="1"/>
    <col min="5122" max="5122" width="1.109375" customWidth="1"/>
    <col min="5123" max="5123" width="4.109375" customWidth="1"/>
    <col min="5124" max="5124" width="4.33203125" customWidth="1"/>
    <col min="5125" max="5125" width="17.109375" customWidth="1"/>
    <col min="5126" max="5126" width="50.77734375" customWidth="1"/>
    <col min="5127" max="5127" width="7.44140625" customWidth="1"/>
    <col min="5128" max="5128" width="14" customWidth="1"/>
    <col min="5129" max="5129" width="15.77734375" customWidth="1"/>
    <col min="5130" max="5131" width="22.33203125" customWidth="1"/>
    <col min="5133" max="5141" width="0" hidden="1" customWidth="1"/>
    <col min="5142" max="5142" width="12.33203125" customWidth="1"/>
    <col min="5143" max="5143" width="16.33203125" customWidth="1"/>
    <col min="5144" max="5144" width="12.33203125" customWidth="1"/>
    <col min="5145" max="5145" width="15" customWidth="1"/>
    <col min="5146" max="5146" width="11" customWidth="1"/>
    <col min="5147" max="5147" width="15" customWidth="1"/>
    <col min="5148" max="5148" width="16.33203125" customWidth="1"/>
    <col min="5149" max="5149" width="11" customWidth="1"/>
    <col min="5150" max="5150" width="15" customWidth="1"/>
    <col min="5151" max="5151" width="16.33203125" customWidth="1"/>
    <col min="5164" max="5185" width="0" hidden="1" customWidth="1"/>
    <col min="5377" max="5377" width="8.33203125" customWidth="1"/>
    <col min="5378" max="5378" width="1.109375" customWidth="1"/>
    <col min="5379" max="5379" width="4.109375" customWidth="1"/>
    <col min="5380" max="5380" width="4.33203125" customWidth="1"/>
    <col min="5381" max="5381" width="17.109375" customWidth="1"/>
    <col min="5382" max="5382" width="50.77734375" customWidth="1"/>
    <col min="5383" max="5383" width="7.44140625" customWidth="1"/>
    <col min="5384" max="5384" width="14" customWidth="1"/>
    <col min="5385" max="5385" width="15.77734375" customWidth="1"/>
    <col min="5386" max="5387" width="22.33203125" customWidth="1"/>
    <col min="5389" max="5397" width="0" hidden="1" customWidth="1"/>
    <col min="5398" max="5398" width="12.33203125" customWidth="1"/>
    <col min="5399" max="5399" width="16.33203125" customWidth="1"/>
    <col min="5400" max="5400" width="12.33203125" customWidth="1"/>
    <col min="5401" max="5401" width="15" customWidth="1"/>
    <col min="5402" max="5402" width="11" customWidth="1"/>
    <col min="5403" max="5403" width="15" customWidth="1"/>
    <col min="5404" max="5404" width="16.33203125" customWidth="1"/>
    <col min="5405" max="5405" width="11" customWidth="1"/>
    <col min="5406" max="5406" width="15" customWidth="1"/>
    <col min="5407" max="5407" width="16.33203125" customWidth="1"/>
    <col min="5420" max="5441" width="0" hidden="1" customWidth="1"/>
    <col min="5633" max="5633" width="8.33203125" customWidth="1"/>
    <col min="5634" max="5634" width="1.109375" customWidth="1"/>
    <col min="5635" max="5635" width="4.109375" customWidth="1"/>
    <col min="5636" max="5636" width="4.33203125" customWidth="1"/>
    <col min="5637" max="5637" width="17.109375" customWidth="1"/>
    <col min="5638" max="5638" width="50.77734375" customWidth="1"/>
    <col min="5639" max="5639" width="7.44140625" customWidth="1"/>
    <col min="5640" max="5640" width="14" customWidth="1"/>
    <col min="5641" max="5641" width="15.77734375" customWidth="1"/>
    <col min="5642" max="5643" width="22.33203125" customWidth="1"/>
    <col min="5645" max="5653" width="0" hidden="1" customWidth="1"/>
    <col min="5654" max="5654" width="12.33203125" customWidth="1"/>
    <col min="5655" max="5655" width="16.33203125" customWidth="1"/>
    <col min="5656" max="5656" width="12.33203125" customWidth="1"/>
    <col min="5657" max="5657" width="15" customWidth="1"/>
    <col min="5658" max="5658" width="11" customWidth="1"/>
    <col min="5659" max="5659" width="15" customWidth="1"/>
    <col min="5660" max="5660" width="16.33203125" customWidth="1"/>
    <col min="5661" max="5661" width="11" customWidth="1"/>
    <col min="5662" max="5662" width="15" customWidth="1"/>
    <col min="5663" max="5663" width="16.33203125" customWidth="1"/>
    <col min="5676" max="5697" width="0" hidden="1" customWidth="1"/>
    <col min="5889" max="5889" width="8.33203125" customWidth="1"/>
    <col min="5890" max="5890" width="1.109375" customWidth="1"/>
    <col min="5891" max="5891" width="4.109375" customWidth="1"/>
    <col min="5892" max="5892" width="4.33203125" customWidth="1"/>
    <col min="5893" max="5893" width="17.109375" customWidth="1"/>
    <col min="5894" max="5894" width="50.77734375" customWidth="1"/>
    <col min="5895" max="5895" width="7.44140625" customWidth="1"/>
    <col min="5896" max="5896" width="14" customWidth="1"/>
    <col min="5897" max="5897" width="15.77734375" customWidth="1"/>
    <col min="5898" max="5899" width="22.33203125" customWidth="1"/>
    <col min="5901" max="5909" width="0" hidden="1" customWidth="1"/>
    <col min="5910" max="5910" width="12.33203125" customWidth="1"/>
    <col min="5911" max="5911" width="16.33203125" customWidth="1"/>
    <col min="5912" max="5912" width="12.33203125" customWidth="1"/>
    <col min="5913" max="5913" width="15" customWidth="1"/>
    <col min="5914" max="5914" width="11" customWidth="1"/>
    <col min="5915" max="5915" width="15" customWidth="1"/>
    <col min="5916" max="5916" width="16.33203125" customWidth="1"/>
    <col min="5917" max="5917" width="11" customWidth="1"/>
    <col min="5918" max="5918" width="15" customWidth="1"/>
    <col min="5919" max="5919" width="16.33203125" customWidth="1"/>
    <col min="5932" max="5953" width="0" hidden="1" customWidth="1"/>
    <col min="6145" max="6145" width="8.33203125" customWidth="1"/>
    <col min="6146" max="6146" width="1.109375" customWidth="1"/>
    <col min="6147" max="6147" width="4.109375" customWidth="1"/>
    <col min="6148" max="6148" width="4.33203125" customWidth="1"/>
    <col min="6149" max="6149" width="17.109375" customWidth="1"/>
    <col min="6150" max="6150" width="50.77734375" customWidth="1"/>
    <col min="6151" max="6151" width="7.44140625" customWidth="1"/>
    <col min="6152" max="6152" width="14" customWidth="1"/>
    <col min="6153" max="6153" width="15.77734375" customWidth="1"/>
    <col min="6154" max="6155" width="22.33203125" customWidth="1"/>
    <col min="6157" max="6165" width="0" hidden="1" customWidth="1"/>
    <col min="6166" max="6166" width="12.33203125" customWidth="1"/>
    <col min="6167" max="6167" width="16.33203125" customWidth="1"/>
    <col min="6168" max="6168" width="12.33203125" customWidth="1"/>
    <col min="6169" max="6169" width="15" customWidth="1"/>
    <col min="6170" max="6170" width="11" customWidth="1"/>
    <col min="6171" max="6171" width="15" customWidth="1"/>
    <col min="6172" max="6172" width="16.33203125" customWidth="1"/>
    <col min="6173" max="6173" width="11" customWidth="1"/>
    <col min="6174" max="6174" width="15" customWidth="1"/>
    <col min="6175" max="6175" width="16.33203125" customWidth="1"/>
    <col min="6188" max="6209" width="0" hidden="1" customWidth="1"/>
    <col min="6401" max="6401" width="8.33203125" customWidth="1"/>
    <col min="6402" max="6402" width="1.109375" customWidth="1"/>
    <col min="6403" max="6403" width="4.109375" customWidth="1"/>
    <col min="6404" max="6404" width="4.33203125" customWidth="1"/>
    <col min="6405" max="6405" width="17.109375" customWidth="1"/>
    <col min="6406" max="6406" width="50.77734375" customWidth="1"/>
    <col min="6407" max="6407" width="7.44140625" customWidth="1"/>
    <col min="6408" max="6408" width="14" customWidth="1"/>
    <col min="6409" max="6409" width="15.77734375" customWidth="1"/>
    <col min="6410" max="6411" width="22.33203125" customWidth="1"/>
    <col min="6413" max="6421" width="0" hidden="1" customWidth="1"/>
    <col min="6422" max="6422" width="12.33203125" customWidth="1"/>
    <col min="6423" max="6423" width="16.33203125" customWidth="1"/>
    <col min="6424" max="6424" width="12.33203125" customWidth="1"/>
    <col min="6425" max="6425" width="15" customWidth="1"/>
    <col min="6426" max="6426" width="11" customWidth="1"/>
    <col min="6427" max="6427" width="15" customWidth="1"/>
    <col min="6428" max="6428" width="16.33203125" customWidth="1"/>
    <col min="6429" max="6429" width="11" customWidth="1"/>
    <col min="6430" max="6430" width="15" customWidth="1"/>
    <col min="6431" max="6431" width="16.33203125" customWidth="1"/>
    <col min="6444" max="6465" width="0" hidden="1" customWidth="1"/>
    <col min="6657" max="6657" width="8.33203125" customWidth="1"/>
    <col min="6658" max="6658" width="1.109375" customWidth="1"/>
    <col min="6659" max="6659" width="4.109375" customWidth="1"/>
    <col min="6660" max="6660" width="4.33203125" customWidth="1"/>
    <col min="6661" max="6661" width="17.109375" customWidth="1"/>
    <col min="6662" max="6662" width="50.77734375" customWidth="1"/>
    <col min="6663" max="6663" width="7.44140625" customWidth="1"/>
    <col min="6664" max="6664" width="14" customWidth="1"/>
    <col min="6665" max="6665" width="15.77734375" customWidth="1"/>
    <col min="6666" max="6667" width="22.33203125" customWidth="1"/>
    <col min="6669" max="6677" width="0" hidden="1" customWidth="1"/>
    <col min="6678" max="6678" width="12.33203125" customWidth="1"/>
    <col min="6679" max="6679" width="16.33203125" customWidth="1"/>
    <col min="6680" max="6680" width="12.33203125" customWidth="1"/>
    <col min="6681" max="6681" width="15" customWidth="1"/>
    <col min="6682" max="6682" width="11" customWidth="1"/>
    <col min="6683" max="6683" width="15" customWidth="1"/>
    <col min="6684" max="6684" width="16.33203125" customWidth="1"/>
    <col min="6685" max="6685" width="11" customWidth="1"/>
    <col min="6686" max="6686" width="15" customWidth="1"/>
    <col min="6687" max="6687" width="16.33203125" customWidth="1"/>
    <col min="6700" max="6721" width="0" hidden="1" customWidth="1"/>
    <col min="6913" max="6913" width="8.33203125" customWidth="1"/>
    <col min="6914" max="6914" width="1.109375" customWidth="1"/>
    <col min="6915" max="6915" width="4.109375" customWidth="1"/>
    <col min="6916" max="6916" width="4.33203125" customWidth="1"/>
    <col min="6917" max="6917" width="17.109375" customWidth="1"/>
    <col min="6918" max="6918" width="50.77734375" customWidth="1"/>
    <col min="6919" max="6919" width="7.44140625" customWidth="1"/>
    <col min="6920" max="6920" width="14" customWidth="1"/>
    <col min="6921" max="6921" width="15.77734375" customWidth="1"/>
    <col min="6922" max="6923" width="22.33203125" customWidth="1"/>
    <col min="6925" max="6933" width="0" hidden="1" customWidth="1"/>
    <col min="6934" max="6934" width="12.33203125" customWidth="1"/>
    <col min="6935" max="6935" width="16.33203125" customWidth="1"/>
    <col min="6936" max="6936" width="12.33203125" customWidth="1"/>
    <col min="6937" max="6937" width="15" customWidth="1"/>
    <col min="6938" max="6938" width="11" customWidth="1"/>
    <col min="6939" max="6939" width="15" customWidth="1"/>
    <col min="6940" max="6940" width="16.33203125" customWidth="1"/>
    <col min="6941" max="6941" width="11" customWidth="1"/>
    <col min="6942" max="6942" width="15" customWidth="1"/>
    <col min="6943" max="6943" width="16.33203125" customWidth="1"/>
    <col min="6956" max="6977" width="0" hidden="1" customWidth="1"/>
    <col min="7169" max="7169" width="8.33203125" customWidth="1"/>
    <col min="7170" max="7170" width="1.109375" customWidth="1"/>
    <col min="7171" max="7171" width="4.109375" customWidth="1"/>
    <col min="7172" max="7172" width="4.33203125" customWidth="1"/>
    <col min="7173" max="7173" width="17.109375" customWidth="1"/>
    <col min="7174" max="7174" width="50.77734375" customWidth="1"/>
    <col min="7175" max="7175" width="7.44140625" customWidth="1"/>
    <col min="7176" max="7176" width="14" customWidth="1"/>
    <col min="7177" max="7177" width="15.77734375" customWidth="1"/>
    <col min="7178" max="7179" width="22.33203125" customWidth="1"/>
    <col min="7181" max="7189" width="0" hidden="1" customWidth="1"/>
    <col min="7190" max="7190" width="12.33203125" customWidth="1"/>
    <col min="7191" max="7191" width="16.33203125" customWidth="1"/>
    <col min="7192" max="7192" width="12.33203125" customWidth="1"/>
    <col min="7193" max="7193" width="15" customWidth="1"/>
    <col min="7194" max="7194" width="11" customWidth="1"/>
    <col min="7195" max="7195" width="15" customWidth="1"/>
    <col min="7196" max="7196" width="16.33203125" customWidth="1"/>
    <col min="7197" max="7197" width="11" customWidth="1"/>
    <col min="7198" max="7198" width="15" customWidth="1"/>
    <col min="7199" max="7199" width="16.33203125" customWidth="1"/>
    <col min="7212" max="7233" width="0" hidden="1" customWidth="1"/>
    <col min="7425" max="7425" width="8.33203125" customWidth="1"/>
    <col min="7426" max="7426" width="1.109375" customWidth="1"/>
    <col min="7427" max="7427" width="4.109375" customWidth="1"/>
    <col min="7428" max="7428" width="4.33203125" customWidth="1"/>
    <col min="7429" max="7429" width="17.109375" customWidth="1"/>
    <col min="7430" max="7430" width="50.77734375" customWidth="1"/>
    <col min="7431" max="7431" width="7.44140625" customWidth="1"/>
    <col min="7432" max="7432" width="14" customWidth="1"/>
    <col min="7433" max="7433" width="15.77734375" customWidth="1"/>
    <col min="7434" max="7435" width="22.33203125" customWidth="1"/>
    <col min="7437" max="7445" width="0" hidden="1" customWidth="1"/>
    <col min="7446" max="7446" width="12.33203125" customWidth="1"/>
    <col min="7447" max="7447" width="16.33203125" customWidth="1"/>
    <col min="7448" max="7448" width="12.33203125" customWidth="1"/>
    <col min="7449" max="7449" width="15" customWidth="1"/>
    <col min="7450" max="7450" width="11" customWidth="1"/>
    <col min="7451" max="7451" width="15" customWidth="1"/>
    <col min="7452" max="7452" width="16.33203125" customWidth="1"/>
    <col min="7453" max="7453" width="11" customWidth="1"/>
    <col min="7454" max="7454" width="15" customWidth="1"/>
    <col min="7455" max="7455" width="16.33203125" customWidth="1"/>
    <col min="7468" max="7489" width="0" hidden="1" customWidth="1"/>
    <col min="7681" max="7681" width="8.33203125" customWidth="1"/>
    <col min="7682" max="7682" width="1.109375" customWidth="1"/>
    <col min="7683" max="7683" width="4.109375" customWidth="1"/>
    <col min="7684" max="7684" width="4.33203125" customWidth="1"/>
    <col min="7685" max="7685" width="17.109375" customWidth="1"/>
    <col min="7686" max="7686" width="50.77734375" customWidth="1"/>
    <col min="7687" max="7687" width="7.44140625" customWidth="1"/>
    <col min="7688" max="7688" width="14" customWidth="1"/>
    <col min="7689" max="7689" width="15.77734375" customWidth="1"/>
    <col min="7690" max="7691" width="22.33203125" customWidth="1"/>
    <col min="7693" max="7701" width="0" hidden="1" customWidth="1"/>
    <col min="7702" max="7702" width="12.33203125" customWidth="1"/>
    <col min="7703" max="7703" width="16.33203125" customWidth="1"/>
    <col min="7704" max="7704" width="12.33203125" customWidth="1"/>
    <col min="7705" max="7705" width="15" customWidth="1"/>
    <col min="7706" max="7706" width="11" customWidth="1"/>
    <col min="7707" max="7707" width="15" customWidth="1"/>
    <col min="7708" max="7708" width="16.33203125" customWidth="1"/>
    <col min="7709" max="7709" width="11" customWidth="1"/>
    <col min="7710" max="7710" width="15" customWidth="1"/>
    <col min="7711" max="7711" width="16.33203125" customWidth="1"/>
    <col min="7724" max="7745" width="0" hidden="1" customWidth="1"/>
    <col min="7937" max="7937" width="8.33203125" customWidth="1"/>
    <col min="7938" max="7938" width="1.109375" customWidth="1"/>
    <col min="7939" max="7939" width="4.109375" customWidth="1"/>
    <col min="7940" max="7940" width="4.33203125" customWidth="1"/>
    <col min="7941" max="7941" width="17.109375" customWidth="1"/>
    <col min="7942" max="7942" width="50.77734375" customWidth="1"/>
    <col min="7943" max="7943" width="7.44140625" customWidth="1"/>
    <col min="7944" max="7944" width="14" customWidth="1"/>
    <col min="7945" max="7945" width="15.77734375" customWidth="1"/>
    <col min="7946" max="7947" width="22.33203125" customWidth="1"/>
    <col min="7949" max="7957" width="0" hidden="1" customWidth="1"/>
    <col min="7958" max="7958" width="12.33203125" customWidth="1"/>
    <col min="7959" max="7959" width="16.33203125" customWidth="1"/>
    <col min="7960" max="7960" width="12.33203125" customWidth="1"/>
    <col min="7961" max="7961" width="15" customWidth="1"/>
    <col min="7962" max="7962" width="11" customWidth="1"/>
    <col min="7963" max="7963" width="15" customWidth="1"/>
    <col min="7964" max="7964" width="16.33203125" customWidth="1"/>
    <col min="7965" max="7965" width="11" customWidth="1"/>
    <col min="7966" max="7966" width="15" customWidth="1"/>
    <col min="7967" max="7967" width="16.33203125" customWidth="1"/>
    <col min="7980" max="8001" width="0" hidden="1" customWidth="1"/>
    <col min="8193" max="8193" width="8.33203125" customWidth="1"/>
    <col min="8194" max="8194" width="1.109375" customWidth="1"/>
    <col min="8195" max="8195" width="4.109375" customWidth="1"/>
    <col min="8196" max="8196" width="4.33203125" customWidth="1"/>
    <col min="8197" max="8197" width="17.109375" customWidth="1"/>
    <col min="8198" max="8198" width="50.77734375" customWidth="1"/>
    <col min="8199" max="8199" width="7.44140625" customWidth="1"/>
    <col min="8200" max="8200" width="14" customWidth="1"/>
    <col min="8201" max="8201" width="15.77734375" customWidth="1"/>
    <col min="8202" max="8203" width="22.33203125" customWidth="1"/>
    <col min="8205" max="8213" width="0" hidden="1" customWidth="1"/>
    <col min="8214" max="8214" width="12.33203125" customWidth="1"/>
    <col min="8215" max="8215" width="16.33203125" customWidth="1"/>
    <col min="8216" max="8216" width="12.33203125" customWidth="1"/>
    <col min="8217" max="8217" width="15" customWidth="1"/>
    <col min="8218" max="8218" width="11" customWidth="1"/>
    <col min="8219" max="8219" width="15" customWidth="1"/>
    <col min="8220" max="8220" width="16.33203125" customWidth="1"/>
    <col min="8221" max="8221" width="11" customWidth="1"/>
    <col min="8222" max="8222" width="15" customWidth="1"/>
    <col min="8223" max="8223" width="16.33203125" customWidth="1"/>
    <col min="8236" max="8257" width="0" hidden="1" customWidth="1"/>
    <col min="8449" max="8449" width="8.33203125" customWidth="1"/>
    <col min="8450" max="8450" width="1.109375" customWidth="1"/>
    <col min="8451" max="8451" width="4.109375" customWidth="1"/>
    <col min="8452" max="8452" width="4.33203125" customWidth="1"/>
    <col min="8453" max="8453" width="17.109375" customWidth="1"/>
    <col min="8454" max="8454" width="50.77734375" customWidth="1"/>
    <col min="8455" max="8455" width="7.44140625" customWidth="1"/>
    <col min="8456" max="8456" width="14" customWidth="1"/>
    <col min="8457" max="8457" width="15.77734375" customWidth="1"/>
    <col min="8458" max="8459" width="22.33203125" customWidth="1"/>
    <col min="8461" max="8469" width="0" hidden="1" customWidth="1"/>
    <col min="8470" max="8470" width="12.33203125" customWidth="1"/>
    <col min="8471" max="8471" width="16.33203125" customWidth="1"/>
    <col min="8472" max="8472" width="12.33203125" customWidth="1"/>
    <col min="8473" max="8473" width="15" customWidth="1"/>
    <col min="8474" max="8474" width="11" customWidth="1"/>
    <col min="8475" max="8475" width="15" customWidth="1"/>
    <col min="8476" max="8476" width="16.33203125" customWidth="1"/>
    <col min="8477" max="8477" width="11" customWidth="1"/>
    <col min="8478" max="8478" width="15" customWidth="1"/>
    <col min="8479" max="8479" width="16.33203125" customWidth="1"/>
    <col min="8492" max="8513" width="0" hidden="1" customWidth="1"/>
    <col min="8705" max="8705" width="8.33203125" customWidth="1"/>
    <col min="8706" max="8706" width="1.109375" customWidth="1"/>
    <col min="8707" max="8707" width="4.109375" customWidth="1"/>
    <col min="8708" max="8708" width="4.33203125" customWidth="1"/>
    <col min="8709" max="8709" width="17.109375" customWidth="1"/>
    <col min="8710" max="8710" width="50.77734375" customWidth="1"/>
    <col min="8711" max="8711" width="7.44140625" customWidth="1"/>
    <col min="8712" max="8712" width="14" customWidth="1"/>
    <col min="8713" max="8713" width="15.77734375" customWidth="1"/>
    <col min="8714" max="8715" width="22.33203125" customWidth="1"/>
    <col min="8717" max="8725" width="0" hidden="1" customWidth="1"/>
    <col min="8726" max="8726" width="12.33203125" customWidth="1"/>
    <col min="8727" max="8727" width="16.33203125" customWidth="1"/>
    <col min="8728" max="8728" width="12.33203125" customWidth="1"/>
    <col min="8729" max="8729" width="15" customWidth="1"/>
    <col min="8730" max="8730" width="11" customWidth="1"/>
    <col min="8731" max="8731" width="15" customWidth="1"/>
    <col min="8732" max="8732" width="16.33203125" customWidth="1"/>
    <col min="8733" max="8733" width="11" customWidth="1"/>
    <col min="8734" max="8734" width="15" customWidth="1"/>
    <col min="8735" max="8735" width="16.33203125" customWidth="1"/>
    <col min="8748" max="8769" width="0" hidden="1" customWidth="1"/>
    <col min="8961" max="8961" width="8.33203125" customWidth="1"/>
    <col min="8962" max="8962" width="1.109375" customWidth="1"/>
    <col min="8963" max="8963" width="4.109375" customWidth="1"/>
    <col min="8964" max="8964" width="4.33203125" customWidth="1"/>
    <col min="8965" max="8965" width="17.109375" customWidth="1"/>
    <col min="8966" max="8966" width="50.77734375" customWidth="1"/>
    <col min="8967" max="8967" width="7.44140625" customWidth="1"/>
    <col min="8968" max="8968" width="14" customWidth="1"/>
    <col min="8969" max="8969" width="15.77734375" customWidth="1"/>
    <col min="8970" max="8971" width="22.33203125" customWidth="1"/>
    <col min="8973" max="8981" width="0" hidden="1" customWidth="1"/>
    <col min="8982" max="8982" width="12.33203125" customWidth="1"/>
    <col min="8983" max="8983" width="16.33203125" customWidth="1"/>
    <col min="8984" max="8984" width="12.33203125" customWidth="1"/>
    <col min="8985" max="8985" width="15" customWidth="1"/>
    <col min="8986" max="8986" width="11" customWidth="1"/>
    <col min="8987" max="8987" width="15" customWidth="1"/>
    <col min="8988" max="8988" width="16.33203125" customWidth="1"/>
    <col min="8989" max="8989" width="11" customWidth="1"/>
    <col min="8990" max="8990" width="15" customWidth="1"/>
    <col min="8991" max="8991" width="16.33203125" customWidth="1"/>
    <col min="9004" max="9025" width="0" hidden="1" customWidth="1"/>
    <col min="9217" max="9217" width="8.33203125" customWidth="1"/>
    <col min="9218" max="9218" width="1.109375" customWidth="1"/>
    <col min="9219" max="9219" width="4.109375" customWidth="1"/>
    <col min="9220" max="9220" width="4.33203125" customWidth="1"/>
    <col min="9221" max="9221" width="17.109375" customWidth="1"/>
    <col min="9222" max="9222" width="50.77734375" customWidth="1"/>
    <col min="9223" max="9223" width="7.44140625" customWidth="1"/>
    <col min="9224" max="9224" width="14" customWidth="1"/>
    <col min="9225" max="9225" width="15.77734375" customWidth="1"/>
    <col min="9226" max="9227" width="22.33203125" customWidth="1"/>
    <col min="9229" max="9237" width="0" hidden="1" customWidth="1"/>
    <col min="9238" max="9238" width="12.33203125" customWidth="1"/>
    <col min="9239" max="9239" width="16.33203125" customWidth="1"/>
    <col min="9240" max="9240" width="12.33203125" customWidth="1"/>
    <col min="9241" max="9241" width="15" customWidth="1"/>
    <col min="9242" max="9242" width="11" customWidth="1"/>
    <col min="9243" max="9243" width="15" customWidth="1"/>
    <col min="9244" max="9244" width="16.33203125" customWidth="1"/>
    <col min="9245" max="9245" width="11" customWidth="1"/>
    <col min="9246" max="9246" width="15" customWidth="1"/>
    <col min="9247" max="9247" width="16.33203125" customWidth="1"/>
    <col min="9260" max="9281" width="0" hidden="1" customWidth="1"/>
    <col min="9473" max="9473" width="8.33203125" customWidth="1"/>
    <col min="9474" max="9474" width="1.109375" customWidth="1"/>
    <col min="9475" max="9475" width="4.109375" customWidth="1"/>
    <col min="9476" max="9476" width="4.33203125" customWidth="1"/>
    <col min="9477" max="9477" width="17.109375" customWidth="1"/>
    <col min="9478" max="9478" width="50.77734375" customWidth="1"/>
    <col min="9479" max="9479" width="7.44140625" customWidth="1"/>
    <col min="9480" max="9480" width="14" customWidth="1"/>
    <col min="9481" max="9481" width="15.77734375" customWidth="1"/>
    <col min="9482" max="9483" width="22.33203125" customWidth="1"/>
    <col min="9485" max="9493" width="0" hidden="1" customWidth="1"/>
    <col min="9494" max="9494" width="12.33203125" customWidth="1"/>
    <col min="9495" max="9495" width="16.33203125" customWidth="1"/>
    <col min="9496" max="9496" width="12.33203125" customWidth="1"/>
    <col min="9497" max="9497" width="15" customWidth="1"/>
    <col min="9498" max="9498" width="11" customWidth="1"/>
    <col min="9499" max="9499" width="15" customWidth="1"/>
    <col min="9500" max="9500" width="16.33203125" customWidth="1"/>
    <col min="9501" max="9501" width="11" customWidth="1"/>
    <col min="9502" max="9502" width="15" customWidth="1"/>
    <col min="9503" max="9503" width="16.33203125" customWidth="1"/>
    <col min="9516" max="9537" width="0" hidden="1" customWidth="1"/>
    <col min="9729" max="9729" width="8.33203125" customWidth="1"/>
    <col min="9730" max="9730" width="1.109375" customWidth="1"/>
    <col min="9731" max="9731" width="4.109375" customWidth="1"/>
    <col min="9732" max="9732" width="4.33203125" customWidth="1"/>
    <col min="9733" max="9733" width="17.109375" customWidth="1"/>
    <col min="9734" max="9734" width="50.77734375" customWidth="1"/>
    <col min="9735" max="9735" width="7.44140625" customWidth="1"/>
    <col min="9736" max="9736" width="14" customWidth="1"/>
    <col min="9737" max="9737" width="15.77734375" customWidth="1"/>
    <col min="9738" max="9739" width="22.33203125" customWidth="1"/>
    <col min="9741" max="9749" width="0" hidden="1" customWidth="1"/>
    <col min="9750" max="9750" width="12.33203125" customWidth="1"/>
    <col min="9751" max="9751" width="16.33203125" customWidth="1"/>
    <col min="9752" max="9752" width="12.33203125" customWidth="1"/>
    <col min="9753" max="9753" width="15" customWidth="1"/>
    <col min="9754" max="9754" width="11" customWidth="1"/>
    <col min="9755" max="9755" width="15" customWidth="1"/>
    <col min="9756" max="9756" width="16.33203125" customWidth="1"/>
    <col min="9757" max="9757" width="11" customWidth="1"/>
    <col min="9758" max="9758" width="15" customWidth="1"/>
    <col min="9759" max="9759" width="16.33203125" customWidth="1"/>
    <col min="9772" max="9793" width="0" hidden="1" customWidth="1"/>
    <col min="9985" max="9985" width="8.33203125" customWidth="1"/>
    <col min="9986" max="9986" width="1.109375" customWidth="1"/>
    <col min="9987" max="9987" width="4.109375" customWidth="1"/>
    <col min="9988" max="9988" width="4.33203125" customWidth="1"/>
    <col min="9989" max="9989" width="17.109375" customWidth="1"/>
    <col min="9990" max="9990" width="50.77734375" customWidth="1"/>
    <col min="9991" max="9991" width="7.44140625" customWidth="1"/>
    <col min="9992" max="9992" width="14" customWidth="1"/>
    <col min="9993" max="9993" width="15.77734375" customWidth="1"/>
    <col min="9994" max="9995" width="22.33203125" customWidth="1"/>
    <col min="9997" max="10005" width="0" hidden="1" customWidth="1"/>
    <col min="10006" max="10006" width="12.33203125" customWidth="1"/>
    <col min="10007" max="10007" width="16.33203125" customWidth="1"/>
    <col min="10008" max="10008" width="12.33203125" customWidth="1"/>
    <col min="10009" max="10009" width="15" customWidth="1"/>
    <col min="10010" max="10010" width="11" customWidth="1"/>
    <col min="10011" max="10011" width="15" customWidth="1"/>
    <col min="10012" max="10012" width="16.33203125" customWidth="1"/>
    <col min="10013" max="10013" width="11" customWidth="1"/>
    <col min="10014" max="10014" width="15" customWidth="1"/>
    <col min="10015" max="10015" width="16.33203125" customWidth="1"/>
    <col min="10028" max="10049" width="0" hidden="1" customWidth="1"/>
    <col min="10241" max="10241" width="8.33203125" customWidth="1"/>
    <col min="10242" max="10242" width="1.109375" customWidth="1"/>
    <col min="10243" max="10243" width="4.109375" customWidth="1"/>
    <col min="10244" max="10244" width="4.33203125" customWidth="1"/>
    <col min="10245" max="10245" width="17.109375" customWidth="1"/>
    <col min="10246" max="10246" width="50.77734375" customWidth="1"/>
    <col min="10247" max="10247" width="7.44140625" customWidth="1"/>
    <col min="10248" max="10248" width="14" customWidth="1"/>
    <col min="10249" max="10249" width="15.77734375" customWidth="1"/>
    <col min="10250" max="10251" width="22.33203125" customWidth="1"/>
    <col min="10253" max="10261" width="0" hidden="1" customWidth="1"/>
    <col min="10262" max="10262" width="12.33203125" customWidth="1"/>
    <col min="10263" max="10263" width="16.33203125" customWidth="1"/>
    <col min="10264" max="10264" width="12.33203125" customWidth="1"/>
    <col min="10265" max="10265" width="15" customWidth="1"/>
    <col min="10266" max="10266" width="11" customWidth="1"/>
    <col min="10267" max="10267" width="15" customWidth="1"/>
    <col min="10268" max="10268" width="16.33203125" customWidth="1"/>
    <col min="10269" max="10269" width="11" customWidth="1"/>
    <col min="10270" max="10270" width="15" customWidth="1"/>
    <col min="10271" max="10271" width="16.33203125" customWidth="1"/>
    <col min="10284" max="10305" width="0" hidden="1" customWidth="1"/>
    <col min="10497" max="10497" width="8.33203125" customWidth="1"/>
    <col min="10498" max="10498" width="1.109375" customWidth="1"/>
    <col min="10499" max="10499" width="4.109375" customWidth="1"/>
    <col min="10500" max="10500" width="4.33203125" customWidth="1"/>
    <col min="10501" max="10501" width="17.109375" customWidth="1"/>
    <col min="10502" max="10502" width="50.77734375" customWidth="1"/>
    <col min="10503" max="10503" width="7.44140625" customWidth="1"/>
    <col min="10504" max="10504" width="14" customWidth="1"/>
    <col min="10505" max="10505" width="15.77734375" customWidth="1"/>
    <col min="10506" max="10507" width="22.33203125" customWidth="1"/>
    <col min="10509" max="10517" width="0" hidden="1" customWidth="1"/>
    <col min="10518" max="10518" width="12.33203125" customWidth="1"/>
    <col min="10519" max="10519" width="16.33203125" customWidth="1"/>
    <col min="10520" max="10520" width="12.33203125" customWidth="1"/>
    <col min="10521" max="10521" width="15" customWidth="1"/>
    <col min="10522" max="10522" width="11" customWidth="1"/>
    <col min="10523" max="10523" width="15" customWidth="1"/>
    <col min="10524" max="10524" width="16.33203125" customWidth="1"/>
    <col min="10525" max="10525" width="11" customWidth="1"/>
    <col min="10526" max="10526" width="15" customWidth="1"/>
    <col min="10527" max="10527" width="16.33203125" customWidth="1"/>
    <col min="10540" max="10561" width="0" hidden="1" customWidth="1"/>
    <col min="10753" max="10753" width="8.33203125" customWidth="1"/>
    <col min="10754" max="10754" width="1.109375" customWidth="1"/>
    <col min="10755" max="10755" width="4.109375" customWidth="1"/>
    <col min="10756" max="10756" width="4.33203125" customWidth="1"/>
    <col min="10757" max="10757" width="17.109375" customWidth="1"/>
    <col min="10758" max="10758" width="50.77734375" customWidth="1"/>
    <col min="10759" max="10759" width="7.44140625" customWidth="1"/>
    <col min="10760" max="10760" width="14" customWidth="1"/>
    <col min="10761" max="10761" width="15.77734375" customWidth="1"/>
    <col min="10762" max="10763" width="22.33203125" customWidth="1"/>
    <col min="10765" max="10773" width="0" hidden="1" customWidth="1"/>
    <col min="10774" max="10774" width="12.33203125" customWidth="1"/>
    <col min="10775" max="10775" width="16.33203125" customWidth="1"/>
    <col min="10776" max="10776" width="12.33203125" customWidth="1"/>
    <col min="10777" max="10777" width="15" customWidth="1"/>
    <col min="10778" max="10778" width="11" customWidth="1"/>
    <col min="10779" max="10779" width="15" customWidth="1"/>
    <col min="10780" max="10780" width="16.33203125" customWidth="1"/>
    <col min="10781" max="10781" width="11" customWidth="1"/>
    <col min="10782" max="10782" width="15" customWidth="1"/>
    <col min="10783" max="10783" width="16.33203125" customWidth="1"/>
    <col min="10796" max="10817" width="0" hidden="1" customWidth="1"/>
    <col min="11009" max="11009" width="8.33203125" customWidth="1"/>
    <col min="11010" max="11010" width="1.109375" customWidth="1"/>
    <col min="11011" max="11011" width="4.109375" customWidth="1"/>
    <col min="11012" max="11012" width="4.33203125" customWidth="1"/>
    <col min="11013" max="11013" width="17.109375" customWidth="1"/>
    <col min="11014" max="11014" width="50.77734375" customWidth="1"/>
    <col min="11015" max="11015" width="7.44140625" customWidth="1"/>
    <col min="11016" max="11016" width="14" customWidth="1"/>
    <col min="11017" max="11017" width="15.77734375" customWidth="1"/>
    <col min="11018" max="11019" width="22.33203125" customWidth="1"/>
    <col min="11021" max="11029" width="0" hidden="1" customWidth="1"/>
    <col min="11030" max="11030" width="12.33203125" customWidth="1"/>
    <col min="11031" max="11031" width="16.33203125" customWidth="1"/>
    <col min="11032" max="11032" width="12.33203125" customWidth="1"/>
    <col min="11033" max="11033" width="15" customWidth="1"/>
    <col min="11034" max="11034" width="11" customWidth="1"/>
    <col min="11035" max="11035" width="15" customWidth="1"/>
    <col min="11036" max="11036" width="16.33203125" customWidth="1"/>
    <col min="11037" max="11037" width="11" customWidth="1"/>
    <col min="11038" max="11038" width="15" customWidth="1"/>
    <col min="11039" max="11039" width="16.33203125" customWidth="1"/>
    <col min="11052" max="11073" width="0" hidden="1" customWidth="1"/>
    <col min="11265" max="11265" width="8.33203125" customWidth="1"/>
    <col min="11266" max="11266" width="1.109375" customWidth="1"/>
    <col min="11267" max="11267" width="4.109375" customWidth="1"/>
    <col min="11268" max="11268" width="4.33203125" customWidth="1"/>
    <col min="11269" max="11269" width="17.109375" customWidth="1"/>
    <col min="11270" max="11270" width="50.77734375" customWidth="1"/>
    <col min="11271" max="11271" width="7.44140625" customWidth="1"/>
    <col min="11272" max="11272" width="14" customWidth="1"/>
    <col min="11273" max="11273" width="15.77734375" customWidth="1"/>
    <col min="11274" max="11275" width="22.33203125" customWidth="1"/>
    <col min="11277" max="11285" width="0" hidden="1" customWidth="1"/>
    <col min="11286" max="11286" width="12.33203125" customWidth="1"/>
    <col min="11287" max="11287" width="16.33203125" customWidth="1"/>
    <col min="11288" max="11288" width="12.33203125" customWidth="1"/>
    <col min="11289" max="11289" width="15" customWidth="1"/>
    <col min="11290" max="11290" width="11" customWidth="1"/>
    <col min="11291" max="11291" width="15" customWidth="1"/>
    <col min="11292" max="11292" width="16.33203125" customWidth="1"/>
    <col min="11293" max="11293" width="11" customWidth="1"/>
    <col min="11294" max="11294" width="15" customWidth="1"/>
    <col min="11295" max="11295" width="16.33203125" customWidth="1"/>
    <col min="11308" max="11329" width="0" hidden="1" customWidth="1"/>
    <col min="11521" max="11521" width="8.33203125" customWidth="1"/>
    <col min="11522" max="11522" width="1.109375" customWidth="1"/>
    <col min="11523" max="11523" width="4.109375" customWidth="1"/>
    <col min="11524" max="11524" width="4.33203125" customWidth="1"/>
    <col min="11525" max="11525" width="17.109375" customWidth="1"/>
    <col min="11526" max="11526" width="50.77734375" customWidth="1"/>
    <col min="11527" max="11527" width="7.44140625" customWidth="1"/>
    <col min="11528" max="11528" width="14" customWidth="1"/>
    <col min="11529" max="11529" width="15.77734375" customWidth="1"/>
    <col min="11530" max="11531" width="22.33203125" customWidth="1"/>
    <col min="11533" max="11541" width="0" hidden="1" customWidth="1"/>
    <col min="11542" max="11542" width="12.33203125" customWidth="1"/>
    <col min="11543" max="11543" width="16.33203125" customWidth="1"/>
    <col min="11544" max="11544" width="12.33203125" customWidth="1"/>
    <col min="11545" max="11545" width="15" customWidth="1"/>
    <col min="11546" max="11546" width="11" customWidth="1"/>
    <col min="11547" max="11547" width="15" customWidth="1"/>
    <col min="11548" max="11548" width="16.33203125" customWidth="1"/>
    <col min="11549" max="11549" width="11" customWidth="1"/>
    <col min="11550" max="11550" width="15" customWidth="1"/>
    <col min="11551" max="11551" width="16.33203125" customWidth="1"/>
    <col min="11564" max="11585" width="0" hidden="1" customWidth="1"/>
    <col min="11777" max="11777" width="8.33203125" customWidth="1"/>
    <col min="11778" max="11778" width="1.109375" customWidth="1"/>
    <col min="11779" max="11779" width="4.109375" customWidth="1"/>
    <col min="11780" max="11780" width="4.33203125" customWidth="1"/>
    <col min="11781" max="11781" width="17.109375" customWidth="1"/>
    <col min="11782" max="11782" width="50.77734375" customWidth="1"/>
    <col min="11783" max="11783" width="7.44140625" customWidth="1"/>
    <col min="11784" max="11784" width="14" customWidth="1"/>
    <col min="11785" max="11785" width="15.77734375" customWidth="1"/>
    <col min="11786" max="11787" width="22.33203125" customWidth="1"/>
    <col min="11789" max="11797" width="0" hidden="1" customWidth="1"/>
    <col min="11798" max="11798" width="12.33203125" customWidth="1"/>
    <col min="11799" max="11799" width="16.33203125" customWidth="1"/>
    <col min="11800" max="11800" width="12.33203125" customWidth="1"/>
    <col min="11801" max="11801" width="15" customWidth="1"/>
    <col min="11802" max="11802" width="11" customWidth="1"/>
    <col min="11803" max="11803" width="15" customWidth="1"/>
    <col min="11804" max="11804" width="16.33203125" customWidth="1"/>
    <col min="11805" max="11805" width="11" customWidth="1"/>
    <col min="11806" max="11806" width="15" customWidth="1"/>
    <col min="11807" max="11807" width="16.33203125" customWidth="1"/>
    <col min="11820" max="11841" width="0" hidden="1" customWidth="1"/>
    <col min="12033" max="12033" width="8.33203125" customWidth="1"/>
    <col min="12034" max="12034" width="1.109375" customWidth="1"/>
    <col min="12035" max="12035" width="4.109375" customWidth="1"/>
    <col min="12036" max="12036" width="4.33203125" customWidth="1"/>
    <col min="12037" max="12037" width="17.109375" customWidth="1"/>
    <col min="12038" max="12038" width="50.77734375" customWidth="1"/>
    <col min="12039" max="12039" width="7.44140625" customWidth="1"/>
    <col min="12040" max="12040" width="14" customWidth="1"/>
    <col min="12041" max="12041" width="15.77734375" customWidth="1"/>
    <col min="12042" max="12043" width="22.33203125" customWidth="1"/>
    <col min="12045" max="12053" width="0" hidden="1" customWidth="1"/>
    <col min="12054" max="12054" width="12.33203125" customWidth="1"/>
    <col min="12055" max="12055" width="16.33203125" customWidth="1"/>
    <col min="12056" max="12056" width="12.33203125" customWidth="1"/>
    <col min="12057" max="12057" width="15" customWidth="1"/>
    <col min="12058" max="12058" width="11" customWidth="1"/>
    <col min="12059" max="12059" width="15" customWidth="1"/>
    <col min="12060" max="12060" width="16.33203125" customWidth="1"/>
    <col min="12061" max="12061" width="11" customWidth="1"/>
    <col min="12062" max="12062" width="15" customWidth="1"/>
    <col min="12063" max="12063" width="16.33203125" customWidth="1"/>
    <col min="12076" max="12097" width="0" hidden="1" customWidth="1"/>
    <col min="12289" max="12289" width="8.33203125" customWidth="1"/>
    <col min="12290" max="12290" width="1.109375" customWidth="1"/>
    <col min="12291" max="12291" width="4.109375" customWidth="1"/>
    <col min="12292" max="12292" width="4.33203125" customWidth="1"/>
    <col min="12293" max="12293" width="17.109375" customWidth="1"/>
    <col min="12294" max="12294" width="50.77734375" customWidth="1"/>
    <col min="12295" max="12295" width="7.44140625" customWidth="1"/>
    <col min="12296" max="12296" width="14" customWidth="1"/>
    <col min="12297" max="12297" width="15.77734375" customWidth="1"/>
    <col min="12298" max="12299" width="22.33203125" customWidth="1"/>
    <col min="12301" max="12309" width="0" hidden="1" customWidth="1"/>
    <col min="12310" max="12310" width="12.33203125" customWidth="1"/>
    <col min="12311" max="12311" width="16.33203125" customWidth="1"/>
    <col min="12312" max="12312" width="12.33203125" customWidth="1"/>
    <col min="12313" max="12313" width="15" customWidth="1"/>
    <col min="12314" max="12314" width="11" customWidth="1"/>
    <col min="12315" max="12315" width="15" customWidth="1"/>
    <col min="12316" max="12316" width="16.33203125" customWidth="1"/>
    <col min="12317" max="12317" width="11" customWidth="1"/>
    <col min="12318" max="12318" width="15" customWidth="1"/>
    <col min="12319" max="12319" width="16.33203125" customWidth="1"/>
    <col min="12332" max="12353" width="0" hidden="1" customWidth="1"/>
    <col min="12545" max="12545" width="8.33203125" customWidth="1"/>
    <col min="12546" max="12546" width="1.109375" customWidth="1"/>
    <col min="12547" max="12547" width="4.109375" customWidth="1"/>
    <col min="12548" max="12548" width="4.33203125" customWidth="1"/>
    <col min="12549" max="12549" width="17.109375" customWidth="1"/>
    <col min="12550" max="12550" width="50.77734375" customWidth="1"/>
    <col min="12551" max="12551" width="7.44140625" customWidth="1"/>
    <col min="12552" max="12552" width="14" customWidth="1"/>
    <col min="12553" max="12553" width="15.77734375" customWidth="1"/>
    <col min="12554" max="12555" width="22.33203125" customWidth="1"/>
    <col min="12557" max="12565" width="0" hidden="1" customWidth="1"/>
    <col min="12566" max="12566" width="12.33203125" customWidth="1"/>
    <col min="12567" max="12567" width="16.33203125" customWidth="1"/>
    <col min="12568" max="12568" width="12.33203125" customWidth="1"/>
    <col min="12569" max="12569" width="15" customWidth="1"/>
    <col min="12570" max="12570" width="11" customWidth="1"/>
    <col min="12571" max="12571" width="15" customWidth="1"/>
    <col min="12572" max="12572" width="16.33203125" customWidth="1"/>
    <col min="12573" max="12573" width="11" customWidth="1"/>
    <col min="12574" max="12574" width="15" customWidth="1"/>
    <col min="12575" max="12575" width="16.33203125" customWidth="1"/>
    <col min="12588" max="12609" width="0" hidden="1" customWidth="1"/>
    <col min="12801" max="12801" width="8.33203125" customWidth="1"/>
    <col min="12802" max="12802" width="1.109375" customWidth="1"/>
    <col min="12803" max="12803" width="4.109375" customWidth="1"/>
    <col min="12804" max="12804" width="4.33203125" customWidth="1"/>
    <col min="12805" max="12805" width="17.109375" customWidth="1"/>
    <col min="12806" max="12806" width="50.77734375" customWidth="1"/>
    <col min="12807" max="12807" width="7.44140625" customWidth="1"/>
    <col min="12808" max="12808" width="14" customWidth="1"/>
    <col min="12809" max="12809" width="15.77734375" customWidth="1"/>
    <col min="12810" max="12811" width="22.33203125" customWidth="1"/>
    <col min="12813" max="12821" width="0" hidden="1" customWidth="1"/>
    <col min="12822" max="12822" width="12.33203125" customWidth="1"/>
    <col min="12823" max="12823" width="16.33203125" customWidth="1"/>
    <col min="12824" max="12824" width="12.33203125" customWidth="1"/>
    <col min="12825" max="12825" width="15" customWidth="1"/>
    <col min="12826" max="12826" width="11" customWidth="1"/>
    <col min="12827" max="12827" width="15" customWidth="1"/>
    <col min="12828" max="12828" width="16.33203125" customWidth="1"/>
    <col min="12829" max="12829" width="11" customWidth="1"/>
    <col min="12830" max="12830" width="15" customWidth="1"/>
    <col min="12831" max="12831" width="16.33203125" customWidth="1"/>
    <col min="12844" max="12865" width="0" hidden="1" customWidth="1"/>
    <col min="13057" max="13057" width="8.33203125" customWidth="1"/>
    <col min="13058" max="13058" width="1.109375" customWidth="1"/>
    <col min="13059" max="13059" width="4.109375" customWidth="1"/>
    <col min="13060" max="13060" width="4.33203125" customWidth="1"/>
    <col min="13061" max="13061" width="17.109375" customWidth="1"/>
    <col min="13062" max="13062" width="50.77734375" customWidth="1"/>
    <col min="13063" max="13063" width="7.44140625" customWidth="1"/>
    <col min="13064" max="13064" width="14" customWidth="1"/>
    <col min="13065" max="13065" width="15.77734375" customWidth="1"/>
    <col min="13066" max="13067" width="22.33203125" customWidth="1"/>
    <col min="13069" max="13077" width="0" hidden="1" customWidth="1"/>
    <col min="13078" max="13078" width="12.33203125" customWidth="1"/>
    <col min="13079" max="13079" width="16.33203125" customWidth="1"/>
    <col min="13080" max="13080" width="12.33203125" customWidth="1"/>
    <col min="13081" max="13081" width="15" customWidth="1"/>
    <col min="13082" max="13082" width="11" customWidth="1"/>
    <col min="13083" max="13083" width="15" customWidth="1"/>
    <col min="13084" max="13084" width="16.33203125" customWidth="1"/>
    <col min="13085" max="13085" width="11" customWidth="1"/>
    <col min="13086" max="13086" width="15" customWidth="1"/>
    <col min="13087" max="13087" width="16.33203125" customWidth="1"/>
    <col min="13100" max="13121" width="0" hidden="1" customWidth="1"/>
    <col min="13313" max="13313" width="8.33203125" customWidth="1"/>
    <col min="13314" max="13314" width="1.109375" customWidth="1"/>
    <col min="13315" max="13315" width="4.109375" customWidth="1"/>
    <col min="13316" max="13316" width="4.33203125" customWidth="1"/>
    <col min="13317" max="13317" width="17.109375" customWidth="1"/>
    <col min="13318" max="13318" width="50.77734375" customWidth="1"/>
    <col min="13319" max="13319" width="7.44140625" customWidth="1"/>
    <col min="13320" max="13320" width="14" customWidth="1"/>
    <col min="13321" max="13321" width="15.77734375" customWidth="1"/>
    <col min="13322" max="13323" width="22.33203125" customWidth="1"/>
    <col min="13325" max="13333" width="0" hidden="1" customWidth="1"/>
    <col min="13334" max="13334" width="12.33203125" customWidth="1"/>
    <col min="13335" max="13335" width="16.33203125" customWidth="1"/>
    <col min="13336" max="13336" width="12.33203125" customWidth="1"/>
    <col min="13337" max="13337" width="15" customWidth="1"/>
    <col min="13338" max="13338" width="11" customWidth="1"/>
    <col min="13339" max="13339" width="15" customWidth="1"/>
    <col min="13340" max="13340" width="16.33203125" customWidth="1"/>
    <col min="13341" max="13341" width="11" customWidth="1"/>
    <col min="13342" max="13342" width="15" customWidth="1"/>
    <col min="13343" max="13343" width="16.33203125" customWidth="1"/>
    <col min="13356" max="13377" width="0" hidden="1" customWidth="1"/>
    <col min="13569" max="13569" width="8.33203125" customWidth="1"/>
    <col min="13570" max="13570" width="1.109375" customWidth="1"/>
    <col min="13571" max="13571" width="4.109375" customWidth="1"/>
    <col min="13572" max="13572" width="4.33203125" customWidth="1"/>
    <col min="13573" max="13573" width="17.109375" customWidth="1"/>
    <col min="13574" max="13574" width="50.77734375" customWidth="1"/>
    <col min="13575" max="13575" width="7.44140625" customWidth="1"/>
    <col min="13576" max="13576" width="14" customWidth="1"/>
    <col min="13577" max="13577" width="15.77734375" customWidth="1"/>
    <col min="13578" max="13579" width="22.33203125" customWidth="1"/>
    <col min="13581" max="13589" width="0" hidden="1" customWidth="1"/>
    <col min="13590" max="13590" width="12.33203125" customWidth="1"/>
    <col min="13591" max="13591" width="16.33203125" customWidth="1"/>
    <col min="13592" max="13592" width="12.33203125" customWidth="1"/>
    <col min="13593" max="13593" width="15" customWidth="1"/>
    <col min="13594" max="13594" width="11" customWidth="1"/>
    <col min="13595" max="13595" width="15" customWidth="1"/>
    <col min="13596" max="13596" width="16.33203125" customWidth="1"/>
    <col min="13597" max="13597" width="11" customWidth="1"/>
    <col min="13598" max="13598" width="15" customWidth="1"/>
    <col min="13599" max="13599" width="16.33203125" customWidth="1"/>
    <col min="13612" max="13633" width="0" hidden="1" customWidth="1"/>
    <col min="13825" max="13825" width="8.33203125" customWidth="1"/>
    <col min="13826" max="13826" width="1.109375" customWidth="1"/>
    <col min="13827" max="13827" width="4.109375" customWidth="1"/>
    <col min="13828" max="13828" width="4.33203125" customWidth="1"/>
    <col min="13829" max="13829" width="17.109375" customWidth="1"/>
    <col min="13830" max="13830" width="50.77734375" customWidth="1"/>
    <col min="13831" max="13831" width="7.44140625" customWidth="1"/>
    <col min="13832" max="13832" width="14" customWidth="1"/>
    <col min="13833" max="13833" width="15.77734375" customWidth="1"/>
    <col min="13834" max="13835" width="22.33203125" customWidth="1"/>
    <col min="13837" max="13845" width="0" hidden="1" customWidth="1"/>
    <col min="13846" max="13846" width="12.33203125" customWidth="1"/>
    <col min="13847" max="13847" width="16.33203125" customWidth="1"/>
    <col min="13848" max="13848" width="12.33203125" customWidth="1"/>
    <col min="13849" max="13849" width="15" customWidth="1"/>
    <col min="13850" max="13850" width="11" customWidth="1"/>
    <col min="13851" max="13851" width="15" customWidth="1"/>
    <col min="13852" max="13852" width="16.33203125" customWidth="1"/>
    <col min="13853" max="13853" width="11" customWidth="1"/>
    <col min="13854" max="13854" width="15" customWidth="1"/>
    <col min="13855" max="13855" width="16.33203125" customWidth="1"/>
    <col min="13868" max="13889" width="0" hidden="1" customWidth="1"/>
    <col min="14081" max="14081" width="8.33203125" customWidth="1"/>
    <col min="14082" max="14082" width="1.109375" customWidth="1"/>
    <col min="14083" max="14083" width="4.109375" customWidth="1"/>
    <col min="14084" max="14084" width="4.33203125" customWidth="1"/>
    <col min="14085" max="14085" width="17.109375" customWidth="1"/>
    <col min="14086" max="14086" width="50.77734375" customWidth="1"/>
    <col min="14087" max="14087" width="7.44140625" customWidth="1"/>
    <col min="14088" max="14088" width="14" customWidth="1"/>
    <col min="14089" max="14089" width="15.77734375" customWidth="1"/>
    <col min="14090" max="14091" width="22.33203125" customWidth="1"/>
    <col min="14093" max="14101" width="0" hidden="1" customWidth="1"/>
    <col min="14102" max="14102" width="12.33203125" customWidth="1"/>
    <col min="14103" max="14103" width="16.33203125" customWidth="1"/>
    <col min="14104" max="14104" width="12.33203125" customWidth="1"/>
    <col min="14105" max="14105" width="15" customWidth="1"/>
    <col min="14106" max="14106" width="11" customWidth="1"/>
    <col min="14107" max="14107" width="15" customWidth="1"/>
    <col min="14108" max="14108" width="16.33203125" customWidth="1"/>
    <col min="14109" max="14109" width="11" customWidth="1"/>
    <col min="14110" max="14110" width="15" customWidth="1"/>
    <col min="14111" max="14111" width="16.33203125" customWidth="1"/>
    <col min="14124" max="14145" width="0" hidden="1" customWidth="1"/>
    <col min="14337" max="14337" width="8.33203125" customWidth="1"/>
    <col min="14338" max="14338" width="1.109375" customWidth="1"/>
    <col min="14339" max="14339" width="4.109375" customWidth="1"/>
    <col min="14340" max="14340" width="4.33203125" customWidth="1"/>
    <col min="14341" max="14341" width="17.109375" customWidth="1"/>
    <col min="14342" max="14342" width="50.77734375" customWidth="1"/>
    <col min="14343" max="14343" width="7.44140625" customWidth="1"/>
    <col min="14344" max="14344" width="14" customWidth="1"/>
    <col min="14345" max="14345" width="15.77734375" customWidth="1"/>
    <col min="14346" max="14347" width="22.33203125" customWidth="1"/>
    <col min="14349" max="14357" width="0" hidden="1" customWidth="1"/>
    <col min="14358" max="14358" width="12.33203125" customWidth="1"/>
    <col min="14359" max="14359" width="16.33203125" customWidth="1"/>
    <col min="14360" max="14360" width="12.33203125" customWidth="1"/>
    <col min="14361" max="14361" width="15" customWidth="1"/>
    <col min="14362" max="14362" width="11" customWidth="1"/>
    <col min="14363" max="14363" width="15" customWidth="1"/>
    <col min="14364" max="14364" width="16.33203125" customWidth="1"/>
    <col min="14365" max="14365" width="11" customWidth="1"/>
    <col min="14366" max="14366" width="15" customWidth="1"/>
    <col min="14367" max="14367" width="16.33203125" customWidth="1"/>
    <col min="14380" max="14401" width="0" hidden="1" customWidth="1"/>
    <col min="14593" max="14593" width="8.33203125" customWidth="1"/>
    <col min="14594" max="14594" width="1.109375" customWidth="1"/>
    <col min="14595" max="14595" width="4.109375" customWidth="1"/>
    <col min="14596" max="14596" width="4.33203125" customWidth="1"/>
    <col min="14597" max="14597" width="17.109375" customWidth="1"/>
    <col min="14598" max="14598" width="50.77734375" customWidth="1"/>
    <col min="14599" max="14599" width="7.44140625" customWidth="1"/>
    <col min="14600" max="14600" width="14" customWidth="1"/>
    <col min="14601" max="14601" width="15.77734375" customWidth="1"/>
    <col min="14602" max="14603" width="22.33203125" customWidth="1"/>
    <col min="14605" max="14613" width="0" hidden="1" customWidth="1"/>
    <col min="14614" max="14614" width="12.33203125" customWidth="1"/>
    <col min="14615" max="14615" width="16.33203125" customWidth="1"/>
    <col min="14616" max="14616" width="12.33203125" customWidth="1"/>
    <col min="14617" max="14617" width="15" customWidth="1"/>
    <col min="14618" max="14618" width="11" customWidth="1"/>
    <col min="14619" max="14619" width="15" customWidth="1"/>
    <col min="14620" max="14620" width="16.33203125" customWidth="1"/>
    <col min="14621" max="14621" width="11" customWidth="1"/>
    <col min="14622" max="14622" width="15" customWidth="1"/>
    <col min="14623" max="14623" width="16.33203125" customWidth="1"/>
    <col min="14636" max="14657" width="0" hidden="1" customWidth="1"/>
    <col min="14849" max="14849" width="8.33203125" customWidth="1"/>
    <col min="14850" max="14850" width="1.109375" customWidth="1"/>
    <col min="14851" max="14851" width="4.109375" customWidth="1"/>
    <col min="14852" max="14852" width="4.33203125" customWidth="1"/>
    <col min="14853" max="14853" width="17.109375" customWidth="1"/>
    <col min="14854" max="14854" width="50.77734375" customWidth="1"/>
    <col min="14855" max="14855" width="7.44140625" customWidth="1"/>
    <col min="14856" max="14856" width="14" customWidth="1"/>
    <col min="14857" max="14857" width="15.77734375" customWidth="1"/>
    <col min="14858" max="14859" width="22.33203125" customWidth="1"/>
    <col min="14861" max="14869" width="0" hidden="1" customWidth="1"/>
    <col min="14870" max="14870" width="12.33203125" customWidth="1"/>
    <col min="14871" max="14871" width="16.33203125" customWidth="1"/>
    <col min="14872" max="14872" width="12.33203125" customWidth="1"/>
    <col min="14873" max="14873" width="15" customWidth="1"/>
    <col min="14874" max="14874" width="11" customWidth="1"/>
    <col min="14875" max="14875" width="15" customWidth="1"/>
    <col min="14876" max="14876" width="16.33203125" customWidth="1"/>
    <col min="14877" max="14877" width="11" customWidth="1"/>
    <col min="14878" max="14878" width="15" customWidth="1"/>
    <col min="14879" max="14879" width="16.33203125" customWidth="1"/>
    <col min="14892" max="14913" width="0" hidden="1" customWidth="1"/>
    <col min="15105" max="15105" width="8.33203125" customWidth="1"/>
    <col min="15106" max="15106" width="1.109375" customWidth="1"/>
    <col min="15107" max="15107" width="4.109375" customWidth="1"/>
    <col min="15108" max="15108" width="4.33203125" customWidth="1"/>
    <col min="15109" max="15109" width="17.109375" customWidth="1"/>
    <col min="15110" max="15110" width="50.77734375" customWidth="1"/>
    <col min="15111" max="15111" width="7.44140625" customWidth="1"/>
    <col min="15112" max="15112" width="14" customWidth="1"/>
    <col min="15113" max="15113" width="15.77734375" customWidth="1"/>
    <col min="15114" max="15115" width="22.33203125" customWidth="1"/>
    <col min="15117" max="15125" width="0" hidden="1" customWidth="1"/>
    <col min="15126" max="15126" width="12.33203125" customWidth="1"/>
    <col min="15127" max="15127" width="16.33203125" customWidth="1"/>
    <col min="15128" max="15128" width="12.33203125" customWidth="1"/>
    <col min="15129" max="15129" width="15" customWidth="1"/>
    <col min="15130" max="15130" width="11" customWidth="1"/>
    <col min="15131" max="15131" width="15" customWidth="1"/>
    <col min="15132" max="15132" width="16.33203125" customWidth="1"/>
    <col min="15133" max="15133" width="11" customWidth="1"/>
    <col min="15134" max="15134" width="15" customWidth="1"/>
    <col min="15135" max="15135" width="16.33203125" customWidth="1"/>
    <col min="15148" max="15169" width="0" hidden="1" customWidth="1"/>
    <col min="15361" max="15361" width="8.33203125" customWidth="1"/>
    <col min="15362" max="15362" width="1.109375" customWidth="1"/>
    <col min="15363" max="15363" width="4.109375" customWidth="1"/>
    <col min="15364" max="15364" width="4.33203125" customWidth="1"/>
    <col min="15365" max="15365" width="17.109375" customWidth="1"/>
    <col min="15366" max="15366" width="50.77734375" customWidth="1"/>
    <col min="15367" max="15367" width="7.44140625" customWidth="1"/>
    <col min="15368" max="15368" width="14" customWidth="1"/>
    <col min="15369" max="15369" width="15.77734375" customWidth="1"/>
    <col min="15370" max="15371" width="22.33203125" customWidth="1"/>
    <col min="15373" max="15381" width="0" hidden="1" customWidth="1"/>
    <col min="15382" max="15382" width="12.33203125" customWidth="1"/>
    <col min="15383" max="15383" width="16.33203125" customWidth="1"/>
    <col min="15384" max="15384" width="12.33203125" customWidth="1"/>
    <col min="15385" max="15385" width="15" customWidth="1"/>
    <col min="15386" max="15386" width="11" customWidth="1"/>
    <col min="15387" max="15387" width="15" customWidth="1"/>
    <col min="15388" max="15388" width="16.33203125" customWidth="1"/>
    <col min="15389" max="15389" width="11" customWidth="1"/>
    <col min="15390" max="15390" width="15" customWidth="1"/>
    <col min="15391" max="15391" width="16.33203125" customWidth="1"/>
    <col min="15404" max="15425" width="0" hidden="1" customWidth="1"/>
    <col min="15617" max="15617" width="8.33203125" customWidth="1"/>
    <col min="15618" max="15618" width="1.109375" customWidth="1"/>
    <col min="15619" max="15619" width="4.109375" customWidth="1"/>
    <col min="15620" max="15620" width="4.33203125" customWidth="1"/>
    <col min="15621" max="15621" width="17.109375" customWidth="1"/>
    <col min="15622" max="15622" width="50.77734375" customWidth="1"/>
    <col min="15623" max="15623" width="7.44140625" customWidth="1"/>
    <col min="15624" max="15624" width="14" customWidth="1"/>
    <col min="15625" max="15625" width="15.77734375" customWidth="1"/>
    <col min="15626" max="15627" width="22.33203125" customWidth="1"/>
    <col min="15629" max="15637" width="0" hidden="1" customWidth="1"/>
    <col min="15638" max="15638" width="12.33203125" customWidth="1"/>
    <col min="15639" max="15639" width="16.33203125" customWidth="1"/>
    <col min="15640" max="15640" width="12.33203125" customWidth="1"/>
    <col min="15641" max="15641" width="15" customWidth="1"/>
    <col min="15642" max="15642" width="11" customWidth="1"/>
    <col min="15643" max="15643" width="15" customWidth="1"/>
    <col min="15644" max="15644" width="16.33203125" customWidth="1"/>
    <col min="15645" max="15645" width="11" customWidth="1"/>
    <col min="15646" max="15646" width="15" customWidth="1"/>
    <col min="15647" max="15647" width="16.33203125" customWidth="1"/>
    <col min="15660" max="15681" width="0" hidden="1" customWidth="1"/>
    <col min="15873" max="15873" width="8.33203125" customWidth="1"/>
    <col min="15874" max="15874" width="1.109375" customWidth="1"/>
    <col min="15875" max="15875" width="4.109375" customWidth="1"/>
    <col min="15876" max="15876" width="4.33203125" customWidth="1"/>
    <col min="15877" max="15877" width="17.109375" customWidth="1"/>
    <col min="15878" max="15878" width="50.77734375" customWidth="1"/>
    <col min="15879" max="15879" width="7.44140625" customWidth="1"/>
    <col min="15880" max="15880" width="14" customWidth="1"/>
    <col min="15881" max="15881" width="15.77734375" customWidth="1"/>
    <col min="15882" max="15883" width="22.33203125" customWidth="1"/>
    <col min="15885" max="15893" width="0" hidden="1" customWidth="1"/>
    <col min="15894" max="15894" width="12.33203125" customWidth="1"/>
    <col min="15895" max="15895" width="16.33203125" customWidth="1"/>
    <col min="15896" max="15896" width="12.33203125" customWidth="1"/>
    <col min="15897" max="15897" width="15" customWidth="1"/>
    <col min="15898" max="15898" width="11" customWidth="1"/>
    <col min="15899" max="15899" width="15" customWidth="1"/>
    <col min="15900" max="15900" width="16.33203125" customWidth="1"/>
    <col min="15901" max="15901" width="11" customWidth="1"/>
    <col min="15902" max="15902" width="15" customWidth="1"/>
    <col min="15903" max="15903" width="16.33203125" customWidth="1"/>
    <col min="15916" max="15937" width="0" hidden="1" customWidth="1"/>
    <col min="16129" max="16129" width="8.33203125" customWidth="1"/>
    <col min="16130" max="16130" width="1.109375" customWidth="1"/>
    <col min="16131" max="16131" width="4.109375" customWidth="1"/>
    <col min="16132" max="16132" width="4.33203125" customWidth="1"/>
    <col min="16133" max="16133" width="17.109375" customWidth="1"/>
    <col min="16134" max="16134" width="50.77734375" customWidth="1"/>
    <col min="16135" max="16135" width="7.44140625" customWidth="1"/>
    <col min="16136" max="16136" width="14" customWidth="1"/>
    <col min="16137" max="16137" width="15.77734375" customWidth="1"/>
    <col min="16138" max="16139" width="22.33203125" customWidth="1"/>
    <col min="16141" max="16149" width="0" hidden="1" customWidth="1"/>
    <col min="16150" max="16150" width="12.33203125" customWidth="1"/>
    <col min="16151" max="16151" width="16.33203125" customWidth="1"/>
    <col min="16152" max="16152" width="12.33203125" customWidth="1"/>
    <col min="16153" max="16153" width="15" customWidth="1"/>
    <col min="16154" max="16154" width="11" customWidth="1"/>
    <col min="16155" max="16155" width="15" customWidth="1"/>
    <col min="16156" max="16156" width="16.33203125" customWidth="1"/>
    <col min="16157" max="16157" width="11" customWidth="1"/>
    <col min="16158" max="16158" width="15" customWidth="1"/>
    <col min="16159" max="16159" width="16.33203125" customWidth="1"/>
    <col min="16172" max="16193" width="0" hidden="1" customWidth="1"/>
  </cols>
  <sheetData>
    <row r="2" spans="2:46" ht="37" customHeight="1">
      <c r="L2" s="981"/>
      <c r="M2" s="981"/>
      <c r="N2" s="981"/>
      <c r="O2" s="981"/>
      <c r="P2" s="981"/>
      <c r="Q2" s="981"/>
      <c r="R2" s="981"/>
      <c r="S2" s="981"/>
      <c r="T2" s="981"/>
      <c r="U2" s="981"/>
      <c r="V2" s="981"/>
      <c r="AT2" s="16" t="s">
        <v>6157</v>
      </c>
    </row>
    <row r="3" spans="2:46" ht="7" customHeight="1">
      <c r="B3" s="17"/>
      <c r="C3" s="18"/>
      <c r="D3" s="18"/>
      <c r="E3" s="18"/>
      <c r="F3" s="18"/>
      <c r="G3" s="18"/>
      <c r="H3" s="18"/>
      <c r="I3" s="18"/>
      <c r="J3" s="18"/>
      <c r="K3" s="18"/>
      <c r="L3" s="19"/>
      <c r="AT3" s="16" t="s">
        <v>80</v>
      </c>
    </row>
    <row r="4" spans="2:46" ht="25" customHeight="1">
      <c r="B4" s="19"/>
      <c r="D4" s="20" t="s">
        <v>127</v>
      </c>
      <c r="L4" s="19"/>
      <c r="M4" s="89" t="s">
        <v>10</v>
      </c>
      <c r="AT4" s="16" t="s">
        <v>3</v>
      </c>
    </row>
    <row r="5" spans="2:46" ht="7" customHeight="1">
      <c r="B5" s="19"/>
      <c r="L5" s="19"/>
    </row>
    <row r="6" spans="2:46" ht="12" customHeight="1">
      <c r="B6" s="19"/>
      <c r="D6" s="25" t="s">
        <v>14</v>
      </c>
      <c r="L6" s="19"/>
    </row>
    <row r="7" spans="2:46" ht="16.5" customHeight="1">
      <c r="B7" s="19"/>
      <c r="E7" s="1007" t="str">
        <f>'[4]Rekapitulace stavby'!K6</f>
        <v>Domov seniorů Borohrádek-Přístavba a stavební úpravy</v>
      </c>
      <c r="F7" s="1008"/>
      <c r="G7" s="1008"/>
      <c r="H7" s="1008"/>
      <c r="L7" s="19"/>
    </row>
    <row r="8" spans="2:46" s="1" customFormat="1" ht="12" customHeight="1">
      <c r="B8" s="28"/>
      <c r="D8" s="25" t="s">
        <v>128</v>
      </c>
      <c r="L8" s="28"/>
    </row>
    <row r="9" spans="2:46" s="1" customFormat="1" ht="16.5" customHeight="1">
      <c r="B9" s="28"/>
      <c r="E9" s="1010" t="s">
        <v>8419</v>
      </c>
      <c r="F9" s="1009"/>
      <c r="G9" s="1009"/>
      <c r="H9" s="1009"/>
      <c r="L9" s="28"/>
    </row>
    <row r="10" spans="2:46" s="1" customFormat="1">
      <c r="B10" s="28"/>
      <c r="L10" s="28"/>
    </row>
    <row r="11" spans="2:46" s="1" customFormat="1" ht="12" customHeight="1">
      <c r="B11" s="28"/>
      <c r="D11" s="25" t="s">
        <v>16</v>
      </c>
      <c r="F11" s="23" t="s">
        <v>1</v>
      </c>
      <c r="I11" s="25" t="s">
        <v>17</v>
      </c>
      <c r="J11" s="23" t="s">
        <v>1</v>
      </c>
      <c r="L11" s="28"/>
    </row>
    <row r="12" spans="2:46" s="1" customFormat="1" ht="12" customHeight="1">
      <c r="B12" s="28"/>
      <c r="D12" s="25" t="s">
        <v>18</v>
      </c>
      <c r="F12" s="23" t="str">
        <f>'Rekapitulace stavby'!K8</f>
        <v>DpS Borohrádek, st.p.č.243,722,p.p.č.187</v>
      </c>
      <c r="I12" s="25" t="s">
        <v>19</v>
      </c>
      <c r="J12" s="48" t="str">
        <f>'Rekapitulace stavby'!AN8</f>
        <v>10. 6. 2024</v>
      </c>
      <c r="L12" s="28"/>
    </row>
    <row r="13" spans="2:46" s="1" customFormat="1" ht="10.9" customHeight="1">
      <c r="B13" s="28"/>
      <c r="L13" s="28"/>
    </row>
    <row r="14" spans="2:46" s="1" customFormat="1" ht="12" customHeight="1">
      <c r="B14" s="28"/>
      <c r="D14" s="25" t="s">
        <v>21</v>
      </c>
      <c r="I14" s="25" t="s">
        <v>22</v>
      </c>
      <c r="J14" s="23" t="s">
        <v>1</v>
      </c>
      <c r="L14" s="28"/>
    </row>
    <row r="15" spans="2:46" s="1" customFormat="1" ht="18" customHeight="1">
      <c r="B15" s="28"/>
      <c r="E15" s="23" t="str">
        <f>'Rekapitulace stavby'!E11</f>
        <v>Královehradecký kraj,Pivovarské nám.1245 H.Králové</v>
      </c>
      <c r="I15" s="25" t="s">
        <v>23</v>
      </c>
      <c r="J15" s="23" t="s">
        <v>1</v>
      </c>
      <c r="L15" s="28"/>
    </row>
    <row r="16" spans="2:46" s="1" customFormat="1" ht="7" customHeight="1">
      <c r="B16" s="28"/>
      <c r="L16" s="28"/>
    </row>
    <row r="17" spans="2:12" s="1" customFormat="1" ht="12" customHeight="1">
      <c r="B17" s="28"/>
      <c r="D17" s="25" t="s">
        <v>24</v>
      </c>
      <c r="I17" s="25" t="s">
        <v>22</v>
      </c>
      <c r="J17" s="23" t="s">
        <v>1</v>
      </c>
      <c r="L17" s="28"/>
    </row>
    <row r="18" spans="2:12" s="1" customFormat="1" ht="18" customHeight="1">
      <c r="B18" s="28"/>
      <c r="E18" s="23" t="str">
        <f>'Rekapitulace stavby'!E14</f>
        <v>VZ</v>
      </c>
      <c r="I18" s="25" t="s">
        <v>23</v>
      </c>
      <c r="J18" s="23" t="s">
        <v>1</v>
      </c>
      <c r="L18" s="28"/>
    </row>
    <row r="19" spans="2:12" s="1" customFormat="1" ht="7" customHeight="1">
      <c r="B19" s="28"/>
      <c r="L19" s="28"/>
    </row>
    <row r="20" spans="2:12" s="1" customFormat="1" ht="12" customHeight="1">
      <c r="B20" s="28"/>
      <c r="D20" s="25" t="s">
        <v>26</v>
      </c>
      <c r="I20" s="25" t="s">
        <v>22</v>
      </c>
      <c r="J20" s="23" t="s">
        <v>1</v>
      </c>
      <c r="L20" s="28"/>
    </row>
    <row r="21" spans="2:12" s="1" customFormat="1" ht="18" customHeight="1">
      <c r="B21" s="28"/>
      <c r="E21" s="23" t="str">
        <f>'Rekapitulace stavby'!E17</f>
        <v>Proxion, Hurdálková 206 547 01 Náchod</v>
      </c>
      <c r="I21" s="25" t="s">
        <v>23</v>
      </c>
      <c r="J21" s="23" t="s">
        <v>1</v>
      </c>
      <c r="L21" s="28"/>
    </row>
    <row r="22" spans="2:12" s="1" customFormat="1" ht="7" customHeight="1">
      <c r="B22" s="28"/>
      <c r="L22" s="28"/>
    </row>
    <row r="23" spans="2:12" s="1" customFormat="1" ht="12" customHeight="1">
      <c r="B23" s="28"/>
      <c r="D23" s="25" t="s">
        <v>28</v>
      </c>
      <c r="I23" s="25" t="s">
        <v>22</v>
      </c>
      <c r="J23" s="23" t="s">
        <v>1</v>
      </c>
      <c r="L23" s="28"/>
    </row>
    <row r="24" spans="2:12" s="1" customFormat="1" ht="18" customHeight="1">
      <c r="B24" s="28"/>
      <c r="E24" s="23" t="s">
        <v>2715</v>
      </c>
      <c r="I24" s="25" t="s">
        <v>23</v>
      </c>
      <c r="J24" s="23" t="s">
        <v>1</v>
      </c>
      <c r="L24" s="28"/>
    </row>
    <row r="25" spans="2:12" s="1" customFormat="1" ht="7" customHeight="1">
      <c r="B25" s="28"/>
      <c r="L25" s="28"/>
    </row>
    <row r="26" spans="2:12" s="1" customFormat="1" ht="12" customHeight="1">
      <c r="B26" s="28"/>
      <c r="D26" s="25" t="s">
        <v>31</v>
      </c>
      <c r="L26" s="28"/>
    </row>
    <row r="27" spans="2:12" s="7" customFormat="1" ht="16.5" customHeight="1">
      <c r="B27" s="90"/>
      <c r="E27" s="995" t="s">
        <v>1</v>
      </c>
      <c r="F27" s="995"/>
      <c r="G27" s="995"/>
      <c r="H27" s="995"/>
      <c r="L27" s="90"/>
    </row>
    <row r="28" spans="2:12" s="1" customFormat="1" ht="7" customHeight="1">
      <c r="B28" s="28"/>
      <c r="L28" s="28"/>
    </row>
    <row r="29" spans="2:12" s="1" customFormat="1" ht="7" customHeight="1">
      <c r="B29" s="28"/>
      <c r="D29" s="49"/>
      <c r="E29" s="49"/>
      <c r="F29" s="49"/>
      <c r="G29" s="49"/>
      <c r="H29" s="49"/>
      <c r="I29" s="49"/>
      <c r="J29" s="49"/>
      <c r="K29" s="49"/>
      <c r="L29" s="28"/>
    </row>
    <row r="30" spans="2:12" s="1" customFormat="1" ht="25.4" customHeight="1">
      <c r="B30" s="28"/>
      <c r="D30" s="91" t="s">
        <v>32</v>
      </c>
      <c r="J30" s="62">
        <f>ROUND(J80, 2)</f>
        <v>0</v>
      </c>
      <c r="L30" s="28"/>
    </row>
    <row r="31" spans="2:12" s="1" customFormat="1" ht="7" customHeight="1">
      <c r="B31" s="28"/>
      <c r="D31" s="49"/>
      <c r="E31" s="49"/>
      <c r="F31" s="49"/>
      <c r="G31" s="49"/>
      <c r="H31" s="49"/>
      <c r="I31" s="49"/>
      <c r="J31" s="49"/>
      <c r="K31" s="49"/>
      <c r="L31" s="28"/>
    </row>
    <row r="32" spans="2:12" s="1" customFormat="1" ht="14.5" customHeight="1">
      <c r="B32" s="28"/>
      <c r="F32" s="31" t="s">
        <v>34</v>
      </c>
      <c r="I32" s="31" t="s">
        <v>33</v>
      </c>
      <c r="J32" s="31" t="s">
        <v>35</v>
      </c>
      <c r="L32" s="28"/>
    </row>
    <row r="33" spans="2:12" s="1" customFormat="1" ht="14.5" customHeight="1">
      <c r="B33" s="28"/>
      <c r="D33" s="51" t="s">
        <v>36</v>
      </c>
      <c r="E33" s="25" t="s">
        <v>37</v>
      </c>
      <c r="F33" s="82">
        <f>ROUND((SUM(BE80:BE91)),  2)</f>
        <v>0</v>
      </c>
      <c r="I33" s="92">
        <v>0.21</v>
      </c>
      <c r="J33" s="82">
        <f>ROUND(((SUM(BE80:BE91))*I33),  2)</f>
        <v>0</v>
      </c>
      <c r="L33" s="28"/>
    </row>
    <row r="34" spans="2:12" s="1" customFormat="1" ht="14.5" customHeight="1">
      <c r="B34" s="28"/>
      <c r="E34" s="25" t="s">
        <v>38</v>
      </c>
      <c r="F34" s="82">
        <f>ROUND((SUM(BF80:BF91)),  2)</f>
        <v>0</v>
      </c>
      <c r="I34" s="92">
        <v>0.12</v>
      </c>
      <c r="J34" s="82">
        <f>ROUND(((SUM(BF80:BF91))*I34),  2)</f>
        <v>0</v>
      </c>
      <c r="L34" s="28"/>
    </row>
    <row r="35" spans="2:12" s="1" customFormat="1" ht="14.5" hidden="1" customHeight="1">
      <c r="B35" s="28"/>
      <c r="E35" s="25" t="s">
        <v>39</v>
      </c>
      <c r="F35" s="82">
        <f>ROUND((SUM(BG80:BG91)),  2)</f>
        <v>0</v>
      </c>
      <c r="I35" s="92">
        <v>0.21</v>
      </c>
      <c r="J35" s="82">
        <f>0</f>
        <v>0</v>
      </c>
      <c r="L35" s="28"/>
    </row>
    <row r="36" spans="2:12" s="1" customFormat="1" ht="14.5" hidden="1" customHeight="1">
      <c r="B36" s="28"/>
      <c r="E36" s="25" t="s">
        <v>40</v>
      </c>
      <c r="F36" s="82">
        <f>ROUND((SUM(BH80:BH91)),  2)</f>
        <v>0</v>
      </c>
      <c r="I36" s="92">
        <v>0.12</v>
      </c>
      <c r="J36" s="82">
        <f>0</f>
        <v>0</v>
      </c>
      <c r="L36" s="28"/>
    </row>
    <row r="37" spans="2:12" s="1" customFormat="1" ht="14.5" hidden="1" customHeight="1">
      <c r="B37" s="28"/>
      <c r="E37" s="25" t="s">
        <v>41</v>
      </c>
      <c r="F37" s="82">
        <f>ROUND((SUM(BI80:BI91)),  2)</f>
        <v>0</v>
      </c>
      <c r="I37" s="92">
        <v>0</v>
      </c>
      <c r="J37" s="82">
        <f>0</f>
        <v>0</v>
      </c>
      <c r="L37" s="28"/>
    </row>
    <row r="38" spans="2:12" s="1" customFormat="1" ht="7" customHeight="1">
      <c r="B38" s="28"/>
      <c r="L38" s="28"/>
    </row>
    <row r="39" spans="2:12" s="1" customFormat="1" ht="25.4" customHeight="1">
      <c r="B39" s="28"/>
      <c r="C39" s="93"/>
      <c r="D39" s="94" t="s">
        <v>42</v>
      </c>
      <c r="E39" s="53"/>
      <c r="F39" s="53"/>
      <c r="G39" s="95" t="s">
        <v>43</v>
      </c>
      <c r="H39" s="96" t="s">
        <v>44</v>
      </c>
      <c r="I39" s="53"/>
      <c r="J39" s="97">
        <f>SUM(J30:J37)</f>
        <v>0</v>
      </c>
      <c r="K39" s="98"/>
      <c r="L39" s="28"/>
    </row>
    <row r="40" spans="2:12" s="1" customFormat="1" ht="14.5" customHeight="1">
      <c r="B40" s="40"/>
      <c r="C40" s="41"/>
      <c r="D40" s="41"/>
      <c r="E40" s="41"/>
      <c r="F40" s="41"/>
      <c r="G40" s="41"/>
      <c r="H40" s="41"/>
      <c r="I40" s="41"/>
      <c r="J40" s="41"/>
      <c r="K40" s="41"/>
      <c r="L40" s="28"/>
    </row>
    <row r="44" spans="2:12" s="1" customFormat="1" ht="7" customHeight="1">
      <c r="B44" s="42"/>
      <c r="C44" s="43"/>
      <c r="D44" s="43"/>
      <c r="E44" s="43"/>
      <c r="F44" s="43"/>
      <c r="G44" s="43"/>
      <c r="H44" s="43"/>
      <c r="I44" s="43"/>
      <c r="J44" s="43"/>
      <c r="K44" s="43"/>
      <c r="L44" s="28"/>
    </row>
    <row r="45" spans="2:12" s="1" customFormat="1" ht="25" customHeight="1">
      <c r="B45" s="28"/>
      <c r="C45" s="20" t="s">
        <v>130</v>
      </c>
      <c r="L45" s="28"/>
    </row>
    <row r="46" spans="2:12" s="1" customFormat="1" ht="7" customHeight="1">
      <c r="B46" s="28"/>
      <c r="L46" s="28"/>
    </row>
    <row r="47" spans="2:12" s="1" customFormat="1" ht="12" customHeight="1">
      <c r="B47" s="28"/>
      <c r="C47" s="25" t="s">
        <v>14</v>
      </c>
      <c r="L47" s="28"/>
    </row>
    <row r="48" spans="2:12" s="1" customFormat="1" ht="16.5" customHeight="1">
      <c r="B48" s="28"/>
      <c r="E48" s="1007" t="str">
        <f>E7</f>
        <v>Domov seniorů Borohrádek-Přístavba a stavební úpravy</v>
      </c>
      <c r="F48" s="1008"/>
      <c r="G48" s="1008"/>
      <c r="H48" s="1008"/>
      <c r="L48" s="28"/>
    </row>
    <row r="49" spans="2:47" s="1" customFormat="1" ht="12" customHeight="1">
      <c r="B49" s="28"/>
      <c r="C49" s="25" t="s">
        <v>128</v>
      </c>
      <c r="L49" s="28"/>
    </row>
    <row r="50" spans="2:47" s="1" customFormat="1" ht="16.5" customHeight="1">
      <c r="B50" s="28"/>
      <c r="E50" s="1003" t="str">
        <f>E9</f>
        <v>SO 01.5 - Ostatní rozpočtové náklady</v>
      </c>
      <c r="F50" s="1009"/>
      <c r="G50" s="1009"/>
      <c r="H50" s="1009"/>
      <c r="L50" s="28"/>
    </row>
    <row r="51" spans="2:47" s="1" customFormat="1" ht="7" customHeight="1">
      <c r="B51" s="28"/>
      <c r="L51" s="28"/>
    </row>
    <row r="52" spans="2:47" s="1" customFormat="1" ht="12" customHeight="1">
      <c r="B52" s="28"/>
      <c r="C52" s="25" t="s">
        <v>18</v>
      </c>
      <c r="F52" s="23" t="str">
        <f>F12</f>
        <v>DpS Borohrádek, st.p.č.243,722,p.p.č.187</v>
      </c>
      <c r="I52" s="25" t="s">
        <v>19</v>
      </c>
      <c r="J52" s="48" t="str">
        <f>IF(J12="","",J12)</f>
        <v>10. 6. 2024</v>
      </c>
      <c r="L52" s="28"/>
    </row>
    <row r="53" spans="2:47" s="1" customFormat="1" ht="7" customHeight="1">
      <c r="B53" s="28"/>
      <c r="L53" s="28"/>
    </row>
    <row r="54" spans="2:47" s="1" customFormat="1" ht="25.75" customHeight="1">
      <c r="B54" s="28"/>
      <c r="C54" s="25" t="s">
        <v>21</v>
      </c>
      <c r="F54" s="23" t="str">
        <f>E15</f>
        <v>Královehradecký kraj,Pivovarské nám.1245 H.Králové</v>
      </c>
      <c r="I54" s="25" t="s">
        <v>26</v>
      </c>
      <c r="J54" s="26" t="str">
        <f>E21</f>
        <v>Proxion, Hurdálková 206 547 01 Náchod</v>
      </c>
      <c r="L54" s="28"/>
    </row>
    <row r="55" spans="2:47" s="1" customFormat="1" ht="15.25" customHeight="1">
      <c r="B55" s="28"/>
      <c r="C55" s="25" t="s">
        <v>24</v>
      </c>
      <c r="F55" s="23" t="str">
        <f>IF(E18="","",E18)</f>
        <v>VZ</v>
      </c>
      <c r="I55" s="25" t="s">
        <v>28</v>
      </c>
      <c r="J55" s="26" t="str">
        <f>E24</f>
        <v>František Mrázek</v>
      </c>
      <c r="L55" s="28"/>
    </row>
    <row r="56" spans="2:47" s="1" customFormat="1" ht="10.4" customHeight="1">
      <c r="B56" s="28"/>
      <c r="L56" s="28"/>
    </row>
    <row r="57" spans="2:47" s="1" customFormat="1" ht="29.25" customHeight="1">
      <c r="B57" s="28"/>
      <c r="C57" s="101" t="s">
        <v>131</v>
      </c>
      <c r="D57" s="93"/>
      <c r="E57" s="93"/>
      <c r="F57" s="93"/>
      <c r="G57" s="93"/>
      <c r="H57" s="93"/>
      <c r="I57" s="93"/>
      <c r="J57" s="102" t="s">
        <v>132</v>
      </c>
      <c r="K57" s="93"/>
      <c r="L57" s="28"/>
    </row>
    <row r="58" spans="2:47" s="1" customFormat="1" ht="10.4" customHeight="1">
      <c r="B58" s="28"/>
      <c r="L58" s="28"/>
    </row>
    <row r="59" spans="2:47" s="1" customFormat="1" ht="22.9" customHeight="1">
      <c r="B59" s="28"/>
      <c r="C59" s="103" t="s">
        <v>2716</v>
      </c>
      <c r="J59" s="62">
        <f>J80</f>
        <v>0</v>
      </c>
      <c r="L59" s="28"/>
      <c r="AU59" s="16" t="s">
        <v>134</v>
      </c>
    </row>
    <row r="60" spans="2:47" s="8" customFormat="1" ht="25" customHeight="1">
      <c r="B60" s="104"/>
      <c r="D60" s="105" t="s">
        <v>206</v>
      </c>
      <c r="E60" s="106"/>
      <c r="F60" s="106"/>
      <c r="G60" s="106"/>
      <c r="H60" s="106"/>
      <c r="I60" s="106"/>
      <c r="J60" s="107">
        <f>J81</f>
        <v>0</v>
      </c>
      <c r="L60" s="104"/>
    </row>
    <row r="61" spans="2:47" s="1" customFormat="1" ht="21.75" customHeight="1">
      <c r="B61" s="28"/>
      <c r="L61" s="28"/>
    </row>
    <row r="62" spans="2:47" s="1" customFormat="1" ht="7" customHeight="1">
      <c r="B62" s="40"/>
      <c r="C62" s="41"/>
      <c r="D62" s="41"/>
      <c r="E62" s="41"/>
      <c r="F62" s="41"/>
      <c r="G62" s="41"/>
      <c r="H62" s="41"/>
      <c r="I62" s="41"/>
      <c r="J62" s="41"/>
      <c r="K62" s="41"/>
      <c r="L62" s="28"/>
    </row>
    <row r="66" spans="2:63" s="1" customFormat="1" ht="7" customHeight="1">
      <c r="B66" s="42"/>
      <c r="C66" s="43"/>
      <c r="D66" s="43"/>
      <c r="E66" s="43"/>
      <c r="F66" s="43"/>
      <c r="G66" s="43"/>
      <c r="H66" s="43"/>
      <c r="I66" s="43"/>
      <c r="J66" s="43"/>
      <c r="K66" s="43"/>
      <c r="L66" s="28"/>
    </row>
    <row r="67" spans="2:63" s="1" customFormat="1" ht="25" customHeight="1">
      <c r="B67" s="28"/>
      <c r="C67" s="20" t="s">
        <v>141</v>
      </c>
      <c r="L67" s="28"/>
    </row>
    <row r="68" spans="2:63" s="1" customFormat="1" ht="7" customHeight="1">
      <c r="B68" s="28"/>
      <c r="L68" s="28"/>
    </row>
    <row r="69" spans="2:63" s="1" customFormat="1" ht="12" customHeight="1">
      <c r="B69" s="28"/>
      <c r="C69" s="25" t="s">
        <v>14</v>
      </c>
      <c r="L69" s="28"/>
    </row>
    <row r="70" spans="2:63" s="1" customFormat="1" ht="16.5" customHeight="1">
      <c r="B70" s="28"/>
      <c r="E70" s="1007" t="str">
        <f>E7</f>
        <v>Domov seniorů Borohrádek-Přístavba a stavební úpravy</v>
      </c>
      <c r="F70" s="1008"/>
      <c r="G70" s="1008"/>
      <c r="H70" s="1008"/>
      <c r="L70" s="28"/>
    </row>
    <row r="71" spans="2:63" s="1" customFormat="1" ht="12" customHeight="1">
      <c r="B71" s="28"/>
      <c r="C71" s="25" t="s">
        <v>128</v>
      </c>
      <c r="L71" s="28"/>
    </row>
    <row r="72" spans="2:63" s="1" customFormat="1" ht="16.5" customHeight="1">
      <c r="B72" s="28"/>
      <c r="E72" s="1003" t="str">
        <f>E9</f>
        <v>SO 01.5 - Ostatní rozpočtové náklady</v>
      </c>
      <c r="F72" s="1009"/>
      <c r="G72" s="1009"/>
      <c r="H72" s="1009"/>
      <c r="L72" s="28"/>
    </row>
    <row r="73" spans="2:63" s="1" customFormat="1" ht="7" customHeight="1">
      <c r="B73" s="28"/>
      <c r="L73" s="28"/>
    </row>
    <row r="74" spans="2:63" s="1" customFormat="1" ht="12" customHeight="1">
      <c r="B74" s="28"/>
      <c r="C74" s="25" t="s">
        <v>18</v>
      </c>
      <c r="F74" s="23" t="str">
        <f>F12</f>
        <v>DpS Borohrádek, st.p.č.243,722,p.p.č.187</v>
      </c>
      <c r="I74" s="25" t="s">
        <v>19</v>
      </c>
      <c r="J74" s="48" t="str">
        <f>IF(J12="","",J12)</f>
        <v>10. 6. 2024</v>
      </c>
      <c r="L74" s="28"/>
    </row>
    <row r="75" spans="2:63" s="1" customFormat="1" ht="7" customHeight="1">
      <c r="B75" s="28"/>
      <c r="L75" s="28"/>
    </row>
    <row r="76" spans="2:63" s="1" customFormat="1" ht="25.75" customHeight="1">
      <c r="B76" s="28"/>
      <c r="C76" s="25" t="s">
        <v>21</v>
      </c>
      <c r="F76" s="23" t="str">
        <f>E15</f>
        <v>Královehradecký kraj,Pivovarské nám.1245 H.Králové</v>
      </c>
      <c r="I76" s="25" t="s">
        <v>26</v>
      </c>
      <c r="J76" s="26" t="str">
        <f>E21</f>
        <v>Proxion, Hurdálková 206 547 01 Náchod</v>
      </c>
      <c r="L76" s="28"/>
    </row>
    <row r="77" spans="2:63" s="1" customFormat="1" ht="15.25" customHeight="1">
      <c r="B77" s="28"/>
      <c r="C77" s="25" t="s">
        <v>24</v>
      </c>
      <c r="F77" s="23" t="str">
        <f>IF(E18="","",E18)</f>
        <v>VZ</v>
      </c>
      <c r="I77" s="25" t="s">
        <v>28</v>
      </c>
      <c r="J77" s="26" t="str">
        <f>E24</f>
        <v>František Mrázek</v>
      </c>
      <c r="L77" s="28"/>
    </row>
    <row r="78" spans="2:63" s="1" customFormat="1" ht="10.4" customHeight="1">
      <c r="B78" s="28"/>
      <c r="L78" s="28"/>
    </row>
    <row r="79" spans="2:63" s="10" customFormat="1" ht="29.25" customHeight="1">
      <c r="B79" s="112"/>
      <c r="C79" s="113" t="s">
        <v>142</v>
      </c>
      <c r="D79" s="114" t="s">
        <v>57</v>
      </c>
      <c r="E79" s="114" t="s">
        <v>53</v>
      </c>
      <c r="F79" s="114" t="s">
        <v>54</v>
      </c>
      <c r="G79" s="114" t="s">
        <v>143</v>
      </c>
      <c r="H79" s="114" t="s">
        <v>144</v>
      </c>
      <c r="I79" s="114" t="s">
        <v>145</v>
      </c>
      <c r="J79" s="114" t="s">
        <v>132</v>
      </c>
      <c r="K79" s="115" t="s">
        <v>146</v>
      </c>
      <c r="L79" s="112"/>
      <c r="M79" s="55" t="s">
        <v>1</v>
      </c>
      <c r="N79" s="56" t="s">
        <v>36</v>
      </c>
      <c r="O79" s="56" t="s">
        <v>147</v>
      </c>
      <c r="P79" s="56" t="s">
        <v>148</v>
      </c>
      <c r="Q79" s="56" t="s">
        <v>149</v>
      </c>
      <c r="R79" s="56" t="s">
        <v>150</v>
      </c>
      <c r="S79" s="56" t="s">
        <v>151</v>
      </c>
      <c r="T79" s="57" t="s">
        <v>152</v>
      </c>
    </row>
    <row r="80" spans="2:63" s="1" customFormat="1" ht="22.9" customHeight="1">
      <c r="B80" s="28"/>
      <c r="C80" s="60" t="s">
        <v>153</v>
      </c>
      <c r="J80" s="117">
        <f>BK80</f>
        <v>0</v>
      </c>
      <c r="L80" s="28"/>
      <c r="M80" s="58"/>
      <c r="N80" s="49"/>
      <c r="O80" s="49"/>
      <c r="P80" s="118">
        <f>P81</f>
        <v>0</v>
      </c>
      <c r="Q80" s="49"/>
      <c r="R80" s="118">
        <f>R81</f>
        <v>0</v>
      </c>
      <c r="S80" s="49"/>
      <c r="T80" s="119">
        <f>T81</f>
        <v>0</v>
      </c>
      <c r="AT80" s="16" t="s">
        <v>71</v>
      </c>
      <c r="AU80" s="16" t="s">
        <v>134</v>
      </c>
      <c r="BK80" s="120">
        <f>BK81</f>
        <v>0</v>
      </c>
    </row>
    <row r="81" spans="2:65" s="11" customFormat="1" ht="25.9" customHeight="1">
      <c r="B81" s="121"/>
      <c r="D81" s="122" t="s">
        <v>71</v>
      </c>
      <c r="E81" s="123" t="s">
        <v>216</v>
      </c>
      <c r="F81" s="123" t="s">
        <v>217</v>
      </c>
      <c r="J81" s="124">
        <f>BK81</f>
        <v>0</v>
      </c>
      <c r="L81" s="121"/>
      <c r="M81" s="125"/>
      <c r="P81" s="126">
        <f>SUM(P82:P91)</f>
        <v>0</v>
      </c>
      <c r="R81" s="126">
        <f>SUM(R82:R91)</f>
        <v>0</v>
      </c>
      <c r="T81" s="127">
        <f>SUM(T82:T91)</f>
        <v>0</v>
      </c>
      <c r="AR81" s="122" t="s">
        <v>164</v>
      </c>
      <c r="AT81" s="128" t="s">
        <v>71</v>
      </c>
      <c r="AU81" s="128" t="s">
        <v>72</v>
      </c>
      <c r="AY81" s="122" t="s">
        <v>157</v>
      </c>
      <c r="BK81" s="129">
        <f>SUM(BK82:BK91)</f>
        <v>0</v>
      </c>
    </row>
    <row r="82" spans="2:65" s="1" customFormat="1" ht="21.75" customHeight="1">
      <c r="B82" s="28"/>
      <c r="C82" s="198" t="s">
        <v>80</v>
      </c>
      <c r="D82" s="198" t="s">
        <v>160</v>
      </c>
      <c r="E82" s="199" t="s">
        <v>6158</v>
      </c>
      <c r="F82" s="200" t="s">
        <v>6159</v>
      </c>
      <c r="G82" s="201" t="s">
        <v>220</v>
      </c>
      <c r="H82" s="202">
        <v>1</v>
      </c>
      <c r="I82" s="903"/>
      <c r="J82" s="203">
        <f>ROUND(I82*H82,2)</f>
        <v>0</v>
      </c>
      <c r="K82" s="200" t="s">
        <v>2720</v>
      </c>
      <c r="L82" s="28"/>
      <c r="M82" s="140" t="s">
        <v>1</v>
      </c>
      <c r="N82" s="141" t="s">
        <v>38</v>
      </c>
      <c r="O82" s="142">
        <v>0</v>
      </c>
      <c r="P82" s="142">
        <f>O82*H82</f>
        <v>0</v>
      </c>
      <c r="Q82" s="142">
        <v>0</v>
      </c>
      <c r="R82" s="142">
        <f>Q82*H82</f>
        <v>0</v>
      </c>
      <c r="S82" s="142">
        <v>0</v>
      </c>
      <c r="T82" s="143">
        <f>S82*H82</f>
        <v>0</v>
      </c>
      <c r="AR82" s="144" t="s">
        <v>164</v>
      </c>
      <c r="AT82" s="144" t="s">
        <v>160</v>
      </c>
      <c r="AU82" s="144" t="s">
        <v>80</v>
      </c>
      <c r="AY82" s="16" t="s">
        <v>157</v>
      </c>
      <c r="BE82" s="145">
        <f>IF(N82="základní",J82,0)</f>
        <v>0</v>
      </c>
      <c r="BF82" s="145">
        <f>IF(N82="snížená",J82,0)</f>
        <v>0</v>
      </c>
      <c r="BG82" s="145">
        <f>IF(N82="zákl. přenesená",J82,0)</f>
        <v>0</v>
      </c>
      <c r="BH82" s="145">
        <f>IF(N82="sníž. přenesená",J82,0)</f>
        <v>0</v>
      </c>
      <c r="BI82" s="145">
        <f>IF(N82="nulová",J82,0)</f>
        <v>0</v>
      </c>
      <c r="BJ82" s="16" t="s">
        <v>88</v>
      </c>
      <c r="BK82" s="145">
        <f>ROUND(I82*H82,2)</f>
        <v>0</v>
      </c>
      <c r="BL82" s="16" t="s">
        <v>164</v>
      </c>
      <c r="BM82" s="144" t="s">
        <v>6160</v>
      </c>
    </row>
    <row r="83" spans="2:65" s="1" customFormat="1">
      <c r="B83" s="28"/>
      <c r="D83" s="150" t="s">
        <v>214</v>
      </c>
      <c r="F83" s="204" t="s">
        <v>6161</v>
      </c>
      <c r="L83" s="28"/>
      <c r="M83" s="152"/>
      <c r="T83" s="52"/>
      <c r="AT83" s="16" t="s">
        <v>214</v>
      </c>
      <c r="AU83" s="16" t="s">
        <v>80</v>
      </c>
    </row>
    <row r="84" spans="2:65" s="1" customFormat="1" ht="21.75" customHeight="1">
      <c r="B84" s="28"/>
      <c r="C84" s="198" t="s">
        <v>88</v>
      </c>
      <c r="D84" s="198" t="s">
        <v>160</v>
      </c>
      <c r="E84" s="199" t="s">
        <v>6162</v>
      </c>
      <c r="F84" s="200" t="s">
        <v>6163</v>
      </c>
      <c r="G84" s="201" t="s">
        <v>220</v>
      </c>
      <c r="H84" s="202">
        <v>1</v>
      </c>
      <c r="I84" s="903"/>
      <c r="J84" s="203">
        <f>ROUND(I84*H84,2)</f>
        <v>0</v>
      </c>
      <c r="K84" s="200" t="s">
        <v>2720</v>
      </c>
      <c r="L84" s="28"/>
      <c r="M84" s="140" t="s">
        <v>1</v>
      </c>
      <c r="N84" s="141" t="s">
        <v>38</v>
      </c>
      <c r="O84" s="142">
        <v>0</v>
      </c>
      <c r="P84" s="142">
        <f>O84*H84</f>
        <v>0</v>
      </c>
      <c r="Q84" s="142">
        <v>0</v>
      </c>
      <c r="R84" s="142">
        <f>Q84*H84</f>
        <v>0</v>
      </c>
      <c r="S84" s="142">
        <v>0</v>
      </c>
      <c r="T84" s="143">
        <f>S84*H84</f>
        <v>0</v>
      </c>
      <c r="AR84" s="144" t="s">
        <v>164</v>
      </c>
      <c r="AT84" s="144" t="s">
        <v>160</v>
      </c>
      <c r="AU84" s="144" t="s">
        <v>80</v>
      </c>
      <c r="AY84" s="16" t="s">
        <v>157</v>
      </c>
      <c r="BE84" s="145">
        <f>IF(N84="základní",J84,0)</f>
        <v>0</v>
      </c>
      <c r="BF84" s="145">
        <f>IF(N84="snížená",J84,0)</f>
        <v>0</v>
      </c>
      <c r="BG84" s="145">
        <f>IF(N84="zákl. přenesená",J84,0)</f>
        <v>0</v>
      </c>
      <c r="BH84" s="145">
        <f>IF(N84="sníž. přenesená",J84,0)</f>
        <v>0</v>
      </c>
      <c r="BI84" s="145">
        <f>IF(N84="nulová",J84,0)</f>
        <v>0</v>
      </c>
      <c r="BJ84" s="16" t="s">
        <v>88</v>
      </c>
      <c r="BK84" s="145">
        <f>ROUND(I84*H84,2)</f>
        <v>0</v>
      </c>
      <c r="BL84" s="16" t="s">
        <v>164</v>
      </c>
      <c r="BM84" s="144" t="s">
        <v>6164</v>
      </c>
    </row>
    <row r="85" spans="2:65" s="1" customFormat="1">
      <c r="B85" s="28"/>
      <c r="D85" s="150" t="s">
        <v>214</v>
      </c>
      <c r="F85" s="204" t="s">
        <v>6165</v>
      </c>
      <c r="L85" s="28"/>
      <c r="M85" s="152"/>
      <c r="T85" s="52"/>
      <c r="AT85" s="16" t="s">
        <v>214</v>
      </c>
      <c r="AU85" s="16" t="s">
        <v>80</v>
      </c>
    </row>
    <row r="86" spans="2:65" s="1" customFormat="1" ht="21.75" customHeight="1">
      <c r="B86" s="28"/>
      <c r="C86" s="198" t="s">
        <v>95</v>
      </c>
      <c r="D86" s="198" t="s">
        <v>160</v>
      </c>
      <c r="E86" s="199" t="s">
        <v>6166</v>
      </c>
      <c r="F86" s="200" t="s">
        <v>1885</v>
      </c>
      <c r="G86" s="201" t="s">
        <v>220</v>
      </c>
      <c r="H86" s="202">
        <v>1</v>
      </c>
      <c r="I86" s="903"/>
      <c r="J86" s="203">
        <f>ROUND(I86*H86,2)</f>
        <v>0</v>
      </c>
      <c r="K86" s="200" t="s">
        <v>2720</v>
      </c>
      <c r="L86" s="28"/>
      <c r="M86" s="140" t="s">
        <v>1</v>
      </c>
      <c r="N86" s="141" t="s">
        <v>38</v>
      </c>
      <c r="O86" s="142">
        <v>0</v>
      </c>
      <c r="P86" s="142">
        <f>O86*H86</f>
        <v>0</v>
      </c>
      <c r="Q86" s="142">
        <v>0</v>
      </c>
      <c r="R86" s="142">
        <f>Q86*H86</f>
        <v>0</v>
      </c>
      <c r="S86" s="142">
        <v>0</v>
      </c>
      <c r="T86" s="143">
        <f>S86*H86</f>
        <v>0</v>
      </c>
      <c r="AR86" s="144" t="s">
        <v>164</v>
      </c>
      <c r="AT86" s="144" t="s">
        <v>160</v>
      </c>
      <c r="AU86" s="144" t="s">
        <v>80</v>
      </c>
      <c r="AY86" s="16" t="s">
        <v>157</v>
      </c>
      <c r="BE86" s="145">
        <f>IF(N86="základní",J86,0)</f>
        <v>0</v>
      </c>
      <c r="BF86" s="145">
        <f>IF(N86="snížená",J86,0)</f>
        <v>0</v>
      </c>
      <c r="BG86" s="145">
        <f>IF(N86="zákl. přenesená",J86,0)</f>
        <v>0</v>
      </c>
      <c r="BH86" s="145">
        <f>IF(N86="sníž. přenesená",J86,0)</f>
        <v>0</v>
      </c>
      <c r="BI86" s="145">
        <f>IF(N86="nulová",J86,0)</f>
        <v>0</v>
      </c>
      <c r="BJ86" s="16" t="s">
        <v>88</v>
      </c>
      <c r="BK86" s="145">
        <f>ROUND(I86*H86,2)</f>
        <v>0</v>
      </c>
      <c r="BL86" s="16" t="s">
        <v>164</v>
      </c>
      <c r="BM86" s="144" t="s">
        <v>6167</v>
      </c>
    </row>
    <row r="87" spans="2:65" s="1" customFormat="1">
      <c r="B87" s="28"/>
      <c r="D87" s="150" t="s">
        <v>214</v>
      </c>
      <c r="F87" s="204" t="s">
        <v>6168</v>
      </c>
      <c r="L87" s="28"/>
      <c r="M87" s="152"/>
      <c r="T87" s="52"/>
      <c r="AT87" s="16" t="s">
        <v>214</v>
      </c>
      <c r="AU87" s="16" t="s">
        <v>80</v>
      </c>
    </row>
    <row r="88" spans="2:65" s="1" customFormat="1" ht="16.5" customHeight="1">
      <c r="B88" s="28"/>
      <c r="C88" s="198" t="s">
        <v>164</v>
      </c>
      <c r="D88" s="198" t="s">
        <v>160</v>
      </c>
      <c r="E88" s="199" t="s">
        <v>6169</v>
      </c>
      <c r="F88" s="200" t="s">
        <v>6170</v>
      </c>
      <c r="G88" s="201" t="s">
        <v>220</v>
      </c>
      <c r="H88" s="202">
        <v>1</v>
      </c>
      <c r="I88" s="903"/>
      <c r="J88" s="203">
        <f>ROUND(I88*H88,2)</f>
        <v>0</v>
      </c>
      <c r="K88" s="200" t="s">
        <v>2720</v>
      </c>
      <c r="L88" s="28"/>
      <c r="M88" s="140" t="s">
        <v>1</v>
      </c>
      <c r="N88" s="141" t="s">
        <v>38</v>
      </c>
      <c r="O88" s="142">
        <v>0</v>
      </c>
      <c r="P88" s="142">
        <f>O88*H88</f>
        <v>0</v>
      </c>
      <c r="Q88" s="142">
        <v>0</v>
      </c>
      <c r="R88" s="142">
        <f>Q88*H88</f>
        <v>0</v>
      </c>
      <c r="S88" s="142">
        <v>0</v>
      </c>
      <c r="T88" s="143">
        <f>S88*H88</f>
        <v>0</v>
      </c>
      <c r="AR88" s="144" t="s">
        <v>164</v>
      </c>
      <c r="AT88" s="144" t="s">
        <v>160</v>
      </c>
      <c r="AU88" s="144" t="s">
        <v>80</v>
      </c>
      <c r="AY88" s="16" t="s">
        <v>157</v>
      </c>
      <c r="BE88" s="145">
        <f>IF(N88="základní",J88,0)</f>
        <v>0</v>
      </c>
      <c r="BF88" s="145">
        <f>IF(N88="snížená",J88,0)</f>
        <v>0</v>
      </c>
      <c r="BG88" s="145">
        <f>IF(N88="zákl. přenesená",J88,0)</f>
        <v>0</v>
      </c>
      <c r="BH88" s="145">
        <f>IF(N88="sníž. přenesená",J88,0)</f>
        <v>0</v>
      </c>
      <c r="BI88" s="145">
        <f>IF(N88="nulová",J88,0)</f>
        <v>0</v>
      </c>
      <c r="BJ88" s="16" t="s">
        <v>88</v>
      </c>
      <c r="BK88" s="145">
        <f>ROUND(I88*H88,2)</f>
        <v>0</v>
      </c>
      <c r="BL88" s="16" t="s">
        <v>164</v>
      </c>
      <c r="BM88" s="144" t="s">
        <v>6171</v>
      </c>
    </row>
    <row r="89" spans="2:65" s="1" customFormat="1">
      <c r="B89" s="28"/>
      <c r="D89" s="150" t="s">
        <v>214</v>
      </c>
      <c r="F89" s="204" t="s">
        <v>6172</v>
      </c>
      <c r="L89" s="28"/>
      <c r="M89" s="152"/>
      <c r="T89" s="52"/>
      <c r="AT89" s="16" t="s">
        <v>214</v>
      </c>
      <c r="AU89" s="16" t="s">
        <v>80</v>
      </c>
    </row>
    <row r="90" spans="2:65" s="1" customFormat="1" ht="16.5" customHeight="1">
      <c r="B90" s="28"/>
      <c r="C90" s="198" t="s">
        <v>156</v>
      </c>
      <c r="D90" s="198" t="s">
        <v>160</v>
      </c>
      <c r="E90" s="199" t="s">
        <v>6173</v>
      </c>
      <c r="F90" s="200" t="s">
        <v>6174</v>
      </c>
      <c r="G90" s="201" t="s">
        <v>228</v>
      </c>
      <c r="H90" s="202">
        <v>21</v>
      </c>
      <c r="I90" s="903"/>
      <c r="J90" s="203">
        <f>ROUND(I90*H90,2)</f>
        <v>0</v>
      </c>
      <c r="K90" s="200" t="s">
        <v>2720</v>
      </c>
      <c r="L90" s="28"/>
      <c r="M90" s="140" t="s">
        <v>1</v>
      </c>
      <c r="N90" s="141" t="s">
        <v>38</v>
      </c>
      <c r="O90" s="142">
        <v>0</v>
      </c>
      <c r="P90" s="142">
        <f>O90*H90</f>
        <v>0</v>
      </c>
      <c r="Q90" s="142">
        <v>0</v>
      </c>
      <c r="R90" s="142">
        <f>Q90*H90</f>
        <v>0</v>
      </c>
      <c r="S90" s="142">
        <v>0</v>
      </c>
      <c r="T90" s="143">
        <f>S90*H90</f>
        <v>0</v>
      </c>
      <c r="AR90" s="144" t="s">
        <v>164</v>
      </c>
      <c r="AT90" s="144" t="s">
        <v>160</v>
      </c>
      <c r="AU90" s="144" t="s">
        <v>80</v>
      </c>
      <c r="AY90" s="16" t="s">
        <v>157</v>
      </c>
      <c r="BE90" s="145">
        <f>IF(N90="základní",J90,0)</f>
        <v>0</v>
      </c>
      <c r="BF90" s="145">
        <f>IF(N90="snížená",J90,0)</f>
        <v>0</v>
      </c>
      <c r="BG90" s="145">
        <f>IF(N90="zákl. přenesená",J90,0)</f>
        <v>0</v>
      </c>
      <c r="BH90" s="145">
        <f>IF(N90="sníž. přenesená",J90,0)</f>
        <v>0</v>
      </c>
      <c r="BI90" s="145">
        <f>IF(N90="nulová",J90,0)</f>
        <v>0</v>
      </c>
      <c r="BJ90" s="16" t="s">
        <v>88</v>
      </c>
      <c r="BK90" s="145">
        <f>ROUND(I90*H90,2)</f>
        <v>0</v>
      </c>
      <c r="BL90" s="16" t="s">
        <v>164</v>
      </c>
      <c r="BM90" s="144" t="s">
        <v>6175</v>
      </c>
    </row>
    <row r="91" spans="2:65" s="1" customFormat="1">
      <c r="B91" s="28"/>
      <c r="D91" s="150" t="s">
        <v>214</v>
      </c>
      <c r="F91" s="204" t="s">
        <v>6176</v>
      </c>
      <c r="L91" s="28"/>
      <c r="M91" s="171"/>
      <c r="N91" s="172"/>
      <c r="O91" s="172"/>
      <c r="P91" s="172"/>
      <c r="Q91" s="172"/>
      <c r="R91" s="172"/>
      <c r="S91" s="172"/>
      <c r="T91" s="173"/>
      <c r="AT91" s="16" t="s">
        <v>214</v>
      </c>
      <c r="AU91" s="16" t="s">
        <v>80</v>
      </c>
    </row>
    <row r="92" spans="2:65" s="1" customFormat="1" ht="7" customHeight="1">
      <c r="B92" s="40"/>
      <c r="C92" s="41"/>
      <c r="D92" s="41"/>
      <c r="E92" s="41"/>
      <c r="F92" s="41"/>
      <c r="G92" s="41"/>
      <c r="H92" s="41"/>
      <c r="I92" s="41"/>
      <c r="J92" s="41"/>
      <c r="K92" s="41"/>
      <c r="L92" s="28"/>
    </row>
  </sheetData>
  <sheetProtection formatColumns="0" formatRows="0" autoFilter="0"/>
  <autoFilter ref="C79:K91" xr:uid="{0A1C7D47-4DB7-497A-9807-B60018FFCC1E}"/>
  <mergeCells count="8">
    <mergeCell ref="E50:H50"/>
    <mergeCell ref="E70:H70"/>
    <mergeCell ref="E72:H72"/>
    <mergeCell ref="L2:V2"/>
    <mergeCell ref="E7:H7"/>
    <mergeCell ref="E9:H9"/>
    <mergeCell ref="E27:H27"/>
    <mergeCell ref="E48:H48"/>
  </mergeCells>
  <hyperlinks>
    <hyperlink ref="F83" r:id="rId1" xr:uid="{11F9633A-2EB9-452C-848A-86B23515E53A}"/>
    <hyperlink ref="F85" r:id="rId2" xr:uid="{6245A8CF-9489-4E6A-AFCF-69B367B4F34C}"/>
    <hyperlink ref="F87" r:id="rId3" xr:uid="{A2D62095-F171-4E77-B411-5064D91313B0}"/>
    <hyperlink ref="F89" r:id="rId4" xr:uid="{174C781B-A4B0-4A31-A411-F86D7293DBC6}"/>
    <hyperlink ref="F91" r:id="rId5" xr:uid="{F19588C8-7B4E-4009-886F-CE930AEF23BF}"/>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7EA5C-786E-47C4-9713-04D70F17B245}">
  <sheetPr codeName="List28">
    <pageSetUpPr fitToPage="1"/>
  </sheetPr>
  <dimension ref="B2:BM619"/>
  <sheetViews>
    <sheetView showGridLines="0" topLeftCell="A517" zoomScaleNormal="100" workbookViewId="0">
      <selection activeCell="W87" sqref="W87"/>
    </sheetView>
  </sheetViews>
  <sheetFormatPr defaultRowHeight="10"/>
  <cols>
    <col min="1" max="1" width="8.33203125" customWidth="1"/>
    <col min="2" max="2" width="1.1093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1" width="22.33203125" customWidth="1"/>
    <col min="12" max="12" width="9.33203125" customWidth="1"/>
    <col min="13" max="13" width="10.77734375" hidden="1" customWidth="1"/>
    <col min="14" max="14" width="9.33203125" hidden="1" customWidth="1"/>
    <col min="15" max="20" width="14.109375" hidden="1" customWidth="1"/>
    <col min="21" max="21" width="16.33203125"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 min="257" max="257" width="8.33203125" customWidth="1"/>
    <col min="258" max="258" width="1.109375" customWidth="1"/>
    <col min="259" max="259" width="4.109375" customWidth="1"/>
    <col min="260" max="260" width="4.33203125" customWidth="1"/>
    <col min="261" max="261" width="17.109375" customWidth="1"/>
    <col min="262" max="262" width="50.77734375" customWidth="1"/>
    <col min="263" max="263" width="7.44140625" customWidth="1"/>
    <col min="264" max="264" width="14" customWidth="1"/>
    <col min="265" max="265" width="15.77734375" customWidth="1"/>
    <col min="266" max="267" width="22.33203125" customWidth="1"/>
    <col min="269" max="277" width="0" hidden="1" customWidth="1"/>
    <col min="278" max="278" width="12.33203125" customWidth="1"/>
    <col min="279" max="279" width="16.33203125" customWidth="1"/>
    <col min="280" max="280" width="12.33203125" customWidth="1"/>
    <col min="281" max="281" width="15" customWidth="1"/>
    <col min="282" max="282" width="11" customWidth="1"/>
    <col min="283" max="283" width="15" customWidth="1"/>
    <col min="284" max="284" width="16.33203125" customWidth="1"/>
    <col min="285" max="285" width="11" customWidth="1"/>
    <col min="286" max="286" width="15" customWidth="1"/>
    <col min="287" max="287" width="16.33203125" customWidth="1"/>
    <col min="300" max="321" width="0" hidden="1" customWidth="1"/>
    <col min="513" max="513" width="8.33203125" customWidth="1"/>
    <col min="514" max="514" width="1.109375" customWidth="1"/>
    <col min="515" max="515" width="4.109375" customWidth="1"/>
    <col min="516" max="516" width="4.33203125" customWidth="1"/>
    <col min="517" max="517" width="17.109375" customWidth="1"/>
    <col min="518" max="518" width="50.77734375" customWidth="1"/>
    <col min="519" max="519" width="7.44140625" customWidth="1"/>
    <col min="520" max="520" width="14" customWidth="1"/>
    <col min="521" max="521" width="15.77734375" customWidth="1"/>
    <col min="522" max="523" width="22.33203125" customWidth="1"/>
    <col min="525" max="533" width="0" hidden="1" customWidth="1"/>
    <col min="534" max="534" width="12.33203125" customWidth="1"/>
    <col min="535" max="535" width="16.33203125" customWidth="1"/>
    <col min="536" max="536" width="12.33203125" customWidth="1"/>
    <col min="537" max="537" width="15" customWidth="1"/>
    <col min="538" max="538" width="11" customWidth="1"/>
    <col min="539" max="539" width="15" customWidth="1"/>
    <col min="540" max="540" width="16.33203125" customWidth="1"/>
    <col min="541" max="541" width="11" customWidth="1"/>
    <col min="542" max="542" width="15" customWidth="1"/>
    <col min="543" max="543" width="16.33203125" customWidth="1"/>
    <col min="556" max="577" width="0" hidden="1" customWidth="1"/>
    <col min="769" max="769" width="8.33203125" customWidth="1"/>
    <col min="770" max="770" width="1.109375" customWidth="1"/>
    <col min="771" max="771" width="4.109375" customWidth="1"/>
    <col min="772" max="772" width="4.33203125" customWidth="1"/>
    <col min="773" max="773" width="17.109375" customWidth="1"/>
    <col min="774" max="774" width="50.77734375" customWidth="1"/>
    <col min="775" max="775" width="7.44140625" customWidth="1"/>
    <col min="776" max="776" width="14" customWidth="1"/>
    <col min="777" max="777" width="15.77734375" customWidth="1"/>
    <col min="778" max="779" width="22.33203125" customWidth="1"/>
    <col min="781" max="789" width="0" hidden="1" customWidth="1"/>
    <col min="790" max="790" width="12.33203125" customWidth="1"/>
    <col min="791" max="791" width="16.33203125" customWidth="1"/>
    <col min="792" max="792" width="12.33203125" customWidth="1"/>
    <col min="793" max="793" width="15" customWidth="1"/>
    <col min="794" max="794" width="11" customWidth="1"/>
    <col min="795" max="795" width="15" customWidth="1"/>
    <col min="796" max="796" width="16.33203125" customWidth="1"/>
    <col min="797" max="797" width="11" customWidth="1"/>
    <col min="798" max="798" width="15" customWidth="1"/>
    <col min="799" max="799" width="16.33203125" customWidth="1"/>
    <col min="812" max="833" width="0" hidden="1" customWidth="1"/>
    <col min="1025" max="1025" width="8.33203125" customWidth="1"/>
    <col min="1026" max="1026" width="1.109375" customWidth="1"/>
    <col min="1027" max="1027" width="4.109375" customWidth="1"/>
    <col min="1028" max="1028" width="4.33203125" customWidth="1"/>
    <col min="1029" max="1029" width="17.109375" customWidth="1"/>
    <col min="1030" max="1030" width="50.77734375" customWidth="1"/>
    <col min="1031" max="1031" width="7.44140625" customWidth="1"/>
    <col min="1032" max="1032" width="14" customWidth="1"/>
    <col min="1033" max="1033" width="15.77734375" customWidth="1"/>
    <col min="1034" max="1035" width="22.33203125" customWidth="1"/>
    <col min="1037" max="1045" width="0" hidden="1" customWidth="1"/>
    <col min="1046" max="1046" width="12.33203125" customWidth="1"/>
    <col min="1047" max="1047" width="16.33203125" customWidth="1"/>
    <col min="1048" max="1048" width="12.33203125" customWidth="1"/>
    <col min="1049" max="1049" width="15" customWidth="1"/>
    <col min="1050" max="1050" width="11" customWidth="1"/>
    <col min="1051" max="1051" width="15" customWidth="1"/>
    <col min="1052" max="1052" width="16.33203125" customWidth="1"/>
    <col min="1053" max="1053" width="11" customWidth="1"/>
    <col min="1054" max="1054" width="15" customWidth="1"/>
    <col min="1055" max="1055" width="16.33203125" customWidth="1"/>
    <col min="1068" max="1089" width="0" hidden="1" customWidth="1"/>
    <col min="1281" max="1281" width="8.33203125" customWidth="1"/>
    <col min="1282" max="1282" width="1.109375" customWidth="1"/>
    <col min="1283" max="1283" width="4.109375" customWidth="1"/>
    <col min="1284" max="1284" width="4.33203125" customWidth="1"/>
    <col min="1285" max="1285" width="17.109375" customWidth="1"/>
    <col min="1286" max="1286" width="50.77734375" customWidth="1"/>
    <col min="1287" max="1287" width="7.44140625" customWidth="1"/>
    <col min="1288" max="1288" width="14" customWidth="1"/>
    <col min="1289" max="1289" width="15.77734375" customWidth="1"/>
    <col min="1290" max="1291" width="22.33203125" customWidth="1"/>
    <col min="1293" max="1301" width="0" hidden="1" customWidth="1"/>
    <col min="1302" max="1302" width="12.33203125" customWidth="1"/>
    <col min="1303" max="1303" width="16.33203125" customWidth="1"/>
    <col min="1304" max="1304" width="12.33203125" customWidth="1"/>
    <col min="1305" max="1305" width="15" customWidth="1"/>
    <col min="1306" max="1306" width="11" customWidth="1"/>
    <col min="1307" max="1307" width="15" customWidth="1"/>
    <col min="1308" max="1308" width="16.33203125" customWidth="1"/>
    <col min="1309" max="1309" width="11" customWidth="1"/>
    <col min="1310" max="1310" width="15" customWidth="1"/>
    <col min="1311" max="1311" width="16.33203125" customWidth="1"/>
    <col min="1324" max="1345" width="0" hidden="1" customWidth="1"/>
    <col min="1537" max="1537" width="8.33203125" customWidth="1"/>
    <col min="1538" max="1538" width="1.109375" customWidth="1"/>
    <col min="1539" max="1539" width="4.109375" customWidth="1"/>
    <col min="1540" max="1540" width="4.33203125" customWidth="1"/>
    <col min="1541" max="1541" width="17.109375" customWidth="1"/>
    <col min="1542" max="1542" width="50.77734375" customWidth="1"/>
    <col min="1543" max="1543" width="7.44140625" customWidth="1"/>
    <col min="1544" max="1544" width="14" customWidth="1"/>
    <col min="1545" max="1545" width="15.77734375" customWidth="1"/>
    <col min="1546" max="1547" width="22.33203125" customWidth="1"/>
    <col min="1549" max="1557" width="0" hidden="1" customWidth="1"/>
    <col min="1558" max="1558" width="12.33203125" customWidth="1"/>
    <col min="1559" max="1559" width="16.33203125" customWidth="1"/>
    <col min="1560" max="1560" width="12.33203125" customWidth="1"/>
    <col min="1561" max="1561" width="15" customWidth="1"/>
    <col min="1562" max="1562" width="11" customWidth="1"/>
    <col min="1563" max="1563" width="15" customWidth="1"/>
    <col min="1564" max="1564" width="16.33203125" customWidth="1"/>
    <col min="1565" max="1565" width="11" customWidth="1"/>
    <col min="1566" max="1566" width="15" customWidth="1"/>
    <col min="1567" max="1567" width="16.33203125" customWidth="1"/>
    <col min="1580" max="1601" width="0" hidden="1" customWidth="1"/>
    <col min="1793" max="1793" width="8.33203125" customWidth="1"/>
    <col min="1794" max="1794" width="1.109375" customWidth="1"/>
    <col min="1795" max="1795" width="4.109375" customWidth="1"/>
    <col min="1796" max="1796" width="4.33203125" customWidth="1"/>
    <col min="1797" max="1797" width="17.109375" customWidth="1"/>
    <col min="1798" max="1798" width="50.77734375" customWidth="1"/>
    <col min="1799" max="1799" width="7.44140625" customWidth="1"/>
    <col min="1800" max="1800" width="14" customWidth="1"/>
    <col min="1801" max="1801" width="15.77734375" customWidth="1"/>
    <col min="1802" max="1803" width="22.33203125" customWidth="1"/>
    <col min="1805" max="1813" width="0" hidden="1" customWidth="1"/>
    <col min="1814" max="1814" width="12.33203125" customWidth="1"/>
    <col min="1815" max="1815" width="16.33203125" customWidth="1"/>
    <col min="1816" max="1816" width="12.33203125" customWidth="1"/>
    <col min="1817" max="1817" width="15" customWidth="1"/>
    <col min="1818" max="1818" width="11" customWidth="1"/>
    <col min="1819" max="1819" width="15" customWidth="1"/>
    <col min="1820" max="1820" width="16.33203125" customWidth="1"/>
    <col min="1821" max="1821" width="11" customWidth="1"/>
    <col min="1822" max="1822" width="15" customWidth="1"/>
    <col min="1823" max="1823" width="16.33203125" customWidth="1"/>
    <col min="1836" max="1857" width="0" hidden="1" customWidth="1"/>
    <col min="2049" max="2049" width="8.33203125" customWidth="1"/>
    <col min="2050" max="2050" width="1.109375" customWidth="1"/>
    <col min="2051" max="2051" width="4.109375" customWidth="1"/>
    <col min="2052" max="2052" width="4.33203125" customWidth="1"/>
    <col min="2053" max="2053" width="17.109375" customWidth="1"/>
    <col min="2054" max="2054" width="50.77734375" customWidth="1"/>
    <col min="2055" max="2055" width="7.44140625" customWidth="1"/>
    <col min="2056" max="2056" width="14" customWidth="1"/>
    <col min="2057" max="2057" width="15.77734375" customWidth="1"/>
    <col min="2058" max="2059" width="22.33203125" customWidth="1"/>
    <col min="2061" max="2069" width="0" hidden="1" customWidth="1"/>
    <col min="2070" max="2070" width="12.33203125" customWidth="1"/>
    <col min="2071" max="2071" width="16.33203125" customWidth="1"/>
    <col min="2072" max="2072" width="12.33203125" customWidth="1"/>
    <col min="2073" max="2073" width="15" customWidth="1"/>
    <col min="2074" max="2074" width="11" customWidth="1"/>
    <col min="2075" max="2075" width="15" customWidth="1"/>
    <col min="2076" max="2076" width="16.33203125" customWidth="1"/>
    <col min="2077" max="2077" width="11" customWidth="1"/>
    <col min="2078" max="2078" width="15" customWidth="1"/>
    <col min="2079" max="2079" width="16.33203125" customWidth="1"/>
    <col min="2092" max="2113" width="0" hidden="1" customWidth="1"/>
    <col min="2305" max="2305" width="8.33203125" customWidth="1"/>
    <col min="2306" max="2306" width="1.109375" customWidth="1"/>
    <col min="2307" max="2307" width="4.109375" customWidth="1"/>
    <col min="2308" max="2308" width="4.33203125" customWidth="1"/>
    <col min="2309" max="2309" width="17.109375" customWidth="1"/>
    <col min="2310" max="2310" width="50.77734375" customWidth="1"/>
    <col min="2311" max="2311" width="7.44140625" customWidth="1"/>
    <col min="2312" max="2312" width="14" customWidth="1"/>
    <col min="2313" max="2313" width="15.77734375" customWidth="1"/>
    <col min="2314" max="2315" width="22.33203125" customWidth="1"/>
    <col min="2317" max="2325" width="0" hidden="1" customWidth="1"/>
    <col min="2326" max="2326" width="12.33203125" customWidth="1"/>
    <col min="2327" max="2327" width="16.33203125" customWidth="1"/>
    <col min="2328" max="2328" width="12.33203125" customWidth="1"/>
    <col min="2329" max="2329" width="15" customWidth="1"/>
    <col min="2330" max="2330" width="11" customWidth="1"/>
    <col min="2331" max="2331" width="15" customWidth="1"/>
    <col min="2332" max="2332" width="16.33203125" customWidth="1"/>
    <col min="2333" max="2333" width="11" customWidth="1"/>
    <col min="2334" max="2334" width="15" customWidth="1"/>
    <col min="2335" max="2335" width="16.33203125" customWidth="1"/>
    <col min="2348" max="2369" width="0" hidden="1" customWidth="1"/>
    <col min="2561" max="2561" width="8.33203125" customWidth="1"/>
    <col min="2562" max="2562" width="1.109375" customWidth="1"/>
    <col min="2563" max="2563" width="4.109375" customWidth="1"/>
    <col min="2564" max="2564" width="4.33203125" customWidth="1"/>
    <col min="2565" max="2565" width="17.109375" customWidth="1"/>
    <col min="2566" max="2566" width="50.77734375" customWidth="1"/>
    <col min="2567" max="2567" width="7.44140625" customWidth="1"/>
    <col min="2568" max="2568" width="14" customWidth="1"/>
    <col min="2569" max="2569" width="15.77734375" customWidth="1"/>
    <col min="2570" max="2571" width="22.33203125" customWidth="1"/>
    <col min="2573" max="2581" width="0" hidden="1" customWidth="1"/>
    <col min="2582" max="2582" width="12.33203125" customWidth="1"/>
    <col min="2583" max="2583" width="16.33203125" customWidth="1"/>
    <col min="2584" max="2584" width="12.33203125" customWidth="1"/>
    <col min="2585" max="2585" width="15" customWidth="1"/>
    <col min="2586" max="2586" width="11" customWidth="1"/>
    <col min="2587" max="2587" width="15" customWidth="1"/>
    <col min="2588" max="2588" width="16.33203125" customWidth="1"/>
    <col min="2589" max="2589" width="11" customWidth="1"/>
    <col min="2590" max="2590" width="15" customWidth="1"/>
    <col min="2591" max="2591" width="16.33203125" customWidth="1"/>
    <col min="2604" max="2625" width="0" hidden="1" customWidth="1"/>
    <col min="2817" max="2817" width="8.33203125" customWidth="1"/>
    <col min="2818" max="2818" width="1.109375" customWidth="1"/>
    <col min="2819" max="2819" width="4.109375" customWidth="1"/>
    <col min="2820" max="2820" width="4.33203125" customWidth="1"/>
    <col min="2821" max="2821" width="17.109375" customWidth="1"/>
    <col min="2822" max="2822" width="50.77734375" customWidth="1"/>
    <col min="2823" max="2823" width="7.44140625" customWidth="1"/>
    <col min="2824" max="2824" width="14" customWidth="1"/>
    <col min="2825" max="2825" width="15.77734375" customWidth="1"/>
    <col min="2826" max="2827" width="22.33203125" customWidth="1"/>
    <col min="2829" max="2837" width="0" hidden="1" customWidth="1"/>
    <col min="2838" max="2838" width="12.33203125" customWidth="1"/>
    <col min="2839" max="2839" width="16.33203125" customWidth="1"/>
    <col min="2840" max="2840" width="12.33203125" customWidth="1"/>
    <col min="2841" max="2841" width="15" customWidth="1"/>
    <col min="2842" max="2842" width="11" customWidth="1"/>
    <col min="2843" max="2843" width="15" customWidth="1"/>
    <col min="2844" max="2844" width="16.33203125" customWidth="1"/>
    <col min="2845" max="2845" width="11" customWidth="1"/>
    <col min="2846" max="2846" width="15" customWidth="1"/>
    <col min="2847" max="2847" width="16.33203125" customWidth="1"/>
    <col min="2860" max="2881" width="0" hidden="1" customWidth="1"/>
    <col min="3073" max="3073" width="8.33203125" customWidth="1"/>
    <col min="3074" max="3074" width="1.109375" customWidth="1"/>
    <col min="3075" max="3075" width="4.109375" customWidth="1"/>
    <col min="3076" max="3076" width="4.33203125" customWidth="1"/>
    <col min="3077" max="3077" width="17.109375" customWidth="1"/>
    <col min="3078" max="3078" width="50.77734375" customWidth="1"/>
    <col min="3079" max="3079" width="7.44140625" customWidth="1"/>
    <col min="3080" max="3080" width="14" customWidth="1"/>
    <col min="3081" max="3081" width="15.77734375" customWidth="1"/>
    <col min="3082" max="3083" width="22.33203125" customWidth="1"/>
    <col min="3085" max="3093" width="0" hidden="1" customWidth="1"/>
    <col min="3094" max="3094" width="12.33203125" customWidth="1"/>
    <col min="3095" max="3095" width="16.33203125" customWidth="1"/>
    <col min="3096" max="3096" width="12.33203125" customWidth="1"/>
    <col min="3097" max="3097" width="15" customWidth="1"/>
    <col min="3098" max="3098" width="11" customWidth="1"/>
    <col min="3099" max="3099" width="15" customWidth="1"/>
    <col min="3100" max="3100" width="16.33203125" customWidth="1"/>
    <col min="3101" max="3101" width="11" customWidth="1"/>
    <col min="3102" max="3102" width="15" customWidth="1"/>
    <col min="3103" max="3103" width="16.33203125" customWidth="1"/>
    <col min="3116" max="3137" width="0" hidden="1" customWidth="1"/>
    <col min="3329" max="3329" width="8.33203125" customWidth="1"/>
    <col min="3330" max="3330" width="1.109375" customWidth="1"/>
    <col min="3331" max="3331" width="4.109375" customWidth="1"/>
    <col min="3332" max="3332" width="4.33203125" customWidth="1"/>
    <col min="3333" max="3333" width="17.109375" customWidth="1"/>
    <col min="3334" max="3334" width="50.77734375" customWidth="1"/>
    <col min="3335" max="3335" width="7.44140625" customWidth="1"/>
    <col min="3336" max="3336" width="14" customWidth="1"/>
    <col min="3337" max="3337" width="15.77734375" customWidth="1"/>
    <col min="3338" max="3339" width="22.33203125" customWidth="1"/>
    <col min="3341" max="3349" width="0" hidden="1" customWidth="1"/>
    <col min="3350" max="3350" width="12.33203125" customWidth="1"/>
    <col min="3351" max="3351" width="16.33203125" customWidth="1"/>
    <col min="3352" max="3352" width="12.33203125" customWidth="1"/>
    <col min="3353" max="3353" width="15" customWidth="1"/>
    <col min="3354" max="3354" width="11" customWidth="1"/>
    <col min="3355" max="3355" width="15" customWidth="1"/>
    <col min="3356" max="3356" width="16.33203125" customWidth="1"/>
    <col min="3357" max="3357" width="11" customWidth="1"/>
    <col min="3358" max="3358" width="15" customWidth="1"/>
    <col min="3359" max="3359" width="16.33203125" customWidth="1"/>
    <col min="3372" max="3393" width="0" hidden="1" customWidth="1"/>
    <col min="3585" max="3585" width="8.33203125" customWidth="1"/>
    <col min="3586" max="3586" width="1.109375" customWidth="1"/>
    <col min="3587" max="3587" width="4.109375" customWidth="1"/>
    <col min="3588" max="3588" width="4.33203125" customWidth="1"/>
    <col min="3589" max="3589" width="17.109375" customWidth="1"/>
    <col min="3590" max="3590" width="50.77734375" customWidth="1"/>
    <col min="3591" max="3591" width="7.44140625" customWidth="1"/>
    <col min="3592" max="3592" width="14" customWidth="1"/>
    <col min="3593" max="3593" width="15.77734375" customWidth="1"/>
    <col min="3594" max="3595" width="22.33203125" customWidth="1"/>
    <col min="3597" max="3605" width="0" hidden="1" customWidth="1"/>
    <col min="3606" max="3606" width="12.33203125" customWidth="1"/>
    <col min="3607" max="3607" width="16.33203125" customWidth="1"/>
    <col min="3608" max="3608" width="12.33203125" customWidth="1"/>
    <col min="3609" max="3609" width="15" customWidth="1"/>
    <col min="3610" max="3610" width="11" customWidth="1"/>
    <col min="3611" max="3611" width="15" customWidth="1"/>
    <col min="3612" max="3612" width="16.33203125" customWidth="1"/>
    <col min="3613" max="3613" width="11" customWidth="1"/>
    <col min="3614" max="3614" width="15" customWidth="1"/>
    <col min="3615" max="3615" width="16.33203125" customWidth="1"/>
    <col min="3628" max="3649" width="0" hidden="1" customWidth="1"/>
    <col min="3841" max="3841" width="8.33203125" customWidth="1"/>
    <col min="3842" max="3842" width="1.109375" customWidth="1"/>
    <col min="3843" max="3843" width="4.109375" customWidth="1"/>
    <col min="3844" max="3844" width="4.33203125" customWidth="1"/>
    <col min="3845" max="3845" width="17.109375" customWidth="1"/>
    <col min="3846" max="3846" width="50.77734375" customWidth="1"/>
    <col min="3847" max="3847" width="7.44140625" customWidth="1"/>
    <col min="3848" max="3848" width="14" customWidth="1"/>
    <col min="3849" max="3849" width="15.77734375" customWidth="1"/>
    <col min="3850" max="3851" width="22.33203125" customWidth="1"/>
    <col min="3853" max="3861" width="0" hidden="1" customWidth="1"/>
    <col min="3862" max="3862" width="12.33203125" customWidth="1"/>
    <col min="3863" max="3863" width="16.33203125" customWidth="1"/>
    <col min="3864" max="3864" width="12.33203125" customWidth="1"/>
    <col min="3865" max="3865" width="15" customWidth="1"/>
    <col min="3866" max="3866" width="11" customWidth="1"/>
    <col min="3867" max="3867" width="15" customWidth="1"/>
    <col min="3868" max="3868" width="16.33203125" customWidth="1"/>
    <col min="3869" max="3869" width="11" customWidth="1"/>
    <col min="3870" max="3870" width="15" customWidth="1"/>
    <col min="3871" max="3871" width="16.33203125" customWidth="1"/>
    <col min="3884" max="3905" width="0" hidden="1" customWidth="1"/>
    <col min="4097" max="4097" width="8.33203125" customWidth="1"/>
    <col min="4098" max="4098" width="1.109375" customWidth="1"/>
    <col min="4099" max="4099" width="4.109375" customWidth="1"/>
    <col min="4100" max="4100" width="4.33203125" customWidth="1"/>
    <col min="4101" max="4101" width="17.109375" customWidth="1"/>
    <col min="4102" max="4102" width="50.77734375" customWidth="1"/>
    <col min="4103" max="4103" width="7.44140625" customWidth="1"/>
    <col min="4104" max="4104" width="14" customWidth="1"/>
    <col min="4105" max="4105" width="15.77734375" customWidth="1"/>
    <col min="4106" max="4107" width="22.33203125" customWidth="1"/>
    <col min="4109" max="4117" width="0" hidden="1" customWidth="1"/>
    <col min="4118" max="4118" width="12.33203125" customWidth="1"/>
    <col min="4119" max="4119" width="16.33203125" customWidth="1"/>
    <col min="4120" max="4120" width="12.33203125" customWidth="1"/>
    <col min="4121" max="4121" width="15" customWidth="1"/>
    <col min="4122" max="4122" width="11" customWidth="1"/>
    <col min="4123" max="4123" width="15" customWidth="1"/>
    <col min="4124" max="4124" width="16.33203125" customWidth="1"/>
    <col min="4125" max="4125" width="11" customWidth="1"/>
    <col min="4126" max="4126" width="15" customWidth="1"/>
    <col min="4127" max="4127" width="16.33203125" customWidth="1"/>
    <col min="4140" max="4161" width="0" hidden="1" customWidth="1"/>
    <col min="4353" max="4353" width="8.33203125" customWidth="1"/>
    <col min="4354" max="4354" width="1.109375" customWidth="1"/>
    <col min="4355" max="4355" width="4.109375" customWidth="1"/>
    <col min="4356" max="4356" width="4.33203125" customWidth="1"/>
    <col min="4357" max="4357" width="17.109375" customWidth="1"/>
    <col min="4358" max="4358" width="50.77734375" customWidth="1"/>
    <col min="4359" max="4359" width="7.44140625" customWidth="1"/>
    <col min="4360" max="4360" width="14" customWidth="1"/>
    <col min="4361" max="4361" width="15.77734375" customWidth="1"/>
    <col min="4362" max="4363" width="22.33203125" customWidth="1"/>
    <col min="4365" max="4373" width="0" hidden="1" customWidth="1"/>
    <col min="4374" max="4374" width="12.33203125" customWidth="1"/>
    <col min="4375" max="4375" width="16.33203125" customWidth="1"/>
    <col min="4376" max="4376" width="12.33203125" customWidth="1"/>
    <col min="4377" max="4377" width="15" customWidth="1"/>
    <col min="4378" max="4378" width="11" customWidth="1"/>
    <col min="4379" max="4379" width="15" customWidth="1"/>
    <col min="4380" max="4380" width="16.33203125" customWidth="1"/>
    <col min="4381" max="4381" width="11" customWidth="1"/>
    <col min="4382" max="4382" width="15" customWidth="1"/>
    <col min="4383" max="4383" width="16.33203125" customWidth="1"/>
    <col min="4396" max="4417" width="0" hidden="1" customWidth="1"/>
    <col min="4609" max="4609" width="8.33203125" customWidth="1"/>
    <col min="4610" max="4610" width="1.109375" customWidth="1"/>
    <col min="4611" max="4611" width="4.109375" customWidth="1"/>
    <col min="4612" max="4612" width="4.33203125" customWidth="1"/>
    <col min="4613" max="4613" width="17.109375" customWidth="1"/>
    <col min="4614" max="4614" width="50.77734375" customWidth="1"/>
    <col min="4615" max="4615" width="7.44140625" customWidth="1"/>
    <col min="4616" max="4616" width="14" customWidth="1"/>
    <col min="4617" max="4617" width="15.77734375" customWidth="1"/>
    <col min="4618" max="4619" width="22.33203125" customWidth="1"/>
    <col min="4621" max="4629" width="0" hidden="1" customWidth="1"/>
    <col min="4630" max="4630" width="12.33203125" customWidth="1"/>
    <col min="4631" max="4631" width="16.33203125" customWidth="1"/>
    <col min="4632" max="4632" width="12.33203125" customWidth="1"/>
    <col min="4633" max="4633" width="15" customWidth="1"/>
    <col min="4634" max="4634" width="11" customWidth="1"/>
    <col min="4635" max="4635" width="15" customWidth="1"/>
    <col min="4636" max="4636" width="16.33203125" customWidth="1"/>
    <col min="4637" max="4637" width="11" customWidth="1"/>
    <col min="4638" max="4638" width="15" customWidth="1"/>
    <col min="4639" max="4639" width="16.33203125" customWidth="1"/>
    <col min="4652" max="4673" width="0" hidden="1" customWidth="1"/>
    <col min="4865" max="4865" width="8.33203125" customWidth="1"/>
    <col min="4866" max="4866" width="1.109375" customWidth="1"/>
    <col min="4867" max="4867" width="4.109375" customWidth="1"/>
    <col min="4868" max="4868" width="4.33203125" customWidth="1"/>
    <col min="4869" max="4869" width="17.109375" customWidth="1"/>
    <col min="4870" max="4870" width="50.77734375" customWidth="1"/>
    <col min="4871" max="4871" width="7.44140625" customWidth="1"/>
    <col min="4872" max="4872" width="14" customWidth="1"/>
    <col min="4873" max="4873" width="15.77734375" customWidth="1"/>
    <col min="4874" max="4875" width="22.33203125" customWidth="1"/>
    <col min="4877" max="4885" width="0" hidden="1" customWidth="1"/>
    <col min="4886" max="4886" width="12.33203125" customWidth="1"/>
    <col min="4887" max="4887" width="16.33203125" customWidth="1"/>
    <col min="4888" max="4888" width="12.33203125" customWidth="1"/>
    <col min="4889" max="4889" width="15" customWidth="1"/>
    <col min="4890" max="4890" width="11" customWidth="1"/>
    <col min="4891" max="4891" width="15" customWidth="1"/>
    <col min="4892" max="4892" width="16.33203125" customWidth="1"/>
    <col min="4893" max="4893" width="11" customWidth="1"/>
    <col min="4894" max="4894" width="15" customWidth="1"/>
    <col min="4895" max="4895" width="16.33203125" customWidth="1"/>
    <col min="4908" max="4929" width="0" hidden="1" customWidth="1"/>
    <col min="5121" max="5121" width="8.33203125" customWidth="1"/>
    <col min="5122" max="5122" width="1.109375" customWidth="1"/>
    <col min="5123" max="5123" width="4.109375" customWidth="1"/>
    <col min="5124" max="5124" width="4.33203125" customWidth="1"/>
    <col min="5125" max="5125" width="17.109375" customWidth="1"/>
    <col min="5126" max="5126" width="50.77734375" customWidth="1"/>
    <col min="5127" max="5127" width="7.44140625" customWidth="1"/>
    <col min="5128" max="5128" width="14" customWidth="1"/>
    <col min="5129" max="5129" width="15.77734375" customWidth="1"/>
    <col min="5130" max="5131" width="22.33203125" customWidth="1"/>
    <col min="5133" max="5141" width="0" hidden="1" customWidth="1"/>
    <col min="5142" max="5142" width="12.33203125" customWidth="1"/>
    <col min="5143" max="5143" width="16.33203125" customWidth="1"/>
    <col min="5144" max="5144" width="12.33203125" customWidth="1"/>
    <col min="5145" max="5145" width="15" customWidth="1"/>
    <col min="5146" max="5146" width="11" customWidth="1"/>
    <col min="5147" max="5147" width="15" customWidth="1"/>
    <col min="5148" max="5148" width="16.33203125" customWidth="1"/>
    <col min="5149" max="5149" width="11" customWidth="1"/>
    <col min="5150" max="5150" width="15" customWidth="1"/>
    <col min="5151" max="5151" width="16.33203125" customWidth="1"/>
    <col min="5164" max="5185" width="0" hidden="1" customWidth="1"/>
    <col min="5377" max="5377" width="8.33203125" customWidth="1"/>
    <col min="5378" max="5378" width="1.109375" customWidth="1"/>
    <col min="5379" max="5379" width="4.109375" customWidth="1"/>
    <col min="5380" max="5380" width="4.33203125" customWidth="1"/>
    <col min="5381" max="5381" width="17.109375" customWidth="1"/>
    <col min="5382" max="5382" width="50.77734375" customWidth="1"/>
    <col min="5383" max="5383" width="7.44140625" customWidth="1"/>
    <col min="5384" max="5384" width="14" customWidth="1"/>
    <col min="5385" max="5385" width="15.77734375" customWidth="1"/>
    <col min="5386" max="5387" width="22.33203125" customWidth="1"/>
    <col min="5389" max="5397" width="0" hidden="1" customWidth="1"/>
    <col min="5398" max="5398" width="12.33203125" customWidth="1"/>
    <col min="5399" max="5399" width="16.33203125" customWidth="1"/>
    <col min="5400" max="5400" width="12.33203125" customWidth="1"/>
    <col min="5401" max="5401" width="15" customWidth="1"/>
    <col min="5402" max="5402" width="11" customWidth="1"/>
    <col min="5403" max="5403" width="15" customWidth="1"/>
    <col min="5404" max="5404" width="16.33203125" customWidth="1"/>
    <col min="5405" max="5405" width="11" customWidth="1"/>
    <col min="5406" max="5406" width="15" customWidth="1"/>
    <col min="5407" max="5407" width="16.33203125" customWidth="1"/>
    <col min="5420" max="5441" width="0" hidden="1" customWidth="1"/>
    <col min="5633" max="5633" width="8.33203125" customWidth="1"/>
    <col min="5634" max="5634" width="1.109375" customWidth="1"/>
    <col min="5635" max="5635" width="4.109375" customWidth="1"/>
    <col min="5636" max="5636" width="4.33203125" customWidth="1"/>
    <col min="5637" max="5637" width="17.109375" customWidth="1"/>
    <col min="5638" max="5638" width="50.77734375" customWidth="1"/>
    <col min="5639" max="5639" width="7.44140625" customWidth="1"/>
    <col min="5640" max="5640" width="14" customWidth="1"/>
    <col min="5641" max="5641" width="15.77734375" customWidth="1"/>
    <col min="5642" max="5643" width="22.33203125" customWidth="1"/>
    <col min="5645" max="5653" width="0" hidden="1" customWidth="1"/>
    <col min="5654" max="5654" width="12.33203125" customWidth="1"/>
    <col min="5655" max="5655" width="16.33203125" customWidth="1"/>
    <col min="5656" max="5656" width="12.33203125" customWidth="1"/>
    <col min="5657" max="5657" width="15" customWidth="1"/>
    <col min="5658" max="5658" width="11" customWidth="1"/>
    <col min="5659" max="5659" width="15" customWidth="1"/>
    <col min="5660" max="5660" width="16.33203125" customWidth="1"/>
    <col min="5661" max="5661" width="11" customWidth="1"/>
    <col min="5662" max="5662" width="15" customWidth="1"/>
    <col min="5663" max="5663" width="16.33203125" customWidth="1"/>
    <col min="5676" max="5697" width="0" hidden="1" customWidth="1"/>
    <col min="5889" max="5889" width="8.33203125" customWidth="1"/>
    <col min="5890" max="5890" width="1.109375" customWidth="1"/>
    <col min="5891" max="5891" width="4.109375" customWidth="1"/>
    <col min="5892" max="5892" width="4.33203125" customWidth="1"/>
    <col min="5893" max="5893" width="17.109375" customWidth="1"/>
    <col min="5894" max="5894" width="50.77734375" customWidth="1"/>
    <col min="5895" max="5895" width="7.44140625" customWidth="1"/>
    <col min="5896" max="5896" width="14" customWidth="1"/>
    <col min="5897" max="5897" width="15.77734375" customWidth="1"/>
    <col min="5898" max="5899" width="22.33203125" customWidth="1"/>
    <col min="5901" max="5909" width="0" hidden="1" customWidth="1"/>
    <col min="5910" max="5910" width="12.33203125" customWidth="1"/>
    <col min="5911" max="5911" width="16.33203125" customWidth="1"/>
    <col min="5912" max="5912" width="12.33203125" customWidth="1"/>
    <col min="5913" max="5913" width="15" customWidth="1"/>
    <col min="5914" max="5914" width="11" customWidth="1"/>
    <col min="5915" max="5915" width="15" customWidth="1"/>
    <col min="5916" max="5916" width="16.33203125" customWidth="1"/>
    <col min="5917" max="5917" width="11" customWidth="1"/>
    <col min="5918" max="5918" width="15" customWidth="1"/>
    <col min="5919" max="5919" width="16.33203125" customWidth="1"/>
    <col min="5932" max="5953" width="0" hidden="1" customWidth="1"/>
    <col min="6145" max="6145" width="8.33203125" customWidth="1"/>
    <col min="6146" max="6146" width="1.109375" customWidth="1"/>
    <col min="6147" max="6147" width="4.109375" customWidth="1"/>
    <col min="6148" max="6148" width="4.33203125" customWidth="1"/>
    <col min="6149" max="6149" width="17.109375" customWidth="1"/>
    <col min="6150" max="6150" width="50.77734375" customWidth="1"/>
    <col min="6151" max="6151" width="7.44140625" customWidth="1"/>
    <col min="6152" max="6152" width="14" customWidth="1"/>
    <col min="6153" max="6153" width="15.77734375" customWidth="1"/>
    <col min="6154" max="6155" width="22.33203125" customWidth="1"/>
    <col min="6157" max="6165" width="0" hidden="1" customWidth="1"/>
    <col min="6166" max="6166" width="12.33203125" customWidth="1"/>
    <col min="6167" max="6167" width="16.33203125" customWidth="1"/>
    <col min="6168" max="6168" width="12.33203125" customWidth="1"/>
    <col min="6169" max="6169" width="15" customWidth="1"/>
    <col min="6170" max="6170" width="11" customWidth="1"/>
    <col min="6171" max="6171" width="15" customWidth="1"/>
    <col min="6172" max="6172" width="16.33203125" customWidth="1"/>
    <col min="6173" max="6173" width="11" customWidth="1"/>
    <col min="6174" max="6174" width="15" customWidth="1"/>
    <col min="6175" max="6175" width="16.33203125" customWidth="1"/>
    <col min="6188" max="6209" width="0" hidden="1" customWidth="1"/>
    <col min="6401" max="6401" width="8.33203125" customWidth="1"/>
    <col min="6402" max="6402" width="1.109375" customWidth="1"/>
    <col min="6403" max="6403" width="4.109375" customWidth="1"/>
    <col min="6404" max="6404" width="4.33203125" customWidth="1"/>
    <col min="6405" max="6405" width="17.109375" customWidth="1"/>
    <col min="6406" max="6406" width="50.77734375" customWidth="1"/>
    <col min="6407" max="6407" width="7.44140625" customWidth="1"/>
    <col min="6408" max="6408" width="14" customWidth="1"/>
    <col min="6409" max="6409" width="15.77734375" customWidth="1"/>
    <col min="6410" max="6411" width="22.33203125" customWidth="1"/>
    <col min="6413" max="6421" width="0" hidden="1" customWidth="1"/>
    <col min="6422" max="6422" width="12.33203125" customWidth="1"/>
    <col min="6423" max="6423" width="16.33203125" customWidth="1"/>
    <col min="6424" max="6424" width="12.33203125" customWidth="1"/>
    <col min="6425" max="6425" width="15" customWidth="1"/>
    <col min="6426" max="6426" width="11" customWidth="1"/>
    <col min="6427" max="6427" width="15" customWidth="1"/>
    <col min="6428" max="6428" width="16.33203125" customWidth="1"/>
    <col min="6429" max="6429" width="11" customWidth="1"/>
    <col min="6430" max="6430" width="15" customWidth="1"/>
    <col min="6431" max="6431" width="16.33203125" customWidth="1"/>
    <col min="6444" max="6465" width="0" hidden="1" customWidth="1"/>
    <col min="6657" max="6657" width="8.33203125" customWidth="1"/>
    <col min="6658" max="6658" width="1.109375" customWidth="1"/>
    <col min="6659" max="6659" width="4.109375" customWidth="1"/>
    <col min="6660" max="6660" width="4.33203125" customWidth="1"/>
    <col min="6661" max="6661" width="17.109375" customWidth="1"/>
    <col min="6662" max="6662" width="50.77734375" customWidth="1"/>
    <col min="6663" max="6663" width="7.44140625" customWidth="1"/>
    <col min="6664" max="6664" width="14" customWidth="1"/>
    <col min="6665" max="6665" width="15.77734375" customWidth="1"/>
    <col min="6666" max="6667" width="22.33203125" customWidth="1"/>
    <col min="6669" max="6677" width="0" hidden="1" customWidth="1"/>
    <col min="6678" max="6678" width="12.33203125" customWidth="1"/>
    <col min="6679" max="6679" width="16.33203125" customWidth="1"/>
    <col min="6680" max="6680" width="12.33203125" customWidth="1"/>
    <col min="6681" max="6681" width="15" customWidth="1"/>
    <col min="6682" max="6682" width="11" customWidth="1"/>
    <col min="6683" max="6683" width="15" customWidth="1"/>
    <col min="6684" max="6684" width="16.33203125" customWidth="1"/>
    <col min="6685" max="6685" width="11" customWidth="1"/>
    <col min="6686" max="6686" width="15" customWidth="1"/>
    <col min="6687" max="6687" width="16.33203125" customWidth="1"/>
    <col min="6700" max="6721" width="0" hidden="1" customWidth="1"/>
    <col min="6913" max="6913" width="8.33203125" customWidth="1"/>
    <col min="6914" max="6914" width="1.109375" customWidth="1"/>
    <col min="6915" max="6915" width="4.109375" customWidth="1"/>
    <col min="6916" max="6916" width="4.33203125" customWidth="1"/>
    <col min="6917" max="6917" width="17.109375" customWidth="1"/>
    <col min="6918" max="6918" width="50.77734375" customWidth="1"/>
    <col min="6919" max="6919" width="7.44140625" customWidth="1"/>
    <col min="6920" max="6920" width="14" customWidth="1"/>
    <col min="6921" max="6921" width="15.77734375" customWidth="1"/>
    <col min="6922" max="6923" width="22.33203125" customWidth="1"/>
    <col min="6925" max="6933" width="0" hidden="1" customWidth="1"/>
    <col min="6934" max="6934" width="12.33203125" customWidth="1"/>
    <col min="6935" max="6935" width="16.33203125" customWidth="1"/>
    <col min="6936" max="6936" width="12.33203125" customWidth="1"/>
    <col min="6937" max="6937" width="15" customWidth="1"/>
    <col min="6938" max="6938" width="11" customWidth="1"/>
    <col min="6939" max="6939" width="15" customWidth="1"/>
    <col min="6940" max="6940" width="16.33203125" customWidth="1"/>
    <col min="6941" max="6941" width="11" customWidth="1"/>
    <col min="6942" max="6942" width="15" customWidth="1"/>
    <col min="6943" max="6943" width="16.33203125" customWidth="1"/>
    <col min="6956" max="6977" width="0" hidden="1" customWidth="1"/>
    <col min="7169" max="7169" width="8.33203125" customWidth="1"/>
    <col min="7170" max="7170" width="1.109375" customWidth="1"/>
    <col min="7171" max="7171" width="4.109375" customWidth="1"/>
    <col min="7172" max="7172" width="4.33203125" customWidth="1"/>
    <col min="7173" max="7173" width="17.109375" customWidth="1"/>
    <col min="7174" max="7174" width="50.77734375" customWidth="1"/>
    <col min="7175" max="7175" width="7.44140625" customWidth="1"/>
    <col min="7176" max="7176" width="14" customWidth="1"/>
    <col min="7177" max="7177" width="15.77734375" customWidth="1"/>
    <col min="7178" max="7179" width="22.33203125" customWidth="1"/>
    <col min="7181" max="7189" width="0" hidden="1" customWidth="1"/>
    <col min="7190" max="7190" width="12.33203125" customWidth="1"/>
    <col min="7191" max="7191" width="16.33203125" customWidth="1"/>
    <col min="7192" max="7192" width="12.33203125" customWidth="1"/>
    <col min="7193" max="7193" width="15" customWidth="1"/>
    <col min="7194" max="7194" width="11" customWidth="1"/>
    <col min="7195" max="7195" width="15" customWidth="1"/>
    <col min="7196" max="7196" width="16.33203125" customWidth="1"/>
    <col min="7197" max="7197" width="11" customWidth="1"/>
    <col min="7198" max="7198" width="15" customWidth="1"/>
    <col min="7199" max="7199" width="16.33203125" customWidth="1"/>
    <col min="7212" max="7233" width="0" hidden="1" customWidth="1"/>
    <col min="7425" max="7425" width="8.33203125" customWidth="1"/>
    <col min="7426" max="7426" width="1.109375" customWidth="1"/>
    <col min="7427" max="7427" width="4.109375" customWidth="1"/>
    <col min="7428" max="7428" width="4.33203125" customWidth="1"/>
    <col min="7429" max="7429" width="17.109375" customWidth="1"/>
    <col min="7430" max="7430" width="50.77734375" customWidth="1"/>
    <col min="7431" max="7431" width="7.44140625" customWidth="1"/>
    <col min="7432" max="7432" width="14" customWidth="1"/>
    <col min="7433" max="7433" width="15.77734375" customWidth="1"/>
    <col min="7434" max="7435" width="22.33203125" customWidth="1"/>
    <col min="7437" max="7445" width="0" hidden="1" customWidth="1"/>
    <col min="7446" max="7446" width="12.33203125" customWidth="1"/>
    <col min="7447" max="7447" width="16.33203125" customWidth="1"/>
    <col min="7448" max="7448" width="12.33203125" customWidth="1"/>
    <col min="7449" max="7449" width="15" customWidth="1"/>
    <col min="7450" max="7450" width="11" customWidth="1"/>
    <col min="7451" max="7451" width="15" customWidth="1"/>
    <col min="7452" max="7452" width="16.33203125" customWidth="1"/>
    <col min="7453" max="7453" width="11" customWidth="1"/>
    <col min="7454" max="7454" width="15" customWidth="1"/>
    <col min="7455" max="7455" width="16.33203125" customWidth="1"/>
    <col min="7468" max="7489" width="0" hidden="1" customWidth="1"/>
    <col min="7681" max="7681" width="8.33203125" customWidth="1"/>
    <col min="7682" max="7682" width="1.109375" customWidth="1"/>
    <col min="7683" max="7683" width="4.109375" customWidth="1"/>
    <col min="7684" max="7684" width="4.33203125" customWidth="1"/>
    <col min="7685" max="7685" width="17.109375" customWidth="1"/>
    <col min="7686" max="7686" width="50.77734375" customWidth="1"/>
    <col min="7687" max="7687" width="7.44140625" customWidth="1"/>
    <col min="7688" max="7688" width="14" customWidth="1"/>
    <col min="7689" max="7689" width="15.77734375" customWidth="1"/>
    <col min="7690" max="7691" width="22.33203125" customWidth="1"/>
    <col min="7693" max="7701" width="0" hidden="1" customWidth="1"/>
    <col min="7702" max="7702" width="12.33203125" customWidth="1"/>
    <col min="7703" max="7703" width="16.33203125" customWidth="1"/>
    <col min="7704" max="7704" width="12.33203125" customWidth="1"/>
    <col min="7705" max="7705" width="15" customWidth="1"/>
    <col min="7706" max="7706" width="11" customWidth="1"/>
    <col min="7707" max="7707" width="15" customWidth="1"/>
    <col min="7708" max="7708" width="16.33203125" customWidth="1"/>
    <col min="7709" max="7709" width="11" customWidth="1"/>
    <col min="7710" max="7710" width="15" customWidth="1"/>
    <col min="7711" max="7711" width="16.33203125" customWidth="1"/>
    <col min="7724" max="7745" width="0" hidden="1" customWidth="1"/>
    <col min="7937" max="7937" width="8.33203125" customWidth="1"/>
    <col min="7938" max="7938" width="1.109375" customWidth="1"/>
    <col min="7939" max="7939" width="4.109375" customWidth="1"/>
    <col min="7940" max="7940" width="4.33203125" customWidth="1"/>
    <col min="7941" max="7941" width="17.109375" customWidth="1"/>
    <col min="7942" max="7942" width="50.77734375" customWidth="1"/>
    <col min="7943" max="7943" width="7.44140625" customWidth="1"/>
    <col min="7944" max="7944" width="14" customWidth="1"/>
    <col min="7945" max="7945" width="15.77734375" customWidth="1"/>
    <col min="7946" max="7947" width="22.33203125" customWidth="1"/>
    <col min="7949" max="7957" width="0" hidden="1" customWidth="1"/>
    <col min="7958" max="7958" width="12.33203125" customWidth="1"/>
    <col min="7959" max="7959" width="16.33203125" customWidth="1"/>
    <col min="7960" max="7960" width="12.33203125" customWidth="1"/>
    <col min="7961" max="7961" width="15" customWidth="1"/>
    <col min="7962" max="7962" width="11" customWidth="1"/>
    <col min="7963" max="7963" width="15" customWidth="1"/>
    <col min="7964" max="7964" width="16.33203125" customWidth="1"/>
    <col min="7965" max="7965" width="11" customWidth="1"/>
    <col min="7966" max="7966" width="15" customWidth="1"/>
    <col min="7967" max="7967" width="16.33203125" customWidth="1"/>
    <col min="7980" max="8001" width="0" hidden="1" customWidth="1"/>
    <col min="8193" max="8193" width="8.33203125" customWidth="1"/>
    <col min="8194" max="8194" width="1.109375" customWidth="1"/>
    <col min="8195" max="8195" width="4.109375" customWidth="1"/>
    <col min="8196" max="8196" width="4.33203125" customWidth="1"/>
    <col min="8197" max="8197" width="17.109375" customWidth="1"/>
    <col min="8198" max="8198" width="50.77734375" customWidth="1"/>
    <col min="8199" max="8199" width="7.44140625" customWidth="1"/>
    <col min="8200" max="8200" width="14" customWidth="1"/>
    <col min="8201" max="8201" width="15.77734375" customWidth="1"/>
    <col min="8202" max="8203" width="22.33203125" customWidth="1"/>
    <col min="8205" max="8213" width="0" hidden="1" customWidth="1"/>
    <col min="8214" max="8214" width="12.33203125" customWidth="1"/>
    <col min="8215" max="8215" width="16.33203125" customWidth="1"/>
    <col min="8216" max="8216" width="12.33203125" customWidth="1"/>
    <col min="8217" max="8217" width="15" customWidth="1"/>
    <col min="8218" max="8218" width="11" customWidth="1"/>
    <col min="8219" max="8219" width="15" customWidth="1"/>
    <col min="8220" max="8220" width="16.33203125" customWidth="1"/>
    <col min="8221" max="8221" width="11" customWidth="1"/>
    <col min="8222" max="8222" width="15" customWidth="1"/>
    <col min="8223" max="8223" width="16.33203125" customWidth="1"/>
    <col min="8236" max="8257" width="0" hidden="1" customWidth="1"/>
    <col min="8449" max="8449" width="8.33203125" customWidth="1"/>
    <col min="8450" max="8450" width="1.109375" customWidth="1"/>
    <col min="8451" max="8451" width="4.109375" customWidth="1"/>
    <col min="8452" max="8452" width="4.33203125" customWidth="1"/>
    <col min="8453" max="8453" width="17.109375" customWidth="1"/>
    <col min="8454" max="8454" width="50.77734375" customWidth="1"/>
    <col min="8455" max="8455" width="7.44140625" customWidth="1"/>
    <col min="8456" max="8456" width="14" customWidth="1"/>
    <col min="8457" max="8457" width="15.77734375" customWidth="1"/>
    <col min="8458" max="8459" width="22.33203125" customWidth="1"/>
    <col min="8461" max="8469" width="0" hidden="1" customWidth="1"/>
    <col min="8470" max="8470" width="12.33203125" customWidth="1"/>
    <col min="8471" max="8471" width="16.33203125" customWidth="1"/>
    <col min="8472" max="8472" width="12.33203125" customWidth="1"/>
    <col min="8473" max="8473" width="15" customWidth="1"/>
    <col min="8474" max="8474" width="11" customWidth="1"/>
    <col min="8475" max="8475" width="15" customWidth="1"/>
    <col min="8476" max="8476" width="16.33203125" customWidth="1"/>
    <col min="8477" max="8477" width="11" customWidth="1"/>
    <col min="8478" max="8478" width="15" customWidth="1"/>
    <col min="8479" max="8479" width="16.33203125" customWidth="1"/>
    <col min="8492" max="8513" width="0" hidden="1" customWidth="1"/>
    <col min="8705" max="8705" width="8.33203125" customWidth="1"/>
    <col min="8706" max="8706" width="1.109375" customWidth="1"/>
    <col min="8707" max="8707" width="4.109375" customWidth="1"/>
    <col min="8708" max="8708" width="4.33203125" customWidth="1"/>
    <col min="8709" max="8709" width="17.109375" customWidth="1"/>
    <col min="8710" max="8710" width="50.77734375" customWidth="1"/>
    <col min="8711" max="8711" width="7.44140625" customWidth="1"/>
    <col min="8712" max="8712" width="14" customWidth="1"/>
    <col min="8713" max="8713" width="15.77734375" customWidth="1"/>
    <col min="8714" max="8715" width="22.33203125" customWidth="1"/>
    <col min="8717" max="8725" width="0" hidden="1" customWidth="1"/>
    <col min="8726" max="8726" width="12.33203125" customWidth="1"/>
    <col min="8727" max="8727" width="16.33203125" customWidth="1"/>
    <col min="8728" max="8728" width="12.33203125" customWidth="1"/>
    <col min="8729" max="8729" width="15" customWidth="1"/>
    <col min="8730" max="8730" width="11" customWidth="1"/>
    <col min="8731" max="8731" width="15" customWidth="1"/>
    <col min="8732" max="8732" width="16.33203125" customWidth="1"/>
    <col min="8733" max="8733" width="11" customWidth="1"/>
    <col min="8734" max="8734" width="15" customWidth="1"/>
    <col min="8735" max="8735" width="16.33203125" customWidth="1"/>
    <col min="8748" max="8769" width="0" hidden="1" customWidth="1"/>
    <col min="8961" max="8961" width="8.33203125" customWidth="1"/>
    <col min="8962" max="8962" width="1.109375" customWidth="1"/>
    <col min="8963" max="8963" width="4.109375" customWidth="1"/>
    <col min="8964" max="8964" width="4.33203125" customWidth="1"/>
    <col min="8965" max="8965" width="17.109375" customWidth="1"/>
    <col min="8966" max="8966" width="50.77734375" customWidth="1"/>
    <col min="8967" max="8967" width="7.44140625" customWidth="1"/>
    <col min="8968" max="8968" width="14" customWidth="1"/>
    <col min="8969" max="8969" width="15.77734375" customWidth="1"/>
    <col min="8970" max="8971" width="22.33203125" customWidth="1"/>
    <col min="8973" max="8981" width="0" hidden="1" customWidth="1"/>
    <col min="8982" max="8982" width="12.33203125" customWidth="1"/>
    <col min="8983" max="8983" width="16.33203125" customWidth="1"/>
    <col min="8984" max="8984" width="12.33203125" customWidth="1"/>
    <col min="8985" max="8985" width="15" customWidth="1"/>
    <col min="8986" max="8986" width="11" customWidth="1"/>
    <col min="8987" max="8987" width="15" customWidth="1"/>
    <col min="8988" max="8988" width="16.33203125" customWidth="1"/>
    <col min="8989" max="8989" width="11" customWidth="1"/>
    <col min="8990" max="8990" width="15" customWidth="1"/>
    <col min="8991" max="8991" width="16.33203125" customWidth="1"/>
    <col min="9004" max="9025" width="0" hidden="1" customWidth="1"/>
    <col min="9217" max="9217" width="8.33203125" customWidth="1"/>
    <col min="9218" max="9218" width="1.109375" customWidth="1"/>
    <col min="9219" max="9219" width="4.109375" customWidth="1"/>
    <col min="9220" max="9220" width="4.33203125" customWidth="1"/>
    <col min="9221" max="9221" width="17.109375" customWidth="1"/>
    <col min="9222" max="9222" width="50.77734375" customWidth="1"/>
    <col min="9223" max="9223" width="7.44140625" customWidth="1"/>
    <col min="9224" max="9224" width="14" customWidth="1"/>
    <col min="9225" max="9225" width="15.77734375" customWidth="1"/>
    <col min="9226" max="9227" width="22.33203125" customWidth="1"/>
    <col min="9229" max="9237" width="0" hidden="1" customWidth="1"/>
    <col min="9238" max="9238" width="12.33203125" customWidth="1"/>
    <col min="9239" max="9239" width="16.33203125" customWidth="1"/>
    <col min="9240" max="9240" width="12.33203125" customWidth="1"/>
    <col min="9241" max="9241" width="15" customWidth="1"/>
    <col min="9242" max="9242" width="11" customWidth="1"/>
    <col min="9243" max="9243" width="15" customWidth="1"/>
    <col min="9244" max="9244" width="16.33203125" customWidth="1"/>
    <col min="9245" max="9245" width="11" customWidth="1"/>
    <col min="9246" max="9246" width="15" customWidth="1"/>
    <col min="9247" max="9247" width="16.33203125" customWidth="1"/>
    <col min="9260" max="9281" width="0" hidden="1" customWidth="1"/>
    <col min="9473" max="9473" width="8.33203125" customWidth="1"/>
    <col min="9474" max="9474" width="1.109375" customWidth="1"/>
    <col min="9475" max="9475" width="4.109375" customWidth="1"/>
    <col min="9476" max="9476" width="4.33203125" customWidth="1"/>
    <col min="9477" max="9477" width="17.109375" customWidth="1"/>
    <col min="9478" max="9478" width="50.77734375" customWidth="1"/>
    <col min="9479" max="9479" width="7.44140625" customWidth="1"/>
    <col min="9480" max="9480" width="14" customWidth="1"/>
    <col min="9481" max="9481" width="15.77734375" customWidth="1"/>
    <col min="9482" max="9483" width="22.33203125" customWidth="1"/>
    <col min="9485" max="9493" width="0" hidden="1" customWidth="1"/>
    <col min="9494" max="9494" width="12.33203125" customWidth="1"/>
    <col min="9495" max="9495" width="16.33203125" customWidth="1"/>
    <col min="9496" max="9496" width="12.33203125" customWidth="1"/>
    <col min="9497" max="9497" width="15" customWidth="1"/>
    <col min="9498" max="9498" width="11" customWidth="1"/>
    <col min="9499" max="9499" width="15" customWidth="1"/>
    <col min="9500" max="9500" width="16.33203125" customWidth="1"/>
    <col min="9501" max="9501" width="11" customWidth="1"/>
    <col min="9502" max="9502" width="15" customWidth="1"/>
    <col min="9503" max="9503" width="16.33203125" customWidth="1"/>
    <col min="9516" max="9537" width="0" hidden="1" customWidth="1"/>
    <col min="9729" max="9729" width="8.33203125" customWidth="1"/>
    <col min="9730" max="9730" width="1.109375" customWidth="1"/>
    <col min="9731" max="9731" width="4.109375" customWidth="1"/>
    <col min="9732" max="9732" width="4.33203125" customWidth="1"/>
    <col min="9733" max="9733" width="17.109375" customWidth="1"/>
    <col min="9734" max="9734" width="50.77734375" customWidth="1"/>
    <col min="9735" max="9735" width="7.44140625" customWidth="1"/>
    <col min="9736" max="9736" width="14" customWidth="1"/>
    <col min="9737" max="9737" width="15.77734375" customWidth="1"/>
    <col min="9738" max="9739" width="22.33203125" customWidth="1"/>
    <col min="9741" max="9749" width="0" hidden="1" customWidth="1"/>
    <col min="9750" max="9750" width="12.33203125" customWidth="1"/>
    <col min="9751" max="9751" width="16.33203125" customWidth="1"/>
    <col min="9752" max="9752" width="12.33203125" customWidth="1"/>
    <col min="9753" max="9753" width="15" customWidth="1"/>
    <col min="9754" max="9754" width="11" customWidth="1"/>
    <col min="9755" max="9755" width="15" customWidth="1"/>
    <col min="9756" max="9756" width="16.33203125" customWidth="1"/>
    <col min="9757" max="9757" width="11" customWidth="1"/>
    <col min="9758" max="9758" width="15" customWidth="1"/>
    <col min="9759" max="9759" width="16.33203125" customWidth="1"/>
    <col min="9772" max="9793" width="0" hidden="1" customWidth="1"/>
    <col min="9985" max="9985" width="8.33203125" customWidth="1"/>
    <col min="9986" max="9986" width="1.109375" customWidth="1"/>
    <col min="9987" max="9987" width="4.109375" customWidth="1"/>
    <col min="9988" max="9988" width="4.33203125" customWidth="1"/>
    <col min="9989" max="9989" width="17.109375" customWidth="1"/>
    <col min="9990" max="9990" width="50.77734375" customWidth="1"/>
    <col min="9991" max="9991" width="7.44140625" customWidth="1"/>
    <col min="9992" max="9992" width="14" customWidth="1"/>
    <col min="9993" max="9993" width="15.77734375" customWidth="1"/>
    <col min="9994" max="9995" width="22.33203125" customWidth="1"/>
    <col min="9997" max="10005" width="0" hidden="1" customWidth="1"/>
    <col min="10006" max="10006" width="12.33203125" customWidth="1"/>
    <col min="10007" max="10007" width="16.33203125" customWidth="1"/>
    <col min="10008" max="10008" width="12.33203125" customWidth="1"/>
    <col min="10009" max="10009" width="15" customWidth="1"/>
    <col min="10010" max="10010" width="11" customWidth="1"/>
    <col min="10011" max="10011" width="15" customWidth="1"/>
    <col min="10012" max="10012" width="16.33203125" customWidth="1"/>
    <col min="10013" max="10013" width="11" customWidth="1"/>
    <col min="10014" max="10014" width="15" customWidth="1"/>
    <col min="10015" max="10015" width="16.33203125" customWidth="1"/>
    <col min="10028" max="10049" width="0" hidden="1" customWidth="1"/>
    <col min="10241" max="10241" width="8.33203125" customWidth="1"/>
    <col min="10242" max="10242" width="1.109375" customWidth="1"/>
    <col min="10243" max="10243" width="4.109375" customWidth="1"/>
    <col min="10244" max="10244" width="4.33203125" customWidth="1"/>
    <col min="10245" max="10245" width="17.109375" customWidth="1"/>
    <col min="10246" max="10246" width="50.77734375" customWidth="1"/>
    <col min="10247" max="10247" width="7.44140625" customWidth="1"/>
    <col min="10248" max="10248" width="14" customWidth="1"/>
    <col min="10249" max="10249" width="15.77734375" customWidth="1"/>
    <col min="10250" max="10251" width="22.33203125" customWidth="1"/>
    <col min="10253" max="10261" width="0" hidden="1" customWidth="1"/>
    <col min="10262" max="10262" width="12.33203125" customWidth="1"/>
    <col min="10263" max="10263" width="16.33203125" customWidth="1"/>
    <col min="10264" max="10264" width="12.33203125" customWidth="1"/>
    <col min="10265" max="10265" width="15" customWidth="1"/>
    <col min="10266" max="10266" width="11" customWidth="1"/>
    <col min="10267" max="10267" width="15" customWidth="1"/>
    <col min="10268" max="10268" width="16.33203125" customWidth="1"/>
    <col min="10269" max="10269" width="11" customWidth="1"/>
    <col min="10270" max="10270" width="15" customWidth="1"/>
    <col min="10271" max="10271" width="16.33203125" customWidth="1"/>
    <col min="10284" max="10305" width="0" hidden="1" customWidth="1"/>
    <col min="10497" max="10497" width="8.33203125" customWidth="1"/>
    <col min="10498" max="10498" width="1.109375" customWidth="1"/>
    <col min="10499" max="10499" width="4.109375" customWidth="1"/>
    <col min="10500" max="10500" width="4.33203125" customWidth="1"/>
    <col min="10501" max="10501" width="17.109375" customWidth="1"/>
    <col min="10502" max="10502" width="50.77734375" customWidth="1"/>
    <col min="10503" max="10503" width="7.44140625" customWidth="1"/>
    <col min="10504" max="10504" width="14" customWidth="1"/>
    <col min="10505" max="10505" width="15.77734375" customWidth="1"/>
    <col min="10506" max="10507" width="22.33203125" customWidth="1"/>
    <col min="10509" max="10517" width="0" hidden="1" customWidth="1"/>
    <col min="10518" max="10518" width="12.33203125" customWidth="1"/>
    <col min="10519" max="10519" width="16.33203125" customWidth="1"/>
    <col min="10520" max="10520" width="12.33203125" customWidth="1"/>
    <col min="10521" max="10521" width="15" customWidth="1"/>
    <col min="10522" max="10522" width="11" customWidth="1"/>
    <col min="10523" max="10523" width="15" customWidth="1"/>
    <col min="10524" max="10524" width="16.33203125" customWidth="1"/>
    <col min="10525" max="10525" width="11" customWidth="1"/>
    <col min="10526" max="10526" width="15" customWidth="1"/>
    <col min="10527" max="10527" width="16.33203125" customWidth="1"/>
    <col min="10540" max="10561" width="0" hidden="1" customWidth="1"/>
    <col min="10753" max="10753" width="8.33203125" customWidth="1"/>
    <col min="10754" max="10754" width="1.109375" customWidth="1"/>
    <col min="10755" max="10755" width="4.109375" customWidth="1"/>
    <col min="10756" max="10756" width="4.33203125" customWidth="1"/>
    <col min="10757" max="10757" width="17.109375" customWidth="1"/>
    <col min="10758" max="10758" width="50.77734375" customWidth="1"/>
    <col min="10759" max="10759" width="7.44140625" customWidth="1"/>
    <col min="10760" max="10760" width="14" customWidth="1"/>
    <col min="10761" max="10761" width="15.77734375" customWidth="1"/>
    <col min="10762" max="10763" width="22.33203125" customWidth="1"/>
    <col min="10765" max="10773" width="0" hidden="1" customWidth="1"/>
    <col min="10774" max="10774" width="12.33203125" customWidth="1"/>
    <col min="10775" max="10775" width="16.33203125" customWidth="1"/>
    <col min="10776" max="10776" width="12.33203125" customWidth="1"/>
    <col min="10777" max="10777" width="15" customWidth="1"/>
    <col min="10778" max="10778" width="11" customWidth="1"/>
    <col min="10779" max="10779" width="15" customWidth="1"/>
    <col min="10780" max="10780" width="16.33203125" customWidth="1"/>
    <col min="10781" max="10781" width="11" customWidth="1"/>
    <col min="10782" max="10782" width="15" customWidth="1"/>
    <col min="10783" max="10783" width="16.33203125" customWidth="1"/>
    <col min="10796" max="10817" width="0" hidden="1" customWidth="1"/>
    <col min="11009" max="11009" width="8.33203125" customWidth="1"/>
    <col min="11010" max="11010" width="1.109375" customWidth="1"/>
    <col min="11011" max="11011" width="4.109375" customWidth="1"/>
    <col min="11012" max="11012" width="4.33203125" customWidth="1"/>
    <col min="11013" max="11013" width="17.109375" customWidth="1"/>
    <col min="11014" max="11014" width="50.77734375" customWidth="1"/>
    <col min="11015" max="11015" width="7.44140625" customWidth="1"/>
    <col min="11016" max="11016" width="14" customWidth="1"/>
    <col min="11017" max="11017" width="15.77734375" customWidth="1"/>
    <col min="11018" max="11019" width="22.33203125" customWidth="1"/>
    <col min="11021" max="11029" width="0" hidden="1" customWidth="1"/>
    <col min="11030" max="11030" width="12.33203125" customWidth="1"/>
    <col min="11031" max="11031" width="16.33203125" customWidth="1"/>
    <col min="11032" max="11032" width="12.33203125" customWidth="1"/>
    <col min="11033" max="11033" width="15" customWidth="1"/>
    <col min="11034" max="11034" width="11" customWidth="1"/>
    <col min="11035" max="11035" width="15" customWidth="1"/>
    <col min="11036" max="11036" width="16.33203125" customWidth="1"/>
    <col min="11037" max="11037" width="11" customWidth="1"/>
    <col min="11038" max="11038" width="15" customWidth="1"/>
    <col min="11039" max="11039" width="16.33203125" customWidth="1"/>
    <col min="11052" max="11073" width="0" hidden="1" customWidth="1"/>
    <col min="11265" max="11265" width="8.33203125" customWidth="1"/>
    <col min="11266" max="11266" width="1.109375" customWidth="1"/>
    <col min="11267" max="11267" width="4.109375" customWidth="1"/>
    <col min="11268" max="11268" width="4.33203125" customWidth="1"/>
    <col min="11269" max="11269" width="17.109375" customWidth="1"/>
    <col min="11270" max="11270" width="50.77734375" customWidth="1"/>
    <col min="11271" max="11271" width="7.44140625" customWidth="1"/>
    <col min="11272" max="11272" width="14" customWidth="1"/>
    <col min="11273" max="11273" width="15.77734375" customWidth="1"/>
    <col min="11274" max="11275" width="22.33203125" customWidth="1"/>
    <col min="11277" max="11285" width="0" hidden="1" customWidth="1"/>
    <col min="11286" max="11286" width="12.33203125" customWidth="1"/>
    <col min="11287" max="11287" width="16.33203125" customWidth="1"/>
    <col min="11288" max="11288" width="12.33203125" customWidth="1"/>
    <col min="11289" max="11289" width="15" customWidth="1"/>
    <col min="11290" max="11290" width="11" customWidth="1"/>
    <col min="11291" max="11291" width="15" customWidth="1"/>
    <col min="11292" max="11292" width="16.33203125" customWidth="1"/>
    <col min="11293" max="11293" width="11" customWidth="1"/>
    <col min="11294" max="11294" width="15" customWidth="1"/>
    <col min="11295" max="11295" width="16.33203125" customWidth="1"/>
    <col min="11308" max="11329" width="0" hidden="1" customWidth="1"/>
    <col min="11521" max="11521" width="8.33203125" customWidth="1"/>
    <col min="11522" max="11522" width="1.109375" customWidth="1"/>
    <col min="11523" max="11523" width="4.109375" customWidth="1"/>
    <col min="11524" max="11524" width="4.33203125" customWidth="1"/>
    <col min="11525" max="11525" width="17.109375" customWidth="1"/>
    <col min="11526" max="11526" width="50.77734375" customWidth="1"/>
    <col min="11527" max="11527" width="7.44140625" customWidth="1"/>
    <col min="11528" max="11528" width="14" customWidth="1"/>
    <col min="11529" max="11529" width="15.77734375" customWidth="1"/>
    <col min="11530" max="11531" width="22.33203125" customWidth="1"/>
    <col min="11533" max="11541" width="0" hidden="1" customWidth="1"/>
    <col min="11542" max="11542" width="12.33203125" customWidth="1"/>
    <col min="11543" max="11543" width="16.33203125" customWidth="1"/>
    <col min="11544" max="11544" width="12.33203125" customWidth="1"/>
    <col min="11545" max="11545" width="15" customWidth="1"/>
    <col min="11546" max="11546" width="11" customWidth="1"/>
    <col min="11547" max="11547" width="15" customWidth="1"/>
    <col min="11548" max="11548" width="16.33203125" customWidth="1"/>
    <col min="11549" max="11549" width="11" customWidth="1"/>
    <col min="11550" max="11550" width="15" customWidth="1"/>
    <col min="11551" max="11551" width="16.33203125" customWidth="1"/>
    <col min="11564" max="11585" width="0" hidden="1" customWidth="1"/>
    <col min="11777" max="11777" width="8.33203125" customWidth="1"/>
    <col min="11778" max="11778" width="1.109375" customWidth="1"/>
    <col min="11779" max="11779" width="4.109375" customWidth="1"/>
    <col min="11780" max="11780" width="4.33203125" customWidth="1"/>
    <col min="11781" max="11781" width="17.109375" customWidth="1"/>
    <col min="11782" max="11782" width="50.77734375" customWidth="1"/>
    <col min="11783" max="11783" width="7.44140625" customWidth="1"/>
    <col min="11784" max="11784" width="14" customWidth="1"/>
    <col min="11785" max="11785" width="15.77734375" customWidth="1"/>
    <col min="11786" max="11787" width="22.33203125" customWidth="1"/>
    <col min="11789" max="11797" width="0" hidden="1" customWidth="1"/>
    <col min="11798" max="11798" width="12.33203125" customWidth="1"/>
    <col min="11799" max="11799" width="16.33203125" customWidth="1"/>
    <col min="11800" max="11800" width="12.33203125" customWidth="1"/>
    <col min="11801" max="11801" width="15" customWidth="1"/>
    <col min="11802" max="11802" width="11" customWidth="1"/>
    <col min="11803" max="11803" width="15" customWidth="1"/>
    <col min="11804" max="11804" width="16.33203125" customWidth="1"/>
    <col min="11805" max="11805" width="11" customWidth="1"/>
    <col min="11806" max="11806" width="15" customWidth="1"/>
    <col min="11807" max="11807" width="16.33203125" customWidth="1"/>
    <col min="11820" max="11841" width="0" hidden="1" customWidth="1"/>
    <col min="12033" max="12033" width="8.33203125" customWidth="1"/>
    <col min="12034" max="12034" width="1.109375" customWidth="1"/>
    <col min="12035" max="12035" width="4.109375" customWidth="1"/>
    <col min="12036" max="12036" width="4.33203125" customWidth="1"/>
    <col min="12037" max="12037" width="17.109375" customWidth="1"/>
    <col min="12038" max="12038" width="50.77734375" customWidth="1"/>
    <col min="12039" max="12039" width="7.44140625" customWidth="1"/>
    <col min="12040" max="12040" width="14" customWidth="1"/>
    <col min="12041" max="12041" width="15.77734375" customWidth="1"/>
    <col min="12042" max="12043" width="22.33203125" customWidth="1"/>
    <col min="12045" max="12053" width="0" hidden="1" customWidth="1"/>
    <col min="12054" max="12054" width="12.33203125" customWidth="1"/>
    <col min="12055" max="12055" width="16.33203125" customWidth="1"/>
    <col min="12056" max="12056" width="12.33203125" customWidth="1"/>
    <col min="12057" max="12057" width="15" customWidth="1"/>
    <col min="12058" max="12058" width="11" customWidth="1"/>
    <col min="12059" max="12059" width="15" customWidth="1"/>
    <col min="12060" max="12060" width="16.33203125" customWidth="1"/>
    <col min="12061" max="12061" width="11" customWidth="1"/>
    <col min="12062" max="12062" width="15" customWidth="1"/>
    <col min="12063" max="12063" width="16.33203125" customWidth="1"/>
    <col min="12076" max="12097" width="0" hidden="1" customWidth="1"/>
    <col min="12289" max="12289" width="8.33203125" customWidth="1"/>
    <col min="12290" max="12290" width="1.109375" customWidth="1"/>
    <col min="12291" max="12291" width="4.109375" customWidth="1"/>
    <col min="12292" max="12292" width="4.33203125" customWidth="1"/>
    <col min="12293" max="12293" width="17.109375" customWidth="1"/>
    <col min="12294" max="12294" width="50.77734375" customWidth="1"/>
    <col min="12295" max="12295" width="7.44140625" customWidth="1"/>
    <col min="12296" max="12296" width="14" customWidth="1"/>
    <col min="12297" max="12297" width="15.77734375" customWidth="1"/>
    <col min="12298" max="12299" width="22.33203125" customWidth="1"/>
    <col min="12301" max="12309" width="0" hidden="1" customWidth="1"/>
    <col min="12310" max="12310" width="12.33203125" customWidth="1"/>
    <col min="12311" max="12311" width="16.33203125" customWidth="1"/>
    <col min="12312" max="12312" width="12.33203125" customWidth="1"/>
    <col min="12313" max="12313" width="15" customWidth="1"/>
    <col min="12314" max="12314" width="11" customWidth="1"/>
    <col min="12315" max="12315" width="15" customWidth="1"/>
    <col min="12316" max="12316" width="16.33203125" customWidth="1"/>
    <col min="12317" max="12317" width="11" customWidth="1"/>
    <col min="12318" max="12318" width="15" customWidth="1"/>
    <col min="12319" max="12319" width="16.33203125" customWidth="1"/>
    <col min="12332" max="12353" width="0" hidden="1" customWidth="1"/>
    <col min="12545" max="12545" width="8.33203125" customWidth="1"/>
    <col min="12546" max="12546" width="1.109375" customWidth="1"/>
    <col min="12547" max="12547" width="4.109375" customWidth="1"/>
    <col min="12548" max="12548" width="4.33203125" customWidth="1"/>
    <col min="12549" max="12549" width="17.109375" customWidth="1"/>
    <col min="12550" max="12550" width="50.77734375" customWidth="1"/>
    <col min="12551" max="12551" width="7.44140625" customWidth="1"/>
    <col min="12552" max="12552" width="14" customWidth="1"/>
    <col min="12553" max="12553" width="15.77734375" customWidth="1"/>
    <col min="12554" max="12555" width="22.33203125" customWidth="1"/>
    <col min="12557" max="12565" width="0" hidden="1" customWidth="1"/>
    <col min="12566" max="12566" width="12.33203125" customWidth="1"/>
    <col min="12567" max="12567" width="16.33203125" customWidth="1"/>
    <col min="12568" max="12568" width="12.33203125" customWidth="1"/>
    <col min="12569" max="12569" width="15" customWidth="1"/>
    <col min="12570" max="12570" width="11" customWidth="1"/>
    <col min="12571" max="12571" width="15" customWidth="1"/>
    <col min="12572" max="12572" width="16.33203125" customWidth="1"/>
    <col min="12573" max="12573" width="11" customWidth="1"/>
    <col min="12574" max="12574" width="15" customWidth="1"/>
    <col min="12575" max="12575" width="16.33203125" customWidth="1"/>
    <col min="12588" max="12609" width="0" hidden="1" customWidth="1"/>
    <col min="12801" max="12801" width="8.33203125" customWidth="1"/>
    <col min="12802" max="12802" width="1.109375" customWidth="1"/>
    <col min="12803" max="12803" width="4.109375" customWidth="1"/>
    <col min="12804" max="12804" width="4.33203125" customWidth="1"/>
    <col min="12805" max="12805" width="17.109375" customWidth="1"/>
    <col min="12806" max="12806" width="50.77734375" customWidth="1"/>
    <col min="12807" max="12807" width="7.44140625" customWidth="1"/>
    <col min="12808" max="12808" width="14" customWidth="1"/>
    <col min="12809" max="12809" width="15.77734375" customWidth="1"/>
    <col min="12810" max="12811" width="22.33203125" customWidth="1"/>
    <col min="12813" max="12821" width="0" hidden="1" customWidth="1"/>
    <col min="12822" max="12822" width="12.33203125" customWidth="1"/>
    <col min="12823" max="12823" width="16.33203125" customWidth="1"/>
    <col min="12824" max="12824" width="12.33203125" customWidth="1"/>
    <col min="12825" max="12825" width="15" customWidth="1"/>
    <col min="12826" max="12826" width="11" customWidth="1"/>
    <col min="12827" max="12827" width="15" customWidth="1"/>
    <col min="12828" max="12828" width="16.33203125" customWidth="1"/>
    <col min="12829" max="12829" width="11" customWidth="1"/>
    <col min="12830" max="12830" width="15" customWidth="1"/>
    <col min="12831" max="12831" width="16.33203125" customWidth="1"/>
    <col min="12844" max="12865" width="0" hidden="1" customWidth="1"/>
    <col min="13057" max="13057" width="8.33203125" customWidth="1"/>
    <col min="13058" max="13058" width="1.109375" customWidth="1"/>
    <col min="13059" max="13059" width="4.109375" customWidth="1"/>
    <col min="13060" max="13060" width="4.33203125" customWidth="1"/>
    <col min="13061" max="13061" width="17.109375" customWidth="1"/>
    <col min="13062" max="13062" width="50.77734375" customWidth="1"/>
    <col min="13063" max="13063" width="7.44140625" customWidth="1"/>
    <col min="13064" max="13064" width="14" customWidth="1"/>
    <col min="13065" max="13065" width="15.77734375" customWidth="1"/>
    <col min="13066" max="13067" width="22.33203125" customWidth="1"/>
    <col min="13069" max="13077" width="0" hidden="1" customWidth="1"/>
    <col min="13078" max="13078" width="12.33203125" customWidth="1"/>
    <col min="13079" max="13079" width="16.33203125" customWidth="1"/>
    <col min="13080" max="13080" width="12.33203125" customWidth="1"/>
    <col min="13081" max="13081" width="15" customWidth="1"/>
    <col min="13082" max="13082" width="11" customWidth="1"/>
    <col min="13083" max="13083" width="15" customWidth="1"/>
    <col min="13084" max="13084" width="16.33203125" customWidth="1"/>
    <col min="13085" max="13085" width="11" customWidth="1"/>
    <col min="13086" max="13086" width="15" customWidth="1"/>
    <col min="13087" max="13087" width="16.33203125" customWidth="1"/>
    <col min="13100" max="13121" width="0" hidden="1" customWidth="1"/>
    <col min="13313" max="13313" width="8.33203125" customWidth="1"/>
    <col min="13314" max="13314" width="1.109375" customWidth="1"/>
    <col min="13315" max="13315" width="4.109375" customWidth="1"/>
    <col min="13316" max="13316" width="4.33203125" customWidth="1"/>
    <col min="13317" max="13317" width="17.109375" customWidth="1"/>
    <col min="13318" max="13318" width="50.77734375" customWidth="1"/>
    <col min="13319" max="13319" width="7.44140625" customWidth="1"/>
    <col min="13320" max="13320" width="14" customWidth="1"/>
    <col min="13321" max="13321" width="15.77734375" customWidth="1"/>
    <col min="13322" max="13323" width="22.33203125" customWidth="1"/>
    <col min="13325" max="13333" width="0" hidden="1" customWidth="1"/>
    <col min="13334" max="13334" width="12.33203125" customWidth="1"/>
    <col min="13335" max="13335" width="16.33203125" customWidth="1"/>
    <col min="13336" max="13336" width="12.33203125" customWidth="1"/>
    <col min="13337" max="13337" width="15" customWidth="1"/>
    <col min="13338" max="13338" width="11" customWidth="1"/>
    <col min="13339" max="13339" width="15" customWidth="1"/>
    <col min="13340" max="13340" width="16.33203125" customWidth="1"/>
    <col min="13341" max="13341" width="11" customWidth="1"/>
    <col min="13342" max="13342" width="15" customWidth="1"/>
    <col min="13343" max="13343" width="16.33203125" customWidth="1"/>
    <col min="13356" max="13377" width="0" hidden="1" customWidth="1"/>
    <col min="13569" max="13569" width="8.33203125" customWidth="1"/>
    <col min="13570" max="13570" width="1.109375" customWidth="1"/>
    <col min="13571" max="13571" width="4.109375" customWidth="1"/>
    <col min="13572" max="13572" width="4.33203125" customWidth="1"/>
    <col min="13573" max="13573" width="17.109375" customWidth="1"/>
    <col min="13574" max="13574" width="50.77734375" customWidth="1"/>
    <col min="13575" max="13575" width="7.44140625" customWidth="1"/>
    <col min="13576" max="13576" width="14" customWidth="1"/>
    <col min="13577" max="13577" width="15.77734375" customWidth="1"/>
    <col min="13578" max="13579" width="22.33203125" customWidth="1"/>
    <col min="13581" max="13589" width="0" hidden="1" customWidth="1"/>
    <col min="13590" max="13590" width="12.33203125" customWidth="1"/>
    <col min="13591" max="13591" width="16.33203125" customWidth="1"/>
    <col min="13592" max="13592" width="12.33203125" customWidth="1"/>
    <col min="13593" max="13593" width="15" customWidth="1"/>
    <col min="13594" max="13594" width="11" customWidth="1"/>
    <col min="13595" max="13595" width="15" customWidth="1"/>
    <col min="13596" max="13596" width="16.33203125" customWidth="1"/>
    <col min="13597" max="13597" width="11" customWidth="1"/>
    <col min="13598" max="13598" width="15" customWidth="1"/>
    <col min="13599" max="13599" width="16.33203125" customWidth="1"/>
    <col min="13612" max="13633" width="0" hidden="1" customWidth="1"/>
    <col min="13825" max="13825" width="8.33203125" customWidth="1"/>
    <col min="13826" max="13826" width="1.109375" customWidth="1"/>
    <col min="13827" max="13827" width="4.109375" customWidth="1"/>
    <col min="13828" max="13828" width="4.33203125" customWidth="1"/>
    <col min="13829" max="13829" width="17.109375" customWidth="1"/>
    <col min="13830" max="13830" width="50.77734375" customWidth="1"/>
    <col min="13831" max="13831" width="7.44140625" customWidth="1"/>
    <col min="13832" max="13832" width="14" customWidth="1"/>
    <col min="13833" max="13833" width="15.77734375" customWidth="1"/>
    <col min="13834" max="13835" width="22.33203125" customWidth="1"/>
    <col min="13837" max="13845" width="0" hidden="1" customWidth="1"/>
    <col min="13846" max="13846" width="12.33203125" customWidth="1"/>
    <col min="13847" max="13847" width="16.33203125" customWidth="1"/>
    <col min="13848" max="13848" width="12.33203125" customWidth="1"/>
    <col min="13849" max="13849" width="15" customWidth="1"/>
    <col min="13850" max="13850" width="11" customWidth="1"/>
    <col min="13851" max="13851" width="15" customWidth="1"/>
    <col min="13852" max="13852" width="16.33203125" customWidth="1"/>
    <col min="13853" max="13853" width="11" customWidth="1"/>
    <col min="13854" max="13854" width="15" customWidth="1"/>
    <col min="13855" max="13855" width="16.33203125" customWidth="1"/>
    <col min="13868" max="13889" width="0" hidden="1" customWidth="1"/>
    <col min="14081" max="14081" width="8.33203125" customWidth="1"/>
    <col min="14082" max="14082" width="1.109375" customWidth="1"/>
    <col min="14083" max="14083" width="4.109375" customWidth="1"/>
    <col min="14084" max="14084" width="4.33203125" customWidth="1"/>
    <col min="14085" max="14085" width="17.109375" customWidth="1"/>
    <col min="14086" max="14086" width="50.77734375" customWidth="1"/>
    <col min="14087" max="14087" width="7.44140625" customWidth="1"/>
    <col min="14088" max="14088" width="14" customWidth="1"/>
    <col min="14089" max="14089" width="15.77734375" customWidth="1"/>
    <col min="14090" max="14091" width="22.33203125" customWidth="1"/>
    <col min="14093" max="14101" width="0" hidden="1" customWidth="1"/>
    <col min="14102" max="14102" width="12.33203125" customWidth="1"/>
    <col min="14103" max="14103" width="16.33203125" customWidth="1"/>
    <col min="14104" max="14104" width="12.33203125" customWidth="1"/>
    <col min="14105" max="14105" width="15" customWidth="1"/>
    <col min="14106" max="14106" width="11" customWidth="1"/>
    <col min="14107" max="14107" width="15" customWidth="1"/>
    <col min="14108" max="14108" width="16.33203125" customWidth="1"/>
    <col min="14109" max="14109" width="11" customWidth="1"/>
    <col min="14110" max="14110" width="15" customWidth="1"/>
    <col min="14111" max="14111" width="16.33203125" customWidth="1"/>
    <col min="14124" max="14145" width="0" hidden="1" customWidth="1"/>
    <col min="14337" max="14337" width="8.33203125" customWidth="1"/>
    <col min="14338" max="14338" width="1.109375" customWidth="1"/>
    <col min="14339" max="14339" width="4.109375" customWidth="1"/>
    <col min="14340" max="14340" width="4.33203125" customWidth="1"/>
    <col min="14341" max="14341" width="17.109375" customWidth="1"/>
    <col min="14342" max="14342" width="50.77734375" customWidth="1"/>
    <col min="14343" max="14343" width="7.44140625" customWidth="1"/>
    <col min="14344" max="14344" width="14" customWidth="1"/>
    <col min="14345" max="14345" width="15.77734375" customWidth="1"/>
    <col min="14346" max="14347" width="22.33203125" customWidth="1"/>
    <col min="14349" max="14357" width="0" hidden="1" customWidth="1"/>
    <col min="14358" max="14358" width="12.33203125" customWidth="1"/>
    <col min="14359" max="14359" width="16.33203125" customWidth="1"/>
    <col min="14360" max="14360" width="12.33203125" customWidth="1"/>
    <col min="14361" max="14361" width="15" customWidth="1"/>
    <col min="14362" max="14362" width="11" customWidth="1"/>
    <col min="14363" max="14363" width="15" customWidth="1"/>
    <col min="14364" max="14364" width="16.33203125" customWidth="1"/>
    <col min="14365" max="14365" width="11" customWidth="1"/>
    <col min="14366" max="14366" width="15" customWidth="1"/>
    <col min="14367" max="14367" width="16.33203125" customWidth="1"/>
    <col min="14380" max="14401" width="0" hidden="1" customWidth="1"/>
    <col min="14593" max="14593" width="8.33203125" customWidth="1"/>
    <col min="14594" max="14594" width="1.109375" customWidth="1"/>
    <col min="14595" max="14595" width="4.109375" customWidth="1"/>
    <col min="14596" max="14596" width="4.33203125" customWidth="1"/>
    <col min="14597" max="14597" width="17.109375" customWidth="1"/>
    <col min="14598" max="14598" width="50.77734375" customWidth="1"/>
    <col min="14599" max="14599" width="7.44140625" customWidth="1"/>
    <col min="14600" max="14600" width="14" customWidth="1"/>
    <col min="14601" max="14601" width="15.77734375" customWidth="1"/>
    <col min="14602" max="14603" width="22.33203125" customWidth="1"/>
    <col min="14605" max="14613" width="0" hidden="1" customWidth="1"/>
    <col min="14614" max="14614" width="12.33203125" customWidth="1"/>
    <col min="14615" max="14615" width="16.33203125" customWidth="1"/>
    <col min="14616" max="14616" width="12.33203125" customWidth="1"/>
    <col min="14617" max="14617" width="15" customWidth="1"/>
    <col min="14618" max="14618" width="11" customWidth="1"/>
    <col min="14619" max="14619" width="15" customWidth="1"/>
    <col min="14620" max="14620" width="16.33203125" customWidth="1"/>
    <col min="14621" max="14621" width="11" customWidth="1"/>
    <col min="14622" max="14622" width="15" customWidth="1"/>
    <col min="14623" max="14623" width="16.33203125" customWidth="1"/>
    <col min="14636" max="14657" width="0" hidden="1" customWidth="1"/>
    <col min="14849" max="14849" width="8.33203125" customWidth="1"/>
    <col min="14850" max="14850" width="1.109375" customWidth="1"/>
    <col min="14851" max="14851" width="4.109375" customWidth="1"/>
    <col min="14852" max="14852" width="4.33203125" customWidth="1"/>
    <col min="14853" max="14853" width="17.109375" customWidth="1"/>
    <col min="14854" max="14854" width="50.77734375" customWidth="1"/>
    <col min="14855" max="14855" width="7.44140625" customWidth="1"/>
    <col min="14856" max="14856" width="14" customWidth="1"/>
    <col min="14857" max="14857" width="15.77734375" customWidth="1"/>
    <col min="14858" max="14859" width="22.33203125" customWidth="1"/>
    <col min="14861" max="14869" width="0" hidden="1" customWidth="1"/>
    <col min="14870" max="14870" width="12.33203125" customWidth="1"/>
    <col min="14871" max="14871" width="16.33203125" customWidth="1"/>
    <col min="14872" max="14872" width="12.33203125" customWidth="1"/>
    <col min="14873" max="14873" width="15" customWidth="1"/>
    <col min="14874" max="14874" width="11" customWidth="1"/>
    <col min="14875" max="14875" width="15" customWidth="1"/>
    <col min="14876" max="14876" width="16.33203125" customWidth="1"/>
    <col min="14877" max="14877" width="11" customWidth="1"/>
    <col min="14878" max="14878" width="15" customWidth="1"/>
    <col min="14879" max="14879" width="16.33203125" customWidth="1"/>
    <col min="14892" max="14913" width="0" hidden="1" customWidth="1"/>
    <col min="15105" max="15105" width="8.33203125" customWidth="1"/>
    <col min="15106" max="15106" width="1.109375" customWidth="1"/>
    <col min="15107" max="15107" width="4.109375" customWidth="1"/>
    <col min="15108" max="15108" width="4.33203125" customWidth="1"/>
    <col min="15109" max="15109" width="17.109375" customWidth="1"/>
    <col min="15110" max="15110" width="50.77734375" customWidth="1"/>
    <col min="15111" max="15111" width="7.44140625" customWidth="1"/>
    <col min="15112" max="15112" width="14" customWidth="1"/>
    <col min="15113" max="15113" width="15.77734375" customWidth="1"/>
    <col min="15114" max="15115" width="22.33203125" customWidth="1"/>
    <col min="15117" max="15125" width="0" hidden="1" customWidth="1"/>
    <col min="15126" max="15126" width="12.33203125" customWidth="1"/>
    <col min="15127" max="15127" width="16.33203125" customWidth="1"/>
    <col min="15128" max="15128" width="12.33203125" customWidth="1"/>
    <col min="15129" max="15129" width="15" customWidth="1"/>
    <col min="15130" max="15130" width="11" customWidth="1"/>
    <col min="15131" max="15131" width="15" customWidth="1"/>
    <col min="15132" max="15132" width="16.33203125" customWidth="1"/>
    <col min="15133" max="15133" width="11" customWidth="1"/>
    <col min="15134" max="15134" width="15" customWidth="1"/>
    <col min="15135" max="15135" width="16.33203125" customWidth="1"/>
    <col min="15148" max="15169" width="0" hidden="1" customWidth="1"/>
    <col min="15361" max="15361" width="8.33203125" customWidth="1"/>
    <col min="15362" max="15362" width="1.109375" customWidth="1"/>
    <col min="15363" max="15363" width="4.109375" customWidth="1"/>
    <col min="15364" max="15364" width="4.33203125" customWidth="1"/>
    <col min="15365" max="15365" width="17.109375" customWidth="1"/>
    <col min="15366" max="15366" width="50.77734375" customWidth="1"/>
    <col min="15367" max="15367" width="7.44140625" customWidth="1"/>
    <col min="15368" max="15368" width="14" customWidth="1"/>
    <col min="15369" max="15369" width="15.77734375" customWidth="1"/>
    <col min="15370" max="15371" width="22.33203125" customWidth="1"/>
    <col min="15373" max="15381" width="0" hidden="1" customWidth="1"/>
    <col min="15382" max="15382" width="12.33203125" customWidth="1"/>
    <col min="15383" max="15383" width="16.33203125" customWidth="1"/>
    <col min="15384" max="15384" width="12.33203125" customWidth="1"/>
    <col min="15385" max="15385" width="15" customWidth="1"/>
    <col min="15386" max="15386" width="11" customWidth="1"/>
    <col min="15387" max="15387" width="15" customWidth="1"/>
    <col min="15388" max="15388" width="16.33203125" customWidth="1"/>
    <col min="15389" max="15389" width="11" customWidth="1"/>
    <col min="15390" max="15390" width="15" customWidth="1"/>
    <col min="15391" max="15391" width="16.33203125" customWidth="1"/>
    <col min="15404" max="15425" width="0" hidden="1" customWidth="1"/>
    <col min="15617" max="15617" width="8.33203125" customWidth="1"/>
    <col min="15618" max="15618" width="1.109375" customWidth="1"/>
    <col min="15619" max="15619" width="4.109375" customWidth="1"/>
    <col min="15620" max="15620" width="4.33203125" customWidth="1"/>
    <col min="15621" max="15621" width="17.109375" customWidth="1"/>
    <col min="15622" max="15622" width="50.77734375" customWidth="1"/>
    <col min="15623" max="15623" width="7.44140625" customWidth="1"/>
    <col min="15624" max="15624" width="14" customWidth="1"/>
    <col min="15625" max="15625" width="15.77734375" customWidth="1"/>
    <col min="15626" max="15627" width="22.33203125" customWidth="1"/>
    <col min="15629" max="15637" width="0" hidden="1" customWidth="1"/>
    <col min="15638" max="15638" width="12.33203125" customWidth="1"/>
    <col min="15639" max="15639" width="16.33203125" customWidth="1"/>
    <col min="15640" max="15640" width="12.33203125" customWidth="1"/>
    <col min="15641" max="15641" width="15" customWidth="1"/>
    <col min="15642" max="15642" width="11" customWidth="1"/>
    <col min="15643" max="15643" width="15" customWidth="1"/>
    <col min="15644" max="15644" width="16.33203125" customWidth="1"/>
    <col min="15645" max="15645" width="11" customWidth="1"/>
    <col min="15646" max="15646" width="15" customWidth="1"/>
    <col min="15647" max="15647" width="16.33203125" customWidth="1"/>
    <col min="15660" max="15681" width="0" hidden="1" customWidth="1"/>
    <col min="15873" max="15873" width="8.33203125" customWidth="1"/>
    <col min="15874" max="15874" width="1.109375" customWidth="1"/>
    <col min="15875" max="15875" width="4.109375" customWidth="1"/>
    <col min="15876" max="15876" width="4.33203125" customWidth="1"/>
    <col min="15877" max="15877" width="17.109375" customWidth="1"/>
    <col min="15878" max="15878" width="50.77734375" customWidth="1"/>
    <col min="15879" max="15879" width="7.44140625" customWidth="1"/>
    <col min="15880" max="15880" width="14" customWidth="1"/>
    <col min="15881" max="15881" width="15.77734375" customWidth="1"/>
    <col min="15882" max="15883" width="22.33203125" customWidth="1"/>
    <col min="15885" max="15893" width="0" hidden="1" customWidth="1"/>
    <col min="15894" max="15894" width="12.33203125" customWidth="1"/>
    <col min="15895" max="15895" width="16.33203125" customWidth="1"/>
    <col min="15896" max="15896" width="12.33203125" customWidth="1"/>
    <col min="15897" max="15897" width="15" customWidth="1"/>
    <col min="15898" max="15898" width="11" customWidth="1"/>
    <col min="15899" max="15899" width="15" customWidth="1"/>
    <col min="15900" max="15900" width="16.33203125" customWidth="1"/>
    <col min="15901" max="15901" width="11" customWidth="1"/>
    <col min="15902" max="15902" width="15" customWidth="1"/>
    <col min="15903" max="15903" width="16.33203125" customWidth="1"/>
    <col min="15916" max="15937" width="0" hidden="1" customWidth="1"/>
    <col min="16129" max="16129" width="8.33203125" customWidth="1"/>
    <col min="16130" max="16130" width="1.109375" customWidth="1"/>
    <col min="16131" max="16131" width="4.109375" customWidth="1"/>
    <col min="16132" max="16132" width="4.33203125" customWidth="1"/>
    <col min="16133" max="16133" width="17.109375" customWidth="1"/>
    <col min="16134" max="16134" width="50.77734375" customWidth="1"/>
    <col min="16135" max="16135" width="7.44140625" customWidth="1"/>
    <col min="16136" max="16136" width="14" customWidth="1"/>
    <col min="16137" max="16137" width="15.77734375" customWidth="1"/>
    <col min="16138" max="16139" width="22.33203125" customWidth="1"/>
    <col min="16141" max="16149" width="0" hidden="1" customWidth="1"/>
    <col min="16150" max="16150" width="12.33203125" customWidth="1"/>
    <col min="16151" max="16151" width="16.33203125" customWidth="1"/>
    <col min="16152" max="16152" width="12.33203125" customWidth="1"/>
    <col min="16153" max="16153" width="15" customWidth="1"/>
    <col min="16154" max="16154" width="11" customWidth="1"/>
    <col min="16155" max="16155" width="15" customWidth="1"/>
    <col min="16156" max="16156" width="16.33203125" customWidth="1"/>
    <col min="16157" max="16157" width="11" customWidth="1"/>
    <col min="16158" max="16158" width="15" customWidth="1"/>
    <col min="16159" max="16159" width="16.33203125" customWidth="1"/>
    <col min="16172" max="16193" width="0" hidden="1" customWidth="1"/>
  </cols>
  <sheetData>
    <row r="2" spans="2:46" ht="37" customHeight="1">
      <c r="L2" s="981"/>
      <c r="M2" s="981"/>
      <c r="N2" s="981"/>
      <c r="O2" s="981"/>
      <c r="P2" s="981"/>
      <c r="Q2" s="981"/>
      <c r="R2" s="981"/>
      <c r="S2" s="981"/>
      <c r="T2" s="981"/>
      <c r="U2" s="981"/>
      <c r="V2" s="981"/>
      <c r="AT2" s="16" t="s">
        <v>7141</v>
      </c>
    </row>
    <row r="3" spans="2:46" ht="7" customHeight="1">
      <c r="B3" s="17"/>
      <c r="C3" s="18"/>
      <c r="D3" s="18"/>
      <c r="E3" s="18"/>
      <c r="F3" s="18"/>
      <c r="G3" s="18"/>
      <c r="H3" s="18"/>
      <c r="I3" s="18"/>
      <c r="J3" s="18"/>
      <c r="K3" s="18"/>
      <c r="L3" s="19"/>
      <c r="AT3" s="16" t="s">
        <v>88</v>
      </c>
    </row>
    <row r="4" spans="2:46" ht="25" customHeight="1">
      <c r="B4" s="19"/>
      <c r="D4" s="20" t="s">
        <v>127</v>
      </c>
      <c r="L4" s="19"/>
      <c r="M4" s="89" t="s">
        <v>10</v>
      </c>
      <c r="AT4" s="16" t="s">
        <v>3</v>
      </c>
    </row>
    <row r="5" spans="2:46" ht="7" customHeight="1">
      <c r="B5" s="19"/>
      <c r="L5" s="19"/>
    </row>
    <row r="6" spans="2:46" ht="12" customHeight="1">
      <c r="B6" s="19"/>
      <c r="D6" s="25" t="s">
        <v>14</v>
      </c>
      <c r="L6" s="19"/>
    </row>
    <row r="7" spans="2:46" ht="16.5" customHeight="1">
      <c r="B7" s="19"/>
      <c r="E7" s="1007" t="str">
        <f>'[5]Rekapitulace stavby'!K6</f>
        <v>DOMOV SENIORŮ BOROHRÁDEK</v>
      </c>
      <c r="F7" s="1008"/>
      <c r="G7" s="1008"/>
      <c r="H7" s="1008"/>
      <c r="L7" s="19"/>
    </row>
    <row r="8" spans="2:46" s="1" customFormat="1" ht="12" customHeight="1">
      <c r="B8" s="28"/>
      <c r="D8" s="25" t="s">
        <v>128</v>
      </c>
      <c r="L8" s="28"/>
    </row>
    <row r="9" spans="2:46" s="1" customFormat="1" ht="16.5" customHeight="1">
      <c r="B9" s="28"/>
      <c r="E9" s="1003" t="s">
        <v>7142</v>
      </c>
      <c r="F9" s="1009"/>
      <c r="G9" s="1009"/>
      <c r="H9" s="1009"/>
      <c r="L9" s="28"/>
    </row>
    <row r="10" spans="2:46" s="1" customFormat="1">
      <c r="B10" s="28"/>
      <c r="L10" s="28"/>
    </row>
    <row r="11" spans="2:46" s="1" customFormat="1" ht="12" customHeight="1">
      <c r="B11" s="28"/>
      <c r="D11" s="25" t="s">
        <v>16</v>
      </c>
      <c r="F11" s="23" t="s">
        <v>1</v>
      </c>
      <c r="I11" s="25" t="s">
        <v>17</v>
      </c>
      <c r="J11" s="23" t="s">
        <v>1</v>
      </c>
      <c r="L11" s="28"/>
    </row>
    <row r="12" spans="2:46" s="1" customFormat="1" ht="12" customHeight="1">
      <c r="B12" s="28"/>
      <c r="D12" s="25" t="s">
        <v>18</v>
      </c>
      <c r="F12" s="23" t="str">
        <f>'Rekapitulace stavby'!K8</f>
        <v>DpS Borohrádek, st.p.č.243,722,p.p.č.187</v>
      </c>
      <c r="I12" s="25" t="s">
        <v>19</v>
      </c>
      <c r="J12" s="48" t="str">
        <f>'Rekapitulace stavby'!AN8</f>
        <v>10. 6. 2024</v>
      </c>
      <c r="L12" s="28"/>
    </row>
    <row r="13" spans="2:46" s="1" customFormat="1" ht="10.9" customHeight="1">
      <c r="B13" s="28"/>
      <c r="L13" s="28"/>
    </row>
    <row r="14" spans="2:46" s="1" customFormat="1" ht="12" customHeight="1">
      <c r="B14" s="28"/>
      <c r="D14" s="25" t="s">
        <v>21</v>
      </c>
      <c r="I14" s="25" t="s">
        <v>22</v>
      </c>
      <c r="J14" s="23" t="s">
        <v>1</v>
      </c>
      <c r="L14" s="28"/>
    </row>
    <row r="15" spans="2:46" s="1" customFormat="1" ht="18" customHeight="1">
      <c r="B15" s="28"/>
      <c r="E15" s="23" t="str">
        <f>'Rekapitulace stavby'!E11</f>
        <v>Královehradecký kraj,Pivovarské nám.1245 H.Králové</v>
      </c>
      <c r="I15" s="25" t="s">
        <v>23</v>
      </c>
      <c r="J15" s="23" t="s">
        <v>1</v>
      </c>
      <c r="L15" s="28"/>
    </row>
    <row r="16" spans="2:46" s="1" customFormat="1" ht="7" customHeight="1">
      <c r="B16" s="28"/>
      <c r="L16" s="28"/>
    </row>
    <row r="17" spans="2:12" s="1" customFormat="1" ht="12" customHeight="1">
      <c r="B17" s="28"/>
      <c r="D17" s="25" t="s">
        <v>24</v>
      </c>
      <c r="I17" s="25" t="s">
        <v>22</v>
      </c>
      <c r="J17" s="23" t="s">
        <v>1</v>
      </c>
      <c r="L17" s="28"/>
    </row>
    <row r="18" spans="2:12" s="1" customFormat="1" ht="18" customHeight="1">
      <c r="B18" s="28"/>
      <c r="E18" s="23" t="str">
        <f>'Rekapitulace stavby'!E14</f>
        <v>VZ</v>
      </c>
      <c r="I18" s="25" t="s">
        <v>23</v>
      </c>
      <c r="J18" s="23" t="s">
        <v>1</v>
      </c>
      <c r="L18" s="28"/>
    </row>
    <row r="19" spans="2:12" s="1" customFormat="1" ht="7" customHeight="1">
      <c r="B19" s="28"/>
      <c r="L19" s="28"/>
    </row>
    <row r="20" spans="2:12" s="1" customFormat="1" ht="12" customHeight="1">
      <c r="B20" s="28"/>
      <c r="D20" s="25" t="s">
        <v>26</v>
      </c>
      <c r="I20" s="25" t="s">
        <v>22</v>
      </c>
      <c r="J20" s="23" t="s">
        <v>1</v>
      </c>
      <c r="L20" s="28"/>
    </row>
    <row r="21" spans="2:12" s="1" customFormat="1" ht="18" customHeight="1">
      <c r="B21" s="28"/>
      <c r="E21" s="23"/>
      <c r="I21" s="25" t="s">
        <v>23</v>
      </c>
      <c r="J21" s="23" t="s">
        <v>1</v>
      </c>
      <c r="L21" s="28"/>
    </row>
    <row r="22" spans="2:12" s="1" customFormat="1" ht="7" customHeight="1">
      <c r="B22" s="28"/>
      <c r="L22" s="28"/>
    </row>
    <row r="23" spans="2:12" s="1" customFormat="1" ht="12" customHeight="1">
      <c r="B23" s="28"/>
      <c r="D23" s="25" t="s">
        <v>28</v>
      </c>
      <c r="I23" s="25" t="s">
        <v>22</v>
      </c>
      <c r="J23" s="23" t="str">
        <f>IF('[5]Rekapitulace stavby'!AN19="","",'[5]Rekapitulace stavby'!AN19)</f>
        <v/>
      </c>
      <c r="L23" s="28"/>
    </row>
    <row r="24" spans="2:12" s="1" customFormat="1" ht="18" customHeight="1">
      <c r="B24" s="28"/>
      <c r="E24" s="23" t="str">
        <f>IF('[5]Rekapitulace stavby'!E20="","",'[5]Rekapitulace stavby'!E20)</f>
        <v xml:space="preserve"> </v>
      </c>
      <c r="I24" s="25" t="s">
        <v>23</v>
      </c>
      <c r="J24" s="23" t="str">
        <f>IF('[5]Rekapitulace stavby'!AN20="","",'[5]Rekapitulace stavby'!AN20)</f>
        <v/>
      </c>
      <c r="L24" s="28"/>
    </row>
    <row r="25" spans="2:12" s="1" customFormat="1" ht="7" customHeight="1">
      <c r="B25" s="28"/>
      <c r="L25" s="28"/>
    </row>
    <row r="26" spans="2:12" s="1" customFormat="1" ht="12" customHeight="1">
      <c r="B26" s="28"/>
      <c r="D26" s="25" t="s">
        <v>31</v>
      </c>
      <c r="L26" s="28"/>
    </row>
    <row r="27" spans="2:12" s="7" customFormat="1" ht="16.5" customHeight="1">
      <c r="B27" s="90"/>
      <c r="E27" s="995" t="s">
        <v>1</v>
      </c>
      <c r="F27" s="995"/>
      <c r="G27" s="995"/>
      <c r="H27" s="995"/>
      <c r="L27" s="90"/>
    </row>
    <row r="28" spans="2:12" s="1" customFormat="1" ht="7" customHeight="1">
      <c r="B28" s="28"/>
      <c r="L28" s="28"/>
    </row>
    <row r="29" spans="2:12" s="1" customFormat="1" ht="7" customHeight="1">
      <c r="B29" s="28"/>
      <c r="D29" s="49"/>
      <c r="E29" s="49"/>
      <c r="F29" s="49"/>
      <c r="G29" s="49"/>
      <c r="H29" s="49"/>
      <c r="I29" s="49"/>
      <c r="J29" s="49"/>
      <c r="K29" s="49"/>
      <c r="L29" s="28"/>
    </row>
    <row r="30" spans="2:12" s="1" customFormat="1" ht="25.4" customHeight="1">
      <c r="B30" s="28"/>
      <c r="D30" s="91" t="s">
        <v>32</v>
      </c>
      <c r="J30" s="62">
        <f>ROUND(J96, 2)</f>
        <v>0</v>
      </c>
      <c r="L30" s="28"/>
    </row>
    <row r="31" spans="2:12" s="1" customFormat="1" ht="7" customHeight="1">
      <c r="B31" s="28"/>
      <c r="D31" s="49"/>
      <c r="E31" s="49"/>
      <c r="F31" s="49"/>
      <c r="G31" s="49"/>
      <c r="H31" s="49"/>
      <c r="I31" s="49"/>
      <c r="J31" s="49"/>
      <c r="K31" s="49"/>
      <c r="L31" s="28"/>
    </row>
    <row r="32" spans="2:12" s="1" customFormat="1" ht="14.5" customHeight="1">
      <c r="B32" s="28"/>
      <c r="F32" s="31" t="s">
        <v>34</v>
      </c>
      <c r="I32" s="31" t="s">
        <v>33</v>
      </c>
      <c r="J32" s="31" t="s">
        <v>35</v>
      </c>
      <c r="L32" s="28"/>
    </row>
    <row r="33" spans="2:12" s="1" customFormat="1" ht="14.5" customHeight="1">
      <c r="B33" s="28"/>
      <c r="D33" s="51" t="s">
        <v>36</v>
      </c>
      <c r="E33" s="25" t="s">
        <v>37</v>
      </c>
      <c r="F33" s="82">
        <f>ROUND((SUM(BE96:BE618)),  2)</f>
        <v>0</v>
      </c>
      <c r="I33" s="92">
        <v>0.21</v>
      </c>
      <c r="J33" s="82">
        <f>ROUND(((SUM(BE96:BE618))*I33),  2)</f>
        <v>0</v>
      </c>
      <c r="L33" s="28"/>
    </row>
    <row r="34" spans="2:12" s="1" customFormat="1" ht="14.5" customHeight="1">
      <c r="B34" s="28"/>
      <c r="E34" s="25" t="s">
        <v>38</v>
      </c>
      <c r="F34" s="82">
        <f>ROUND((SUM(BF96:BF618)),  2)</f>
        <v>0</v>
      </c>
      <c r="I34" s="92">
        <v>0.12</v>
      </c>
      <c r="J34" s="82">
        <f>ROUND(((SUM(BF96:BF618))*I34),  2)</f>
        <v>0</v>
      </c>
      <c r="L34" s="28"/>
    </row>
    <row r="35" spans="2:12" s="1" customFormat="1" ht="14.5" hidden="1" customHeight="1">
      <c r="B35" s="28"/>
      <c r="E35" s="25" t="s">
        <v>39</v>
      </c>
      <c r="F35" s="82">
        <f>ROUND((SUM(BG96:BG618)),  2)</f>
        <v>0</v>
      </c>
      <c r="I35" s="92">
        <v>0.21</v>
      </c>
      <c r="J35" s="82">
        <f>0</f>
        <v>0</v>
      </c>
      <c r="L35" s="28"/>
    </row>
    <row r="36" spans="2:12" s="1" customFormat="1" ht="14.5" hidden="1" customHeight="1">
      <c r="B36" s="28"/>
      <c r="E36" s="25" t="s">
        <v>40</v>
      </c>
      <c r="F36" s="82">
        <f>ROUND((SUM(BH96:BH618)),  2)</f>
        <v>0</v>
      </c>
      <c r="I36" s="92">
        <v>0.12</v>
      </c>
      <c r="J36" s="82">
        <f>0</f>
        <v>0</v>
      </c>
      <c r="L36" s="28"/>
    </row>
    <row r="37" spans="2:12" s="1" customFormat="1" ht="14.5" hidden="1" customHeight="1">
      <c r="B37" s="28"/>
      <c r="E37" s="25" t="s">
        <v>41</v>
      </c>
      <c r="F37" s="82">
        <f>ROUND((SUM(BI96:BI618)),  2)</f>
        <v>0</v>
      </c>
      <c r="I37" s="92">
        <v>0</v>
      </c>
      <c r="J37" s="82">
        <f>0</f>
        <v>0</v>
      </c>
      <c r="L37" s="28"/>
    </row>
    <row r="38" spans="2:12" s="1" customFormat="1" ht="7" customHeight="1">
      <c r="B38" s="28"/>
      <c r="L38" s="28"/>
    </row>
    <row r="39" spans="2:12" s="1" customFormat="1" ht="25.4" customHeight="1">
      <c r="B39" s="28"/>
      <c r="C39" s="93"/>
      <c r="D39" s="94" t="s">
        <v>42</v>
      </c>
      <c r="E39" s="53"/>
      <c r="F39" s="53"/>
      <c r="G39" s="95" t="s">
        <v>43</v>
      </c>
      <c r="H39" s="96" t="s">
        <v>44</v>
      </c>
      <c r="I39" s="53"/>
      <c r="J39" s="97">
        <f>SUM(J30:J37)</f>
        <v>0</v>
      </c>
      <c r="K39" s="98"/>
      <c r="L39" s="28"/>
    </row>
    <row r="40" spans="2:12" s="1" customFormat="1" ht="14.5" customHeight="1">
      <c r="B40" s="40"/>
      <c r="C40" s="41"/>
      <c r="D40" s="41"/>
      <c r="E40" s="41"/>
      <c r="F40" s="41"/>
      <c r="G40" s="41"/>
      <c r="H40" s="41"/>
      <c r="I40" s="41"/>
      <c r="J40" s="41"/>
      <c r="K40" s="41"/>
      <c r="L40" s="28"/>
    </row>
    <row r="44" spans="2:12" s="1" customFormat="1" ht="7" customHeight="1">
      <c r="B44" s="42"/>
      <c r="C44" s="43"/>
      <c r="D44" s="43"/>
      <c r="E44" s="43"/>
      <c r="F44" s="43"/>
      <c r="G44" s="43"/>
      <c r="H44" s="43"/>
      <c r="I44" s="43"/>
      <c r="J44" s="43"/>
      <c r="K44" s="43"/>
      <c r="L44" s="28"/>
    </row>
    <row r="45" spans="2:12" s="1" customFormat="1" ht="25" customHeight="1">
      <c r="B45" s="28"/>
      <c r="C45" s="20" t="s">
        <v>130</v>
      </c>
      <c r="L45" s="28"/>
    </row>
    <row r="46" spans="2:12" s="1" customFormat="1" ht="7" customHeight="1">
      <c r="B46" s="28"/>
      <c r="L46" s="28"/>
    </row>
    <row r="47" spans="2:12" s="1" customFormat="1" ht="12" customHeight="1">
      <c r="B47" s="28"/>
      <c r="C47" s="25" t="s">
        <v>14</v>
      </c>
      <c r="L47" s="28"/>
    </row>
    <row r="48" spans="2:12" s="1" customFormat="1" ht="16.5" customHeight="1">
      <c r="B48" s="28"/>
      <c r="E48" s="1007" t="str">
        <f>E7</f>
        <v>DOMOV SENIORŮ BOROHRÁDEK</v>
      </c>
      <c r="F48" s="1008"/>
      <c r="G48" s="1008"/>
      <c r="H48" s="1008"/>
      <c r="L48" s="28"/>
    </row>
    <row r="49" spans="2:47" s="1" customFormat="1" ht="12" customHeight="1">
      <c r="B49" s="28"/>
      <c r="C49" s="25" t="s">
        <v>128</v>
      </c>
      <c r="L49" s="28"/>
    </row>
    <row r="50" spans="2:47" s="1" customFormat="1" ht="16.5" customHeight="1">
      <c r="B50" s="28"/>
      <c r="E50" s="1003" t="str">
        <f>E9</f>
        <v>SO 01 - Budova zámečku - zdravotní technika</v>
      </c>
      <c r="F50" s="1009"/>
      <c r="G50" s="1009"/>
      <c r="H50" s="1009"/>
      <c r="L50" s="28"/>
    </row>
    <row r="51" spans="2:47" s="1" customFormat="1" ht="7" customHeight="1">
      <c r="B51" s="28"/>
      <c r="L51" s="28"/>
    </row>
    <row r="52" spans="2:47" s="1" customFormat="1" ht="12" customHeight="1">
      <c r="B52" s="28"/>
      <c r="C52" s="25" t="s">
        <v>18</v>
      </c>
      <c r="F52" s="23" t="str">
        <f>F12</f>
        <v>DpS Borohrádek, st.p.č.243,722,p.p.č.187</v>
      </c>
      <c r="I52" s="25" t="s">
        <v>19</v>
      </c>
      <c r="J52" s="48" t="str">
        <f>IF(J12="","",J12)</f>
        <v>10. 6. 2024</v>
      </c>
      <c r="L52" s="28"/>
    </row>
    <row r="53" spans="2:47" s="1" customFormat="1" ht="7" customHeight="1">
      <c r="B53" s="28"/>
      <c r="L53" s="28"/>
    </row>
    <row r="54" spans="2:47" s="1" customFormat="1" ht="15.25" customHeight="1">
      <c r="B54" s="28"/>
      <c r="C54" s="25" t="s">
        <v>21</v>
      </c>
      <c r="F54" s="23" t="str">
        <f>E15</f>
        <v>Královehradecký kraj,Pivovarské nám.1245 H.Králové</v>
      </c>
      <c r="I54" s="25" t="s">
        <v>26</v>
      </c>
      <c r="J54" s="26">
        <f>E21</f>
        <v>0</v>
      </c>
      <c r="L54" s="28"/>
    </row>
    <row r="55" spans="2:47" s="1" customFormat="1" ht="15.25" customHeight="1">
      <c r="B55" s="28"/>
      <c r="C55" s="25" t="s">
        <v>24</v>
      </c>
      <c r="F55" s="23" t="str">
        <f>IF(E18="","",E18)</f>
        <v>VZ</v>
      </c>
      <c r="I55" s="25" t="s">
        <v>28</v>
      </c>
      <c r="J55" s="26" t="str">
        <f>E24</f>
        <v xml:space="preserve"> </v>
      </c>
      <c r="L55" s="28"/>
    </row>
    <row r="56" spans="2:47" s="1" customFormat="1" ht="10.4" customHeight="1">
      <c r="B56" s="28"/>
      <c r="L56" s="28"/>
    </row>
    <row r="57" spans="2:47" s="1" customFormat="1" ht="29.25" customHeight="1">
      <c r="B57" s="28"/>
      <c r="C57" s="101" t="s">
        <v>131</v>
      </c>
      <c r="D57" s="93"/>
      <c r="E57" s="93"/>
      <c r="F57" s="93"/>
      <c r="G57" s="93"/>
      <c r="H57" s="93"/>
      <c r="I57" s="93"/>
      <c r="J57" s="102" t="s">
        <v>132</v>
      </c>
      <c r="K57" s="93"/>
      <c r="L57" s="28"/>
    </row>
    <row r="58" spans="2:47" s="1" customFormat="1" ht="10.4" customHeight="1">
      <c r="B58" s="28"/>
      <c r="L58" s="28"/>
    </row>
    <row r="59" spans="2:47" s="1" customFormat="1" ht="22.9" customHeight="1">
      <c r="B59" s="28"/>
      <c r="C59" s="103" t="s">
        <v>2716</v>
      </c>
      <c r="J59" s="62">
        <f>J96</f>
        <v>0</v>
      </c>
      <c r="L59" s="28"/>
      <c r="AU59" s="16" t="s">
        <v>134</v>
      </c>
    </row>
    <row r="60" spans="2:47" s="8" customFormat="1" ht="25" customHeight="1">
      <c r="B60" s="104"/>
      <c r="D60" s="105" t="s">
        <v>248</v>
      </c>
      <c r="E60" s="106"/>
      <c r="F60" s="106"/>
      <c r="G60" s="106"/>
      <c r="H60" s="106"/>
      <c r="I60" s="106"/>
      <c r="J60" s="107">
        <f>J97</f>
        <v>0</v>
      </c>
      <c r="L60" s="104"/>
    </row>
    <row r="61" spans="2:47" s="9" customFormat="1" ht="19.899999999999999" customHeight="1">
      <c r="B61" s="108"/>
      <c r="D61" s="109" t="s">
        <v>565</v>
      </c>
      <c r="E61" s="110"/>
      <c r="F61" s="110"/>
      <c r="G61" s="110"/>
      <c r="H61" s="110"/>
      <c r="I61" s="110"/>
      <c r="J61" s="111">
        <f>J98</f>
        <v>0</v>
      </c>
      <c r="L61" s="108"/>
    </row>
    <row r="62" spans="2:47" s="9" customFormat="1" ht="19.899999999999999" customHeight="1">
      <c r="B62" s="108"/>
      <c r="D62" s="109" t="s">
        <v>566</v>
      </c>
      <c r="E62" s="110"/>
      <c r="F62" s="110"/>
      <c r="G62" s="110"/>
      <c r="H62" s="110"/>
      <c r="I62" s="110"/>
      <c r="J62" s="111">
        <f>J159</f>
        <v>0</v>
      </c>
      <c r="L62" s="108"/>
    </row>
    <row r="63" spans="2:47" s="9" customFormat="1" ht="19.899999999999999" customHeight="1">
      <c r="B63" s="108"/>
      <c r="D63" s="109" t="s">
        <v>567</v>
      </c>
      <c r="E63" s="110"/>
      <c r="F63" s="110"/>
      <c r="G63" s="110"/>
      <c r="H63" s="110"/>
      <c r="I63" s="110"/>
      <c r="J63" s="111">
        <f>J162</f>
        <v>0</v>
      </c>
      <c r="L63" s="108"/>
    </row>
    <row r="64" spans="2:47" s="9" customFormat="1" ht="19.899999999999999" customHeight="1">
      <c r="B64" s="108"/>
      <c r="D64" s="109" t="s">
        <v>294</v>
      </c>
      <c r="E64" s="110"/>
      <c r="F64" s="110"/>
      <c r="G64" s="110"/>
      <c r="H64" s="110"/>
      <c r="I64" s="110"/>
      <c r="J64" s="111">
        <f>J175</f>
        <v>0</v>
      </c>
      <c r="L64" s="108"/>
    </row>
    <row r="65" spans="2:12" s="9" customFormat="1" ht="19.899999999999999" customHeight="1">
      <c r="B65" s="108"/>
      <c r="D65" s="109" t="s">
        <v>4091</v>
      </c>
      <c r="E65" s="110"/>
      <c r="F65" s="110"/>
      <c r="G65" s="110"/>
      <c r="H65" s="110"/>
      <c r="I65" s="110"/>
      <c r="J65" s="111">
        <f>J178</f>
        <v>0</v>
      </c>
      <c r="L65" s="108"/>
    </row>
    <row r="66" spans="2:12" s="9" customFormat="1" ht="19.899999999999999" customHeight="1">
      <c r="B66" s="108"/>
      <c r="D66" s="109" t="s">
        <v>249</v>
      </c>
      <c r="E66" s="110"/>
      <c r="F66" s="110"/>
      <c r="G66" s="110"/>
      <c r="H66" s="110"/>
      <c r="I66" s="110"/>
      <c r="J66" s="111">
        <f>J230</f>
        <v>0</v>
      </c>
      <c r="L66" s="108"/>
    </row>
    <row r="67" spans="2:12" s="9" customFormat="1" ht="19.899999999999999" customHeight="1">
      <c r="B67" s="108"/>
      <c r="D67" s="109" t="s">
        <v>250</v>
      </c>
      <c r="E67" s="110"/>
      <c r="F67" s="110"/>
      <c r="G67" s="110"/>
      <c r="H67" s="110"/>
      <c r="I67" s="110"/>
      <c r="J67" s="111">
        <f>J245</f>
        <v>0</v>
      </c>
      <c r="L67" s="108"/>
    </row>
    <row r="68" spans="2:12" s="9" customFormat="1" ht="19.899999999999999" customHeight="1">
      <c r="B68" s="108"/>
      <c r="D68" s="109" t="s">
        <v>295</v>
      </c>
      <c r="E68" s="110"/>
      <c r="F68" s="110"/>
      <c r="G68" s="110"/>
      <c r="H68" s="110"/>
      <c r="I68" s="110"/>
      <c r="J68" s="111">
        <f>J255</f>
        <v>0</v>
      </c>
      <c r="L68" s="108"/>
    </row>
    <row r="69" spans="2:12" s="8" customFormat="1" ht="25" customHeight="1">
      <c r="B69" s="104"/>
      <c r="D69" s="105" t="s">
        <v>296</v>
      </c>
      <c r="E69" s="106"/>
      <c r="F69" s="106"/>
      <c r="G69" s="106"/>
      <c r="H69" s="106"/>
      <c r="I69" s="106"/>
      <c r="J69" s="107">
        <f>J260</f>
        <v>0</v>
      </c>
      <c r="L69" s="104"/>
    </row>
    <row r="70" spans="2:12" s="9" customFormat="1" ht="19.899999999999999" customHeight="1">
      <c r="B70" s="108"/>
      <c r="D70" s="109" t="s">
        <v>7143</v>
      </c>
      <c r="E70" s="110"/>
      <c r="F70" s="110"/>
      <c r="G70" s="110"/>
      <c r="H70" s="110"/>
      <c r="I70" s="110"/>
      <c r="J70" s="111">
        <f>J261</f>
        <v>0</v>
      </c>
      <c r="L70" s="108"/>
    </row>
    <row r="71" spans="2:12" s="9" customFormat="1" ht="19.899999999999999" customHeight="1">
      <c r="B71" s="108"/>
      <c r="D71" s="109" t="s">
        <v>7144</v>
      </c>
      <c r="E71" s="110"/>
      <c r="F71" s="110"/>
      <c r="G71" s="110"/>
      <c r="H71" s="110"/>
      <c r="I71" s="110"/>
      <c r="J71" s="111">
        <f>J335</f>
        <v>0</v>
      </c>
      <c r="L71" s="108"/>
    </row>
    <row r="72" spans="2:12" s="9" customFormat="1" ht="19.899999999999999" customHeight="1">
      <c r="B72" s="108"/>
      <c r="D72" s="109" t="s">
        <v>7145</v>
      </c>
      <c r="E72" s="110"/>
      <c r="F72" s="110"/>
      <c r="G72" s="110"/>
      <c r="H72" s="110"/>
      <c r="I72" s="110"/>
      <c r="J72" s="111">
        <f>J469</f>
        <v>0</v>
      </c>
      <c r="L72" s="108"/>
    </row>
    <row r="73" spans="2:12" s="9" customFormat="1" ht="19.899999999999999" customHeight="1">
      <c r="B73" s="108"/>
      <c r="D73" s="109" t="s">
        <v>2717</v>
      </c>
      <c r="E73" s="110"/>
      <c r="F73" s="110"/>
      <c r="G73" s="110"/>
      <c r="H73" s="110"/>
      <c r="I73" s="110"/>
      <c r="J73" s="111">
        <f>J483</f>
        <v>0</v>
      </c>
      <c r="L73" s="108"/>
    </row>
    <row r="74" spans="2:12" s="9" customFormat="1" ht="19.899999999999999" customHeight="1">
      <c r="B74" s="108"/>
      <c r="D74" s="109" t="s">
        <v>7146</v>
      </c>
      <c r="E74" s="110"/>
      <c r="F74" s="110"/>
      <c r="G74" s="110"/>
      <c r="H74" s="110"/>
      <c r="I74" s="110"/>
      <c r="J74" s="111">
        <f>J590</f>
        <v>0</v>
      </c>
      <c r="L74" s="108"/>
    </row>
    <row r="75" spans="2:12" s="9" customFormat="1" ht="19.899999999999999" customHeight="1">
      <c r="B75" s="108"/>
      <c r="D75" s="109" t="s">
        <v>7147</v>
      </c>
      <c r="E75" s="110"/>
      <c r="F75" s="110"/>
      <c r="G75" s="110"/>
      <c r="H75" s="110"/>
      <c r="I75" s="110"/>
      <c r="J75" s="111">
        <f>J604</f>
        <v>0</v>
      </c>
      <c r="L75" s="108"/>
    </row>
    <row r="76" spans="2:12" s="9" customFormat="1" ht="19.899999999999999" customHeight="1">
      <c r="B76" s="108"/>
      <c r="D76" s="109" t="s">
        <v>7148</v>
      </c>
      <c r="E76" s="110"/>
      <c r="F76" s="110"/>
      <c r="G76" s="110"/>
      <c r="H76" s="110"/>
      <c r="I76" s="110"/>
      <c r="J76" s="111">
        <f>J617</f>
        <v>0</v>
      </c>
      <c r="L76" s="108"/>
    </row>
    <row r="77" spans="2:12" s="1" customFormat="1" ht="21.75" customHeight="1">
      <c r="B77" s="28"/>
      <c r="L77" s="28"/>
    </row>
    <row r="78" spans="2:12" s="1" customFormat="1" ht="7" customHeight="1">
      <c r="B78" s="40"/>
      <c r="C78" s="41"/>
      <c r="D78" s="41"/>
      <c r="E78" s="41"/>
      <c r="F78" s="41"/>
      <c r="G78" s="41"/>
      <c r="H78" s="41"/>
      <c r="I78" s="41"/>
      <c r="J78" s="41"/>
      <c r="K78" s="41"/>
      <c r="L78" s="28"/>
    </row>
    <row r="82" spans="2:63" s="1" customFormat="1" ht="7" customHeight="1">
      <c r="B82" s="42"/>
      <c r="C82" s="43"/>
      <c r="D82" s="43"/>
      <c r="E82" s="43"/>
      <c r="F82" s="43"/>
      <c r="G82" s="43"/>
      <c r="H82" s="43"/>
      <c r="I82" s="43"/>
      <c r="J82" s="43"/>
      <c r="K82" s="43"/>
      <c r="L82" s="28"/>
    </row>
    <row r="83" spans="2:63" s="1" customFormat="1" ht="25" customHeight="1">
      <c r="B83" s="28"/>
      <c r="C83" s="20" t="s">
        <v>141</v>
      </c>
      <c r="L83" s="28"/>
    </row>
    <row r="84" spans="2:63" s="1" customFormat="1" ht="7" customHeight="1">
      <c r="B84" s="28"/>
      <c r="L84" s="28"/>
    </row>
    <row r="85" spans="2:63" s="1" customFormat="1" ht="12" customHeight="1">
      <c r="B85" s="28"/>
      <c r="C85" s="25" t="s">
        <v>14</v>
      </c>
      <c r="L85" s="28"/>
    </row>
    <row r="86" spans="2:63" s="1" customFormat="1" ht="16.5" customHeight="1">
      <c r="B86" s="28"/>
      <c r="E86" s="1007" t="str">
        <f>E7</f>
        <v>DOMOV SENIORŮ BOROHRÁDEK</v>
      </c>
      <c r="F86" s="1008"/>
      <c r="G86" s="1008"/>
      <c r="H86" s="1008"/>
      <c r="L86" s="28"/>
    </row>
    <row r="87" spans="2:63" s="1" customFormat="1" ht="12" customHeight="1">
      <c r="B87" s="28"/>
      <c r="C87" s="25" t="s">
        <v>128</v>
      </c>
      <c r="L87" s="28"/>
    </row>
    <row r="88" spans="2:63" s="1" customFormat="1" ht="16.5" customHeight="1">
      <c r="B88" s="28"/>
      <c r="E88" s="1003" t="str">
        <f>E9</f>
        <v>SO 01 - Budova zámečku - zdravotní technika</v>
      </c>
      <c r="F88" s="1009"/>
      <c r="G88" s="1009"/>
      <c r="H88" s="1009"/>
      <c r="L88" s="28"/>
    </row>
    <row r="89" spans="2:63" s="1" customFormat="1" ht="7" customHeight="1">
      <c r="B89" s="28"/>
      <c r="L89" s="28"/>
    </row>
    <row r="90" spans="2:63" s="1" customFormat="1" ht="12" customHeight="1">
      <c r="B90" s="28"/>
      <c r="C90" s="25" t="s">
        <v>18</v>
      </c>
      <c r="F90" s="23" t="str">
        <f>F12</f>
        <v>DpS Borohrádek, st.p.č.243,722,p.p.č.187</v>
      </c>
      <c r="I90" s="25" t="s">
        <v>19</v>
      </c>
      <c r="J90" s="48" t="str">
        <f>IF(J12="","",J12)</f>
        <v>10. 6. 2024</v>
      </c>
      <c r="L90" s="28"/>
    </row>
    <row r="91" spans="2:63" s="1" customFormat="1" ht="7" customHeight="1">
      <c r="B91" s="28"/>
      <c r="L91" s="28"/>
    </row>
    <row r="92" spans="2:63" s="1" customFormat="1" ht="15.25" customHeight="1">
      <c r="B92" s="28"/>
      <c r="C92" s="25" t="s">
        <v>21</v>
      </c>
      <c r="F92" s="23" t="str">
        <f>E15</f>
        <v>Královehradecký kraj,Pivovarské nám.1245 H.Králové</v>
      </c>
      <c r="I92" s="25" t="s">
        <v>26</v>
      </c>
      <c r="J92" s="26">
        <f>E21</f>
        <v>0</v>
      </c>
      <c r="L92" s="28"/>
    </row>
    <row r="93" spans="2:63" s="1" customFormat="1" ht="15.25" customHeight="1">
      <c r="B93" s="28"/>
      <c r="C93" s="25" t="s">
        <v>24</v>
      </c>
      <c r="F93" s="23" t="str">
        <f>IF(E18="","",E18)</f>
        <v>VZ</v>
      </c>
      <c r="I93" s="25" t="s">
        <v>28</v>
      </c>
      <c r="J93" s="26" t="str">
        <f>E24</f>
        <v xml:space="preserve"> </v>
      </c>
      <c r="L93" s="28"/>
    </row>
    <row r="94" spans="2:63" s="1" customFormat="1" ht="10.4" customHeight="1">
      <c r="B94" s="28"/>
      <c r="L94" s="28"/>
    </row>
    <row r="95" spans="2:63" s="10" customFormat="1" ht="29.25" customHeight="1">
      <c r="B95" s="112"/>
      <c r="C95" s="113" t="s">
        <v>142</v>
      </c>
      <c r="D95" s="114" t="s">
        <v>57</v>
      </c>
      <c r="E95" s="114" t="s">
        <v>53</v>
      </c>
      <c r="F95" s="114" t="s">
        <v>54</v>
      </c>
      <c r="G95" s="114" t="s">
        <v>143</v>
      </c>
      <c r="H95" s="114" t="s">
        <v>144</v>
      </c>
      <c r="I95" s="114" t="s">
        <v>145</v>
      </c>
      <c r="J95" s="114" t="s">
        <v>132</v>
      </c>
      <c r="K95" s="115" t="s">
        <v>146</v>
      </c>
      <c r="L95" s="112"/>
      <c r="M95" s="55" t="s">
        <v>1</v>
      </c>
      <c r="N95" s="56" t="s">
        <v>36</v>
      </c>
      <c r="O95" s="56" t="s">
        <v>147</v>
      </c>
      <c r="P95" s="56" t="s">
        <v>148</v>
      </c>
      <c r="Q95" s="56" t="s">
        <v>149</v>
      </c>
      <c r="R95" s="56" t="s">
        <v>150</v>
      </c>
      <c r="S95" s="56" t="s">
        <v>151</v>
      </c>
      <c r="T95" s="57" t="s">
        <v>152</v>
      </c>
    </row>
    <row r="96" spans="2:63" s="1" customFormat="1" ht="22.9" customHeight="1">
      <c r="B96" s="28"/>
      <c r="C96" s="60" t="s">
        <v>153</v>
      </c>
      <c r="J96" s="117">
        <f>BK96</f>
        <v>0</v>
      </c>
      <c r="L96" s="28"/>
      <c r="M96" s="58"/>
      <c r="N96" s="49"/>
      <c r="O96" s="49"/>
      <c r="P96" s="118">
        <f>P97+P260</f>
        <v>2476.6878189999998</v>
      </c>
      <c r="Q96" s="49"/>
      <c r="R96" s="118">
        <f>R97+R260</f>
        <v>46.702286999999998</v>
      </c>
      <c r="S96" s="49"/>
      <c r="T96" s="119">
        <f>T97+T260</f>
        <v>32.26202</v>
      </c>
      <c r="AT96" s="16" t="s">
        <v>71</v>
      </c>
      <c r="AU96" s="16" t="s">
        <v>134</v>
      </c>
      <c r="BK96" s="120">
        <f>BK97+BK260</f>
        <v>0</v>
      </c>
    </row>
    <row r="97" spans="2:65" s="11" customFormat="1" ht="25.9" customHeight="1">
      <c r="B97" s="121"/>
      <c r="D97" s="122" t="s">
        <v>71</v>
      </c>
      <c r="E97" s="123" t="s">
        <v>251</v>
      </c>
      <c r="F97" s="123" t="s">
        <v>252</v>
      </c>
      <c r="J97" s="124">
        <f>BK97</f>
        <v>0</v>
      </c>
      <c r="L97" s="121"/>
      <c r="M97" s="125"/>
      <c r="P97" s="126">
        <f>P98+P159+P162+P175+P178+P230+P245+P255</f>
        <v>572.66672600000004</v>
      </c>
      <c r="R97" s="126">
        <f>R98+R159+R162+R175+R178+R230+R245+R255</f>
        <v>42.282496999999999</v>
      </c>
      <c r="T97" s="127">
        <f>T98+T159+T162+T175+T178+T230+T245+T255</f>
        <v>28.175000000000001</v>
      </c>
      <c r="AR97" s="122" t="s">
        <v>80</v>
      </c>
      <c r="AT97" s="128" t="s">
        <v>71</v>
      </c>
      <c r="AU97" s="128" t="s">
        <v>72</v>
      </c>
      <c r="AY97" s="122" t="s">
        <v>157</v>
      </c>
      <c r="BK97" s="129">
        <f>BK98+BK159+BK162+BK175+BK178+BK230+BK245+BK255</f>
        <v>0</v>
      </c>
    </row>
    <row r="98" spans="2:65" s="11" customFormat="1" ht="22.9" customHeight="1">
      <c r="B98" s="121"/>
      <c r="D98" s="122" t="s">
        <v>71</v>
      </c>
      <c r="E98" s="130" t="s">
        <v>80</v>
      </c>
      <c r="F98" s="130" t="s">
        <v>577</v>
      </c>
      <c r="J98" s="131">
        <f>BK98</f>
        <v>0</v>
      </c>
      <c r="L98" s="121"/>
      <c r="M98" s="125"/>
      <c r="P98" s="126">
        <f>SUM(P99:P158)</f>
        <v>161.90356000000008</v>
      </c>
      <c r="R98" s="126">
        <f>SUM(R99:R158)</f>
        <v>37.515160000000002</v>
      </c>
      <c r="T98" s="127">
        <f>SUM(T99:T158)</f>
        <v>0</v>
      </c>
      <c r="AR98" s="122" t="s">
        <v>80</v>
      </c>
      <c r="AT98" s="128" t="s">
        <v>71</v>
      </c>
      <c r="AU98" s="128" t="s">
        <v>80</v>
      </c>
      <c r="AY98" s="122" t="s">
        <v>157</v>
      </c>
      <c r="BK98" s="129">
        <f>SUM(BK99:BK158)</f>
        <v>0</v>
      </c>
    </row>
    <row r="99" spans="2:65" s="1" customFormat="1" ht="24.25" customHeight="1">
      <c r="B99" s="28"/>
      <c r="C99" s="198" t="s">
        <v>80</v>
      </c>
      <c r="D99" s="198" t="s">
        <v>160</v>
      </c>
      <c r="E99" s="199" t="s">
        <v>7149</v>
      </c>
      <c r="F99" s="200" t="s">
        <v>7150</v>
      </c>
      <c r="G99" s="201" t="s">
        <v>211</v>
      </c>
      <c r="H99" s="202">
        <v>72</v>
      </c>
      <c r="I99" s="903"/>
      <c r="J99" s="203">
        <f>ROUND(I99*H99,2)</f>
        <v>0</v>
      </c>
      <c r="K99" s="200" t="s">
        <v>2720</v>
      </c>
      <c r="L99" s="28"/>
      <c r="M99" s="140" t="s">
        <v>1</v>
      </c>
      <c r="N99" s="141" t="s">
        <v>38</v>
      </c>
      <c r="O99" s="142">
        <v>0.184</v>
      </c>
      <c r="P99" s="142">
        <f>O99*H99</f>
        <v>13.247999999999999</v>
      </c>
      <c r="Q99" s="142">
        <v>3.0000000000000001E-5</v>
      </c>
      <c r="R99" s="142">
        <f>Q99*H99</f>
        <v>2.16E-3</v>
      </c>
      <c r="S99" s="142">
        <v>0</v>
      </c>
      <c r="T99" s="143">
        <f>S99*H99</f>
        <v>0</v>
      </c>
      <c r="AR99" s="144" t="s">
        <v>164</v>
      </c>
      <c r="AT99" s="144" t="s">
        <v>160</v>
      </c>
      <c r="AU99" s="144" t="s">
        <v>88</v>
      </c>
      <c r="AY99" s="16" t="s">
        <v>157</v>
      </c>
      <c r="BE99" s="145">
        <f>IF(N99="základní",J99,0)</f>
        <v>0</v>
      </c>
      <c r="BF99" s="145">
        <f>IF(N99="snížená",J99,0)</f>
        <v>0</v>
      </c>
      <c r="BG99" s="145">
        <f>IF(N99="zákl. přenesená",J99,0)</f>
        <v>0</v>
      </c>
      <c r="BH99" s="145">
        <f>IF(N99="sníž. přenesená",J99,0)</f>
        <v>0</v>
      </c>
      <c r="BI99" s="145">
        <f>IF(N99="nulová",J99,0)</f>
        <v>0</v>
      </c>
      <c r="BJ99" s="16" t="s">
        <v>80</v>
      </c>
      <c r="BK99" s="145">
        <f>ROUND(I99*H99,2)</f>
        <v>0</v>
      </c>
      <c r="BL99" s="16" t="s">
        <v>164</v>
      </c>
      <c r="BM99" s="144" t="s">
        <v>7151</v>
      </c>
    </row>
    <row r="100" spans="2:65" s="1" customFormat="1">
      <c r="B100" s="28"/>
      <c r="D100" s="150" t="s">
        <v>214</v>
      </c>
      <c r="F100" s="204" t="s">
        <v>7152</v>
      </c>
      <c r="L100" s="28"/>
      <c r="M100" s="152"/>
      <c r="T100" s="52"/>
      <c r="AT100" s="16" t="s">
        <v>214</v>
      </c>
      <c r="AU100" s="16" t="s">
        <v>88</v>
      </c>
    </row>
    <row r="101" spans="2:65" s="1" customFormat="1" ht="90" customHeight="1">
      <c r="B101" s="28"/>
      <c r="C101" s="198" t="s">
        <v>88</v>
      </c>
      <c r="D101" s="198" t="s">
        <v>160</v>
      </c>
      <c r="E101" s="199" t="s">
        <v>7153</v>
      </c>
      <c r="F101" s="200" t="s">
        <v>7154</v>
      </c>
      <c r="G101" s="201" t="s">
        <v>411</v>
      </c>
      <c r="H101" s="202">
        <v>3</v>
      </c>
      <c r="I101" s="903"/>
      <c r="J101" s="203">
        <f>ROUND(I101*H101,2)</f>
        <v>0</v>
      </c>
      <c r="K101" s="200" t="s">
        <v>2720</v>
      </c>
      <c r="L101" s="28"/>
      <c r="M101" s="140" t="s">
        <v>1</v>
      </c>
      <c r="N101" s="141" t="s">
        <v>38</v>
      </c>
      <c r="O101" s="142">
        <v>0.70299999999999996</v>
      </c>
      <c r="P101" s="142">
        <f>O101*H101</f>
        <v>2.109</v>
      </c>
      <c r="Q101" s="142">
        <v>8.6800000000000002E-3</v>
      </c>
      <c r="R101" s="142">
        <f>Q101*H101</f>
        <v>2.6040000000000001E-2</v>
      </c>
      <c r="S101" s="142">
        <v>0</v>
      </c>
      <c r="T101" s="143">
        <f>S101*H101</f>
        <v>0</v>
      </c>
      <c r="AR101" s="144" t="s">
        <v>164</v>
      </c>
      <c r="AT101" s="144" t="s">
        <v>160</v>
      </c>
      <c r="AU101" s="144" t="s">
        <v>88</v>
      </c>
      <c r="AY101" s="16" t="s">
        <v>157</v>
      </c>
      <c r="BE101" s="145">
        <f>IF(N101="základní",J101,0)</f>
        <v>0</v>
      </c>
      <c r="BF101" s="145">
        <f>IF(N101="snížená",J101,0)</f>
        <v>0</v>
      </c>
      <c r="BG101" s="145">
        <f>IF(N101="zákl. přenesená",J101,0)</f>
        <v>0</v>
      </c>
      <c r="BH101" s="145">
        <f>IF(N101="sníž. přenesená",J101,0)</f>
        <v>0</v>
      </c>
      <c r="BI101" s="145">
        <f>IF(N101="nulová",J101,0)</f>
        <v>0</v>
      </c>
      <c r="BJ101" s="16" t="s">
        <v>80</v>
      </c>
      <c r="BK101" s="145">
        <f>ROUND(I101*H101,2)</f>
        <v>0</v>
      </c>
      <c r="BL101" s="16" t="s">
        <v>164</v>
      </c>
      <c r="BM101" s="144" t="s">
        <v>7155</v>
      </c>
    </row>
    <row r="102" spans="2:65" s="1" customFormat="1">
      <c r="B102" s="28"/>
      <c r="D102" s="150" t="s">
        <v>214</v>
      </c>
      <c r="F102" s="204" t="s">
        <v>7156</v>
      </c>
      <c r="L102" s="28"/>
      <c r="M102" s="152"/>
      <c r="T102" s="52"/>
      <c r="AT102" s="16" t="s">
        <v>214</v>
      </c>
      <c r="AU102" s="16" t="s">
        <v>88</v>
      </c>
    </row>
    <row r="103" spans="2:65" s="1" customFormat="1" ht="90" customHeight="1">
      <c r="B103" s="28"/>
      <c r="C103" s="198" t="s">
        <v>95</v>
      </c>
      <c r="D103" s="198" t="s">
        <v>160</v>
      </c>
      <c r="E103" s="199" t="s">
        <v>6833</v>
      </c>
      <c r="F103" s="200" t="s">
        <v>7157</v>
      </c>
      <c r="G103" s="201" t="s">
        <v>411</v>
      </c>
      <c r="H103" s="202">
        <v>3</v>
      </c>
      <c r="I103" s="903"/>
      <c r="J103" s="203">
        <f>ROUND(I103*H103,2)</f>
        <v>0</v>
      </c>
      <c r="K103" s="200" t="s">
        <v>2720</v>
      </c>
      <c r="L103" s="28"/>
      <c r="M103" s="140" t="s">
        <v>1</v>
      </c>
      <c r="N103" s="141" t="s">
        <v>38</v>
      </c>
      <c r="O103" s="142">
        <v>0.58099999999999996</v>
      </c>
      <c r="P103" s="142">
        <f>O103*H103</f>
        <v>1.7429999999999999</v>
      </c>
      <c r="Q103" s="142">
        <v>3.6900000000000002E-2</v>
      </c>
      <c r="R103" s="142">
        <f>Q103*H103</f>
        <v>0.11070000000000001</v>
      </c>
      <c r="S103" s="142">
        <v>0</v>
      </c>
      <c r="T103" s="143">
        <f>S103*H103</f>
        <v>0</v>
      </c>
      <c r="AR103" s="144" t="s">
        <v>164</v>
      </c>
      <c r="AT103" s="144" t="s">
        <v>160</v>
      </c>
      <c r="AU103" s="144" t="s">
        <v>88</v>
      </c>
      <c r="AY103" s="16" t="s">
        <v>157</v>
      </c>
      <c r="BE103" s="145">
        <f>IF(N103="základní",J103,0)</f>
        <v>0</v>
      </c>
      <c r="BF103" s="145">
        <f>IF(N103="snížená",J103,0)</f>
        <v>0</v>
      </c>
      <c r="BG103" s="145">
        <f>IF(N103="zákl. přenesená",J103,0)</f>
        <v>0</v>
      </c>
      <c r="BH103" s="145">
        <f>IF(N103="sníž. přenesená",J103,0)</f>
        <v>0</v>
      </c>
      <c r="BI103" s="145">
        <f>IF(N103="nulová",J103,0)</f>
        <v>0</v>
      </c>
      <c r="BJ103" s="16" t="s">
        <v>80</v>
      </c>
      <c r="BK103" s="145">
        <f>ROUND(I103*H103,2)</f>
        <v>0</v>
      </c>
      <c r="BL103" s="16" t="s">
        <v>164</v>
      </c>
      <c r="BM103" s="144" t="s">
        <v>7158</v>
      </c>
    </row>
    <row r="104" spans="2:65" s="1" customFormat="1">
      <c r="B104" s="28"/>
      <c r="D104" s="150" t="s">
        <v>214</v>
      </c>
      <c r="F104" s="204" t="s">
        <v>7159</v>
      </c>
      <c r="L104" s="28"/>
      <c r="M104" s="152"/>
      <c r="T104" s="52"/>
      <c r="AT104" s="16" t="s">
        <v>214</v>
      </c>
      <c r="AU104" s="16" t="s">
        <v>88</v>
      </c>
    </row>
    <row r="105" spans="2:65" s="1" customFormat="1" ht="90" customHeight="1">
      <c r="B105" s="28"/>
      <c r="C105" s="198" t="s">
        <v>164</v>
      </c>
      <c r="D105" s="198" t="s">
        <v>160</v>
      </c>
      <c r="E105" s="199" t="s">
        <v>7160</v>
      </c>
      <c r="F105" s="200" t="s">
        <v>7161</v>
      </c>
      <c r="G105" s="201" t="s">
        <v>411</v>
      </c>
      <c r="H105" s="202">
        <v>3</v>
      </c>
      <c r="I105" s="903"/>
      <c r="J105" s="203">
        <f>ROUND(I105*H105,2)</f>
        <v>0</v>
      </c>
      <c r="K105" s="200" t="s">
        <v>2720</v>
      </c>
      <c r="L105" s="28"/>
      <c r="M105" s="140" t="s">
        <v>1</v>
      </c>
      <c r="N105" s="141" t="s">
        <v>38</v>
      </c>
      <c r="O105" s="142">
        <v>0.54700000000000004</v>
      </c>
      <c r="P105" s="142">
        <f>O105*H105</f>
        <v>1.641</v>
      </c>
      <c r="Q105" s="142">
        <v>3.6900000000000002E-2</v>
      </c>
      <c r="R105" s="142">
        <f>Q105*H105</f>
        <v>0.11070000000000001</v>
      </c>
      <c r="S105" s="142">
        <v>0</v>
      </c>
      <c r="T105" s="143">
        <f>S105*H105</f>
        <v>0</v>
      </c>
      <c r="AR105" s="144" t="s">
        <v>164</v>
      </c>
      <c r="AT105" s="144" t="s">
        <v>160</v>
      </c>
      <c r="AU105" s="144" t="s">
        <v>88</v>
      </c>
      <c r="AY105" s="16" t="s">
        <v>157</v>
      </c>
      <c r="BE105" s="145">
        <f>IF(N105="základní",J105,0)</f>
        <v>0</v>
      </c>
      <c r="BF105" s="145">
        <f>IF(N105="snížená",J105,0)</f>
        <v>0</v>
      </c>
      <c r="BG105" s="145">
        <f>IF(N105="zákl. přenesená",J105,0)</f>
        <v>0</v>
      </c>
      <c r="BH105" s="145">
        <f>IF(N105="sníž. přenesená",J105,0)</f>
        <v>0</v>
      </c>
      <c r="BI105" s="145">
        <f>IF(N105="nulová",J105,0)</f>
        <v>0</v>
      </c>
      <c r="BJ105" s="16" t="s">
        <v>80</v>
      </c>
      <c r="BK105" s="145">
        <f>ROUND(I105*H105,2)</f>
        <v>0</v>
      </c>
      <c r="BL105" s="16" t="s">
        <v>164</v>
      </c>
      <c r="BM105" s="144" t="s">
        <v>7162</v>
      </c>
    </row>
    <row r="106" spans="2:65" s="1" customFormat="1">
      <c r="B106" s="28"/>
      <c r="D106" s="150" t="s">
        <v>214</v>
      </c>
      <c r="F106" s="204" t="s">
        <v>7163</v>
      </c>
      <c r="L106" s="28"/>
      <c r="M106" s="152"/>
      <c r="T106" s="52"/>
      <c r="AT106" s="16" t="s">
        <v>214</v>
      </c>
      <c r="AU106" s="16" t="s">
        <v>88</v>
      </c>
    </row>
    <row r="107" spans="2:65" s="1" customFormat="1" ht="44.25" customHeight="1">
      <c r="B107" s="28"/>
      <c r="C107" s="198" t="s">
        <v>156</v>
      </c>
      <c r="D107" s="198" t="s">
        <v>160</v>
      </c>
      <c r="E107" s="199" t="s">
        <v>7164</v>
      </c>
      <c r="F107" s="200" t="s">
        <v>7165</v>
      </c>
      <c r="G107" s="201" t="s">
        <v>256</v>
      </c>
      <c r="H107" s="202">
        <v>38.56</v>
      </c>
      <c r="I107" s="903"/>
      <c r="J107" s="203">
        <f>ROUND(I107*H107,2)</f>
        <v>0</v>
      </c>
      <c r="K107" s="200" t="s">
        <v>2720</v>
      </c>
      <c r="L107" s="28"/>
      <c r="M107" s="140" t="s">
        <v>1</v>
      </c>
      <c r="N107" s="141" t="s">
        <v>38</v>
      </c>
      <c r="O107" s="142">
        <v>1.08</v>
      </c>
      <c r="P107" s="142">
        <f>O107*H107</f>
        <v>41.644800000000004</v>
      </c>
      <c r="Q107" s="142">
        <v>0</v>
      </c>
      <c r="R107" s="142">
        <f>Q107*H107</f>
        <v>0</v>
      </c>
      <c r="S107" s="142">
        <v>0</v>
      </c>
      <c r="T107" s="143">
        <f>S107*H107</f>
        <v>0</v>
      </c>
      <c r="AR107" s="144" t="s">
        <v>164</v>
      </c>
      <c r="AT107" s="144" t="s">
        <v>160</v>
      </c>
      <c r="AU107" s="144" t="s">
        <v>88</v>
      </c>
      <c r="AY107" s="16" t="s">
        <v>157</v>
      </c>
      <c r="BE107" s="145">
        <f>IF(N107="základní",J107,0)</f>
        <v>0</v>
      </c>
      <c r="BF107" s="145">
        <f>IF(N107="snížená",J107,0)</f>
        <v>0</v>
      </c>
      <c r="BG107" s="145">
        <f>IF(N107="zákl. přenesená",J107,0)</f>
        <v>0</v>
      </c>
      <c r="BH107" s="145">
        <f>IF(N107="sníž. přenesená",J107,0)</f>
        <v>0</v>
      </c>
      <c r="BI107" s="145">
        <f>IF(N107="nulová",J107,0)</f>
        <v>0</v>
      </c>
      <c r="BJ107" s="16" t="s">
        <v>80</v>
      </c>
      <c r="BK107" s="145">
        <f>ROUND(I107*H107,2)</f>
        <v>0</v>
      </c>
      <c r="BL107" s="16" t="s">
        <v>164</v>
      </c>
      <c r="BM107" s="144" t="s">
        <v>7166</v>
      </c>
    </row>
    <row r="108" spans="2:65" s="1" customFormat="1">
      <c r="B108" s="28"/>
      <c r="D108" s="150" t="s">
        <v>214</v>
      </c>
      <c r="F108" s="204" t="s">
        <v>7167</v>
      </c>
      <c r="L108" s="28"/>
      <c r="M108" s="152"/>
      <c r="T108" s="52"/>
      <c r="AT108" s="16" t="s">
        <v>214</v>
      </c>
      <c r="AU108" s="16" t="s">
        <v>88</v>
      </c>
    </row>
    <row r="109" spans="2:65" s="13" customFormat="1">
      <c r="B109" s="159"/>
      <c r="D109" s="154" t="s">
        <v>259</v>
      </c>
      <c r="E109" s="160" t="s">
        <v>1</v>
      </c>
      <c r="F109" s="161" t="s">
        <v>7168</v>
      </c>
      <c r="H109" s="162">
        <v>25.6</v>
      </c>
      <c r="L109" s="159"/>
      <c r="M109" s="163"/>
      <c r="T109" s="164"/>
      <c r="AT109" s="160" t="s">
        <v>259</v>
      </c>
      <c r="AU109" s="160" t="s">
        <v>88</v>
      </c>
      <c r="AV109" s="13" t="s">
        <v>88</v>
      </c>
      <c r="AW109" s="13" t="s">
        <v>27</v>
      </c>
      <c r="AX109" s="13" t="s">
        <v>72</v>
      </c>
      <c r="AY109" s="160" t="s">
        <v>157</v>
      </c>
    </row>
    <row r="110" spans="2:65" s="13" customFormat="1">
      <c r="B110" s="159"/>
      <c r="D110" s="154" t="s">
        <v>259</v>
      </c>
      <c r="E110" s="160" t="s">
        <v>1</v>
      </c>
      <c r="F110" s="161" t="s">
        <v>7169</v>
      </c>
      <c r="H110" s="162">
        <v>8.16</v>
      </c>
      <c r="L110" s="159"/>
      <c r="M110" s="163"/>
      <c r="T110" s="164"/>
      <c r="AT110" s="160" t="s">
        <v>259</v>
      </c>
      <c r="AU110" s="160" t="s">
        <v>88</v>
      </c>
      <c r="AV110" s="13" t="s">
        <v>88</v>
      </c>
      <c r="AW110" s="13" t="s">
        <v>27</v>
      </c>
      <c r="AX110" s="13" t="s">
        <v>72</v>
      </c>
      <c r="AY110" s="160" t="s">
        <v>157</v>
      </c>
    </row>
    <row r="111" spans="2:65" s="13" customFormat="1">
      <c r="B111" s="159"/>
      <c r="D111" s="154" t="s">
        <v>259</v>
      </c>
      <c r="E111" s="160" t="s">
        <v>1</v>
      </c>
      <c r="F111" s="161" t="s">
        <v>7170</v>
      </c>
      <c r="H111" s="162">
        <v>4.8</v>
      </c>
      <c r="L111" s="159"/>
      <c r="M111" s="163"/>
      <c r="T111" s="164"/>
      <c r="AT111" s="160" t="s">
        <v>259</v>
      </c>
      <c r="AU111" s="160" t="s">
        <v>88</v>
      </c>
      <c r="AV111" s="13" t="s">
        <v>88</v>
      </c>
      <c r="AW111" s="13" t="s">
        <v>27</v>
      </c>
      <c r="AX111" s="13" t="s">
        <v>72</v>
      </c>
      <c r="AY111" s="160" t="s">
        <v>157</v>
      </c>
    </row>
    <row r="112" spans="2:65" s="14" customFormat="1">
      <c r="B112" s="165"/>
      <c r="D112" s="154" t="s">
        <v>259</v>
      </c>
      <c r="E112" s="166" t="s">
        <v>1</v>
      </c>
      <c r="F112" s="167" t="s">
        <v>265</v>
      </c>
      <c r="H112" s="168">
        <v>38.56</v>
      </c>
      <c r="L112" s="165"/>
      <c r="M112" s="169"/>
      <c r="T112" s="170"/>
      <c r="AT112" s="166" t="s">
        <v>259</v>
      </c>
      <c r="AU112" s="166" t="s">
        <v>88</v>
      </c>
      <c r="AV112" s="14" t="s">
        <v>164</v>
      </c>
      <c r="AW112" s="14" t="s">
        <v>27</v>
      </c>
      <c r="AX112" s="14" t="s">
        <v>80</v>
      </c>
      <c r="AY112" s="166" t="s">
        <v>157</v>
      </c>
    </row>
    <row r="113" spans="2:65" s="1" customFormat="1" ht="33" customHeight="1">
      <c r="B113" s="28"/>
      <c r="C113" s="198" t="s">
        <v>169</v>
      </c>
      <c r="D113" s="198" t="s">
        <v>160</v>
      </c>
      <c r="E113" s="199" t="s">
        <v>7171</v>
      </c>
      <c r="F113" s="200" t="s">
        <v>7172</v>
      </c>
      <c r="G113" s="201" t="s">
        <v>256</v>
      </c>
      <c r="H113" s="202">
        <v>36</v>
      </c>
      <c r="I113" s="903"/>
      <c r="J113" s="203">
        <f>ROUND(I113*H113,2)</f>
        <v>0</v>
      </c>
      <c r="K113" s="200" t="s">
        <v>2720</v>
      </c>
      <c r="L113" s="28"/>
      <c r="M113" s="140" t="s">
        <v>1</v>
      </c>
      <c r="N113" s="141" t="s">
        <v>38</v>
      </c>
      <c r="O113" s="142">
        <v>0.93500000000000005</v>
      </c>
      <c r="P113" s="142">
        <f>O113*H113</f>
        <v>33.660000000000004</v>
      </c>
      <c r="Q113" s="142">
        <v>0</v>
      </c>
      <c r="R113" s="142">
        <f>Q113*H113</f>
        <v>0</v>
      </c>
      <c r="S113" s="142">
        <v>0</v>
      </c>
      <c r="T113" s="143">
        <f>S113*H113</f>
        <v>0</v>
      </c>
      <c r="AR113" s="144" t="s">
        <v>164</v>
      </c>
      <c r="AT113" s="144" t="s">
        <v>160</v>
      </c>
      <c r="AU113" s="144" t="s">
        <v>88</v>
      </c>
      <c r="AY113" s="16" t="s">
        <v>157</v>
      </c>
      <c r="BE113" s="145">
        <f>IF(N113="základní",J113,0)</f>
        <v>0</v>
      </c>
      <c r="BF113" s="145">
        <f>IF(N113="snížená",J113,0)</f>
        <v>0</v>
      </c>
      <c r="BG113" s="145">
        <f>IF(N113="zákl. přenesená",J113,0)</f>
        <v>0</v>
      </c>
      <c r="BH113" s="145">
        <f>IF(N113="sníž. přenesená",J113,0)</f>
        <v>0</v>
      </c>
      <c r="BI113" s="145">
        <f>IF(N113="nulová",J113,0)</f>
        <v>0</v>
      </c>
      <c r="BJ113" s="16" t="s">
        <v>80</v>
      </c>
      <c r="BK113" s="145">
        <f>ROUND(I113*H113,2)</f>
        <v>0</v>
      </c>
      <c r="BL113" s="16" t="s">
        <v>164</v>
      </c>
      <c r="BM113" s="144" t="s">
        <v>7173</v>
      </c>
    </row>
    <row r="114" spans="2:65" s="1" customFormat="1">
      <c r="B114" s="28"/>
      <c r="D114" s="150" t="s">
        <v>214</v>
      </c>
      <c r="F114" s="204" t="s">
        <v>7174</v>
      </c>
      <c r="L114" s="28"/>
      <c r="M114" s="152"/>
      <c r="T114" s="52"/>
      <c r="AT114" s="16" t="s">
        <v>214</v>
      </c>
      <c r="AU114" s="16" t="s">
        <v>88</v>
      </c>
    </row>
    <row r="115" spans="2:65" s="13" customFormat="1">
      <c r="B115" s="159"/>
      <c r="D115" s="154" t="s">
        <v>259</v>
      </c>
      <c r="E115" s="160" t="s">
        <v>1</v>
      </c>
      <c r="F115" s="161" t="s">
        <v>7175</v>
      </c>
      <c r="H115" s="162">
        <v>36</v>
      </c>
      <c r="L115" s="159"/>
      <c r="M115" s="163"/>
      <c r="T115" s="164"/>
      <c r="AT115" s="160" t="s">
        <v>259</v>
      </c>
      <c r="AU115" s="160" t="s">
        <v>88</v>
      </c>
      <c r="AV115" s="13" t="s">
        <v>88</v>
      </c>
      <c r="AW115" s="13" t="s">
        <v>27</v>
      </c>
      <c r="AX115" s="13" t="s">
        <v>72</v>
      </c>
      <c r="AY115" s="160" t="s">
        <v>157</v>
      </c>
    </row>
    <row r="116" spans="2:65" s="14" customFormat="1">
      <c r="B116" s="165"/>
      <c r="D116" s="154" t="s">
        <v>259</v>
      </c>
      <c r="E116" s="166" t="s">
        <v>1</v>
      </c>
      <c r="F116" s="167" t="s">
        <v>265</v>
      </c>
      <c r="H116" s="168">
        <v>36</v>
      </c>
      <c r="L116" s="165"/>
      <c r="M116" s="169"/>
      <c r="T116" s="170"/>
      <c r="AT116" s="166" t="s">
        <v>259</v>
      </c>
      <c r="AU116" s="166" t="s">
        <v>88</v>
      </c>
      <c r="AV116" s="14" t="s">
        <v>164</v>
      </c>
      <c r="AW116" s="14" t="s">
        <v>27</v>
      </c>
      <c r="AX116" s="14" t="s">
        <v>80</v>
      </c>
      <c r="AY116" s="166" t="s">
        <v>157</v>
      </c>
    </row>
    <row r="117" spans="2:65" s="1" customFormat="1" ht="37.9" customHeight="1">
      <c r="B117" s="28"/>
      <c r="C117" s="198" t="s">
        <v>182</v>
      </c>
      <c r="D117" s="198" t="s">
        <v>160</v>
      </c>
      <c r="E117" s="199" t="s">
        <v>7176</v>
      </c>
      <c r="F117" s="200" t="s">
        <v>7177</v>
      </c>
      <c r="G117" s="201" t="s">
        <v>256</v>
      </c>
      <c r="H117" s="202">
        <v>5</v>
      </c>
      <c r="I117" s="903"/>
      <c r="J117" s="203">
        <f>ROUND(I117*H117,2)</f>
        <v>0</v>
      </c>
      <c r="K117" s="200" t="s">
        <v>2720</v>
      </c>
      <c r="L117" s="28"/>
      <c r="M117" s="140" t="s">
        <v>1</v>
      </c>
      <c r="N117" s="141" t="s">
        <v>38</v>
      </c>
      <c r="O117" s="142">
        <v>1.7629999999999999</v>
      </c>
      <c r="P117" s="142">
        <f>O117*H117</f>
        <v>8.8149999999999995</v>
      </c>
      <c r="Q117" s="142">
        <v>0</v>
      </c>
      <c r="R117" s="142">
        <f>Q117*H117</f>
        <v>0</v>
      </c>
      <c r="S117" s="142">
        <v>0</v>
      </c>
      <c r="T117" s="143">
        <f>S117*H117</f>
        <v>0</v>
      </c>
      <c r="AR117" s="144" t="s">
        <v>164</v>
      </c>
      <c r="AT117" s="144" t="s">
        <v>160</v>
      </c>
      <c r="AU117" s="144" t="s">
        <v>88</v>
      </c>
      <c r="AY117" s="16" t="s">
        <v>157</v>
      </c>
      <c r="BE117" s="145">
        <f>IF(N117="základní",J117,0)</f>
        <v>0</v>
      </c>
      <c r="BF117" s="145">
        <f>IF(N117="snížená",J117,0)</f>
        <v>0</v>
      </c>
      <c r="BG117" s="145">
        <f>IF(N117="zákl. přenesená",J117,0)</f>
        <v>0</v>
      </c>
      <c r="BH117" s="145">
        <f>IF(N117="sníž. přenesená",J117,0)</f>
        <v>0</v>
      </c>
      <c r="BI117" s="145">
        <f>IF(N117="nulová",J117,0)</f>
        <v>0</v>
      </c>
      <c r="BJ117" s="16" t="s">
        <v>80</v>
      </c>
      <c r="BK117" s="145">
        <f>ROUND(I117*H117,2)</f>
        <v>0</v>
      </c>
      <c r="BL117" s="16" t="s">
        <v>164</v>
      </c>
      <c r="BM117" s="144" t="s">
        <v>7178</v>
      </c>
    </row>
    <row r="118" spans="2:65" s="1" customFormat="1">
      <c r="B118" s="28"/>
      <c r="D118" s="150" t="s">
        <v>214</v>
      </c>
      <c r="F118" s="204" t="s">
        <v>7179</v>
      </c>
      <c r="L118" s="28"/>
      <c r="M118" s="152"/>
      <c r="T118" s="52"/>
      <c r="AT118" s="16" t="s">
        <v>214</v>
      </c>
      <c r="AU118" s="16" t="s">
        <v>88</v>
      </c>
    </row>
    <row r="119" spans="2:65" s="1" customFormat="1" ht="55.5" customHeight="1">
      <c r="B119" s="28"/>
      <c r="C119" s="198" t="s">
        <v>172</v>
      </c>
      <c r="D119" s="198" t="s">
        <v>160</v>
      </c>
      <c r="E119" s="199" t="s">
        <v>7180</v>
      </c>
      <c r="F119" s="200" t="s">
        <v>7181</v>
      </c>
      <c r="G119" s="201" t="s">
        <v>256</v>
      </c>
      <c r="H119" s="202">
        <v>0.5</v>
      </c>
      <c r="I119" s="903"/>
      <c r="J119" s="203">
        <f>ROUND(I119*H119,2)</f>
        <v>0</v>
      </c>
      <c r="K119" s="200" t="s">
        <v>2720</v>
      </c>
      <c r="L119" s="28"/>
      <c r="M119" s="140" t="s">
        <v>1</v>
      </c>
      <c r="N119" s="141" t="s">
        <v>38</v>
      </c>
      <c r="O119" s="142">
        <v>9.4</v>
      </c>
      <c r="P119" s="142">
        <f>O119*H119</f>
        <v>4.7</v>
      </c>
      <c r="Q119" s="142">
        <v>0</v>
      </c>
      <c r="R119" s="142">
        <f>Q119*H119</f>
        <v>0</v>
      </c>
      <c r="S119" s="142">
        <v>0</v>
      </c>
      <c r="T119" s="143">
        <f>S119*H119</f>
        <v>0</v>
      </c>
      <c r="AR119" s="144" t="s">
        <v>164</v>
      </c>
      <c r="AT119" s="144" t="s">
        <v>160</v>
      </c>
      <c r="AU119" s="144" t="s">
        <v>88</v>
      </c>
      <c r="AY119" s="16" t="s">
        <v>157</v>
      </c>
      <c r="BE119" s="145">
        <f>IF(N119="základní",J119,0)</f>
        <v>0</v>
      </c>
      <c r="BF119" s="145">
        <f>IF(N119="snížená",J119,0)</f>
        <v>0</v>
      </c>
      <c r="BG119" s="145">
        <f>IF(N119="zákl. přenesená",J119,0)</f>
        <v>0</v>
      </c>
      <c r="BH119" s="145">
        <f>IF(N119="sníž. přenesená",J119,0)</f>
        <v>0</v>
      </c>
      <c r="BI119" s="145">
        <f>IF(N119="nulová",J119,0)</f>
        <v>0</v>
      </c>
      <c r="BJ119" s="16" t="s">
        <v>80</v>
      </c>
      <c r="BK119" s="145">
        <f>ROUND(I119*H119,2)</f>
        <v>0</v>
      </c>
      <c r="BL119" s="16" t="s">
        <v>164</v>
      </c>
      <c r="BM119" s="144" t="s">
        <v>7182</v>
      </c>
    </row>
    <row r="120" spans="2:65" s="1" customFormat="1">
      <c r="B120" s="28"/>
      <c r="D120" s="150" t="s">
        <v>214</v>
      </c>
      <c r="F120" s="204" t="s">
        <v>7183</v>
      </c>
      <c r="L120" s="28"/>
      <c r="M120" s="152"/>
      <c r="T120" s="52"/>
      <c r="AT120" s="16" t="s">
        <v>214</v>
      </c>
      <c r="AU120" s="16" t="s">
        <v>88</v>
      </c>
    </row>
    <row r="121" spans="2:65" s="1" customFormat="1" ht="37.9" customHeight="1">
      <c r="B121" s="28"/>
      <c r="C121" s="198" t="s">
        <v>191</v>
      </c>
      <c r="D121" s="198" t="s">
        <v>160</v>
      </c>
      <c r="E121" s="199" t="s">
        <v>7184</v>
      </c>
      <c r="F121" s="200" t="s">
        <v>7185</v>
      </c>
      <c r="G121" s="201" t="s">
        <v>306</v>
      </c>
      <c r="H121" s="202">
        <v>24</v>
      </c>
      <c r="I121" s="903"/>
      <c r="J121" s="203">
        <f>ROUND(I121*H121,2)</f>
        <v>0</v>
      </c>
      <c r="K121" s="200" t="s">
        <v>2720</v>
      </c>
      <c r="L121" s="28"/>
      <c r="M121" s="140" t="s">
        <v>1</v>
      </c>
      <c r="N121" s="141" t="s">
        <v>38</v>
      </c>
      <c r="O121" s="142">
        <v>0.23599999999999999</v>
      </c>
      <c r="P121" s="142">
        <f>O121*H121</f>
        <v>5.6639999999999997</v>
      </c>
      <c r="Q121" s="142">
        <v>8.4000000000000003E-4</v>
      </c>
      <c r="R121" s="142">
        <f>Q121*H121</f>
        <v>2.0160000000000001E-2</v>
      </c>
      <c r="S121" s="142">
        <v>0</v>
      </c>
      <c r="T121" s="143">
        <f>S121*H121</f>
        <v>0</v>
      </c>
      <c r="AR121" s="144" t="s">
        <v>164</v>
      </c>
      <c r="AT121" s="144" t="s">
        <v>160</v>
      </c>
      <c r="AU121" s="144" t="s">
        <v>88</v>
      </c>
      <c r="AY121" s="16" t="s">
        <v>157</v>
      </c>
      <c r="BE121" s="145">
        <f>IF(N121="základní",J121,0)</f>
        <v>0</v>
      </c>
      <c r="BF121" s="145">
        <f>IF(N121="snížená",J121,0)</f>
        <v>0</v>
      </c>
      <c r="BG121" s="145">
        <f>IF(N121="zákl. přenesená",J121,0)</f>
        <v>0</v>
      </c>
      <c r="BH121" s="145">
        <f>IF(N121="sníž. přenesená",J121,0)</f>
        <v>0</v>
      </c>
      <c r="BI121" s="145">
        <f>IF(N121="nulová",J121,0)</f>
        <v>0</v>
      </c>
      <c r="BJ121" s="16" t="s">
        <v>80</v>
      </c>
      <c r="BK121" s="145">
        <f>ROUND(I121*H121,2)</f>
        <v>0</v>
      </c>
      <c r="BL121" s="16" t="s">
        <v>164</v>
      </c>
      <c r="BM121" s="144" t="s">
        <v>7186</v>
      </c>
    </row>
    <row r="122" spans="2:65" s="1" customFormat="1">
      <c r="B122" s="28"/>
      <c r="D122" s="150" t="s">
        <v>214</v>
      </c>
      <c r="F122" s="204" t="s">
        <v>7187</v>
      </c>
      <c r="L122" s="28"/>
      <c r="M122" s="152"/>
      <c r="T122" s="52"/>
      <c r="AT122" s="16" t="s">
        <v>214</v>
      </c>
      <c r="AU122" s="16" t="s">
        <v>88</v>
      </c>
    </row>
    <row r="123" spans="2:65" s="1" customFormat="1" ht="37.9" customHeight="1">
      <c r="B123" s="28"/>
      <c r="C123" s="198" t="s">
        <v>177</v>
      </c>
      <c r="D123" s="198" t="s">
        <v>160</v>
      </c>
      <c r="E123" s="199" t="s">
        <v>7188</v>
      </c>
      <c r="F123" s="200" t="s">
        <v>7189</v>
      </c>
      <c r="G123" s="201" t="s">
        <v>306</v>
      </c>
      <c r="H123" s="202">
        <v>24</v>
      </c>
      <c r="I123" s="903"/>
      <c r="J123" s="203">
        <f>ROUND(I123*H123,2)</f>
        <v>0</v>
      </c>
      <c r="K123" s="200" t="s">
        <v>2720</v>
      </c>
      <c r="L123" s="28"/>
      <c r="M123" s="140" t="s">
        <v>1</v>
      </c>
      <c r="N123" s="141" t="s">
        <v>38</v>
      </c>
      <c r="O123" s="142">
        <v>0.47899999999999998</v>
      </c>
      <c r="P123" s="142">
        <f>O123*H123</f>
        <v>11.495999999999999</v>
      </c>
      <c r="Q123" s="142">
        <v>8.4999999999999995E-4</v>
      </c>
      <c r="R123" s="142">
        <f>Q123*H123</f>
        <v>2.0399999999999998E-2</v>
      </c>
      <c r="S123" s="142">
        <v>0</v>
      </c>
      <c r="T123" s="143">
        <f>S123*H123</f>
        <v>0</v>
      </c>
      <c r="AR123" s="144" t="s">
        <v>164</v>
      </c>
      <c r="AT123" s="144" t="s">
        <v>160</v>
      </c>
      <c r="AU123" s="144" t="s">
        <v>88</v>
      </c>
      <c r="AY123" s="16" t="s">
        <v>157</v>
      </c>
      <c r="BE123" s="145">
        <f>IF(N123="základní",J123,0)</f>
        <v>0</v>
      </c>
      <c r="BF123" s="145">
        <f>IF(N123="snížená",J123,0)</f>
        <v>0</v>
      </c>
      <c r="BG123" s="145">
        <f>IF(N123="zákl. přenesená",J123,0)</f>
        <v>0</v>
      </c>
      <c r="BH123" s="145">
        <f>IF(N123="sníž. přenesená",J123,0)</f>
        <v>0</v>
      </c>
      <c r="BI123" s="145">
        <f>IF(N123="nulová",J123,0)</f>
        <v>0</v>
      </c>
      <c r="BJ123" s="16" t="s">
        <v>80</v>
      </c>
      <c r="BK123" s="145">
        <f>ROUND(I123*H123,2)</f>
        <v>0</v>
      </c>
      <c r="BL123" s="16" t="s">
        <v>164</v>
      </c>
      <c r="BM123" s="144" t="s">
        <v>7190</v>
      </c>
    </row>
    <row r="124" spans="2:65" s="1" customFormat="1">
      <c r="B124" s="28"/>
      <c r="D124" s="150" t="s">
        <v>214</v>
      </c>
      <c r="F124" s="204" t="s">
        <v>7191</v>
      </c>
      <c r="L124" s="28"/>
      <c r="M124" s="152"/>
      <c r="T124" s="52"/>
      <c r="AT124" s="16" t="s">
        <v>214</v>
      </c>
      <c r="AU124" s="16" t="s">
        <v>88</v>
      </c>
    </row>
    <row r="125" spans="2:65" s="1" customFormat="1" ht="44.25" customHeight="1">
      <c r="B125" s="28"/>
      <c r="C125" s="198" t="s">
        <v>199</v>
      </c>
      <c r="D125" s="198" t="s">
        <v>160</v>
      </c>
      <c r="E125" s="199" t="s">
        <v>7192</v>
      </c>
      <c r="F125" s="200" t="s">
        <v>7193</v>
      </c>
      <c r="G125" s="201" t="s">
        <v>306</v>
      </c>
      <c r="H125" s="202">
        <v>24</v>
      </c>
      <c r="I125" s="903"/>
      <c r="J125" s="203">
        <f>ROUND(I125*H125,2)</f>
        <v>0</v>
      </c>
      <c r="K125" s="200" t="s">
        <v>2720</v>
      </c>
      <c r="L125" s="28"/>
      <c r="M125" s="140" t="s">
        <v>1</v>
      </c>
      <c r="N125" s="141" t="s">
        <v>38</v>
      </c>
      <c r="O125" s="142">
        <v>0.216</v>
      </c>
      <c r="P125" s="142">
        <f>O125*H125</f>
        <v>5.1840000000000002</v>
      </c>
      <c r="Q125" s="142">
        <v>0</v>
      </c>
      <c r="R125" s="142">
        <f>Q125*H125</f>
        <v>0</v>
      </c>
      <c r="S125" s="142">
        <v>0</v>
      </c>
      <c r="T125" s="143">
        <f>S125*H125</f>
        <v>0</v>
      </c>
      <c r="AR125" s="144" t="s">
        <v>164</v>
      </c>
      <c r="AT125" s="144" t="s">
        <v>160</v>
      </c>
      <c r="AU125" s="144" t="s">
        <v>88</v>
      </c>
      <c r="AY125" s="16" t="s">
        <v>157</v>
      </c>
      <c r="BE125" s="145">
        <f>IF(N125="základní",J125,0)</f>
        <v>0</v>
      </c>
      <c r="BF125" s="145">
        <f>IF(N125="snížená",J125,0)</f>
        <v>0</v>
      </c>
      <c r="BG125" s="145">
        <f>IF(N125="zákl. přenesená",J125,0)</f>
        <v>0</v>
      </c>
      <c r="BH125" s="145">
        <f>IF(N125="sníž. přenesená",J125,0)</f>
        <v>0</v>
      </c>
      <c r="BI125" s="145">
        <f>IF(N125="nulová",J125,0)</f>
        <v>0</v>
      </c>
      <c r="BJ125" s="16" t="s">
        <v>80</v>
      </c>
      <c r="BK125" s="145">
        <f>ROUND(I125*H125,2)</f>
        <v>0</v>
      </c>
      <c r="BL125" s="16" t="s">
        <v>164</v>
      </c>
      <c r="BM125" s="144" t="s">
        <v>7194</v>
      </c>
    </row>
    <row r="126" spans="2:65" s="1" customFormat="1">
      <c r="B126" s="28"/>
      <c r="D126" s="150" t="s">
        <v>214</v>
      </c>
      <c r="F126" s="204" t="s">
        <v>7195</v>
      </c>
      <c r="L126" s="28"/>
      <c r="M126" s="152"/>
      <c r="T126" s="52"/>
      <c r="AT126" s="16" t="s">
        <v>214</v>
      </c>
      <c r="AU126" s="16" t="s">
        <v>88</v>
      </c>
    </row>
    <row r="127" spans="2:65" s="1" customFormat="1" ht="44.25" customHeight="1">
      <c r="B127" s="28"/>
      <c r="C127" s="198" t="s">
        <v>8</v>
      </c>
      <c r="D127" s="198" t="s">
        <v>160</v>
      </c>
      <c r="E127" s="199" t="s">
        <v>7196</v>
      </c>
      <c r="F127" s="200" t="s">
        <v>7197</v>
      </c>
      <c r="G127" s="201" t="s">
        <v>306</v>
      </c>
      <c r="H127" s="202">
        <v>24</v>
      </c>
      <c r="I127" s="903"/>
      <c r="J127" s="203">
        <f>ROUND(I127*H127,2)</f>
        <v>0</v>
      </c>
      <c r="K127" s="200" t="s">
        <v>2720</v>
      </c>
      <c r="L127" s="28"/>
      <c r="M127" s="140" t="s">
        <v>1</v>
      </c>
      <c r="N127" s="141" t="s">
        <v>38</v>
      </c>
      <c r="O127" s="142">
        <v>0.32700000000000001</v>
      </c>
      <c r="P127" s="142">
        <f>O127*H127</f>
        <v>7.8480000000000008</v>
      </c>
      <c r="Q127" s="142">
        <v>0</v>
      </c>
      <c r="R127" s="142">
        <f>Q127*H127</f>
        <v>0</v>
      </c>
      <c r="S127" s="142">
        <v>0</v>
      </c>
      <c r="T127" s="143">
        <f>S127*H127</f>
        <v>0</v>
      </c>
      <c r="AR127" s="144" t="s">
        <v>164</v>
      </c>
      <c r="AT127" s="144" t="s">
        <v>160</v>
      </c>
      <c r="AU127" s="144" t="s">
        <v>88</v>
      </c>
      <c r="AY127" s="16" t="s">
        <v>157</v>
      </c>
      <c r="BE127" s="145">
        <f>IF(N127="základní",J127,0)</f>
        <v>0</v>
      </c>
      <c r="BF127" s="145">
        <f>IF(N127="snížená",J127,0)</f>
        <v>0</v>
      </c>
      <c r="BG127" s="145">
        <f>IF(N127="zákl. přenesená",J127,0)</f>
        <v>0</v>
      </c>
      <c r="BH127" s="145">
        <f>IF(N127="sníž. přenesená",J127,0)</f>
        <v>0</v>
      </c>
      <c r="BI127" s="145">
        <f>IF(N127="nulová",J127,0)</f>
        <v>0</v>
      </c>
      <c r="BJ127" s="16" t="s">
        <v>80</v>
      </c>
      <c r="BK127" s="145">
        <f>ROUND(I127*H127,2)</f>
        <v>0</v>
      </c>
      <c r="BL127" s="16" t="s">
        <v>164</v>
      </c>
      <c r="BM127" s="144" t="s">
        <v>7198</v>
      </c>
    </row>
    <row r="128" spans="2:65" s="1" customFormat="1">
      <c r="B128" s="28"/>
      <c r="D128" s="150" t="s">
        <v>214</v>
      </c>
      <c r="F128" s="204" t="s">
        <v>7199</v>
      </c>
      <c r="L128" s="28"/>
      <c r="M128" s="152"/>
      <c r="T128" s="52"/>
      <c r="AT128" s="16" t="s">
        <v>214</v>
      </c>
      <c r="AU128" s="16" t="s">
        <v>88</v>
      </c>
    </row>
    <row r="129" spans="2:65" s="1" customFormat="1" ht="62.65" customHeight="1">
      <c r="B129" s="28"/>
      <c r="C129" s="198" t="s">
        <v>393</v>
      </c>
      <c r="D129" s="198" t="s">
        <v>160</v>
      </c>
      <c r="E129" s="199" t="s">
        <v>6840</v>
      </c>
      <c r="F129" s="200" t="s">
        <v>7200</v>
      </c>
      <c r="G129" s="201" t="s">
        <v>256</v>
      </c>
      <c r="H129" s="202">
        <v>74.56</v>
      </c>
      <c r="I129" s="903"/>
      <c r="J129" s="203">
        <f>ROUND(I129*H129,2)</f>
        <v>0</v>
      </c>
      <c r="K129" s="200" t="s">
        <v>2720</v>
      </c>
      <c r="L129" s="28"/>
      <c r="M129" s="140" t="s">
        <v>1</v>
      </c>
      <c r="N129" s="141" t="s">
        <v>38</v>
      </c>
      <c r="O129" s="142">
        <v>7.0000000000000007E-2</v>
      </c>
      <c r="P129" s="142">
        <f>O129*H129</f>
        <v>5.2192000000000007</v>
      </c>
      <c r="Q129" s="142">
        <v>0</v>
      </c>
      <c r="R129" s="142">
        <f>Q129*H129</f>
        <v>0</v>
      </c>
      <c r="S129" s="142">
        <v>0</v>
      </c>
      <c r="T129" s="143">
        <f>S129*H129</f>
        <v>0</v>
      </c>
      <c r="AR129" s="144" t="s">
        <v>164</v>
      </c>
      <c r="AT129" s="144" t="s">
        <v>160</v>
      </c>
      <c r="AU129" s="144" t="s">
        <v>88</v>
      </c>
      <c r="AY129" s="16" t="s">
        <v>157</v>
      </c>
      <c r="BE129" s="145">
        <f>IF(N129="základní",J129,0)</f>
        <v>0</v>
      </c>
      <c r="BF129" s="145">
        <f>IF(N129="snížená",J129,0)</f>
        <v>0</v>
      </c>
      <c r="BG129" s="145">
        <f>IF(N129="zákl. přenesená",J129,0)</f>
        <v>0</v>
      </c>
      <c r="BH129" s="145">
        <f>IF(N129="sníž. přenesená",J129,0)</f>
        <v>0</v>
      </c>
      <c r="BI129" s="145">
        <f>IF(N129="nulová",J129,0)</f>
        <v>0</v>
      </c>
      <c r="BJ129" s="16" t="s">
        <v>80</v>
      </c>
      <c r="BK129" s="145">
        <f>ROUND(I129*H129,2)</f>
        <v>0</v>
      </c>
      <c r="BL129" s="16" t="s">
        <v>164</v>
      </c>
      <c r="BM129" s="144" t="s">
        <v>7201</v>
      </c>
    </row>
    <row r="130" spans="2:65" s="1" customFormat="1">
      <c r="B130" s="28"/>
      <c r="D130" s="150" t="s">
        <v>214</v>
      </c>
      <c r="F130" s="204" t="s">
        <v>7202</v>
      </c>
      <c r="L130" s="28"/>
      <c r="M130" s="152"/>
      <c r="T130" s="52"/>
      <c r="AT130" s="16" t="s">
        <v>214</v>
      </c>
      <c r="AU130" s="16" t="s">
        <v>88</v>
      </c>
    </row>
    <row r="131" spans="2:65" s="1" customFormat="1" ht="62.65" customHeight="1">
      <c r="B131" s="28"/>
      <c r="C131" s="198" t="s">
        <v>185</v>
      </c>
      <c r="D131" s="198" t="s">
        <v>160</v>
      </c>
      <c r="E131" s="199" t="s">
        <v>660</v>
      </c>
      <c r="F131" s="200" t="s">
        <v>2748</v>
      </c>
      <c r="G131" s="201" t="s">
        <v>256</v>
      </c>
      <c r="H131" s="202">
        <v>30.08</v>
      </c>
      <c r="I131" s="903"/>
      <c r="J131" s="203">
        <f>ROUND(I131*H131,2)</f>
        <v>0</v>
      </c>
      <c r="K131" s="200" t="s">
        <v>2720</v>
      </c>
      <c r="L131" s="28"/>
      <c r="M131" s="140" t="s">
        <v>1</v>
      </c>
      <c r="N131" s="141" t="s">
        <v>38</v>
      </c>
      <c r="O131" s="142">
        <v>8.6999999999999994E-2</v>
      </c>
      <c r="P131" s="142">
        <f>O131*H131</f>
        <v>2.6169599999999997</v>
      </c>
      <c r="Q131" s="142">
        <v>0</v>
      </c>
      <c r="R131" s="142">
        <f>Q131*H131</f>
        <v>0</v>
      </c>
      <c r="S131" s="142">
        <v>0</v>
      </c>
      <c r="T131" s="143">
        <f>S131*H131</f>
        <v>0</v>
      </c>
      <c r="AR131" s="144" t="s">
        <v>164</v>
      </c>
      <c r="AT131" s="144" t="s">
        <v>160</v>
      </c>
      <c r="AU131" s="144" t="s">
        <v>88</v>
      </c>
      <c r="AY131" s="16" t="s">
        <v>157</v>
      </c>
      <c r="BE131" s="145">
        <f>IF(N131="základní",J131,0)</f>
        <v>0</v>
      </c>
      <c r="BF131" s="145">
        <f>IF(N131="snížená",J131,0)</f>
        <v>0</v>
      </c>
      <c r="BG131" s="145">
        <f>IF(N131="zákl. přenesená",J131,0)</f>
        <v>0</v>
      </c>
      <c r="BH131" s="145">
        <f>IF(N131="sníž. přenesená",J131,0)</f>
        <v>0</v>
      </c>
      <c r="BI131" s="145">
        <f>IF(N131="nulová",J131,0)</f>
        <v>0</v>
      </c>
      <c r="BJ131" s="16" t="s">
        <v>80</v>
      </c>
      <c r="BK131" s="145">
        <f>ROUND(I131*H131,2)</f>
        <v>0</v>
      </c>
      <c r="BL131" s="16" t="s">
        <v>164</v>
      </c>
      <c r="BM131" s="144" t="s">
        <v>7203</v>
      </c>
    </row>
    <row r="132" spans="2:65" s="1" customFormat="1">
      <c r="B132" s="28"/>
      <c r="D132" s="150" t="s">
        <v>214</v>
      </c>
      <c r="F132" s="204" t="s">
        <v>663</v>
      </c>
      <c r="L132" s="28"/>
      <c r="M132" s="152"/>
      <c r="T132" s="52"/>
      <c r="AT132" s="16" t="s">
        <v>214</v>
      </c>
      <c r="AU132" s="16" t="s">
        <v>88</v>
      </c>
    </row>
    <row r="133" spans="2:65" s="13" customFormat="1">
      <c r="B133" s="159"/>
      <c r="D133" s="154" t="s">
        <v>259</v>
      </c>
      <c r="E133" s="160" t="s">
        <v>1</v>
      </c>
      <c r="F133" s="161" t="s">
        <v>7204</v>
      </c>
      <c r="H133" s="162">
        <v>14.88</v>
      </c>
      <c r="L133" s="159"/>
      <c r="M133" s="163"/>
      <c r="T133" s="164"/>
      <c r="AT133" s="160" t="s">
        <v>259</v>
      </c>
      <c r="AU133" s="160" t="s">
        <v>88</v>
      </c>
      <c r="AV133" s="13" t="s">
        <v>88</v>
      </c>
      <c r="AW133" s="13" t="s">
        <v>27</v>
      </c>
      <c r="AX133" s="13" t="s">
        <v>72</v>
      </c>
      <c r="AY133" s="160" t="s">
        <v>157</v>
      </c>
    </row>
    <row r="134" spans="2:65" s="13" customFormat="1">
      <c r="B134" s="159"/>
      <c r="D134" s="154" t="s">
        <v>259</v>
      </c>
      <c r="E134" s="160" t="s">
        <v>1</v>
      </c>
      <c r="F134" s="161" t="s">
        <v>7205</v>
      </c>
      <c r="H134" s="162">
        <v>15.2</v>
      </c>
      <c r="L134" s="159"/>
      <c r="M134" s="163"/>
      <c r="T134" s="164"/>
      <c r="AT134" s="160" t="s">
        <v>259</v>
      </c>
      <c r="AU134" s="160" t="s">
        <v>88</v>
      </c>
      <c r="AV134" s="13" t="s">
        <v>88</v>
      </c>
      <c r="AW134" s="13" t="s">
        <v>27</v>
      </c>
      <c r="AX134" s="13" t="s">
        <v>72</v>
      </c>
      <c r="AY134" s="160" t="s">
        <v>157</v>
      </c>
    </row>
    <row r="135" spans="2:65" s="14" customFormat="1">
      <c r="B135" s="165"/>
      <c r="D135" s="154" t="s">
        <v>259</v>
      </c>
      <c r="E135" s="166" t="s">
        <v>1</v>
      </c>
      <c r="F135" s="167" t="s">
        <v>265</v>
      </c>
      <c r="H135" s="168">
        <v>30.08</v>
      </c>
      <c r="L135" s="165"/>
      <c r="M135" s="169"/>
      <c r="T135" s="170"/>
      <c r="AT135" s="166" t="s">
        <v>259</v>
      </c>
      <c r="AU135" s="166" t="s">
        <v>88</v>
      </c>
      <c r="AV135" s="14" t="s">
        <v>164</v>
      </c>
      <c r="AW135" s="14" t="s">
        <v>27</v>
      </c>
      <c r="AX135" s="14" t="s">
        <v>80</v>
      </c>
      <c r="AY135" s="166" t="s">
        <v>157</v>
      </c>
    </row>
    <row r="136" spans="2:65" s="1" customFormat="1" ht="66.75" customHeight="1">
      <c r="B136" s="28"/>
      <c r="C136" s="198" t="s">
        <v>408</v>
      </c>
      <c r="D136" s="198" t="s">
        <v>160</v>
      </c>
      <c r="E136" s="199" t="s">
        <v>665</v>
      </c>
      <c r="F136" s="200" t="s">
        <v>7206</v>
      </c>
      <c r="G136" s="201" t="s">
        <v>256</v>
      </c>
      <c r="H136" s="202">
        <v>183.12</v>
      </c>
      <c r="I136" s="903"/>
      <c r="J136" s="203">
        <f>ROUND(I136*H136,2)</f>
        <v>0</v>
      </c>
      <c r="K136" s="200" t="s">
        <v>2720</v>
      </c>
      <c r="L136" s="28"/>
      <c r="M136" s="140" t="s">
        <v>1</v>
      </c>
      <c r="N136" s="141" t="s">
        <v>38</v>
      </c>
      <c r="O136" s="142">
        <v>5.0000000000000001E-3</v>
      </c>
      <c r="P136" s="142">
        <f>O136*H136</f>
        <v>0.91560000000000008</v>
      </c>
      <c r="Q136" s="142">
        <v>0</v>
      </c>
      <c r="R136" s="142">
        <f>Q136*H136</f>
        <v>0</v>
      </c>
      <c r="S136" s="142">
        <v>0</v>
      </c>
      <c r="T136" s="143">
        <f>S136*H136</f>
        <v>0</v>
      </c>
      <c r="AR136" s="144" t="s">
        <v>164</v>
      </c>
      <c r="AT136" s="144" t="s">
        <v>160</v>
      </c>
      <c r="AU136" s="144" t="s">
        <v>88</v>
      </c>
      <c r="AY136" s="16" t="s">
        <v>157</v>
      </c>
      <c r="BE136" s="145">
        <f>IF(N136="základní",J136,0)</f>
        <v>0</v>
      </c>
      <c r="BF136" s="145">
        <f>IF(N136="snížená",J136,0)</f>
        <v>0</v>
      </c>
      <c r="BG136" s="145">
        <f>IF(N136="zákl. přenesená",J136,0)</f>
        <v>0</v>
      </c>
      <c r="BH136" s="145">
        <f>IF(N136="sníž. přenesená",J136,0)</f>
        <v>0</v>
      </c>
      <c r="BI136" s="145">
        <f>IF(N136="nulová",J136,0)</f>
        <v>0</v>
      </c>
      <c r="BJ136" s="16" t="s">
        <v>80</v>
      </c>
      <c r="BK136" s="145">
        <f>ROUND(I136*H136,2)</f>
        <v>0</v>
      </c>
      <c r="BL136" s="16" t="s">
        <v>164</v>
      </c>
      <c r="BM136" s="144" t="s">
        <v>7207</v>
      </c>
    </row>
    <row r="137" spans="2:65" s="1" customFormat="1">
      <c r="B137" s="28"/>
      <c r="D137" s="150" t="s">
        <v>214</v>
      </c>
      <c r="F137" s="204" t="s">
        <v>668</v>
      </c>
      <c r="L137" s="28"/>
      <c r="M137" s="152"/>
      <c r="T137" s="52"/>
      <c r="AT137" s="16" t="s">
        <v>214</v>
      </c>
      <c r="AU137" s="16" t="s">
        <v>88</v>
      </c>
    </row>
    <row r="138" spans="2:65" s="13" customFormat="1">
      <c r="B138" s="159"/>
      <c r="D138" s="154" t="s">
        <v>259</v>
      </c>
      <c r="E138" s="160" t="s">
        <v>1</v>
      </c>
      <c r="F138" s="161" t="s">
        <v>7208</v>
      </c>
      <c r="H138" s="162">
        <v>183.12</v>
      </c>
      <c r="L138" s="159"/>
      <c r="M138" s="163"/>
      <c r="T138" s="164"/>
      <c r="AT138" s="160" t="s">
        <v>259</v>
      </c>
      <c r="AU138" s="160" t="s">
        <v>88</v>
      </c>
      <c r="AV138" s="13" t="s">
        <v>88</v>
      </c>
      <c r="AW138" s="13" t="s">
        <v>27</v>
      </c>
      <c r="AX138" s="13" t="s">
        <v>80</v>
      </c>
      <c r="AY138" s="160" t="s">
        <v>157</v>
      </c>
    </row>
    <row r="139" spans="2:65" s="1" customFormat="1" ht="44.25" customHeight="1">
      <c r="B139" s="28"/>
      <c r="C139" s="198" t="s">
        <v>188</v>
      </c>
      <c r="D139" s="198" t="s">
        <v>160</v>
      </c>
      <c r="E139" s="199" t="s">
        <v>7209</v>
      </c>
      <c r="F139" s="200" t="s">
        <v>7210</v>
      </c>
      <c r="G139" s="201" t="s">
        <v>256</v>
      </c>
      <c r="H139" s="202">
        <v>30.08</v>
      </c>
      <c r="I139" s="903"/>
      <c r="J139" s="203">
        <f>ROUND(I139*H139,2)</f>
        <v>0</v>
      </c>
      <c r="K139" s="200" t="s">
        <v>2720</v>
      </c>
      <c r="L139" s="28"/>
      <c r="M139" s="140" t="s">
        <v>1</v>
      </c>
      <c r="N139" s="141" t="s">
        <v>38</v>
      </c>
      <c r="O139" s="142">
        <v>0.13100000000000001</v>
      </c>
      <c r="P139" s="142">
        <f>O139*H139</f>
        <v>3.94048</v>
      </c>
      <c r="Q139" s="142">
        <v>0</v>
      </c>
      <c r="R139" s="142">
        <f>Q139*H139</f>
        <v>0</v>
      </c>
      <c r="S139" s="142">
        <v>0</v>
      </c>
      <c r="T139" s="143">
        <f>S139*H139</f>
        <v>0</v>
      </c>
      <c r="AR139" s="144" t="s">
        <v>164</v>
      </c>
      <c r="AT139" s="144" t="s">
        <v>160</v>
      </c>
      <c r="AU139" s="144" t="s">
        <v>88</v>
      </c>
      <c r="AY139" s="16" t="s">
        <v>157</v>
      </c>
      <c r="BE139" s="145">
        <f>IF(N139="základní",J139,0)</f>
        <v>0</v>
      </c>
      <c r="BF139" s="145">
        <f>IF(N139="snížená",J139,0)</f>
        <v>0</v>
      </c>
      <c r="BG139" s="145">
        <f>IF(N139="zákl. přenesená",J139,0)</f>
        <v>0</v>
      </c>
      <c r="BH139" s="145">
        <f>IF(N139="sníž. přenesená",J139,0)</f>
        <v>0</v>
      </c>
      <c r="BI139" s="145">
        <f>IF(N139="nulová",J139,0)</f>
        <v>0</v>
      </c>
      <c r="BJ139" s="16" t="s">
        <v>80</v>
      </c>
      <c r="BK139" s="145">
        <f>ROUND(I139*H139,2)</f>
        <v>0</v>
      </c>
      <c r="BL139" s="16" t="s">
        <v>164</v>
      </c>
      <c r="BM139" s="144" t="s">
        <v>7211</v>
      </c>
    </row>
    <row r="140" spans="2:65" s="1" customFormat="1">
      <c r="B140" s="28"/>
      <c r="D140" s="150" t="s">
        <v>214</v>
      </c>
      <c r="F140" s="204" t="s">
        <v>7212</v>
      </c>
      <c r="L140" s="28"/>
      <c r="M140" s="152"/>
      <c r="T140" s="52"/>
      <c r="AT140" s="16" t="s">
        <v>214</v>
      </c>
      <c r="AU140" s="16" t="s">
        <v>88</v>
      </c>
    </row>
    <row r="141" spans="2:65" s="1" customFormat="1" ht="44.25" customHeight="1">
      <c r="B141" s="28"/>
      <c r="C141" s="198" t="s">
        <v>419</v>
      </c>
      <c r="D141" s="198" t="s">
        <v>160</v>
      </c>
      <c r="E141" s="199" t="s">
        <v>670</v>
      </c>
      <c r="F141" s="200" t="s">
        <v>2753</v>
      </c>
      <c r="G141" s="201" t="s">
        <v>276</v>
      </c>
      <c r="H141" s="202">
        <v>45.12</v>
      </c>
      <c r="I141" s="903"/>
      <c r="J141" s="203">
        <f>ROUND(I141*H141,2)</f>
        <v>0</v>
      </c>
      <c r="K141" s="200" t="s">
        <v>2720</v>
      </c>
      <c r="L141" s="28"/>
      <c r="M141" s="140" t="s">
        <v>1</v>
      </c>
      <c r="N141" s="141" t="s">
        <v>38</v>
      </c>
      <c r="O141" s="142">
        <v>0</v>
      </c>
      <c r="P141" s="142">
        <f>O141*H141</f>
        <v>0</v>
      </c>
      <c r="Q141" s="142">
        <v>0</v>
      </c>
      <c r="R141" s="142">
        <f>Q141*H141</f>
        <v>0</v>
      </c>
      <c r="S141" s="142">
        <v>0</v>
      </c>
      <c r="T141" s="143">
        <f>S141*H141</f>
        <v>0</v>
      </c>
      <c r="AR141" s="144" t="s">
        <v>164</v>
      </c>
      <c r="AT141" s="144" t="s">
        <v>160</v>
      </c>
      <c r="AU141" s="144" t="s">
        <v>88</v>
      </c>
      <c r="AY141" s="16" t="s">
        <v>157</v>
      </c>
      <c r="BE141" s="145">
        <f>IF(N141="základní",J141,0)</f>
        <v>0</v>
      </c>
      <c r="BF141" s="145">
        <f>IF(N141="snížená",J141,0)</f>
        <v>0</v>
      </c>
      <c r="BG141" s="145">
        <f>IF(N141="zákl. přenesená",J141,0)</f>
        <v>0</v>
      </c>
      <c r="BH141" s="145">
        <f>IF(N141="sníž. přenesená",J141,0)</f>
        <v>0</v>
      </c>
      <c r="BI141" s="145">
        <f>IF(N141="nulová",J141,0)</f>
        <v>0</v>
      </c>
      <c r="BJ141" s="16" t="s">
        <v>80</v>
      </c>
      <c r="BK141" s="145">
        <f>ROUND(I141*H141,2)</f>
        <v>0</v>
      </c>
      <c r="BL141" s="16" t="s">
        <v>164</v>
      </c>
      <c r="BM141" s="144" t="s">
        <v>7213</v>
      </c>
    </row>
    <row r="142" spans="2:65" s="1" customFormat="1">
      <c r="B142" s="28"/>
      <c r="D142" s="150" t="s">
        <v>214</v>
      </c>
      <c r="F142" s="204" t="s">
        <v>673</v>
      </c>
      <c r="L142" s="28"/>
      <c r="M142" s="152"/>
      <c r="T142" s="52"/>
      <c r="AT142" s="16" t="s">
        <v>214</v>
      </c>
      <c r="AU142" s="16" t="s">
        <v>88</v>
      </c>
    </row>
    <row r="143" spans="2:65" s="13" customFormat="1">
      <c r="B143" s="159"/>
      <c r="D143" s="154" t="s">
        <v>259</v>
      </c>
      <c r="E143" s="160" t="s">
        <v>1</v>
      </c>
      <c r="F143" s="161" t="s">
        <v>7214</v>
      </c>
      <c r="H143" s="162">
        <v>45.12</v>
      </c>
      <c r="L143" s="159"/>
      <c r="M143" s="163"/>
      <c r="T143" s="164"/>
      <c r="AT143" s="160" t="s">
        <v>259</v>
      </c>
      <c r="AU143" s="160" t="s">
        <v>88</v>
      </c>
      <c r="AV143" s="13" t="s">
        <v>88</v>
      </c>
      <c r="AW143" s="13" t="s">
        <v>27</v>
      </c>
      <c r="AX143" s="13" t="s">
        <v>80</v>
      </c>
      <c r="AY143" s="160" t="s">
        <v>157</v>
      </c>
    </row>
    <row r="144" spans="2:65" s="1" customFormat="1" ht="37.9" customHeight="1">
      <c r="B144" s="28"/>
      <c r="C144" s="198" t="s">
        <v>193</v>
      </c>
      <c r="D144" s="198" t="s">
        <v>160</v>
      </c>
      <c r="E144" s="199" t="s">
        <v>675</v>
      </c>
      <c r="F144" s="200" t="s">
        <v>2756</v>
      </c>
      <c r="G144" s="201" t="s">
        <v>256</v>
      </c>
      <c r="H144" s="202">
        <v>30.08</v>
      </c>
      <c r="I144" s="903"/>
      <c r="J144" s="203">
        <f>ROUND(I144*H144,2)</f>
        <v>0</v>
      </c>
      <c r="K144" s="200" t="s">
        <v>2720</v>
      </c>
      <c r="L144" s="28"/>
      <c r="M144" s="140" t="s">
        <v>1</v>
      </c>
      <c r="N144" s="141" t="s">
        <v>38</v>
      </c>
      <c r="O144" s="142">
        <v>8.9999999999999993E-3</v>
      </c>
      <c r="P144" s="142">
        <f>O144*H144</f>
        <v>0.27071999999999996</v>
      </c>
      <c r="Q144" s="142">
        <v>0</v>
      </c>
      <c r="R144" s="142">
        <f>Q144*H144</f>
        <v>0</v>
      </c>
      <c r="S144" s="142">
        <v>0</v>
      </c>
      <c r="T144" s="143">
        <f>S144*H144</f>
        <v>0</v>
      </c>
      <c r="AR144" s="144" t="s">
        <v>164</v>
      </c>
      <c r="AT144" s="144" t="s">
        <v>160</v>
      </c>
      <c r="AU144" s="144" t="s">
        <v>88</v>
      </c>
      <c r="AY144" s="16" t="s">
        <v>157</v>
      </c>
      <c r="BE144" s="145">
        <f>IF(N144="základní",J144,0)</f>
        <v>0</v>
      </c>
      <c r="BF144" s="145">
        <f>IF(N144="snížená",J144,0)</f>
        <v>0</v>
      </c>
      <c r="BG144" s="145">
        <f>IF(N144="zákl. přenesená",J144,0)</f>
        <v>0</v>
      </c>
      <c r="BH144" s="145">
        <f>IF(N144="sníž. přenesená",J144,0)</f>
        <v>0</v>
      </c>
      <c r="BI144" s="145">
        <f>IF(N144="nulová",J144,0)</f>
        <v>0</v>
      </c>
      <c r="BJ144" s="16" t="s">
        <v>80</v>
      </c>
      <c r="BK144" s="145">
        <f>ROUND(I144*H144,2)</f>
        <v>0</v>
      </c>
      <c r="BL144" s="16" t="s">
        <v>164</v>
      </c>
      <c r="BM144" s="144" t="s">
        <v>7215</v>
      </c>
    </row>
    <row r="145" spans="2:65" s="1" customFormat="1">
      <c r="B145" s="28"/>
      <c r="D145" s="150" t="s">
        <v>214</v>
      </c>
      <c r="F145" s="204" t="s">
        <v>678</v>
      </c>
      <c r="L145" s="28"/>
      <c r="M145" s="152"/>
      <c r="T145" s="52"/>
      <c r="AT145" s="16" t="s">
        <v>214</v>
      </c>
      <c r="AU145" s="16" t="s">
        <v>88</v>
      </c>
    </row>
    <row r="146" spans="2:65" s="1" customFormat="1" ht="66.75" customHeight="1">
      <c r="B146" s="28"/>
      <c r="C146" s="198" t="s">
        <v>429</v>
      </c>
      <c r="D146" s="198" t="s">
        <v>160</v>
      </c>
      <c r="E146" s="199" t="s">
        <v>7216</v>
      </c>
      <c r="F146" s="200" t="s">
        <v>7217</v>
      </c>
      <c r="G146" s="201" t="s">
        <v>256</v>
      </c>
      <c r="H146" s="202">
        <v>14.88</v>
      </c>
      <c r="I146" s="903"/>
      <c r="J146" s="203">
        <f>ROUND(I146*H146,2)</f>
        <v>0</v>
      </c>
      <c r="K146" s="200" t="s">
        <v>2720</v>
      </c>
      <c r="L146" s="28"/>
      <c r="M146" s="140" t="s">
        <v>1</v>
      </c>
      <c r="N146" s="141" t="s">
        <v>38</v>
      </c>
      <c r="O146" s="142">
        <v>0.435</v>
      </c>
      <c r="P146" s="142">
        <f>O146*H146</f>
        <v>6.4728000000000003</v>
      </c>
      <c r="Q146" s="142">
        <v>0</v>
      </c>
      <c r="R146" s="142">
        <f>Q146*H146</f>
        <v>0</v>
      </c>
      <c r="S146" s="142">
        <v>0</v>
      </c>
      <c r="T146" s="143">
        <f>S146*H146</f>
        <v>0</v>
      </c>
      <c r="AR146" s="144" t="s">
        <v>164</v>
      </c>
      <c r="AT146" s="144" t="s">
        <v>160</v>
      </c>
      <c r="AU146" s="144" t="s">
        <v>88</v>
      </c>
      <c r="AY146" s="16" t="s">
        <v>157</v>
      </c>
      <c r="BE146" s="145">
        <f>IF(N146="základní",J146,0)</f>
        <v>0</v>
      </c>
      <c r="BF146" s="145">
        <f>IF(N146="snížená",J146,0)</f>
        <v>0</v>
      </c>
      <c r="BG146" s="145">
        <f>IF(N146="zákl. přenesená",J146,0)</f>
        <v>0</v>
      </c>
      <c r="BH146" s="145">
        <f>IF(N146="sníž. přenesená",J146,0)</f>
        <v>0</v>
      </c>
      <c r="BI146" s="145">
        <f>IF(N146="nulová",J146,0)</f>
        <v>0</v>
      </c>
      <c r="BJ146" s="16" t="s">
        <v>80</v>
      </c>
      <c r="BK146" s="145">
        <f>ROUND(I146*H146,2)</f>
        <v>0</v>
      </c>
      <c r="BL146" s="16" t="s">
        <v>164</v>
      </c>
      <c r="BM146" s="144" t="s">
        <v>7218</v>
      </c>
    </row>
    <row r="147" spans="2:65" s="1" customFormat="1">
      <c r="B147" s="28"/>
      <c r="D147" s="150" t="s">
        <v>214</v>
      </c>
      <c r="F147" s="204" t="s">
        <v>7219</v>
      </c>
      <c r="L147" s="28"/>
      <c r="M147" s="152"/>
      <c r="T147" s="52"/>
      <c r="AT147" s="16" t="s">
        <v>214</v>
      </c>
      <c r="AU147" s="16" t="s">
        <v>88</v>
      </c>
    </row>
    <row r="148" spans="2:65" s="1" customFormat="1" ht="16.5" customHeight="1">
      <c r="B148" s="28"/>
      <c r="C148" s="205" t="s">
        <v>196</v>
      </c>
      <c r="D148" s="205" t="s">
        <v>557</v>
      </c>
      <c r="E148" s="206" t="s">
        <v>7220</v>
      </c>
      <c r="F148" s="207" t="s">
        <v>7221</v>
      </c>
      <c r="G148" s="208" t="s">
        <v>276</v>
      </c>
      <c r="H148" s="209">
        <v>29.76</v>
      </c>
      <c r="I148" s="904"/>
      <c r="J148" s="210">
        <f>ROUND(I148*H148,2)</f>
        <v>0</v>
      </c>
      <c r="K148" s="207" t="s">
        <v>2720</v>
      </c>
      <c r="L148" s="185"/>
      <c r="M148" s="186" t="s">
        <v>1</v>
      </c>
      <c r="N148" s="187" t="s">
        <v>38</v>
      </c>
      <c r="O148" s="142">
        <v>0</v>
      </c>
      <c r="P148" s="142">
        <f>O148*H148</f>
        <v>0</v>
      </c>
      <c r="Q148" s="142">
        <v>1</v>
      </c>
      <c r="R148" s="142">
        <f>Q148*H148</f>
        <v>29.76</v>
      </c>
      <c r="S148" s="142">
        <v>0</v>
      </c>
      <c r="T148" s="143">
        <f>S148*H148</f>
        <v>0</v>
      </c>
      <c r="AR148" s="144" t="s">
        <v>172</v>
      </c>
      <c r="AT148" s="144" t="s">
        <v>557</v>
      </c>
      <c r="AU148" s="144" t="s">
        <v>88</v>
      </c>
      <c r="AY148" s="16" t="s">
        <v>157</v>
      </c>
      <c r="BE148" s="145">
        <f>IF(N148="základní",J148,0)</f>
        <v>0</v>
      </c>
      <c r="BF148" s="145">
        <f>IF(N148="snížená",J148,0)</f>
        <v>0</v>
      </c>
      <c r="BG148" s="145">
        <f>IF(N148="zákl. přenesená",J148,0)</f>
        <v>0</v>
      </c>
      <c r="BH148" s="145">
        <f>IF(N148="sníž. přenesená",J148,0)</f>
        <v>0</v>
      </c>
      <c r="BI148" s="145">
        <f>IF(N148="nulová",J148,0)</f>
        <v>0</v>
      </c>
      <c r="BJ148" s="16" t="s">
        <v>80</v>
      </c>
      <c r="BK148" s="145">
        <f>ROUND(I148*H148,2)</f>
        <v>0</v>
      </c>
      <c r="BL148" s="16" t="s">
        <v>164</v>
      </c>
      <c r="BM148" s="144" t="s">
        <v>7222</v>
      </c>
    </row>
    <row r="149" spans="2:65" s="13" customFormat="1">
      <c r="B149" s="159"/>
      <c r="D149" s="154" t="s">
        <v>259</v>
      </c>
      <c r="E149" s="160" t="s">
        <v>1</v>
      </c>
      <c r="F149" s="161" t="s">
        <v>7223</v>
      </c>
      <c r="H149" s="162">
        <v>9.6</v>
      </c>
      <c r="L149" s="159"/>
      <c r="M149" s="163"/>
      <c r="T149" s="164"/>
      <c r="AT149" s="160" t="s">
        <v>259</v>
      </c>
      <c r="AU149" s="160" t="s">
        <v>88</v>
      </c>
      <c r="AV149" s="13" t="s">
        <v>88</v>
      </c>
      <c r="AW149" s="13" t="s">
        <v>27</v>
      </c>
      <c r="AX149" s="13" t="s">
        <v>72</v>
      </c>
      <c r="AY149" s="160" t="s">
        <v>157</v>
      </c>
    </row>
    <row r="150" spans="2:65" s="13" customFormat="1">
      <c r="B150" s="159"/>
      <c r="D150" s="154" t="s">
        <v>259</v>
      </c>
      <c r="E150" s="160" t="s">
        <v>1</v>
      </c>
      <c r="F150" s="161" t="s">
        <v>7224</v>
      </c>
      <c r="H150" s="162">
        <v>3.36</v>
      </c>
      <c r="L150" s="159"/>
      <c r="M150" s="163"/>
      <c r="T150" s="164"/>
      <c r="AT150" s="160" t="s">
        <v>259</v>
      </c>
      <c r="AU150" s="160" t="s">
        <v>88</v>
      </c>
      <c r="AV150" s="13" t="s">
        <v>88</v>
      </c>
      <c r="AW150" s="13" t="s">
        <v>27</v>
      </c>
      <c r="AX150" s="13" t="s">
        <v>72</v>
      </c>
      <c r="AY150" s="160" t="s">
        <v>157</v>
      </c>
    </row>
    <row r="151" spans="2:65" s="13" customFormat="1">
      <c r="B151" s="159"/>
      <c r="D151" s="154" t="s">
        <v>259</v>
      </c>
      <c r="E151" s="160" t="s">
        <v>1</v>
      </c>
      <c r="F151" s="161" t="s">
        <v>7225</v>
      </c>
      <c r="H151" s="162">
        <v>1.92</v>
      </c>
      <c r="L151" s="159"/>
      <c r="M151" s="163"/>
      <c r="T151" s="164"/>
      <c r="AT151" s="160" t="s">
        <v>259</v>
      </c>
      <c r="AU151" s="160" t="s">
        <v>88</v>
      </c>
      <c r="AV151" s="13" t="s">
        <v>88</v>
      </c>
      <c r="AW151" s="13" t="s">
        <v>27</v>
      </c>
      <c r="AX151" s="13" t="s">
        <v>72</v>
      </c>
      <c r="AY151" s="160" t="s">
        <v>157</v>
      </c>
    </row>
    <row r="152" spans="2:65" s="14" customFormat="1">
      <c r="B152" s="165"/>
      <c r="D152" s="154" t="s">
        <v>259</v>
      </c>
      <c r="E152" s="166" t="s">
        <v>1</v>
      </c>
      <c r="F152" s="167" t="s">
        <v>265</v>
      </c>
      <c r="H152" s="168">
        <v>14.879999999999999</v>
      </c>
      <c r="L152" s="165"/>
      <c r="M152" s="169"/>
      <c r="T152" s="170"/>
      <c r="AT152" s="166" t="s">
        <v>259</v>
      </c>
      <c r="AU152" s="166" t="s">
        <v>88</v>
      </c>
      <c r="AV152" s="14" t="s">
        <v>164</v>
      </c>
      <c r="AW152" s="14" t="s">
        <v>27</v>
      </c>
      <c r="AX152" s="14" t="s">
        <v>80</v>
      </c>
      <c r="AY152" s="166" t="s">
        <v>157</v>
      </c>
    </row>
    <row r="153" spans="2:65" s="13" customFormat="1">
      <c r="B153" s="159"/>
      <c r="D153" s="154" t="s">
        <v>259</v>
      </c>
      <c r="F153" s="161" t="s">
        <v>7226</v>
      </c>
      <c r="H153" s="162">
        <v>29.76</v>
      </c>
      <c r="L153" s="159"/>
      <c r="M153" s="163"/>
      <c r="T153" s="164"/>
      <c r="AT153" s="160" t="s">
        <v>259</v>
      </c>
      <c r="AU153" s="160" t="s">
        <v>88</v>
      </c>
      <c r="AV153" s="13" t="s">
        <v>88</v>
      </c>
      <c r="AW153" s="13" t="s">
        <v>3</v>
      </c>
      <c r="AX153" s="13" t="s">
        <v>80</v>
      </c>
      <c r="AY153" s="160" t="s">
        <v>157</v>
      </c>
    </row>
    <row r="154" spans="2:65" s="1" customFormat="1" ht="66.75" customHeight="1">
      <c r="B154" s="28"/>
      <c r="C154" s="198" t="s">
        <v>7</v>
      </c>
      <c r="D154" s="198" t="s">
        <v>160</v>
      </c>
      <c r="E154" s="199" t="s">
        <v>7227</v>
      </c>
      <c r="F154" s="200" t="s">
        <v>7228</v>
      </c>
      <c r="G154" s="201" t="s">
        <v>256</v>
      </c>
      <c r="H154" s="202">
        <v>5</v>
      </c>
      <c r="I154" s="903"/>
      <c r="J154" s="203">
        <f>ROUND(I154*H154,2)</f>
        <v>0</v>
      </c>
      <c r="K154" s="200" t="s">
        <v>2720</v>
      </c>
      <c r="L154" s="28"/>
      <c r="M154" s="140" t="s">
        <v>1</v>
      </c>
      <c r="N154" s="141" t="s">
        <v>38</v>
      </c>
      <c r="O154" s="142">
        <v>0.94299999999999995</v>
      </c>
      <c r="P154" s="142">
        <f>O154*H154</f>
        <v>4.7149999999999999</v>
      </c>
      <c r="Q154" s="142">
        <v>0</v>
      </c>
      <c r="R154" s="142">
        <f>Q154*H154</f>
        <v>0</v>
      </c>
      <c r="S154" s="142">
        <v>0</v>
      </c>
      <c r="T154" s="143">
        <f>S154*H154</f>
        <v>0</v>
      </c>
      <c r="AR154" s="144" t="s">
        <v>164</v>
      </c>
      <c r="AT154" s="144" t="s">
        <v>160</v>
      </c>
      <c r="AU154" s="144" t="s">
        <v>88</v>
      </c>
      <c r="AY154" s="16" t="s">
        <v>157</v>
      </c>
      <c r="BE154" s="145">
        <f>IF(N154="základní",J154,0)</f>
        <v>0</v>
      </c>
      <c r="BF154" s="145">
        <f>IF(N154="snížená",J154,0)</f>
        <v>0</v>
      </c>
      <c r="BG154" s="145">
        <f>IF(N154="zákl. přenesená",J154,0)</f>
        <v>0</v>
      </c>
      <c r="BH154" s="145">
        <f>IF(N154="sníž. přenesená",J154,0)</f>
        <v>0</v>
      </c>
      <c r="BI154" s="145">
        <f>IF(N154="nulová",J154,0)</f>
        <v>0</v>
      </c>
      <c r="BJ154" s="16" t="s">
        <v>80</v>
      </c>
      <c r="BK154" s="145">
        <f>ROUND(I154*H154,2)</f>
        <v>0</v>
      </c>
      <c r="BL154" s="16" t="s">
        <v>164</v>
      </c>
      <c r="BM154" s="144" t="s">
        <v>7229</v>
      </c>
    </row>
    <row r="155" spans="2:65" s="1" customFormat="1">
      <c r="B155" s="28"/>
      <c r="D155" s="150" t="s">
        <v>214</v>
      </c>
      <c r="F155" s="204" t="s">
        <v>7230</v>
      </c>
      <c r="L155" s="28"/>
      <c r="M155" s="152"/>
      <c r="T155" s="52"/>
      <c r="AT155" s="16" t="s">
        <v>214</v>
      </c>
      <c r="AU155" s="16" t="s">
        <v>88</v>
      </c>
    </row>
    <row r="156" spans="2:65" s="13" customFormat="1">
      <c r="B156" s="159"/>
      <c r="D156" s="154" t="s">
        <v>259</v>
      </c>
      <c r="E156" s="160" t="s">
        <v>1</v>
      </c>
      <c r="F156" s="161" t="s">
        <v>7231</v>
      </c>
      <c r="H156" s="162">
        <v>5</v>
      </c>
      <c r="L156" s="159"/>
      <c r="M156" s="163"/>
      <c r="T156" s="164"/>
      <c r="AT156" s="160" t="s">
        <v>259</v>
      </c>
      <c r="AU156" s="160" t="s">
        <v>88</v>
      </c>
      <c r="AV156" s="13" t="s">
        <v>88</v>
      </c>
      <c r="AW156" s="13" t="s">
        <v>27</v>
      </c>
      <c r="AX156" s="13" t="s">
        <v>80</v>
      </c>
      <c r="AY156" s="160" t="s">
        <v>157</v>
      </c>
    </row>
    <row r="157" spans="2:65" s="1" customFormat="1" ht="16.5" customHeight="1">
      <c r="B157" s="28"/>
      <c r="C157" s="205" t="s">
        <v>201</v>
      </c>
      <c r="D157" s="205" t="s">
        <v>557</v>
      </c>
      <c r="E157" s="206" t="s">
        <v>7232</v>
      </c>
      <c r="F157" s="207" t="s">
        <v>7233</v>
      </c>
      <c r="G157" s="208" t="s">
        <v>276</v>
      </c>
      <c r="H157" s="209">
        <v>7.4649999999999999</v>
      </c>
      <c r="I157" s="904"/>
      <c r="J157" s="210">
        <f>ROUND(I157*H157,2)</f>
        <v>0</v>
      </c>
      <c r="K157" s="207" t="s">
        <v>2720</v>
      </c>
      <c r="L157" s="185"/>
      <c r="M157" s="186" t="s">
        <v>1</v>
      </c>
      <c r="N157" s="187" t="s">
        <v>38</v>
      </c>
      <c r="O157" s="142">
        <v>0</v>
      </c>
      <c r="P157" s="142">
        <f>O157*H157</f>
        <v>0</v>
      </c>
      <c r="Q157" s="142">
        <v>1</v>
      </c>
      <c r="R157" s="142">
        <f>Q157*H157</f>
        <v>7.4649999999999999</v>
      </c>
      <c r="S157" s="142">
        <v>0</v>
      </c>
      <c r="T157" s="143">
        <f>S157*H157</f>
        <v>0</v>
      </c>
      <c r="AR157" s="144" t="s">
        <v>172</v>
      </c>
      <c r="AT157" s="144" t="s">
        <v>557</v>
      </c>
      <c r="AU157" s="144" t="s">
        <v>88</v>
      </c>
      <c r="AY157" s="16" t="s">
        <v>157</v>
      </c>
      <c r="BE157" s="145">
        <f>IF(N157="základní",J157,0)</f>
        <v>0</v>
      </c>
      <c r="BF157" s="145">
        <f>IF(N157="snížená",J157,0)</f>
        <v>0</v>
      </c>
      <c r="BG157" s="145">
        <f>IF(N157="zákl. přenesená",J157,0)</f>
        <v>0</v>
      </c>
      <c r="BH157" s="145">
        <f>IF(N157="sníž. přenesená",J157,0)</f>
        <v>0</v>
      </c>
      <c r="BI157" s="145">
        <f>IF(N157="nulová",J157,0)</f>
        <v>0</v>
      </c>
      <c r="BJ157" s="16" t="s">
        <v>80</v>
      </c>
      <c r="BK157" s="145">
        <f>ROUND(I157*H157,2)</f>
        <v>0</v>
      </c>
      <c r="BL157" s="16" t="s">
        <v>164</v>
      </c>
      <c r="BM157" s="144" t="s">
        <v>7234</v>
      </c>
    </row>
    <row r="158" spans="2:65" s="13" customFormat="1">
      <c r="B158" s="159"/>
      <c r="D158" s="154" t="s">
        <v>259</v>
      </c>
      <c r="F158" s="161" t="s">
        <v>7235</v>
      </c>
      <c r="H158" s="162">
        <v>7.4649999999999999</v>
      </c>
      <c r="L158" s="159"/>
      <c r="M158" s="163"/>
      <c r="T158" s="164"/>
      <c r="AT158" s="160" t="s">
        <v>259</v>
      </c>
      <c r="AU158" s="160" t="s">
        <v>88</v>
      </c>
      <c r="AV158" s="13" t="s">
        <v>88</v>
      </c>
      <c r="AW158" s="13" t="s">
        <v>3</v>
      </c>
      <c r="AX158" s="13" t="s">
        <v>80</v>
      </c>
      <c r="AY158" s="160" t="s">
        <v>157</v>
      </c>
    </row>
    <row r="159" spans="2:65" s="11" customFormat="1" ht="22.9" customHeight="1">
      <c r="B159" s="121"/>
      <c r="D159" s="122" t="s">
        <v>71</v>
      </c>
      <c r="E159" s="130" t="s">
        <v>88</v>
      </c>
      <c r="F159" s="130" t="s">
        <v>688</v>
      </c>
      <c r="J159" s="131">
        <f>BK159</f>
        <v>0</v>
      </c>
      <c r="L159" s="121"/>
      <c r="M159" s="125"/>
      <c r="P159" s="126">
        <f>SUM(P160:P161)</f>
        <v>1.56</v>
      </c>
      <c r="R159" s="126">
        <f>SUM(R160:R161)</f>
        <v>0.81759999999999999</v>
      </c>
      <c r="T159" s="127">
        <f>SUM(T160:T161)</f>
        <v>0</v>
      </c>
      <c r="AR159" s="122" t="s">
        <v>80</v>
      </c>
      <c r="AT159" s="128" t="s">
        <v>71</v>
      </c>
      <c r="AU159" s="128" t="s">
        <v>80</v>
      </c>
      <c r="AY159" s="122" t="s">
        <v>157</v>
      </c>
      <c r="BK159" s="129">
        <f>SUM(BK160:BK161)</f>
        <v>0</v>
      </c>
    </row>
    <row r="160" spans="2:65" s="1" customFormat="1" ht="62.65" customHeight="1">
      <c r="B160" s="28"/>
      <c r="C160" s="198" t="s">
        <v>456</v>
      </c>
      <c r="D160" s="198" t="s">
        <v>160</v>
      </c>
      <c r="E160" s="199" t="s">
        <v>2545</v>
      </c>
      <c r="F160" s="200" t="s">
        <v>7236</v>
      </c>
      <c r="G160" s="201" t="s">
        <v>411</v>
      </c>
      <c r="H160" s="202">
        <v>4</v>
      </c>
      <c r="I160" s="903"/>
      <c r="J160" s="203">
        <f>ROUND(I160*H160,2)</f>
        <v>0</v>
      </c>
      <c r="K160" s="200" t="s">
        <v>2720</v>
      </c>
      <c r="L160" s="28"/>
      <c r="M160" s="140" t="s">
        <v>1</v>
      </c>
      <c r="N160" s="141" t="s">
        <v>38</v>
      </c>
      <c r="O160" s="142">
        <v>0.39</v>
      </c>
      <c r="P160" s="142">
        <f>O160*H160</f>
        <v>1.56</v>
      </c>
      <c r="Q160" s="142">
        <v>0.2044</v>
      </c>
      <c r="R160" s="142">
        <f>Q160*H160</f>
        <v>0.81759999999999999</v>
      </c>
      <c r="S160" s="142">
        <v>0</v>
      </c>
      <c r="T160" s="143">
        <f>S160*H160</f>
        <v>0</v>
      </c>
      <c r="AR160" s="144" t="s">
        <v>164</v>
      </c>
      <c r="AT160" s="144" t="s">
        <v>160</v>
      </c>
      <c r="AU160" s="144" t="s">
        <v>88</v>
      </c>
      <c r="AY160" s="16" t="s">
        <v>157</v>
      </c>
      <c r="BE160" s="145">
        <f>IF(N160="základní",J160,0)</f>
        <v>0</v>
      </c>
      <c r="BF160" s="145">
        <f>IF(N160="snížená",J160,0)</f>
        <v>0</v>
      </c>
      <c r="BG160" s="145">
        <f>IF(N160="zákl. přenesená",J160,0)</f>
        <v>0</v>
      </c>
      <c r="BH160" s="145">
        <f>IF(N160="sníž. přenesená",J160,0)</f>
        <v>0</v>
      </c>
      <c r="BI160" s="145">
        <f>IF(N160="nulová",J160,0)</f>
        <v>0</v>
      </c>
      <c r="BJ160" s="16" t="s">
        <v>80</v>
      </c>
      <c r="BK160" s="145">
        <f>ROUND(I160*H160,2)</f>
        <v>0</v>
      </c>
      <c r="BL160" s="16" t="s">
        <v>164</v>
      </c>
      <c r="BM160" s="144" t="s">
        <v>7237</v>
      </c>
    </row>
    <row r="161" spans="2:65" s="1" customFormat="1">
      <c r="B161" s="28"/>
      <c r="D161" s="150" t="s">
        <v>214</v>
      </c>
      <c r="F161" s="204" t="s">
        <v>2548</v>
      </c>
      <c r="L161" s="28"/>
      <c r="M161" s="152"/>
      <c r="T161" s="52"/>
      <c r="AT161" s="16" t="s">
        <v>214</v>
      </c>
      <c r="AU161" s="16" t="s">
        <v>88</v>
      </c>
    </row>
    <row r="162" spans="2:65" s="11" customFormat="1" ht="22.9" customHeight="1">
      <c r="B162" s="121"/>
      <c r="D162" s="122" t="s">
        <v>71</v>
      </c>
      <c r="E162" s="130" t="s">
        <v>164</v>
      </c>
      <c r="F162" s="130" t="s">
        <v>847</v>
      </c>
      <c r="J162" s="131">
        <f>BK162</f>
        <v>0</v>
      </c>
      <c r="L162" s="121"/>
      <c r="M162" s="125"/>
      <c r="P162" s="126">
        <f>SUM(P163:P174)</f>
        <v>8.6864999999999988</v>
      </c>
      <c r="R162" s="126">
        <f>SUM(R163:R174)</f>
        <v>1.8960000000000001E-2</v>
      </c>
      <c r="T162" s="127">
        <f>SUM(T163:T174)</f>
        <v>0</v>
      </c>
      <c r="AR162" s="122" t="s">
        <v>80</v>
      </c>
      <c r="AT162" s="128" t="s">
        <v>71</v>
      </c>
      <c r="AU162" s="128" t="s">
        <v>80</v>
      </c>
      <c r="AY162" s="122" t="s">
        <v>157</v>
      </c>
      <c r="BK162" s="129">
        <f>SUM(BK163:BK174)</f>
        <v>0</v>
      </c>
    </row>
    <row r="163" spans="2:65" s="1" customFormat="1" ht="33" customHeight="1">
      <c r="B163" s="28"/>
      <c r="C163" s="198" t="s">
        <v>465</v>
      </c>
      <c r="D163" s="198" t="s">
        <v>160</v>
      </c>
      <c r="E163" s="199" t="s">
        <v>7238</v>
      </c>
      <c r="F163" s="200" t="s">
        <v>7239</v>
      </c>
      <c r="G163" s="201" t="s">
        <v>256</v>
      </c>
      <c r="H163" s="202">
        <v>2.4</v>
      </c>
      <c r="I163" s="903"/>
      <c r="J163" s="203">
        <f>ROUND(I163*H163,2)</f>
        <v>0</v>
      </c>
      <c r="K163" s="200" t="s">
        <v>2720</v>
      </c>
      <c r="L163" s="28"/>
      <c r="M163" s="140" t="s">
        <v>1</v>
      </c>
      <c r="N163" s="141" t="s">
        <v>38</v>
      </c>
      <c r="O163" s="142">
        <v>1.6950000000000001</v>
      </c>
      <c r="P163" s="142">
        <f>O163*H163</f>
        <v>4.0679999999999996</v>
      </c>
      <c r="Q163" s="142">
        <v>0</v>
      </c>
      <c r="R163" s="142">
        <f>Q163*H163</f>
        <v>0</v>
      </c>
      <c r="S163" s="142">
        <v>0</v>
      </c>
      <c r="T163" s="143">
        <f>S163*H163</f>
        <v>0</v>
      </c>
      <c r="AR163" s="144" t="s">
        <v>164</v>
      </c>
      <c r="AT163" s="144" t="s">
        <v>160</v>
      </c>
      <c r="AU163" s="144" t="s">
        <v>88</v>
      </c>
      <c r="AY163" s="16" t="s">
        <v>157</v>
      </c>
      <c r="BE163" s="145">
        <f>IF(N163="základní",J163,0)</f>
        <v>0</v>
      </c>
      <c r="BF163" s="145">
        <f>IF(N163="snížená",J163,0)</f>
        <v>0</v>
      </c>
      <c r="BG163" s="145">
        <f>IF(N163="zákl. přenesená",J163,0)</f>
        <v>0</v>
      </c>
      <c r="BH163" s="145">
        <f>IF(N163="sníž. přenesená",J163,0)</f>
        <v>0</v>
      </c>
      <c r="BI163" s="145">
        <f>IF(N163="nulová",J163,0)</f>
        <v>0</v>
      </c>
      <c r="BJ163" s="16" t="s">
        <v>80</v>
      </c>
      <c r="BK163" s="145">
        <f>ROUND(I163*H163,2)</f>
        <v>0</v>
      </c>
      <c r="BL163" s="16" t="s">
        <v>164</v>
      </c>
      <c r="BM163" s="144" t="s">
        <v>7240</v>
      </c>
    </row>
    <row r="164" spans="2:65" s="1" customFormat="1">
      <c r="B164" s="28"/>
      <c r="D164" s="150" t="s">
        <v>214</v>
      </c>
      <c r="F164" s="204" t="s">
        <v>7241</v>
      </c>
      <c r="L164" s="28"/>
      <c r="M164" s="152"/>
      <c r="T164" s="52"/>
      <c r="AT164" s="16" t="s">
        <v>214</v>
      </c>
      <c r="AU164" s="16" t="s">
        <v>88</v>
      </c>
    </row>
    <row r="165" spans="2:65" s="13" customFormat="1">
      <c r="B165" s="159"/>
      <c r="D165" s="154" t="s">
        <v>259</v>
      </c>
      <c r="E165" s="160" t="s">
        <v>1</v>
      </c>
      <c r="F165" s="161" t="s">
        <v>7242</v>
      </c>
      <c r="H165" s="162">
        <v>1.6</v>
      </c>
      <c r="L165" s="159"/>
      <c r="M165" s="163"/>
      <c r="T165" s="164"/>
      <c r="AT165" s="160" t="s">
        <v>259</v>
      </c>
      <c r="AU165" s="160" t="s">
        <v>88</v>
      </c>
      <c r="AV165" s="13" t="s">
        <v>88</v>
      </c>
      <c r="AW165" s="13" t="s">
        <v>27</v>
      </c>
      <c r="AX165" s="13" t="s">
        <v>72</v>
      </c>
      <c r="AY165" s="160" t="s">
        <v>157</v>
      </c>
    </row>
    <row r="166" spans="2:65" s="13" customFormat="1">
      <c r="B166" s="159"/>
      <c r="D166" s="154" t="s">
        <v>259</v>
      </c>
      <c r="E166" s="160" t="s">
        <v>1</v>
      </c>
      <c r="F166" s="161" t="s">
        <v>7243</v>
      </c>
      <c r="H166" s="162">
        <v>0.48</v>
      </c>
      <c r="L166" s="159"/>
      <c r="M166" s="163"/>
      <c r="T166" s="164"/>
      <c r="AT166" s="160" t="s">
        <v>259</v>
      </c>
      <c r="AU166" s="160" t="s">
        <v>88</v>
      </c>
      <c r="AV166" s="13" t="s">
        <v>88</v>
      </c>
      <c r="AW166" s="13" t="s">
        <v>27</v>
      </c>
      <c r="AX166" s="13" t="s">
        <v>72</v>
      </c>
      <c r="AY166" s="160" t="s">
        <v>157</v>
      </c>
    </row>
    <row r="167" spans="2:65" s="13" customFormat="1">
      <c r="B167" s="159"/>
      <c r="D167" s="154" t="s">
        <v>259</v>
      </c>
      <c r="E167" s="160" t="s">
        <v>1</v>
      </c>
      <c r="F167" s="161" t="s">
        <v>7244</v>
      </c>
      <c r="H167" s="162">
        <v>0.32</v>
      </c>
      <c r="L167" s="159"/>
      <c r="M167" s="163"/>
      <c r="T167" s="164"/>
      <c r="AT167" s="160" t="s">
        <v>259</v>
      </c>
      <c r="AU167" s="160" t="s">
        <v>88</v>
      </c>
      <c r="AV167" s="13" t="s">
        <v>88</v>
      </c>
      <c r="AW167" s="13" t="s">
        <v>27</v>
      </c>
      <c r="AX167" s="13" t="s">
        <v>72</v>
      </c>
      <c r="AY167" s="160" t="s">
        <v>157</v>
      </c>
    </row>
    <row r="168" spans="2:65" s="14" customFormat="1">
      <c r="B168" s="165"/>
      <c r="D168" s="154" t="s">
        <v>259</v>
      </c>
      <c r="E168" s="166" t="s">
        <v>1</v>
      </c>
      <c r="F168" s="167" t="s">
        <v>265</v>
      </c>
      <c r="H168" s="168">
        <v>2.4</v>
      </c>
      <c r="L168" s="165"/>
      <c r="M168" s="169"/>
      <c r="T168" s="170"/>
      <c r="AT168" s="166" t="s">
        <v>259</v>
      </c>
      <c r="AU168" s="166" t="s">
        <v>88</v>
      </c>
      <c r="AV168" s="14" t="s">
        <v>164</v>
      </c>
      <c r="AW168" s="14" t="s">
        <v>27</v>
      </c>
      <c r="AX168" s="14" t="s">
        <v>80</v>
      </c>
      <c r="AY168" s="166" t="s">
        <v>157</v>
      </c>
    </row>
    <row r="169" spans="2:65" s="1" customFormat="1" ht="49.15" customHeight="1">
      <c r="B169" s="28"/>
      <c r="C169" s="198" t="s">
        <v>470</v>
      </c>
      <c r="D169" s="198" t="s">
        <v>160</v>
      </c>
      <c r="E169" s="199" t="s">
        <v>7245</v>
      </c>
      <c r="F169" s="200" t="s">
        <v>7246</v>
      </c>
      <c r="G169" s="201" t="s">
        <v>256</v>
      </c>
      <c r="H169" s="202">
        <v>1</v>
      </c>
      <c r="I169" s="903"/>
      <c r="J169" s="203">
        <f>ROUND(I169*H169,2)</f>
        <v>0</v>
      </c>
      <c r="K169" s="200" t="s">
        <v>2720</v>
      </c>
      <c r="L169" s="28"/>
      <c r="M169" s="140" t="s">
        <v>1</v>
      </c>
      <c r="N169" s="141" t="s">
        <v>38</v>
      </c>
      <c r="O169" s="142">
        <v>1.4650000000000001</v>
      </c>
      <c r="P169" s="142">
        <f>O169*H169</f>
        <v>1.4650000000000001</v>
      </c>
      <c r="Q169" s="142">
        <v>0</v>
      </c>
      <c r="R169" s="142">
        <f>Q169*H169</f>
        <v>0</v>
      </c>
      <c r="S169" s="142">
        <v>0</v>
      </c>
      <c r="T169" s="143">
        <f>S169*H169</f>
        <v>0</v>
      </c>
      <c r="AR169" s="144" t="s">
        <v>164</v>
      </c>
      <c r="AT169" s="144" t="s">
        <v>160</v>
      </c>
      <c r="AU169" s="144" t="s">
        <v>88</v>
      </c>
      <c r="AY169" s="16" t="s">
        <v>157</v>
      </c>
      <c r="BE169" s="145">
        <f>IF(N169="základní",J169,0)</f>
        <v>0</v>
      </c>
      <c r="BF169" s="145">
        <f>IF(N169="snížená",J169,0)</f>
        <v>0</v>
      </c>
      <c r="BG169" s="145">
        <f>IF(N169="zákl. přenesená",J169,0)</f>
        <v>0</v>
      </c>
      <c r="BH169" s="145">
        <f>IF(N169="sníž. přenesená",J169,0)</f>
        <v>0</v>
      </c>
      <c r="BI169" s="145">
        <f>IF(N169="nulová",J169,0)</f>
        <v>0</v>
      </c>
      <c r="BJ169" s="16" t="s">
        <v>80</v>
      </c>
      <c r="BK169" s="145">
        <f>ROUND(I169*H169,2)</f>
        <v>0</v>
      </c>
      <c r="BL169" s="16" t="s">
        <v>164</v>
      </c>
      <c r="BM169" s="144" t="s">
        <v>7247</v>
      </c>
    </row>
    <row r="170" spans="2:65" s="1" customFormat="1">
      <c r="B170" s="28"/>
      <c r="D170" s="150" t="s">
        <v>214</v>
      </c>
      <c r="F170" s="204" t="s">
        <v>7248</v>
      </c>
      <c r="L170" s="28"/>
      <c r="M170" s="152"/>
      <c r="T170" s="52"/>
      <c r="AT170" s="16" t="s">
        <v>214</v>
      </c>
      <c r="AU170" s="16" t="s">
        <v>88</v>
      </c>
    </row>
    <row r="171" spans="2:65" s="1" customFormat="1" ht="44.25" customHeight="1">
      <c r="B171" s="28"/>
      <c r="C171" s="198" t="s">
        <v>476</v>
      </c>
      <c r="D171" s="198" t="s">
        <v>160</v>
      </c>
      <c r="E171" s="199" t="s">
        <v>7249</v>
      </c>
      <c r="F171" s="200" t="s">
        <v>7250</v>
      </c>
      <c r="G171" s="201" t="s">
        <v>256</v>
      </c>
      <c r="H171" s="202">
        <v>0.5</v>
      </c>
      <c r="I171" s="903"/>
      <c r="J171" s="203">
        <f>ROUND(I171*H171,2)</f>
        <v>0</v>
      </c>
      <c r="K171" s="200" t="s">
        <v>2720</v>
      </c>
      <c r="L171" s="28"/>
      <c r="M171" s="140" t="s">
        <v>1</v>
      </c>
      <c r="N171" s="141" t="s">
        <v>38</v>
      </c>
      <c r="O171" s="142">
        <v>1.381</v>
      </c>
      <c r="P171" s="142">
        <f>O171*H171</f>
        <v>0.6905</v>
      </c>
      <c r="Q171" s="142">
        <v>0</v>
      </c>
      <c r="R171" s="142">
        <f>Q171*H171</f>
        <v>0</v>
      </c>
      <c r="S171" s="142">
        <v>0</v>
      </c>
      <c r="T171" s="143">
        <f>S171*H171</f>
        <v>0</v>
      </c>
      <c r="AR171" s="144" t="s">
        <v>164</v>
      </c>
      <c r="AT171" s="144" t="s">
        <v>160</v>
      </c>
      <c r="AU171" s="144" t="s">
        <v>88</v>
      </c>
      <c r="AY171" s="16" t="s">
        <v>157</v>
      </c>
      <c r="BE171" s="145">
        <f>IF(N171="základní",J171,0)</f>
        <v>0</v>
      </c>
      <c r="BF171" s="145">
        <f>IF(N171="snížená",J171,0)</f>
        <v>0</v>
      </c>
      <c r="BG171" s="145">
        <f>IF(N171="zákl. přenesená",J171,0)</f>
        <v>0</v>
      </c>
      <c r="BH171" s="145">
        <f>IF(N171="sníž. přenesená",J171,0)</f>
        <v>0</v>
      </c>
      <c r="BI171" s="145">
        <f>IF(N171="nulová",J171,0)</f>
        <v>0</v>
      </c>
      <c r="BJ171" s="16" t="s">
        <v>80</v>
      </c>
      <c r="BK171" s="145">
        <f>ROUND(I171*H171,2)</f>
        <v>0</v>
      </c>
      <c r="BL171" s="16" t="s">
        <v>164</v>
      </c>
      <c r="BM171" s="144" t="s">
        <v>7251</v>
      </c>
    </row>
    <row r="172" spans="2:65" s="1" customFormat="1">
      <c r="B172" s="28"/>
      <c r="D172" s="150" t="s">
        <v>214</v>
      </c>
      <c r="F172" s="204" t="s">
        <v>7252</v>
      </c>
      <c r="L172" s="28"/>
      <c r="M172" s="152"/>
      <c r="T172" s="52"/>
      <c r="AT172" s="16" t="s">
        <v>214</v>
      </c>
      <c r="AU172" s="16" t="s">
        <v>88</v>
      </c>
    </row>
    <row r="173" spans="2:65" s="1" customFormat="1" ht="37.9" customHeight="1">
      <c r="B173" s="28"/>
      <c r="C173" s="198" t="s">
        <v>481</v>
      </c>
      <c r="D173" s="198" t="s">
        <v>160</v>
      </c>
      <c r="E173" s="199" t="s">
        <v>7253</v>
      </c>
      <c r="F173" s="200" t="s">
        <v>7254</v>
      </c>
      <c r="G173" s="201" t="s">
        <v>306</v>
      </c>
      <c r="H173" s="202">
        <v>3</v>
      </c>
      <c r="I173" s="903"/>
      <c r="J173" s="203">
        <f>ROUND(I173*H173,2)</f>
        <v>0</v>
      </c>
      <c r="K173" s="200" t="s">
        <v>7255</v>
      </c>
      <c r="L173" s="28"/>
      <c r="M173" s="140" t="s">
        <v>1</v>
      </c>
      <c r="N173" s="141" t="s">
        <v>38</v>
      </c>
      <c r="O173" s="142">
        <v>0.82099999999999995</v>
      </c>
      <c r="P173" s="142">
        <f>O173*H173</f>
        <v>2.4630000000000001</v>
      </c>
      <c r="Q173" s="142">
        <v>6.3200000000000001E-3</v>
      </c>
      <c r="R173" s="142">
        <f>Q173*H173</f>
        <v>1.8960000000000001E-2</v>
      </c>
      <c r="S173" s="142">
        <v>0</v>
      </c>
      <c r="T173" s="143">
        <f>S173*H173</f>
        <v>0</v>
      </c>
      <c r="AR173" s="144" t="s">
        <v>164</v>
      </c>
      <c r="AT173" s="144" t="s">
        <v>160</v>
      </c>
      <c r="AU173" s="144" t="s">
        <v>88</v>
      </c>
      <c r="AY173" s="16" t="s">
        <v>157</v>
      </c>
      <c r="BE173" s="145">
        <f>IF(N173="základní",J173,0)</f>
        <v>0</v>
      </c>
      <c r="BF173" s="145">
        <f>IF(N173="snížená",J173,0)</f>
        <v>0</v>
      </c>
      <c r="BG173" s="145">
        <f>IF(N173="zákl. přenesená",J173,0)</f>
        <v>0</v>
      </c>
      <c r="BH173" s="145">
        <f>IF(N173="sníž. přenesená",J173,0)</f>
        <v>0</v>
      </c>
      <c r="BI173" s="145">
        <f>IF(N173="nulová",J173,0)</f>
        <v>0</v>
      </c>
      <c r="BJ173" s="16" t="s">
        <v>80</v>
      </c>
      <c r="BK173" s="145">
        <f>ROUND(I173*H173,2)</f>
        <v>0</v>
      </c>
      <c r="BL173" s="16" t="s">
        <v>164</v>
      </c>
      <c r="BM173" s="144" t="s">
        <v>7256</v>
      </c>
    </row>
    <row r="174" spans="2:65" s="1" customFormat="1">
      <c r="B174" s="28"/>
      <c r="D174" s="150" t="s">
        <v>214</v>
      </c>
      <c r="F174" s="204" t="s">
        <v>7257</v>
      </c>
      <c r="L174" s="28"/>
      <c r="M174" s="152"/>
      <c r="T174" s="52"/>
      <c r="AT174" s="16" t="s">
        <v>214</v>
      </c>
      <c r="AU174" s="16" t="s">
        <v>88</v>
      </c>
    </row>
    <row r="175" spans="2:65" s="11" customFormat="1" ht="22.9" customHeight="1">
      <c r="B175" s="121"/>
      <c r="D175" s="122" t="s">
        <v>71</v>
      </c>
      <c r="E175" s="130" t="s">
        <v>169</v>
      </c>
      <c r="F175" s="130" t="s">
        <v>311</v>
      </c>
      <c r="J175" s="131">
        <f>BK175</f>
        <v>0</v>
      </c>
      <c r="L175" s="121"/>
      <c r="M175" s="125"/>
      <c r="P175" s="126">
        <f>SUM(P176:P177)</f>
        <v>33.695999999999998</v>
      </c>
      <c r="R175" s="126">
        <f>SUM(R176:R177)</f>
        <v>3.024</v>
      </c>
      <c r="T175" s="127">
        <f>SUM(T176:T177)</f>
        <v>0</v>
      </c>
      <c r="AR175" s="122" t="s">
        <v>80</v>
      </c>
      <c r="AT175" s="128" t="s">
        <v>71</v>
      </c>
      <c r="AU175" s="128" t="s">
        <v>80</v>
      </c>
      <c r="AY175" s="122" t="s">
        <v>157</v>
      </c>
      <c r="BK175" s="129">
        <f>SUM(BK176:BK177)</f>
        <v>0</v>
      </c>
    </row>
    <row r="176" spans="2:65" s="1" customFormat="1" ht="21.75" customHeight="1">
      <c r="B176" s="28"/>
      <c r="C176" s="198" t="s">
        <v>486</v>
      </c>
      <c r="D176" s="198" t="s">
        <v>160</v>
      </c>
      <c r="E176" s="199" t="s">
        <v>2056</v>
      </c>
      <c r="F176" s="200" t="s">
        <v>7258</v>
      </c>
      <c r="G176" s="201" t="s">
        <v>306</v>
      </c>
      <c r="H176" s="202">
        <v>54</v>
      </c>
      <c r="I176" s="903"/>
      <c r="J176" s="203">
        <f>ROUND(I176*H176,2)</f>
        <v>0</v>
      </c>
      <c r="K176" s="200" t="s">
        <v>2720</v>
      </c>
      <c r="L176" s="28"/>
      <c r="M176" s="140" t="s">
        <v>1</v>
      </c>
      <c r="N176" s="141" t="s">
        <v>38</v>
      </c>
      <c r="O176" s="142">
        <v>0.624</v>
      </c>
      <c r="P176" s="142">
        <f>O176*H176</f>
        <v>33.695999999999998</v>
      </c>
      <c r="Q176" s="142">
        <v>5.6000000000000001E-2</v>
      </c>
      <c r="R176" s="142">
        <f>Q176*H176</f>
        <v>3.024</v>
      </c>
      <c r="S176" s="142">
        <v>0</v>
      </c>
      <c r="T176" s="143">
        <f>S176*H176</f>
        <v>0</v>
      </c>
      <c r="AR176" s="144" t="s">
        <v>164</v>
      </c>
      <c r="AT176" s="144" t="s">
        <v>160</v>
      </c>
      <c r="AU176" s="144" t="s">
        <v>88</v>
      </c>
      <c r="AY176" s="16" t="s">
        <v>157</v>
      </c>
      <c r="BE176" s="145">
        <f>IF(N176="základní",J176,0)</f>
        <v>0</v>
      </c>
      <c r="BF176" s="145">
        <f>IF(N176="snížená",J176,0)</f>
        <v>0</v>
      </c>
      <c r="BG176" s="145">
        <f>IF(N176="zákl. přenesená",J176,0)</f>
        <v>0</v>
      </c>
      <c r="BH176" s="145">
        <f>IF(N176="sníž. přenesená",J176,0)</f>
        <v>0</v>
      </c>
      <c r="BI176" s="145">
        <f>IF(N176="nulová",J176,0)</f>
        <v>0</v>
      </c>
      <c r="BJ176" s="16" t="s">
        <v>80</v>
      </c>
      <c r="BK176" s="145">
        <f>ROUND(I176*H176,2)</f>
        <v>0</v>
      </c>
      <c r="BL176" s="16" t="s">
        <v>164</v>
      </c>
      <c r="BM176" s="144" t="s">
        <v>7259</v>
      </c>
    </row>
    <row r="177" spans="2:65" s="1" customFormat="1">
      <c r="B177" s="28"/>
      <c r="D177" s="150" t="s">
        <v>214</v>
      </c>
      <c r="F177" s="204" t="s">
        <v>2059</v>
      </c>
      <c r="L177" s="28"/>
      <c r="M177" s="152"/>
      <c r="T177" s="52"/>
      <c r="AT177" s="16" t="s">
        <v>214</v>
      </c>
      <c r="AU177" s="16" t="s">
        <v>88</v>
      </c>
    </row>
    <row r="178" spans="2:65" s="11" customFormat="1" ht="22.9" customHeight="1">
      <c r="B178" s="121"/>
      <c r="D178" s="122" t="s">
        <v>71</v>
      </c>
      <c r="E178" s="130" t="s">
        <v>172</v>
      </c>
      <c r="F178" s="130" t="s">
        <v>4867</v>
      </c>
      <c r="J178" s="131">
        <f>BK178</f>
        <v>0</v>
      </c>
      <c r="L178" s="121"/>
      <c r="M178" s="125"/>
      <c r="P178" s="126">
        <f>SUM(P179:P229)</f>
        <v>23.736499999999999</v>
      </c>
      <c r="R178" s="126">
        <f>SUM(R179:R229)</f>
        <v>0.38229699999999994</v>
      </c>
      <c r="T178" s="127">
        <f>SUM(T179:T229)</f>
        <v>0.97500000000000009</v>
      </c>
      <c r="AR178" s="122" t="s">
        <v>80</v>
      </c>
      <c r="AT178" s="128" t="s">
        <v>71</v>
      </c>
      <c r="AU178" s="128" t="s">
        <v>80</v>
      </c>
      <c r="AY178" s="122" t="s">
        <v>157</v>
      </c>
      <c r="BK178" s="129">
        <f>SUM(BK179:BK229)</f>
        <v>0</v>
      </c>
    </row>
    <row r="179" spans="2:65" s="1" customFormat="1" ht="24.25" customHeight="1">
      <c r="B179" s="28"/>
      <c r="C179" s="198" t="s">
        <v>492</v>
      </c>
      <c r="D179" s="198" t="s">
        <v>160</v>
      </c>
      <c r="E179" s="199" t="s">
        <v>7260</v>
      </c>
      <c r="F179" s="200" t="s">
        <v>7261</v>
      </c>
      <c r="G179" s="201" t="s">
        <v>411</v>
      </c>
      <c r="H179" s="202">
        <v>15</v>
      </c>
      <c r="I179" s="903"/>
      <c r="J179" s="203">
        <f>ROUND(I179*H179,2)</f>
        <v>0</v>
      </c>
      <c r="K179" s="200" t="s">
        <v>2720</v>
      </c>
      <c r="L179" s="28"/>
      <c r="M179" s="140" t="s">
        <v>1</v>
      </c>
      <c r="N179" s="141" t="s">
        <v>38</v>
      </c>
      <c r="O179" s="142">
        <v>0.127</v>
      </c>
      <c r="P179" s="142">
        <f>O179*H179</f>
        <v>1.905</v>
      </c>
      <c r="Q179" s="142">
        <v>0</v>
      </c>
      <c r="R179" s="142">
        <f>Q179*H179</f>
        <v>0</v>
      </c>
      <c r="S179" s="142">
        <v>6.5000000000000002E-2</v>
      </c>
      <c r="T179" s="143">
        <f>S179*H179</f>
        <v>0.97500000000000009</v>
      </c>
      <c r="AR179" s="144" t="s">
        <v>164</v>
      </c>
      <c r="AT179" s="144" t="s">
        <v>160</v>
      </c>
      <c r="AU179" s="144" t="s">
        <v>88</v>
      </c>
      <c r="AY179" s="16" t="s">
        <v>157</v>
      </c>
      <c r="BE179" s="145">
        <f>IF(N179="základní",J179,0)</f>
        <v>0</v>
      </c>
      <c r="BF179" s="145">
        <f>IF(N179="snížená",J179,0)</f>
        <v>0</v>
      </c>
      <c r="BG179" s="145">
        <f>IF(N179="zákl. přenesená",J179,0)</f>
        <v>0</v>
      </c>
      <c r="BH179" s="145">
        <f>IF(N179="sníž. přenesená",J179,0)</f>
        <v>0</v>
      </c>
      <c r="BI179" s="145">
        <f>IF(N179="nulová",J179,0)</f>
        <v>0</v>
      </c>
      <c r="BJ179" s="16" t="s">
        <v>80</v>
      </c>
      <c r="BK179" s="145">
        <f>ROUND(I179*H179,2)</f>
        <v>0</v>
      </c>
      <c r="BL179" s="16" t="s">
        <v>164</v>
      </c>
      <c r="BM179" s="144" t="s">
        <v>7262</v>
      </c>
    </row>
    <row r="180" spans="2:65" s="1" customFormat="1">
      <c r="B180" s="28"/>
      <c r="D180" s="150" t="s">
        <v>214</v>
      </c>
      <c r="F180" s="204" t="s">
        <v>7263</v>
      </c>
      <c r="L180" s="28"/>
      <c r="M180" s="152"/>
      <c r="T180" s="52"/>
      <c r="AT180" s="16" t="s">
        <v>214</v>
      </c>
      <c r="AU180" s="16" t="s">
        <v>88</v>
      </c>
    </row>
    <row r="181" spans="2:65" s="1" customFormat="1" ht="37.9" customHeight="1">
      <c r="B181" s="28"/>
      <c r="C181" s="198" t="s">
        <v>500</v>
      </c>
      <c r="D181" s="198" t="s">
        <v>160</v>
      </c>
      <c r="E181" s="199" t="s">
        <v>7264</v>
      </c>
      <c r="F181" s="200" t="s">
        <v>7265</v>
      </c>
      <c r="G181" s="201" t="s">
        <v>411</v>
      </c>
      <c r="H181" s="202">
        <v>7</v>
      </c>
      <c r="I181" s="903"/>
      <c r="J181" s="203">
        <f>ROUND(I181*H181,2)</f>
        <v>0</v>
      </c>
      <c r="K181" s="200" t="s">
        <v>2720</v>
      </c>
      <c r="L181" s="28"/>
      <c r="M181" s="140" t="s">
        <v>1</v>
      </c>
      <c r="N181" s="141" t="s">
        <v>38</v>
      </c>
      <c r="O181" s="142">
        <v>0.23300000000000001</v>
      </c>
      <c r="P181" s="142">
        <f>O181*H181</f>
        <v>1.631</v>
      </c>
      <c r="Q181" s="142">
        <v>0</v>
      </c>
      <c r="R181" s="142">
        <f>Q181*H181</f>
        <v>0</v>
      </c>
      <c r="S181" s="142">
        <v>0</v>
      </c>
      <c r="T181" s="143">
        <f>S181*H181</f>
        <v>0</v>
      </c>
      <c r="AR181" s="144" t="s">
        <v>164</v>
      </c>
      <c r="AT181" s="144" t="s">
        <v>160</v>
      </c>
      <c r="AU181" s="144" t="s">
        <v>88</v>
      </c>
      <c r="AY181" s="16" t="s">
        <v>157</v>
      </c>
      <c r="BE181" s="145">
        <f>IF(N181="základní",J181,0)</f>
        <v>0</v>
      </c>
      <c r="BF181" s="145">
        <f>IF(N181="snížená",J181,0)</f>
        <v>0</v>
      </c>
      <c r="BG181" s="145">
        <f>IF(N181="zákl. přenesená",J181,0)</f>
        <v>0</v>
      </c>
      <c r="BH181" s="145">
        <f>IF(N181="sníž. přenesená",J181,0)</f>
        <v>0</v>
      </c>
      <c r="BI181" s="145">
        <f>IF(N181="nulová",J181,0)</f>
        <v>0</v>
      </c>
      <c r="BJ181" s="16" t="s">
        <v>80</v>
      </c>
      <c r="BK181" s="145">
        <f>ROUND(I181*H181,2)</f>
        <v>0</v>
      </c>
      <c r="BL181" s="16" t="s">
        <v>164</v>
      </c>
      <c r="BM181" s="144" t="s">
        <v>7266</v>
      </c>
    </row>
    <row r="182" spans="2:65" s="1" customFormat="1">
      <c r="B182" s="28"/>
      <c r="D182" s="150" t="s">
        <v>214</v>
      </c>
      <c r="F182" s="204" t="s">
        <v>7267</v>
      </c>
      <c r="L182" s="28"/>
      <c r="M182" s="152"/>
      <c r="T182" s="52"/>
      <c r="AT182" s="16" t="s">
        <v>214</v>
      </c>
      <c r="AU182" s="16" t="s">
        <v>88</v>
      </c>
    </row>
    <row r="183" spans="2:65" s="1" customFormat="1" ht="24.25" customHeight="1">
      <c r="B183" s="28"/>
      <c r="C183" s="205" t="s">
        <v>508</v>
      </c>
      <c r="D183" s="205" t="s">
        <v>557</v>
      </c>
      <c r="E183" s="206" t="s">
        <v>7268</v>
      </c>
      <c r="F183" s="207" t="s">
        <v>7269</v>
      </c>
      <c r="G183" s="208" t="s">
        <v>411</v>
      </c>
      <c r="H183" s="209">
        <v>7.1050000000000004</v>
      </c>
      <c r="I183" s="904"/>
      <c r="J183" s="210">
        <f>ROUND(I183*H183,2)</f>
        <v>0</v>
      </c>
      <c r="K183" s="207" t="s">
        <v>2720</v>
      </c>
      <c r="L183" s="185"/>
      <c r="M183" s="186" t="s">
        <v>1</v>
      </c>
      <c r="N183" s="187" t="s">
        <v>38</v>
      </c>
      <c r="O183" s="142">
        <v>0</v>
      </c>
      <c r="P183" s="142">
        <f>O183*H183</f>
        <v>0</v>
      </c>
      <c r="Q183" s="142">
        <v>1.0499999999999999E-3</v>
      </c>
      <c r="R183" s="142">
        <f>Q183*H183</f>
        <v>7.4602499999999999E-3</v>
      </c>
      <c r="S183" s="142">
        <v>0</v>
      </c>
      <c r="T183" s="143">
        <f>S183*H183</f>
        <v>0</v>
      </c>
      <c r="AR183" s="144" t="s">
        <v>172</v>
      </c>
      <c r="AT183" s="144" t="s">
        <v>557</v>
      </c>
      <c r="AU183" s="144" t="s">
        <v>88</v>
      </c>
      <c r="AY183" s="16" t="s">
        <v>157</v>
      </c>
      <c r="BE183" s="145">
        <f>IF(N183="základní",J183,0)</f>
        <v>0</v>
      </c>
      <c r="BF183" s="145">
        <f>IF(N183="snížená",J183,0)</f>
        <v>0</v>
      </c>
      <c r="BG183" s="145">
        <f>IF(N183="zákl. přenesená",J183,0)</f>
        <v>0</v>
      </c>
      <c r="BH183" s="145">
        <f>IF(N183="sníž. přenesená",J183,0)</f>
        <v>0</v>
      </c>
      <c r="BI183" s="145">
        <f>IF(N183="nulová",J183,0)</f>
        <v>0</v>
      </c>
      <c r="BJ183" s="16" t="s">
        <v>80</v>
      </c>
      <c r="BK183" s="145">
        <f>ROUND(I183*H183,2)</f>
        <v>0</v>
      </c>
      <c r="BL183" s="16" t="s">
        <v>164</v>
      </c>
      <c r="BM183" s="144" t="s">
        <v>7270</v>
      </c>
    </row>
    <row r="184" spans="2:65" s="13" customFormat="1">
      <c r="B184" s="159"/>
      <c r="D184" s="154" t="s">
        <v>259</v>
      </c>
      <c r="F184" s="161" t="s">
        <v>7271</v>
      </c>
      <c r="H184" s="162">
        <v>7.1050000000000004</v>
      </c>
      <c r="L184" s="159"/>
      <c r="M184" s="163"/>
      <c r="T184" s="164"/>
      <c r="AT184" s="160" t="s">
        <v>259</v>
      </c>
      <c r="AU184" s="160" t="s">
        <v>88</v>
      </c>
      <c r="AV184" s="13" t="s">
        <v>88</v>
      </c>
      <c r="AW184" s="13" t="s">
        <v>3</v>
      </c>
      <c r="AX184" s="13" t="s">
        <v>80</v>
      </c>
      <c r="AY184" s="160" t="s">
        <v>157</v>
      </c>
    </row>
    <row r="185" spans="2:65" s="1" customFormat="1" ht="44.25" customHeight="1">
      <c r="B185" s="28"/>
      <c r="C185" s="198" t="s">
        <v>735</v>
      </c>
      <c r="D185" s="198" t="s">
        <v>160</v>
      </c>
      <c r="E185" s="199" t="s">
        <v>7272</v>
      </c>
      <c r="F185" s="200" t="s">
        <v>7273</v>
      </c>
      <c r="G185" s="201" t="s">
        <v>411</v>
      </c>
      <c r="H185" s="202">
        <v>5</v>
      </c>
      <c r="I185" s="903"/>
      <c r="J185" s="203">
        <f>ROUND(I185*H185,2)</f>
        <v>0</v>
      </c>
      <c r="K185" s="200" t="s">
        <v>2720</v>
      </c>
      <c r="L185" s="28"/>
      <c r="M185" s="140" t="s">
        <v>1</v>
      </c>
      <c r="N185" s="141" t="s">
        <v>38</v>
      </c>
      <c r="O185" s="142">
        <v>0.23300000000000001</v>
      </c>
      <c r="P185" s="142">
        <f>O185*H185</f>
        <v>1.165</v>
      </c>
      <c r="Q185" s="142">
        <v>0</v>
      </c>
      <c r="R185" s="142">
        <f>Q185*H185</f>
        <v>0</v>
      </c>
      <c r="S185" s="142">
        <v>0</v>
      </c>
      <c r="T185" s="143">
        <f>S185*H185</f>
        <v>0</v>
      </c>
      <c r="AR185" s="144" t="s">
        <v>164</v>
      </c>
      <c r="AT185" s="144" t="s">
        <v>160</v>
      </c>
      <c r="AU185" s="144" t="s">
        <v>88</v>
      </c>
      <c r="AY185" s="16" t="s">
        <v>157</v>
      </c>
      <c r="BE185" s="145">
        <f>IF(N185="základní",J185,0)</f>
        <v>0</v>
      </c>
      <c r="BF185" s="145">
        <f>IF(N185="snížená",J185,0)</f>
        <v>0</v>
      </c>
      <c r="BG185" s="145">
        <f>IF(N185="zákl. přenesená",J185,0)</f>
        <v>0</v>
      </c>
      <c r="BH185" s="145">
        <f>IF(N185="sníž. přenesená",J185,0)</f>
        <v>0</v>
      </c>
      <c r="BI185" s="145">
        <f>IF(N185="nulová",J185,0)</f>
        <v>0</v>
      </c>
      <c r="BJ185" s="16" t="s">
        <v>80</v>
      </c>
      <c r="BK185" s="145">
        <f>ROUND(I185*H185,2)</f>
        <v>0</v>
      </c>
      <c r="BL185" s="16" t="s">
        <v>164</v>
      </c>
      <c r="BM185" s="144" t="s">
        <v>7274</v>
      </c>
    </row>
    <row r="186" spans="2:65" s="1" customFormat="1">
      <c r="B186" s="28"/>
      <c r="D186" s="150" t="s">
        <v>214</v>
      </c>
      <c r="F186" s="204" t="s">
        <v>7275</v>
      </c>
      <c r="L186" s="28"/>
      <c r="M186" s="152"/>
      <c r="T186" s="52"/>
      <c r="AT186" s="16" t="s">
        <v>214</v>
      </c>
      <c r="AU186" s="16" t="s">
        <v>88</v>
      </c>
    </row>
    <row r="187" spans="2:65" s="1" customFormat="1" ht="24.25" customHeight="1">
      <c r="B187" s="28"/>
      <c r="C187" s="205" t="s">
        <v>740</v>
      </c>
      <c r="D187" s="205" t="s">
        <v>557</v>
      </c>
      <c r="E187" s="206" t="s">
        <v>7276</v>
      </c>
      <c r="F187" s="207" t="s">
        <v>7277</v>
      </c>
      <c r="G187" s="208" t="s">
        <v>411</v>
      </c>
      <c r="H187" s="209">
        <v>5.0750000000000002</v>
      </c>
      <c r="I187" s="904"/>
      <c r="J187" s="210">
        <f>ROUND(I187*H187,2)</f>
        <v>0</v>
      </c>
      <c r="K187" s="207" t="s">
        <v>2720</v>
      </c>
      <c r="L187" s="185"/>
      <c r="M187" s="186" t="s">
        <v>1</v>
      </c>
      <c r="N187" s="187" t="s">
        <v>38</v>
      </c>
      <c r="O187" s="142">
        <v>0</v>
      </c>
      <c r="P187" s="142">
        <f>O187*H187</f>
        <v>0</v>
      </c>
      <c r="Q187" s="142">
        <v>1.0499999999999999E-3</v>
      </c>
      <c r="R187" s="142">
        <f>Q187*H187</f>
        <v>5.3287500000000002E-3</v>
      </c>
      <c r="S187" s="142">
        <v>0</v>
      </c>
      <c r="T187" s="143">
        <f>S187*H187</f>
        <v>0</v>
      </c>
      <c r="AR187" s="144" t="s">
        <v>172</v>
      </c>
      <c r="AT187" s="144" t="s">
        <v>557</v>
      </c>
      <c r="AU187" s="144" t="s">
        <v>88</v>
      </c>
      <c r="AY187" s="16" t="s">
        <v>157</v>
      </c>
      <c r="BE187" s="145">
        <f>IF(N187="základní",J187,0)</f>
        <v>0</v>
      </c>
      <c r="BF187" s="145">
        <f>IF(N187="snížená",J187,0)</f>
        <v>0</v>
      </c>
      <c r="BG187" s="145">
        <f>IF(N187="zákl. přenesená",J187,0)</f>
        <v>0</v>
      </c>
      <c r="BH187" s="145">
        <f>IF(N187="sníž. přenesená",J187,0)</f>
        <v>0</v>
      </c>
      <c r="BI187" s="145">
        <f>IF(N187="nulová",J187,0)</f>
        <v>0</v>
      </c>
      <c r="BJ187" s="16" t="s">
        <v>80</v>
      </c>
      <c r="BK187" s="145">
        <f>ROUND(I187*H187,2)</f>
        <v>0</v>
      </c>
      <c r="BL187" s="16" t="s">
        <v>164</v>
      </c>
      <c r="BM187" s="144" t="s">
        <v>7278</v>
      </c>
    </row>
    <row r="188" spans="2:65" s="13" customFormat="1">
      <c r="B188" s="159"/>
      <c r="D188" s="154" t="s">
        <v>259</v>
      </c>
      <c r="F188" s="161" t="s">
        <v>7279</v>
      </c>
      <c r="H188" s="162">
        <v>5.0750000000000002</v>
      </c>
      <c r="L188" s="159"/>
      <c r="M188" s="163"/>
      <c r="T188" s="164"/>
      <c r="AT188" s="160" t="s">
        <v>259</v>
      </c>
      <c r="AU188" s="160" t="s">
        <v>88</v>
      </c>
      <c r="AV188" s="13" t="s">
        <v>88</v>
      </c>
      <c r="AW188" s="13" t="s">
        <v>3</v>
      </c>
      <c r="AX188" s="13" t="s">
        <v>80</v>
      </c>
      <c r="AY188" s="160" t="s">
        <v>157</v>
      </c>
    </row>
    <row r="189" spans="2:65" s="1" customFormat="1" ht="24.25" customHeight="1">
      <c r="B189" s="28"/>
      <c r="C189" s="198" t="s">
        <v>746</v>
      </c>
      <c r="D189" s="198" t="s">
        <v>160</v>
      </c>
      <c r="E189" s="199" t="s">
        <v>7280</v>
      </c>
      <c r="F189" s="200" t="s">
        <v>7281</v>
      </c>
      <c r="G189" s="201" t="s">
        <v>411</v>
      </c>
      <c r="H189" s="202">
        <v>4</v>
      </c>
      <c r="I189" s="903"/>
      <c r="J189" s="203">
        <f>ROUND(I189*H189,2)</f>
        <v>0</v>
      </c>
      <c r="K189" s="200" t="s">
        <v>2720</v>
      </c>
      <c r="L189" s="28"/>
      <c r="M189" s="140" t="s">
        <v>1</v>
      </c>
      <c r="N189" s="141" t="s">
        <v>38</v>
      </c>
      <c r="O189" s="142">
        <v>0.21099999999999999</v>
      </c>
      <c r="P189" s="142">
        <f>O189*H189</f>
        <v>0.84399999999999997</v>
      </c>
      <c r="Q189" s="142">
        <v>1.0000000000000001E-5</v>
      </c>
      <c r="R189" s="142">
        <f>Q189*H189</f>
        <v>4.0000000000000003E-5</v>
      </c>
      <c r="S189" s="142">
        <v>0</v>
      </c>
      <c r="T189" s="143">
        <f>S189*H189</f>
        <v>0</v>
      </c>
      <c r="AR189" s="144" t="s">
        <v>164</v>
      </c>
      <c r="AT189" s="144" t="s">
        <v>160</v>
      </c>
      <c r="AU189" s="144" t="s">
        <v>88</v>
      </c>
      <c r="AY189" s="16" t="s">
        <v>157</v>
      </c>
      <c r="BE189" s="145">
        <f>IF(N189="základní",J189,0)</f>
        <v>0</v>
      </c>
      <c r="BF189" s="145">
        <f>IF(N189="snížená",J189,0)</f>
        <v>0</v>
      </c>
      <c r="BG189" s="145">
        <f>IF(N189="zákl. přenesená",J189,0)</f>
        <v>0</v>
      </c>
      <c r="BH189" s="145">
        <f>IF(N189="sníž. přenesená",J189,0)</f>
        <v>0</v>
      </c>
      <c r="BI189" s="145">
        <f>IF(N189="nulová",J189,0)</f>
        <v>0</v>
      </c>
      <c r="BJ189" s="16" t="s">
        <v>80</v>
      </c>
      <c r="BK189" s="145">
        <f>ROUND(I189*H189,2)</f>
        <v>0</v>
      </c>
      <c r="BL189" s="16" t="s">
        <v>164</v>
      </c>
      <c r="BM189" s="144" t="s">
        <v>7282</v>
      </c>
    </row>
    <row r="190" spans="2:65" s="1" customFormat="1">
      <c r="B190" s="28"/>
      <c r="D190" s="150" t="s">
        <v>214</v>
      </c>
      <c r="F190" s="204" t="s">
        <v>7283</v>
      </c>
      <c r="L190" s="28"/>
      <c r="M190" s="152"/>
      <c r="T190" s="52"/>
      <c r="AT190" s="16" t="s">
        <v>214</v>
      </c>
      <c r="AU190" s="16" t="s">
        <v>88</v>
      </c>
    </row>
    <row r="191" spans="2:65" s="1" customFormat="1" ht="24.25" customHeight="1">
      <c r="B191" s="28"/>
      <c r="C191" s="205" t="s">
        <v>751</v>
      </c>
      <c r="D191" s="205" t="s">
        <v>557</v>
      </c>
      <c r="E191" s="206" t="s">
        <v>7284</v>
      </c>
      <c r="F191" s="207" t="s">
        <v>7285</v>
      </c>
      <c r="G191" s="208" t="s">
        <v>411</v>
      </c>
      <c r="H191" s="209">
        <v>4.0599999999999996</v>
      </c>
      <c r="I191" s="904"/>
      <c r="J191" s="210">
        <f>ROUND(I191*H191,2)</f>
        <v>0</v>
      </c>
      <c r="K191" s="207" t="s">
        <v>2720</v>
      </c>
      <c r="L191" s="185"/>
      <c r="M191" s="186" t="s">
        <v>1</v>
      </c>
      <c r="N191" s="187" t="s">
        <v>38</v>
      </c>
      <c r="O191" s="142">
        <v>0</v>
      </c>
      <c r="P191" s="142">
        <f>O191*H191</f>
        <v>0</v>
      </c>
      <c r="Q191" s="142">
        <v>1.8E-3</v>
      </c>
      <c r="R191" s="142">
        <f>Q191*H191</f>
        <v>7.3079999999999994E-3</v>
      </c>
      <c r="S191" s="142">
        <v>0</v>
      </c>
      <c r="T191" s="143">
        <f>S191*H191</f>
        <v>0</v>
      </c>
      <c r="AR191" s="144" t="s">
        <v>172</v>
      </c>
      <c r="AT191" s="144" t="s">
        <v>557</v>
      </c>
      <c r="AU191" s="144" t="s">
        <v>88</v>
      </c>
      <c r="AY191" s="16" t="s">
        <v>157</v>
      </c>
      <c r="BE191" s="145">
        <f>IF(N191="základní",J191,0)</f>
        <v>0</v>
      </c>
      <c r="BF191" s="145">
        <f>IF(N191="snížená",J191,0)</f>
        <v>0</v>
      </c>
      <c r="BG191" s="145">
        <f>IF(N191="zákl. přenesená",J191,0)</f>
        <v>0</v>
      </c>
      <c r="BH191" s="145">
        <f>IF(N191="sníž. přenesená",J191,0)</f>
        <v>0</v>
      </c>
      <c r="BI191" s="145">
        <f>IF(N191="nulová",J191,0)</f>
        <v>0</v>
      </c>
      <c r="BJ191" s="16" t="s">
        <v>80</v>
      </c>
      <c r="BK191" s="145">
        <f>ROUND(I191*H191,2)</f>
        <v>0</v>
      </c>
      <c r="BL191" s="16" t="s">
        <v>164</v>
      </c>
      <c r="BM191" s="144" t="s">
        <v>7286</v>
      </c>
    </row>
    <row r="192" spans="2:65" s="13" customFormat="1">
      <c r="B192" s="159"/>
      <c r="D192" s="154" t="s">
        <v>259</v>
      </c>
      <c r="F192" s="161" t="s">
        <v>7287</v>
      </c>
      <c r="H192" s="162">
        <v>4.0599999999999996</v>
      </c>
      <c r="L192" s="159"/>
      <c r="M192" s="163"/>
      <c r="T192" s="164"/>
      <c r="AT192" s="160" t="s">
        <v>259</v>
      </c>
      <c r="AU192" s="160" t="s">
        <v>88</v>
      </c>
      <c r="AV192" s="13" t="s">
        <v>88</v>
      </c>
      <c r="AW192" s="13" t="s">
        <v>3</v>
      </c>
      <c r="AX192" s="13" t="s">
        <v>80</v>
      </c>
      <c r="AY192" s="160" t="s">
        <v>157</v>
      </c>
    </row>
    <row r="193" spans="2:65" s="1" customFormat="1" ht="24.25" customHeight="1">
      <c r="B193" s="28"/>
      <c r="C193" s="198" t="s">
        <v>756</v>
      </c>
      <c r="D193" s="198" t="s">
        <v>160</v>
      </c>
      <c r="E193" s="199" t="s">
        <v>7288</v>
      </c>
      <c r="F193" s="200" t="s">
        <v>7289</v>
      </c>
      <c r="G193" s="201" t="s">
        <v>411</v>
      </c>
      <c r="H193" s="202">
        <v>20</v>
      </c>
      <c r="I193" s="903"/>
      <c r="J193" s="203">
        <f>ROUND(I193*H193,2)</f>
        <v>0</v>
      </c>
      <c r="K193" s="200" t="s">
        <v>2720</v>
      </c>
      <c r="L193" s="28"/>
      <c r="M193" s="140" t="s">
        <v>1</v>
      </c>
      <c r="N193" s="141" t="s">
        <v>38</v>
      </c>
      <c r="O193" s="142">
        <v>0.29699999999999999</v>
      </c>
      <c r="P193" s="142">
        <f>O193*H193</f>
        <v>5.9399999999999995</v>
      </c>
      <c r="Q193" s="142">
        <v>1.0000000000000001E-5</v>
      </c>
      <c r="R193" s="142">
        <f>Q193*H193</f>
        <v>2.0000000000000001E-4</v>
      </c>
      <c r="S193" s="142">
        <v>0</v>
      </c>
      <c r="T193" s="143">
        <f>S193*H193</f>
        <v>0</v>
      </c>
      <c r="AR193" s="144" t="s">
        <v>164</v>
      </c>
      <c r="AT193" s="144" t="s">
        <v>160</v>
      </c>
      <c r="AU193" s="144" t="s">
        <v>88</v>
      </c>
      <c r="AY193" s="16" t="s">
        <v>157</v>
      </c>
      <c r="BE193" s="145">
        <f>IF(N193="základní",J193,0)</f>
        <v>0</v>
      </c>
      <c r="BF193" s="145">
        <f>IF(N193="snížená",J193,0)</f>
        <v>0</v>
      </c>
      <c r="BG193" s="145">
        <f>IF(N193="zákl. přenesená",J193,0)</f>
        <v>0</v>
      </c>
      <c r="BH193" s="145">
        <f>IF(N193="sníž. přenesená",J193,0)</f>
        <v>0</v>
      </c>
      <c r="BI193" s="145">
        <f>IF(N193="nulová",J193,0)</f>
        <v>0</v>
      </c>
      <c r="BJ193" s="16" t="s">
        <v>80</v>
      </c>
      <c r="BK193" s="145">
        <f>ROUND(I193*H193,2)</f>
        <v>0</v>
      </c>
      <c r="BL193" s="16" t="s">
        <v>164</v>
      </c>
      <c r="BM193" s="144" t="s">
        <v>7290</v>
      </c>
    </row>
    <row r="194" spans="2:65" s="1" customFormat="1">
      <c r="B194" s="28"/>
      <c r="D194" s="150" t="s">
        <v>214</v>
      </c>
      <c r="F194" s="204" t="s">
        <v>7291</v>
      </c>
      <c r="L194" s="28"/>
      <c r="M194" s="152"/>
      <c r="T194" s="52"/>
      <c r="AT194" s="16" t="s">
        <v>214</v>
      </c>
      <c r="AU194" s="16" t="s">
        <v>88</v>
      </c>
    </row>
    <row r="195" spans="2:65" s="1" customFormat="1" ht="24.25" customHeight="1">
      <c r="B195" s="28"/>
      <c r="C195" s="205" t="s">
        <v>762</v>
      </c>
      <c r="D195" s="205" t="s">
        <v>557</v>
      </c>
      <c r="E195" s="206" t="s">
        <v>7292</v>
      </c>
      <c r="F195" s="207" t="s">
        <v>7293</v>
      </c>
      <c r="G195" s="208" t="s">
        <v>411</v>
      </c>
      <c r="H195" s="209">
        <v>20.3</v>
      </c>
      <c r="I195" s="904"/>
      <c r="J195" s="210">
        <f>ROUND(I195*H195,2)</f>
        <v>0</v>
      </c>
      <c r="K195" s="207" t="s">
        <v>2720</v>
      </c>
      <c r="L195" s="185"/>
      <c r="M195" s="186" t="s">
        <v>1</v>
      </c>
      <c r="N195" s="187" t="s">
        <v>38</v>
      </c>
      <c r="O195" s="142">
        <v>0</v>
      </c>
      <c r="P195" s="142">
        <f>O195*H195</f>
        <v>0</v>
      </c>
      <c r="Q195" s="142">
        <v>2.8999999999999998E-3</v>
      </c>
      <c r="R195" s="142">
        <f>Q195*H195</f>
        <v>5.8869999999999999E-2</v>
      </c>
      <c r="S195" s="142">
        <v>0</v>
      </c>
      <c r="T195" s="143">
        <f>S195*H195</f>
        <v>0</v>
      </c>
      <c r="AR195" s="144" t="s">
        <v>172</v>
      </c>
      <c r="AT195" s="144" t="s">
        <v>557</v>
      </c>
      <c r="AU195" s="144" t="s">
        <v>88</v>
      </c>
      <c r="AY195" s="16" t="s">
        <v>157</v>
      </c>
      <c r="BE195" s="145">
        <f>IF(N195="základní",J195,0)</f>
        <v>0</v>
      </c>
      <c r="BF195" s="145">
        <f>IF(N195="snížená",J195,0)</f>
        <v>0</v>
      </c>
      <c r="BG195" s="145">
        <f>IF(N195="zákl. přenesená",J195,0)</f>
        <v>0</v>
      </c>
      <c r="BH195" s="145">
        <f>IF(N195="sníž. přenesená",J195,0)</f>
        <v>0</v>
      </c>
      <c r="BI195" s="145">
        <f>IF(N195="nulová",J195,0)</f>
        <v>0</v>
      </c>
      <c r="BJ195" s="16" t="s">
        <v>80</v>
      </c>
      <c r="BK195" s="145">
        <f>ROUND(I195*H195,2)</f>
        <v>0</v>
      </c>
      <c r="BL195" s="16" t="s">
        <v>164</v>
      </c>
      <c r="BM195" s="144" t="s">
        <v>7294</v>
      </c>
    </row>
    <row r="196" spans="2:65" s="13" customFormat="1">
      <c r="B196" s="159"/>
      <c r="D196" s="154" t="s">
        <v>259</v>
      </c>
      <c r="F196" s="161" t="s">
        <v>7295</v>
      </c>
      <c r="H196" s="162">
        <v>20.3</v>
      </c>
      <c r="L196" s="159"/>
      <c r="M196" s="163"/>
      <c r="T196" s="164"/>
      <c r="AT196" s="160" t="s">
        <v>259</v>
      </c>
      <c r="AU196" s="160" t="s">
        <v>88</v>
      </c>
      <c r="AV196" s="13" t="s">
        <v>88</v>
      </c>
      <c r="AW196" s="13" t="s">
        <v>3</v>
      </c>
      <c r="AX196" s="13" t="s">
        <v>80</v>
      </c>
      <c r="AY196" s="160" t="s">
        <v>157</v>
      </c>
    </row>
    <row r="197" spans="2:65" s="1" customFormat="1" ht="24.25" customHeight="1">
      <c r="B197" s="28"/>
      <c r="C197" s="198" t="s">
        <v>768</v>
      </c>
      <c r="D197" s="198" t="s">
        <v>160</v>
      </c>
      <c r="E197" s="199" t="s">
        <v>7296</v>
      </c>
      <c r="F197" s="200" t="s">
        <v>7297</v>
      </c>
      <c r="G197" s="201" t="s">
        <v>228</v>
      </c>
      <c r="H197" s="202">
        <v>1</v>
      </c>
      <c r="I197" s="903"/>
      <c r="J197" s="203">
        <f>ROUND(I197*H197,2)</f>
        <v>0</v>
      </c>
      <c r="K197" s="200" t="s">
        <v>2720</v>
      </c>
      <c r="L197" s="28"/>
      <c r="M197" s="140" t="s">
        <v>1</v>
      </c>
      <c r="N197" s="141" t="s">
        <v>38</v>
      </c>
      <c r="O197" s="142">
        <v>0.749</v>
      </c>
      <c r="P197" s="142">
        <f>O197*H197</f>
        <v>0.749</v>
      </c>
      <c r="Q197" s="142">
        <v>1.6299999999999999E-3</v>
      </c>
      <c r="R197" s="142">
        <f>Q197*H197</f>
        <v>1.6299999999999999E-3</v>
      </c>
      <c r="S197" s="142">
        <v>0</v>
      </c>
      <c r="T197" s="143">
        <f>S197*H197</f>
        <v>0</v>
      </c>
      <c r="AR197" s="144" t="s">
        <v>164</v>
      </c>
      <c r="AT197" s="144" t="s">
        <v>160</v>
      </c>
      <c r="AU197" s="144" t="s">
        <v>88</v>
      </c>
      <c r="AY197" s="16" t="s">
        <v>157</v>
      </c>
      <c r="BE197" s="145">
        <f>IF(N197="základní",J197,0)</f>
        <v>0</v>
      </c>
      <c r="BF197" s="145">
        <f>IF(N197="snížená",J197,0)</f>
        <v>0</v>
      </c>
      <c r="BG197" s="145">
        <f>IF(N197="zákl. přenesená",J197,0)</f>
        <v>0</v>
      </c>
      <c r="BH197" s="145">
        <f>IF(N197="sníž. přenesená",J197,0)</f>
        <v>0</v>
      </c>
      <c r="BI197" s="145">
        <f>IF(N197="nulová",J197,0)</f>
        <v>0</v>
      </c>
      <c r="BJ197" s="16" t="s">
        <v>80</v>
      </c>
      <c r="BK197" s="145">
        <f>ROUND(I197*H197,2)</f>
        <v>0</v>
      </c>
      <c r="BL197" s="16" t="s">
        <v>164</v>
      </c>
      <c r="BM197" s="144" t="s">
        <v>7298</v>
      </c>
    </row>
    <row r="198" spans="2:65" s="1" customFormat="1">
      <c r="B198" s="28"/>
      <c r="D198" s="150" t="s">
        <v>214</v>
      </c>
      <c r="F198" s="204" t="s">
        <v>7299</v>
      </c>
      <c r="L198" s="28"/>
      <c r="M198" s="152"/>
      <c r="T198" s="52"/>
      <c r="AT198" s="16" t="s">
        <v>214</v>
      </c>
      <c r="AU198" s="16" t="s">
        <v>88</v>
      </c>
    </row>
    <row r="199" spans="2:65" s="1" customFormat="1" ht="24.25" customHeight="1">
      <c r="B199" s="28"/>
      <c r="C199" s="198" t="s">
        <v>774</v>
      </c>
      <c r="D199" s="198" t="s">
        <v>160</v>
      </c>
      <c r="E199" s="199" t="s">
        <v>7300</v>
      </c>
      <c r="F199" s="200" t="s">
        <v>7301</v>
      </c>
      <c r="G199" s="201" t="s">
        <v>411</v>
      </c>
      <c r="H199" s="202">
        <v>7</v>
      </c>
      <c r="I199" s="903"/>
      <c r="J199" s="203">
        <f>ROUND(I199*H199,2)</f>
        <v>0</v>
      </c>
      <c r="K199" s="200" t="s">
        <v>2720</v>
      </c>
      <c r="L199" s="28"/>
      <c r="M199" s="140" t="s">
        <v>1</v>
      </c>
      <c r="N199" s="141" t="s">
        <v>38</v>
      </c>
      <c r="O199" s="142">
        <v>6.2E-2</v>
      </c>
      <c r="P199" s="142">
        <f>O199*H199</f>
        <v>0.434</v>
      </c>
      <c r="Q199" s="142">
        <v>0</v>
      </c>
      <c r="R199" s="142">
        <f>Q199*H199</f>
        <v>0</v>
      </c>
      <c r="S199" s="142">
        <v>0</v>
      </c>
      <c r="T199" s="143">
        <f>S199*H199</f>
        <v>0</v>
      </c>
      <c r="AR199" s="144" t="s">
        <v>164</v>
      </c>
      <c r="AT199" s="144" t="s">
        <v>160</v>
      </c>
      <c r="AU199" s="144" t="s">
        <v>88</v>
      </c>
      <c r="AY199" s="16" t="s">
        <v>157</v>
      </c>
      <c r="BE199" s="145">
        <f>IF(N199="základní",J199,0)</f>
        <v>0</v>
      </c>
      <c r="BF199" s="145">
        <f>IF(N199="snížená",J199,0)</f>
        <v>0</v>
      </c>
      <c r="BG199" s="145">
        <f>IF(N199="zákl. přenesená",J199,0)</f>
        <v>0</v>
      </c>
      <c r="BH199" s="145">
        <f>IF(N199="sníž. přenesená",J199,0)</f>
        <v>0</v>
      </c>
      <c r="BI199" s="145">
        <f>IF(N199="nulová",J199,0)</f>
        <v>0</v>
      </c>
      <c r="BJ199" s="16" t="s">
        <v>80</v>
      </c>
      <c r="BK199" s="145">
        <f>ROUND(I199*H199,2)</f>
        <v>0</v>
      </c>
      <c r="BL199" s="16" t="s">
        <v>164</v>
      </c>
      <c r="BM199" s="144" t="s">
        <v>7302</v>
      </c>
    </row>
    <row r="200" spans="2:65" s="1" customFormat="1">
      <c r="B200" s="28"/>
      <c r="D200" s="150" t="s">
        <v>214</v>
      </c>
      <c r="F200" s="204" t="s">
        <v>7303</v>
      </c>
      <c r="L200" s="28"/>
      <c r="M200" s="152"/>
      <c r="T200" s="52"/>
      <c r="AT200" s="16" t="s">
        <v>214</v>
      </c>
      <c r="AU200" s="16" t="s">
        <v>88</v>
      </c>
    </row>
    <row r="201" spans="2:65" s="1" customFormat="1" ht="16.5" customHeight="1">
      <c r="B201" s="28"/>
      <c r="C201" s="198" t="s">
        <v>779</v>
      </c>
      <c r="D201" s="198" t="s">
        <v>160</v>
      </c>
      <c r="E201" s="199" t="s">
        <v>7304</v>
      </c>
      <c r="F201" s="200" t="s">
        <v>7305</v>
      </c>
      <c r="G201" s="201" t="s">
        <v>411</v>
      </c>
      <c r="H201" s="202">
        <v>7</v>
      </c>
      <c r="I201" s="903"/>
      <c r="J201" s="203">
        <f>ROUND(I201*H201,2)</f>
        <v>0</v>
      </c>
      <c r="K201" s="200" t="s">
        <v>2720</v>
      </c>
      <c r="L201" s="28"/>
      <c r="M201" s="140" t="s">
        <v>1</v>
      </c>
      <c r="N201" s="141" t="s">
        <v>38</v>
      </c>
      <c r="O201" s="142">
        <v>4.3999999999999997E-2</v>
      </c>
      <c r="P201" s="142">
        <f>O201*H201</f>
        <v>0.308</v>
      </c>
      <c r="Q201" s="142">
        <v>0</v>
      </c>
      <c r="R201" s="142">
        <f>Q201*H201</f>
        <v>0</v>
      </c>
      <c r="S201" s="142">
        <v>0</v>
      </c>
      <c r="T201" s="143">
        <f>S201*H201</f>
        <v>0</v>
      </c>
      <c r="AR201" s="144" t="s">
        <v>164</v>
      </c>
      <c r="AT201" s="144" t="s">
        <v>160</v>
      </c>
      <c r="AU201" s="144" t="s">
        <v>88</v>
      </c>
      <c r="AY201" s="16" t="s">
        <v>157</v>
      </c>
      <c r="BE201" s="145">
        <f>IF(N201="základní",J201,0)</f>
        <v>0</v>
      </c>
      <c r="BF201" s="145">
        <f>IF(N201="snížená",J201,0)</f>
        <v>0</v>
      </c>
      <c r="BG201" s="145">
        <f>IF(N201="zákl. přenesená",J201,0)</f>
        <v>0</v>
      </c>
      <c r="BH201" s="145">
        <f>IF(N201="sníž. přenesená",J201,0)</f>
        <v>0</v>
      </c>
      <c r="BI201" s="145">
        <f>IF(N201="nulová",J201,0)</f>
        <v>0</v>
      </c>
      <c r="BJ201" s="16" t="s">
        <v>80</v>
      </c>
      <c r="BK201" s="145">
        <f>ROUND(I201*H201,2)</f>
        <v>0</v>
      </c>
      <c r="BL201" s="16" t="s">
        <v>164</v>
      </c>
      <c r="BM201" s="144" t="s">
        <v>7306</v>
      </c>
    </row>
    <row r="202" spans="2:65" s="1" customFormat="1">
      <c r="B202" s="28"/>
      <c r="D202" s="150" t="s">
        <v>214</v>
      </c>
      <c r="F202" s="204" t="s">
        <v>7307</v>
      </c>
      <c r="L202" s="28"/>
      <c r="M202" s="152"/>
      <c r="T202" s="52"/>
      <c r="AT202" s="16" t="s">
        <v>214</v>
      </c>
      <c r="AU202" s="16" t="s">
        <v>88</v>
      </c>
    </row>
    <row r="203" spans="2:65" s="1" customFormat="1" ht="21.75" customHeight="1">
      <c r="B203" s="28"/>
      <c r="C203" s="198" t="s">
        <v>785</v>
      </c>
      <c r="D203" s="198" t="s">
        <v>160</v>
      </c>
      <c r="E203" s="199" t="s">
        <v>7308</v>
      </c>
      <c r="F203" s="200" t="s">
        <v>7309</v>
      </c>
      <c r="G203" s="201" t="s">
        <v>411</v>
      </c>
      <c r="H203" s="202">
        <v>20</v>
      </c>
      <c r="I203" s="903"/>
      <c r="J203" s="203">
        <f>ROUND(I203*H203,2)</f>
        <v>0</v>
      </c>
      <c r="K203" s="200" t="s">
        <v>2720</v>
      </c>
      <c r="L203" s="28"/>
      <c r="M203" s="140" t="s">
        <v>1</v>
      </c>
      <c r="N203" s="141" t="s">
        <v>38</v>
      </c>
      <c r="O203" s="142">
        <v>5.5E-2</v>
      </c>
      <c r="P203" s="142">
        <f>O203*H203</f>
        <v>1.1000000000000001</v>
      </c>
      <c r="Q203" s="142">
        <v>0</v>
      </c>
      <c r="R203" s="142">
        <f>Q203*H203</f>
        <v>0</v>
      </c>
      <c r="S203" s="142">
        <v>0</v>
      </c>
      <c r="T203" s="143">
        <f>S203*H203</f>
        <v>0</v>
      </c>
      <c r="AR203" s="144" t="s">
        <v>164</v>
      </c>
      <c r="AT203" s="144" t="s">
        <v>160</v>
      </c>
      <c r="AU203" s="144" t="s">
        <v>88</v>
      </c>
      <c r="AY203" s="16" t="s">
        <v>157</v>
      </c>
      <c r="BE203" s="145">
        <f>IF(N203="základní",J203,0)</f>
        <v>0</v>
      </c>
      <c r="BF203" s="145">
        <f>IF(N203="snížená",J203,0)</f>
        <v>0</v>
      </c>
      <c r="BG203" s="145">
        <f>IF(N203="zákl. přenesená",J203,0)</f>
        <v>0</v>
      </c>
      <c r="BH203" s="145">
        <f>IF(N203="sníž. přenesená",J203,0)</f>
        <v>0</v>
      </c>
      <c r="BI203" s="145">
        <f>IF(N203="nulová",J203,0)</f>
        <v>0</v>
      </c>
      <c r="BJ203" s="16" t="s">
        <v>80</v>
      </c>
      <c r="BK203" s="145">
        <f>ROUND(I203*H203,2)</f>
        <v>0</v>
      </c>
      <c r="BL203" s="16" t="s">
        <v>164</v>
      </c>
      <c r="BM203" s="144" t="s">
        <v>7310</v>
      </c>
    </row>
    <row r="204" spans="2:65" s="1" customFormat="1">
      <c r="B204" s="28"/>
      <c r="D204" s="150" t="s">
        <v>214</v>
      </c>
      <c r="F204" s="204" t="s">
        <v>7311</v>
      </c>
      <c r="L204" s="28"/>
      <c r="M204" s="152"/>
      <c r="T204" s="52"/>
      <c r="AT204" s="16" t="s">
        <v>214</v>
      </c>
      <c r="AU204" s="16" t="s">
        <v>88</v>
      </c>
    </row>
    <row r="205" spans="2:65" s="1" customFormat="1" ht="44.25" customHeight="1">
      <c r="B205" s="28"/>
      <c r="C205" s="198" t="s">
        <v>791</v>
      </c>
      <c r="D205" s="198" t="s">
        <v>160</v>
      </c>
      <c r="E205" s="199" t="s">
        <v>7312</v>
      </c>
      <c r="F205" s="200" t="s">
        <v>7313</v>
      </c>
      <c r="G205" s="201" t="s">
        <v>228</v>
      </c>
      <c r="H205" s="202">
        <v>2</v>
      </c>
      <c r="I205" s="903"/>
      <c r="J205" s="203">
        <f>ROUND(I205*H205,2)</f>
        <v>0</v>
      </c>
      <c r="K205" s="200" t="s">
        <v>2720</v>
      </c>
      <c r="L205" s="28"/>
      <c r="M205" s="140" t="s">
        <v>1</v>
      </c>
      <c r="N205" s="141" t="s">
        <v>38</v>
      </c>
      <c r="O205" s="142">
        <v>0.58299999999999996</v>
      </c>
      <c r="P205" s="142">
        <f>O205*H205</f>
        <v>1.1659999999999999</v>
      </c>
      <c r="Q205" s="142">
        <v>6.9470000000000004E-2</v>
      </c>
      <c r="R205" s="142">
        <f>Q205*H205</f>
        <v>0.13894000000000001</v>
      </c>
      <c r="S205" s="142">
        <v>0</v>
      </c>
      <c r="T205" s="143">
        <f>S205*H205</f>
        <v>0</v>
      </c>
      <c r="AR205" s="144" t="s">
        <v>164</v>
      </c>
      <c r="AT205" s="144" t="s">
        <v>160</v>
      </c>
      <c r="AU205" s="144" t="s">
        <v>88</v>
      </c>
      <c r="AY205" s="16" t="s">
        <v>157</v>
      </c>
      <c r="BE205" s="145">
        <f>IF(N205="základní",J205,0)</f>
        <v>0</v>
      </c>
      <c r="BF205" s="145">
        <f>IF(N205="snížená",J205,0)</f>
        <v>0</v>
      </c>
      <c r="BG205" s="145">
        <f>IF(N205="zákl. přenesená",J205,0)</f>
        <v>0</v>
      </c>
      <c r="BH205" s="145">
        <f>IF(N205="sníž. přenesená",J205,0)</f>
        <v>0</v>
      </c>
      <c r="BI205" s="145">
        <f>IF(N205="nulová",J205,0)</f>
        <v>0</v>
      </c>
      <c r="BJ205" s="16" t="s">
        <v>80</v>
      </c>
      <c r="BK205" s="145">
        <f>ROUND(I205*H205,2)</f>
        <v>0</v>
      </c>
      <c r="BL205" s="16" t="s">
        <v>164</v>
      </c>
      <c r="BM205" s="144" t="s">
        <v>7314</v>
      </c>
    </row>
    <row r="206" spans="2:65" s="1" customFormat="1">
      <c r="B206" s="28"/>
      <c r="D206" s="150" t="s">
        <v>214</v>
      </c>
      <c r="F206" s="204" t="s">
        <v>7315</v>
      </c>
      <c r="L206" s="28"/>
      <c r="M206" s="152"/>
      <c r="T206" s="52"/>
      <c r="AT206" s="16" t="s">
        <v>214</v>
      </c>
      <c r="AU206" s="16" t="s">
        <v>88</v>
      </c>
    </row>
    <row r="207" spans="2:65" s="1" customFormat="1" ht="37.9" customHeight="1">
      <c r="B207" s="28"/>
      <c r="C207" s="198" t="s">
        <v>796</v>
      </c>
      <c r="D207" s="198" t="s">
        <v>160</v>
      </c>
      <c r="E207" s="199" t="s">
        <v>7316</v>
      </c>
      <c r="F207" s="200" t="s">
        <v>7317</v>
      </c>
      <c r="G207" s="201" t="s">
        <v>228</v>
      </c>
      <c r="H207" s="202">
        <v>2</v>
      </c>
      <c r="I207" s="903"/>
      <c r="J207" s="203">
        <f>ROUND(I207*H207,2)</f>
        <v>0</v>
      </c>
      <c r="K207" s="200" t="s">
        <v>2720</v>
      </c>
      <c r="L207" s="28"/>
      <c r="M207" s="140" t="s">
        <v>1</v>
      </c>
      <c r="N207" s="141" t="s">
        <v>38</v>
      </c>
      <c r="O207" s="142">
        <v>0.16600000000000001</v>
      </c>
      <c r="P207" s="142">
        <f>O207*H207</f>
        <v>0.33200000000000002</v>
      </c>
      <c r="Q207" s="142">
        <v>1.136E-2</v>
      </c>
      <c r="R207" s="142">
        <f>Q207*H207</f>
        <v>2.2720000000000001E-2</v>
      </c>
      <c r="S207" s="142">
        <v>0</v>
      </c>
      <c r="T207" s="143">
        <f>S207*H207</f>
        <v>0</v>
      </c>
      <c r="AR207" s="144" t="s">
        <v>164</v>
      </c>
      <c r="AT207" s="144" t="s">
        <v>160</v>
      </c>
      <c r="AU207" s="144" t="s">
        <v>88</v>
      </c>
      <c r="AY207" s="16" t="s">
        <v>157</v>
      </c>
      <c r="BE207" s="145">
        <f>IF(N207="základní",J207,0)</f>
        <v>0</v>
      </c>
      <c r="BF207" s="145">
        <f>IF(N207="snížená",J207,0)</f>
        <v>0</v>
      </c>
      <c r="BG207" s="145">
        <f>IF(N207="zákl. přenesená",J207,0)</f>
        <v>0</v>
      </c>
      <c r="BH207" s="145">
        <f>IF(N207="sníž. přenesená",J207,0)</f>
        <v>0</v>
      </c>
      <c r="BI207" s="145">
        <f>IF(N207="nulová",J207,0)</f>
        <v>0</v>
      </c>
      <c r="BJ207" s="16" t="s">
        <v>80</v>
      </c>
      <c r="BK207" s="145">
        <f>ROUND(I207*H207,2)</f>
        <v>0</v>
      </c>
      <c r="BL207" s="16" t="s">
        <v>164</v>
      </c>
      <c r="BM207" s="144" t="s">
        <v>7318</v>
      </c>
    </row>
    <row r="208" spans="2:65" s="1" customFormat="1">
      <c r="B208" s="28"/>
      <c r="D208" s="150" t="s">
        <v>214</v>
      </c>
      <c r="F208" s="204" t="s">
        <v>7319</v>
      </c>
      <c r="L208" s="28"/>
      <c r="M208" s="152"/>
      <c r="T208" s="52"/>
      <c r="AT208" s="16" t="s">
        <v>214</v>
      </c>
      <c r="AU208" s="16" t="s">
        <v>88</v>
      </c>
    </row>
    <row r="209" spans="2:65" s="1" customFormat="1" ht="44.25" customHeight="1">
      <c r="B209" s="28"/>
      <c r="C209" s="198" t="s">
        <v>802</v>
      </c>
      <c r="D209" s="198" t="s">
        <v>160</v>
      </c>
      <c r="E209" s="199" t="s">
        <v>7320</v>
      </c>
      <c r="F209" s="200" t="s">
        <v>7321</v>
      </c>
      <c r="G209" s="201" t="s">
        <v>228</v>
      </c>
      <c r="H209" s="202">
        <v>2</v>
      </c>
      <c r="I209" s="903"/>
      <c r="J209" s="203">
        <f>ROUND(I209*H209,2)</f>
        <v>0</v>
      </c>
      <c r="K209" s="200" t="s">
        <v>2720</v>
      </c>
      <c r="L209" s="28"/>
      <c r="M209" s="140" t="s">
        <v>1</v>
      </c>
      <c r="N209" s="141" t="s">
        <v>38</v>
      </c>
      <c r="O209" s="142">
        <v>0.25</v>
      </c>
      <c r="P209" s="142">
        <f>O209*H209</f>
        <v>0.5</v>
      </c>
      <c r="Q209" s="142">
        <v>6.2199999999999998E-3</v>
      </c>
      <c r="R209" s="142">
        <f>Q209*H209</f>
        <v>1.244E-2</v>
      </c>
      <c r="S209" s="142">
        <v>0</v>
      </c>
      <c r="T209" s="143">
        <f>S209*H209</f>
        <v>0</v>
      </c>
      <c r="AR209" s="144" t="s">
        <v>164</v>
      </c>
      <c r="AT209" s="144" t="s">
        <v>160</v>
      </c>
      <c r="AU209" s="144" t="s">
        <v>88</v>
      </c>
      <c r="AY209" s="16" t="s">
        <v>157</v>
      </c>
      <c r="BE209" s="145">
        <f>IF(N209="základní",J209,0)</f>
        <v>0</v>
      </c>
      <c r="BF209" s="145">
        <f>IF(N209="snížená",J209,0)</f>
        <v>0</v>
      </c>
      <c r="BG209" s="145">
        <f>IF(N209="zákl. přenesená",J209,0)</f>
        <v>0</v>
      </c>
      <c r="BH209" s="145">
        <f>IF(N209="sníž. přenesená",J209,0)</f>
        <v>0</v>
      </c>
      <c r="BI209" s="145">
        <f>IF(N209="nulová",J209,0)</f>
        <v>0</v>
      </c>
      <c r="BJ209" s="16" t="s">
        <v>80</v>
      </c>
      <c r="BK209" s="145">
        <f>ROUND(I209*H209,2)</f>
        <v>0</v>
      </c>
      <c r="BL209" s="16" t="s">
        <v>164</v>
      </c>
      <c r="BM209" s="144" t="s">
        <v>7322</v>
      </c>
    </row>
    <row r="210" spans="2:65" s="1" customFormat="1">
      <c r="B210" s="28"/>
      <c r="D210" s="150" t="s">
        <v>214</v>
      </c>
      <c r="F210" s="204" t="s">
        <v>7323</v>
      </c>
      <c r="L210" s="28"/>
      <c r="M210" s="152"/>
      <c r="T210" s="52"/>
      <c r="AT210" s="16" t="s">
        <v>214</v>
      </c>
      <c r="AU210" s="16" t="s">
        <v>88</v>
      </c>
    </row>
    <row r="211" spans="2:65" s="1" customFormat="1" ht="44.25" customHeight="1">
      <c r="B211" s="28"/>
      <c r="C211" s="198" t="s">
        <v>814</v>
      </c>
      <c r="D211" s="198" t="s">
        <v>160</v>
      </c>
      <c r="E211" s="199" t="s">
        <v>7324</v>
      </c>
      <c r="F211" s="200" t="s">
        <v>7325</v>
      </c>
      <c r="G211" s="201" t="s">
        <v>228</v>
      </c>
      <c r="H211" s="202">
        <v>2</v>
      </c>
      <c r="I211" s="903"/>
      <c r="J211" s="203">
        <f>ROUND(I211*H211,2)</f>
        <v>0</v>
      </c>
      <c r="K211" s="200" t="s">
        <v>2720</v>
      </c>
      <c r="L211" s="28"/>
      <c r="M211" s="140" t="s">
        <v>1</v>
      </c>
      <c r="N211" s="141" t="s">
        <v>38</v>
      </c>
      <c r="O211" s="142">
        <v>0.25</v>
      </c>
      <c r="P211" s="142">
        <f>O211*H211</f>
        <v>0.5</v>
      </c>
      <c r="Q211" s="142">
        <v>0</v>
      </c>
      <c r="R211" s="142">
        <f>Q211*H211</f>
        <v>0</v>
      </c>
      <c r="S211" s="142">
        <v>0</v>
      </c>
      <c r="T211" s="143">
        <f>S211*H211</f>
        <v>0</v>
      </c>
      <c r="AR211" s="144" t="s">
        <v>164</v>
      </c>
      <c r="AT211" s="144" t="s">
        <v>160</v>
      </c>
      <c r="AU211" s="144" t="s">
        <v>88</v>
      </c>
      <c r="AY211" s="16" t="s">
        <v>157</v>
      </c>
      <c r="BE211" s="145">
        <f>IF(N211="základní",J211,0)</f>
        <v>0</v>
      </c>
      <c r="BF211" s="145">
        <f>IF(N211="snížená",J211,0)</f>
        <v>0</v>
      </c>
      <c r="BG211" s="145">
        <f>IF(N211="zákl. přenesená",J211,0)</f>
        <v>0</v>
      </c>
      <c r="BH211" s="145">
        <f>IF(N211="sníž. přenesená",J211,0)</f>
        <v>0</v>
      </c>
      <c r="BI211" s="145">
        <f>IF(N211="nulová",J211,0)</f>
        <v>0</v>
      </c>
      <c r="BJ211" s="16" t="s">
        <v>80</v>
      </c>
      <c r="BK211" s="145">
        <f>ROUND(I211*H211,2)</f>
        <v>0</v>
      </c>
      <c r="BL211" s="16" t="s">
        <v>164</v>
      </c>
      <c r="BM211" s="144" t="s">
        <v>7326</v>
      </c>
    </row>
    <row r="212" spans="2:65" s="1" customFormat="1">
      <c r="B212" s="28"/>
      <c r="D212" s="150" t="s">
        <v>214</v>
      </c>
      <c r="F212" s="204" t="s">
        <v>7327</v>
      </c>
      <c r="L212" s="28"/>
      <c r="M212" s="152"/>
      <c r="T212" s="52"/>
      <c r="AT212" s="16" t="s">
        <v>214</v>
      </c>
      <c r="AU212" s="16" t="s">
        <v>88</v>
      </c>
    </row>
    <row r="213" spans="2:65" s="1" customFormat="1" ht="37.9" customHeight="1">
      <c r="B213" s="28"/>
      <c r="C213" s="198" t="s">
        <v>825</v>
      </c>
      <c r="D213" s="198" t="s">
        <v>160</v>
      </c>
      <c r="E213" s="199" t="s">
        <v>7328</v>
      </c>
      <c r="F213" s="200" t="s">
        <v>7329</v>
      </c>
      <c r="G213" s="201" t="s">
        <v>228</v>
      </c>
      <c r="H213" s="202">
        <v>2</v>
      </c>
      <c r="I213" s="903"/>
      <c r="J213" s="203">
        <f>ROUND(I213*H213,2)</f>
        <v>0</v>
      </c>
      <c r="K213" s="200" t="s">
        <v>2720</v>
      </c>
      <c r="L213" s="28"/>
      <c r="M213" s="140" t="s">
        <v>1</v>
      </c>
      <c r="N213" s="141" t="s">
        <v>38</v>
      </c>
      <c r="O213" s="142">
        <v>0.33300000000000002</v>
      </c>
      <c r="P213" s="142">
        <f>O213*H213</f>
        <v>0.66600000000000004</v>
      </c>
      <c r="Q213" s="142">
        <v>5.4539999999999998E-2</v>
      </c>
      <c r="R213" s="142">
        <f>Q213*H213</f>
        <v>0.10908</v>
      </c>
      <c r="S213" s="142">
        <v>0</v>
      </c>
      <c r="T213" s="143">
        <f>S213*H213</f>
        <v>0</v>
      </c>
      <c r="AR213" s="144" t="s">
        <v>164</v>
      </c>
      <c r="AT213" s="144" t="s">
        <v>160</v>
      </c>
      <c r="AU213" s="144" t="s">
        <v>88</v>
      </c>
      <c r="AY213" s="16" t="s">
        <v>157</v>
      </c>
      <c r="BE213" s="145">
        <f>IF(N213="základní",J213,0)</f>
        <v>0</v>
      </c>
      <c r="BF213" s="145">
        <f>IF(N213="snížená",J213,0)</f>
        <v>0</v>
      </c>
      <c r="BG213" s="145">
        <f>IF(N213="zákl. přenesená",J213,0)</f>
        <v>0</v>
      </c>
      <c r="BH213" s="145">
        <f>IF(N213="sníž. přenesená",J213,0)</f>
        <v>0</v>
      </c>
      <c r="BI213" s="145">
        <f>IF(N213="nulová",J213,0)</f>
        <v>0</v>
      </c>
      <c r="BJ213" s="16" t="s">
        <v>80</v>
      </c>
      <c r="BK213" s="145">
        <f>ROUND(I213*H213,2)</f>
        <v>0</v>
      </c>
      <c r="BL213" s="16" t="s">
        <v>164</v>
      </c>
      <c r="BM213" s="144" t="s">
        <v>7330</v>
      </c>
    </row>
    <row r="214" spans="2:65" s="1" customFormat="1">
      <c r="B214" s="28"/>
      <c r="D214" s="150" t="s">
        <v>214</v>
      </c>
      <c r="F214" s="204" t="s">
        <v>7331</v>
      </c>
      <c r="L214" s="28"/>
      <c r="M214" s="152"/>
      <c r="T214" s="52"/>
      <c r="AT214" s="16" t="s">
        <v>214</v>
      </c>
      <c r="AU214" s="16" t="s">
        <v>88</v>
      </c>
    </row>
    <row r="215" spans="2:65" s="1" customFormat="1" ht="37.9" customHeight="1">
      <c r="B215" s="28"/>
      <c r="C215" s="198" t="s">
        <v>830</v>
      </c>
      <c r="D215" s="198" t="s">
        <v>160</v>
      </c>
      <c r="E215" s="199" t="s">
        <v>7332</v>
      </c>
      <c r="F215" s="200" t="s">
        <v>7333</v>
      </c>
      <c r="G215" s="201" t="s">
        <v>256</v>
      </c>
      <c r="H215" s="202">
        <v>1</v>
      </c>
      <c r="I215" s="903"/>
      <c r="J215" s="203">
        <f>ROUND(I215*H215,2)</f>
        <v>0</v>
      </c>
      <c r="K215" s="200" t="s">
        <v>2720</v>
      </c>
      <c r="L215" s="28"/>
      <c r="M215" s="140" t="s">
        <v>1</v>
      </c>
      <c r="N215" s="141" t="s">
        <v>38</v>
      </c>
      <c r="O215" s="142">
        <v>1.319</v>
      </c>
      <c r="P215" s="142">
        <f>O215*H215</f>
        <v>1.319</v>
      </c>
      <c r="Q215" s="142">
        <v>0</v>
      </c>
      <c r="R215" s="142">
        <f>Q215*H215</f>
        <v>0</v>
      </c>
      <c r="S215" s="142">
        <v>0</v>
      </c>
      <c r="T215" s="143">
        <f>S215*H215</f>
        <v>0</v>
      </c>
      <c r="AR215" s="144" t="s">
        <v>164</v>
      </c>
      <c r="AT215" s="144" t="s">
        <v>160</v>
      </c>
      <c r="AU215" s="144" t="s">
        <v>88</v>
      </c>
      <c r="AY215" s="16" t="s">
        <v>157</v>
      </c>
      <c r="BE215" s="145">
        <f>IF(N215="základní",J215,0)</f>
        <v>0</v>
      </c>
      <c r="BF215" s="145">
        <f>IF(N215="snížená",J215,0)</f>
        <v>0</v>
      </c>
      <c r="BG215" s="145">
        <f>IF(N215="zákl. přenesená",J215,0)</f>
        <v>0</v>
      </c>
      <c r="BH215" s="145">
        <f>IF(N215="sníž. přenesená",J215,0)</f>
        <v>0</v>
      </c>
      <c r="BI215" s="145">
        <f>IF(N215="nulová",J215,0)</f>
        <v>0</v>
      </c>
      <c r="BJ215" s="16" t="s">
        <v>80</v>
      </c>
      <c r="BK215" s="145">
        <f>ROUND(I215*H215,2)</f>
        <v>0</v>
      </c>
      <c r="BL215" s="16" t="s">
        <v>164</v>
      </c>
      <c r="BM215" s="144" t="s">
        <v>7334</v>
      </c>
    </row>
    <row r="216" spans="2:65" s="1" customFormat="1">
      <c r="B216" s="28"/>
      <c r="D216" s="150" t="s">
        <v>214</v>
      </c>
      <c r="F216" s="204" t="s">
        <v>7335</v>
      </c>
      <c r="L216" s="28"/>
      <c r="M216" s="152"/>
      <c r="T216" s="52"/>
      <c r="AT216" s="16" t="s">
        <v>214</v>
      </c>
      <c r="AU216" s="16" t="s">
        <v>88</v>
      </c>
    </row>
    <row r="217" spans="2:65" s="13" customFormat="1">
      <c r="B217" s="159"/>
      <c r="D217" s="154" t="s">
        <v>259</v>
      </c>
      <c r="E217" s="160" t="s">
        <v>1</v>
      </c>
      <c r="F217" s="161" t="s">
        <v>7336</v>
      </c>
      <c r="H217" s="162">
        <v>1</v>
      </c>
      <c r="L217" s="159"/>
      <c r="M217" s="163"/>
      <c r="T217" s="164"/>
      <c r="AT217" s="160" t="s">
        <v>259</v>
      </c>
      <c r="AU217" s="160" t="s">
        <v>88</v>
      </c>
      <c r="AV217" s="13" t="s">
        <v>88</v>
      </c>
      <c r="AW217" s="13" t="s">
        <v>27</v>
      </c>
      <c r="AX217" s="13" t="s">
        <v>80</v>
      </c>
      <c r="AY217" s="160" t="s">
        <v>157</v>
      </c>
    </row>
    <row r="218" spans="2:65" s="1" customFormat="1" ht="33" customHeight="1">
      <c r="B218" s="28"/>
      <c r="C218" s="198" t="s">
        <v>837</v>
      </c>
      <c r="D218" s="198" t="s">
        <v>160</v>
      </c>
      <c r="E218" s="199" t="s">
        <v>7337</v>
      </c>
      <c r="F218" s="200" t="s">
        <v>7338</v>
      </c>
      <c r="G218" s="201" t="s">
        <v>256</v>
      </c>
      <c r="H218" s="202">
        <v>0.5</v>
      </c>
      <c r="I218" s="903"/>
      <c r="J218" s="203">
        <f>ROUND(I218*H218,2)</f>
        <v>0</v>
      </c>
      <c r="K218" s="200" t="s">
        <v>2720</v>
      </c>
      <c r="L218" s="28"/>
      <c r="M218" s="140" t="s">
        <v>1</v>
      </c>
      <c r="N218" s="141" t="s">
        <v>38</v>
      </c>
      <c r="O218" s="142">
        <v>1.319</v>
      </c>
      <c r="P218" s="142">
        <f>O218*H218</f>
        <v>0.65949999999999998</v>
      </c>
      <c r="Q218" s="142">
        <v>0</v>
      </c>
      <c r="R218" s="142">
        <f>Q218*H218</f>
        <v>0</v>
      </c>
      <c r="S218" s="142">
        <v>0</v>
      </c>
      <c r="T218" s="143">
        <f>S218*H218</f>
        <v>0</v>
      </c>
      <c r="AR218" s="144" t="s">
        <v>164</v>
      </c>
      <c r="AT218" s="144" t="s">
        <v>160</v>
      </c>
      <c r="AU218" s="144" t="s">
        <v>88</v>
      </c>
      <c r="AY218" s="16" t="s">
        <v>157</v>
      </c>
      <c r="BE218" s="145">
        <f>IF(N218="základní",J218,0)</f>
        <v>0</v>
      </c>
      <c r="BF218" s="145">
        <f>IF(N218="snížená",J218,0)</f>
        <v>0</v>
      </c>
      <c r="BG218" s="145">
        <f>IF(N218="zákl. přenesená",J218,0)</f>
        <v>0</v>
      </c>
      <c r="BH218" s="145">
        <f>IF(N218="sníž. přenesená",J218,0)</f>
        <v>0</v>
      </c>
      <c r="BI218" s="145">
        <f>IF(N218="nulová",J218,0)</f>
        <v>0</v>
      </c>
      <c r="BJ218" s="16" t="s">
        <v>80</v>
      </c>
      <c r="BK218" s="145">
        <f>ROUND(I218*H218,2)</f>
        <v>0</v>
      </c>
      <c r="BL218" s="16" t="s">
        <v>164</v>
      </c>
      <c r="BM218" s="144" t="s">
        <v>7339</v>
      </c>
    </row>
    <row r="219" spans="2:65" s="1" customFormat="1">
      <c r="B219" s="28"/>
      <c r="D219" s="150" t="s">
        <v>214</v>
      </c>
      <c r="F219" s="204" t="s">
        <v>7340</v>
      </c>
      <c r="L219" s="28"/>
      <c r="M219" s="152"/>
      <c r="T219" s="52"/>
      <c r="AT219" s="16" t="s">
        <v>214</v>
      </c>
      <c r="AU219" s="16" t="s">
        <v>88</v>
      </c>
    </row>
    <row r="220" spans="2:65" s="13" customFormat="1">
      <c r="B220" s="159"/>
      <c r="D220" s="154" t="s">
        <v>259</v>
      </c>
      <c r="E220" s="160" t="s">
        <v>1</v>
      </c>
      <c r="F220" s="161" t="s">
        <v>7341</v>
      </c>
      <c r="H220" s="162">
        <v>0.5</v>
      </c>
      <c r="L220" s="159"/>
      <c r="M220" s="163"/>
      <c r="T220" s="164"/>
      <c r="AT220" s="160" t="s">
        <v>259</v>
      </c>
      <c r="AU220" s="160" t="s">
        <v>88</v>
      </c>
      <c r="AV220" s="13" t="s">
        <v>88</v>
      </c>
      <c r="AW220" s="13" t="s">
        <v>27</v>
      </c>
      <c r="AX220" s="13" t="s">
        <v>80</v>
      </c>
      <c r="AY220" s="160" t="s">
        <v>157</v>
      </c>
    </row>
    <row r="221" spans="2:65" s="1" customFormat="1" ht="21.75" customHeight="1">
      <c r="B221" s="28"/>
      <c r="C221" s="198" t="s">
        <v>842</v>
      </c>
      <c r="D221" s="198" t="s">
        <v>160</v>
      </c>
      <c r="E221" s="199" t="s">
        <v>7342</v>
      </c>
      <c r="F221" s="200" t="s">
        <v>7343</v>
      </c>
      <c r="G221" s="201" t="s">
        <v>306</v>
      </c>
      <c r="H221" s="202">
        <v>2</v>
      </c>
      <c r="I221" s="903"/>
      <c r="J221" s="203">
        <f>ROUND(I221*H221,2)</f>
        <v>0</v>
      </c>
      <c r="K221" s="200" t="s">
        <v>7255</v>
      </c>
      <c r="L221" s="28"/>
      <c r="M221" s="140" t="s">
        <v>1</v>
      </c>
      <c r="N221" s="141" t="s">
        <v>38</v>
      </c>
      <c r="O221" s="142">
        <v>0.96299999999999997</v>
      </c>
      <c r="P221" s="142">
        <f>O221*H221</f>
        <v>1.9259999999999999</v>
      </c>
      <c r="Q221" s="142">
        <v>4.0200000000000001E-3</v>
      </c>
      <c r="R221" s="142">
        <f>Q221*H221</f>
        <v>8.0400000000000003E-3</v>
      </c>
      <c r="S221" s="142">
        <v>0</v>
      </c>
      <c r="T221" s="143">
        <f>S221*H221</f>
        <v>0</v>
      </c>
      <c r="AR221" s="144" t="s">
        <v>164</v>
      </c>
      <c r="AT221" s="144" t="s">
        <v>160</v>
      </c>
      <c r="AU221" s="144" t="s">
        <v>88</v>
      </c>
      <c r="AY221" s="16" t="s">
        <v>157</v>
      </c>
      <c r="BE221" s="145">
        <f>IF(N221="základní",J221,0)</f>
        <v>0</v>
      </c>
      <c r="BF221" s="145">
        <f>IF(N221="snížená",J221,0)</f>
        <v>0</v>
      </c>
      <c r="BG221" s="145">
        <f>IF(N221="zákl. přenesená",J221,0)</f>
        <v>0</v>
      </c>
      <c r="BH221" s="145">
        <f>IF(N221="sníž. přenesená",J221,0)</f>
        <v>0</v>
      </c>
      <c r="BI221" s="145">
        <f>IF(N221="nulová",J221,0)</f>
        <v>0</v>
      </c>
      <c r="BJ221" s="16" t="s">
        <v>80</v>
      </c>
      <c r="BK221" s="145">
        <f>ROUND(I221*H221,2)</f>
        <v>0</v>
      </c>
      <c r="BL221" s="16" t="s">
        <v>164</v>
      </c>
      <c r="BM221" s="144" t="s">
        <v>7344</v>
      </c>
    </row>
    <row r="222" spans="2:65" s="1" customFormat="1">
      <c r="B222" s="28"/>
      <c r="D222" s="150" t="s">
        <v>214</v>
      </c>
      <c r="F222" s="204" t="s">
        <v>7345</v>
      </c>
      <c r="L222" s="28"/>
      <c r="M222" s="152"/>
      <c r="T222" s="52"/>
      <c r="AT222" s="16" t="s">
        <v>214</v>
      </c>
      <c r="AU222" s="16" t="s">
        <v>88</v>
      </c>
    </row>
    <row r="223" spans="2:65" s="1" customFormat="1" ht="16.5" customHeight="1">
      <c r="B223" s="28"/>
      <c r="C223" s="198" t="s">
        <v>848</v>
      </c>
      <c r="D223" s="198" t="s">
        <v>160</v>
      </c>
      <c r="E223" s="199" t="s">
        <v>6886</v>
      </c>
      <c r="F223" s="200" t="s">
        <v>7346</v>
      </c>
      <c r="G223" s="201" t="s">
        <v>411</v>
      </c>
      <c r="H223" s="202">
        <v>32</v>
      </c>
      <c r="I223" s="903"/>
      <c r="J223" s="203">
        <f>ROUND(I223*H223,2)</f>
        <v>0</v>
      </c>
      <c r="K223" s="200" t="s">
        <v>2720</v>
      </c>
      <c r="L223" s="28"/>
      <c r="M223" s="140" t="s">
        <v>1</v>
      </c>
      <c r="N223" s="141" t="s">
        <v>38</v>
      </c>
      <c r="O223" s="142">
        <v>5.3999999999999999E-2</v>
      </c>
      <c r="P223" s="142">
        <f>O223*H223</f>
        <v>1.728</v>
      </c>
      <c r="Q223" s="142">
        <v>1.9000000000000001E-4</v>
      </c>
      <c r="R223" s="142">
        <f>Q223*H223</f>
        <v>6.0800000000000003E-3</v>
      </c>
      <c r="S223" s="142">
        <v>0</v>
      </c>
      <c r="T223" s="143">
        <f>S223*H223</f>
        <v>0</v>
      </c>
      <c r="AR223" s="144" t="s">
        <v>164</v>
      </c>
      <c r="AT223" s="144" t="s">
        <v>160</v>
      </c>
      <c r="AU223" s="144" t="s">
        <v>88</v>
      </c>
      <c r="AY223" s="16" t="s">
        <v>157</v>
      </c>
      <c r="BE223" s="145">
        <f>IF(N223="základní",J223,0)</f>
        <v>0</v>
      </c>
      <c r="BF223" s="145">
        <f>IF(N223="snížená",J223,0)</f>
        <v>0</v>
      </c>
      <c r="BG223" s="145">
        <f>IF(N223="zákl. přenesená",J223,0)</f>
        <v>0</v>
      </c>
      <c r="BH223" s="145">
        <f>IF(N223="sníž. přenesená",J223,0)</f>
        <v>0</v>
      </c>
      <c r="BI223" s="145">
        <f>IF(N223="nulová",J223,0)</f>
        <v>0</v>
      </c>
      <c r="BJ223" s="16" t="s">
        <v>80</v>
      </c>
      <c r="BK223" s="145">
        <f>ROUND(I223*H223,2)</f>
        <v>0</v>
      </c>
      <c r="BL223" s="16" t="s">
        <v>164</v>
      </c>
      <c r="BM223" s="144" t="s">
        <v>7347</v>
      </c>
    </row>
    <row r="224" spans="2:65" s="1" customFormat="1">
      <c r="B224" s="28"/>
      <c r="D224" s="150" t="s">
        <v>214</v>
      </c>
      <c r="F224" s="204" t="s">
        <v>7348</v>
      </c>
      <c r="L224" s="28"/>
      <c r="M224" s="152"/>
      <c r="T224" s="52"/>
      <c r="AT224" s="16" t="s">
        <v>214</v>
      </c>
      <c r="AU224" s="16" t="s">
        <v>88</v>
      </c>
    </row>
    <row r="225" spans="2:65" s="1" customFormat="1" ht="24.25" customHeight="1">
      <c r="B225" s="28"/>
      <c r="C225" s="198" t="s">
        <v>854</v>
      </c>
      <c r="D225" s="198" t="s">
        <v>160</v>
      </c>
      <c r="E225" s="199" t="s">
        <v>7349</v>
      </c>
      <c r="F225" s="200" t="s">
        <v>7350</v>
      </c>
      <c r="G225" s="201" t="s">
        <v>411</v>
      </c>
      <c r="H225" s="202">
        <v>32</v>
      </c>
      <c r="I225" s="903"/>
      <c r="J225" s="203">
        <f>ROUND(I225*H225,2)</f>
        <v>0</v>
      </c>
      <c r="K225" s="200" t="s">
        <v>2720</v>
      </c>
      <c r="L225" s="28"/>
      <c r="M225" s="140" t="s">
        <v>1</v>
      </c>
      <c r="N225" s="141" t="s">
        <v>38</v>
      </c>
      <c r="O225" s="142">
        <v>2.7E-2</v>
      </c>
      <c r="P225" s="142">
        <f>O225*H225</f>
        <v>0.86399999999999999</v>
      </c>
      <c r="Q225" s="142">
        <v>1.2999999999999999E-4</v>
      </c>
      <c r="R225" s="142">
        <f>Q225*H225</f>
        <v>4.1599999999999996E-3</v>
      </c>
      <c r="S225" s="142">
        <v>0</v>
      </c>
      <c r="T225" s="143">
        <f>S225*H225</f>
        <v>0</v>
      </c>
      <c r="AR225" s="144" t="s">
        <v>164</v>
      </c>
      <c r="AT225" s="144" t="s">
        <v>160</v>
      </c>
      <c r="AU225" s="144" t="s">
        <v>88</v>
      </c>
      <c r="AY225" s="16" t="s">
        <v>157</v>
      </c>
      <c r="BE225" s="145">
        <f>IF(N225="základní",J225,0)</f>
        <v>0</v>
      </c>
      <c r="BF225" s="145">
        <f>IF(N225="snížená",J225,0)</f>
        <v>0</v>
      </c>
      <c r="BG225" s="145">
        <f>IF(N225="zákl. přenesená",J225,0)</f>
        <v>0</v>
      </c>
      <c r="BH225" s="145">
        <f>IF(N225="sníž. přenesená",J225,0)</f>
        <v>0</v>
      </c>
      <c r="BI225" s="145">
        <f>IF(N225="nulová",J225,0)</f>
        <v>0</v>
      </c>
      <c r="BJ225" s="16" t="s">
        <v>80</v>
      </c>
      <c r="BK225" s="145">
        <f>ROUND(I225*H225,2)</f>
        <v>0</v>
      </c>
      <c r="BL225" s="16" t="s">
        <v>164</v>
      </c>
      <c r="BM225" s="144" t="s">
        <v>7351</v>
      </c>
    </row>
    <row r="226" spans="2:65" s="1" customFormat="1">
      <c r="B226" s="28"/>
      <c r="D226" s="150" t="s">
        <v>214</v>
      </c>
      <c r="F226" s="204" t="s">
        <v>7352</v>
      </c>
      <c r="L226" s="28"/>
      <c r="M226" s="152"/>
      <c r="T226" s="52"/>
      <c r="AT226" s="16" t="s">
        <v>214</v>
      </c>
      <c r="AU226" s="16" t="s">
        <v>88</v>
      </c>
    </row>
    <row r="227" spans="2:65" s="1" customFormat="1" ht="153.4" customHeight="1">
      <c r="B227" s="28"/>
      <c r="C227" s="198" t="s">
        <v>860</v>
      </c>
      <c r="D227" s="198" t="s">
        <v>160</v>
      </c>
      <c r="E227" s="199" t="s">
        <v>7353</v>
      </c>
      <c r="F227" s="200" t="s">
        <v>7354</v>
      </c>
      <c r="G227" s="201" t="s">
        <v>7355</v>
      </c>
      <c r="H227" s="202">
        <v>1</v>
      </c>
      <c r="I227" s="903"/>
      <c r="J227" s="203">
        <f>ROUND(I227*H227,2)</f>
        <v>0</v>
      </c>
      <c r="K227" s="200" t="s">
        <v>1</v>
      </c>
      <c r="L227" s="28"/>
      <c r="M227" s="140" t="s">
        <v>1</v>
      </c>
      <c r="N227" s="141" t="s">
        <v>38</v>
      </c>
      <c r="O227" s="142">
        <v>0</v>
      </c>
      <c r="P227" s="142">
        <f>O227*H227</f>
        <v>0</v>
      </c>
      <c r="Q227" s="142">
        <v>0</v>
      </c>
      <c r="R227" s="142">
        <f>Q227*H227</f>
        <v>0</v>
      </c>
      <c r="S227" s="142">
        <v>0</v>
      </c>
      <c r="T227" s="143">
        <f>S227*H227</f>
        <v>0</v>
      </c>
      <c r="AR227" s="144" t="s">
        <v>164</v>
      </c>
      <c r="AT227" s="144" t="s">
        <v>160</v>
      </c>
      <c r="AU227" s="144" t="s">
        <v>88</v>
      </c>
      <c r="AY227" s="16" t="s">
        <v>157</v>
      </c>
      <c r="BE227" s="145">
        <f>IF(N227="základní",J227,0)</f>
        <v>0</v>
      </c>
      <c r="BF227" s="145">
        <f>IF(N227="snížená",J227,0)</f>
        <v>0</v>
      </c>
      <c r="BG227" s="145">
        <f>IF(N227="zákl. přenesená",J227,0)</f>
        <v>0</v>
      </c>
      <c r="BH227" s="145">
        <f>IF(N227="sníž. přenesená",J227,0)</f>
        <v>0</v>
      </c>
      <c r="BI227" s="145">
        <f>IF(N227="nulová",J227,0)</f>
        <v>0</v>
      </c>
      <c r="BJ227" s="16" t="s">
        <v>80</v>
      </c>
      <c r="BK227" s="145">
        <f>ROUND(I227*H227,2)</f>
        <v>0</v>
      </c>
      <c r="BL227" s="16" t="s">
        <v>164</v>
      </c>
      <c r="BM227" s="144" t="s">
        <v>7356</v>
      </c>
    </row>
    <row r="228" spans="2:65" s="1" customFormat="1" ht="37.9" customHeight="1">
      <c r="B228" s="28"/>
      <c r="C228" s="198" t="s">
        <v>868</v>
      </c>
      <c r="D228" s="198" t="s">
        <v>160</v>
      </c>
      <c r="E228" s="199" t="s">
        <v>7357</v>
      </c>
      <c r="F228" s="200" t="s">
        <v>7358</v>
      </c>
      <c r="G228" s="201" t="s">
        <v>7355</v>
      </c>
      <c r="H228" s="202">
        <v>1</v>
      </c>
      <c r="I228" s="903"/>
      <c r="J228" s="203">
        <f>ROUND(I228*H228,2)</f>
        <v>0</v>
      </c>
      <c r="K228" s="200" t="s">
        <v>1</v>
      </c>
      <c r="L228" s="28"/>
      <c r="M228" s="140" t="s">
        <v>1</v>
      </c>
      <c r="N228" s="141" t="s">
        <v>38</v>
      </c>
      <c r="O228" s="142">
        <v>0</v>
      </c>
      <c r="P228" s="142">
        <f>O228*H228</f>
        <v>0</v>
      </c>
      <c r="Q228" s="142">
        <v>0</v>
      </c>
      <c r="R228" s="142">
        <f>Q228*H228</f>
        <v>0</v>
      </c>
      <c r="S228" s="142">
        <v>0</v>
      </c>
      <c r="T228" s="143">
        <f>S228*H228</f>
        <v>0</v>
      </c>
      <c r="AR228" s="144" t="s">
        <v>164</v>
      </c>
      <c r="AT228" s="144" t="s">
        <v>160</v>
      </c>
      <c r="AU228" s="144" t="s">
        <v>88</v>
      </c>
      <c r="AY228" s="16" t="s">
        <v>157</v>
      </c>
      <c r="BE228" s="145">
        <f>IF(N228="základní",J228,0)</f>
        <v>0</v>
      </c>
      <c r="BF228" s="145">
        <f>IF(N228="snížená",J228,0)</f>
        <v>0</v>
      </c>
      <c r="BG228" s="145">
        <f>IF(N228="zákl. přenesená",J228,0)</f>
        <v>0</v>
      </c>
      <c r="BH228" s="145">
        <f>IF(N228="sníž. přenesená",J228,0)</f>
        <v>0</v>
      </c>
      <c r="BI228" s="145">
        <f>IF(N228="nulová",J228,0)</f>
        <v>0</v>
      </c>
      <c r="BJ228" s="16" t="s">
        <v>80</v>
      </c>
      <c r="BK228" s="145">
        <f>ROUND(I228*H228,2)</f>
        <v>0</v>
      </c>
      <c r="BL228" s="16" t="s">
        <v>164</v>
      </c>
      <c r="BM228" s="144" t="s">
        <v>7359</v>
      </c>
    </row>
    <row r="229" spans="2:65" s="1" customFormat="1" ht="77.150000000000006" customHeight="1">
      <c r="B229" s="28"/>
      <c r="C229" s="198" t="s">
        <v>873</v>
      </c>
      <c r="D229" s="198" t="s">
        <v>160</v>
      </c>
      <c r="E229" s="199" t="s">
        <v>7360</v>
      </c>
      <c r="F229" s="200" t="s">
        <v>7361</v>
      </c>
      <c r="G229" s="201" t="s">
        <v>7355</v>
      </c>
      <c r="H229" s="202">
        <v>1</v>
      </c>
      <c r="I229" s="903"/>
      <c r="J229" s="203">
        <f>ROUND(I229*H229,2)</f>
        <v>0</v>
      </c>
      <c r="K229" s="200" t="s">
        <v>1</v>
      </c>
      <c r="L229" s="28"/>
      <c r="M229" s="140" t="s">
        <v>1</v>
      </c>
      <c r="N229" s="141" t="s">
        <v>38</v>
      </c>
      <c r="O229" s="142">
        <v>0</v>
      </c>
      <c r="P229" s="142">
        <f>O229*H229</f>
        <v>0</v>
      </c>
      <c r="Q229" s="142">
        <v>0</v>
      </c>
      <c r="R229" s="142">
        <f>Q229*H229</f>
        <v>0</v>
      </c>
      <c r="S229" s="142">
        <v>0</v>
      </c>
      <c r="T229" s="143">
        <f>S229*H229</f>
        <v>0</v>
      </c>
      <c r="AR229" s="144" t="s">
        <v>164</v>
      </c>
      <c r="AT229" s="144" t="s">
        <v>160</v>
      </c>
      <c r="AU229" s="144" t="s">
        <v>88</v>
      </c>
      <c r="AY229" s="16" t="s">
        <v>157</v>
      </c>
      <c r="BE229" s="145">
        <f>IF(N229="základní",J229,0)</f>
        <v>0</v>
      </c>
      <c r="BF229" s="145">
        <f>IF(N229="snížená",J229,0)</f>
        <v>0</v>
      </c>
      <c r="BG229" s="145">
        <f>IF(N229="zákl. přenesená",J229,0)</f>
        <v>0</v>
      </c>
      <c r="BH229" s="145">
        <f>IF(N229="sníž. přenesená",J229,0)</f>
        <v>0</v>
      </c>
      <c r="BI229" s="145">
        <f>IF(N229="nulová",J229,0)</f>
        <v>0</v>
      </c>
      <c r="BJ229" s="16" t="s">
        <v>80</v>
      </c>
      <c r="BK229" s="145">
        <f>ROUND(I229*H229,2)</f>
        <v>0</v>
      </c>
      <c r="BL229" s="16" t="s">
        <v>164</v>
      </c>
      <c r="BM229" s="144" t="s">
        <v>7362</v>
      </c>
    </row>
    <row r="230" spans="2:65" s="11" customFormat="1" ht="22.9" customHeight="1">
      <c r="B230" s="121"/>
      <c r="D230" s="122" t="s">
        <v>71</v>
      </c>
      <c r="E230" s="130" t="s">
        <v>191</v>
      </c>
      <c r="F230" s="130" t="s">
        <v>253</v>
      </c>
      <c r="J230" s="131">
        <f>BK230</f>
        <v>0</v>
      </c>
      <c r="L230" s="121"/>
      <c r="M230" s="125"/>
      <c r="P230" s="126">
        <f>SUM(P231:P244)</f>
        <v>242.01480000000004</v>
      </c>
      <c r="R230" s="126">
        <f>SUM(R231:R244)</f>
        <v>0.52447999999999995</v>
      </c>
      <c r="T230" s="127">
        <f>SUM(T231:T244)</f>
        <v>27.2</v>
      </c>
      <c r="AR230" s="122" t="s">
        <v>80</v>
      </c>
      <c r="AT230" s="128" t="s">
        <v>71</v>
      </c>
      <c r="AU230" s="128" t="s">
        <v>80</v>
      </c>
      <c r="AY230" s="122" t="s">
        <v>157</v>
      </c>
      <c r="BK230" s="129">
        <f>SUM(BK231:BK244)</f>
        <v>0</v>
      </c>
    </row>
    <row r="231" spans="2:65" s="1" customFormat="1" ht="33" customHeight="1">
      <c r="B231" s="28"/>
      <c r="C231" s="198" t="s">
        <v>879</v>
      </c>
      <c r="D231" s="198" t="s">
        <v>160</v>
      </c>
      <c r="E231" s="199" t="s">
        <v>7363</v>
      </c>
      <c r="F231" s="200" t="s">
        <v>7364</v>
      </c>
      <c r="G231" s="201" t="s">
        <v>411</v>
      </c>
      <c r="H231" s="202">
        <v>1.2</v>
      </c>
      <c r="I231" s="903"/>
      <c r="J231" s="203">
        <f>ROUND(I231*H231,2)</f>
        <v>0</v>
      </c>
      <c r="K231" s="200" t="s">
        <v>2720</v>
      </c>
      <c r="L231" s="28"/>
      <c r="M231" s="140" t="s">
        <v>1</v>
      </c>
      <c r="N231" s="141" t="s">
        <v>38</v>
      </c>
      <c r="O231" s="142">
        <v>0.32900000000000001</v>
      </c>
      <c r="P231" s="142">
        <f>O231*H231</f>
        <v>0.39479999999999998</v>
      </c>
      <c r="Q231" s="142">
        <v>0.43540000000000001</v>
      </c>
      <c r="R231" s="142">
        <f>Q231*H231</f>
        <v>0.52247999999999994</v>
      </c>
      <c r="S231" s="142">
        <v>0</v>
      </c>
      <c r="T231" s="143">
        <f>S231*H231</f>
        <v>0</v>
      </c>
      <c r="AR231" s="144" t="s">
        <v>164</v>
      </c>
      <c r="AT231" s="144" t="s">
        <v>160</v>
      </c>
      <c r="AU231" s="144" t="s">
        <v>88</v>
      </c>
      <c r="AY231" s="16" t="s">
        <v>157</v>
      </c>
      <c r="BE231" s="145">
        <f>IF(N231="základní",J231,0)</f>
        <v>0</v>
      </c>
      <c r="BF231" s="145">
        <f>IF(N231="snížená",J231,0)</f>
        <v>0</v>
      </c>
      <c r="BG231" s="145">
        <f>IF(N231="zákl. přenesená",J231,0)</f>
        <v>0</v>
      </c>
      <c r="BH231" s="145">
        <f>IF(N231="sníž. přenesená",J231,0)</f>
        <v>0</v>
      </c>
      <c r="BI231" s="145">
        <f>IF(N231="nulová",J231,0)</f>
        <v>0</v>
      </c>
      <c r="BJ231" s="16" t="s">
        <v>80</v>
      </c>
      <c r="BK231" s="145">
        <f>ROUND(I231*H231,2)</f>
        <v>0</v>
      </c>
      <c r="BL231" s="16" t="s">
        <v>164</v>
      </c>
      <c r="BM231" s="144" t="s">
        <v>7365</v>
      </c>
    </row>
    <row r="232" spans="2:65" s="1" customFormat="1">
      <c r="B232" s="28"/>
      <c r="D232" s="150" t="s">
        <v>214</v>
      </c>
      <c r="F232" s="204" t="s">
        <v>7366</v>
      </c>
      <c r="L232" s="28"/>
      <c r="M232" s="152"/>
      <c r="T232" s="52"/>
      <c r="AT232" s="16" t="s">
        <v>214</v>
      </c>
      <c r="AU232" s="16" t="s">
        <v>88</v>
      </c>
    </row>
    <row r="233" spans="2:65" s="1" customFormat="1" ht="24.25" customHeight="1">
      <c r="B233" s="28"/>
      <c r="C233" s="198" t="s">
        <v>884</v>
      </c>
      <c r="D233" s="198" t="s">
        <v>160</v>
      </c>
      <c r="E233" s="199" t="s">
        <v>7367</v>
      </c>
      <c r="F233" s="200" t="s">
        <v>7368</v>
      </c>
      <c r="G233" s="201" t="s">
        <v>228</v>
      </c>
      <c r="H233" s="202">
        <v>1</v>
      </c>
      <c r="I233" s="903"/>
      <c r="J233" s="203">
        <f>ROUND(I233*H233,2)</f>
        <v>0</v>
      </c>
      <c r="K233" s="200" t="s">
        <v>2720</v>
      </c>
      <c r="L233" s="28"/>
      <c r="M233" s="140" t="s">
        <v>1</v>
      </c>
      <c r="N233" s="141" t="s">
        <v>38</v>
      </c>
      <c r="O233" s="142">
        <v>8.3000000000000004E-2</v>
      </c>
      <c r="P233" s="142">
        <f>O233*H233</f>
        <v>8.3000000000000004E-2</v>
      </c>
      <c r="Q233" s="142">
        <v>2E-3</v>
      </c>
      <c r="R233" s="142">
        <f>Q233*H233</f>
        <v>2E-3</v>
      </c>
      <c r="S233" s="142">
        <v>0</v>
      </c>
      <c r="T233" s="143">
        <f>S233*H233</f>
        <v>0</v>
      </c>
      <c r="AR233" s="144" t="s">
        <v>164</v>
      </c>
      <c r="AT233" s="144" t="s">
        <v>160</v>
      </c>
      <c r="AU233" s="144" t="s">
        <v>88</v>
      </c>
      <c r="AY233" s="16" t="s">
        <v>157</v>
      </c>
      <c r="BE233" s="145">
        <f>IF(N233="základní",J233,0)</f>
        <v>0</v>
      </c>
      <c r="BF233" s="145">
        <f>IF(N233="snížená",J233,0)</f>
        <v>0</v>
      </c>
      <c r="BG233" s="145">
        <f>IF(N233="zákl. přenesená",J233,0)</f>
        <v>0</v>
      </c>
      <c r="BH233" s="145">
        <f>IF(N233="sníž. přenesená",J233,0)</f>
        <v>0</v>
      </c>
      <c r="BI233" s="145">
        <f>IF(N233="nulová",J233,0)</f>
        <v>0</v>
      </c>
      <c r="BJ233" s="16" t="s">
        <v>80</v>
      </c>
      <c r="BK233" s="145">
        <f>ROUND(I233*H233,2)</f>
        <v>0</v>
      </c>
      <c r="BL233" s="16" t="s">
        <v>164</v>
      </c>
      <c r="BM233" s="144" t="s">
        <v>7369</v>
      </c>
    </row>
    <row r="234" spans="2:65" s="1" customFormat="1">
      <c r="B234" s="28"/>
      <c r="D234" s="150" t="s">
        <v>214</v>
      </c>
      <c r="F234" s="204" t="s">
        <v>7370</v>
      </c>
      <c r="L234" s="28"/>
      <c r="M234" s="152"/>
      <c r="T234" s="52"/>
      <c r="AT234" s="16" t="s">
        <v>214</v>
      </c>
      <c r="AU234" s="16" t="s">
        <v>88</v>
      </c>
    </row>
    <row r="235" spans="2:65" s="1" customFormat="1" ht="37.9" customHeight="1">
      <c r="B235" s="28"/>
      <c r="C235" s="198" t="s">
        <v>889</v>
      </c>
      <c r="D235" s="198" t="s">
        <v>160</v>
      </c>
      <c r="E235" s="199" t="s">
        <v>7371</v>
      </c>
      <c r="F235" s="200" t="s">
        <v>7372</v>
      </c>
      <c r="G235" s="201" t="s">
        <v>256</v>
      </c>
      <c r="H235" s="202">
        <v>0.5</v>
      </c>
      <c r="I235" s="903"/>
      <c r="J235" s="203">
        <f>ROUND(I235*H235,2)</f>
        <v>0</v>
      </c>
      <c r="K235" s="200" t="s">
        <v>2720</v>
      </c>
      <c r="L235" s="28"/>
      <c r="M235" s="140" t="s">
        <v>1</v>
      </c>
      <c r="N235" s="141" t="s">
        <v>38</v>
      </c>
      <c r="O235" s="142">
        <v>1.325</v>
      </c>
      <c r="P235" s="142">
        <f>O235*H235</f>
        <v>0.66249999999999998</v>
      </c>
      <c r="Q235" s="142">
        <v>0</v>
      </c>
      <c r="R235" s="142">
        <f>Q235*H235</f>
        <v>0</v>
      </c>
      <c r="S235" s="142">
        <v>0</v>
      </c>
      <c r="T235" s="143">
        <f>S235*H235</f>
        <v>0</v>
      </c>
      <c r="AR235" s="144" t="s">
        <v>164</v>
      </c>
      <c r="AT235" s="144" t="s">
        <v>160</v>
      </c>
      <c r="AU235" s="144" t="s">
        <v>88</v>
      </c>
      <c r="AY235" s="16" t="s">
        <v>157</v>
      </c>
      <c r="BE235" s="145">
        <f>IF(N235="základní",J235,0)</f>
        <v>0</v>
      </c>
      <c r="BF235" s="145">
        <f>IF(N235="snížená",J235,0)</f>
        <v>0</v>
      </c>
      <c r="BG235" s="145">
        <f>IF(N235="zákl. přenesená",J235,0)</f>
        <v>0</v>
      </c>
      <c r="BH235" s="145">
        <f>IF(N235="sníž. přenesená",J235,0)</f>
        <v>0</v>
      </c>
      <c r="BI235" s="145">
        <f>IF(N235="nulová",J235,0)</f>
        <v>0</v>
      </c>
      <c r="BJ235" s="16" t="s">
        <v>80</v>
      </c>
      <c r="BK235" s="145">
        <f>ROUND(I235*H235,2)</f>
        <v>0</v>
      </c>
      <c r="BL235" s="16" t="s">
        <v>164</v>
      </c>
      <c r="BM235" s="144" t="s">
        <v>7373</v>
      </c>
    </row>
    <row r="236" spans="2:65" s="1" customFormat="1">
      <c r="B236" s="28"/>
      <c r="D236" s="150" t="s">
        <v>214</v>
      </c>
      <c r="F236" s="204" t="s">
        <v>7374</v>
      </c>
      <c r="L236" s="28"/>
      <c r="M236" s="152"/>
      <c r="T236" s="52"/>
      <c r="AT236" s="16" t="s">
        <v>214</v>
      </c>
      <c r="AU236" s="16" t="s">
        <v>88</v>
      </c>
    </row>
    <row r="237" spans="2:65" s="1" customFormat="1" ht="16.5" customHeight="1">
      <c r="B237" s="28"/>
      <c r="C237" s="198" t="s">
        <v>894</v>
      </c>
      <c r="D237" s="198" t="s">
        <v>160</v>
      </c>
      <c r="E237" s="199" t="s">
        <v>318</v>
      </c>
      <c r="F237" s="200" t="s">
        <v>319</v>
      </c>
      <c r="G237" s="201" t="s">
        <v>256</v>
      </c>
      <c r="H237" s="202">
        <v>4.2</v>
      </c>
      <c r="I237" s="903"/>
      <c r="J237" s="203">
        <f>ROUND(I237*H237,2)</f>
        <v>0</v>
      </c>
      <c r="K237" s="200" t="s">
        <v>2720</v>
      </c>
      <c r="L237" s="28"/>
      <c r="M237" s="140" t="s">
        <v>1</v>
      </c>
      <c r="N237" s="141" t="s">
        <v>38</v>
      </c>
      <c r="O237" s="142">
        <v>6.4359999999999999</v>
      </c>
      <c r="P237" s="142">
        <f>O237*H237</f>
        <v>27.031200000000002</v>
      </c>
      <c r="Q237" s="142">
        <v>0</v>
      </c>
      <c r="R237" s="142">
        <f>Q237*H237</f>
        <v>0</v>
      </c>
      <c r="S237" s="142">
        <v>2</v>
      </c>
      <c r="T237" s="143">
        <f>S237*H237</f>
        <v>8.4</v>
      </c>
      <c r="AR237" s="144" t="s">
        <v>164</v>
      </c>
      <c r="AT237" s="144" t="s">
        <v>160</v>
      </c>
      <c r="AU237" s="144" t="s">
        <v>88</v>
      </c>
      <c r="AY237" s="16" t="s">
        <v>157</v>
      </c>
      <c r="BE237" s="145">
        <f>IF(N237="základní",J237,0)</f>
        <v>0</v>
      </c>
      <c r="BF237" s="145">
        <f>IF(N237="snížená",J237,0)</f>
        <v>0</v>
      </c>
      <c r="BG237" s="145">
        <f>IF(N237="zákl. přenesená",J237,0)</f>
        <v>0</v>
      </c>
      <c r="BH237" s="145">
        <f>IF(N237="sníž. přenesená",J237,0)</f>
        <v>0</v>
      </c>
      <c r="BI237" s="145">
        <f>IF(N237="nulová",J237,0)</f>
        <v>0</v>
      </c>
      <c r="BJ237" s="16" t="s">
        <v>80</v>
      </c>
      <c r="BK237" s="145">
        <f>ROUND(I237*H237,2)</f>
        <v>0</v>
      </c>
      <c r="BL237" s="16" t="s">
        <v>164</v>
      </c>
      <c r="BM237" s="144" t="s">
        <v>7375</v>
      </c>
    </row>
    <row r="238" spans="2:65" s="1" customFormat="1">
      <c r="B238" s="28"/>
      <c r="D238" s="150" t="s">
        <v>214</v>
      </c>
      <c r="F238" s="204" t="s">
        <v>321</v>
      </c>
      <c r="L238" s="28"/>
      <c r="M238" s="152"/>
      <c r="T238" s="52"/>
      <c r="AT238" s="16" t="s">
        <v>214</v>
      </c>
      <c r="AU238" s="16" t="s">
        <v>88</v>
      </c>
    </row>
    <row r="239" spans="2:65" s="1" customFormat="1" ht="44.25" customHeight="1">
      <c r="B239" s="28"/>
      <c r="C239" s="198" t="s">
        <v>899</v>
      </c>
      <c r="D239" s="198" t="s">
        <v>160</v>
      </c>
      <c r="E239" s="199" t="s">
        <v>2828</v>
      </c>
      <c r="F239" s="200" t="s">
        <v>2829</v>
      </c>
      <c r="G239" s="201" t="s">
        <v>256</v>
      </c>
      <c r="H239" s="202">
        <v>4.0999999999999996</v>
      </c>
      <c r="I239" s="903"/>
      <c r="J239" s="203">
        <f>ROUND(I239*H239,2)</f>
        <v>0</v>
      </c>
      <c r="K239" s="200" t="s">
        <v>2720</v>
      </c>
      <c r="L239" s="28"/>
      <c r="M239" s="140" t="s">
        <v>1</v>
      </c>
      <c r="N239" s="141" t="s">
        <v>38</v>
      </c>
      <c r="O239" s="142">
        <v>2.7130000000000001</v>
      </c>
      <c r="P239" s="142">
        <f>O239*H239</f>
        <v>11.123299999999999</v>
      </c>
      <c r="Q239" s="142">
        <v>0</v>
      </c>
      <c r="R239" s="142">
        <f>Q239*H239</f>
        <v>0</v>
      </c>
      <c r="S239" s="142">
        <v>1.8</v>
      </c>
      <c r="T239" s="143">
        <f>S239*H239</f>
        <v>7.38</v>
      </c>
      <c r="AR239" s="144" t="s">
        <v>164</v>
      </c>
      <c r="AT239" s="144" t="s">
        <v>160</v>
      </c>
      <c r="AU239" s="144" t="s">
        <v>88</v>
      </c>
      <c r="AY239" s="16" t="s">
        <v>157</v>
      </c>
      <c r="BE239" s="145">
        <f>IF(N239="základní",J239,0)</f>
        <v>0</v>
      </c>
      <c r="BF239" s="145">
        <f>IF(N239="snížená",J239,0)</f>
        <v>0</v>
      </c>
      <c r="BG239" s="145">
        <f>IF(N239="zákl. přenesená",J239,0)</f>
        <v>0</v>
      </c>
      <c r="BH239" s="145">
        <f>IF(N239="sníž. přenesená",J239,0)</f>
        <v>0</v>
      </c>
      <c r="BI239" s="145">
        <f>IF(N239="nulová",J239,0)</f>
        <v>0</v>
      </c>
      <c r="BJ239" s="16" t="s">
        <v>80</v>
      </c>
      <c r="BK239" s="145">
        <f>ROUND(I239*H239,2)</f>
        <v>0</v>
      </c>
      <c r="BL239" s="16" t="s">
        <v>164</v>
      </c>
      <c r="BM239" s="144" t="s">
        <v>7376</v>
      </c>
    </row>
    <row r="240" spans="2:65" s="1" customFormat="1">
      <c r="B240" s="28"/>
      <c r="D240" s="150" t="s">
        <v>214</v>
      </c>
      <c r="F240" s="204" t="s">
        <v>2831</v>
      </c>
      <c r="L240" s="28"/>
      <c r="M240" s="152"/>
      <c r="T240" s="52"/>
      <c r="AT240" s="16" t="s">
        <v>214</v>
      </c>
      <c r="AU240" s="16" t="s">
        <v>88</v>
      </c>
    </row>
    <row r="241" spans="2:65" s="1" customFormat="1" ht="37.9" customHeight="1">
      <c r="B241" s="28"/>
      <c r="C241" s="198" t="s">
        <v>904</v>
      </c>
      <c r="D241" s="198" t="s">
        <v>160</v>
      </c>
      <c r="E241" s="199" t="s">
        <v>7377</v>
      </c>
      <c r="F241" s="200" t="s">
        <v>7378</v>
      </c>
      <c r="G241" s="201" t="s">
        <v>411</v>
      </c>
      <c r="H241" s="202">
        <v>290</v>
      </c>
      <c r="I241" s="903"/>
      <c r="J241" s="203">
        <f>ROUND(I241*H241,2)</f>
        <v>0</v>
      </c>
      <c r="K241" s="200" t="s">
        <v>2720</v>
      </c>
      <c r="L241" s="28"/>
      <c r="M241" s="140" t="s">
        <v>1</v>
      </c>
      <c r="N241" s="141" t="s">
        <v>38</v>
      </c>
      <c r="O241" s="142">
        <v>0.34200000000000003</v>
      </c>
      <c r="P241" s="142">
        <f>O241*H241</f>
        <v>99.18</v>
      </c>
      <c r="Q241" s="142">
        <v>0</v>
      </c>
      <c r="R241" s="142">
        <f>Q241*H241</f>
        <v>0</v>
      </c>
      <c r="S241" s="142">
        <v>1.7999999999999999E-2</v>
      </c>
      <c r="T241" s="143">
        <f>S241*H241</f>
        <v>5.22</v>
      </c>
      <c r="AR241" s="144" t="s">
        <v>164</v>
      </c>
      <c r="AT241" s="144" t="s">
        <v>160</v>
      </c>
      <c r="AU241" s="144" t="s">
        <v>88</v>
      </c>
      <c r="AY241" s="16" t="s">
        <v>157</v>
      </c>
      <c r="BE241" s="145">
        <f>IF(N241="základní",J241,0)</f>
        <v>0</v>
      </c>
      <c r="BF241" s="145">
        <f>IF(N241="snížená",J241,0)</f>
        <v>0</v>
      </c>
      <c r="BG241" s="145">
        <f>IF(N241="zákl. přenesená",J241,0)</f>
        <v>0</v>
      </c>
      <c r="BH241" s="145">
        <f>IF(N241="sníž. přenesená",J241,0)</f>
        <v>0</v>
      </c>
      <c r="BI241" s="145">
        <f>IF(N241="nulová",J241,0)</f>
        <v>0</v>
      </c>
      <c r="BJ241" s="16" t="s">
        <v>80</v>
      </c>
      <c r="BK241" s="145">
        <f>ROUND(I241*H241,2)</f>
        <v>0</v>
      </c>
      <c r="BL241" s="16" t="s">
        <v>164</v>
      </c>
      <c r="BM241" s="144" t="s">
        <v>7379</v>
      </c>
    </row>
    <row r="242" spans="2:65" s="1" customFormat="1">
      <c r="B242" s="28"/>
      <c r="D242" s="150" t="s">
        <v>214</v>
      </c>
      <c r="F242" s="204" t="s">
        <v>7380</v>
      </c>
      <c r="L242" s="28"/>
      <c r="M242" s="152"/>
      <c r="T242" s="52"/>
      <c r="AT242" s="16" t="s">
        <v>214</v>
      </c>
      <c r="AU242" s="16" t="s">
        <v>88</v>
      </c>
    </row>
    <row r="243" spans="2:65" s="1" customFormat="1" ht="37.9" customHeight="1">
      <c r="B243" s="28"/>
      <c r="C243" s="198" t="s">
        <v>911</v>
      </c>
      <c r="D243" s="198" t="s">
        <v>160</v>
      </c>
      <c r="E243" s="199" t="s">
        <v>7381</v>
      </c>
      <c r="F243" s="200" t="s">
        <v>7382</v>
      </c>
      <c r="G243" s="201" t="s">
        <v>411</v>
      </c>
      <c r="H243" s="202">
        <v>155</v>
      </c>
      <c r="I243" s="903"/>
      <c r="J243" s="203">
        <f>ROUND(I243*H243,2)</f>
        <v>0</v>
      </c>
      <c r="K243" s="200" t="s">
        <v>2720</v>
      </c>
      <c r="L243" s="28"/>
      <c r="M243" s="140" t="s">
        <v>1</v>
      </c>
      <c r="N243" s="141" t="s">
        <v>38</v>
      </c>
      <c r="O243" s="142">
        <v>0.66800000000000004</v>
      </c>
      <c r="P243" s="142">
        <f>O243*H243</f>
        <v>103.54</v>
      </c>
      <c r="Q243" s="142">
        <v>0</v>
      </c>
      <c r="R243" s="142">
        <f>Q243*H243</f>
        <v>0</v>
      </c>
      <c r="S243" s="142">
        <v>0.04</v>
      </c>
      <c r="T243" s="143">
        <f>S243*H243</f>
        <v>6.2</v>
      </c>
      <c r="AR243" s="144" t="s">
        <v>164</v>
      </c>
      <c r="AT243" s="144" t="s">
        <v>160</v>
      </c>
      <c r="AU243" s="144" t="s">
        <v>88</v>
      </c>
      <c r="AY243" s="16" t="s">
        <v>157</v>
      </c>
      <c r="BE243" s="145">
        <f>IF(N243="základní",J243,0)</f>
        <v>0</v>
      </c>
      <c r="BF243" s="145">
        <f>IF(N243="snížená",J243,0)</f>
        <v>0</v>
      </c>
      <c r="BG243" s="145">
        <f>IF(N243="zákl. přenesená",J243,0)</f>
        <v>0</v>
      </c>
      <c r="BH243" s="145">
        <f>IF(N243="sníž. přenesená",J243,0)</f>
        <v>0</v>
      </c>
      <c r="BI243" s="145">
        <f>IF(N243="nulová",J243,0)</f>
        <v>0</v>
      </c>
      <c r="BJ243" s="16" t="s">
        <v>80</v>
      </c>
      <c r="BK243" s="145">
        <f>ROUND(I243*H243,2)</f>
        <v>0</v>
      </c>
      <c r="BL243" s="16" t="s">
        <v>164</v>
      </c>
      <c r="BM243" s="144" t="s">
        <v>7383</v>
      </c>
    </row>
    <row r="244" spans="2:65" s="1" customFormat="1">
      <c r="B244" s="28"/>
      <c r="D244" s="150" t="s">
        <v>214</v>
      </c>
      <c r="F244" s="204" t="s">
        <v>7384</v>
      </c>
      <c r="L244" s="28"/>
      <c r="M244" s="152"/>
      <c r="T244" s="52"/>
      <c r="AT244" s="16" t="s">
        <v>214</v>
      </c>
      <c r="AU244" s="16" t="s">
        <v>88</v>
      </c>
    </row>
    <row r="245" spans="2:65" s="11" customFormat="1" ht="22.9" customHeight="1">
      <c r="B245" s="121"/>
      <c r="D245" s="122" t="s">
        <v>71</v>
      </c>
      <c r="E245" s="130" t="s">
        <v>272</v>
      </c>
      <c r="F245" s="130" t="s">
        <v>273</v>
      </c>
      <c r="J245" s="131">
        <f>BK245</f>
        <v>0</v>
      </c>
      <c r="L245" s="121"/>
      <c r="M245" s="125"/>
      <c r="P245" s="126">
        <f>SUM(P246:P254)</f>
        <v>83.655365999999987</v>
      </c>
      <c r="R245" s="126">
        <f>SUM(R246:R254)</f>
        <v>0</v>
      </c>
      <c r="T245" s="127">
        <f>SUM(T246:T254)</f>
        <v>0</v>
      </c>
      <c r="AR245" s="122" t="s">
        <v>80</v>
      </c>
      <c r="AT245" s="128" t="s">
        <v>71</v>
      </c>
      <c r="AU245" s="128" t="s">
        <v>80</v>
      </c>
      <c r="AY245" s="122" t="s">
        <v>157</v>
      </c>
      <c r="BK245" s="129">
        <f>SUM(BK246:BK254)</f>
        <v>0</v>
      </c>
    </row>
    <row r="246" spans="2:65" s="1" customFormat="1" ht="37.9" customHeight="1">
      <c r="B246" s="28"/>
      <c r="C246" s="198" t="s">
        <v>916</v>
      </c>
      <c r="D246" s="198" t="s">
        <v>160</v>
      </c>
      <c r="E246" s="199" t="s">
        <v>1967</v>
      </c>
      <c r="F246" s="200" t="s">
        <v>7385</v>
      </c>
      <c r="G246" s="201" t="s">
        <v>276</v>
      </c>
      <c r="H246" s="202">
        <v>32.262</v>
      </c>
      <c r="I246" s="903"/>
      <c r="J246" s="203">
        <f>ROUND(I246*H246,2)</f>
        <v>0</v>
      </c>
      <c r="K246" s="200" t="s">
        <v>2720</v>
      </c>
      <c r="L246" s="28"/>
      <c r="M246" s="140" t="s">
        <v>1</v>
      </c>
      <c r="N246" s="141" t="s">
        <v>38</v>
      </c>
      <c r="O246" s="142">
        <v>2.42</v>
      </c>
      <c r="P246" s="142">
        <f>O246*H246</f>
        <v>78.074039999999997</v>
      </c>
      <c r="Q246" s="142">
        <v>0</v>
      </c>
      <c r="R246" s="142">
        <f>Q246*H246</f>
        <v>0</v>
      </c>
      <c r="S246" s="142">
        <v>0</v>
      </c>
      <c r="T246" s="143">
        <f>S246*H246</f>
        <v>0</v>
      </c>
      <c r="AR246" s="144" t="s">
        <v>164</v>
      </c>
      <c r="AT246" s="144" t="s">
        <v>160</v>
      </c>
      <c r="AU246" s="144" t="s">
        <v>88</v>
      </c>
      <c r="AY246" s="16" t="s">
        <v>157</v>
      </c>
      <c r="BE246" s="145">
        <f>IF(N246="základní",J246,0)</f>
        <v>0</v>
      </c>
      <c r="BF246" s="145">
        <f>IF(N246="snížená",J246,0)</f>
        <v>0</v>
      </c>
      <c r="BG246" s="145">
        <f>IF(N246="zákl. přenesená",J246,0)</f>
        <v>0</v>
      </c>
      <c r="BH246" s="145">
        <f>IF(N246="sníž. přenesená",J246,0)</f>
        <v>0</v>
      </c>
      <c r="BI246" s="145">
        <f>IF(N246="nulová",J246,0)</f>
        <v>0</v>
      </c>
      <c r="BJ246" s="16" t="s">
        <v>80</v>
      </c>
      <c r="BK246" s="145">
        <f>ROUND(I246*H246,2)</f>
        <v>0</v>
      </c>
      <c r="BL246" s="16" t="s">
        <v>164</v>
      </c>
      <c r="BM246" s="144" t="s">
        <v>7386</v>
      </c>
    </row>
    <row r="247" spans="2:65" s="1" customFormat="1">
      <c r="B247" s="28"/>
      <c r="D247" s="150" t="s">
        <v>214</v>
      </c>
      <c r="F247" s="204" t="s">
        <v>1970</v>
      </c>
      <c r="L247" s="28"/>
      <c r="M247" s="152"/>
      <c r="T247" s="52"/>
      <c r="AT247" s="16" t="s">
        <v>214</v>
      </c>
      <c r="AU247" s="16" t="s">
        <v>88</v>
      </c>
    </row>
    <row r="248" spans="2:65" s="1" customFormat="1" ht="33" customHeight="1">
      <c r="B248" s="28"/>
      <c r="C248" s="198" t="s">
        <v>922</v>
      </c>
      <c r="D248" s="198" t="s">
        <v>160</v>
      </c>
      <c r="E248" s="199" t="s">
        <v>420</v>
      </c>
      <c r="F248" s="200" t="s">
        <v>3126</v>
      </c>
      <c r="G248" s="201" t="s">
        <v>276</v>
      </c>
      <c r="H248" s="202">
        <v>32.262</v>
      </c>
      <c r="I248" s="903"/>
      <c r="J248" s="203">
        <f>ROUND(I248*H248,2)</f>
        <v>0</v>
      </c>
      <c r="K248" s="200" t="s">
        <v>2720</v>
      </c>
      <c r="L248" s="28"/>
      <c r="M248" s="140" t="s">
        <v>1</v>
      </c>
      <c r="N248" s="141" t="s">
        <v>38</v>
      </c>
      <c r="O248" s="142">
        <v>0.125</v>
      </c>
      <c r="P248" s="142">
        <f>O248*H248</f>
        <v>4.0327500000000001</v>
      </c>
      <c r="Q248" s="142">
        <v>0</v>
      </c>
      <c r="R248" s="142">
        <f>Q248*H248</f>
        <v>0</v>
      </c>
      <c r="S248" s="142">
        <v>0</v>
      </c>
      <c r="T248" s="143">
        <f>S248*H248</f>
        <v>0</v>
      </c>
      <c r="AR248" s="144" t="s">
        <v>164</v>
      </c>
      <c r="AT248" s="144" t="s">
        <v>160</v>
      </c>
      <c r="AU248" s="144" t="s">
        <v>88</v>
      </c>
      <c r="AY248" s="16" t="s">
        <v>157</v>
      </c>
      <c r="BE248" s="145">
        <f>IF(N248="základní",J248,0)</f>
        <v>0</v>
      </c>
      <c r="BF248" s="145">
        <f>IF(N248="snížená",J248,0)</f>
        <v>0</v>
      </c>
      <c r="BG248" s="145">
        <f>IF(N248="zákl. přenesená",J248,0)</f>
        <v>0</v>
      </c>
      <c r="BH248" s="145">
        <f>IF(N248="sníž. přenesená",J248,0)</f>
        <v>0</v>
      </c>
      <c r="BI248" s="145">
        <f>IF(N248="nulová",J248,0)</f>
        <v>0</v>
      </c>
      <c r="BJ248" s="16" t="s">
        <v>80</v>
      </c>
      <c r="BK248" s="145">
        <f>ROUND(I248*H248,2)</f>
        <v>0</v>
      </c>
      <c r="BL248" s="16" t="s">
        <v>164</v>
      </c>
      <c r="BM248" s="144" t="s">
        <v>7387</v>
      </c>
    </row>
    <row r="249" spans="2:65" s="1" customFormat="1">
      <c r="B249" s="28"/>
      <c r="D249" s="150" t="s">
        <v>214</v>
      </c>
      <c r="F249" s="204" t="s">
        <v>423</v>
      </c>
      <c r="L249" s="28"/>
      <c r="M249" s="152"/>
      <c r="T249" s="52"/>
      <c r="AT249" s="16" t="s">
        <v>214</v>
      </c>
      <c r="AU249" s="16" t="s">
        <v>88</v>
      </c>
    </row>
    <row r="250" spans="2:65" s="1" customFormat="1" ht="44.25" customHeight="1">
      <c r="B250" s="28"/>
      <c r="C250" s="198" t="s">
        <v>927</v>
      </c>
      <c r="D250" s="198" t="s">
        <v>160</v>
      </c>
      <c r="E250" s="199" t="s">
        <v>424</v>
      </c>
      <c r="F250" s="200" t="s">
        <v>3128</v>
      </c>
      <c r="G250" s="201" t="s">
        <v>276</v>
      </c>
      <c r="H250" s="202">
        <v>258.096</v>
      </c>
      <c r="I250" s="903"/>
      <c r="J250" s="203">
        <f>ROUND(I250*H250,2)</f>
        <v>0</v>
      </c>
      <c r="K250" s="200" t="s">
        <v>2720</v>
      </c>
      <c r="L250" s="28"/>
      <c r="M250" s="140" t="s">
        <v>1</v>
      </c>
      <c r="N250" s="141" t="s">
        <v>38</v>
      </c>
      <c r="O250" s="142">
        <v>6.0000000000000001E-3</v>
      </c>
      <c r="P250" s="142">
        <f>O250*H250</f>
        <v>1.548576</v>
      </c>
      <c r="Q250" s="142">
        <v>0</v>
      </c>
      <c r="R250" s="142">
        <f>Q250*H250</f>
        <v>0</v>
      </c>
      <c r="S250" s="142">
        <v>0</v>
      </c>
      <c r="T250" s="143">
        <f>S250*H250</f>
        <v>0</v>
      </c>
      <c r="AR250" s="144" t="s">
        <v>164</v>
      </c>
      <c r="AT250" s="144" t="s">
        <v>160</v>
      </c>
      <c r="AU250" s="144" t="s">
        <v>88</v>
      </c>
      <c r="AY250" s="16" t="s">
        <v>157</v>
      </c>
      <c r="BE250" s="145">
        <f>IF(N250="základní",J250,0)</f>
        <v>0</v>
      </c>
      <c r="BF250" s="145">
        <f>IF(N250="snížená",J250,0)</f>
        <v>0</v>
      </c>
      <c r="BG250" s="145">
        <f>IF(N250="zákl. přenesená",J250,0)</f>
        <v>0</v>
      </c>
      <c r="BH250" s="145">
        <f>IF(N250="sníž. přenesená",J250,0)</f>
        <v>0</v>
      </c>
      <c r="BI250" s="145">
        <f>IF(N250="nulová",J250,0)</f>
        <v>0</v>
      </c>
      <c r="BJ250" s="16" t="s">
        <v>80</v>
      </c>
      <c r="BK250" s="145">
        <f>ROUND(I250*H250,2)</f>
        <v>0</v>
      </c>
      <c r="BL250" s="16" t="s">
        <v>164</v>
      </c>
      <c r="BM250" s="144" t="s">
        <v>7388</v>
      </c>
    </row>
    <row r="251" spans="2:65" s="1" customFormat="1">
      <c r="B251" s="28"/>
      <c r="D251" s="150" t="s">
        <v>214</v>
      </c>
      <c r="F251" s="204" t="s">
        <v>427</v>
      </c>
      <c r="L251" s="28"/>
      <c r="M251" s="152"/>
      <c r="T251" s="52"/>
      <c r="AT251" s="16" t="s">
        <v>214</v>
      </c>
      <c r="AU251" s="16" t="s">
        <v>88</v>
      </c>
    </row>
    <row r="252" spans="2:65" s="13" customFormat="1">
      <c r="B252" s="159"/>
      <c r="D252" s="154" t="s">
        <v>259</v>
      </c>
      <c r="E252" s="160" t="s">
        <v>1</v>
      </c>
      <c r="F252" s="161" t="s">
        <v>7389</v>
      </c>
      <c r="H252" s="162">
        <v>258.096</v>
      </c>
      <c r="L252" s="159"/>
      <c r="M252" s="163"/>
      <c r="T252" s="164"/>
      <c r="AT252" s="160" t="s">
        <v>259</v>
      </c>
      <c r="AU252" s="160" t="s">
        <v>88</v>
      </c>
      <c r="AV252" s="13" t="s">
        <v>88</v>
      </c>
      <c r="AW252" s="13" t="s">
        <v>27</v>
      </c>
      <c r="AX252" s="13" t="s">
        <v>80</v>
      </c>
      <c r="AY252" s="160" t="s">
        <v>157</v>
      </c>
    </row>
    <row r="253" spans="2:65" s="1" customFormat="1" ht="37.9" customHeight="1">
      <c r="B253" s="28"/>
      <c r="C253" s="198" t="s">
        <v>932</v>
      </c>
      <c r="D253" s="198" t="s">
        <v>160</v>
      </c>
      <c r="E253" s="199" t="s">
        <v>7390</v>
      </c>
      <c r="F253" s="200" t="s">
        <v>7391</v>
      </c>
      <c r="G253" s="201" t="s">
        <v>276</v>
      </c>
      <c r="H253" s="202">
        <v>32.262</v>
      </c>
      <c r="I253" s="903"/>
      <c r="J253" s="203">
        <f>ROUND(I253*H253,2)</f>
        <v>0</v>
      </c>
      <c r="K253" s="200" t="s">
        <v>2720</v>
      </c>
      <c r="L253" s="28"/>
      <c r="M253" s="140" t="s">
        <v>1</v>
      </c>
      <c r="N253" s="141" t="s">
        <v>38</v>
      </c>
      <c r="O253" s="142">
        <v>0</v>
      </c>
      <c r="P253" s="142">
        <f>O253*H253</f>
        <v>0</v>
      </c>
      <c r="Q253" s="142">
        <v>0</v>
      </c>
      <c r="R253" s="142">
        <f>Q253*H253</f>
        <v>0</v>
      </c>
      <c r="S253" s="142">
        <v>0</v>
      </c>
      <c r="T253" s="143">
        <f>S253*H253</f>
        <v>0</v>
      </c>
      <c r="AR253" s="144" t="s">
        <v>164</v>
      </c>
      <c r="AT253" s="144" t="s">
        <v>160</v>
      </c>
      <c r="AU253" s="144" t="s">
        <v>88</v>
      </c>
      <c r="AY253" s="16" t="s">
        <v>157</v>
      </c>
      <c r="BE253" s="145">
        <f>IF(N253="základní",J253,0)</f>
        <v>0</v>
      </c>
      <c r="BF253" s="145">
        <f>IF(N253="snížená",J253,0)</f>
        <v>0</v>
      </c>
      <c r="BG253" s="145">
        <f>IF(N253="zákl. přenesená",J253,0)</f>
        <v>0</v>
      </c>
      <c r="BH253" s="145">
        <f>IF(N253="sníž. přenesená",J253,0)</f>
        <v>0</v>
      </c>
      <c r="BI253" s="145">
        <f>IF(N253="nulová",J253,0)</f>
        <v>0</v>
      </c>
      <c r="BJ253" s="16" t="s">
        <v>80</v>
      </c>
      <c r="BK253" s="145">
        <f>ROUND(I253*H253,2)</f>
        <v>0</v>
      </c>
      <c r="BL253" s="16" t="s">
        <v>164</v>
      </c>
      <c r="BM253" s="144" t="s">
        <v>7392</v>
      </c>
    </row>
    <row r="254" spans="2:65" s="1" customFormat="1">
      <c r="B254" s="28"/>
      <c r="D254" s="150" t="s">
        <v>214</v>
      </c>
      <c r="F254" s="204" t="s">
        <v>7393</v>
      </c>
      <c r="L254" s="28"/>
      <c r="M254" s="152"/>
      <c r="T254" s="52"/>
      <c r="AT254" s="16" t="s">
        <v>214</v>
      </c>
      <c r="AU254" s="16" t="s">
        <v>88</v>
      </c>
    </row>
    <row r="255" spans="2:65" s="11" customFormat="1" ht="22.9" customHeight="1">
      <c r="B255" s="121"/>
      <c r="D255" s="122" t="s">
        <v>71</v>
      </c>
      <c r="E255" s="130" t="s">
        <v>431</v>
      </c>
      <c r="F255" s="130" t="s">
        <v>432</v>
      </c>
      <c r="J255" s="131">
        <f>BK255</f>
        <v>0</v>
      </c>
      <c r="L255" s="121"/>
      <c r="M255" s="125"/>
      <c r="P255" s="126">
        <f>SUM(P256:P259)</f>
        <v>17.413999999999998</v>
      </c>
      <c r="R255" s="126">
        <f>SUM(R256:R259)</f>
        <v>0</v>
      </c>
      <c r="T255" s="127">
        <f>SUM(T256:T259)</f>
        <v>0</v>
      </c>
      <c r="AR255" s="122" t="s">
        <v>80</v>
      </c>
      <c r="AT255" s="128" t="s">
        <v>71</v>
      </c>
      <c r="AU255" s="128" t="s">
        <v>80</v>
      </c>
      <c r="AY255" s="122" t="s">
        <v>157</v>
      </c>
      <c r="BK255" s="129">
        <f>SUM(BK256:BK259)</f>
        <v>0</v>
      </c>
    </row>
    <row r="256" spans="2:65" s="1" customFormat="1" ht="37.9" customHeight="1">
      <c r="B256" s="28"/>
      <c r="C256" s="198" t="s">
        <v>938</v>
      </c>
      <c r="D256" s="198" t="s">
        <v>160</v>
      </c>
      <c r="E256" s="199" t="s">
        <v>2512</v>
      </c>
      <c r="F256" s="200" t="s">
        <v>7394</v>
      </c>
      <c r="G256" s="201" t="s">
        <v>276</v>
      </c>
      <c r="H256" s="202">
        <v>42</v>
      </c>
      <c r="I256" s="903"/>
      <c r="J256" s="203">
        <f>ROUND(I256*H256,2)</f>
        <v>0</v>
      </c>
      <c r="K256" s="200" t="s">
        <v>2720</v>
      </c>
      <c r="L256" s="28"/>
      <c r="M256" s="140" t="s">
        <v>1</v>
      </c>
      <c r="N256" s="141" t="s">
        <v>38</v>
      </c>
      <c r="O256" s="142">
        <v>0.39700000000000002</v>
      </c>
      <c r="P256" s="142">
        <f>O256*H256</f>
        <v>16.673999999999999</v>
      </c>
      <c r="Q256" s="142">
        <v>0</v>
      </c>
      <c r="R256" s="142">
        <f>Q256*H256</f>
        <v>0</v>
      </c>
      <c r="S256" s="142">
        <v>0</v>
      </c>
      <c r="T256" s="143">
        <f>S256*H256</f>
        <v>0</v>
      </c>
      <c r="AR256" s="144" t="s">
        <v>164</v>
      </c>
      <c r="AT256" s="144" t="s">
        <v>160</v>
      </c>
      <c r="AU256" s="144" t="s">
        <v>88</v>
      </c>
      <c r="AY256" s="16" t="s">
        <v>157</v>
      </c>
      <c r="BE256" s="145">
        <f>IF(N256="základní",J256,0)</f>
        <v>0</v>
      </c>
      <c r="BF256" s="145">
        <f>IF(N256="snížená",J256,0)</f>
        <v>0</v>
      </c>
      <c r="BG256" s="145">
        <f>IF(N256="zákl. přenesená",J256,0)</f>
        <v>0</v>
      </c>
      <c r="BH256" s="145">
        <f>IF(N256="sníž. přenesená",J256,0)</f>
        <v>0</v>
      </c>
      <c r="BI256" s="145">
        <f>IF(N256="nulová",J256,0)</f>
        <v>0</v>
      </c>
      <c r="BJ256" s="16" t="s">
        <v>80</v>
      </c>
      <c r="BK256" s="145">
        <f>ROUND(I256*H256,2)</f>
        <v>0</v>
      </c>
      <c r="BL256" s="16" t="s">
        <v>164</v>
      </c>
      <c r="BM256" s="144" t="s">
        <v>7395</v>
      </c>
    </row>
    <row r="257" spans="2:65" s="1" customFormat="1">
      <c r="B257" s="28"/>
      <c r="D257" s="150" t="s">
        <v>214</v>
      </c>
      <c r="F257" s="204" t="s">
        <v>2515</v>
      </c>
      <c r="L257" s="28"/>
      <c r="M257" s="152"/>
      <c r="T257" s="52"/>
      <c r="AT257" s="16" t="s">
        <v>214</v>
      </c>
      <c r="AU257" s="16" t="s">
        <v>88</v>
      </c>
    </row>
    <row r="258" spans="2:65" s="1" customFormat="1" ht="49.15" customHeight="1">
      <c r="B258" s="28"/>
      <c r="C258" s="198" t="s">
        <v>943</v>
      </c>
      <c r="D258" s="198" t="s">
        <v>160</v>
      </c>
      <c r="E258" s="199" t="s">
        <v>6908</v>
      </c>
      <c r="F258" s="200" t="s">
        <v>7396</v>
      </c>
      <c r="G258" s="201" t="s">
        <v>276</v>
      </c>
      <c r="H258" s="202">
        <v>0.5</v>
      </c>
      <c r="I258" s="903"/>
      <c r="J258" s="203">
        <f>ROUND(I258*H258,2)</f>
        <v>0</v>
      </c>
      <c r="K258" s="200" t="s">
        <v>2720</v>
      </c>
      <c r="L258" s="28"/>
      <c r="M258" s="140" t="s">
        <v>1</v>
      </c>
      <c r="N258" s="141" t="s">
        <v>38</v>
      </c>
      <c r="O258" s="142">
        <v>1.48</v>
      </c>
      <c r="P258" s="142">
        <f>O258*H258</f>
        <v>0.74</v>
      </c>
      <c r="Q258" s="142">
        <v>0</v>
      </c>
      <c r="R258" s="142">
        <f>Q258*H258</f>
        <v>0</v>
      </c>
      <c r="S258" s="142">
        <v>0</v>
      </c>
      <c r="T258" s="143">
        <f>S258*H258</f>
        <v>0</v>
      </c>
      <c r="AR258" s="144" t="s">
        <v>164</v>
      </c>
      <c r="AT258" s="144" t="s">
        <v>160</v>
      </c>
      <c r="AU258" s="144" t="s">
        <v>88</v>
      </c>
      <c r="AY258" s="16" t="s">
        <v>157</v>
      </c>
      <c r="BE258" s="145">
        <f>IF(N258="základní",J258,0)</f>
        <v>0</v>
      </c>
      <c r="BF258" s="145">
        <f>IF(N258="snížená",J258,0)</f>
        <v>0</v>
      </c>
      <c r="BG258" s="145">
        <f>IF(N258="zákl. přenesená",J258,0)</f>
        <v>0</v>
      </c>
      <c r="BH258" s="145">
        <f>IF(N258="sníž. přenesená",J258,0)</f>
        <v>0</v>
      </c>
      <c r="BI258" s="145">
        <f>IF(N258="nulová",J258,0)</f>
        <v>0</v>
      </c>
      <c r="BJ258" s="16" t="s">
        <v>80</v>
      </c>
      <c r="BK258" s="145">
        <f>ROUND(I258*H258,2)</f>
        <v>0</v>
      </c>
      <c r="BL258" s="16" t="s">
        <v>164</v>
      </c>
      <c r="BM258" s="144" t="s">
        <v>7397</v>
      </c>
    </row>
    <row r="259" spans="2:65" s="1" customFormat="1">
      <c r="B259" s="28"/>
      <c r="D259" s="150" t="s">
        <v>214</v>
      </c>
      <c r="F259" s="204" t="s">
        <v>7398</v>
      </c>
      <c r="L259" s="28"/>
      <c r="M259" s="152"/>
      <c r="T259" s="52"/>
      <c r="AT259" s="16" t="s">
        <v>214</v>
      </c>
      <c r="AU259" s="16" t="s">
        <v>88</v>
      </c>
    </row>
    <row r="260" spans="2:65" s="11" customFormat="1" ht="25.9" customHeight="1">
      <c r="B260" s="121"/>
      <c r="D260" s="122" t="s">
        <v>71</v>
      </c>
      <c r="E260" s="123" t="s">
        <v>437</v>
      </c>
      <c r="F260" s="123" t="s">
        <v>438</v>
      </c>
      <c r="J260" s="124">
        <f>BK260</f>
        <v>0</v>
      </c>
      <c r="L260" s="121"/>
      <c r="M260" s="125"/>
      <c r="P260" s="126">
        <f>P261+P335+P469+P483+P590+P604+P617</f>
        <v>1904.0210929999998</v>
      </c>
      <c r="R260" s="126">
        <f>R261+R335+R469+R483+R590+R604+R617</f>
        <v>4.4197899999999999</v>
      </c>
      <c r="T260" s="127">
        <f>T261+T335+T469+T483+T590+T604+T617</f>
        <v>4.0870199999999999</v>
      </c>
      <c r="AR260" s="122" t="s">
        <v>88</v>
      </c>
      <c r="AT260" s="128" t="s">
        <v>71</v>
      </c>
      <c r="AU260" s="128" t="s">
        <v>72</v>
      </c>
      <c r="AY260" s="122" t="s">
        <v>157</v>
      </c>
      <c r="BK260" s="129">
        <f>BK261+BK335+BK469+BK483+BK590+BK604+BK617</f>
        <v>0</v>
      </c>
    </row>
    <row r="261" spans="2:65" s="11" customFormat="1" ht="22.9" customHeight="1">
      <c r="B261" s="121"/>
      <c r="D261" s="122" t="s">
        <v>71</v>
      </c>
      <c r="E261" s="130" t="s">
        <v>7399</v>
      </c>
      <c r="F261" s="130" t="s">
        <v>7400</v>
      </c>
      <c r="J261" s="131">
        <f>BK261</f>
        <v>0</v>
      </c>
      <c r="L261" s="121"/>
      <c r="M261" s="125"/>
      <c r="P261" s="126">
        <f>SUM(P262:P334)</f>
        <v>498.38919999999996</v>
      </c>
      <c r="R261" s="126">
        <f>SUM(R262:R334)</f>
        <v>0.80031999999999992</v>
      </c>
      <c r="T261" s="127">
        <f>SUM(T262:T334)</f>
        <v>1.9333600000000002</v>
      </c>
      <c r="AR261" s="122" t="s">
        <v>88</v>
      </c>
      <c r="AT261" s="128" t="s">
        <v>71</v>
      </c>
      <c r="AU261" s="128" t="s">
        <v>80</v>
      </c>
      <c r="AY261" s="122" t="s">
        <v>157</v>
      </c>
      <c r="BK261" s="129">
        <f>SUM(BK262:BK334)</f>
        <v>0</v>
      </c>
    </row>
    <row r="262" spans="2:65" s="1" customFormat="1" ht="33" customHeight="1">
      <c r="B262" s="28"/>
      <c r="C262" s="198" t="s">
        <v>953</v>
      </c>
      <c r="D262" s="198" t="s">
        <v>160</v>
      </c>
      <c r="E262" s="199" t="s">
        <v>7401</v>
      </c>
      <c r="F262" s="200" t="s">
        <v>7402</v>
      </c>
      <c r="G262" s="201" t="s">
        <v>411</v>
      </c>
      <c r="H262" s="202">
        <v>30</v>
      </c>
      <c r="I262" s="903"/>
      <c r="J262" s="203">
        <f>ROUND(I262*H262,2)</f>
        <v>0</v>
      </c>
      <c r="K262" s="200" t="s">
        <v>2720</v>
      </c>
      <c r="L262" s="28"/>
      <c r="M262" s="140" t="s">
        <v>1</v>
      </c>
      <c r="N262" s="141" t="s">
        <v>38</v>
      </c>
      <c r="O262" s="142">
        <v>0.29299999999999998</v>
      </c>
      <c r="P262" s="142">
        <f>O262*H262</f>
        <v>8.7899999999999991</v>
      </c>
      <c r="Q262" s="142">
        <v>0</v>
      </c>
      <c r="R262" s="142">
        <f>Q262*H262</f>
        <v>0</v>
      </c>
      <c r="S262" s="142">
        <v>2.6700000000000002E-2</v>
      </c>
      <c r="T262" s="143">
        <f>S262*H262</f>
        <v>0.80100000000000005</v>
      </c>
      <c r="AR262" s="144" t="s">
        <v>188</v>
      </c>
      <c r="AT262" s="144" t="s">
        <v>160</v>
      </c>
      <c r="AU262" s="144" t="s">
        <v>88</v>
      </c>
      <c r="AY262" s="16" t="s">
        <v>157</v>
      </c>
      <c r="BE262" s="145">
        <f>IF(N262="základní",J262,0)</f>
        <v>0</v>
      </c>
      <c r="BF262" s="145">
        <f>IF(N262="snížená",J262,0)</f>
        <v>0</v>
      </c>
      <c r="BG262" s="145">
        <f>IF(N262="zákl. přenesená",J262,0)</f>
        <v>0</v>
      </c>
      <c r="BH262" s="145">
        <f>IF(N262="sníž. přenesená",J262,0)</f>
        <v>0</v>
      </c>
      <c r="BI262" s="145">
        <f>IF(N262="nulová",J262,0)</f>
        <v>0</v>
      </c>
      <c r="BJ262" s="16" t="s">
        <v>80</v>
      </c>
      <c r="BK262" s="145">
        <f>ROUND(I262*H262,2)</f>
        <v>0</v>
      </c>
      <c r="BL262" s="16" t="s">
        <v>188</v>
      </c>
      <c r="BM262" s="144" t="s">
        <v>7403</v>
      </c>
    </row>
    <row r="263" spans="2:65" s="1" customFormat="1">
      <c r="B263" s="28"/>
      <c r="D263" s="150" t="s">
        <v>214</v>
      </c>
      <c r="F263" s="204" t="s">
        <v>7404</v>
      </c>
      <c r="L263" s="28"/>
      <c r="M263" s="152"/>
      <c r="T263" s="52"/>
      <c r="AT263" s="16" t="s">
        <v>214</v>
      </c>
      <c r="AU263" s="16" t="s">
        <v>88</v>
      </c>
    </row>
    <row r="264" spans="2:65" s="1" customFormat="1" ht="24.25" customHeight="1">
      <c r="B264" s="28"/>
      <c r="C264" s="198" t="s">
        <v>970</v>
      </c>
      <c r="D264" s="198" t="s">
        <v>160</v>
      </c>
      <c r="E264" s="199" t="s">
        <v>7405</v>
      </c>
      <c r="F264" s="200" t="s">
        <v>7406</v>
      </c>
      <c r="G264" s="201" t="s">
        <v>411</v>
      </c>
      <c r="H264" s="202">
        <v>40</v>
      </c>
      <c r="I264" s="903"/>
      <c r="J264" s="203">
        <f>ROUND(I264*H264,2)</f>
        <v>0</v>
      </c>
      <c r="K264" s="200" t="s">
        <v>2720</v>
      </c>
      <c r="L264" s="28"/>
      <c r="M264" s="140" t="s">
        <v>1</v>
      </c>
      <c r="N264" s="141" t="s">
        <v>38</v>
      </c>
      <c r="O264" s="142">
        <v>0.41299999999999998</v>
      </c>
      <c r="P264" s="142">
        <f>O264*H264</f>
        <v>16.52</v>
      </c>
      <c r="Q264" s="142">
        <v>0</v>
      </c>
      <c r="R264" s="142">
        <f>Q264*H264</f>
        <v>0</v>
      </c>
      <c r="S264" s="142">
        <v>1.4919999999999999E-2</v>
      </c>
      <c r="T264" s="143">
        <f>S264*H264</f>
        <v>0.5968</v>
      </c>
      <c r="AR264" s="144" t="s">
        <v>188</v>
      </c>
      <c r="AT264" s="144" t="s">
        <v>160</v>
      </c>
      <c r="AU264" s="144" t="s">
        <v>88</v>
      </c>
      <c r="AY264" s="16" t="s">
        <v>157</v>
      </c>
      <c r="BE264" s="145">
        <f>IF(N264="základní",J264,0)</f>
        <v>0</v>
      </c>
      <c r="BF264" s="145">
        <f>IF(N264="snížená",J264,0)</f>
        <v>0</v>
      </c>
      <c r="BG264" s="145">
        <f>IF(N264="zákl. přenesená",J264,0)</f>
        <v>0</v>
      </c>
      <c r="BH264" s="145">
        <f>IF(N264="sníž. přenesená",J264,0)</f>
        <v>0</v>
      </c>
      <c r="BI264" s="145">
        <f>IF(N264="nulová",J264,0)</f>
        <v>0</v>
      </c>
      <c r="BJ264" s="16" t="s">
        <v>80</v>
      </c>
      <c r="BK264" s="145">
        <f>ROUND(I264*H264,2)</f>
        <v>0</v>
      </c>
      <c r="BL264" s="16" t="s">
        <v>188</v>
      </c>
      <c r="BM264" s="144" t="s">
        <v>7407</v>
      </c>
    </row>
    <row r="265" spans="2:65" s="1" customFormat="1">
      <c r="B265" s="28"/>
      <c r="D265" s="150" t="s">
        <v>214</v>
      </c>
      <c r="F265" s="204" t="s">
        <v>7408</v>
      </c>
      <c r="L265" s="28"/>
      <c r="M265" s="152"/>
      <c r="T265" s="52"/>
      <c r="AT265" s="16" t="s">
        <v>214</v>
      </c>
      <c r="AU265" s="16" t="s">
        <v>88</v>
      </c>
    </row>
    <row r="266" spans="2:65" s="1" customFormat="1" ht="24.25" customHeight="1">
      <c r="B266" s="28"/>
      <c r="C266" s="198" t="s">
        <v>975</v>
      </c>
      <c r="D266" s="198" t="s">
        <v>160</v>
      </c>
      <c r="E266" s="199" t="s">
        <v>7409</v>
      </c>
      <c r="F266" s="200" t="s">
        <v>7410</v>
      </c>
      <c r="G266" s="201" t="s">
        <v>228</v>
      </c>
      <c r="H266" s="202">
        <v>6</v>
      </c>
      <c r="I266" s="903"/>
      <c r="J266" s="203">
        <f>ROUND(I266*H266,2)</f>
        <v>0</v>
      </c>
      <c r="K266" s="200" t="s">
        <v>2720</v>
      </c>
      <c r="L266" s="28"/>
      <c r="M266" s="140" t="s">
        <v>1</v>
      </c>
      <c r="N266" s="141" t="s">
        <v>38</v>
      </c>
      <c r="O266" s="142">
        <v>0.99199999999999999</v>
      </c>
      <c r="P266" s="142">
        <f>O266*H266</f>
        <v>5.952</v>
      </c>
      <c r="Q266" s="142">
        <v>2.0200000000000001E-3</v>
      </c>
      <c r="R266" s="142">
        <f>Q266*H266</f>
        <v>1.2120000000000001E-2</v>
      </c>
      <c r="S266" s="142">
        <v>0</v>
      </c>
      <c r="T266" s="143">
        <f>S266*H266</f>
        <v>0</v>
      </c>
      <c r="AR266" s="144" t="s">
        <v>188</v>
      </c>
      <c r="AT266" s="144" t="s">
        <v>160</v>
      </c>
      <c r="AU266" s="144" t="s">
        <v>88</v>
      </c>
      <c r="AY266" s="16" t="s">
        <v>157</v>
      </c>
      <c r="BE266" s="145">
        <f>IF(N266="základní",J266,0)</f>
        <v>0</v>
      </c>
      <c r="BF266" s="145">
        <f>IF(N266="snížená",J266,0)</f>
        <v>0</v>
      </c>
      <c r="BG266" s="145">
        <f>IF(N266="zákl. přenesená",J266,0)</f>
        <v>0</v>
      </c>
      <c r="BH266" s="145">
        <f>IF(N266="sníž. přenesená",J266,0)</f>
        <v>0</v>
      </c>
      <c r="BI266" s="145">
        <f>IF(N266="nulová",J266,0)</f>
        <v>0</v>
      </c>
      <c r="BJ266" s="16" t="s">
        <v>80</v>
      </c>
      <c r="BK266" s="145">
        <f>ROUND(I266*H266,2)</f>
        <v>0</v>
      </c>
      <c r="BL266" s="16" t="s">
        <v>188</v>
      </c>
      <c r="BM266" s="144" t="s">
        <v>7411</v>
      </c>
    </row>
    <row r="267" spans="2:65" s="1" customFormat="1">
      <c r="B267" s="28"/>
      <c r="D267" s="150" t="s">
        <v>214</v>
      </c>
      <c r="F267" s="204" t="s">
        <v>7412</v>
      </c>
      <c r="L267" s="28"/>
      <c r="M267" s="152"/>
      <c r="T267" s="52"/>
      <c r="AT267" s="16" t="s">
        <v>214</v>
      </c>
      <c r="AU267" s="16" t="s">
        <v>88</v>
      </c>
    </row>
    <row r="268" spans="2:65" s="1" customFormat="1" ht="24.25" customHeight="1">
      <c r="B268" s="28"/>
      <c r="C268" s="198" t="s">
        <v>980</v>
      </c>
      <c r="D268" s="198" t="s">
        <v>160</v>
      </c>
      <c r="E268" s="199" t="s">
        <v>7413</v>
      </c>
      <c r="F268" s="200" t="s">
        <v>7414</v>
      </c>
      <c r="G268" s="201" t="s">
        <v>228</v>
      </c>
      <c r="H268" s="202">
        <v>6</v>
      </c>
      <c r="I268" s="903"/>
      <c r="J268" s="203">
        <f>ROUND(I268*H268,2)</f>
        <v>0</v>
      </c>
      <c r="K268" s="200" t="s">
        <v>2720</v>
      </c>
      <c r="L268" s="28"/>
      <c r="M268" s="140" t="s">
        <v>1</v>
      </c>
      <c r="N268" s="141" t="s">
        <v>38</v>
      </c>
      <c r="O268" s="142">
        <v>0.20599999999999999</v>
      </c>
      <c r="P268" s="142">
        <f>O268*H268</f>
        <v>1.236</v>
      </c>
      <c r="Q268" s="142">
        <v>0</v>
      </c>
      <c r="R268" s="142">
        <f>Q268*H268</f>
        <v>0</v>
      </c>
      <c r="S268" s="142">
        <v>0</v>
      </c>
      <c r="T268" s="143">
        <f>S268*H268</f>
        <v>0</v>
      </c>
      <c r="AR268" s="144" t="s">
        <v>188</v>
      </c>
      <c r="AT268" s="144" t="s">
        <v>160</v>
      </c>
      <c r="AU268" s="144" t="s">
        <v>88</v>
      </c>
      <c r="AY268" s="16" t="s">
        <v>157</v>
      </c>
      <c r="BE268" s="145">
        <f>IF(N268="základní",J268,0)</f>
        <v>0</v>
      </c>
      <c r="BF268" s="145">
        <f>IF(N268="snížená",J268,0)</f>
        <v>0</v>
      </c>
      <c r="BG268" s="145">
        <f>IF(N268="zákl. přenesená",J268,0)</f>
        <v>0</v>
      </c>
      <c r="BH268" s="145">
        <f>IF(N268="sníž. přenesená",J268,0)</f>
        <v>0</v>
      </c>
      <c r="BI268" s="145">
        <f>IF(N268="nulová",J268,0)</f>
        <v>0</v>
      </c>
      <c r="BJ268" s="16" t="s">
        <v>80</v>
      </c>
      <c r="BK268" s="145">
        <f>ROUND(I268*H268,2)</f>
        <v>0</v>
      </c>
      <c r="BL268" s="16" t="s">
        <v>188</v>
      </c>
      <c r="BM268" s="144" t="s">
        <v>7415</v>
      </c>
    </row>
    <row r="269" spans="2:65" s="1" customFormat="1">
      <c r="B269" s="28"/>
      <c r="D269" s="150" t="s">
        <v>214</v>
      </c>
      <c r="F269" s="204" t="s">
        <v>7416</v>
      </c>
      <c r="L269" s="28"/>
      <c r="M269" s="152"/>
      <c r="T269" s="52"/>
      <c r="AT269" s="16" t="s">
        <v>214</v>
      </c>
      <c r="AU269" s="16" t="s">
        <v>88</v>
      </c>
    </row>
    <row r="270" spans="2:65" s="1" customFormat="1" ht="24.25" customHeight="1">
      <c r="B270" s="28"/>
      <c r="C270" s="198" t="s">
        <v>986</v>
      </c>
      <c r="D270" s="198" t="s">
        <v>160</v>
      </c>
      <c r="E270" s="199" t="s">
        <v>7417</v>
      </c>
      <c r="F270" s="200" t="s">
        <v>7418</v>
      </c>
      <c r="G270" s="201" t="s">
        <v>411</v>
      </c>
      <c r="H270" s="202">
        <v>66</v>
      </c>
      <c r="I270" s="903"/>
      <c r="J270" s="203">
        <f>ROUND(I270*H270,2)</f>
        <v>0</v>
      </c>
      <c r="K270" s="200" t="s">
        <v>2720</v>
      </c>
      <c r="L270" s="28"/>
      <c r="M270" s="140" t="s">
        <v>1</v>
      </c>
      <c r="N270" s="141" t="s">
        <v>38</v>
      </c>
      <c r="O270" s="142">
        <v>3.1E-2</v>
      </c>
      <c r="P270" s="142">
        <f>O270*H270</f>
        <v>2.0459999999999998</v>
      </c>
      <c r="Q270" s="142">
        <v>0</v>
      </c>
      <c r="R270" s="142">
        <f>Q270*H270</f>
        <v>0</v>
      </c>
      <c r="S270" s="142">
        <v>2.0999999999999999E-3</v>
      </c>
      <c r="T270" s="143">
        <f>S270*H270</f>
        <v>0.1386</v>
      </c>
      <c r="AR270" s="144" t="s">
        <v>188</v>
      </c>
      <c r="AT270" s="144" t="s">
        <v>160</v>
      </c>
      <c r="AU270" s="144" t="s">
        <v>88</v>
      </c>
      <c r="AY270" s="16" t="s">
        <v>157</v>
      </c>
      <c r="BE270" s="145">
        <f>IF(N270="základní",J270,0)</f>
        <v>0</v>
      </c>
      <c r="BF270" s="145">
        <f>IF(N270="snížená",J270,0)</f>
        <v>0</v>
      </c>
      <c r="BG270" s="145">
        <f>IF(N270="zákl. přenesená",J270,0)</f>
        <v>0</v>
      </c>
      <c r="BH270" s="145">
        <f>IF(N270="sníž. přenesená",J270,0)</f>
        <v>0</v>
      </c>
      <c r="BI270" s="145">
        <f>IF(N270="nulová",J270,0)</f>
        <v>0</v>
      </c>
      <c r="BJ270" s="16" t="s">
        <v>80</v>
      </c>
      <c r="BK270" s="145">
        <f>ROUND(I270*H270,2)</f>
        <v>0</v>
      </c>
      <c r="BL270" s="16" t="s">
        <v>188</v>
      </c>
      <c r="BM270" s="144" t="s">
        <v>7419</v>
      </c>
    </row>
    <row r="271" spans="2:65" s="1" customFormat="1">
      <c r="B271" s="28"/>
      <c r="D271" s="150" t="s">
        <v>214</v>
      </c>
      <c r="F271" s="204" t="s">
        <v>7420</v>
      </c>
      <c r="L271" s="28"/>
      <c r="M271" s="152"/>
      <c r="T271" s="52"/>
      <c r="AT271" s="16" t="s">
        <v>214</v>
      </c>
      <c r="AU271" s="16" t="s">
        <v>88</v>
      </c>
    </row>
    <row r="272" spans="2:65" s="1" customFormat="1" ht="24.25" customHeight="1">
      <c r="B272" s="28"/>
      <c r="C272" s="198" t="s">
        <v>989</v>
      </c>
      <c r="D272" s="198" t="s">
        <v>160</v>
      </c>
      <c r="E272" s="199" t="s">
        <v>7421</v>
      </c>
      <c r="F272" s="200" t="s">
        <v>7422</v>
      </c>
      <c r="G272" s="201" t="s">
        <v>411</v>
      </c>
      <c r="H272" s="202">
        <v>70</v>
      </c>
      <c r="I272" s="903"/>
      <c r="J272" s="203">
        <f>ROUND(I272*H272,2)</f>
        <v>0</v>
      </c>
      <c r="K272" s="200" t="s">
        <v>2720</v>
      </c>
      <c r="L272" s="28"/>
      <c r="M272" s="140" t="s">
        <v>1</v>
      </c>
      <c r="N272" s="141" t="s">
        <v>38</v>
      </c>
      <c r="O272" s="142">
        <v>8.3000000000000004E-2</v>
      </c>
      <c r="P272" s="142">
        <f>O272*H272</f>
        <v>5.8100000000000005</v>
      </c>
      <c r="Q272" s="142">
        <v>0</v>
      </c>
      <c r="R272" s="142">
        <f>Q272*H272</f>
        <v>0</v>
      </c>
      <c r="S272" s="142">
        <v>1.98E-3</v>
      </c>
      <c r="T272" s="143">
        <f>S272*H272</f>
        <v>0.1386</v>
      </c>
      <c r="AR272" s="144" t="s">
        <v>188</v>
      </c>
      <c r="AT272" s="144" t="s">
        <v>160</v>
      </c>
      <c r="AU272" s="144" t="s">
        <v>88</v>
      </c>
      <c r="AY272" s="16" t="s">
        <v>157</v>
      </c>
      <c r="BE272" s="145">
        <f>IF(N272="základní",J272,0)</f>
        <v>0</v>
      </c>
      <c r="BF272" s="145">
        <f>IF(N272="snížená",J272,0)</f>
        <v>0</v>
      </c>
      <c r="BG272" s="145">
        <f>IF(N272="zákl. přenesená",J272,0)</f>
        <v>0</v>
      </c>
      <c r="BH272" s="145">
        <f>IF(N272="sníž. přenesená",J272,0)</f>
        <v>0</v>
      </c>
      <c r="BI272" s="145">
        <f>IF(N272="nulová",J272,0)</f>
        <v>0</v>
      </c>
      <c r="BJ272" s="16" t="s">
        <v>80</v>
      </c>
      <c r="BK272" s="145">
        <f>ROUND(I272*H272,2)</f>
        <v>0</v>
      </c>
      <c r="BL272" s="16" t="s">
        <v>188</v>
      </c>
      <c r="BM272" s="144" t="s">
        <v>7423</v>
      </c>
    </row>
    <row r="273" spans="2:65" s="1" customFormat="1">
      <c r="B273" s="28"/>
      <c r="D273" s="150" t="s">
        <v>214</v>
      </c>
      <c r="F273" s="204" t="s">
        <v>7424</v>
      </c>
      <c r="L273" s="28"/>
      <c r="M273" s="152"/>
      <c r="T273" s="52"/>
      <c r="AT273" s="16" t="s">
        <v>214</v>
      </c>
      <c r="AU273" s="16" t="s">
        <v>88</v>
      </c>
    </row>
    <row r="274" spans="2:65" s="1" customFormat="1" ht="24.25" customHeight="1">
      <c r="B274" s="28"/>
      <c r="C274" s="198" t="s">
        <v>992</v>
      </c>
      <c r="D274" s="198" t="s">
        <v>160</v>
      </c>
      <c r="E274" s="199" t="s">
        <v>7425</v>
      </c>
      <c r="F274" s="200" t="s">
        <v>7426</v>
      </c>
      <c r="G274" s="201" t="s">
        <v>228</v>
      </c>
      <c r="H274" s="202">
        <v>4</v>
      </c>
      <c r="I274" s="903"/>
      <c r="J274" s="203">
        <f>ROUND(I274*H274,2)</f>
        <v>0</v>
      </c>
      <c r="K274" s="200" t="s">
        <v>2720</v>
      </c>
      <c r="L274" s="28"/>
      <c r="M274" s="140" t="s">
        <v>1</v>
      </c>
      <c r="N274" s="141" t="s">
        <v>38</v>
      </c>
      <c r="O274" s="142">
        <v>0.36099999999999999</v>
      </c>
      <c r="P274" s="142">
        <f>O274*H274</f>
        <v>1.444</v>
      </c>
      <c r="Q274" s="142">
        <v>1E-3</v>
      </c>
      <c r="R274" s="142">
        <f>Q274*H274</f>
        <v>4.0000000000000001E-3</v>
      </c>
      <c r="S274" s="142">
        <v>0</v>
      </c>
      <c r="T274" s="143">
        <f>S274*H274</f>
        <v>0</v>
      </c>
      <c r="AR274" s="144" t="s">
        <v>188</v>
      </c>
      <c r="AT274" s="144" t="s">
        <v>160</v>
      </c>
      <c r="AU274" s="144" t="s">
        <v>88</v>
      </c>
      <c r="AY274" s="16" t="s">
        <v>157</v>
      </c>
      <c r="BE274" s="145">
        <f>IF(N274="základní",J274,0)</f>
        <v>0</v>
      </c>
      <c r="BF274" s="145">
        <f>IF(N274="snížená",J274,0)</f>
        <v>0</v>
      </c>
      <c r="BG274" s="145">
        <f>IF(N274="zákl. přenesená",J274,0)</f>
        <v>0</v>
      </c>
      <c r="BH274" s="145">
        <f>IF(N274="sníž. přenesená",J274,0)</f>
        <v>0</v>
      </c>
      <c r="BI274" s="145">
        <f>IF(N274="nulová",J274,0)</f>
        <v>0</v>
      </c>
      <c r="BJ274" s="16" t="s">
        <v>80</v>
      </c>
      <c r="BK274" s="145">
        <f>ROUND(I274*H274,2)</f>
        <v>0</v>
      </c>
      <c r="BL274" s="16" t="s">
        <v>188</v>
      </c>
      <c r="BM274" s="144" t="s">
        <v>7427</v>
      </c>
    </row>
    <row r="275" spans="2:65" s="1" customFormat="1">
      <c r="B275" s="28"/>
      <c r="D275" s="150" t="s">
        <v>214</v>
      </c>
      <c r="F275" s="204" t="s">
        <v>7428</v>
      </c>
      <c r="L275" s="28"/>
      <c r="M275" s="152"/>
      <c r="T275" s="52"/>
      <c r="AT275" s="16" t="s">
        <v>214</v>
      </c>
      <c r="AU275" s="16" t="s">
        <v>88</v>
      </c>
    </row>
    <row r="276" spans="2:65" s="1" customFormat="1" ht="21.75" customHeight="1">
      <c r="B276" s="28"/>
      <c r="C276" s="198" t="s">
        <v>1002</v>
      </c>
      <c r="D276" s="198" t="s">
        <v>160</v>
      </c>
      <c r="E276" s="199" t="s">
        <v>7429</v>
      </c>
      <c r="F276" s="200" t="s">
        <v>7430</v>
      </c>
      <c r="G276" s="201" t="s">
        <v>411</v>
      </c>
      <c r="H276" s="202">
        <v>37</v>
      </c>
      <c r="I276" s="903"/>
      <c r="J276" s="203">
        <f>ROUND(I276*H276,2)</f>
        <v>0</v>
      </c>
      <c r="K276" s="200" t="s">
        <v>2720</v>
      </c>
      <c r="L276" s="28"/>
      <c r="M276" s="140" t="s">
        <v>1</v>
      </c>
      <c r="N276" s="141" t="s">
        <v>38</v>
      </c>
      <c r="O276" s="142">
        <v>0.36299999999999999</v>
      </c>
      <c r="P276" s="142">
        <f>O276*H276</f>
        <v>13.430999999999999</v>
      </c>
      <c r="Q276" s="142">
        <v>1.42E-3</v>
      </c>
      <c r="R276" s="142">
        <f>Q276*H276</f>
        <v>5.2540000000000003E-2</v>
      </c>
      <c r="S276" s="142">
        <v>0</v>
      </c>
      <c r="T276" s="143">
        <f>S276*H276</f>
        <v>0</v>
      </c>
      <c r="AR276" s="144" t="s">
        <v>188</v>
      </c>
      <c r="AT276" s="144" t="s">
        <v>160</v>
      </c>
      <c r="AU276" s="144" t="s">
        <v>88</v>
      </c>
      <c r="AY276" s="16" t="s">
        <v>157</v>
      </c>
      <c r="BE276" s="145">
        <f>IF(N276="základní",J276,0)</f>
        <v>0</v>
      </c>
      <c r="BF276" s="145">
        <f>IF(N276="snížená",J276,0)</f>
        <v>0</v>
      </c>
      <c r="BG276" s="145">
        <f>IF(N276="zákl. přenesená",J276,0)</f>
        <v>0</v>
      </c>
      <c r="BH276" s="145">
        <f>IF(N276="sníž. přenesená",J276,0)</f>
        <v>0</v>
      </c>
      <c r="BI276" s="145">
        <f>IF(N276="nulová",J276,0)</f>
        <v>0</v>
      </c>
      <c r="BJ276" s="16" t="s">
        <v>80</v>
      </c>
      <c r="BK276" s="145">
        <f>ROUND(I276*H276,2)</f>
        <v>0</v>
      </c>
      <c r="BL276" s="16" t="s">
        <v>188</v>
      </c>
      <c r="BM276" s="144" t="s">
        <v>7431</v>
      </c>
    </row>
    <row r="277" spans="2:65" s="1" customFormat="1">
      <c r="B277" s="28"/>
      <c r="D277" s="150" t="s">
        <v>214</v>
      </c>
      <c r="F277" s="204" t="s">
        <v>7432</v>
      </c>
      <c r="L277" s="28"/>
      <c r="M277" s="152"/>
      <c r="T277" s="52"/>
      <c r="AT277" s="16" t="s">
        <v>214</v>
      </c>
      <c r="AU277" s="16" t="s">
        <v>88</v>
      </c>
    </row>
    <row r="278" spans="2:65" s="1" customFormat="1" ht="21.75" customHeight="1">
      <c r="B278" s="28"/>
      <c r="C278" s="198" t="s">
        <v>1005</v>
      </c>
      <c r="D278" s="198" t="s">
        <v>160</v>
      </c>
      <c r="E278" s="199" t="s">
        <v>7433</v>
      </c>
      <c r="F278" s="200" t="s">
        <v>7434</v>
      </c>
      <c r="G278" s="201" t="s">
        <v>411</v>
      </c>
      <c r="H278" s="202">
        <v>49</v>
      </c>
      <c r="I278" s="903"/>
      <c r="J278" s="203">
        <f>ROUND(I278*H278,2)</f>
        <v>0</v>
      </c>
      <c r="K278" s="200" t="s">
        <v>2720</v>
      </c>
      <c r="L278" s="28"/>
      <c r="M278" s="140" t="s">
        <v>1</v>
      </c>
      <c r="N278" s="141" t="s">
        <v>38</v>
      </c>
      <c r="O278" s="142">
        <v>0.38300000000000001</v>
      </c>
      <c r="P278" s="142">
        <f>O278*H278</f>
        <v>18.766999999999999</v>
      </c>
      <c r="Q278" s="142">
        <v>1.97E-3</v>
      </c>
      <c r="R278" s="142">
        <f>Q278*H278</f>
        <v>9.6530000000000005E-2</v>
      </c>
      <c r="S278" s="142">
        <v>0</v>
      </c>
      <c r="T278" s="143">
        <f>S278*H278</f>
        <v>0</v>
      </c>
      <c r="AR278" s="144" t="s">
        <v>188</v>
      </c>
      <c r="AT278" s="144" t="s">
        <v>160</v>
      </c>
      <c r="AU278" s="144" t="s">
        <v>88</v>
      </c>
      <c r="AY278" s="16" t="s">
        <v>157</v>
      </c>
      <c r="BE278" s="145">
        <f>IF(N278="základní",J278,0)</f>
        <v>0</v>
      </c>
      <c r="BF278" s="145">
        <f>IF(N278="snížená",J278,0)</f>
        <v>0</v>
      </c>
      <c r="BG278" s="145">
        <f>IF(N278="zákl. přenesená",J278,0)</f>
        <v>0</v>
      </c>
      <c r="BH278" s="145">
        <f>IF(N278="sníž. přenesená",J278,0)</f>
        <v>0</v>
      </c>
      <c r="BI278" s="145">
        <f>IF(N278="nulová",J278,0)</f>
        <v>0</v>
      </c>
      <c r="BJ278" s="16" t="s">
        <v>80</v>
      </c>
      <c r="BK278" s="145">
        <f>ROUND(I278*H278,2)</f>
        <v>0</v>
      </c>
      <c r="BL278" s="16" t="s">
        <v>188</v>
      </c>
      <c r="BM278" s="144" t="s">
        <v>7435</v>
      </c>
    </row>
    <row r="279" spans="2:65" s="1" customFormat="1">
      <c r="B279" s="28"/>
      <c r="D279" s="150" t="s">
        <v>214</v>
      </c>
      <c r="F279" s="204" t="s">
        <v>7436</v>
      </c>
      <c r="L279" s="28"/>
      <c r="M279" s="152"/>
      <c r="T279" s="52"/>
      <c r="AT279" s="16" t="s">
        <v>214</v>
      </c>
      <c r="AU279" s="16" t="s">
        <v>88</v>
      </c>
    </row>
    <row r="280" spans="2:65" s="1" customFormat="1" ht="21.75" customHeight="1">
      <c r="B280" s="28"/>
      <c r="C280" s="198" t="s">
        <v>1008</v>
      </c>
      <c r="D280" s="198" t="s">
        <v>160</v>
      </c>
      <c r="E280" s="199" t="s">
        <v>7437</v>
      </c>
      <c r="F280" s="200" t="s">
        <v>7438</v>
      </c>
      <c r="G280" s="201" t="s">
        <v>411</v>
      </c>
      <c r="H280" s="202">
        <v>34</v>
      </c>
      <c r="I280" s="903"/>
      <c r="J280" s="203">
        <f>ROUND(I280*H280,2)</f>
        <v>0</v>
      </c>
      <c r="K280" s="200" t="s">
        <v>2720</v>
      </c>
      <c r="L280" s="28"/>
      <c r="M280" s="140" t="s">
        <v>1</v>
      </c>
      <c r="N280" s="141" t="s">
        <v>38</v>
      </c>
      <c r="O280" s="142">
        <v>0.40400000000000003</v>
      </c>
      <c r="P280" s="142">
        <f>O280*H280</f>
        <v>13.736000000000001</v>
      </c>
      <c r="Q280" s="142">
        <v>3.0400000000000002E-3</v>
      </c>
      <c r="R280" s="142">
        <f>Q280*H280</f>
        <v>0.10336000000000001</v>
      </c>
      <c r="S280" s="142">
        <v>0</v>
      </c>
      <c r="T280" s="143">
        <f>S280*H280</f>
        <v>0</v>
      </c>
      <c r="AR280" s="144" t="s">
        <v>188</v>
      </c>
      <c r="AT280" s="144" t="s">
        <v>160</v>
      </c>
      <c r="AU280" s="144" t="s">
        <v>88</v>
      </c>
      <c r="AY280" s="16" t="s">
        <v>157</v>
      </c>
      <c r="BE280" s="145">
        <f>IF(N280="základní",J280,0)</f>
        <v>0</v>
      </c>
      <c r="BF280" s="145">
        <f>IF(N280="snížená",J280,0)</f>
        <v>0</v>
      </c>
      <c r="BG280" s="145">
        <f>IF(N280="zákl. přenesená",J280,0)</f>
        <v>0</v>
      </c>
      <c r="BH280" s="145">
        <f>IF(N280="sníž. přenesená",J280,0)</f>
        <v>0</v>
      </c>
      <c r="BI280" s="145">
        <f>IF(N280="nulová",J280,0)</f>
        <v>0</v>
      </c>
      <c r="BJ280" s="16" t="s">
        <v>80</v>
      </c>
      <c r="BK280" s="145">
        <f>ROUND(I280*H280,2)</f>
        <v>0</v>
      </c>
      <c r="BL280" s="16" t="s">
        <v>188</v>
      </c>
      <c r="BM280" s="144" t="s">
        <v>7439</v>
      </c>
    </row>
    <row r="281" spans="2:65" s="1" customFormat="1">
      <c r="B281" s="28"/>
      <c r="D281" s="150" t="s">
        <v>214</v>
      </c>
      <c r="F281" s="204" t="s">
        <v>7440</v>
      </c>
      <c r="L281" s="28"/>
      <c r="M281" s="152"/>
      <c r="T281" s="52"/>
      <c r="AT281" s="16" t="s">
        <v>214</v>
      </c>
      <c r="AU281" s="16" t="s">
        <v>88</v>
      </c>
    </row>
    <row r="282" spans="2:65" s="1" customFormat="1" ht="21.75" customHeight="1">
      <c r="B282" s="28"/>
      <c r="C282" s="198" t="s">
        <v>1016</v>
      </c>
      <c r="D282" s="198" t="s">
        <v>160</v>
      </c>
      <c r="E282" s="199" t="s">
        <v>7441</v>
      </c>
      <c r="F282" s="200" t="s">
        <v>7442</v>
      </c>
      <c r="G282" s="201" t="s">
        <v>411</v>
      </c>
      <c r="H282" s="202">
        <v>60</v>
      </c>
      <c r="I282" s="903"/>
      <c r="J282" s="203">
        <f>ROUND(I282*H282,2)</f>
        <v>0</v>
      </c>
      <c r="K282" s="200" t="s">
        <v>2720</v>
      </c>
      <c r="L282" s="28"/>
      <c r="M282" s="140" t="s">
        <v>1</v>
      </c>
      <c r="N282" s="141" t="s">
        <v>38</v>
      </c>
      <c r="O282" s="142">
        <v>0.65900000000000003</v>
      </c>
      <c r="P282" s="142">
        <f>O282*H282</f>
        <v>39.54</v>
      </c>
      <c r="Q282" s="142">
        <v>4.0000000000000002E-4</v>
      </c>
      <c r="R282" s="142">
        <f>Q282*H282</f>
        <v>2.4E-2</v>
      </c>
      <c r="S282" s="142">
        <v>0</v>
      </c>
      <c r="T282" s="143">
        <f>S282*H282</f>
        <v>0</v>
      </c>
      <c r="AR282" s="144" t="s">
        <v>188</v>
      </c>
      <c r="AT282" s="144" t="s">
        <v>160</v>
      </c>
      <c r="AU282" s="144" t="s">
        <v>88</v>
      </c>
      <c r="AY282" s="16" t="s">
        <v>157</v>
      </c>
      <c r="BE282" s="145">
        <f>IF(N282="základní",J282,0)</f>
        <v>0</v>
      </c>
      <c r="BF282" s="145">
        <f>IF(N282="snížená",J282,0)</f>
        <v>0</v>
      </c>
      <c r="BG282" s="145">
        <f>IF(N282="zákl. přenesená",J282,0)</f>
        <v>0</v>
      </c>
      <c r="BH282" s="145">
        <f>IF(N282="sníž. přenesená",J282,0)</f>
        <v>0</v>
      </c>
      <c r="BI282" s="145">
        <f>IF(N282="nulová",J282,0)</f>
        <v>0</v>
      </c>
      <c r="BJ282" s="16" t="s">
        <v>80</v>
      </c>
      <c r="BK282" s="145">
        <f>ROUND(I282*H282,2)</f>
        <v>0</v>
      </c>
      <c r="BL282" s="16" t="s">
        <v>188</v>
      </c>
      <c r="BM282" s="144" t="s">
        <v>7443</v>
      </c>
    </row>
    <row r="283" spans="2:65" s="1" customFormat="1">
      <c r="B283" s="28"/>
      <c r="D283" s="150" t="s">
        <v>214</v>
      </c>
      <c r="F283" s="204" t="s">
        <v>7444</v>
      </c>
      <c r="L283" s="28"/>
      <c r="M283" s="152"/>
      <c r="T283" s="52"/>
      <c r="AT283" s="16" t="s">
        <v>214</v>
      </c>
      <c r="AU283" s="16" t="s">
        <v>88</v>
      </c>
    </row>
    <row r="284" spans="2:65" s="1" customFormat="1" ht="21.75" customHeight="1">
      <c r="B284" s="28"/>
      <c r="C284" s="198" t="s">
        <v>1022</v>
      </c>
      <c r="D284" s="198" t="s">
        <v>160</v>
      </c>
      <c r="E284" s="199" t="s">
        <v>7445</v>
      </c>
      <c r="F284" s="200" t="s">
        <v>7446</v>
      </c>
      <c r="G284" s="201" t="s">
        <v>411</v>
      </c>
      <c r="H284" s="202">
        <v>39</v>
      </c>
      <c r="I284" s="903"/>
      <c r="J284" s="203">
        <f>ROUND(I284*H284,2)</f>
        <v>0</v>
      </c>
      <c r="K284" s="200" t="s">
        <v>2720</v>
      </c>
      <c r="L284" s="28"/>
      <c r="M284" s="140" t="s">
        <v>1</v>
      </c>
      <c r="N284" s="141" t="s">
        <v>38</v>
      </c>
      <c r="O284" s="142">
        <v>0.65900000000000003</v>
      </c>
      <c r="P284" s="142">
        <f>O284*H284</f>
        <v>25.701000000000001</v>
      </c>
      <c r="Q284" s="142">
        <v>4.0999999999999999E-4</v>
      </c>
      <c r="R284" s="142">
        <f>Q284*H284</f>
        <v>1.5990000000000001E-2</v>
      </c>
      <c r="S284" s="142">
        <v>0</v>
      </c>
      <c r="T284" s="143">
        <f>S284*H284</f>
        <v>0</v>
      </c>
      <c r="AR284" s="144" t="s">
        <v>188</v>
      </c>
      <c r="AT284" s="144" t="s">
        <v>160</v>
      </c>
      <c r="AU284" s="144" t="s">
        <v>88</v>
      </c>
      <c r="AY284" s="16" t="s">
        <v>157</v>
      </c>
      <c r="BE284" s="145">
        <f>IF(N284="základní",J284,0)</f>
        <v>0</v>
      </c>
      <c r="BF284" s="145">
        <f>IF(N284="snížená",J284,0)</f>
        <v>0</v>
      </c>
      <c r="BG284" s="145">
        <f>IF(N284="zákl. přenesená",J284,0)</f>
        <v>0</v>
      </c>
      <c r="BH284" s="145">
        <f>IF(N284="sníž. přenesená",J284,0)</f>
        <v>0</v>
      </c>
      <c r="BI284" s="145">
        <f>IF(N284="nulová",J284,0)</f>
        <v>0</v>
      </c>
      <c r="BJ284" s="16" t="s">
        <v>80</v>
      </c>
      <c r="BK284" s="145">
        <f>ROUND(I284*H284,2)</f>
        <v>0</v>
      </c>
      <c r="BL284" s="16" t="s">
        <v>188</v>
      </c>
      <c r="BM284" s="144" t="s">
        <v>7447</v>
      </c>
    </row>
    <row r="285" spans="2:65" s="1" customFormat="1">
      <c r="B285" s="28"/>
      <c r="D285" s="150" t="s">
        <v>214</v>
      </c>
      <c r="F285" s="204" t="s">
        <v>7448</v>
      </c>
      <c r="L285" s="28"/>
      <c r="M285" s="152"/>
      <c r="T285" s="52"/>
      <c r="AT285" s="16" t="s">
        <v>214</v>
      </c>
      <c r="AU285" s="16" t="s">
        <v>88</v>
      </c>
    </row>
    <row r="286" spans="2:65" s="1" customFormat="1" ht="21.75" customHeight="1">
      <c r="B286" s="28"/>
      <c r="C286" s="198" t="s">
        <v>1025</v>
      </c>
      <c r="D286" s="198" t="s">
        <v>160</v>
      </c>
      <c r="E286" s="199" t="s">
        <v>7449</v>
      </c>
      <c r="F286" s="200" t="s">
        <v>7450</v>
      </c>
      <c r="G286" s="201" t="s">
        <v>411</v>
      </c>
      <c r="H286" s="202">
        <v>92</v>
      </c>
      <c r="I286" s="903"/>
      <c r="J286" s="203">
        <f>ROUND(I286*H286,2)</f>
        <v>0</v>
      </c>
      <c r="K286" s="200" t="s">
        <v>2720</v>
      </c>
      <c r="L286" s="28"/>
      <c r="M286" s="140" t="s">
        <v>1</v>
      </c>
      <c r="N286" s="141" t="s">
        <v>38</v>
      </c>
      <c r="O286" s="142">
        <v>0.72799999999999998</v>
      </c>
      <c r="P286" s="142">
        <f>O286*H286</f>
        <v>66.975999999999999</v>
      </c>
      <c r="Q286" s="142">
        <v>4.8000000000000001E-4</v>
      </c>
      <c r="R286" s="142">
        <f>Q286*H286</f>
        <v>4.4159999999999998E-2</v>
      </c>
      <c r="S286" s="142">
        <v>0</v>
      </c>
      <c r="T286" s="143">
        <f>S286*H286</f>
        <v>0</v>
      </c>
      <c r="AR286" s="144" t="s">
        <v>188</v>
      </c>
      <c r="AT286" s="144" t="s">
        <v>160</v>
      </c>
      <c r="AU286" s="144" t="s">
        <v>88</v>
      </c>
      <c r="AY286" s="16" t="s">
        <v>157</v>
      </c>
      <c r="BE286" s="145">
        <f>IF(N286="základní",J286,0)</f>
        <v>0</v>
      </c>
      <c r="BF286" s="145">
        <f>IF(N286="snížená",J286,0)</f>
        <v>0</v>
      </c>
      <c r="BG286" s="145">
        <f>IF(N286="zákl. přenesená",J286,0)</f>
        <v>0</v>
      </c>
      <c r="BH286" s="145">
        <f>IF(N286="sníž. přenesená",J286,0)</f>
        <v>0</v>
      </c>
      <c r="BI286" s="145">
        <f>IF(N286="nulová",J286,0)</f>
        <v>0</v>
      </c>
      <c r="BJ286" s="16" t="s">
        <v>80</v>
      </c>
      <c r="BK286" s="145">
        <f>ROUND(I286*H286,2)</f>
        <v>0</v>
      </c>
      <c r="BL286" s="16" t="s">
        <v>188</v>
      </c>
      <c r="BM286" s="144" t="s">
        <v>7451</v>
      </c>
    </row>
    <row r="287" spans="2:65" s="1" customFormat="1">
      <c r="B287" s="28"/>
      <c r="D287" s="150" t="s">
        <v>214</v>
      </c>
      <c r="F287" s="204" t="s">
        <v>7452</v>
      </c>
      <c r="L287" s="28"/>
      <c r="M287" s="152"/>
      <c r="T287" s="52"/>
      <c r="AT287" s="16" t="s">
        <v>214</v>
      </c>
      <c r="AU287" s="16" t="s">
        <v>88</v>
      </c>
    </row>
    <row r="288" spans="2:65" s="1" customFormat="1" ht="24.25" customHeight="1">
      <c r="B288" s="28"/>
      <c r="C288" s="198" t="s">
        <v>1032</v>
      </c>
      <c r="D288" s="198" t="s">
        <v>160</v>
      </c>
      <c r="E288" s="199" t="s">
        <v>7453</v>
      </c>
      <c r="F288" s="200" t="s">
        <v>7454</v>
      </c>
      <c r="G288" s="201" t="s">
        <v>411</v>
      </c>
      <c r="H288" s="202">
        <v>77</v>
      </c>
      <c r="I288" s="903"/>
      <c r="J288" s="203">
        <f>ROUND(I288*H288,2)</f>
        <v>0</v>
      </c>
      <c r="K288" s="200" t="s">
        <v>2720</v>
      </c>
      <c r="L288" s="28"/>
      <c r="M288" s="140" t="s">
        <v>1</v>
      </c>
      <c r="N288" s="141" t="s">
        <v>38</v>
      </c>
      <c r="O288" s="142">
        <v>0.71</v>
      </c>
      <c r="P288" s="142">
        <f>O288*H288</f>
        <v>54.669999999999995</v>
      </c>
      <c r="Q288" s="142">
        <v>9.3000000000000005E-4</v>
      </c>
      <c r="R288" s="142">
        <f>Q288*H288</f>
        <v>7.1610000000000007E-2</v>
      </c>
      <c r="S288" s="142">
        <v>0</v>
      </c>
      <c r="T288" s="143">
        <f>S288*H288</f>
        <v>0</v>
      </c>
      <c r="AR288" s="144" t="s">
        <v>188</v>
      </c>
      <c r="AT288" s="144" t="s">
        <v>160</v>
      </c>
      <c r="AU288" s="144" t="s">
        <v>88</v>
      </c>
      <c r="AY288" s="16" t="s">
        <v>157</v>
      </c>
      <c r="BE288" s="145">
        <f>IF(N288="základní",J288,0)</f>
        <v>0</v>
      </c>
      <c r="BF288" s="145">
        <f>IF(N288="snížená",J288,0)</f>
        <v>0</v>
      </c>
      <c r="BG288" s="145">
        <f>IF(N288="zákl. přenesená",J288,0)</f>
        <v>0</v>
      </c>
      <c r="BH288" s="145">
        <f>IF(N288="sníž. přenesená",J288,0)</f>
        <v>0</v>
      </c>
      <c r="BI288" s="145">
        <f>IF(N288="nulová",J288,0)</f>
        <v>0</v>
      </c>
      <c r="BJ288" s="16" t="s">
        <v>80</v>
      </c>
      <c r="BK288" s="145">
        <f>ROUND(I288*H288,2)</f>
        <v>0</v>
      </c>
      <c r="BL288" s="16" t="s">
        <v>188</v>
      </c>
      <c r="BM288" s="144" t="s">
        <v>7455</v>
      </c>
    </row>
    <row r="289" spans="2:65" s="1" customFormat="1">
      <c r="B289" s="28"/>
      <c r="D289" s="150" t="s">
        <v>214</v>
      </c>
      <c r="F289" s="204" t="s">
        <v>7456</v>
      </c>
      <c r="L289" s="28"/>
      <c r="M289" s="152"/>
      <c r="T289" s="52"/>
      <c r="AT289" s="16" t="s">
        <v>214</v>
      </c>
      <c r="AU289" s="16" t="s">
        <v>88</v>
      </c>
    </row>
    <row r="290" spans="2:65" s="1" customFormat="1" ht="24.25" customHeight="1">
      <c r="B290" s="28"/>
      <c r="C290" s="198" t="s">
        <v>1037</v>
      </c>
      <c r="D290" s="198" t="s">
        <v>160</v>
      </c>
      <c r="E290" s="199" t="s">
        <v>7457</v>
      </c>
      <c r="F290" s="200" t="s">
        <v>7458</v>
      </c>
      <c r="G290" s="201" t="s">
        <v>411</v>
      </c>
      <c r="H290" s="202">
        <v>181</v>
      </c>
      <c r="I290" s="903"/>
      <c r="J290" s="203">
        <f>ROUND(I290*H290,2)</f>
        <v>0</v>
      </c>
      <c r="K290" s="200" t="s">
        <v>2720</v>
      </c>
      <c r="L290" s="28"/>
      <c r="M290" s="140" t="s">
        <v>1</v>
      </c>
      <c r="N290" s="141" t="s">
        <v>38</v>
      </c>
      <c r="O290" s="142">
        <v>0.79</v>
      </c>
      <c r="P290" s="142">
        <f>O290*H290</f>
        <v>142.99</v>
      </c>
      <c r="Q290" s="142">
        <v>1.7700000000000001E-3</v>
      </c>
      <c r="R290" s="142">
        <f>Q290*H290</f>
        <v>0.32037000000000004</v>
      </c>
      <c r="S290" s="142">
        <v>0</v>
      </c>
      <c r="T290" s="143">
        <f>S290*H290</f>
        <v>0</v>
      </c>
      <c r="AR290" s="144" t="s">
        <v>188</v>
      </c>
      <c r="AT290" s="144" t="s">
        <v>160</v>
      </c>
      <c r="AU290" s="144" t="s">
        <v>88</v>
      </c>
      <c r="AY290" s="16" t="s">
        <v>157</v>
      </c>
      <c r="BE290" s="145">
        <f>IF(N290="základní",J290,0)</f>
        <v>0</v>
      </c>
      <c r="BF290" s="145">
        <f>IF(N290="snížená",J290,0)</f>
        <v>0</v>
      </c>
      <c r="BG290" s="145">
        <f>IF(N290="zákl. přenesená",J290,0)</f>
        <v>0</v>
      </c>
      <c r="BH290" s="145">
        <f>IF(N290="sníž. přenesená",J290,0)</f>
        <v>0</v>
      </c>
      <c r="BI290" s="145">
        <f>IF(N290="nulová",J290,0)</f>
        <v>0</v>
      </c>
      <c r="BJ290" s="16" t="s">
        <v>80</v>
      </c>
      <c r="BK290" s="145">
        <f>ROUND(I290*H290,2)</f>
        <v>0</v>
      </c>
      <c r="BL290" s="16" t="s">
        <v>188</v>
      </c>
      <c r="BM290" s="144" t="s">
        <v>7459</v>
      </c>
    </row>
    <row r="291" spans="2:65" s="1" customFormat="1">
      <c r="B291" s="28"/>
      <c r="D291" s="150" t="s">
        <v>214</v>
      </c>
      <c r="F291" s="204" t="s">
        <v>7460</v>
      </c>
      <c r="L291" s="28"/>
      <c r="M291" s="152"/>
      <c r="T291" s="52"/>
      <c r="AT291" s="16" t="s">
        <v>214</v>
      </c>
      <c r="AU291" s="16" t="s">
        <v>88</v>
      </c>
    </row>
    <row r="292" spans="2:65" s="1" customFormat="1" ht="24.25" customHeight="1">
      <c r="B292" s="28"/>
      <c r="C292" s="198" t="s">
        <v>1043</v>
      </c>
      <c r="D292" s="198" t="s">
        <v>160</v>
      </c>
      <c r="E292" s="199" t="s">
        <v>7461</v>
      </c>
      <c r="F292" s="200" t="s">
        <v>7462</v>
      </c>
      <c r="G292" s="201" t="s">
        <v>411</v>
      </c>
      <c r="H292" s="202">
        <v>20</v>
      </c>
      <c r="I292" s="903"/>
      <c r="J292" s="203">
        <f>ROUND(I292*H292,2)</f>
        <v>0</v>
      </c>
      <c r="K292" s="200" t="s">
        <v>2720</v>
      </c>
      <c r="L292" s="28"/>
      <c r="M292" s="140" t="s">
        <v>1</v>
      </c>
      <c r="N292" s="141" t="s">
        <v>38</v>
      </c>
      <c r="O292" s="142">
        <v>0.83</v>
      </c>
      <c r="P292" s="142">
        <f>O292*H292</f>
        <v>16.599999999999998</v>
      </c>
      <c r="Q292" s="142">
        <v>2.33E-3</v>
      </c>
      <c r="R292" s="142">
        <f>Q292*H292</f>
        <v>4.6600000000000003E-2</v>
      </c>
      <c r="S292" s="142">
        <v>0</v>
      </c>
      <c r="T292" s="143">
        <f>S292*H292</f>
        <v>0</v>
      </c>
      <c r="AR292" s="144" t="s">
        <v>188</v>
      </c>
      <c r="AT292" s="144" t="s">
        <v>160</v>
      </c>
      <c r="AU292" s="144" t="s">
        <v>88</v>
      </c>
      <c r="AY292" s="16" t="s">
        <v>157</v>
      </c>
      <c r="BE292" s="145">
        <f>IF(N292="základní",J292,0)</f>
        <v>0</v>
      </c>
      <c r="BF292" s="145">
        <f>IF(N292="snížená",J292,0)</f>
        <v>0</v>
      </c>
      <c r="BG292" s="145">
        <f>IF(N292="zákl. přenesená",J292,0)</f>
        <v>0</v>
      </c>
      <c r="BH292" s="145">
        <f>IF(N292="sníž. přenesená",J292,0)</f>
        <v>0</v>
      </c>
      <c r="BI292" s="145">
        <f>IF(N292="nulová",J292,0)</f>
        <v>0</v>
      </c>
      <c r="BJ292" s="16" t="s">
        <v>80</v>
      </c>
      <c r="BK292" s="145">
        <f>ROUND(I292*H292,2)</f>
        <v>0</v>
      </c>
      <c r="BL292" s="16" t="s">
        <v>188</v>
      </c>
      <c r="BM292" s="144" t="s">
        <v>7463</v>
      </c>
    </row>
    <row r="293" spans="2:65" s="1" customFormat="1">
      <c r="B293" s="28"/>
      <c r="D293" s="150" t="s">
        <v>214</v>
      </c>
      <c r="F293" s="204" t="s">
        <v>7464</v>
      </c>
      <c r="L293" s="28"/>
      <c r="M293" s="152"/>
      <c r="T293" s="52"/>
      <c r="AT293" s="16" t="s">
        <v>214</v>
      </c>
      <c r="AU293" s="16" t="s">
        <v>88</v>
      </c>
    </row>
    <row r="294" spans="2:65" s="1" customFormat="1" ht="24.25" customHeight="1">
      <c r="B294" s="28"/>
      <c r="C294" s="198" t="s">
        <v>1051</v>
      </c>
      <c r="D294" s="198" t="s">
        <v>160</v>
      </c>
      <c r="E294" s="199" t="s">
        <v>7465</v>
      </c>
      <c r="F294" s="200" t="s">
        <v>7466</v>
      </c>
      <c r="G294" s="201" t="s">
        <v>228</v>
      </c>
      <c r="H294" s="202">
        <v>26</v>
      </c>
      <c r="I294" s="903"/>
      <c r="J294" s="203">
        <f>ROUND(I294*H294,2)</f>
        <v>0</v>
      </c>
      <c r="K294" s="200" t="s">
        <v>2720</v>
      </c>
      <c r="L294" s="28"/>
      <c r="M294" s="140" t="s">
        <v>1</v>
      </c>
      <c r="N294" s="141" t="s">
        <v>38</v>
      </c>
      <c r="O294" s="142">
        <v>0.13500000000000001</v>
      </c>
      <c r="P294" s="142">
        <f>O294*H294</f>
        <v>3.5100000000000002</v>
      </c>
      <c r="Q294" s="142">
        <v>0</v>
      </c>
      <c r="R294" s="142">
        <f>Q294*H294</f>
        <v>0</v>
      </c>
      <c r="S294" s="142">
        <v>0</v>
      </c>
      <c r="T294" s="143">
        <f>S294*H294</f>
        <v>0</v>
      </c>
      <c r="AR294" s="144" t="s">
        <v>188</v>
      </c>
      <c r="AT294" s="144" t="s">
        <v>160</v>
      </c>
      <c r="AU294" s="144" t="s">
        <v>88</v>
      </c>
      <c r="AY294" s="16" t="s">
        <v>157</v>
      </c>
      <c r="BE294" s="145">
        <f>IF(N294="základní",J294,0)</f>
        <v>0</v>
      </c>
      <c r="BF294" s="145">
        <f>IF(N294="snížená",J294,0)</f>
        <v>0</v>
      </c>
      <c r="BG294" s="145">
        <f>IF(N294="zákl. přenesená",J294,0)</f>
        <v>0</v>
      </c>
      <c r="BH294" s="145">
        <f>IF(N294="sníž. přenesená",J294,0)</f>
        <v>0</v>
      </c>
      <c r="BI294" s="145">
        <f>IF(N294="nulová",J294,0)</f>
        <v>0</v>
      </c>
      <c r="BJ294" s="16" t="s">
        <v>80</v>
      </c>
      <c r="BK294" s="145">
        <f>ROUND(I294*H294,2)</f>
        <v>0</v>
      </c>
      <c r="BL294" s="16" t="s">
        <v>188</v>
      </c>
      <c r="BM294" s="144" t="s">
        <v>7467</v>
      </c>
    </row>
    <row r="295" spans="2:65" s="1" customFormat="1">
      <c r="B295" s="28"/>
      <c r="D295" s="150" t="s">
        <v>214</v>
      </c>
      <c r="F295" s="204" t="s">
        <v>7468</v>
      </c>
      <c r="L295" s="28"/>
      <c r="M295" s="152"/>
      <c r="T295" s="52"/>
      <c r="AT295" s="16" t="s">
        <v>214</v>
      </c>
      <c r="AU295" s="16" t="s">
        <v>88</v>
      </c>
    </row>
    <row r="296" spans="2:65" s="1" customFormat="1" ht="24.25" customHeight="1">
      <c r="B296" s="28"/>
      <c r="C296" s="198" t="s">
        <v>1057</v>
      </c>
      <c r="D296" s="198" t="s">
        <v>160</v>
      </c>
      <c r="E296" s="199" t="s">
        <v>7469</v>
      </c>
      <c r="F296" s="200" t="s">
        <v>7470</v>
      </c>
      <c r="G296" s="201" t="s">
        <v>228</v>
      </c>
      <c r="H296" s="202">
        <v>20</v>
      </c>
      <c r="I296" s="903"/>
      <c r="J296" s="203">
        <f>ROUND(I296*H296,2)</f>
        <v>0</v>
      </c>
      <c r="K296" s="200" t="s">
        <v>2720</v>
      </c>
      <c r="L296" s="28"/>
      <c r="M296" s="140" t="s">
        <v>1</v>
      </c>
      <c r="N296" s="141" t="s">
        <v>38</v>
      </c>
      <c r="O296" s="142">
        <v>0.157</v>
      </c>
      <c r="P296" s="142">
        <f>O296*H296</f>
        <v>3.14</v>
      </c>
      <c r="Q296" s="142">
        <v>0</v>
      </c>
      <c r="R296" s="142">
        <f>Q296*H296</f>
        <v>0</v>
      </c>
      <c r="S296" s="142">
        <v>0</v>
      </c>
      <c r="T296" s="143">
        <f>S296*H296</f>
        <v>0</v>
      </c>
      <c r="AR296" s="144" t="s">
        <v>188</v>
      </c>
      <c r="AT296" s="144" t="s">
        <v>160</v>
      </c>
      <c r="AU296" s="144" t="s">
        <v>88</v>
      </c>
      <c r="AY296" s="16" t="s">
        <v>157</v>
      </c>
      <c r="BE296" s="145">
        <f>IF(N296="základní",J296,0)</f>
        <v>0</v>
      </c>
      <c r="BF296" s="145">
        <f>IF(N296="snížená",J296,0)</f>
        <v>0</v>
      </c>
      <c r="BG296" s="145">
        <f>IF(N296="zákl. přenesená",J296,0)</f>
        <v>0</v>
      </c>
      <c r="BH296" s="145">
        <f>IF(N296="sníž. přenesená",J296,0)</f>
        <v>0</v>
      </c>
      <c r="BI296" s="145">
        <f>IF(N296="nulová",J296,0)</f>
        <v>0</v>
      </c>
      <c r="BJ296" s="16" t="s">
        <v>80</v>
      </c>
      <c r="BK296" s="145">
        <f>ROUND(I296*H296,2)</f>
        <v>0</v>
      </c>
      <c r="BL296" s="16" t="s">
        <v>188</v>
      </c>
      <c r="BM296" s="144" t="s">
        <v>7471</v>
      </c>
    </row>
    <row r="297" spans="2:65" s="1" customFormat="1">
      <c r="B297" s="28"/>
      <c r="D297" s="150" t="s">
        <v>214</v>
      </c>
      <c r="F297" s="204" t="s">
        <v>7472</v>
      </c>
      <c r="L297" s="28"/>
      <c r="M297" s="152"/>
      <c r="T297" s="52"/>
      <c r="AT297" s="16" t="s">
        <v>214</v>
      </c>
      <c r="AU297" s="16" t="s">
        <v>88</v>
      </c>
    </row>
    <row r="298" spans="2:65" s="1" customFormat="1" ht="24.25" customHeight="1">
      <c r="B298" s="28"/>
      <c r="C298" s="198" t="s">
        <v>1063</v>
      </c>
      <c r="D298" s="198" t="s">
        <v>160</v>
      </c>
      <c r="E298" s="199" t="s">
        <v>7473</v>
      </c>
      <c r="F298" s="200" t="s">
        <v>7474</v>
      </c>
      <c r="G298" s="201" t="s">
        <v>228</v>
      </c>
      <c r="H298" s="202">
        <v>24</v>
      </c>
      <c r="I298" s="903"/>
      <c r="J298" s="203">
        <f>ROUND(I298*H298,2)</f>
        <v>0</v>
      </c>
      <c r="K298" s="200" t="s">
        <v>2720</v>
      </c>
      <c r="L298" s="28"/>
      <c r="M298" s="140" t="s">
        <v>1</v>
      </c>
      <c r="N298" s="141" t="s">
        <v>38</v>
      </c>
      <c r="O298" s="142">
        <v>0.17399999999999999</v>
      </c>
      <c r="P298" s="142">
        <f>O298*H298</f>
        <v>4.1760000000000002</v>
      </c>
      <c r="Q298" s="142">
        <v>0</v>
      </c>
      <c r="R298" s="142">
        <f>Q298*H298</f>
        <v>0</v>
      </c>
      <c r="S298" s="142">
        <v>0</v>
      </c>
      <c r="T298" s="143">
        <f>S298*H298</f>
        <v>0</v>
      </c>
      <c r="AR298" s="144" t="s">
        <v>188</v>
      </c>
      <c r="AT298" s="144" t="s">
        <v>160</v>
      </c>
      <c r="AU298" s="144" t="s">
        <v>88</v>
      </c>
      <c r="AY298" s="16" t="s">
        <v>157</v>
      </c>
      <c r="BE298" s="145">
        <f>IF(N298="základní",J298,0)</f>
        <v>0</v>
      </c>
      <c r="BF298" s="145">
        <f>IF(N298="snížená",J298,0)</f>
        <v>0</v>
      </c>
      <c r="BG298" s="145">
        <f>IF(N298="zákl. přenesená",J298,0)</f>
        <v>0</v>
      </c>
      <c r="BH298" s="145">
        <f>IF(N298="sníž. přenesená",J298,0)</f>
        <v>0</v>
      </c>
      <c r="BI298" s="145">
        <f>IF(N298="nulová",J298,0)</f>
        <v>0</v>
      </c>
      <c r="BJ298" s="16" t="s">
        <v>80</v>
      </c>
      <c r="BK298" s="145">
        <f>ROUND(I298*H298,2)</f>
        <v>0</v>
      </c>
      <c r="BL298" s="16" t="s">
        <v>188</v>
      </c>
      <c r="BM298" s="144" t="s">
        <v>7475</v>
      </c>
    </row>
    <row r="299" spans="2:65" s="1" customFormat="1">
      <c r="B299" s="28"/>
      <c r="D299" s="150" t="s">
        <v>214</v>
      </c>
      <c r="F299" s="204" t="s">
        <v>7476</v>
      </c>
      <c r="L299" s="28"/>
      <c r="M299" s="152"/>
      <c r="T299" s="52"/>
      <c r="AT299" s="16" t="s">
        <v>214</v>
      </c>
      <c r="AU299" s="16" t="s">
        <v>88</v>
      </c>
    </row>
    <row r="300" spans="2:65" s="1" customFormat="1" ht="24.25" customHeight="1">
      <c r="B300" s="28"/>
      <c r="C300" s="198" t="s">
        <v>1070</v>
      </c>
      <c r="D300" s="198" t="s">
        <v>160</v>
      </c>
      <c r="E300" s="199" t="s">
        <v>7477</v>
      </c>
      <c r="F300" s="200" t="s">
        <v>7478</v>
      </c>
      <c r="G300" s="201" t="s">
        <v>228</v>
      </c>
      <c r="H300" s="202">
        <v>2</v>
      </c>
      <c r="I300" s="903"/>
      <c r="J300" s="203">
        <f>ROUND(I300*H300,2)</f>
        <v>0</v>
      </c>
      <c r="K300" s="200" t="s">
        <v>2720</v>
      </c>
      <c r="L300" s="28"/>
      <c r="M300" s="140" t="s">
        <v>1</v>
      </c>
      <c r="N300" s="141" t="s">
        <v>38</v>
      </c>
      <c r="O300" s="142">
        <v>0.21099999999999999</v>
      </c>
      <c r="P300" s="142">
        <f>O300*H300</f>
        <v>0.42199999999999999</v>
      </c>
      <c r="Q300" s="142">
        <v>0</v>
      </c>
      <c r="R300" s="142">
        <f>Q300*H300</f>
        <v>0</v>
      </c>
      <c r="S300" s="142">
        <v>0</v>
      </c>
      <c r="T300" s="143">
        <f>S300*H300</f>
        <v>0</v>
      </c>
      <c r="AR300" s="144" t="s">
        <v>188</v>
      </c>
      <c r="AT300" s="144" t="s">
        <v>160</v>
      </c>
      <c r="AU300" s="144" t="s">
        <v>88</v>
      </c>
      <c r="AY300" s="16" t="s">
        <v>157</v>
      </c>
      <c r="BE300" s="145">
        <f>IF(N300="základní",J300,0)</f>
        <v>0</v>
      </c>
      <c r="BF300" s="145">
        <f>IF(N300="snížená",J300,0)</f>
        <v>0</v>
      </c>
      <c r="BG300" s="145">
        <f>IF(N300="zákl. přenesená",J300,0)</f>
        <v>0</v>
      </c>
      <c r="BH300" s="145">
        <f>IF(N300="sníž. přenesená",J300,0)</f>
        <v>0</v>
      </c>
      <c r="BI300" s="145">
        <f>IF(N300="nulová",J300,0)</f>
        <v>0</v>
      </c>
      <c r="BJ300" s="16" t="s">
        <v>80</v>
      </c>
      <c r="BK300" s="145">
        <f>ROUND(I300*H300,2)</f>
        <v>0</v>
      </c>
      <c r="BL300" s="16" t="s">
        <v>188</v>
      </c>
      <c r="BM300" s="144" t="s">
        <v>7479</v>
      </c>
    </row>
    <row r="301" spans="2:65" s="1" customFormat="1">
      <c r="B301" s="28"/>
      <c r="D301" s="150" t="s">
        <v>214</v>
      </c>
      <c r="F301" s="204" t="s">
        <v>7480</v>
      </c>
      <c r="L301" s="28"/>
      <c r="M301" s="152"/>
      <c r="T301" s="52"/>
      <c r="AT301" s="16" t="s">
        <v>214</v>
      </c>
      <c r="AU301" s="16" t="s">
        <v>88</v>
      </c>
    </row>
    <row r="302" spans="2:65" s="1" customFormat="1" ht="24.25" customHeight="1">
      <c r="B302" s="28"/>
      <c r="C302" s="198" t="s">
        <v>1075</v>
      </c>
      <c r="D302" s="198" t="s">
        <v>160</v>
      </c>
      <c r="E302" s="199" t="s">
        <v>7481</v>
      </c>
      <c r="F302" s="200" t="s">
        <v>7482</v>
      </c>
      <c r="G302" s="201" t="s">
        <v>228</v>
      </c>
      <c r="H302" s="202">
        <v>28</v>
      </c>
      <c r="I302" s="903"/>
      <c r="J302" s="203">
        <f>ROUND(I302*H302,2)</f>
        <v>0</v>
      </c>
      <c r="K302" s="200" t="s">
        <v>2720</v>
      </c>
      <c r="L302" s="28"/>
      <c r="M302" s="140" t="s">
        <v>1</v>
      </c>
      <c r="N302" s="141" t="s">
        <v>38</v>
      </c>
      <c r="O302" s="142">
        <v>0.25900000000000001</v>
      </c>
      <c r="P302" s="142">
        <f>O302*H302</f>
        <v>7.2520000000000007</v>
      </c>
      <c r="Q302" s="142">
        <v>0</v>
      </c>
      <c r="R302" s="142">
        <f>Q302*H302</f>
        <v>0</v>
      </c>
      <c r="S302" s="142">
        <v>0</v>
      </c>
      <c r="T302" s="143">
        <f>S302*H302</f>
        <v>0</v>
      </c>
      <c r="AR302" s="144" t="s">
        <v>188</v>
      </c>
      <c r="AT302" s="144" t="s">
        <v>160</v>
      </c>
      <c r="AU302" s="144" t="s">
        <v>88</v>
      </c>
      <c r="AY302" s="16" t="s">
        <v>157</v>
      </c>
      <c r="BE302" s="145">
        <f>IF(N302="základní",J302,0)</f>
        <v>0</v>
      </c>
      <c r="BF302" s="145">
        <f>IF(N302="snížená",J302,0)</f>
        <v>0</v>
      </c>
      <c r="BG302" s="145">
        <f>IF(N302="zákl. přenesená",J302,0)</f>
        <v>0</v>
      </c>
      <c r="BH302" s="145">
        <f>IF(N302="sníž. přenesená",J302,0)</f>
        <v>0</v>
      </c>
      <c r="BI302" s="145">
        <f>IF(N302="nulová",J302,0)</f>
        <v>0</v>
      </c>
      <c r="BJ302" s="16" t="s">
        <v>80</v>
      </c>
      <c r="BK302" s="145">
        <f>ROUND(I302*H302,2)</f>
        <v>0</v>
      </c>
      <c r="BL302" s="16" t="s">
        <v>188</v>
      </c>
      <c r="BM302" s="144" t="s">
        <v>7483</v>
      </c>
    </row>
    <row r="303" spans="2:65" s="1" customFormat="1">
      <c r="B303" s="28"/>
      <c r="D303" s="150" t="s">
        <v>214</v>
      </c>
      <c r="F303" s="204" t="s">
        <v>7484</v>
      </c>
      <c r="L303" s="28"/>
      <c r="M303" s="152"/>
      <c r="T303" s="52"/>
      <c r="AT303" s="16" t="s">
        <v>214</v>
      </c>
      <c r="AU303" s="16" t="s">
        <v>88</v>
      </c>
    </row>
    <row r="304" spans="2:65" s="1" customFormat="1" ht="24.25" customHeight="1">
      <c r="B304" s="28"/>
      <c r="C304" s="198" t="s">
        <v>1082</v>
      </c>
      <c r="D304" s="198" t="s">
        <v>160</v>
      </c>
      <c r="E304" s="199" t="s">
        <v>7485</v>
      </c>
      <c r="F304" s="200" t="s">
        <v>7486</v>
      </c>
      <c r="G304" s="201" t="s">
        <v>228</v>
      </c>
      <c r="H304" s="202">
        <v>6</v>
      </c>
      <c r="I304" s="903"/>
      <c r="J304" s="203">
        <f>ROUND(I304*H304,2)</f>
        <v>0</v>
      </c>
      <c r="K304" s="200" t="s">
        <v>2720</v>
      </c>
      <c r="L304" s="28"/>
      <c r="M304" s="140" t="s">
        <v>1</v>
      </c>
      <c r="N304" s="141" t="s">
        <v>38</v>
      </c>
      <c r="O304" s="142">
        <v>0.372</v>
      </c>
      <c r="P304" s="142">
        <f>O304*H304</f>
        <v>2.2320000000000002</v>
      </c>
      <c r="Q304" s="142">
        <v>0</v>
      </c>
      <c r="R304" s="142">
        <f>Q304*H304</f>
        <v>0</v>
      </c>
      <c r="S304" s="142">
        <v>2.7560000000000001E-2</v>
      </c>
      <c r="T304" s="143">
        <f>S304*H304</f>
        <v>0.16536000000000001</v>
      </c>
      <c r="AR304" s="144" t="s">
        <v>188</v>
      </c>
      <c r="AT304" s="144" t="s">
        <v>160</v>
      </c>
      <c r="AU304" s="144" t="s">
        <v>88</v>
      </c>
      <c r="AY304" s="16" t="s">
        <v>157</v>
      </c>
      <c r="BE304" s="145">
        <f>IF(N304="základní",J304,0)</f>
        <v>0</v>
      </c>
      <c r="BF304" s="145">
        <f>IF(N304="snížená",J304,0)</f>
        <v>0</v>
      </c>
      <c r="BG304" s="145">
        <f>IF(N304="zákl. přenesená",J304,0)</f>
        <v>0</v>
      </c>
      <c r="BH304" s="145">
        <f>IF(N304="sníž. přenesená",J304,0)</f>
        <v>0</v>
      </c>
      <c r="BI304" s="145">
        <f>IF(N304="nulová",J304,0)</f>
        <v>0</v>
      </c>
      <c r="BJ304" s="16" t="s">
        <v>80</v>
      </c>
      <c r="BK304" s="145">
        <f>ROUND(I304*H304,2)</f>
        <v>0</v>
      </c>
      <c r="BL304" s="16" t="s">
        <v>188</v>
      </c>
      <c r="BM304" s="144" t="s">
        <v>7487</v>
      </c>
    </row>
    <row r="305" spans="2:65" s="1" customFormat="1">
      <c r="B305" s="28"/>
      <c r="D305" s="150" t="s">
        <v>214</v>
      </c>
      <c r="F305" s="204" t="s">
        <v>7488</v>
      </c>
      <c r="L305" s="28"/>
      <c r="M305" s="152"/>
      <c r="T305" s="52"/>
      <c r="AT305" s="16" t="s">
        <v>214</v>
      </c>
      <c r="AU305" s="16" t="s">
        <v>88</v>
      </c>
    </row>
    <row r="306" spans="2:65" s="1" customFormat="1" ht="24.25" customHeight="1">
      <c r="B306" s="28"/>
      <c r="C306" s="198" t="s">
        <v>1088</v>
      </c>
      <c r="D306" s="198" t="s">
        <v>160</v>
      </c>
      <c r="E306" s="199" t="s">
        <v>7489</v>
      </c>
      <c r="F306" s="200" t="s">
        <v>7490</v>
      </c>
      <c r="G306" s="201" t="s">
        <v>228</v>
      </c>
      <c r="H306" s="202">
        <v>5</v>
      </c>
      <c r="I306" s="903"/>
      <c r="J306" s="203">
        <f>ROUND(I306*H306,2)</f>
        <v>0</v>
      </c>
      <c r="K306" s="200" t="s">
        <v>2720</v>
      </c>
      <c r="L306" s="28"/>
      <c r="M306" s="140" t="s">
        <v>1</v>
      </c>
      <c r="N306" s="141" t="s">
        <v>38</v>
      </c>
      <c r="O306" s="142">
        <v>0.46500000000000002</v>
      </c>
      <c r="P306" s="142">
        <f>O306*H306</f>
        <v>2.3250000000000002</v>
      </c>
      <c r="Q306" s="142">
        <v>8.9999999999999998E-4</v>
      </c>
      <c r="R306" s="142">
        <f>Q306*H306</f>
        <v>4.4999999999999997E-3</v>
      </c>
      <c r="S306" s="142">
        <v>0</v>
      </c>
      <c r="T306" s="143">
        <f>S306*H306</f>
        <v>0</v>
      </c>
      <c r="AR306" s="144" t="s">
        <v>188</v>
      </c>
      <c r="AT306" s="144" t="s">
        <v>160</v>
      </c>
      <c r="AU306" s="144" t="s">
        <v>88</v>
      </c>
      <c r="AY306" s="16" t="s">
        <v>157</v>
      </c>
      <c r="BE306" s="145">
        <f>IF(N306="základní",J306,0)</f>
        <v>0</v>
      </c>
      <c r="BF306" s="145">
        <f>IF(N306="snížená",J306,0)</f>
        <v>0</v>
      </c>
      <c r="BG306" s="145">
        <f>IF(N306="zákl. přenesená",J306,0)</f>
        <v>0</v>
      </c>
      <c r="BH306" s="145">
        <f>IF(N306="sníž. přenesená",J306,0)</f>
        <v>0</v>
      </c>
      <c r="BI306" s="145">
        <f>IF(N306="nulová",J306,0)</f>
        <v>0</v>
      </c>
      <c r="BJ306" s="16" t="s">
        <v>80</v>
      </c>
      <c r="BK306" s="145">
        <f>ROUND(I306*H306,2)</f>
        <v>0</v>
      </c>
      <c r="BL306" s="16" t="s">
        <v>188</v>
      </c>
      <c r="BM306" s="144" t="s">
        <v>7491</v>
      </c>
    </row>
    <row r="307" spans="2:65" s="1" customFormat="1">
      <c r="B307" s="28"/>
      <c r="D307" s="150" t="s">
        <v>214</v>
      </c>
      <c r="F307" s="204" t="s">
        <v>7492</v>
      </c>
      <c r="L307" s="28"/>
      <c r="M307" s="152"/>
      <c r="T307" s="52"/>
      <c r="AT307" s="16" t="s">
        <v>214</v>
      </c>
      <c r="AU307" s="16" t="s">
        <v>88</v>
      </c>
    </row>
    <row r="308" spans="2:65" s="1" customFormat="1" ht="16.5" customHeight="1">
      <c r="B308" s="28"/>
      <c r="C308" s="198" t="s">
        <v>1094</v>
      </c>
      <c r="D308" s="198" t="s">
        <v>160</v>
      </c>
      <c r="E308" s="199" t="s">
        <v>7493</v>
      </c>
      <c r="F308" s="200" t="s">
        <v>7494</v>
      </c>
      <c r="G308" s="201" t="s">
        <v>228</v>
      </c>
      <c r="H308" s="202">
        <v>30</v>
      </c>
      <c r="I308" s="903"/>
      <c r="J308" s="203">
        <f>ROUND(I308*H308,2)</f>
        <v>0</v>
      </c>
      <c r="K308" s="200" t="s">
        <v>2720</v>
      </c>
      <c r="L308" s="28"/>
      <c r="M308" s="140" t="s">
        <v>1</v>
      </c>
      <c r="N308" s="141" t="s">
        <v>38</v>
      </c>
      <c r="O308" s="142">
        <v>0.31</v>
      </c>
      <c r="P308" s="142">
        <f>O308*H308</f>
        <v>9.3000000000000007</v>
      </c>
      <c r="Q308" s="142">
        <v>0</v>
      </c>
      <c r="R308" s="142">
        <f>Q308*H308</f>
        <v>0</v>
      </c>
      <c r="S308" s="142">
        <v>3.0999999999999999E-3</v>
      </c>
      <c r="T308" s="143">
        <f>S308*H308</f>
        <v>9.2999999999999999E-2</v>
      </c>
      <c r="AR308" s="144" t="s">
        <v>188</v>
      </c>
      <c r="AT308" s="144" t="s">
        <v>160</v>
      </c>
      <c r="AU308" s="144" t="s">
        <v>88</v>
      </c>
      <c r="AY308" s="16" t="s">
        <v>157</v>
      </c>
      <c r="BE308" s="145">
        <f>IF(N308="základní",J308,0)</f>
        <v>0</v>
      </c>
      <c r="BF308" s="145">
        <f>IF(N308="snížená",J308,0)</f>
        <v>0</v>
      </c>
      <c r="BG308" s="145">
        <f>IF(N308="zákl. přenesená",J308,0)</f>
        <v>0</v>
      </c>
      <c r="BH308" s="145">
        <f>IF(N308="sníž. přenesená",J308,0)</f>
        <v>0</v>
      </c>
      <c r="BI308" s="145">
        <f>IF(N308="nulová",J308,0)</f>
        <v>0</v>
      </c>
      <c r="BJ308" s="16" t="s">
        <v>80</v>
      </c>
      <c r="BK308" s="145">
        <f>ROUND(I308*H308,2)</f>
        <v>0</v>
      </c>
      <c r="BL308" s="16" t="s">
        <v>188</v>
      </c>
      <c r="BM308" s="144" t="s">
        <v>7495</v>
      </c>
    </row>
    <row r="309" spans="2:65" s="1" customFormat="1">
      <c r="B309" s="28"/>
      <c r="D309" s="150" t="s">
        <v>214</v>
      </c>
      <c r="F309" s="204" t="s">
        <v>7496</v>
      </c>
      <c r="L309" s="28"/>
      <c r="M309" s="152"/>
      <c r="T309" s="52"/>
      <c r="AT309" s="16" t="s">
        <v>214</v>
      </c>
      <c r="AU309" s="16" t="s">
        <v>88</v>
      </c>
    </row>
    <row r="310" spans="2:65" s="1" customFormat="1" ht="24.25" customHeight="1">
      <c r="B310" s="28"/>
      <c r="C310" s="198" t="s">
        <v>1100</v>
      </c>
      <c r="D310" s="198" t="s">
        <v>160</v>
      </c>
      <c r="E310" s="199" t="s">
        <v>7497</v>
      </c>
      <c r="F310" s="200" t="s">
        <v>7498</v>
      </c>
      <c r="G310" s="201" t="s">
        <v>228</v>
      </c>
      <c r="H310" s="202">
        <v>5</v>
      </c>
      <c r="I310" s="903"/>
      <c r="J310" s="203">
        <f>ROUND(I310*H310,2)</f>
        <v>0</v>
      </c>
      <c r="K310" s="200" t="s">
        <v>2720</v>
      </c>
      <c r="L310" s="28"/>
      <c r="M310" s="140" t="s">
        <v>1</v>
      </c>
      <c r="N310" s="141" t="s">
        <v>38</v>
      </c>
      <c r="O310" s="142">
        <v>0.113</v>
      </c>
      <c r="P310" s="142">
        <f>O310*H310</f>
        <v>0.56500000000000006</v>
      </c>
      <c r="Q310" s="142">
        <v>3.4000000000000002E-4</v>
      </c>
      <c r="R310" s="142">
        <f>Q310*H310</f>
        <v>1.7000000000000001E-3</v>
      </c>
      <c r="S310" s="142">
        <v>0</v>
      </c>
      <c r="T310" s="143">
        <f>S310*H310</f>
        <v>0</v>
      </c>
      <c r="AR310" s="144" t="s">
        <v>188</v>
      </c>
      <c r="AT310" s="144" t="s">
        <v>160</v>
      </c>
      <c r="AU310" s="144" t="s">
        <v>88</v>
      </c>
      <c r="AY310" s="16" t="s">
        <v>157</v>
      </c>
      <c r="BE310" s="145">
        <f>IF(N310="základní",J310,0)</f>
        <v>0</v>
      </c>
      <c r="BF310" s="145">
        <f>IF(N310="snížená",J310,0)</f>
        <v>0</v>
      </c>
      <c r="BG310" s="145">
        <f>IF(N310="zákl. přenesená",J310,0)</f>
        <v>0</v>
      </c>
      <c r="BH310" s="145">
        <f>IF(N310="sníž. přenesená",J310,0)</f>
        <v>0</v>
      </c>
      <c r="BI310" s="145">
        <f>IF(N310="nulová",J310,0)</f>
        <v>0</v>
      </c>
      <c r="BJ310" s="16" t="s">
        <v>80</v>
      </c>
      <c r="BK310" s="145">
        <f>ROUND(I310*H310,2)</f>
        <v>0</v>
      </c>
      <c r="BL310" s="16" t="s">
        <v>188</v>
      </c>
      <c r="BM310" s="144" t="s">
        <v>7499</v>
      </c>
    </row>
    <row r="311" spans="2:65" s="1" customFormat="1">
      <c r="B311" s="28"/>
      <c r="D311" s="150" t="s">
        <v>214</v>
      </c>
      <c r="F311" s="204" t="s">
        <v>7500</v>
      </c>
      <c r="L311" s="28"/>
      <c r="M311" s="152"/>
      <c r="T311" s="52"/>
      <c r="AT311" s="16" t="s">
        <v>214</v>
      </c>
      <c r="AU311" s="16" t="s">
        <v>88</v>
      </c>
    </row>
    <row r="312" spans="2:65" s="1" customFormat="1" ht="16.5" customHeight="1">
      <c r="B312" s="28"/>
      <c r="C312" s="198" t="s">
        <v>1106</v>
      </c>
      <c r="D312" s="198" t="s">
        <v>160</v>
      </c>
      <c r="E312" s="199" t="s">
        <v>7501</v>
      </c>
      <c r="F312" s="200" t="s">
        <v>7502</v>
      </c>
      <c r="G312" s="201" t="s">
        <v>228</v>
      </c>
      <c r="H312" s="202">
        <v>5</v>
      </c>
      <c r="I312" s="903"/>
      <c r="J312" s="203">
        <f>ROUND(I312*H312,2)</f>
        <v>0</v>
      </c>
      <c r="K312" s="200" t="s">
        <v>2720</v>
      </c>
      <c r="L312" s="28"/>
      <c r="M312" s="140" t="s">
        <v>1</v>
      </c>
      <c r="N312" s="141" t="s">
        <v>38</v>
      </c>
      <c r="O312" s="142">
        <v>0.17699999999999999</v>
      </c>
      <c r="P312" s="142">
        <f>O312*H312</f>
        <v>0.88500000000000001</v>
      </c>
      <c r="Q312" s="142">
        <v>2.9E-4</v>
      </c>
      <c r="R312" s="142">
        <f>Q312*H312</f>
        <v>1.4499999999999999E-3</v>
      </c>
      <c r="S312" s="142">
        <v>0</v>
      </c>
      <c r="T312" s="143">
        <f>S312*H312</f>
        <v>0</v>
      </c>
      <c r="AR312" s="144" t="s">
        <v>188</v>
      </c>
      <c r="AT312" s="144" t="s">
        <v>160</v>
      </c>
      <c r="AU312" s="144" t="s">
        <v>88</v>
      </c>
      <c r="AY312" s="16" t="s">
        <v>157</v>
      </c>
      <c r="BE312" s="145">
        <f>IF(N312="základní",J312,0)</f>
        <v>0</v>
      </c>
      <c r="BF312" s="145">
        <f>IF(N312="snížená",J312,0)</f>
        <v>0</v>
      </c>
      <c r="BG312" s="145">
        <f>IF(N312="zákl. přenesená",J312,0)</f>
        <v>0</v>
      </c>
      <c r="BH312" s="145">
        <f>IF(N312="sníž. přenesená",J312,0)</f>
        <v>0</v>
      </c>
      <c r="BI312" s="145">
        <f>IF(N312="nulová",J312,0)</f>
        <v>0</v>
      </c>
      <c r="BJ312" s="16" t="s">
        <v>80</v>
      </c>
      <c r="BK312" s="145">
        <f>ROUND(I312*H312,2)</f>
        <v>0</v>
      </c>
      <c r="BL312" s="16" t="s">
        <v>188</v>
      </c>
      <c r="BM312" s="144" t="s">
        <v>7503</v>
      </c>
    </row>
    <row r="313" spans="2:65" s="1" customFormat="1">
      <c r="B313" s="28"/>
      <c r="D313" s="150" t="s">
        <v>214</v>
      </c>
      <c r="F313" s="204" t="s">
        <v>7504</v>
      </c>
      <c r="L313" s="28"/>
      <c r="M313" s="152"/>
      <c r="T313" s="52"/>
      <c r="AT313" s="16" t="s">
        <v>214</v>
      </c>
      <c r="AU313" s="16" t="s">
        <v>88</v>
      </c>
    </row>
    <row r="314" spans="2:65" s="1" customFormat="1" ht="24.25" customHeight="1">
      <c r="B314" s="28"/>
      <c r="C314" s="198" t="s">
        <v>1112</v>
      </c>
      <c r="D314" s="198" t="s">
        <v>160</v>
      </c>
      <c r="E314" s="199" t="s">
        <v>7505</v>
      </c>
      <c r="F314" s="200" t="s">
        <v>7506</v>
      </c>
      <c r="G314" s="201" t="s">
        <v>228</v>
      </c>
      <c r="H314" s="202">
        <v>5</v>
      </c>
      <c r="I314" s="903"/>
      <c r="J314" s="203">
        <f>ROUND(I314*H314,2)</f>
        <v>0</v>
      </c>
      <c r="K314" s="200" t="s">
        <v>2720</v>
      </c>
      <c r="L314" s="28"/>
      <c r="M314" s="140" t="s">
        <v>1</v>
      </c>
      <c r="N314" s="141" t="s">
        <v>38</v>
      </c>
      <c r="O314" s="142">
        <v>0.113</v>
      </c>
      <c r="P314" s="142">
        <f>O314*H314</f>
        <v>0.56500000000000006</v>
      </c>
      <c r="Q314" s="142">
        <v>1.7000000000000001E-4</v>
      </c>
      <c r="R314" s="142">
        <f>Q314*H314</f>
        <v>8.5000000000000006E-4</v>
      </c>
      <c r="S314" s="142">
        <v>0</v>
      </c>
      <c r="T314" s="143">
        <f>S314*H314</f>
        <v>0</v>
      </c>
      <c r="AR314" s="144" t="s">
        <v>188</v>
      </c>
      <c r="AT314" s="144" t="s">
        <v>160</v>
      </c>
      <c r="AU314" s="144" t="s">
        <v>88</v>
      </c>
      <c r="AY314" s="16" t="s">
        <v>157</v>
      </c>
      <c r="BE314" s="145">
        <f>IF(N314="základní",J314,0)</f>
        <v>0</v>
      </c>
      <c r="BF314" s="145">
        <f>IF(N314="snížená",J314,0)</f>
        <v>0</v>
      </c>
      <c r="BG314" s="145">
        <f>IF(N314="zákl. přenesená",J314,0)</f>
        <v>0</v>
      </c>
      <c r="BH314" s="145">
        <f>IF(N314="sníž. přenesená",J314,0)</f>
        <v>0</v>
      </c>
      <c r="BI314" s="145">
        <f>IF(N314="nulová",J314,0)</f>
        <v>0</v>
      </c>
      <c r="BJ314" s="16" t="s">
        <v>80</v>
      </c>
      <c r="BK314" s="145">
        <f>ROUND(I314*H314,2)</f>
        <v>0</v>
      </c>
      <c r="BL314" s="16" t="s">
        <v>188</v>
      </c>
      <c r="BM314" s="144" t="s">
        <v>7507</v>
      </c>
    </row>
    <row r="315" spans="2:65" s="1" customFormat="1">
      <c r="B315" s="28"/>
      <c r="D315" s="150" t="s">
        <v>214</v>
      </c>
      <c r="F315" s="204" t="s">
        <v>7508</v>
      </c>
      <c r="L315" s="28"/>
      <c r="M315" s="152"/>
      <c r="T315" s="52"/>
      <c r="AT315" s="16" t="s">
        <v>214</v>
      </c>
      <c r="AU315" s="16" t="s">
        <v>88</v>
      </c>
    </row>
    <row r="316" spans="2:65" s="1" customFormat="1" ht="21.75" customHeight="1">
      <c r="B316" s="28"/>
      <c r="C316" s="198" t="s">
        <v>1118</v>
      </c>
      <c r="D316" s="198" t="s">
        <v>160</v>
      </c>
      <c r="E316" s="199" t="s">
        <v>7509</v>
      </c>
      <c r="F316" s="200" t="s">
        <v>7510</v>
      </c>
      <c r="G316" s="201" t="s">
        <v>228</v>
      </c>
      <c r="H316" s="202">
        <v>3</v>
      </c>
      <c r="I316" s="903"/>
      <c r="J316" s="203">
        <f>ROUND(I316*H316,2)</f>
        <v>0</v>
      </c>
      <c r="K316" s="200" t="s">
        <v>2720</v>
      </c>
      <c r="L316" s="28"/>
      <c r="M316" s="140" t="s">
        <v>1</v>
      </c>
      <c r="N316" s="141" t="s">
        <v>38</v>
      </c>
      <c r="O316" s="142">
        <v>0.113</v>
      </c>
      <c r="P316" s="142">
        <f>O316*H316</f>
        <v>0.33900000000000002</v>
      </c>
      <c r="Q316" s="142">
        <v>1.8000000000000001E-4</v>
      </c>
      <c r="R316" s="142">
        <f>Q316*H316</f>
        <v>5.4000000000000001E-4</v>
      </c>
      <c r="S316" s="142">
        <v>0</v>
      </c>
      <c r="T316" s="143">
        <f>S316*H316</f>
        <v>0</v>
      </c>
      <c r="AR316" s="144" t="s">
        <v>188</v>
      </c>
      <c r="AT316" s="144" t="s">
        <v>160</v>
      </c>
      <c r="AU316" s="144" t="s">
        <v>88</v>
      </c>
      <c r="AY316" s="16" t="s">
        <v>157</v>
      </c>
      <c r="BE316" s="145">
        <f>IF(N316="základní",J316,0)</f>
        <v>0</v>
      </c>
      <c r="BF316" s="145">
        <f>IF(N316="snížená",J316,0)</f>
        <v>0</v>
      </c>
      <c r="BG316" s="145">
        <f>IF(N316="zákl. přenesená",J316,0)</f>
        <v>0</v>
      </c>
      <c r="BH316" s="145">
        <f>IF(N316="sníž. přenesená",J316,0)</f>
        <v>0</v>
      </c>
      <c r="BI316" s="145">
        <f>IF(N316="nulová",J316,0)</f>
        <v>0</v>
      </c>
      <c r="BJ316" s="16" t="s">
        <v>80</v>
      </c>
      <c r="BK316" s="145">
        <f>ROUND(I316*H316,2)</f>
        <v>0</v>
      </c>
      <c r="BL316" s="16" t="s">
        <v>188</v>
      </c>
      <c r="BM316" s="144" t="s">
        <v>7511</v>
      </c>
    </row>
    <row r="317" spans="2:65" s="1" customFormat="1">
      <c r="B317" s="28"/>
      <c r="D317" s="150" t="s">
        <v>214</v>
      </c>
      <c r="F317" s="204" t="s">
        <v>7512</v>
      </c>
      <c r="L317" s="28"/>
      <c r="M317" s="152"/>
      <c r="T317" s="52"/>
      <c r="AT317" s="16" t="s">
        <v>214</v>
      </c>
      <c r="AU317" s="16" t="s">
        <v>88</v>
      </c>
    </row>
    <row r="318" spans="2:65" s="1" customFormat="1" ht="24.25" customHeight="1">
      <c r="B318" s="28"/>
      <c r="C318" s="198" t="s">
        <v>1123</v>
      </c>
      <c r="D318" s="198" t="s">
        <v>160</v>
      </c>
      <c r="E318" s="199" t="s">
        <v>7513</v>
      </c>
      <c r="F318" s="200" t="s">
        <v>7514</v>
      </c>
      <c r="G318" s="201" t="s">
        <v>411</v>
      </c>
      <c r="H318" s="202">
        <v>555</v>
      </c>
      <c r="I318" s="903"/>
      <c r="J318" s="203">
        <f>ROUND(I318*H318,2)</f>
        <v>0</v>
      </c>
      <c r="K318" s="200" t="s">
        <v>2720</v>
      </c>
      <c r="L318" s="28"/>
      <c r="M318" s="140" t="s">
        <v>1</v>
      </c>
      <c r="N318" s="141" t="s">
        <v>38</v>
      </c>
      <c r="O318" s="142">
        <v>4.8000000000000001E-2</v>
      </c>
      <c r="P318" s="142">
        <f>O318*H318</f>
        <v>26.64</v>
      </c>
      <c r="Q318" s="142">
        <v>0</v>
      </c>
      <c r="R318" s="142">
        <f>Q318*H318</f>
        <v>0</v>
      </c>
      <c r="S318" s="142">
        <v>0</v>
      </c>
      <c r="T318" s="143">
        <f>S318*H318</f>
        <v>0</v>
      </c>
      <c r="AR318" s="144" t="s">
        <v>188</v>
      </c>
      <c r="AT318" s="144" t="s">
        <v>160</v>
      </c>
      <c r="AU318" s="144" t="s">
        <v>88</v>
      </c>
      <c r="AY318" s="16" t="s">
        <v>157</v>
      </c>
      <c r="BE318" s="145">
        <f>IF(N318="základní",J318,0)</f>
        <v>0</v>
      </c>
      <c r="BF318" s="145">
        <f>IF(N318="snížená",J318,0)</f>
        <v>0</v>
      </c>
      <c r="BG318" s="145">
        <f>IF(N318="zákl. přenesená",J318,0)</f>
        <v>0</v>
      </c>
      <c r="BH318" s="145">
        <f>IF(N318="sníž. přenesená",J318,0)</f>
        <v>0</v>
      </c>
      <c r="BI318" s="145">
        <f>IF(N318="nulová",J318,0)</f>
        <v>0</v>
      </c>
      <c r="BJ318" s="16" t="s">
        <v>80</v>
      </c>
      <c r="BK318" s="145">
        <f>ROUND(I318*H318,2)</f>
        <v>0</v>
      </c>
      <c r="BL318" s="16" t="s">
        <v>188</v>
      </c>
      <c r="BM318" s="144" t="s">
        <v>7515</v>
      </c>
    </row>
    <row r="319" spans="2:65" s="1" customFormat="1">
      <c r="B319" s="28"/>
      <c r="D319" s="150" t="s">
        <v>214</v>
      </c>
      <c r="F319" s="204" t="s">
        <v>7516</v>
      </c>
      <c r="L319" s="28"/>
      <c r="M319" s="152"/>
      <c r="T319" s="52"/>
      <c r="AT319" s="16" t="s">
        <v>214</v>
      </c>
      <c r="AU319" s="16" t="s">
        <v>88</v>
      </c>
    </row>
    <row r="320" spans="2:65" s="1" customFormat="1" ht="24.25" customHeight="1">
      <c r="B320" s="28"/>
      <c r="C320" s="198" t="s">
        <v>1129</v>
      </c>
      <c r="D320" s="198" t="s">
        <v>160</v>
      </c>
      <c r="E320" s="199" t="s">
        <v>7517</v>
      </c>
      <c r="F320" s="200" t="s">
        <v>7518</v>
      </c>
      <c r="G320" s="201" t="s">
        <v>411</v>
      </c>
      <c r="H320" s="202">
        <v>34</v>
      </c>
      <c r="I320" s="903"/>
      <c r="J320" s="203">
        <f>ROUND(I320*H320,2)</f>
        <v>0</v>
      </c>
      <c r="K320" s="200" t="s">
        <v>2720</v>
      </c>
      <c r="L320" s="28"/>
      <c r="M320" s="140" t="s">
        <v>1</v>
      </c>
      <c r="N320" s="141" t="s">
        <v>38</v>
      </c>
      <c r="O320" s="142">
        <v>5.8999999999999997E-2</v>
      </c>
      <c r="P320" s="142">
        <f>O320*H320</f>
        <v>2.0059999999999998</v>
      </c>
      <c r="Q320" s="142">
        <v>0</v>
      </c>
      <c r="R320" s="142">
        <f>Q320*H320</f>
        <v>0</v>
      </c>
      <c r="S320" s="142">
        <v>0</v>
      </c>
      <c r="T320" s="143">
        <f>S320*H320</f>
        <v>0</v>
      </c>
      <c r="AR320" s="144" t="s">
        <v>188</v>
      </c>
      <c r="AT320" s="144" t="s">
        <v>160</v>
      </c>
      <c r="AU320" s="144" t="s">
        <v>88</v>
      </c>
      <c r="AY320" s="16" t="s">
        <v>157</v>
      </c>
      <c r="BE320" s="145">
        <f>IF(N320="základní",J320,0)</f>
        <v>0</v>
      </c>
      <c r="BF320" s="145">
        <f>IF(N320="snížená",J320,0)</f>
        <v>0</v>
      </c>
      <c r="BG320" s="145">
        <f>IF(N320="zákl. přenesená",J320,0)</f>
        <v>0</v>
      </c>
      <c r="BH320" s="145">
        <f>IF(N320="sníž. přenesená",J320,0)</f>
        <v>0</v>
      </c>
      <c r="BI320" s="145">
        <f>IF(N320="nulová",J320,0)</f>
        <v>0</v>
      </c>
      <c r="BJ320" s="16" t="s">
        <v>80</v>
      </c>
      <c r="BK320" s="145">
        <f>ROUND(I320*H320,2)</f>
        <v>0</v>
      </c>
      <c r="BL320" s="16" t="s">
        <v>188</v>
      </c>
      <c r="BM320" s="144" t="s">
        <v>7519</v>
      </c>
    </row>
    <row r="321" spans="2:65" s="1" customFormat="1">
      <c r="B321" s="28"/>
      <c r="D321" s="150" t="s">
        <v>214</v>
      </c>
      <c r="F321" s="204" t="s">
        <v>7520</v>
      </c>
      <c r="L321" s="28"/>
      <c r="M321" s="152"/>
      <c r="T321" s="52"/>
      <c r="AT321" s="16" t="s">
        <v>214</v>
      </c>
      <c r="AU321" s="16" t="s">
        <v>88</v>
      </c>
    </row>
    <row r="322" spans="2:65" s="1" customFormat="1" ht="16.5" customHeight="1">
      <c r="B322" s="28"/>
      <c r="C322" s="198" t="s">
        <v>1135</v>
      </c>
      <c r="D322" s="198" t="s">
        <v>160</v>
      </c>
      <c r="E322" s="199" t="s">
        <v>7521</v>
      </c>
      <c r="F322" s="200" t="s">
        <v>7522</v>
      </c>
      <c r="G322" s="201" t="s">
        <v>211</v>
      </c>
      <c r="H322" s="202">
        <v>48</v>
      </c>
      <c r="I322" s="903"/>
      <c r="J322" s="203">
        <f t="shared" ref="J322:J333" si="0">ROUND(I322*H322,2)</f>
        <v>0</v>
      </c>
      <c r="K322" s="200" t="s">
        <v>1</v>
      </c>
      <c r="L322" s="28"/>
      <c r="M322" s="140" t="s">
        <v>1</v>
      </c>
      <c r="N322" s="141" t="s">
        <v>38</v>
      </c>
      <c r="O322" s="142">
        <v>0</v>
      </c>
      <c r="P322" s="142">
        <f t="shared" ref="P322:P333" si="1">O322*H322</f>
        <v>0</v>
      </c>
      <c r="Q322" s="142">
        <v>0</v>
      </c>
      <c r="R322" s="142">
        <f t="shared" ref="R322:R333" si="2">Q322*H322</f>
        <v>0</v>
      </c>
      <c r="S322" s="142">
        <v>0</v>
      </c>
      <c r="T322" s="143">
        <f t="shared" ref="T322:T333" si="3">S322*H322</f>
        <v>0</v>
      </c>
      <c r="AR322" s="144" t="s">
        <v>188</v>
      </c>
      <c r="AT322" s="144" t="s">
        <v>160</v>
      </c>
      <c r="AU322" s="144" t="s">
        <v>88</v>
      </c>
      <c r="AY322" s="16" t="s">
        <v>157</v>
      </c>
      <c r="BE322" s="145">
        <f t="shared" ref="BE322:BE333" si="4">IF(N322="základní",J322,0)</f>
        <v>0</v>
      </c>
      <c r="BF322" s="145">
        <f t="shared" ref="BF322:BF333" si="5">IF(N322="snížená",J322,0)</f>
        <v>0</v>
      </c>
      <c r="BG322" s="145">
        <f t="shared" ref="BG322:BG333" si="6">IF(N322="zákl. přenesená",J322,0)</f>
        <v>0</v>
      </c>
      <c r="BH322" s="145">
        <f t="shared" ref="BH322:BH333" si="7">IF(N322="sníž. přenesená",J322,0)</f>
        <v>0</v>
      </c>
      <c r="BI322" s="145">
        <f t="shared" ref="BI322:BI333" si="8">IF(N322="nulová",J322,0)</f>
        <v>0</v>
      </c>
      <c r="BJ322" s="16" t="s">
        <v>80</v>
      </c>
      <c r="BK322" s="145">
        <f t="shared" ref="BK322:BK333" si="9">ROUND(I322*H322,2)</f>
        <v>0</v>
      </c>
      <c r="BL322" s="16" t="s">
        <v>188</v>
      </c>
      <c r="BM322" s="144" t="s">
        <v>7523</v>
      </c>
    </row>
    <row r="323" spans="2:65" s="1" customFormat="1" ht="24.25" customHeight="1">
      <c r="B323" s="28"/>
      <c r="C323" s="198" t="s">
        <v>1141</v>
      </c>
      <c r="D323" s="198" t="s">
        <v>160</v>
      </c>
      <c r="E323" s="199" t="s">
        <v>7524</v>
      </c>
      <c r="F323" s="200" t="s">
        <v>7525</v>
      </c>
      <c r="G323" s="201" t="s">
        <v>7355</v>
      </c>
      <c r="H323" s="202">
        <v>1</v>
      </c>
      <c r="I323" s="903"/>
      <c r="J323" s="203">
        <f t="shared" si="0"/>
        <v>0</v>
      </c>
      <c r="K323" s="200" t="s">
        <v>1</v>
      </c>
      <c r="L323" s="28"/>
      <c r="M323" s="140" t="s">
        <v>1</v>
      </c>
      <c r="N323" s="141" t="s">
        <v>38</v>
      </c>
      <c r="O323" s="142">
        <v>0</v>
      </c>
      <c r="P323" s="142">
        <f t="shared" si="1"/>
        <v>0</v>
      </c>
      <c r="Q323" s="142">
        <v>0</v>
      </c>
      <c r="R323" s="142">
        <f t="shared" si="2"/>
        <v>0</v>
      </c>
      <c r="S323" s="142">
        <v>0</v>
      </c>
      <c r="T323" s="143">
        <f t="shared" si="3"/>
        <v>0</v>
      </c>
      <c r="AR323" s="144" t="s">
        <v>188</v>
      </c>
      <c r="AT323" s="144" t="s">
        <v>160</v>
      </c>
      <c r="AU323" s="144" t="s">
        <v>88</v>
      </c>
      <c r="AY323" s="16" t="s">
        <v>157</v>
      </c>
      <c r="BE323" s="145">
        <f t="shared" si="4"/>
        <v>0</v>
      </c>
      <c r="BF323" s="145">
        <f t="shared" si="5"/>
        <v>0</v>
      </c>
      <c r="BG323" s="145">
        <f t="shared" si="6"/>
        <v>0</v>
      </c>
      <c r="BH323" s="145">
        <f t="shared" si="7"/>
        <v>0</v>
      </c>
      <c r="BI323" s="145">
        <f t="shared" si="8"/>
        <v>0</v>
      </c>
      <c r="BJ323" s="16" t="s">
        <v>80</v>
      </c>
      <c r="BK323" s="145">
        <f t="shared" si="9"/>
        <v>0</v>
      </c>
      <c r="BL323" s="16" t="s">
        <v>188</v>
      </c>
      <c r="BM323" s="144" t="s">
        <v>7526</v>
      </c>
    </row>
    <row r="324" spans="2:65" s="1" customFormat="1" ht="44.25" customHeight="1">
      <c r="B324" s="28"/>
      <c r="C324" s="198" t="s">
        <v>1148</v>
      </c>
      <c r="D324" s="198" t="s">
        <v>160</v>
      </c>
      <c r="E324" s="199" t="s">
        <v>7527</v>
      </c>
      <c r="F324" s="200" t="s">
        <v>7528</v>
      </c>
      <c r="G324" s="201" t="s">
        <v>411</v>
      </c>
      <c r="H324" s="202">
        <v>95</v>
      </c>
      <c r="I324" s="903"/>
      <c r="J324" s="203">
        <f t="shared" si="0"/>
        <v>0</v>
      </c>
      <c r="K324" s="200" t="s">
        <v>1</v>
      </c>
      <c r="L324" s="28"/>
      <c r="M324" s="140" t="s">
        <v>1</v>
      </c>
      <c r="N324" s="141" t="s">
        <v>38</v>
      </c>
      <c r="O324" s="142">
        <v>0</v>
      </c>
      <c r="P324" s="142">
        <f t="shared" si="1"/>
        <v>0</v>
      </c>
      <c r="Q324" s="142">
        <v>0</v>
      </c>
      <c r="R324" s="142">
        <f t="shared" si="2"/>
        <v>0</v>
      </c>
      <c r="S324" s="142">
        <v>0</v>
      </c>
      <c r="T324" s="143">
        <f t="shared" si="3"/>
        <v>0</v>
      </c>
      <c r="AR324" s="144" t="s">
        <v>188</v>
      </c>
      <c r="AT324" s="144" t="s">
        <v>160</v>
      </c>
      <c r="AU324" s="144" t="s">
        <v>88</v>
      </c>
      <c r="AY324" s="16" t="s">
        <v>157</v>
      </c>
      <c r="BE324" s="145">
        <f t="shared" si="4"/>
        <v>0</v>
      </c>
      <c r="BF324" s="145">
        <f t="shared" si="5"/>
        <v>0</v>
      </c>
      <c r="BG324" s="145">
        <f t="shared" si="6"/>
        <v>0</v>
      </c>
      <c r="BH324" s="145">
        <f t="shared" si="7"/>
        <v>0</v>
      </c>
      <c r="BI324" s="145">
        <f t="shared" si="8"/>
        <v>0</v>
      </c>
      <c r="BJ324" s="16" t="s">
        <v>80</v>
      </c>
      <c r="BK324" s="145">
        <f t="shared" si="9"/>
        <v>0</v>
      </c>
      <c r="BL324" s="16" t="s">
        <v>188</v>
      </c>
      <c r="BM324" s="144" t="s">
        <v>7529</v>
      </c>
    </row>
    <row r="325" spans="2:65" s="1" customFormat="1" ht="24.25" customHeight="1">
      <c r="B325" s="28"/>
      <c r="C325" s="198" t="s">
        <v>1153</v>
      </c>
      <c r="D325" s="198" t="s">
        <v>160</v>
      </c>
      <c r="E325" s="199" t="s">
        <v>7530</v>
      </c>
      <c r="F325" s="200" t="s">
        <v>7531</v>
      </c>
      <c r="G325" s="201" t="s">
        <v>228</v>
      </c>
      <c r="H325" s="202">
        <v>2</v>
      </c>
      <c r="I325" s="903"/>
      <c r="J325" s="203">
        <f t="shared" si="0"/>
        <v>0</v>
      </c>
      <c r="K325" s="200" t="s">
        <v>1</v>
      </c>
      <c r="L325" s="28"/>
      <c r="M325" s="140" t="s">
        <v>1</v>
      </c>
      <c r="N325" s="141" t="s">
        <v>38</v>
      </c>
      <c r="O325" s="142">
        <v>0</v>
      </c>
      <c r="P325" s="142">
        <f t="shared" si="1"/>
        <v>0</v>
      </c>
      <c r="Q325" s="142">
        <v>0</v>
      </c>
      <c r="R325" s="142">
        <f t="shared" si="2"/>
        <v>0</v>
      </c>
      <c r="S325" s="142">
        <v>0</v>
      </c>
      <c r="T325" s="143">
        <f t="shared" si="3"/>
        <v>0</v>
      </c>
      <c r="AR325" s="144" t="s">
        <v>188</v>
      </c>
      <c r="AT325" s="144" t="s">
        <v>160</v>
      </c>
      <c r="AU325" s="144" t="s">
        <v>88</v>
      </c>
      <c r="AY325" s="16" t="s">
        <v>157</v>
      </c>
      <c r="BE325" s="145">
        <f t="shared" si="4"/>
        <v>0</v>
      </c>
      <c r="BF325" s="145">
        <f t="shared" si="5"/>
        <v>0</v>
      </c>
      <c r="BG325" s="145">
        <f t="shared" si="6"/>
        <v>0</v>
      </c>
      <c r="BH325" s="145">
        <f t="shared" si="7"/>
        <v>0</v>
      </c>
      <c r="BI325" s="145">
        <f t="shared" si="8"/>
        <v>0</v>
      </c>
      <c r="BJ325" s="16" t="s">
        <v>80</v>
      </c>
      <c r="BK325" s="145">
        <f t="shared" si="9"/>
        <v>0</v>
      </c>
      <c r="BL325" s="16" t="s">
        <v>188</v>
      </c>
      <c r="BM325" s="144" t="s">
        <v>7532</v>
      </c>
    </row>
    <row r="326" spans="2:65" s="1" customFormat="1" ht="24.25" customHeight="1">
      <c r="B326" s="28"/>
      <c r="C326" s="198" t="s">
        <v>1161</v>
      </c>
      <c r="D326" s="198" t="s">
        <v>160</v>
      </c>
      <c r="E326" s="199" t="s">
        <v>7533</v>
      </c>
      <c r="F326" s="200" t="s">
        <v>7534</v>
      </c>
      <c r="G326" s="201" t="s">
        <v>228</v>
      </c>
      <c r="H326" s="202">
        <v>1</v>
      </c>
      <c r="I326" s="903"/>
      <c r="J326" s="203">
        <f t="shared" si="0"/>
        <v>0</v>
      </c>
      <c r="K326" s="200" t="s">
        <v>1</v>
      </c>
      <c r="L326" s="28"/>
      <c r="M326" s="140" t="s">
        <v>1</v>
      </c>
      <c r="N326" s="141" t="s">
        <v>38</v>
      </c>
      <c r="O326" s="142">
        <v>0</v>
      </c>
      <c r="P326" s="142">
        <f t="shared" si="1"/>
        <v>0</v>
      </c>
      <c r="Q326" s="142">
        <v>0</v>
      </c>
      <c r="R326" s="142">
        <f t="shared" si="2"/>
        <v>0</v>
      </c>
      <c r="S326" s="142">
        <v>0</v>
      </c>
      <c r="T326" s="143">
        <f t="shared" si="3"/>
        <v>0</v>
      </c>
      <c r="AR326" s="144" t="s">
        <v>188</v>
      </c>
      <c r="AT326" s="144" t="s">
        <v>160</v>
      </c>
      <c r="AU326" s="144" t="s">
        <v>88</v>
      </c>
      <c r="AY326" s="16" t="s">
        <v>157</v>
      </c>
      <c r="BE326" s="145">
        <f t="shared" si="4"/>
        <v>0</v>
      </c>
      <c r="BF326" s="145">
        <f t="shared" si="5"/>
        <v>0</v>
      </c>
      <c r="BG326" s="145">
        <f t="shared" si="6"/>
        <v>0</v>
      </c>
      <c r="BH326" s="145">
        <f t="shared" si="7"/>
        <v>0</v>
      </c>
      <c r="BI326" s="145">
        <f t="shared" si="8"/>
        <v>0</v>
      </c>
      <c r="BJ326" s="16" t="s">
        <v>80</v>
      </c>
      <c r="BK326" s="145">
        <f t="shared" si="9"/>
        <v>0</v>
      </c>
      <c r="BL326" s="16" t="s">
        <v>188</v>
      </c>
      <c r="BM326" s="144" t="s">
        <v>7535</v>
      </c>
    </row>
    <row r="327" spans="2:65" s="1" customFormat="1" ht="24.25" customHeight="1">
      <c r="B327" s="28"/>
      <c r="C327" s="198" t="s">
        <v>1166</v>
      </c>
      <c r="D327" s="198" t="s">
        <v>160</v>
      </c>
      <c r="E327" s="199" t="s">
        <v>7536</v>
      </c>
      <c r="F327" s="200" t="s">
        <v>7537</v>
      </c>
      <c r="G327" s="201" t="s">
        <v>228</v>
      </c>
      <c r="H327" s="202">
        <v>4</v>
      </c>
      <c r="I327" s="903"/>
      <c r="J327" s="203">
        <f t="shared" si="0"/>
        <v>0</v>
      </c>
      <c r="K327" s="200" t="s">
        <v>1</v>
      </c>
      <c r="L327" s="28"/>
      <c r="M327" s="140" t="s">
        <v>1</v>
      </c>
      <c r="N327" s="141" t="s">
        <v>38</v>
      </c>
      <c r="O327" s="142">
        <v>0</v>
      </c>
      <c r="P327" s="142">
        <f t="shared" si="1"/>
        <v>0</v>
      </c>
      <c r="Q327" s="142">
        <v>0</v>
      </c>
      <c r="R327" s="142">
        <f t="shared" si="2"/>
        <v>0</v>
      </c>
      <c r="S327" s="142">
        <v>0</v>
      </c>
      <c r="T327" s="143">
        <f t="shared" si="3"/>
        <v>0</v>
      </c>
      <c r="AR327" s="144" t="s">
        <v>188</v>
      </c>
      <c r="AT327" s="144" t="s">
        <v>160</v>
      </c>
      <c r="AU327" s="144" t="s">
        <v>88</v>
      </c>
      <c r="AY327" s="16" t="s">
        <v>157</v>
      </c>
      <c r="BE327" s="145">
        <f t="shared" si="4"/>
        <v>0</v>
      </c>
      <c r="BF327" s="145">
        <f t="shared" si="5"/>
        <v>0</v>
      </c>
      <c r="BG327" s="145">
        <f t="shared" si="6"/>
        <v>0</v>
      </c>
      <c r="BH327" s="145">
        <f t="shared" si="7"/>
        <v>0</v>
      </c>
      <c r="BI327" s="145">
        <f t="shared" si="8"/>
        <v>0</v>
      </c>
      <c r="BJ327" s="16" t="s">
        <v>80</v>
      </c>
      <c r="BK327" s="145">
        <f t="shared" si="9"/>
        <v>0</v>
      </c>
      <c r="BL327" s="16" t="s">
        <v>188</v>
      </c>
      <c r="BM327" s="144" t="s">
        <v>7538</v>
      </c>
    </row>
    <row r="328" spans="2:65" s="1" customFormat="1" ht="24.25" customHeight="1">
      <c r="B328" s="28"/>
      <c r="C328" s="198" t="s">
        <v>1170</v>
      </c>
      <c r="D328" s="198" t="s">
        <v>160</v>
      </c>
      <c r="E328" s="199" t="s">
        <v>7539</v>
      </c>
      <c r="F328" s="200" t="s">
        <v>7540</v>
      </c>
      <c r="G328" s="201" t="s">
        <v>1680</v>
      </c>
      <c r="H328" s="202">
        <v>60</v>
      </c>
      <c r="I328" s="903"/>
      <c r="J328" s="203">
        <f t="shared" si="0"/>
        <v>0</v>
      </c>
      <c r="K328" s="200" t="s">
        <v>1</v>
      </c>
      <c r="L328" s="28"/>
      <c r="M328" s="140" t="s">
        <v>1</v>
      </c>
      <c r="N328" s="141" t="s">
        <v>38</v>
      </c>
      <c r="O328" s="142">
        <v>0</v>
      </c>
      <c r="P328" s="142">
        <f t="shared" si="1"/>
        <v>0</v>
      </c>
      <c r="Q328" s="142">
        <v>0</v>
      </c>
      <c r="R328" s="142">
        <f t="shared" si="2"/>
        <v>0</v>
      </c>
      <c r="S328" s="142">
        <v>0</v>
      </c>
      <c r="T328" s="143">
        <f t="shared" si="3"/>
        <v>0</v>
      </c>
      <c r="AR328" s="144" t="s">
        <v>188</v>
      </c>
      <c r="AT328" s="144" t="s">
        <v>160</v>
      </c>
      <c r="AU328" s="144" t="s">
        <v>88</v>
      </c>
      <c r="AY328" s="16" t="s">
        <v>157</v>
      </c>
      <c r="BE328" s="145">
        <f t="shared" si="4"/>
        <v>0</v>
      </c>
      <c r="BF328" s="145">
        <f t="shared" si="5"/>
        <v>0</v>
      </c>
      <c r="BG328" s="145">
        <f t="shared" si="6"/>
        <v>0</v>
      </c>
      <c r="BH328" s="145">
        <f t="shared" si="7"/>
        <v>0</v>
      </c>
      <c r="BI328" s="145">
        <f t="shared" si="8"/>
        <v>0</v>
      </c>
      <c r="BJ328" s="16" t="s">
        <v>80</v>
      </c>
      <c r="BK328" s="145">
        <f t="shared" si="9"/>
        <v>0</v>
      </c>
      <c r="BL328" s="16" t="s">
        <v>188</v>
      </c>
      <c r="BM328" s="144" t="s">
        <v>7541</v>
      </c>
    </row>
    <row r="329" spans="2:65" s="1" customFormat="1" ht="21.75" customHeight="1">
      <c r="B329" s="28"/>
      <c r="C329" s="198" t="s">
        <v>1175</v>
      </c>
      <c r="D329" s="198" t="s">
        <v>160</v>
      </c>
      <c r="E329" s="199" t="s">
        <v>7542</v>
      </c>
      <c r="F329" s="200" t="s">
        <v>7543</v>
      </c>
      <c r="G329" s="201" t="s">
        <v>228</v>
      </c>
      <c r="H329" s="202">
        <v>13</v>
      </c>
      <c r="I329" s="903"/>
      <c r="J329" s="203">
        <f t="shared" si="0"/>
        <v>0</v>
      </c>
      <c r="K329" s="200" t="s">
        <v>1</v>
      </c>
      <c r="L329" s="28"/>
      <c r="M329" s="140" t="s">
        <v>1</v>
      </c>
      <c r="N329" s="141" t="s">
        <v>38</v>
      </c>
      <c r="O329" s="142">
        <v>0</v>
      </c>
      <c r="P329" s="142">
        <f t="shared" si="1"/>
        <v>0</v>
      </c>
      <c r="Q329" s="142">
        <v>0</v>
      </c>
      <c r="R329" s="142">
        <f t="shared" si="2"/>
        <v>0</v>
      </c>
      <c r="S329" s="142">
        <v>0</v>
      </c>
      <c r="T329" s="143">
        <f t="shared" si="3"/>
        <v>0</v>
      </c>
      <c r="AR329" s="144" t="s">
        <v>188</v>
      </c>
      <c r="AT329" s="144" t="s">
        <v>160</v>
      </c>
      <c r="AU329" s="144" t="s">
        <v>88</v>
      </c>
      <c r="AY329" s="16" t="s">
        <v>157</v>
      </c>
      <c r="BE329" s="145">
        <f t="shared" si="4"/>
        <v>0</v>
      </c>
      <c r="BF329" s="145">
        <f t="shared" si="5"/>
        <v>0</v>
      </c>
      <c r="BG329" s="145">
        <f t="shared" si="6"/>
        <v>0</v>
      </c>
      <c r="BH329" s="145">
        <f t="shared" si="7"/>
        <v>0</v>
      </c>
      <c r="BI329" s="145">
        <f t="shared" si="8"/>
        <v>0</v>
      </c>
      <c r="BJ329" s="16" t="s">
        <v>80</v>
      </c>
      <c r="BK329" s="145">
        <f t="shared" si="9"/>
        <v>0</v>
      </c>
      <c r="BL329" s="16" t="s">
        <v>188</v>
      </c>
      <c r="BM329" s="144" t="s">
        <v>7544</v>
      </c>
    </row>
    <row r="330" spans="2:65" s="1" customFormat="1" ht="16.5" customHeight="1">
      <c r="B330" s="28"/>
      <c r="C330" s="198" t="s">
        <v>1181</v>
      </c>
      <c r="D330" s="198" t="s">
        <v>160</v>
      </c>
      <c r="E330" s="199" t="s">
        <v>7545</v>
      </c>
      <c r="F330" s="200" t="s">
        <v>7546</v>
      </c>
      <c r="G330" s="201" t="s">
        <v>7355</v>
      </c>
      <c r="H330" s="202">
        <v>19</v>
      </c>
      <c r="I330" s="903"/>
      <c r="J330" s="203">
        <f t="shared" si="0"/>
        <v>0</v>
      </c>
      <c r="K330" s="200" t="s">
        <v>1</v>
      </c>
      <c r="L330" s="28"/>
      <c r="M330" s="140" t="s">
        <v>1</v>
      </c>
      <c r="N330" s="141" t="s">
        <v>38</v>
      </c>
      <c r="O330" s="142">
        <v>0</v>
      </c>
      <c r="P330" s="142">
        <f t="shared" si="1"/>
        <v>0</v>
      </c>
      <c r="Q330" s="142">
        <v>0</v>
      </c>
      <c r="R330" s="142">
        <f t="shared" si="2"/>
        <v>0</v>
      </c>
      <c r="S330" s="142">
        <v>0</v>
      </c>
      <c r="T330" s="143">
        <f t="shared" si="3"/>
        <v>0</v>
      </c>
      <c r="AR330" s="144" t="s">
        <v>188</v>
      </c>
      <c r="AT330" s="144" t="s">
        <v>160</v>
      </c>
      <c r="AU330" s="144" t="s">
        <v>88</v>
      </c>
      <c r="AY330" s="16" t="s">
        <v>157</v>
      </c>
      <c r="BE330" s="145">
        <f t="shared" si="4"/>
        <v>0</v>
      </c>
      <c r="BF330" s="145">
        <f t="shared" si="5"/>
        <v>0</v>
      </c>
      <c r="BG330" s="145">
        <f t="shared" si="6"/>
        <v>0</v>
      </c>
      <c r="BH330" s="145">
        <f t="shared" si="7"/>
        <v>0</v>
      </c>
      <c r="BI330" s="145">
        <f t="shared" si="8"/>
        <v>0</v>
      </c>
      <c r="BJ330" s="16" t="s">
        <v>80</v>
      </c>
      <c r="BK330" s="145">
        <f t="shared" si="9"/>
        <v>0</v>
      </c>
      <c r="BL330" s="16" t="s">
        <v>188</v>
      </c>
      <c r="BM330" s="144" t="s">
        <v>7547</v>
      </c>
    </row>
    <row r="331" spans="2:65" s="1" customFormat="1" ht="24.25" customHeight="1">
      <c r="B331" s="28"/>
      <c r="C331" s="198" t="s">
        <v>1186</v>
      </c>
      <c r="D331" s="198" t="s">
        <v>160</v>
      </c>
      <c r="E331" s="199" t="s">
        <v>7548</v>
      </c>
      <c r="F331" s="200" t="s">
        <v>7549</v>
      </c>
      <c r="G331" s="201" t="s">
        <v>7355</v>
      </c>
      <c r="H331" s="202">
        <v>1</v>
      </c>
      <c r="I331" s="903"/>
      <c r="J331" s="203">
        <f t="shared" si="0"/>
        <v>0</v>
      </c>
      <c r="K331" s="200" t="s">
        <v>1</v>
      </c>
      <c r="L331" s="28"/>
      <c r="M331" s="140" t="s">
        <v>1</v>
      </c>
      <c r="N331" s="141" t="s">
        <v>38</v>
      </c>
      <c r="O331" s="142">
        <v>0</v>
      </c>
      <c r="P331" s="142">
        <f t="shared" si="1"/>
        <v>0</v>
      </c>
      <c r="Q331" s="142">
        <v>0</v>
      </c>
      <c r="R331" s="142">
        <f t="shared" si="2"/>
        <v>0</v>
      </c>
      <c r="S331" s="142">
        <v>0</v>
      </c>
      <c r="T331" s="143">
        <f t="shared" si="3"/>
        <v>0</v>
      </c>
      <c r="AR331" s="144" t="s">
        <v>188</v>
      </c>
      <c r="AT331" s="144" t="s">
        <v>160</v>
      </c>
      <c r="AU331" s="144" t="s">
        <v>88</v>
      </c>
      <c r="AY331" s="16" t="s">
        <v>157</v>
      </c>
      <c r="BE331" s="145">
        <f t="shared" si="4"/>
        <v>0</v>
      </c>
      <c r="BF331" s="145">
        <f t="shared" si="5"/>
        <v>0</v>
      </c>
      <c r="BG331" s="145">
        <f t="shared" si="6"/>
        <v>0</v>
      </c>
      <c r="BH331" s="145">
        <f t="shared" si="7"/>
        <v>0</v>
      </c>
      <c r="BI331" s="145">
        <f t="shared" si="8"/>
        <v>0</v>
      </c>
      <c r="BJ331" s="16" t="s">
        <v>80</v>
      </c>
      <c r="BK331" s="145">
        <f t="shared" si="9"/>
        <v>0</v>
      </c>
      <c r="BL331" s="16" t="s">
        <v>188</v>
      </c>
      <c r="BM331" s="144" t="s">
        <v>7550</v>
      </c>
    </row>
    <row r="332" spans="2:65" s="1" customFormat="1" ht="24.25" customHeight="1">
      <c r="B332" s="28"/>
      <c r="C332" s="198" t="s">
        <v>1192</v>
      </c>
      <c r="D332" s="198" t="s">
        <v>160</v>
      </c>
      <c r="E332" s="199" t="s">
        <v>7551</v>
      </c>
      <c r="F332" s="200" t="s">
        <v>7552</v>
      </c>
      <c r="G332" s="201" t="s">
        <v>256</v>
      </c>
      <c r="H332" s="202">
        <v>0.75</v>
      </c>
      <c r="I332" s="903"/>
      <c r="J332" s="203">
        <f t="shared" si="0"/>
        <v>0</v>
      </c>
      <c r="K332" s="200" t="s">
        <v>1</v>
      </c>
      <c r="L332" s="28"/>
      <c r="M332" s="140" t="s">
        <v>1</v>
      </c>
      <c r="N332" s="141" t="s">
        <v>38</v>
      </c>
      <c r="O332" s="142">
        <v>0</v>
      </c>
      <c r="P332" s="142">
        <f t="shared" si="1"/>
        <v>0</v>
      </c>
      <c r="Q332" s="142">
        <v>0</v>
      </c>
      <c r="R332" s="142">
        <f t="shared" si="2"/>
        <v>0</v>
      </c>
      <c r="S332" s="142">
        <v>0</v>
      </c>
      <c r="T332" s="143">
        <f t="shared" si="3"/>
        <v>0</v>
      </c>
      <c r="AR332" s="144" t="s">
        <v>188</v>
      </c>
      <c r="AT332" s="144" t="s">
        <v>160</v>
      </c>
      <c r="AU332" s="144" t="s">
        <v>88</v>
      </c>
      <c r="AY332" s="16" t="s">
        <v>157</v>
      </c>
      <c r="BE332" s="145">
        <f t="shared" si="4"/>
        <v>0</v>
      </c>
      <c r="BF332" s="145">
        <f t="shared" si="5"/>
        <v>0</v>
      </c>
      <c r="BG332" s="145">
        <f t="shared" si="6"/>
        <v>0</v>
      </c>
      <c r="BH332" s="145">
        <f t="shared" si="7"/>
        <v>0</v>
      </c>
      <c r="BI332" s="145">
        <f t="shared" si="8"/>
        <v>0</v>
      </c>
      <c r="BJ332" s="16" t="s">
        <v>80</v>
      </c>
      <c r="BK332" s="145">
        <f t="shared" si="9"/>
        <v>0</v>
      </c>
      <c r="BL332" s="16" t="s">
        <v>188</v>
      </c>
      <c r="BM332" s="144" t="s">
        <v>7553</v>
      </c>
    </row>
    <row r="333" spans="2:65" s="1" customFormat="1" ht="49.15" customHeight="1">
      <c r="B333" s="28"/>
      <c r="C333" s="198" t="s">
        <v>1197</v>
      </c>
      <c r="D333" s="198" t="s">
        <v>160</v>
      </c>
      <c r="E333" s="199" t="s">
        <v>7554</v>
      </c>
      <c r="F333" s="200" t="s">
        <v>7555</v>
      </c>
      <c r="G333" s="201" t="s">
        <v>276</v>
      </c>
      <c r="H333" s="202">
        <v>0.8</v>
      </c>
      <c r="I333" s="903"/>
      <c r="J333" s="203">
        <f t="shared" si="0"/>
        <v>0</v>
      </c>
      <c r="K333" s="200" t="s">
        <v>2720</v>
      </c>
      <c r="L333" s="28"/>
      <c r="M333" s="140" t="s">
        <v>1</v>
      </c>
      <c r="N333" s="141" t="s">
        <v>38</v>
      </c>
      <c r="O333" s="142">
        <v>1.0289999999999999</v>
      </c>
      <c r="P333" s="142">
        <f t="shared" si="1"/>
        <v>0.82319999999999993</v>
      </c>
      <c r="Q333" s="142">
        <v>0</v>
      </c>
      <c r="R333" s="142">
        <f t="shared" si="2"/>
        <v>0</v>
      </c>
      <c r="S333" s="142">
        <v>0</v>
      </c>
      <c r="T333" s="143">
        <f t="shared" si="3"/>
        <v>0</v>
      </c>
      <c r="AR333" s="144" t="s">
        <v>188</v>
      </c>
      <c r="AT333" s="144" t="s">
        <v>160</v>
      </c>
      <c r="AU333" s="144" t="s">
        <v>88</v>
      </c>
      <c r="AY333" s="16" t="s">
        <v>157</v>
      </c>
      <c r="BE333" s="145">
        <f t="shared" si="4"/>
        <v>0</v>
      </c>
      <c r="BF333" s="145">
        <f t="shared" si="5"/>
        <v>0</v>
      </c>
      <c r="BG333" s="145">
        <f t="shared" si="6"/>
        <v>0</v>
      </c>
      <c r="BH333" s="145">
        <f t="shared" si="7"/>
        <v>0</v>
      </c>
      <c r="BI333" s="145">
        <f t="shared" si="8"/>
        <v>0</v>
      </c>
      <c r="BJ333" s="16" t="s">
        <v>80</v>
      </c>
      <c r="BK333" s="145">
        <f t="shared" si="9"/>
        <v>0</v>
      </c>
      <c r="BL333" s="16" t="s">
        <v>188</v>
      </c>
      <c r="BM333" s="144" t="s">
        <v>7556</v>
      </c>
    </row>
    <row r="334" spans="2:65" s="1" customFormat="1">
      <c r="B334" s="28"/>
      <c r="D334" s="150" t="s">
        <v>214</v>
      </c>
      <c r="F334" s="204" t="s">
        <v>7557</v>
      </c>
      <c r="L334" s="28"/>
      <c r="M334" s="152"/>
      <c r="T334" s="52"/>
      <c r="AT334" s="16" t="s">
        <v>214</v>
      </c>
      <c r="AU334" s="16" t="s">
        <v>88</v>
      </c>
    </row>
    <row r="335" spans="2:65" s="11" customFormat="1" ht="22.9" customHeight="1">
      <c r="B335" s="121"/>
      <c r="D335" s="122" t="s">
        <v>71</v>
      </c>
      <c r="E335" s="130" t="s">
        <v>7558</v>
      </c>
      <c r="F335" s="130" t="s">
        <v>7559</v>
      </c>
      <c r="J335" s="131">
        <f>BK335</f>
        <v>0</v>
      </c>
      <c r="L335" s="121"/>
      <c r="M335" s="125"/>
      <c r="P335" s="126">
        <f>SUM(P336:P468)</f>
        <v>1034.2938679999997</v>
      </c>
      <c r="R335" s="126">
        <f>SUM(R336:R468)</f>
        <v>1.7156300000000002</v>
      </c>
      <c r="T335" s="127">
        <f>SUM(T336:T468)</f>
        <v>0.97697999999999996</v>
      </c>
      <c r="AR335" s="122" t="s">
        <v>88</v>
      </c>
      <c r="AT335" s="128" t="s">
        <v>71</v>
      </c>
      <c r="AU335" s="128" t="s">
        <v>80</v>
      </c>
      <c r="AY335" s="122" t="s">
        <v>157</v>
      </c>
      <c r="BK335" s="129">
        <f>SUM(BK336:BK468)</f>
        <v>0</v>
      </c>
    </row>
    <row r="336" spans="2:65" s="1" customFormat="1" ht="24.25" customHeight="1">
      <c r="B336" s="28"/>
      <c r="C336" s="198" t="s">
        <v>1203</v>
      </c>
      <c r="D336" s="198" t="s">
        <v>160</v>
      </c>
      <c r="E336" s="199" t="s">
        <v>7560</v>
      </c>
      <c r="F336" s="200" t="s">
        <v>7561</v>
      </c>
      <c r="G336" s="201" t="s">
        <v>411</v>
      </c>
      <c r="H336" s="202">
        <v>25</v>
      </c>
      <c r="I336" s="903"/>
      <c r="J336" s="203">
        <f>ROUND(I336*H336,2)</f>
        <v>0</v>
      </c>
      <c r="K336" s="200" t="s">
        <v>2720</v>
      </c>
      <c r="L336" s="28"/>
      <c r="M336" s="140" t="s">
        <v>1</v>
      </c>
      <c r="N336" s="141" t="s">
        <v>38</v>
      </c>
      <c r="O336" s="142">
        <v>0.66800000000000004</v>
      </c>
      <c r="P336" s="142">
        <f>O336*H336</f>
        <v>16.7</v>
      </c>
      <c r="Q336" s="142">
        <v>3.0899999999999999E-3</v>
      </c>
      <c r="R336" s="142">
        <f>Q336*H336</f>
        <v>7.7249999999999999E-2</v>
      </c>
      <c r="S336" s="142">
        <v>0</v>
      </c>
      <c r="T336" s="143">
        <f>S336*H336</f>
        <v>0</v>
      </c>
      <c r="AR336" s="144" t="s">
        <v>188</v>
      </c>
      <c r="AT336" s="144" t="s">
        <v>160</v>
      </c>
      <c r="AU336" s="144" t="s">
        <v>88</v>
      </c>
      <c r="AY336" s="16" t="s">
        <v>157</v>
      </c>
      <c r="BE336" s="145">
        <f>IF(N336="základní",J336,0)</f>
        <v>0</v>
      </c>
      <c r="BF336" s="145">
        <f>IF(N336="snížená",J336,0)</f>
        <v>0</v>
      </c>
      <c r="BG336" s="145">
        <f>IF(N336="zákl. přenesená",J336,0)</f>
        <v>0</v>
      </c>
      <c r="BH336" s="145">
        <f>IF(N336="sníž. přenesená",J336,0)</f>
        <v>0</v>
      </c>
      <c r="BI336" s="145">
        <f>IF(N336="nulová",J336,0)</f>
        <v>0</v>
      </c>
      <c r="BJ336" s="16" t="s">
        <v>80</v>
      </c>
      <c r="BK336" s="145">
        <f>ROUND(I336*H336,2)</f>
        <v>0</v>
      </c>
      <c r="BL336" s="16" t="s">
        <v>188</v>
      </c>
      <c r="BM336" s="144" t="s">
        <v>7562</v>
      </c>
    </row>
    <row r="337" spans="2:65" s="1" customFormat="1">
      <c r="B337" s="28"/>
      <c r="D337" s="150" t="s">
        <v>214</v>
      </c>
      <c r="F337" s="204" t="s">
        <v>7563</v>
      </c>
      <c r="L337" s="28"/>
      <c r="M337" s="152"/>
      <c r="T337" s="52"/>
      <c r="AT337" s="16" t="s">
        <v>214</v>
      </c>
      <c r="AU337" s="16" t="s">
        <v>88</v>
      </c>
    </row>
    <row r="338" spans="2:65" s="1" customFormat="1" ht="24.25" customHeight="1">
      <c r="B338" s="28"/>
      <c r="C338" s="198" t="s">
        <v>1209</v>
      </c>
      <c r="D338" s="198" t="s">
        <v>160</v>
      </c>
      <c r="E338" s="199" t="s">
        <v>7564</v>
      </c>
      <c r="F338" s="200" t="s">
        <v>7565</v>
      </c>
      <c r="G338" s="201" t="s">
        <v>411</v>
      </c>
      <c r="H338" s="202">
        <v>5</v>
      </c>
      <c r="I338" s="903"/>
      <c r="J338" s="203">
        <f>ROUND(I338*H338,2)</f>
        <v>0</v>
      </c>
      <c r="K338" s="200" t="s">
        <v>2720</v>
      </c>
      <c r="L338" s="28"/>
      <c r="M338" s="140" t="s">
        <v>1</v>
      </c>
      <c r="N338" s="141" t="s">
        <v>38</v>
      </c>
      <c r="O338" s="142">
        <v>0.57199999999999995</v>
      </c>
      <c r="P338" s="142">
        <f>O338*H338</f>
        <v>2.86</v>
      </c>
      <c r="Q338" s="142">
        <v>4.5100000000000001E-3</v>
      </c>
      <c r="R338" s="142">
        <f>Q338*H338</f>
        <v>2.2550000000000001E-2</v>
      </c>
      <c r="S338" s="142">
        <v>0</v>
      </c>
      <c r="T338" s="143">
        <f>S338*H338</f>
        <v>0</v>
      </c>
      <c r="AR338" s="144" t="s">
        <v>188</v>
      </c>
      <c r="AT338" s="144" t="s">
        <v>160</v>
      </c>
      <c r="AU338" s="144" t="s">
        <v>88</v>
      </c>
      <c r="AY338" s="16" t="s">
        <v>157</v>
      </c>
      <c r="BE338" s="145">
        <f>IF(N338="základní",J338,0)</f>
        <v>0</v>
      </c>
      <c r="BF338" s="145">
        <f>IF(N338="snížená",J338,0)</f>
        <v>0</v>
      </c>
      <c r="BG338" s="145">
        <f>IF(N338="zákl. přenesená",J338,0)</f>
        <v>0</v>
      </c>
      <c r="BH338" s="145">
        <f>IF(N338="sníž. přenesená",J338,0)</f>
        <v>0</v>
      </c>
      <c r="BI338" s="145">
        <f>IF(N338="nulová",J338,0)</f>
        <v>0</v>
      </c>
      <c r="BJ338" s="16" t="s">
        <v>80</v>
      </c>
      <c r="BK338" s="145">
        <f>ROUND(I338*H338,2)</f>
        <v>0</v>
      </c>
      <c r="BL338" s="16" t="s">
        <v>188</v>
      </c>
      <c r="BM338" s="144" t="s">
        <v>7566</v>
      </c>
    </row>
    <row r="339" spans="2:65" s="1" customFormat="1">
      <c r="B339" s="28"/>
      <c r="D339" s="150" t="s">
        <v>214</v>
      </c>
      <c r="F339" s="204" t="s">
        <v>7567</v>
      </c>
      <c r="L339" s="28"/>
      <c r="M339" s="152"/>
      <c r="T339" s="52"/>
      <c r="AT339" s="16" t="s">
        <v>214</v>
      </c>
      <c r="AU339" s="16" t="s">
        <v>88</v>
      </c>
    </row>
    <row r="340" spans="2:65" s="1" customFormat="1" ht="24.25" customHeight="1">
      <c r="B340" s="28"/>
      <c r="C340" s="198" t="s">
        <v>1211</v>
      </c>
      <c r="D340" s="198" t="s">
        <v>160</v>
      </c>
      <c r="E340" s="199" t="s">
        <v>7568</v>
      </c>
      <c r="F340" s="200" t="s">
        <v>7569</v>
      </c>
      <c r="G340" s="201" t="s">
        <v>411</v>
      </c>
      <c r="H340" s="202">
        <v>24</v>
      </c>
      <c r="I340" s="903"/>
      <c r="J340" s="203">
        <f>ROUND(I340*H340,2)</f>
        <v>0</v>
      </c>
      <c r="K340" s="200" t="s">
        <v>2720</v>
      </c>
      <c r="L340" s="28"/>
      <c r="M340" s="140" t="s">
        <v>1</v>
      </c>
      <c r="N340" s="141" t="s">
        <v>38</v>
      </c>
      <c r="O340" s="142">
        <v>0.64200000000000002</v>
      </c>
      <c r="P340" s="142">
        <f>O340*H340</f>
        <v>15.408000000000001</v>
      </c>
      <c r="Q340" s="142">
        <v>5.1799999999999997E-3</v>
      </c>
      <c r="R340" s="142">
        <f>Q340*H340</f>
        <v>0.12431999999999999</v>
      </c>
      <c r="S340" s="142">
        <v>0</v>
      </c>
      <c r="T340" s="143">
        <f>S340*H340</f>
        <v>0</v>
      </c>
      <c r="AR340" s="144" t="s">
        <v>188</v>
      </c>
      <c r="AT340" s="144" t="s">
        <v>160</v>
      </c>
      <c r="AU340" s="144" t="s">
        <v>88</v>
      </c>
      <c r="AY340" s="16" t="s">
        <v>157</v>
      </c>
      <c r="BE340" s="145">
        <f>IF(N340="základní",J340,0)</f>
        <v>0</v>
      </c>
      <c r="BF340" s="145">
        <f>IF(N340="snížená",J340,0)</f>
        <v>0</v>
      </c>
      <c r="BG340" s="145">
        <f>IF(N340="zákl. přenesená",J340,0)</f>
        <v>0</v>
      </c>
      <c r="BH340" s="145">
        <f>IF(N340="sníž. přenesená",J340,0)</f>
        <v>0</v>
      </c>
      <c r="BI340" s="145">
        <f>IF(N340="nulová",J340,0)</f>
        <v>0</v>
      </c>
      <c r="BJ340" s="16" t="s">
        <v>80</v>
      </c>
      <c r="BK340" s="145">
        <f>ROUND(I340*H340,2)</f>
        <v>0</v>
      </c>
      <c r="BL340" s="16" t="s">
        <v>188</v>
      </c>
      <c r="BM340" s="144" t="s">
        <v>7570</v>
      </c>
    </row>
    <row r="341" spans="2:65" s="1" customFormat="1">
      <c r="B341" s="28"/>
      <c r="D341" s="150" t="s">
        <v>214</v>
      </c>
      <c r="F341" s="204" t="s">
        <v>7571</v>
      </c>
      <c r="L341" s="28"/>
      <c r="M341" s="152"/>
      <c r="T341" s="52"/>
      <c r="AT341" s="16" t="s">
        <v>214</v>
      </c>
      <c r="AU341" s="16" t="s">
        <v>88</v>
      </c>
    </row>
    <row r="342" spans="2:65" s="1" customFormat="1" ht="24.25" customHeight="1">
      <c r="B342" s="28"/>
      <c r="C342" s="198" t="s">
        <v>1218</v>
      </c>
      <c r="D342" s="198" t="s">
        <v>160</v>
      </c>
      <c r="E342" s="199" t="s">
        <v>7572</v>
      </c>
      <c r="F342" s="200" t="s">
        <v>7573</v>
      </c>
      <c r="G342" s="201" t="s">
        <v>411</v>
      </c>
      <c r="H342" s="202">
        <v>2</v>
      </c>
      <c r="I342" s="903"/>
      <c r="J342" s="203">
        <f>ROUND(I342*H342,2)</f>
        <v>0</v>
      </c>
      <c r="K342" s="200" t="s">
        <v>2720</v>
      </c>
      <c r="L342" s="28"/>
      <c r="M342" s="140" t="s">
        <v>1</v>
      </c>
      <c r="N342" s="141" t="s">
        <v>38</v>
      </c>
      <c r="O342" s="142">
        <v>0.73899999999999999</v>
      </c>
      <c r="P342" s="142">
        <f>O342*H342</f>
        <v>1.478</v>
      </c>
      <c r="Q342" s="142">
        <v>6.4000000000000003E-3</v>
      </c>
      <c r="R342" s="142">
        <f>Q342*H342</f>
        <v>1.2800000000000001E-2</v>
      </c>
      <c r="S342" s="142">
        <v>0</v>
      </c>
      <c r="T342" s="143">
        <f>S342*H342</f>
        <v>0</v>
      </c>
      <c r="AR342" s="144" t="s">
        <v>188</v>
      </c>
      <c r="AT342" s="144" t="s">
        <v>160</v>
      </c>
      <c r="AU342" s="144" t="s">
        <v>88</v>
      </c>
      <c r="AY342" s="16" t="s">
        <v>157</v>
      </c>
      <c r="BE342" s="145">
        <f>IF(N342="základní",J342,0)</f>
        <v>0</v>
      </c>
      <c r="BF342" s="145">
        <f>IF(N342="snížená",J342,0)</f>
        <v>0</v>
      </c>
      <c r="BG342" s="145">
        <f>IF(N342="zákl. přenesená",J342,0)</f>
        <v>0</v>
      </c>
      <c r="BH342" s="145">
        <f>IF(N342="sníž. přenesená",J342,0)</f>
        <v>0</v>
      </c>
      <c r="BI342" s="145">
        <f>IF(N342="nulová",J342,0)</f>
        <v>0</v>
      </c>
      <c r="BJ342" s="16" t="s">
        <v>80</v>
      </c>
      <c r="BK342" s="145">
        <f>ROUND(I342*H342,2)</f>
        <v>0</v>
      </c>
      <c r="BL342" s="16" t="s">
        <v>188</v>
      </c>
      <c r="BM342" s="144" t="s">
        <v>7574</v>
      </c>
    </row>
    <row r="343" spans="2:65" s="1" customFormat="1">
      <c r="B343" s="28"/>
      <c r="D343" s="150" t="s">
        <v>214</v>
      </c>
      <c r="F343" s="204" t="s">
        <v>7575</v>
      </c>
      <c r="L343" s="28"/>
      <c r="M343" s="152"/>
      <c r="T343" s="52"/>
      <c r="AT343" s="16" t="s">
        <v>214</v>
      </c>
      <c r="AU343" s="16" t="s">
        <v>88</v>
      </c>
    </row>
    <row r="344" spans="2:65" s="1" customFormat="1" ht="24.25" customHeight="1">
      <c r="B344" s="28"/>
      <c r="C344" s="198" t="s">
        <v>1223</v>
      </c>
      <c r="D344" s="198" t="s">
        <v>160</v>
      </c>
      <c r="E344" s="199" t="s">
        <v>7576</v>
      </c>
      <c r="F344" s="200" t="s">
        <v>7577</v>
      </c>
      <c r="G344" s="201" t="s">
        <v>411</v>
      </c>
      <c r="H344" s="202">
        <v>90</v>
      </c>
      <c r="I344" s="903"/>
      <c r="J344" s="203">
        <f>ROUND(I344*H344,2)</f>
        <v>0</v>
      </c>
      <c r="K344" s="200" t="s">
        <v>2720</v>
      </c>
      <c r="L344" s="28"/>
      <c r="M344" s="140" t="s">
        <v>1</v>
      </c>
      <c r="N344" s="141" t="s">
        <v>38</v>
      </c>
      <c r="O344" s="142">
        <v>0.17299999999999999</v>
      </c>
      <c r="P344" s="142">
        <f>O344*H344</f>
        <v>15.569999999999999</v>
      </c>
      <c r="Q344" s="142">
        <v>0</v>
      </c>
      <c r="R344" s="142">
        <f>Q344*H344</f>
        <v>0</v>
      </c>
      <c r="S344" s="142">
        <v>2.1299999999999999E-3</v>
      </c>
      <c r="T344" s="143">
        <f>S344*H344</f>
        <v>0.19169999999999998</v>
      </c>
      <c r="AR344" s="144" t="s">
        <v>188</v>
      </c>
      <c r="AT344" s="144" t="s">
        <v>160</v>
      </c>
      <c r="AU344" s="144" t="s">
        <v>88</v>
      </c>
      <c r="AY344" s="16" t="s">
        <v>157</v>
      </c>
      <c r="BE344" s="145">
        <f>IF(N344="základní",J344,0)</f>
        <v>0</v>
      </c>
      <c r="BF344" s="145">
        <f>IF(N344="snížená",J344,0)</f>
        <v>0</v>
      </c>
      <c r="BG344" s="145">
        <f>IF(N344="zákl. přenesená",J344,0)</f>
        <v>0</v>
      </c>
      <c r="BH344" s="145">
        <f>IF(N344="sníž. přenesená",J344,0)</f>
        <v>0</v>
      </c>
      <c r="BI344" s="145">
        <f>IF(N344="nulová",J344,0)</f>
        <v>0</v>
      </c>
      <c r="BJ344" s="16" t="s">
        <v>80</v>
      </c>
      <c r="BK344" s="145">
        <f>ROUND(I344*H344,2)</f>
        <v>0</v>
      </c>
      <c r="BL344" s="16" t="s">
        <v>188</v>
      </c>
      <c r="BM344" s="144" t="s">
        <v>7578</v>
      </c>
    </row>
    <row r="345" spans="2:65" s="1" customFormat="1">
      <c r="B345" s="28"/>
      <c r="D345" s="150" t="s">
        <v>214</v>
      </c>
      <c r="F345" s="204" t="s">
        <v>7579</v>
      </c>
      <c r="L345" s="28"/>
      <c r="M345" s="152"/>
      <c r="T345" s="52"/>
      <c r="AT345" s="16" t="s">
        <v>214</v>
      </c>
      <c r="AU345" s="16" t="s">
        <v>88</v>
      </c>
    </row>
    <row r="346" spans="2:65" s="1" customFormat="1" ht="24.25" customHeight="1">
      <c r="B346" s="28"/>
      <c r="C346" s="198" t="s">
        <v>1228</v>
      </c>
      <c r="D346" s="198" t="s">
        <v>160</v>
      </c>
      <c r="E346" s="199" t="s">
        <v>7580</v>
      </c>
      <c r="F346" s="200" t="s">
        <v>7581</v>
      </c>
      <c r="G346" s="201" t="s">
        <v>411</v>
      </c>
      <c r="H346" s="202">
        <v>120</v>
      </c>
      <c r="I346" s="903"/>
      <c r="J346" s="203">
        <f>ROUND(I346*H346,2)</f>
        <v>0</v>
      </c>
      <c r="K346" s="200" t="s">
        <v>2720</v>
      </c>
      <c r="L346" s="28"/>
      <c r="M346" s="140" t="s">
        <v>1</v>
      </c>
      <c r="N346" s="141" t="s">
        <v>38</v>
      </c>
      <c r="O346" s="142">
        <v>0.20399999999999999</v>
      </c>
      <c r="P346" s="142">
        <f>O346*H346</f>
        <v>24.479999999999997</v>
      </c>
      <c r="Q346" s="142">
        <v>0</v>
      </c>
      <c r="R346" s="142">
        <f>Q346*H346</f>
        <v>0</v>
      </c>
      <c r="S346" s="142">
        <v>4.9699999999999996E-3</v>
      </c>
      <c r="T346" s="143">
        <f>S346*H346</f>
        <v>0.59639999999999993</v>
      </c>
      <c r="AR346" s="144" t="s">
        <v>188</v>
      </c>
      <c r="AT346" s="144" t="s">
        <v>160</v>
      </c>
      <c r="AU346" s="144" t="s">
        <v>88</v>
      </c>
      <c r="AY346" s="16" t="s">
        <v>157</v>
      </c>
      <c r="BE346" s="145">
        <f>IF(N346="základní",J346,0)</f>
        <v>0</v>
      </c>
      <c r="BF346" s="145">
        <f>IF(N346="snížená",J346,0)</f>
        <v>0</v>
      </c>
      <c r="BG346" s="145">
        <f>IF(N346="zákl. přenesená",J346,0)</f>
        <v>0</v>
      </c>
      <c r="BH346" s="145">
        <f>IF(N346="sníž. přenesená",J346,0)</f>
        <v>0</v>
      </c>
      <c r="BI346" s="145">
        <f>IF(N346="nulová",J346,0)</f>
        <v>0</v>
      </c>
      <c r="BJ346" s="16" t="s">
        <v>80</v>
      </c>
      <c r="BK346" s="145">
        <f>ROUND(I346*H346,2)</f>
        <v>0</v>
      </c>
      <c r="BL346" s="16" t="s">
        <v>188</v>
      </c>
      <c r="BM346" s="144" t="s">
        <v>7582</v>
      </c>
    </row>
    <row r="347" spans="2:65" s="1" customFormat="1">
      <c r="B347" s="28"/>
      <c r="D347" s="150" t="s">
        <v>214</v>
      </c>
      <c r="F347" s="204" t="s">
        <v>7583</v>
      </c>
      <c r="L347" s="28"/>
      <c r="M347" s="152"/>
      <c r="T347" s="52"/>
      <c r="AT347" s="16" t="s">
        <v>214</v>
      </c>
      <c r="AU347" s="16" t="s">
        <v>88</v>
      </c>
    </row>
    <row r="348" spans="2:65" s="1" customFormat="1" ht="24.25" customHeight="1">
      <c r="B348" s="28"/>
      <c r="C348" s="198" t="s">
        <v>1233</v>
      </c>
      <c r="D348" s="198" t="s">
        <v>160</v>
      </c>
      <c r="E348" s="199" t="s">
        <v>7584</v>
      </c>
      <c r="F348" s="200" t="s">
        <v>7585</v>
      </c>
      <c r="G348" s="201" t="s">
        <v>228</v>
      </c>
      <c r="H348" s="202">
        <v>30</v>
      </c>
      <c r="I348" s="903"/>
      <c r="J348" s="203">
        <f>ROUND(I348*H348,2)</f>
        <v>0</v>
      </c>
      <c r="K348" s="200" t="s">
        <v>2720</v>
      </c>
      <c r="L348" s="28"/>
      <c r="M348" s="140" t="s">
        <v>1</v>
      </c>
      <c r="N348" s="141" t="s">
        <v>38</v>
      </c>
      <c r="O348" s="142">
        <v>0.3</v>
      </c>
      <c r="P348" s="142">
        <f>O348*H348</f>
        <v>9</v>
      </c>
      <c r="Q348" s="142">
        <v>0</v>
      </c>
      <c r="R348" s="142">
        <f>Q348*H348</f>
        <v>0</v>
      </c>
      <c r="S348" s="142">
        <v>8.7000000000000001E-4</v>
      </c>
      <c r="T348" s="143">
        <f>S348*H348</f>
        <v>2.6100000000000002E-2</v>
      </c>
      <c r="AR348" s="144" t="s">
        <v>188</v>
      </c>
      <c r="AT348" s="144" t="s">
        <v>160</v>
      </c>
      <c r="AU348" s="144" t="s">
        <v>88</v>
      </c>
      <c r="AY348" s="16" t="s">
        <v>157</v>
      </c>
      <c r="BE348" s="145">
        <f>IF(N348="základní",J348,0)</f>
        <v>0</v>
      </c>
      <c r="BF348" s="145">
        <f>IF(N348="snížená",J348,0)</f>
        <v>0</v>
      </c>
      <c r="BG348" s="145">
        <f>IF(N348="zákl. přenesená",J348,0)</f>
        <v>0</v>
      </c>
      <c r="BH348" s="145">
        <f>IF(N348="sníž. přenesená",J348,0)</f>
        <v>0</v>
      </c>
      <c r="BI348" s="145">
        <f>IF(N348="nulová",J348,0)</f>
        <v>0</v>
      </c>
      <c r="BJ348" s="16" t="s">
        <v>80</v>
      </c>
      <c r="BK348" s="145">
        <f>ROUND(I348*H348,2)</f>
        <v>0</v>
      </c>
      <c r="BL348" s="16" t="s">
        <v>188</v>
      </c>
      <c r="BM348" s="144" t="s">
        <v>7586</v>
      </c>
    </row>
    <row r="349" spans="2:65" s="1" customFormat="1">
      <c r="B349" s="28"/>
      <c r="D349" s="150" t="s">
        <v>214</v>
      </c>
      <c r="F349" s="204" t="s">
        <v>7587</v>
      </c>
      <c r="L349" s="28"/>
      <c r="M349" s="152"/>
      <c r="T349" s="52"/>
      <c r="AT349" s="16" t="s">
        <v>214</v>
      </c>
      <c r="AU349" s="16" t="s">
        <v>88</v>
      </c>
    </row>
    <row r="350" spans="2:65" s="1" customFormat="1" ht="24.25" customHeight="1">
      <c r="B350" s="28"/>
      <c r="C350" s="198" t="s">
        <v>1241</v>
      </c>
      <c r="D350" s="198" t="s">
        <v>160</v>
      </c>
      <c r="E350" s="199" t="s">
        <v>7588</v>
      </c>
      <c r="F350" s="200" t="s">
        <v>7589</v>
      </c>
      <c r="G350" s="201" t="s">
        <v>228</v>
      </c>
      <c r="H350" s="202">
        <v>98</v>
      </c>
      <c r="I350" s="903"/>
      <c r="J350" s="203">
        <f>ROUND(I350*H350,2)</f>
        <v>0</v>
      </c>
      <c r="K350" s="200" t="s">
        <v>2720</v>
      </c>
      <c r="L350" s="28"/>
      <c r="M350" s="140" t="s">
        <v>1</v>
      </c>
      <c r="N350" s="141" t="s">
        <v>38</v>
      </c>
      <c r="O350" s="142">
        <v>0.114</v>
      </c>
      <c r="P350" s="142">
        <f>O350*H350</f>
        <v>11.172000000000001</v>
      </c>
      <c r="Q350" s="142">
        <v>0</v>
      </c>
      <c r="R350" s="142">
        <f>Q350*H350</f>
        <v>0</v>
      </c>
      <c r="S350" s="142">
        <v>2.2000000000000001E-4</v>
      </c>
      <c r="T350" s="143">
        <f>S350*H350</f>
        <v>2.1559999999999999E-2</v>
      </c>
      <c r="AR350" s="144" t="s">
        <v>188</v>
      </c>
      <c r="AT350" s="144" t="s">
        <v>160</v>
      </c>
      <c r="AU350" s="144" t="s">
        <v>88</v>
      </c>
      <c r="AY350" s="16" t="s">
        <v>157</v>
      </c>
      <c r="BE350" s="145">
        <f>IF(N350="základní",J350,0)</f>
        <v>0</v>
      </c>
      <c r="BF350" s="145">
        <f>IF(N350="snížená",J350,0)</f>
        <v>0</v>
      </c>
      <c r="BG350" s="145">
        <f>IF(N350="zákl. přenesená",J350,0)</f>
        <v>0</v>
      </c>
      <c r="BH350" s="145">
        <f>IF(N350="sníž. přenesená",J350,0)</f>
        <v>0</v>
      </c>
      <c r="BI350" s="145">
        <f>IF(N350="nulová",J350,0)</f>
        <v>0</v>
      </c>
      <c r="BJ350" s="16" t="s">
        <v>80</v>
      </c>
      <c r="BK350" s="145">
        <f>ROUND(I350*H350,2)</f>
        <v>0</v>
      </c>
      <c r="BL350" s="16" t="s">
        <v>188</v>
      </c>
      <c r="BM350" s="144" t="s">
        <v>7590</v>
      </c>
    </row>
    <row r="351" spans="2:65" s="1" customFormat="1">
      <c r="B351" s="28"/>
      <c r="D351" s="150" t="s">
        <v>214</v>
      </c>
      <c r="F351" s="204" t="s">
        <v>7591</v>
      </c>
      <c r="L351" s="28"/>
      <c r="M351" s="152"/>
      <c r="T351" s="52"/>
      <c r="AT351" s="16" t="s">
        <v>214</v>
      </c>
      <c r="AU351" s="16" t="s">
        <v>88</v>
      </c>
    </row>
    <row r="352" spans="2:65" s="1" customFormat="1" ht="16.5" customHeight="1">
      <c r="B352" s="28"/>
      <c r="C352" s="198" t="s">
        <v>1244</v>
      </c>
      <c r="D352" s="198" t="s">
        <v>160</v>
      </c>
      <c r="E352" s="199" t="s">
        <v>7592</v>
      </c>
      <c r="F352" s="200" t="s">
        <v>7593</v>
      </c>
      <c r="G352" s="201" t="s">
        <v>411</v>
      </c>
      <c r="H352" s="202">
        <v>80</v>
      </c>
      <c r="I352" s="903"/>
      <c r="J352" s="203">
        <f>ROUND(I352*H352,2)</f>
        <v>0</v>
      </c>
      <c r="K352" s="200" t="s">
        <v>2720</v>
      </c>
      <c r="L352" s="28"/>
      <c r="M352" s="140" t="s">
        <v>1</v>
      </c>
      <c r="N352" s="141" t="s">
        <v>38</v>
      </c>
      <c r="O352" s="142">
        <v>5.1999999999999998E-2</v>
      </c>
      <c r="P352" s="142">
        <f>O352*H352</f>
        <v>4.16</v>
      </c>
      <c r="Q352" s="142">
        <v>0</v>
      </c>
      <c r="R352" s="142">
        <f>Q352*H352</f>
        <v>0</v>
      </c>
      <c r="S352" s="142">
        <v>2.7999999999999998E-4</v>
      </c>
      <c r="T352" s="143">
        <f>S352*H352</f>
        <v>2.2399999999999996E-2</v>
      </c>
      <c r="AR352" s="144" t="s">
        <v>188</v>
      </c>
      <c r="AT352" s="144" t="s">
        <v>160</v>
      </c>
      <c r="AU352" s="144" t="s">
        <v>88</v>
      </c>
      <c r="AY352" s="16" t="s">
        <v>157</v>
      </c>
      <c r="BE352" s="145">
        <f>IF(N352="základní",J352,0)</f>
        <v>0</v>
      </c>
      <c r="BF352" s="145">
        <f>IF(N352="snížená",J352,0)</f>
        <v>0</v>
      </c>
      <c r="BG352" s="145">
        <f>IF(N352="zákl. přenesená",J352,0)</f>
        <v>0</v>
      </c>
      <c r="BH352" s="145">
        <f>IF(N352="sníž. přenesená",J352,0)</f>
        <v>0</v>
      </c>
      <c r="BI352" s="145">
        <f>IF(N352="nulová",J352,0)</f>
        <v>0</v>
      </c>
      <c r="BJ352" s="16" t="s">
        <v>80</v>
      </c>
      <c r="BK352" s="145">
        <f>ROUND(I352*H352,2)</f>
        <v>0</v>
      </c>
      <c r="BL352" s="16" t="s">
        <v>188</v>
      </c>
      <c r="BM352" s="144" t="s">
        <v>7594</v>
      </c>
    </row>
    <row r="353" spans="2:65" s="1" customFormat="1">
      <c r="B353" s="28"/>
      <c r="D353" s="150" t="s">
        <v>214</v>
      </c>
      <c r="F353" s="204" t="s">
        <v>7595</v>
      </c>
      <c r="L353" s="28"/>
      <c r="M353" s="152"/>
      <c r="T353" s="52"/>
      <c r="AT353" s="16" t="s">
        <v>214</v>
      </c>
      <c r="AU353" s="16" t="s">
        <v>88</v>
      </c>
    </row>
    <row r="354" spans="2:65" s="1" customFormat="1" ht="21.75" customHeight="1">
      <c r="B354" s="28"/>
      <c r="C354" s="198" t="s">
        <v>1249</v>
      </c>
      <c r="D354" s="198" t="s">
        <v>160</v>
      </c>
      <c r="E354" s="199" t="s">
        <v>7596</v>
      </c>
      <c r="F354" s="200" t="s">
        <v>7597</v>
      </c>
      <c r="G354" s="201" t="s">
        <v>411</v>
      </c>
      <c r="H354" s="202">
        <v>60</v>
      </c>
      <c r="I354" s="903"/>
      <c r="J354" s="203">
        <f>ROUND(I354*H354,2)</f>
        <v>0</v>
      </c>
      <c r="K354" s="200" t="s">
        <v>2720</v>
      </c>
      <c r="L354" s="28"/>
      <c r="M354" s="140" t="s">
        <v>1</v>
      </c>
      <c r="N354" s="141" t="s">
        <v>38</v>
      </c>
      <c r="O354" s="142">
        <v>8.3000000000000004E-2</v>
      </c>
      <c r="P354" s="142">
        <f>O354*H354</f>
        <v>4.9800000000000004</v>
      </c>
      <c r="Q354" s="142">
        <v>0</v>
      </c>
      <c r="R354" s="142">
        <f>Q354*H354</f>
        <v>0</v>
      </c>
      <c r="S354" s="142">
        <v>2.9E-4</v>
      </c>
      <c r="T354" s="143">
        <f>S354*H354</f>
        <v>1.7399999999999999E-2</v>
      </c>
      <c r="AR354" s="144" t="s">
        <v>188</v>
      </c>
      <c r="AT354" s="144" t="s">
        <v>160</v>
      </c>
      <c r="AU354" s="144" t="s">
        <v>88</v>
      </c>
      <c r="AY354" s="16" t="s">
        <v>157</v>
      </c>
      <c r="BE354" s="145">
        <f>IF(N354="základní",J354,0)</f>
        <v>0</v>
      </c>
      <c r="BF354" s="145">
        <f>IF(N354="snížená",J354,0)</f>
        <v>0</v>
      </c>
      <c r="BG354" s="145">
        <f>IF(N354="zákl. přenesená",J354,0)</f>
        <v>0</v>
      </c>
      <c r="BH354" s="145">
        <f>IF(N354="sníž. přenesená",J354,0)</f>
        <v>0</v>
      </c>
      <c r="BI354" s="145">
        <f>IF(N354="nulová",J354,0)</f>
        <v>0</v>
      </c>
      <c r="BJ354" s="16" t="s">
        <v>80</v>
      </c>
      <c r="BK354" s="145">
        <f>ROUND(I354*H354,2)</f>
        <v>0</v>
      </c>
      <c r="BL354" s="16" t="s">
        <v>188</v>
      </c>
      <c r="BM354" s="144" t="s">
        <v>7598</v>
      </c>
    </row>
    <row r="355" spans="2:65" s="1" customFormat="1">
      <c r="B355" s="28"/>
      <c r="D355" s="150" t="s">
        <v>214</v>
      </c>
      <c r="F355" s="204" t="s">
        <v>7599</v>
      </c>
      <c r="L355" s="28"/>
      <c r="M355" s="152"/>
      <c r="T355" s="52"/>
      <c r="AT355" s="16" t="s">
        <v>214</v>
      </c>
      <c r="AU355" s="16" t="s">
        <v>88</v>
      </c>
    </row>
    <row r="356" spans="2:65" s="1" customFormat="1" ht="37.9" customHeight="1">
      <c r="B356" s="28"/>
      <c r="C356" s="198" t="s">
        <v>1254</v>
      </c>
      <c r="D356" s="198" t="s">
        <v>160</v>
      </c>
      <c r="E356" s="199" t="s">
        <v>7600</v>
      </c>
      <c r="F356" s="200" t="s">
        <v>7601</v>
      </c>
      <c r="G356" s="201" t="s">
        <v>228</v>
      </c>
      <c r="H356" s="202">
        <v>16</v>
      </c>
      <c r="I356" s="903"/>
      <c r="J356" s="203">
        <f>ROUND(I356*H356,2)</f>
        <v>0</v>
      </c>
      <c r="K356" s="200" t="s">
        <v>2720</v>
      </c>
      <c r="L356" s="28"/>
      <c r="M356" s="140" t="s">
        <v>1</v>
      </c>
      <c r="N356" s="141" t="s">
        <v>38</v>
      </c>
      <c r="O356" s="142">
        <v>0.38400000000000001</v>
      </c>
      <c r="P356" s="142">
        <f>O356*H356</f>
        <v>6.1440000000000001</v>
      </c>
      <c r="Q356" s="142">
        <v>6.9999999999999999E-4</v>
      </c>
      <c r="R356" s="142">
        <f>Q356*H356</f>
        <v>1.12E-2</v>
      </c>
      <c r="S356" s="142">
        <v>0</v>
      </c>
      <c r="T356" s="143">
        <f>S356*H356</f>
        <v>0</v>
      </c>
      <c r="AR356" s="144" t="s">
        <v>188</v>
      </c>
      <c r="AT356" s="144" t="s">
        <v>160</v>
      </c>
      <c r="AU356" s="144" t="s">
        <v>88</v>
      </c>
      <c r="AY356" s="16" t="s">
        <v>157</v>
      </c>
      <c r="BE356" s="145">
        <f>IF(N356="základní",J356,0)</f>
        <v>0</v>
      </c>
      <c r="BF356" s="145">
        <f>IF(N356="snížená",J356,0)</f>
        <v>0</v>
      </c>
      <c r="BG356" s="145">
        <f>IF(N356="zákl. přenesená",J356,0)</f>
        <v>0</v>
      </c>
      <c r="BH356" s="145">
        <f>IF(N356="sníž. přenesená",J356,0)</f>
        <v>0</v>
      </c>
      <c r="BI356" s="145">
        <f>IF(N356="nulová",J356,0)</f>
        <v>0</v>
      </c>
      <c r="BJ356" s="16" t="s">
        <v>80</v>
      </c>
      <c r="BK356" s="145">
        <f>ROUND(I356*H356,2)</f>
        <v>0</v>
      </c>
      <c r="BL356" s="16" t="s">
        <v>188</v>
      </c>
      <c r="BM356" s="144" t="s">
        <v>7602</v>
      </c>
    </row>
    <row r="357" spans="2:65" s="1" customFormat="1">
      <c r="B357" s="28"/>
      <c r="D357" s="150" t="s">
        <v>214</v>
      </c>
      <c r="F357" s="204" t="s">
        <v>7603</v>
      </c>
      <c r="L357" s="28"/>
      <c r="M357" s="152"/>
      <c r="T357" s="52"/>
      <c r="AT357" s="16" t="s">
        <v>214</v>
      </c>
      <c r="AU357" s="16" t="s">
        <v>88</v>
      </c>
    </row>
    <row r="358" spans="2:65" s="1" customFormat="1" ht="37.9" customHeight="1">
      <c r="B358" s="28"/>
      <c r="C358" s="198" t="s">
        <v>1259</v>
      </c>
      <c r="D358" s="198" t="s">
        <v>160</v>
      </c>
      <c r="E358" s="199" t="s">
        <v>7604</v>
      </c>
      <c r="F358" s="200" t="s">
        <v>7605</v>
      </c>
      <c r="G358" s="201" t="s">
        <v>228</v>
      </c>
      <c r="H358" s="202">
        <v>12</v>
      </c>
      <c r="I358" s="903"/>
      <c r="J358" s="203">
        <f>ROUND(I358*H358,2)</f>
        <v>0</v>
      </c>
      <c r="K358" s="200" t="s">
        <v>2720</v>
      </c>
      <c r="L358" s="28"/>
      <c r="M358" s="140" t="s">
        <v>1</v>
      </c>
      <c r="N358" s="141" t="s">
        <v>38</v>
      </c>
      <c r="O358" s="142">
        <v>0.42499999999999999</v>
      </c>
      <c r="P358" s="142">
        <f>O358*H358</f>
        <v>5.0999999999999996</v>
      </c>
      <c r="Q358" s="142">
        <v>1.33E-3</v>
      </c>
      <c r="R358" s="142">
        <f>Q358*H358</f>
        <v>1.5960000000000002E-2</v>
      </c>
      <c r="S358" s="142">
        <v>0</v>
      </c>
      <c r="T358" s="143">
        <f>S358*H358</f>
        <v>0</v>
      </c>
      <c r="AR358" s="144" t="s">
        <v>188</v>
      </c>
      <c r="AT358" s="144" t="s">
        <v>160</v>
      </c>
      <c r="AU358" s="144" t="s">
        <v>88</v>
      </c>
      <c r="AY358" s="16" t="s">
        <v>157</v>
      </c>
      <c r="BE358" s="145">
        <f>IF(N358="základní",J358,0)</f>
        <v>0</v>
      </c>
      <c r="BF358" s="145">
        <f>IF(N358="snížená",J358,0)</f>
        <v>0</v>
      </c>
      <c r="BG358" s="145">
        <f>IF(N358="zákl. přenesená",J358,0)</f>
        <v>0</v>
      </c>
      <c r="BH358" s="145">
        <f>IF(N358="sníž. přenesená",J358,0)</f>
        <v>0</v>
      </c>
      <c r="BI358" s="145">
        <f>IF(N358="nulová",J358,0)</f>
        <v>0</v>
      </c>
      <c r="BJ358" s="16" t="s">
        <v>80</v>
      </c>
      <c r="BK358" s="145">
        <f>ROUND(I358*H358,2)</f>
        <v>0</v>
      </c>
      <c r="BL358" s="16" t="s">
        <v>188</v>
      </c>
      <c r="BM358" s="144" t="s">
        <v>7606</v>
      </c>
    </row>
    <row r="359" spans="2:65" s="1" customFormat="1">
      <c r="B359" s="28"/>
      <c r="D359" s="150" t="s">
        <v>214</v>
      </c>
      <c r="F359" s="204" t="s">
        <v>7607</v>
      </c>
      <c r="L359" s="28"/>
      <c r="M359" s="152"/>
      <c r="T359" s="52"/>
      <c r="AT359" s="16" t="s">
        <v>214</v>
      </c>
      <c r="AU359" s="16" t="s">
        <v>88</v>
      </c>
    </row>
    <row r="360" spans="2:65" s="1" customFormat="1" ht="37.9" customHeight="1">
      <c r="B360" s="28"/>
      <c r="C360" s="198" t="s">
        <v>1269</v>
      </c>
      <c r="D360" s="198" t="s">
        <v>160</v>
      </c>
      <c r="E360" s="199" t="s">
        <v>7608</v>
      </c>
      <c r="F360" s="200" t="s">
        <v>7609</v>
      </c>
      <c r="G360" s="201" t="s">
        <v>228</v>
      </c>
      <c r="H360" s="202">
        <v>6</v>
      </c>
      <c r="I360" s="903"/>
      <c r="J360" s="203">
        <f>ROUND(I360*H360,2)</f>
        <v>0</v>
      </c>
      <c r="K360" s="200" t="s">
        <v>2720</v>
      </c>
      <c r="L360" s="28"/>
      <c r="M360" s="140" t="s">
        <v>1</v>
      </c>
      <c r="N360" s="141" t="s">
        <v>38</v>
      </c>
      <c r="O360" s="142">
        <v>0.42499999999999999</v>
      </c>
      <c r="P360" s="142">
        <f>O360*H360</f>
        <v>2.5499999999999998</v>
      </c>
      <c r="Q360" s="142">
        <v>1.47E-3</v>
      </c>
      <c r="R360" s="142">
        <f>Q360*H360</f>
        <v>8.8199999999999997E-3</v>
      </c>
      <c r="S360" s="142">
        <v>0</v>
      </c>
      <c r="T360" s="143">
        <f>S360*H360</f>
        <v>0</v>
      </c>
      <c r="AR360" s="144" t="s">
        <v>188</v>
      </c>
      <c r="AT360" s="144" t="s">
        <v>160</v>
      </c>
      <c r="AU360" s="144" t="s">
        <v>88</v>
      </c>
      <c r="AY360" s="16" t="s">
        <v>157</v>
      </c>
      <c r="BE360" s="145">
        <f>IF(N360="základní",J360,0)</f>
        <v>0</v>
      </c>
      <c r="BF360" s="145">
        <f>IF(N360="snížená",J360,0)</f>
        <v>0</v>
      </c>
      <c r="BG360" s="145">
        <f>IF(N360="zákl. přenesená",J360,0)</f>
        <v>0</v>
      </c>
      <c r="BH360" s="145">
        <f>IF(N360="sníž. přenesená",J360,0)</f>
        <v>0</v>
      </c>
      <c r="BI360" s="145">
        <f>IF(N360="nulová",J360,0)</f>
        <v>0</v>
      </c>
      <c r="BJ360" s="16" t="s">
        <v>80</v>
      </c>
      <c r="BK360" s="145">
        <f>ROUND(I360*H360,2)</f>
        <v>0</v>
      </c>
      <c r="BL360" s="16" t="s">
        <v>188</v>
      </c>
      <c r="BM360" s="144" t="s">
        <v>7610</v>
      </c>
    </row>
    <row r="361" spans="2:65" s="1" customFormat="1">
      <c r="B361" s="28"/>
      <c r="D361" s="150" t="s">
        <v>214</v>
      </c>
      <c r="F361" s="204" t="s">
        <v>7611</v>
      </c>
      <c r="L361" s="28"/>
      <c r="M361" s="152"/>
      <c r="T361" s="52"/>
      <c r="AT361" s="16" t="s">
        <v>214</v>
      </c>
      <c r="AU361" s="16" t="s">
        <v>88</v>
      </c>
    </row>
    <row r="362" spans="2:65" s="1" customFormat="1" ht="37.9" customHeight="1">
      <c r="B362" s="28"/>
      <c r="C362" s="198" t="s">
        <v>1274</v>
      </c>
      <c r="D362" s="198" t="s">
        <v>160</v>
      </c>
      <c r="E362" s="199" t="s">
        <v>7612</v>
      </c>
      <c r="F362" s="200" t="s">
        <v>7613</v>
      </c>
      <c r="G362" s="201" t="s">
        <v>228</v>
      </c>
      <c r="H362" s="202">
        <v>4</v>
      </c>
      <c r="I362" s="903"/>
      <c r="J362" s="203">
        <f>ROUND(I362*H362,2)</f>
        <v>0</v>
      </c>
      <c r="K362" s="200" t="s">
        <v>2720</v>
      </c>
      <c r="L362" s="28"/>
      <c r="M362" s="140" t="s">
        <v>1</v>
      </c>
      <c r="N362" s="141" t="s">
        <v>38</v>
      </c>
      <c r="O362" s="142">
        <v>0.50600000000000001</v>
      </c>
      <c r="P362" s="142">
        <f>O362*H362</f>
        <v>2.024</v>
      </c>
      <c r="Q362" s="142">
        <v>2.0300000000000001E-3</v>
      </c>
      <c r="R362" s="142">
        <f>Q362*H362</f>
        <v>8.1200000000000005E-3</v>
      </c>
      <c r="S362" s="142">
        <v>0</v>
      </c>
      <c r="T362" s="143">
        <f>S362*H362</f>
        <v>0</v>
      </c>
      <c r="AR362" s="144" t="s">
        <v>188</v>
      </c>
      <c r="AT362" s="144" t="s">
        <v>160</v>
      </c>
      <c r="AU362" s="144" t="s">
        <v>88</v>
      </c>
      <c r="AY362" s="16" t="s">
        <v>157</v>
      </c>
      <c r="BE362" s="145">
        <f>IF(N362="základní",J362,0)</f>
        <v>0</v>
      </c>
      <c r="BF362" s="145">
        <f>IF(N362="snížená",J362,0)</f>
        <v>0</v>
      </c>
      <c r="BG362" s="145">
        <f>IF(N362="zákl. přenesená",J362,0)</f>
        <v>0</v>
      </c>
      <c r="BH362" s="145">
        <f>IF(N362="sníž. přenesená",J362,0)</f>
        <v>0</v>
      </c>
      <c r="BI362" s="145">
        <f>IF(N362="nulová",J362,0)</f>
        <v>0</v>
      </c>
      <c r="BJ362" s="16" t="s">
        <v>80</v>
      </c>
      <c r="BK362" s="145">
        <f>ROUND(I362*H362,2)</f>
        <v>0</v>
      </c>
      <c r="BL362" s="16" t="s">
        <v>188</v>
      </c>
      <c r="BM362" s="144" t="s">
        <v>7614</v>
      </c>
    </row>
    <row r="363" spans="2:65" s="1" customFormat="1">
      <c r="B363" s="28"/>
      <c r="D363" s="150" t="s">
        <v>214</v>
      </c>
      <c r="F363" s="204" t="s">
        <v>7615</v>
      </c>
      <c r="L363" s="28"/>
      <c r="M363" s="152"/>
      <c r="T363" s="52"/>
      <c r="AT363" s="16" t="s">
        <v>214</v>
      </c>
      <c r="AU363" s="16" t="s">
        <v>88</v>
      </c>
    </row>
    <row r="364" spans="2:65" s="1" customFormat="1" ht="37.9" customHeight="1">
      <c r="B364" s="28"/>
      <c r="C364" s="198" t="s">
        <v>1280</v>
      </c>
      <c r="D364" s="198" t="s">
        <v>160</v>
      </c>
      <c r="E364" s="199" t="s">
        <v>7616</v>
      </c>
      <c r="F364" s="200" t="s">
        <v>7617</v>
      </c>
      <c r="G364" s="201" t="s">
        <v>228</v>
      </c>
      <c r="H364" s="202">
        <v>2</v>
      </c>
      <c r="I364" s="903"/>
      <c r="J364" s="203">
        <f>ROUND(I364*H364,2)</f>
        <v>0</v>
      </c>
      <c r="K364" s="200" t="s">
        <v>2720</v>
      </c>
      <c r="L364" s="28"/>
      <c r="M364" s="140" t="s">
        <v>1</v>
      </c>
      <c r="N364" s="141" t="s">
        <v>38</v>
      </c>
      <c r="O364" s="142">
        <v>0.58699999999999997</v>
      </c>
      <c r="P364" s="142">
        <f>O364*H364</f>
        <v>1.1739999999999999</v>
      </c>
      <c r="Q364" s="142">
        <v>2.0600000000000002E-3</v>
      </c>
      <c r="R364" s="142">
        <f>Q364*H364</f>
        <v>4.1200000000000004E-3</v>
      </c>
      <c r="S364" s="142">
        <v>0</v>
      </c>
      <c r="T364" s="143">
        <f>S364*H364</f>
        <v>0</v>
      </c>
      <c r="AR364" s="144" t="s">
        <v>188</v>
      </c>
      <c r="AT364" s="144" t="s">
        <v>160</v>
      </c>
      <c r="AU364" s="144" t="s">
        <v>88</v>
      </c>
      <c r="AY364" s="16" t="s">
        <v>157</v>
      </c>
      <c r="BE364" s="145">
        <f>IF(N364="základní",J364,0)</f>
        <v>0</v>
      </c>
      <c r="BF364" s="145">
        <f>IF(N364="snížená",J364,0)</f>
        <v>0</v>
      </c>
      <c r="BG364" s="145">
        <f>IF(N364="zákl. přenesená",J364,0)</f>
        <v>0</v>
      </c>
      <c r="BH364" s="145">
        <f>IF(N364="sníž. přenesená",J364,0)</f>
        <v>0</v>
      </c>
      <c r="BI364" s="145">
        <f>IF(N364="nulová",J364,0)</f>
        <v>0</v>
      </c>
      <c r="BJ364" s="16" t="s">
        <v>80</v>
      </c>
      <c r="BK364" s="145">
        <f>ROUND(I364*H364,2)</f>
        <v>0</v>
      </c>
      <c r="BL364" s="16" t="s">
        <v>188</v>
      </c>
      <c r="BM364" s="144" t="s">
        <v>7618</v>
      </c>
    </row>
    <row r="365" spans="2:65" s="1" customFormat="1">
      <c r="B365" s="28"/>
      <c r="D365" s="150" t="s">
        <v>214</v>
      </c>
      <c r="F365" s="204" t="s">
        <v>7619</v>
      </c>
      <c r="L365" s="28"/>
      <c r="M365" s="152"/>
      <c r="T365" s="52"/>
      <c r="AT365" s="16" t="s">
        <v>214</v>
      </c>
      <c r="AU365" s="16" t="s">
        <v>88</v>
      </c>
    </row>
    <row r="366" spans="2:65" s="1" customFormat="1" ht="24.25" customHeight="1">
      <c r="B366" s="28"/>
      <c r="C366" s="198" t="s">
        <v>1286</v>
      </c>
      <c r="D366" s="198" t="s">
        <v>160</v>
      </c>
      <c r="E366" s="199" t="s">
        <v>7620</v>
      </c>
      <c r="F366" s="200" t="s">
        <v>7621</v>
      </c>
      <c r="G366" s="201" t="s">
        <v>411</v>
      </c>
      <c r="H366" s="202">
        <v>190</v>
      </c>
      <c r="I366" s="903"/>
      <c r="J366" s="203">
        <f>ROUND(I366*H366,2)</f>
        <v>0</v>
      </c>
      <c r="K366" s="200" t="s">
        <v>2720</v>
      </c>
      <c r="L366" s="28"/>
      <c r="M366" s="140" t="s">
        <v>1</v>
      </c>
      <c r="N366" s="141" t="s">
        <v>38</v>
      </c>
      <c r="O366" s="142">
        <v>0.52900000000000003</v>
      </c>
      <c r="P366" s="142">
        <f>O366*H366</f>
        <v>100.51</v>
      </c>
      <c r="Q366" s="142">
        <v>7.2999999999999996E-4</v>
      </c>
      <c r="R366" s="142">
        <f>Q366*H366</f>
        <v>0.13869999999999999</v>
      </c>
      <c r="S366" s="142">
        <v>0</v>
      </c>
      <c r="T366" s="143">
        <f>S366*H366</f>
        <v>0</v>
      </c>
      <c r="AR366" s="144" t="s">
        <v>188</v>
      </c>
      <c r="AT366" s="144" t="s">
        <v>160</v>
      </c>
      <c r="AU366" s="144" t="s">
        <v>88</v>
      </c>
      <c r="AY366" s="16" t="s">
        <v>157</v>
      </c>
      <c r="BE366" s="145">
        <f>IF(N366="základní",J366,0)</f>
        <v>0</v>
      </c>
      <c r="BF366" s="145">
        <f>IF(N366="snížená",J366,0)</f>
        <v>0</v>
      </c>
      <c r="BG366" s="145">
        <f>IF(N366="zákl. přenesená",J366,0)</f>
        <v>0</v>
      </c>
      <c r="BH366" s="145">
        <f>IF(N366="sníž. přenesená",J366,0)</f>
        <v>0</v>
      </c>
      <c r="BI366" s="145">
        <f>IF(N366="nulová",J366,0)</f>
        <v>0</v>
      </c>
      <c r="BJ366" s="16" t="s">
        <v>80</v>
      </c>
      <c r="BK366" s="145">
        <f>ROUND(I366*H366,2)</f>
        <v>0</v>
      </c>
      <c r="BL366" s="16" t="s">
        <v>188</v>
      </c>
      <c r="BM366" s="144" t="s">
        <v>7622</v>
      </c>
    </row>
    <row r="367" spans="2:65" s="1" customFormat="1">
      <c r="B367" s="28"/>
      <c r="D367" s="150" t="s">
        <v>214</v>
      </c>
      <c r="F367" s="204" t="s">
        <v>7623</v>
      </c>
      <c r="L367" s="28"/>
      <c r="M367" s="152"/>
      <c r="T367" s="52"/>
      <c r="AT367" s="16" t="s">
        <v>214</v>
      </c>
      <c r="AU367" s="16" t="s">
        <v>88</v>
      </c>
    </row>
    <row r="368" spans="2:65" s="1" customFormat="1" ht="24.25" customHeight="1">
      <c r="B368" s="28"/>
      <c r="C368" s="198" t="s">
        <v>1293</v>
      </c>
      <c r="D368" s="198" t="s">
        <v>160</v>
      </c>
      <c r="E368" s="199" t="s">
        <v>7624</v>
      </c>
      <c r="F368" s="200" t="s">
        <v>7625</v>
      </c>
      <c r="G368" s="201" t="s">
        <v>411</v>
      </c>
      <c r="H368" s="202">
        <v>490</v>
      </c>
      <c r="I368" s="903"/>
      <c r="J368" s="203">
        <f>ROUND(I368*H368,2)</f>
        <v>0</v>
      </c>
      <c r="K368" s="200" t="s">
        <v>2720</v>
      </c>
      <c r="L368" s="28"/>
      <c r="M368" s="140" t="s">
        <v>1</v>
      </c>
      <c r="N368" s="141" t="s">
        <v>38</v>
      </c>
      <c r="O368" s="142">
        <v>0.61599999999999999</v>
      </c>
      <c r="P368" s="142">
        <f>O368*H368</f>
        <v>301.83999999999997</v>
      </c>
      <c r="Q368" s="142">
        <v>9.7999999999999997E-4</v>
      </c>
      <c r="R368" s="142">
        <f>Q368*H368</f>
        <v>0.48019999999999996</v>
      </c>
      <c r="S368" s="142">
        <v>0</v>
      </c>
      <c r="T368" s="143">
        <f>S368*H368</f>
        <v>0</v>
      </c>
      <c r="AR368" s="144" t="s">
        <v>188</v>
      </c>
      <c r="AT368" s="144" t="s">
        <v>160</v>
      </c>
      <c r="AU368" s="144" t="s">
        <v>88</v>
      </c>
      <c r="AY368" s="16" t="s">
        <v>157</v>
      </c>
      <c r="BE368" s="145">
        <f>IF(N368="základní",J368,0)</f>
        <v>0</v>
      </c>
      <c r="BF368" s="145">
        <f>IF(N368="snížená",J368,0)</f>
        <v>0</v>
      </c>
      <c r="BG368" s="145">
        <f>IF(N368="zákl. přenesená",J368,0)</f>
        <v>0</v>
      </c>
      <c r="BH368" s="145">
        <f>IF(N368="sníž. přenesená",J368,0)</f>
        <v>0</v>
      </c>
      <c r="BI368" s="145">
        <f>IF(N368="nulová",J368,0)</f>
        <v>0</v>
      </c>
      <c r="BJ368" s="16" t="s">
        <v>80</v>
      </c>
      <c r="BK368" s="145">
        <f>ROUND(I368*H368,2)</f>
        <v>0</v>
      </c>
      <c r="BL368" s="16" t="s">
        <v>188</v>
      </c>
      <c r="BM368" s="144" t="s">
        <v>7626</v>
      </c>
    </row>
    <row r="369" spans="2:65" s="1" customFormat="1">
      <c r="B369" s="28"/>
      <c r="D369" s="150" t="s">
        <v>214</v>
      </c>
      <c r="F369" s="204" t="s">
        <v>7627</v>
      </c>
      <c r="L369" s="28"/>
      <c r="M369" s="152"/>
      <c r="T369" s="52"/>
      <c r="AT369" s="16" t="s">
        <v>214</v>
      </c>
      <c r="AU369" s="16" t="s">
        <v>88</v>
      </c>
    </row>
    <row r="370" spans="2:65" s="1" customFormat="1" ht="24.25" customHeight="1">
      <c r="B370" s="28"/>
      <c r="C370" s="198" t="s">
        <v>1299</v>
      </c>
      <c r="D370" s="198" t="s">
        <v>160</v>
      </c>
      <c r="E370" s="199" t="s">
        <v>7628</v>
      </c>
      <c r="F370" s="200" t="s">
        <v>7629</v>
      </c>
      <c r="G370" s="201" t="s">
        <v>411</v>
      </c>
      <c r="H370" s="202">
        <v>99</v>
      </c>
      <c r="I370" s="903"/>
      <c r="J370" s="203">
        <f>ROUND(I370*H370,2)</f>
        <v>0</v>
      </c>
      <c r="K370" s="200" t="s">
        <v>2720</v>
      </c>
      <c r="L370" s="28"/>
      <c r="M370" s="140" t="s">
        <v>1</v>
      </c>
      <c r="N370" s="141" t="s">
        <v>38</v>
      </c>
      <c r="O370" s="142">
        <v>0.69599999999999995</v>
      </c>
      <c r="P370" s="142">
        <f>O370*H370</f>
        <v>68.903999999999996</v>
      </c>
      <c r="Q370" s="142">
        <v>1.2999999999999999E-3</v>
      </c>
      <c r="R370" s="142">
        <f>Q370*H370</f>
        <v>0.12869999999999998</v>
      </c>
      <c r="S370" s="142">
        <v>0</v>
      </c>
      <c r="T370" s="143">
        <f>S370*H370</f>
        <v>0</v>
      </c>
      <c r="AR370" s="144" t="s">
        <v>188</v>
      </c>
      <c r="AT370" s="144" t="s">
        <v>160</v>
      </c>
      <c r="AU370" s="144" t="s">
        <v>88</v>
      </c>
      <c r="AY370" s="16" t="s">
        <v>157</v>
      </c>
      <c r="BE370" s="145">
        <f>IF(N370="základní",J370,0)</f>
        <v>0</v>
      </c>
      <c r="BF370" s="145">
        <f>IF(N370="snížená",J370,0)</f>
        <v>0</v>
      </c>
      <c r="BG370" s="145">
        <f>IF(N370="zákl. přenesená",J370,0)</f>
        <v>0</v>
      </c>
      <c r="BH370" s="145">
        <f>IF(N370="sníž. přenesená",J370,0)</f>
        <v>0</v>
      </c>
      <c r="BI370" s="145">
        <f>IF(N370="nulová",J370,0)</f>
        <v>0</v>
      </c>
      <c r="BJ370" s="16" t="s">
        <v>80</v>
      </c>
      <c r="BK370" s="145">
        <f>ROUND(I370*H370,2)</f>
        <v>0</v>
      </c>
      <c r="BL370" s="16" t="s">
        <v>188</v>
      </c>
      <c r="BM370" s="144" t="s">
        <v>7630</v>
      </c>
    </row>
    <row r="371" spans="2:65" s="1" customFormat="1">
      <c r="B371" s="28"/>
      <c r="D371" s="150" t="s">
        <v>214</v>
      </c>
      <c r="F371" s="204" t="s">
        <v>7631</v>
      </c>
      <c r="L371" s="28"/>
      <c r="M371" s="152"/>
      <c r="T371" s="52"/>
      <c r="AT371" s="16" t="s">
        <v>214</v>
      </c>
      <c r="AU371" s="16" t="s">
        <v>88</v>
      </c>
    </row>
    <row r="372" spans="2:65" s="1" customFormat="1" ht="24.25" customHeight="1">
      <c r="B372" s="28"/>
      <c r="C372" s="198" t="s">
        <v>1304</v>
      </c>
      <c r="D372" s="198" t="s">
        <v>160</v>
      </c>
      <c r="E372" s="199" t="s">
        <v>7632</v>
      </c>
      <c r="F372" s="200" t="s">
        <v>7633</v>
      </c>
      <c r="G372" s="201" t="s">
        <v>411</v>
      </c>
      <c r="H372" s="202">
        <v>28</v>
      </c>
      <c r="I372" s="903"/>
      <c r="J372" s="203">
        <f>ROUND(I372*H372,2)</f>
        <v>0</v>
      </c>
      <c r="K372" s="200" t="s">
        <v>2720</v>
      </c>
      <c r="L372" s="28"/>
      <c r="M372" s="140" t="s">
        <v>1</v>
      </c>
      <c r="N372" s="141" t="s">
        <v>38</v>
      </c>
      <c r="O372" s="142">
        <v>0.74299999999999999</v>
      </c>
      <c r="P372" s="142">
        <f>O372*H372</f>
        <v>20.803999999999998</v>
      </c>
      <c r="Q372" s="142">
        <v>2.63E-3</v>
      </c>
      <c r="R372" s="142">
        <f>Q372*H372</f>
        <v>7.3639999999999997E-2</v>
      </c>
      <c r="S372" s="142">
        <v>0</v>
      </c>
      <c r="T372" s="143">
        <f>S372*H372</f>
        <v>0</v>
      </c>
      <c r="AR372" s="144" t="s">
        <v>188</v>
      </c>
      <c r="AT372" s="144" t="s">
        <v>160</v>
      </c>
      <c r="AU372" s="144" t="s">
        <v>88</v>
      </c>
      <c r="AY372" s="16" t="s">
        <v>157</v>
      </c>
      <c r="BE372" s="145">
        <f>IF(N372="základní",J372,0)</f>
        <v>0</v>
      </c>
      <c r="BF372" s="145">
        <f>IF(N372="snížená",J372,0)</f>
        <v>0</v>
      </c>
      <c r="BG372" s="145">
        <f>IF(N372="zákl. přenesená",J372,0)</f>
        <v>0</v>
      </c>
      <c r="BH372" s="145">
        <f>IF(N372="sníž. přenesená",J372,0)</f>
        <v>0</v>
      </c>
      <c r="BI372" s="145">
        <f>IF(N372="nulová",J372,0)</f>
        <v>0</v>
      </c>
      <c r="BJ372" s="16" t="s">
        <v>80</v>
      </c>
      <c r="BK372" s="145">
        <f>ROUND(I372*H372,2)</f>
        <v>0</v>
      </c>
      <c r="BL372" s="16" t="s">
        <v>188</v>
      </c>
      <c r="BM372" s="144" t="s">
        <v>7634</v>
      </c>
    </row>
    <row r="373" spans="2:65" s="1" customFormat="1">
      <c r="B373" s="28"/>
      <c r="D373" s="150" t="s">
        <v>214</v>
      </c>
      <c r="F373" s="204" t="s">
        <v>7635</v>
      </c>
      <c r="L373" s="28"/>
      <c r="M373" s="152"/>
      <c r="T373" s="52"/>
      <c r="AT373" s="16" t="s">
        <v>214</v>
      </c>
      <c r="AU373" s="16" t="s">
        <v>88</v>
      </c>
    </row>
    <row r="374" spans="2:65" s="1" customFormat="1" ht="24.25" customHeight="1">
      <c r="B374" s="28"/>
      <c r="C374" s="198" t="s">
        <v>1312</v>
      </c>
      <c r="D374" s="198" t="s">
        <v>160</v>
      </c>
      <c r="E374" s="199" t="s">
        <v>7636</v>
      </c>
      <c r="F374" s="200" t="s">
        <v>7637</v>
      </c>
      <c r="G374" s="201" t="s">
        <v>411</v>
      </c>
      <c r="H374" s="202">
        <v>56</v>
      </c>
      <c r="I374" s="903"/>
      <c r="J374" s="203">
        <f>ROUND(I374*H374,2)</f>
        <v>0</v>
      </c>
      <c r="K374" s="200" t="s">
        <v>2720</v>
      </c>
      <c r="L374" s="28"/>
      <c r="M374" s="140" t="s">
        <v>1</v>
      </c>
      <c r="N374" s="141" t="s">
        <v>38</v>
      </c>
      <c r="O374" s="142">
        <v>0.78900000000000003</v>
      </c>
      <c r="P374" s="142">
        <f>O374*H374</f>
        <v>44.184000000000005</v>
      </c>
      <c r="Q374" s="142">
        <v>3.64E-3</v>
      </c>
      <c r="R374" s="142">
        <f>Q374*H374</f>
        <v>0.20383999999999999</v>
      </c>
      <c r="S374" s="142">
        <v>0</v>
      </c>
      <c r="T374" s="143">
        <f>S374*H374</f>
        <v>0</v>
      </c>
      <c r="AR374" s="144" t="s">
        <v>188</v>
      </c>
      <c r="AT374" s="144" t="s">
        <v>160</v>
      </c>
      <c r="AU374" s="144" t="s">
        <v>88</v>
      </c>
      <c r="AY374" s="16" t="s">
        <v>157</v>
      </c>
      <c r="BE374" s="145">
        <f>IF(N374="základní",J374,0)</f>
        <v>0</v>
      </c>
      <c r="BF374" s="145">
        <f>IF(N374="snížená",J374,0)</f>
        <v>0</v>
      </c>
      <c r="BG374" s="145">
        <f>IF(N374="zákl. přenesená",J374,0)</f>
        <v>0</v>
      </c>
      <c r="BH374" s="145">
        <f>IF(N374="sníž. přenesená",J374,0)</f>
        <v>0</v>
      </c>
      <c r="BI374" s="145">
        <f>IF(N374="nulová",J374,0)</f>
        <v>0</v>
      </c>
      <c r="BJ374" s="16" t="s">
        <v>80</v>
      </c>
      <c r="BK374" s="145">
        <f>ROUND(I374*H374,2)</f>
        <v>0</v>
      </c>
      <c r="BL374" s="16" t="s">
        <v>188</v>
      </c>
      <c r="BM374" s="144" t="s">
        <v>7638</v>
      </c>
    </row>
    <row r="375" spans="2:65" s="1" customFormat="1">
      <c r="B375" s="28"/>
      <c r="D375" s="150" t="s">
        <v>214</v>
      </c>
      <c r="F375" s="204" t="s">
        <v>7639</v>
      </c>
      <c r="L375" s="28"/>
      <c r="M375" s="152"/>
      <c r="T375" s="52"/>
      <c r="AT375" s="16" t="s">
        <v>214</v>
      </c>
      <c r="AU375" s="16" t="s">
        <v>88</v>
      </c>
    </row>
    <row r="376" spans="2:65" s="1" customFormat="1" ht="24.25" customHeight="1">
      <c r="B376" s="28"/>
      <c r="C376" s="198" t="s">
        <v>1317</v>
      </c>
      <c r="D376" s="198" t="s">
        <v>160</v>
      </c>
      <c r="E376" s="199" t="s">
        <v>7640</v>
      </c>
      <c r="F376" s="200" t="s">
        <v>7641</v>
      </c>
      <c r="G376" s="201" t="s">
        <v>411</v>
      </c>
      <c r="H376" s="202">
        <v>4</v>
      </c>
      <c r="I376" s="903"/>
      <c r="J376" s="203">
        <f>ROUND(I376*H376,2)</f>
        <v>0</v>
      </c>
      <c r="K376" s="200" t="s">
        <v>2720</v>
      </c>
      <c r="L376" s="28"/>
      <c r="M376" s="140" t="s">
        <v>1</v>
      </c>
      <c r="N376" s="141" t="s">
        <v>38</v>
      </c>
      <c r="O376" s="142">
        <v>0.81399999999999995</v>
      </c>
      <c r="P376" s="142">
        <f>O376*H376</f>
        <v>3.2559999999999998</v>
      </c>
      <c r="Q376" s="142">
        <v>6.0099999999999997E-3</v>
      </c>
      <c r="R376" s="142">
        <f>Q376*H376</f>
        <v>2.4039999999999999E-2</v>
      </c>
      <c r="S376" s="142">
        <v>0</v>
      </c>
      <c r="T376" s="143">
        <f>S376*H376</f>
        <v>0</v>
      </c>
      <c r="AR376" s="144" t="s">
        <v>188</v>
      </c>
      <c r="AT376" s="144" t="s">
        <v>160</v>
      </c>
      <c r="AU376" s="144" t="s">
        <v>88</v>
      </c>
      <c r="AY376" s="16" t="s">
        <v>157</v>
      </c>
      <c r="BE376" s="145">
        <f>IF(N376="základní",J376,0)</f>
        <v>0</v>
      </c>
      <c r="BF376" s="145">
        <f>IF(N376="snížená",J376,0)</f>
        <v>0</v>
      </c>
      <c r="BG376" s="145">
        <f>IF(N376="zákl. přenesená",J376,0)</f>
        <v>0</v>
      </c>
      <c r="BH376" s="145">
        <f>IF(N376="sníž. přenesená",J376,0)</f>
        <v>0</v>
      </c>
      <c r="BI376" s="145">
        <f>IF(N376="nulová",J376,0)</f>
        <v>0</v>
      </c>
      <c r="BJ376" s="16" t="s">
        <v>80</v>
      </c>
      <c r="BK376" s="145">
        <f>ROUND(I376*H376,2)</f>
        <v>0</v>
      </c>
      <c r="BL376" s="16" t="s">
        <v>188</v>
      </c>
      <c r="BM376" s="144" t="s">
        <v>7642</v>
      </c>
    </row>
    <row r="377" spans="2:65" s="1" customFormat="1">
      <c r="B377" s="28"/>
      <c r="D377" s="150" t="s">
        <v>214</v>
      </c>
      <c r="F377" s="204" t="s">
        <v>7643</v>
      </c>
      <c r="L377" s="28"/>
      <c r="M377" s="152"/>
      <c r="T377" s="52"/>
      <c r="AT377" s="16" t="s">
        <v>214</v>
      </c>
      <c r="AU377" s="16" t="s">
        <v>88</v>
      </c>
    </row>
    <row r="378" spans="2:65" s="1" customFormat="1" ht="55.5" customHeight="1">
      <c r="B378" s="28"/>
      <c r="C378" s="198" t="s">
        <v>1322</v>
      </c>
      <c r="D378" s="198" t="s">
        <v>160</v>
      </c>
      <c r="E378" s="199" t="s">
        <v>7644</v>
      </c>
      <c r="F378" s="200" t="s">
        <v>7645</v>
      </c>
      <c r="G378" s="201" t="s">
        <v>411</v>
      </c>
      <c r="H378" s="202">
        <v>680</v>
      </c>
      <c r="I378" s="903"/>
      <c r="J378" s="203">
        <f>ROUND(I378*H378,2)</f>
        <v>0</v>
      </c>
      <c r="K378" s="200" t="s">
        <v>2720</v>
      </c>
      <c r="L378" s="28"/>
      <c r="M378" s="140" t="s">
        <v>1</v>
      </c>
      <c r="N378" s="141" t="s">
        <v>38</v>
      </c>
      <c r="O378" s="142">
        <v>0.106</v>
      </c>
      <c r="P378" s="142">
        <f>O378*H378</f>
        <v>72.08</v>
      </c>
      <c r="Q378" s="142">
        <v>6.9999999999999994E-5</v>
      </c>
      <c r="R378" s="142">
        <f>Q378*H378</f>
        <v>4.7599999999999996E-2</v>
      </c>
      <c r="S378" s="142">
        <v>0</v>
      </c>
      <c r="T378" s="143">
        <f>S378*H378</f>
        <v>0</v>
      </c>
      <c r="AR378" s="144" t="s">
        <v>188</v>
      </c>
      <c r="AT378" s="144" t="s">
        <v>160</v>
      </c>
      <c r="AU378" s="144" t="s">
        <v>88</v>
      </c>
      <c r="AY378" s="16" t="s">
        <v>157</v>
      </c>
      <c r="BE378" s="145">
        <f>IF(N378="základní",J378,0)</f>
        <v>0</v>
      </c>
      <c r="BF378" s="145">
        <f>IF(N378="snížená",J378,0)</f>
        <v>0</v>
      </c>
      <c r="BG378" s="145">
        <f>IF(N378="zákl. přenesená",J378,0)</f>
        <v>0</v>
      </c>
      <c r="BH378" s="145">
        <f>IF(N378="sníž. přenesená",J378,0)</f>
        <v>0</v>
      </c>
      <c r="BI378" s="145">
        <f>IF(N378="nulová",J378,0)</f>
        <v>0</v>
      </c>
      <c r="BJ378" s="16" t="s">
        <v>80</v>
      </c>
      <c r="BK378" s="145">
        <f>ROUND(I378*H378,2)</f>
        <v>0</v>
      </c>
      <c r="BL378" s="16" t="s">
        <v>188</v>
      </c>
      <c r="BM378" s="144" t="s">
        <v>7646</v>
      </c>
    </row>
    <row r="379" spans="2:65" s="1" customFormat="1">
      <c r="B379" s="28"/>
      <c r="D379" s="150" t="s">
        <v>214</v>
      </c>
      <c r="F379" s="204" t="s">
        <v>7647</v>
      </c>
      <c r="L379" s="28"/>
      <c r="M379" s="152"/>
      <c r="T379" s="52"/>
      <c r="AT379" s="16" t="s">
        <v>214</v>
      </c>
      <c r="AU379" s="16" t="s">
        <v>88</v>
      </c>
    </row>
    <row r="380" spans="2:65" s="1" customFormat="1" ht="55.5" customHeight="1">
      <c r="B380" s="28"/>
      <c r="C380" s="198" t="s">
        <v>1327</v>
      </c>
      <c r="D380" s="198" t="s">
        <v>160</v>
      </c>
      <c r="E380" s="199" t="s">
        <v>7648</v>
      </c>
      <c r="F380" s="200" t="s">
        <v>7649</v>
      </c>
      <c r="G380" s="201" t="s">
        <v>411</v>
      </c>
      <c r="H380" s="202">
        <v>243</v>
      </c>
      <c r="I380" s="903"/>
      <c r="J380" s="203">
        <f>ROUND(I380*H380,2)</f>
        <v>0</v>
      </c>
      <c r="K380" s="200" t="s">
        <v>2720</v>
      </c>
      <c r="L380" s="28"/>
      <c r="M380" s="140" t="s">
        <v>1</v>
      </c>
      <c r="N380" s="141" t="s">
        <v>38</v>
      </c>
      <c r="O380" s="142">
        <v>0.113</v>
      </c>
      <c r="P380" s="142">
        <f>O380*H380</f>
        <v>27.459</v>
      </c>
      <c r="Q380" s="142">
        <v>1.6000000000000001E-4</v>
      </c>
      <c r="R380" s="142">
        <f>Q380*H380</f>
        <v>3.8880000000000005E-2</v>
      </c>
      <c r="S380" s="142">
        <v>0</v>
      </c>
      <c r="T380" s="143">
        <f>S380*H380</f>
        <v>0</v>
      </c>
      <c r="AR380" s="144" t="s">
        <v>188</v>
      </c>
      <c r="AT380" s="144" t="s">
        <v>160</v>
      </c>
      <c r="AU380" s="144" t="s">
        <v>88</v>
      </c>
      <c r="AY380" s="16" t="s">
        <v>157</v>
      </c>
      <c r="BE380" s="145">
        <f>IF(N380="základní",J380,0)</f>
        <v>0</v>
      </c>
      <c r="BF380" s="145">
        <f>IF(N380="snížená",J380,0)</f>
        <v>0</v>
      </c>
      <c r="BG380" s="145">
        <f>IF(N380="zákl. přenesená",J380,0)</f>
        <v>0</v>
      </c>
      <c r="BH380" s="145">
        <f>IF(N380="sníž. přenesená",J380,0)</f>
        <v>0</v>
      </c>
      <c r="BI380" s="145">
        <f>IF(N380="nulová",J380,0)</f>
        <v>0</v>
      </c>
      <c r="BJ380" s="16" t="s">
        <v>80</v>
      </c>
      <c r="BK380" s="145">
        <f>ROUND(I380*H380,2)</f>
        <v>0</v>
      </c>
      <c r="BL380" s="16" t="s">
        <v>188</v>
      </c>
      <c r="BM380" s="144" t="s">
        <v>7650</v>
      </c>
    </row>
    <row r="381" spans="2:65" s="1" customFormat="1">
      <c r="B381" s="28"/>
      <c r="D381" s="150" t="s">
        <v>214</v>
      </c>
      <c r="F381" s="204" t="s">
        <v>7651</v>
      </c>
      <c r="L381" s="28"/>
      <c r="M381" s="152"/>
      <c r="T381" s="52"/>
      <c r="AT381" s="16" t="s">
        <v>214</v>
      </c>
      <c r="AU381" s="16" t="s">
        <v>88</v>
      </c>
    </row>
    <row r="382" spans="2:65" s="1" customFormat="1" ht="24.25" customHeight="1">
      <c r="B382" s="28"/>
      <c r="C382" s="198" t="s">
        <v>1332</v>
      </c>
      <c r="D382" s="198" t="s">
        <v>160</v>
      </c>
      <c r="E382" s="199" t="s">
        <v>7652</v>
      </c>
      <c r="F382" s="200" t="s">
        <v>7653</v>
      </c>
      <c r="G382" s="201" t="s">
        <v>411</v>
      </c>
      <c r="H382" s="202">
        <v>260</v>
      </c>
      <c r="I382" s="903"/>
      <c r="J382" s="203">
        <f>ROUND(I382*H382,2)</f>
        <v>0</v>
      </c>
      <c r="K382" s="200" t="s">
        <v>2720</v>
      </c>
      <c r="L382" s="28"/>
      <c r="M382" s="140" t="s">
        <v>1</v>
      </c>
      <c r="N382" s="141" t="s">
        <v>38</v>
      </c>
      <c r="O382" s="142">
        <v>7.1999999999999995E-2</v>
      </c>
      <c r="P382" s="142">
        <f>O382*H382</f>
        <v>18.72</v>
      </c>
      <c r="Q382" s="142">
        <v>0</v>
      </c>
      <c r="R382" s="142">
        <f>Q382*H382</f>
        <v>0</v>
      </c>
      <c r="S382" s="142">
        <v>2.3000000000000001E-4</v>
      </c>
      <c r="T382" s="143">
        <f>S382*H382</f>
        <v>5.9799999999999999E-2</v>
      </c>
      <c r="AR382" s="144" t="s">
        <v>188</v>
      </c>
      <c r="AT382" s="144" t="s">
        <v>160</v>
      </c>
      <c r="AU382" s="144" t="s">
        <v>88</v>
      </c>
      <c r="AY382" s="16" t="s">
        <v>157</v>
      </c>
      <c r="BE382" s="145">
        <f>IF(N382="základní",J382,0)</f>
        <v>0</v>
      </c>
      <c r="BF382" s="145">
        <f>IF(N382="snížená",J382,0)</f>
        <v>0</v>
      </c>
      <c r="BG382" s="145">
        <f>IF(N382="zákl. přenesená",J382,0)</f>
        <v>0</v>
      </c>
      <c r="BH382" s="145">
        <f>IF(N382="sníž. přenesená",J382,0)</f>
        <v>0</v>
      </c>
      <c r="BI382" s="145">
        <f>IF(N382="nulová",J382,0)</f>
        <v>0</v>
      </c>
      <c r="BJ382" s="16" t="s">
        <v>80</v>
      </c>
      <c r="BK382" s="145">
        <f>ROUND(I382*H382,2)</f>
        <v>0</v>
      </c>
      <c r="BL382" s="16" t="s">
        <v>188</v>
      </c>
      <c r="BM382" s="144" t="s">
        <v>7654</v>
      </c>
    </row>
    <row r="383" spans="2:65" s="1" customFormat="1">
      <c r="B383" s="28"/>
      <c r="D383" s="150" t="s">
        <v>214</v>
      </c>
      <c r="F383" s="204" t="s">
        <v>7655</v>
      </c>
      <c r="L383" s="28"/>
      <c r="M383" s="152"/>
      <c r="T383" s="52"/>
      <c r="AT383" s="16" t="s">
        <v>214</v>
      </c>
      <c r="AU383" s="16" t="s">
        <v>88</v>
      </c>
    </row>
    <row r="384" spans="2:65" s="1" customFormat="1" ht="16.5" customHeight="1">
      <c r="B384" s="28"/>
      <c r="C384" s="198" t="s">
        <v>1338</v>
      </c>
      <c r="D384" s="198" t="s">
        <v>160</v>
      </c>
      <c r="E384" s="199" t="s">
        <v>7656</v>
      </c>
      <c r="F384" s="200" t="s">
        <v>7657</v>
      </c>
      <c r="G384" s="201" t="s">
        <v>411</v>
      </c>
      <c r="H384" s="202">
        <v>32</v>
      </c>
      <c r="I384" s="903"/>
      <c r="J384" s="203">
        <f>ROUND(I384*H384,2)</f>
        <v>0</v>
      </c>
      <c r="K384" s="200" t="s">
        <v>2720</v>
      </c>
      <c r="L384" s="28"/>
      <c r="M384" s="140" t="s">
        <v>1</v>
      </c>
      <c r="N384" s="141" t="s">
        <v>38</v>
      </c>
      <c r="O384" s="142">
        <v>1.7000000000000001E-2</v>
      </c>
      <c r="P384" s="142">
        <f>O384*H384</f>
        <v>0.54400000000000004</v>
      </c>
      <c r="Q384" s="142">
        <v>1.9000000000000001E-4</v>
      </c>
      <c r="R384" s="142">
        <f>Q384*H384</f>
        <v>6.0800000000000003E-3</v>
      </c>
      <c r="S384" s="142">
        <v>0</v>
      </c>
      <c r="T384" s="143">
        <f>S384*H384</f>
        <v>0</v>
      </c>
      <c r="AR384" s="144" t="s">
        <v>188</v>
      </c>
      <c r="AT384" s="144" t="s">
        <v>160</v>
      </c>
      <c r="AU384" s="144" t="s">
        <v>88</v>
      </c>
      <c r="AY384" s="16" t="s">
        <v>157</v>
      </c>
      <c r="BE384" s="145">
        <f>IF(N384="základní",J384,0)</f>
        <v>0</v>
      </c>
      <c r="BF384" s="145">
        <f>IF(N384="snížená",J384,0)</f>
        <v>0</v>
      </c>
      <c r="BG384" s="145">
        <f>IF(N384="zákl. přenesená",J384,0)</f>
        <v>0</v>
      </c>
      <c r="BH384" s="145">
        <f>IF(N384="sníž. přenesená",J384,0)</f>
        <v>0</v>
      </c>
      <c r="BI384" s="145">
        <f>IF(N384="nulová",J384,0)</f>
        <v>0</v>
      </c>
      <c r="BJ384" s="16" t="s">
        <v>80</v>
      </c>
      <c r="BK384" s="145">
        <f>ROUND(I384*H384,2)</f>
        <v>0</v>
      </c>
      <c r="BL384" s="16" t="s">
        <v>188</v>
      </c>
      <c r="BM384" s="144" t="s">
        <v>7658</v>
      </c>
    </row>
    <row r="385" spans="2:65" s="1" customFormat="1">
      <c r="B385" s="28"/>
      <c r="D385" s="150" t="s">
        <v>214</v>
      </c>
      <c r="F385" s="204" t="s">
        <v>7659</v>
      </c>
      <c r="L385" s="28"/>
      <c r="M385" s="152"/>
      <c r="T385" s="52"/>
      <c r="AT385" s="16" t="s">
        <v>214</v>
      </c>
      <c r="AU385" s="16" t="s">
        <v>88</v>
      </c>
    </row>
    <row r="386" spans="2:65" s="1" customFormat="1" ht="16.5" customHeight="1">
      <c r="B386" s="28"/>
      <c r="C386" s="198" t="s">
        <v>556</v>
      </c>
      <c r="D386" s="198" t="s">
        <v>160</v>
      </c>
      <c r="E386" s="199" t="s">
        <v>7660</v>
      </c>
      <c r="F386" s="200" t="s">
        <v>7661</v>
      </c>
      <c r="G386" s="201" t="s">
        <v>411</v>
      </c>
      <c r="H386" s="202">
        <v>94</v>
      </c>
      <c r="I386" s="903"/>
      <c r="J386" s="203">
        <f>ROUND(I386*H386,2)</f>
        <v>0</v>
      </c>
      <c r="K386" s="200" t="s">
        <v>2720</v>
      </c>
      <c r="L386" s="28"/>
      <c r="M386" s="140" t="s">
        <v>1</v>
      </c>
      <c r="N386" s="141" t="s">
        <v>38</v>
      </c>
      <c r="O386" s="142">
        <v>1.7000000000000001E-2</v>
      </c>
      <c r="P386" s="142">
        <f>O386*H386</f>
        <v>1.5980000000000001</v>
      </c>
      <c r="Q386" s="142">
        <v>2.5000000000000001E-4</v>
      </c>
      <c r="R386" s="142">
        <f>Q386*H386</f>
        <v>2.35E-2</v>
      </c>
      <c r="S386" s="142">
        <v>0</v>
      </c>
      <c r="T386" s="143">
        <f>S386*H386</f>
        <v>0</v>
      </c>
      <c r="AR386" s="144" t="s">
        <v>188</v>
      </c>
      <c r="AT386" s="144" t="s">
        <v>160</v>
      </c>
      <c r="AU386" s="144" t="s">
        <v>88</v>
      </c>
      <c r="AY386" s="16" t="s">
        <v>157</v>
      </c>
      <c r="BE386" s="145">
        <f>IF(N386="základní",J386,0)</f>
        <v>0</v>
      </c>
      <c r="BF386" s="145">
        <f>IF(N386="snížená",J386,0)</f>
        <v>0</v>
      </c>
      <c r="BG386" s="145">
        <f>IF(N386="zákl. přenesená",J386,0)</f>
        <v>0</v>
      </c>
      <c r="BH386" s="145">
        <f>IF(N386="sníž. přenesená",J386,0)</f>
        <v>0</v>
      </c>
      <c r="BI386" s="145">
        <f>IF(N386="nulová",J386,0)</f>
        <v>0</v>
      </c>
      <c r="BJ386" s="16" t="s">
        <v>80</v>
      </c>
      <c r="BK386" s="145">
        <f>ROUND(I386*H386,2)</f>
        <v>0</v>
      </c>
      <c r="BL386" s="16" t="s">
        <v>188</v>
      </c>
      <c r="BM386" s="144" t="s">
        <v>7662</v>
      </c>
    </row>
    <row r="387" spans="2:65" s="1" customFormat="1">
      <c r="B387" s="28"/>
      <c r="D387" s="150" t="s">
        <v>214</v>
      </c>
      <c r="F387" s="204" t="s">
        <v>7663</v>
      </c>
      <c r="L387" s="28"/>
      <c r="M387" s="152"/>
      <c r="T387" s="52"/>
      <c r="AT387" s="16" t="s">
        <v>214</v>
      </c>
      <c r="AU387" s="16" t="s">
        <v>88</v>
      </c>
    </row>
    <row r="388" spans="2:65" s="1" customFormat="1" ht="16.5" customHeight="1">
      <c r="B388" s="28"/>
      <c r="C388" s="198" t="s">
        <v>1348</v>
      </c>
      <c r="D388" s="198" t="s">
        <v>160</v>
      </c>
      <c r="E388" s="199" t="s">
        <v>7664</v>
      </c>
      <c r="F388" s="200" t="s">
        <v>7665</v>
      </c>
      <c r="G388" s="201" t="s">
        <v>411</v>
      </c>
      <c r="H388" s="202">
        <v>106</v>
      </c>
      <c r="I388" s="903"/>
      <c r="J388" s="203">
        <f>ROUND(I388*H388,2)</f>
        <v>0</v>
      </c>
      <c r="K388" s="200" t="s">
        <v>2720</v>
      </c>
      <c r="L388" s="28"/>
      <c r="M388" s="140" t="s">
        <v>1</v>
      </c>
      <c r="N388" s="141" t="s">
        <v>38</v>
      </c>
      <c r="O388" s="142">
        <v>1.7000000000000001E-2</v>
      </c>
      <c r="P388" s="142">
        <f>O388*H388</f>
        <v>1.802</v>
      </c>
      <c r="Q388" s="142">
        <v>2.5999999999999998E-4</v>
      </c>
      <c r="R388" s="142">
        <f>Q388*H388</f>
        <v>2.7559999999999998E-2</v>
      </c>
      <c r="S388" s="142">
        <v>0</v>
      </c>
      <c r="T388" s="143">
        <f>S388*H388</f>
        <v>0</v>
      </c>
      <c r="AR388" s="144" t="s">
        <v>188</v>
      </c>
      <c r="AT388" s="144" t="s">
        <v>160</v>
      </c>
      <c r="AU388" s="144" t="s">
        <v>88</v>
      </c>
      <c r="AY388" s="16" t="s">
        <v>157</v>
      </c>
      <c r="BE388" s="145">
        <f>IF(N388="základní",J388,0)</f>
        <v>0</v>
      </c>
      <c r="BF388" s="145">
        <f>IF(N388="snížená",J388,0)</f>
        <v>0</v>
      </c>
      <c r="BG388" s="145">
        <f>IF(N388="zákl. přenesená",J388,0)</f>
        <v>0</v>
      </c>
      <c r="BH388" s="145">
        <f>IF(N388="sníž. přenesená",J388,0)</f>
        <v>0</v>
      </c>
      <c r="BI388" s="145">
        <f>IF(N388="nulová",J388,0)</f>
        <v>0</v>
      </c>
      <c r="BJ388" s="16" t="s">
        <v>80</v>
      </c>
      <c r="BK388" s="145">
        <f>ROUND(I388*H388,2)</f>
        <v>0</v>
      </c>
      <c r="BL388" s="16" t="s">
        <v>188</v>
      </c>
      <c r="BM388" s="144" t="s">
        <v>7666</v>
      </c>
    </row>
    <row r="389" spans="2:65" s="1" customFormat="1">
      <c r="B389" s="28"/>
      <c r="D389" s="150" t="s">
        <v>214</v>
      </c>
      <c r="F389" s="204" t="s">
        <v>7667</v>
      </c>
      <c r="L389" s="28"/>
      <c r="M389" s="152"/>
      <c r="T389" s="52"/>
      <c r="AT389" s="16" t="s">
        <v>214</v>
      </c>
      <c r="AU389" s="16" t="s">
        <v>88</v>
      </c>
    </row>
    <row r="390" spans="2:65" s="1" customFormat="1" ht="16.5" customHeight="1">
      <c r="B390" s="28"/>
      <c r="C390" s="198" t="s">
        <v>1351</v>
      </c>
      <c r="D390" s="198" t="s">
        <v>160</v>
      </c>
      <c r="E390" s="199" t="s">
        <v>7668</v>
      </c>
      <c r="F390" s="200" t="s">
        <v>7669</v>
      </c>
      <c r="G390" s="201" t="s">
        <v>411</v>
      </c>
      <c r="H390" s="202">
        <v>34</v>
      </c>
      <c r="I390" s="903"/>
      <c r="J390" s="203">
        <f>ROUND(I390*H390,2)</f>
        <v>0</v>
      </c>
      <c r="K390" s="200" t="s">
        <v>2720</v>
      </c>
      <c r="L390" s="28"/>
      <c r="M390" s="140" t="s">
        <v>1</v>
      </c>
      <c r="N390" s="141" t="s">
        <v>38</v>
      </c>
      <c r="O390" s="142">
        <v>1.7000000000000001E-2</v>
      </c>
      <c r="P390" s="142">
        <f>O390*H390</f>
        <v>0.57800000000000007</v>
      </c>
      <c r="Q390" s="142">
        <v>2.7E-4</v>
      </c>
      <c r="R390" s="142">
        <f>Q390*H390</f>
        <v>9.1800000000000007E-3</v>
      </c>
      <c r="S390" s="142">
        <v>0</v>
      </c>
      <c r="T390" s="143">
        <f>S390*H390</f>
        <v>0</v>
      </c>
      <c r="AR390" s="144" t="s">
        <v>188</v>
      </c>
      <c r="AT390" s="144" t="s">
        <v>160</v>
      </c>
      <c r="AU390" s="144" t="s">
        <v>88</v>
      </c>
      <c r="AY390" s="16" t="s">
        <v>157</v>
      </c>
      <c r="BE390" s="145">
        <f>IF(N390="základní",J390,0)</f>
        <v>0</v>
      </c>
      <c r="BF390" s="145">
        <f>IF(N390="snížená",J390,0)</f>
        <v>0</v>
      </c>
      <c r="BG390" s="145">
        <f>IF(N390="zákl. přenesená",J390,0)</f>
        <v>0</v>
      </c>
      <c r="BH390" s="145">
        <f>IF(N390="sníž. přenesená",J390,0)</f>
        <v>0</v>
      </c>
      <c r="BI390" s="145">
        <f>IF(N390="nulová",J390,0)</f>
        <v>0</v>
      </c>
      <c r="BJ390" s="16" t="s">
        <v>80</v>
      </c>
      <c r="BK390" s="145">
        <f>ROUND(I390*H390,2)</f>
        <v>0</v>
      </c>
      <c r="BL390" s="16" t="s">
        <v>188</v>
      </c>
      <c r="BM390" s="144" t="s">
        <v>7670</v>
      </c>
    </row>
    <row r="391" spans="2:65" s="1" customFormat="1">
      <c r="B391" s="28"/>
      <c r="D391" s="150" t="s">
        <v>214</v>
      </c>
      <c r="F391" s="204" t="s">
        <v>7671</v>
      </c>
      <c r="L391" s="28"/>
      <c r="M391" s="152"/>
      <c r="T391" s="52"/>
      <c r="AT391" s="16" t="s">
        <v>214</v>
      </c>
      <c r="AU391" s="16" t="s">
        <v>88</v>
      </c>
    </row>
    <row r="392" spans="2:65" s="1" customFormat="1" ht="16.5" customHeight="1">
      <c r="B392" s="28"/>
      <c r="C392" s="198" t="s">
        <v>1356</v>
      </c>
      <c r="D392" s="198" t="s">
        <v>160</v>
      </c>
      <c r="E392" s="199" t="s">
        <v>7672</v>
      </c>
      <c r="F392" s="200" t="s">
        <v>7673</v>
      </c>
      <c r="G392" s="201" t="s">
        <v>411</v>
      </c>
      <c r="H392" s="202">
        <v>10</v>
      </c>
      <c r="I392" s="903"/>
      <c r="J392" s="203">
        <f>ROUND(I392*H392,2)</f>
        <v>0</v>
      </c>
      <c r="K392" s="200" t="s">
        <v>2720</v>
      </c>
      <c r="L392" s="28"/>
      <c r="M392" s="140" t="s">
        <v>1</v>
      </c>
      <c r="N392" s="141" t="s">
        <v>38</v>
      </c>
      <c r="O392" s="142">
        <v>1.7000000000000001E-2</v>
      </c>
      <c r="P392" s="142">
        <f>O392*H392</f>
        <v>0.17</v>
      </c>
      <c r="Q392" s="142">
        <v>2.9999999999999997E-4</v>
      </c>
      <c r="R392" s="142">
        <f>Q392*H392</f>
        <v>2.9999999999999996E-3</v>
      </c>
      <c r="S392" s="142">
        <v>0</v>
      </c>
      <c r="T392" s="143">
        <f>S392*H392</f>
        <v>0</v>
      </c>
      <c r="AR392" s="144" t="s">
        <v>188</v>
      </c>
      <c r="AT392" s="144" t="s">
        <v>160</v>
      </c>
      <c r="AU392" s="144" t="s">
        <v>88</v>
      </c>
      <c r="AY392" s="16" t="s">
        <v>157</v>
      </c>
      <c r="BE392" s="145">
        <f>IF(N392="základní",J392,0)</f>
        <v>0</v>
      </c>
      <c r="BF392" s="145">
        <f>IF(N392="snížená",J392,0)</f>
        <v>0</v>
      </c>
      <c r="BG392" s="145">
        <f>IF(N392="zákl. přenesená",J392,0)</f>
        <v>0</v>
      </c>
      <c r="BH392" s="145">
        <f>IF(N392="sníž. přenesená",J392,0)</f>
        <v>0</v>
      </c>
      <c r="BI392" s="145">
        <f>IF(N392="nulová",J392,0)</f>
        <v>0</v>
      </c>
      <c r="BJ392" s="16" t="s">
        <v>80</v>
      </c>
      <c r="BK392" s="145">
        <f>ROUND(I392*H392,2)</f>
        <v>0</v>
      </c>
      <c r="BL392" s="16" t="s">
        <v>188</v>
      </c>
      <c r="BM392" s="144" t="s">
        <v>7674</v>
      </c>
    </row>
    <row r="393" spans="2:65" s="1" customFormat="1">
      <c r="B393" s="28"/>
      <c r="D393" s="150" t="s">
        <v>214</v>
      </c>
      <c r="F393" s="204" t="s">
        <v>7675</v>
      </c>
      <c r="L393" s="28"/>
      <c r="M393" s="152"/>
      <c r="T393" s="52"/>
      <c r="AT393" s="16" t="s">
        <v>214</v>
      </c>
      <c r="AU393" s="16" t="s">
        <v>88</v>
      </c>
    </row>
    <row r="394" spans="2:65" s="1" customFormat="1" ht="24.25" customHeight="1">
      <c r="B394" s="28"/>
      <c r="C394" s="198" t="s">
        <v>1361</v>
      </c>
      <c r="D394" s="198" t="s">
        <v>160</v>
      </c>
      <c r="E394" s="199" t="s">
        <v>7676</v>
      </c>
      <c r="F394" s="200" t="s">
        <v>7677</v>
      </c>
      <c r="G394" s="201" t="s">
        <v>228</v>
      </c>
      <c r="H394" s="202">
        <v>122</v>
      </c>
      <c r="I394" s="903"/>
      <c r="J394" s="203">
        <f>ROUND(I394*H394,2)</f>
        <v>0</v>
      </c>
      <c r="K394" s="200" t="s">
        <v>2720</v>
      </c>
      <c r="L394" s="28"/>
      <c r="M394" s="140" t="s">
        <v>1</v>
      </c>
      <c r="N394" s="141" t="s">
        <v>38</v>
      </c>
      <c r="O394" s="142">
        <v>0.42499999999999999</v>
      </c>
      <c r="P394" s="142">
        <f>O394*H394</f>
        <v>51.85</v>
      </c>
      <c r="Q394" s="142">
        <v>0</v>
      </c>
      <c r="R394" s="142">
        <f>Q394*H394</f>
        <v>0</v>
      </c>
      <c r="S394" s="142">
        <v>0</v>
      </c>
      <c r="T394" s="143">
        <f>S394*H394</f>
        <v>0</v>
      </c>
      <c r="AR394" s="144" t="s">
        <v>188</v>
      </c>
      <c r="AT394" s="144" t="s">
        <v>160</v>
      </c>
      <c r="AU394" s="144" t="s">
        <v>88</v>
      </c>
      <c r="AY394" s="16" t="s">
        <v>157</v>
      </c>
      <c r="BE394" s="145">
        <f>IF(N394="základní",J394,0)</f>
        <v>0</v>
      </c>
      <c r="BF394" s="145">
        <f>IF(N394="snížená",J394,0)</f>
        <v>0</v>
      </c>
      <c r="BG394" s="145">
        <f>IF(N394="zákl. přenesená",J394,0)</f>
        <v>0</v>
      </c>
      <c r="BH394" s="145">
        <f>IF(N394="sníž. přenesená",J394,0)</f>
        <v>0</v>
      </c>
      <c r="BI394" s="145">
        <f>IF(N394="nulová",J394,0)</f>
        <v>0</v>
      </c>
      <c r="BJ394" s="16" t="s">
        <v>80</v>
      </c>
      <c r="BK394" s="145">
        <f>ROUND(I394*H394,2)</f>
        <v>0</v>
      </c>
      <c r="BL394" s="16" t="s">
        <v>188</v>
      </c>
      <c r="BM394" s="144" t="s">
        <v>7678</v>
      </c>
    </row>
    <row r="395" spans="2:65" s="1" customFormat="1">
      <c r="B395" s="28"/>
      <c r="D395" s="150" t="s">
        <v>214</v>
      </c>
      <c r="F395" s="204" t="s">
        <v>7679</v>
      </c>
      <c r="L395" s="28"/>
      <c r="M395" s="152"/>
      <c r="T395" s="52"/>
      <c r="AT395" s="16" t="s">
        <v>214</v>
      </c>
      <c r="AU395" s="16" t="s">
        <v>88</v>
      </c>
    </row>
    <row r="396" spans="2:65" s="1" customFormat="1" ht="33" customHeight="1">
      <c r="B396" s="28"/>
      <c r="C396" s="198" t="s">
        <v>1366</v>
      </c>
      <c r="D396" s="198" t="s">
        <v>160</v>
      </c>
      <c r="E396" s="199" t="s">
        <v>7680</v>
      </c>
      <c r="F396" s="200" t="s">
        <v>7681</v>
      </c>
      <c r="G396" s="201" t="s">
        <v>228</v>
      </c>
      <c r="H396" s="202">
        <v>2</v>
      </c>
      <c r="I396" s="903"/>
      <c r="J396" s="203">
        <f>ROUND(I396*H396,2)</f>
        <v>0</v>
      </c>
      <c r="K396" s="200" t="s">
        <v>2720</v>
      </c>
      <c r="L396" s="28"/>
      <c r="M396" s="140" t="s">
        <v>1</v>
      </c>
      <c r="N396" s="141" t="s">
        <v>38</v>
      </c>
      <c r="O396" s="142">
        <v>0.16500000000000001</v>
      </c>
      <c r="P396" s="142">
        <f>O396*H396</f>
        <v>0.33</v>
      </c>
      <c r="Q396" s="142">
        <v>0</v>
      </c>
      <c r="R396" s="142">
        <f>Q396*H396</f>
        <v>0</v>
      </c>
      <c r="S396" s="142">
        <v>0</v>
      </c>
      <c r="T396" s="143">
        <f>S396*H396</f>
        <v>0</v>
      </c>
      <c r="AR396" s="144" t="s">
        <v>188</v>
      </c>
      <c r="AT396" s="144" t="s">
        <v>160</v>
      </c>
      <c r="AU396" s="144" t="s">
        <v>88</v>
      </c>
      <c r="AY396" s="16" t="s">
        <v>157</v>
      </c>
      <c r="BE396" s="145">
        <f>IF(N396="základní",J396,0)</f>
        <v>0</v>
      </c>
      <c r="BF396" s="145">
        <f>IF(N396="snížená",J396,0)</f>
        <v>0</v>
      </c>
      <c r="BG396" s="145">
        <f>IF(N396="zákl. přenesená",J396,0)</f>
        <v>0</v>
      </c>
      <c r="BH396" s="145">
        <f>IF(N396="sníž. přenesená",J396,0)</f>
        <v>0</v>
      </c>
      <c r="BI396" s="145">
        <f>IF(N396="nulová",J396,0)</f>
        <v>0</v>
      </c>
      <c r="BJ396" s="16" t="s">
        <v>80</v>
      </c>
      <c r="BK396" s="145">
        <f>ROUND(I396*H396,2)</f>
        <v>0</v>
      </c>
      <c r="BL396" s="16" t="s">
        <v>188</v>
      </c>
      <c r="BM396" s="144" t="s">
        <v>7682</v>
      </c>
    </row>
    <row r="397" spans="2:65" s="1" customFormat="1">
      <c r="B397" s="28"/>
      <c r="D397" s="150" t="s">
        <v>214</v>
      </c>
      <c r="F397" s="204" t="s">
        <v>7683</v>
      </c>
      <c r="L397" s="28"/>
      <c r="M397" s="152"/>
      <c r="T397" s="52"/>
      <c r="AT397" s="16" t="s">
        <v>214</v>
      </c>
      <c r="AU397" s="16" t="s">
        <v>88</v>
      </c>
    </row>
    <row r="398" spans="2:65" s="1" customFormat="1" ht="24.25" customHeight="1">
      <c r="B398" s="28"/>
      <c r="C398" s="198" t="s">
        <v>1371</v>
      </c>
      <c r="D398" s="198" t="s">
        <v>160</v>
      </c>
      <c r="E398" s="199" t="s">
        <v>7684</v>
      </c>
      <c r="F398" s="200" t="s">
        <v>7685</v>
      </c>
      <c r="G398" s="201" t="s">
        <v>228</v>
      </c>
      <c r="H398" s="202">
        <v>122</v>
      </c>
      <c r="I398" s="903"/>
      <c r="J398" s="203">
        <f>ROUND(I398*H398,2)</f>
        <v>0</v>
      </c>
      <c r="K398" s="200" t="s">
        <v>2720</v>
      </c>
      <c r="L398" s="28"/>
      <c r="M398" s="140" t="s">
        <v>1</v>
      </c>
      <c r="N398" s="141" t="s">
        <v>38</v>
      </c>
      <c r="O398" s="142">
        <v>0.23</v>
      </c>
      <c r="P398" s="142">
        <f>O398*H398</f>
        <v>28.060000000000002</v>
      </c>
      <c r="Q398" s="142">
        <v>1.2999999999999999E-4</v>
      </c>
      <c r="R398" s="142">
        <f>Q398*H398</f>
        <v>1.5859999999999999E-2</v>
      </c>
      <c r="S398" s="142">
        <v>0</v>
      </c>
      <c r="T398" s="143">
        <f>S398*H398</f>
        <v>0</v>
      </c>
      <c r="AR398" s="144" t="s">
        <v>188</v>
      </c>
      <c r="AT398" s="144" t="s">
        <v>160</v>
      </c>
      <c r="AU398" s="144" t="s">
        <v>88</v>
      </c>
      <c r="AY398" s="16" t="s">
        <v>157</v>
      </c>
      <c r="BE398" s="145">
        <f>IF(N398="základní",J398,0)</f>
        <v>0</v>
      </c>
      <c r="BF398" s="145">
        <f>IF(N398="snížená",J398,0)</f>
        <v>0</v>
      </c>
      <c r="BG398" s="145">
        <f>IF(N398="zákl. přenesená",J398,0)</f>
        <v>0</v>
      </c>
      <c r="BH398" s="145">
        <f>IF(N398="sníž. přenesená",J398,0)</f>
        <v>0</v>
      </c>
      <c r="BI398" s="145">
        <f>IF(N398="nulová",J398,0)</f>
        <v>0</v>
      </c>
      <c r="BJ398" s="16" t="s">
        <v>80</v>
      </c>
      <c r="BK398" s="145">
        <f>ROUND(I398*H398,2)</f>
        <v>0</v>
      </c>
      <c r="BL398" s="16" t="s">
        <v>188</v>
      </c>
      <c r="BM398" s="144" t="s">
        <v>7686</v>
      </c>
    </row>
    <row r="399" spans="2:65" s="1" customFormat="1">
      <c r="B399" s="28"/>
      <c r="D399" s="150" t="s">
        <v>214</v>
      </c>
      <c r="F399" s="204" t="s">
        <v>7687</v>
      </c>
      <c r="L399" s="28"/>
      <c r="M399" s="152"/>
      <c r="T399" s="52"/>
      <c r="AT399" s="16" t="s">
        <v>214</v>
      </c>
      <c r="AU399" s="16" t="s">
        <v>88</v>
      </c>
    </row>
    <row r="400" spans="2:65" s="1" customFormat="1" ht="24.25" customHeight="1">
      <c r="B400" s="28"/>
      <c r="C400" s="198" t="s">
        <v>1376</v>
      </c>
      <c r="D400" s="198" t="s">
        <v>160</v>
      </c>
      <c r="E400" s="199" t="s">
        <v>7688</v>
      </c>
      <c r="F400" s="200" t="s">
        <v>7689</v>
      </c>
      <c r="G400" s="201" t="s">
        <v>228</v>
      </c>
      <c r="H400" s="202">
        <v>20</v>
      </c>
      <c r="I400" s="903"/>
      <c r="J400" s="203">
        <f>ROUND(I400*H400,2)</f>
        <v>0</v>
      </c>
      <c r="K400" s="200" t="s">
        <v>2720</v>
      </c>
      <c r="L400" s="28"/>
      <c r="M400" s="140" t="s">
        <v>1</v>
      </c>
      <c r="N400" s="141" t="s">
        <v>38</v>
      </c>
      <c r="O400" s="142">
        <v>4.1000000000000002E-2</v>
      </c>
      <c r="P400" s="142">
        <f>O400*H400</f>
        <v>0.82000000000000006</v>
      </c>
      <c r="Q400" s="142">
        <v>0</v>
      </c>
      <c r="R400" s="142">
        <f>Q400*H400</f>
        <v>0</v>
      </c>
      <c r="S400" s="142">
        <v>6.8999999999999997E-4</v>
      </c>
      <c r="T400" s="143">
        <f>S400*H400</f>
        <v>1.38E-2</v>
      </c>
      <c r="AR400" s="144" t="s">
        <v>188</v>
      </c>
      <c r="AT400" s="144" t="s">
        <v>160</v>
      </c>
      <c r="AU400" s="144" t="s">
        <v>88</v>
      </c>
      <c r="AY400" s="16" t="s">
        <v>157</v>
      </c>
      <c r="BE400" s="145">
        <f>IF(N400="základní",J400,0)</f>
        <v>0</v>
      </c>
      <c r="BF400" s="145">
        <f>IF(N400="snížená",J400,0)</f>
        <v>0</v>
      </c>
      <c r="BG400" s="145">
        <f>IF(N400="zákl. přenesená",J400,0)</f>
        <v>0</v>
      </c>
      <c r="BH400" s="145">
        <f>IF(N400="sníž. přenesená",J400,0)</f>
        <v>0</v>
      </c>
      <c r="BI400" s="145">
        <f>IF(N400="nulová",J400,0)</f>
        <v>0</v>
      </c>
      <c r="BJ400" s="16" t="s">
        <v>80</v>
      </c>
      <c r="BK400" s="145">
        <f>ROUND(I400*H400,2)</f>
        <v>0</v>
      </c>
      <c r="BL400" s="16" t="s">
        <v>188</v>
      </c>
      <c r="BM400" s="144" t="s">
        <v>7690</v>
      </c>
    </row>
    <row r="401" spans="2:65" s="1" customFormat="1">
      <c r="B401" s="28"/>
      <c r="D401" s="150" t="s">
        <v>214</v>
      </c>
      <c r="F401" s="204" t="s">
        <v>7691</v>
      </c>
      <c r="L401" s="28"/>
      <c r="M401" s="152"/>
      <c r="T401" s="52"/>
      <c r="AT401" s="16" t="s">
        <v>214</v>
      </c>
      <c r="AU401" s="16" t="s">
        <v>88</v>
      </c>
    </row>
    <row r="402" spans="2:65" s="1" customFormat="1" ht="21.75" customHeight="1">
      <c r="B402" s="28"/>
      <c r="C402" s="198" t="s">
        <v>1381</v>
      </c>
      <c r="D402" s="198" t="s">
        <v>160</v>
      </c>
      <c r="E402" s="199" t="s">
        <v>7692</v>
      </c>
      <c r="F402" s="200" t="s">
        <v>7693</v>
      </c>
      <c r="G402" s="201" t="s">
        <v>228</v>
      </c>
      <c r="H402" s="202">
        <v>20</v>
      </c>
      <c r="I402" s="903"/>
      <c r="J402" s="203">
        <f>ROUND(I402*H402,2)</f>
        <v>0</v>
      </c>
      <c r="K402" s="200" t="s">
        <v>2720</v>
      </c>
      <c r="L402" s="28"/>
      <c r="M402" s="140" t="s">
        <v>1</v>
      </c>
      <c r="N402" s="141" t="s">
        <v>38</v>
      </c>
      <c r="O402" s="142">
        <v>6.2E-2</v>
      </c>
      <c r="P402" s="142">
        <f>O402*H402</f>
        <v>1.24</v>
      </c>
      <c r="Q402" s="142">
        <v>0</v>
      </c>
      <c r="R402" s="142">
        <f>Q402*H402</f>
        <v>0</v>
      </c>
      <c r="S402" s="142">
        <v>5.2999999999999998E-4</v>
      </c>
      <c r="T402" s="143">
        <f>S402*H402</f>
        <v>1.06E-2</v>
      </c>
      <c r="AR402" s="144" t="s">
        <v>188</v>
      </c>
      <c r="AT402" s="144" t="s">
        <v>160</v>
      </c>
      <c r="AU402" s="144" t="s">
        <v>88</v>
      </c>
      <c r="AY402" s="16" t="s">
        <v>157</v>
      </c>
      <c r="BE402" s="145">
        <f>IF(N402="základní",J402,0)</f>
        <v>0</v>
      </c>
      <c r="BF402" s="145">
        <f>IF(N402="snížená",J402,0)</f>
        <v>0</v>
      </c>
      <c r="BG402" s="145">
        <f>IF(N402="zákl. přenesená",J402,0)</f>
        <v>0</v>
      </c>
      <c r="BH402" s="145">
        <f>IF(N402="sníž. přenesená",J402,0)</f>
        <v>0</v>
      </c>
      <c r="BI402" s="145">
        <f>IF(N402="nulová",J402,0)</f>
        <v>0</v>
      </c>
      <c r="BJ402" s="16" t="s">
        <v>80</v>
      </c>
      <c r="BK402" s="145">
        <f>ROUND(I402*H402,2)</f>
        <v>0</v>
      </c>
      <c r="BL402" s="16" t="s">
        <v>188</v>
      </c>
      <c r="BM402" s="144" t="s">
        <v>7694</v>
      </c>
    </row>
    <row r="403" spans="2:65" s="1" customFormat="1">
      <c r="B403" s="28"/>
      <c r="D403" s="150" t="s">
        <v>214</v>
      </c>
      <c r="F403" s="204" t="s">
        <v>7695</v>
      </c>
      <c r="L403" s="28"/>
      <c r="M403" s="152"/>
      <c r="T403" s="52"/>
      <c r="AT403" s="16" t="s">
        <v>214</v>
      </c>
      <c r="AU403" s="16" t="s">
        <v>88</v>
      </c>
    </row>
    <row r="404" spans="2:65" s="1" customFormat="1" ht="24.25" customHeight="1">
      <c r="B404" s="28"/>
      <c r="C404" s="198" t="s">
        <v>1386</v>
      </c>
      <c r="D404" s="198" t="s">
        <v>160</v>
      </c>
      <c r="E404" s="199" t="s">
        <v>7696</v>
      </c>
      <c r="F404" s="200" t="s">
        <v>7697</v>
      </c>
      <c r="G404" s="201" t="s">
        <v>228</v>
      </c>
      <c r="H404" s="202">
        <v>14</v>
      </c>
      <c r="I404" s="903"/>
      <c r="J404" s="203">
        <f>ROUND(I404*H404,2)</f>
        <v>0</v>
      </c>
      <c r="K404" s="200" t="s">
        <v>2720</v>
      </c>
      <c r="L404" s="28"/>
      <c r="M404" s="140" t="s">
        <v>1</v>
      </c>
      <c r="N404" s="141" t="s">
        <v>38</v>
      </c>
      <c r="O404" s="142">
        <v>7.1999999999999995E-2</v>
      </c>
      <c r="P404" s="142">
        <f>O404*H404</f>
        <v>1.008</v>
      </c>
      <c r="Q404" s="142">
        <v>0</v>
      </c>
      <c r="R404" s="142">
        <f>Q404*H404</f>
        <v>0</v>
      </c>
      <c r="S404" s="142">
        <v>1.23E-3</v>
      </c>
      <c r="T404" s="143">
        <f>S404*H404</f>
        <v>1.7219999999999999E-2</v>
      </c>
      <c r="AR404" s="144" t="s">
        <v>188</v>
      </c>
      <c r="AT404" s="144" t="s">
        <v>160</v>
      </c>
      <c r="AU404" s="144" t="s">
        <v>88</v>
      </c>
      <c r="AY404" s="16" t="s">
        <v>157</v>
      </c>
      <c r="BE404" s="145">
        <f>IF(N404="základní",J404,0)</f>
        <v>0</v>
      </c>
      <c r="BF404" s="145">
        <f>IF(N404="snížená",J404,0)</f>
        <v>0</v>
      </c>
      <c r="BG404" s="145">
        <f>IF(N404="zákl. přenesená",J404,0)</f>
        <v>0</v>
      </c>
      <c r="BH404" s="145">
        <f>IF(N404="sníž. přenesená",J404,0)</f>
        <v>0</v>
      </c>
      <c r="BI404" s="145">
        <f>IF(N404="nulová",J404,0)</f>
        <v>0</v>
      </c>
      <c r="BJ404" s="16" t="s">
        <v>80</v>
      </c>
      <c r="BK404" s="145">
        <f>ROUND(I404*H404,2)</f>
        <v>0</v>
      </c>
      <c r="BL404" s="16" t="s">
        <v>188</v>
      </c>
      <c r="BM404" s="144" t="s">
        <v>7698</v>
      </c>
    </row>
    <row r="405" spans="2:65" s="1" customFormat="1">
      <c r="B405" s="28"/>
      <c r="D405" s="150" t="s">
        <v>214</v>
      </c>
      <c r="F405" s="204" t="s">
        <v>7699</v>
      </c>
      <c r="L405" s="28"/>
      <c r="M405" s="152"/>
      <c r="T405" s="52"/>
      <c r="AT405" s="16" t="s">
        <v>214</v>
      </c>
      <c r="AU405" s="16" t="s">
        <v>88</v>
      </c>
    </row>
    <row r="406" spans="2:65" s="1" customFormat="1" ht="24.25" customHeight="1">
      <c r="B406" s="28"/>
      <c r="C406" s="198" t="s">
        <v>1392</v>
      </c>
      <c r="D406" s="198" t="s">
        <v>160</v>
      </c>
      <c r="E406" s="199" t="s">
        <v>7700</v>
      </c>
      <c r="F406" s="200" t="s">
        <v>7701</v>
      </c>
      <c r="G406" s="201" t="s">
        <v>228</v>
      </c>
      <c r="H406" s="202">
        <v>20</v>
      </c>
      <c r="I406" s="903"/>
      <c r="J406" s="203">
        <f>ROUND(I406*H406,2)</f>
        <v>0</v>
      </c>
      <c r="K406" s="200" t="s">
        <v>2720</v>
      </c>
      <c r="L406" s="28"/>
      <c r="M406" s="140" t="s">
        <v>1</v>
      </c>
      <c r="N406" s="141" t="s">
        <v>38</v>
      </c>
      <c r="O406" s="142">
        <v>8.3000000000000004E-2</v>
      </c>
      <c r="P406" s="142">
        <f>O406*H406</f>
        <v>1.6600000000000001</v>
      </c>
      <c r="Q406" s="142">
        <v>2.2000000000000001E-4</v>
      </c>
      <c r="R406" s="142">
        <f>Q406*H406</f>
        <v>4.4000000000000003E-3</v>
      </c>
      <c r="S406" s="142">
        <v>0</v>
      </c>
      <c r="T406" s="143">
        <f>S406*H406</f>
        <v>0</v>
      </c>
      <c r="AR406" s="144" t="s">
        <v>188</v>
      </c>
      <c r="AT406" s="144" t="s">
        <v>160</v>
      </c>
      <c r="AU406" s="144" t="s">
        <v>88</v>
      </c>
      <c r="AY406" s="16" t="s">
        <v>157</v>
      </c>
      <c r="BE406" s="145">
        <f>IF(N406="základní",J406,0)</f>
        <v>0</v>
      </c>
      <c r="BF406" s="145">
        <f>IF(N406="snížená",J406,0)</f>
        <v>0</v>
      </c>
      <c r="BG406" s="145">
        <f>IF(N406="zákl. přenesená",J406,0)</f>
        <v>0</v>
      </c>
      <c r="BH406" s="145">
        <f>IF(N406="sníž. přenesená",J406,0)</f>
        <v>0</v>
      </c>
      <c r="BI406" s="145">
        <f>IF(N406="nulová",J406,0)</f>
        <v>0</v>
      </c>
      <c r="BJ406" s="16" t="s">
        <v>80</v>
      </c>
      <c r="BK406" s="145">
        <f>ROUND(I406*H406,2)</f>
        <v>0</v>
      </c>
      <c r="BL406" s="16" t="s">
        <v>188</v>
      </c>
      <c r="BM406" s="144" t="s">
        <v>7702</v>
      </c>
    </row>
    <row r="407" spans="2:65" s="1" customFormat="1">
      <c r="B407" s="28"/>
      <c r="D407" s="150" t="s">
        <v>214</v>
      </c>
      <c r="F407" s="204" t="s">
        <v>7703</v>
      </c>
      <c r="L407" s="28"/>
      <c r="M407" s="152"/>
      <c r="T407" s="52"/>
      <c r="AT407" s="16" t="s">
        <v>214</v>
      </c>
      <c r="AU407" s="16" t="s">
        <v>88</v>
      </c>
    </row>
    <row r="408" spans="2:65" s="1" customFormat="1" ht="24.25" customHeight="1">
      <c r="B408" s="28"/>
      <c r="C408" s="198" t="s">
        <v>1397</v>
      </c>
      <c r="D408" s="198" t="s">
        <v>160</v>
      </c>
      <c r="E408" s="199" t="s">
        <v>7704</v>
      </c>
      <c r="F408" s="200" t="s">
        <v>7705</v>
      </c>
      <c r="G408" s="201" t="s">
        <v>228</v>
      </c>
      <c r="H408" s="202">
        <v>4</v>
      </c>
      <c r="I408" s="903"/>
      <c r="J408" s="203">
        <f>ROUND(I408*H408,2)</f>
        <v>0</v>
      </c>
      <c r="K408" s="200" t="s">
        <v>2720</v>
      </c>
      <c r="L408" s="28"/>
      <c r="M408" s="140" t="s">
        <v>1</v>
      </c>
      <c r="N408" s="141" t="s">
        <v>38</v>
      </c>
      <c r="O408" s="142">
        <v>0.114</v>
      </c>
      <c r="P408" s="142">
        <f>O408*H408</f>
        <v>0.45600000000000002</v>
      </c>
      <c r="Q408" s="142">
        <v>2.7E-4</v>
      </c>
      <c r="R408" s="142">
        <f>Q408*H408</f>
        <v>1.08E-3</v>
      </c>
      <c r="S408" s="142">
        <v>0</v>
      </c>
      <c r="T408" s="143">
        <f>S408*H408</f>
        <v>0</v>
      </c>
      <c r="AR408" s="144" t="s">
        <v>188</v>
      </c>
      <c r="AT408" s="144" t="s">
        <v>160</v>
      </c>
      <c r="AU408" s="144" t="s">
        <v>88</v>
      </c>
      <c r="AY408" s="16" t="s">
        <v>157</v>
      </c>
      <c r="BE408" s="145">
        <f>IF(N408="základní",J408,0)</f>
        <v>0</v>
      </c>
      <c r="BF408" s="145">
        <f>IF(N408="snížená",J408,0)</f>
        <v>0</v>
      </c>
      <c r="BG408" s="145">
        <f>IF(N408="zákl. přenesená",J408,0)</f>
        <v>0</v>
      </c>
      <c r="BH408" s="145">
        <f>IF(N408="sníž. přenesená",J408,0)</f>
        <v>0</v>
      </c>
      <c r="BI408" s="145">
        <f>IF(N408="nulová",J408,0)</f>
        <v>0</v>
      </c>
      <c r="BJ408" s="16" t="s">
        <v>80</v>
      </c>
      <c r="BK408" s="145">
        <f>ROUND(I408*H408,2)</f>
        <v>0</v>
      </c>
      <c r="BL408" s="16" t="s">
        <v>188</v>
      </c>
      <c r="BM408" s="144" t="s">
        <v>7706</v>
      </c>
    </row>
    <row r="409" spans="2:65" s="1" customFormat="1">
      <c r="B409" s="28"/>
      <c r="D409" s="150" t="s">
        <v>214</v>
      </c>
      <c r="F409" s="204" t="s">
        <v>7707</v>
      </c>
      <c r="L409" s="28"/>
      <c r="M409" s="152"/>
      <c r="T409" s="52"/>
      <c r="AT409" s="16" t="s">
        <v>214</v>
      </c>
      <c r="AU409" s="16" t="s">
        <v>88</v>
      </c>
    </row>
    <row r="410" spans="2:65" s="1" customFormat="1" ht="24.25" customHeight="1">
      <c r="B410" s="28"/>
      <c r="C410" s="198" t="s">
        <v>564</v>
      </c>
      <c r="D410" s="198" t="s">
        <v>160</v>
      </c>
      <c r="E410" s="199" t="s">
        <v>7708</v>
      </c>
      <c r="F410" s="200" t="s">
        <v>7709</v>
      </c>
      <c r="G410" s="201" t="s">
        <v>228</v>
      </c>
      <c r="H410" s="202">
        <v>2</v>
      </c>
      <c r="I410" s="903"/>
      <c r="J410" s="203">
        <f>ROUND(I410*H410,2)</f>
        <v>0</v>
      </c>
      <c r="K410" s="200" t="s">
        <v>2720</v>
      </c>
      <c r="L410" s="28"/>
      <c r="M410" s="140" t="s">
        <v>1</v>
      </c>
      <c r="N410" s="141" t="s">
        <v>38</v>
      </c>
      <c r="O410" s="142">
        <v>0.22700000000000001</v>
      </c>
      <c r="P410" s="142">
        <f>O410*H410</f>
        <v>0.45400000000000001</v>
      </c>
      <c r="Q410" s="142">
        <v>5.1999999999999995E-4</v>
      </c>
      <c r="R410" s="142">
        <f>Q410*H410</f>
        <v>1.0399999999999999E-3</v>
      </c>
      <c r="S410" s="142">
        <v>0</v>
      </c>
      <c r="T410" s="143">
        <f>S410*H410</f>
        <v>0</v>
      </c>
      <c r="AR410" s="144" t="s">
        <v>188</v>
      </c>
      <c r="AT410" s="144" t="s">
        <v>160</v>
      </c>
      <c r="AU410" s="144" t="s">
        <v>88</v>
      </c>
      <c r="AY410" s="16" t="s">
        <v>157</v>
      </c>
      <c r="BE410" s="145">
        <f>IF(N410="základní",J410,0)</f>
        <v>0</v>
      </c>
      <c r="BF410" s="145">
        <f>IF(N410="snížená",J410,0)</f>
        <v>0</v>
      </c>
      <c r="BG410" s="145">
        <f>IF(N410="zákl. přenesená",J410,0)</f>
        <v>0</v>
      </c>
      <c r="BH410" s="145">
        <f>IF(N410="sníž. přenesená",J410,0)</f>
        <v>0</v>
      </c>
      <c r="BI410" s="145">
        <f>IF(N410="nulová",J410,0)</f>
        <v>0</v>
      </c>
      <c r="BJ410" s="16" t="s">
        <v>80</v>
      </c>
      <c r="BK410" s="145">
        <f>ROUND(I410*H410,2)</f>
        <v>0</v>
      </c>
      <c r="BL410" s="16" t="s">
        <v>188</v>
      </c>
      <c r="BM410" s="144" t="s">
        <v>7710</v>
      </c>
    </row>
    <row r="411" spans="2:65" s="1" customFormat="1">
      <c r="B411" s="28"/>
      <c r="D411" s="150" t="s">
        <v>214</v>
      </c>
      <c r="F411" s="204" t="s">
        <v>7711</v>
      </c>
      <c r="L411" s="28"/>
      <c r="M411" s="152"/>
      <c r="T411" s="52"/>
      <c r="AT411" s="16" t="s">
        <v>214</v>
      </c>
      <c r="AU411" s="16" t="s">
        <v>88</v>
      </c>
    </row>
    <row r="412" spans="2:65" s="1" customFormat="1" ht="24.25" customHeight="1">
      <c r="B412" s="28"/>
      <c r="C412" s="198" t="s">
        <v>1406</v>
      </c>
      <c r="D412" s="198" t="s">
        <v>160</v>
      </c>
      <c r="E412" s="199" t="s">
        <v>7712</v>
      </c>
      <c r="F412" s="200" t="s">
        <v>7713</v>
      </c>
      <c r="G412" s="201" t="s">
        <v>228</v>
      </c>
      <c r="H412" s="202">
        <v>3</v>
      </c>
      <c r="I412" s="903"/>
      <c r="J412" s="203">
        <f>ROUND(I412*H412,2)</f>
        <v>0</v>
      </c>
      <c r="K412" s="200" t="s">
        <v>2720</v>
      </c>
      <c r="L412" s="28"/>
      <c r="M412" s="140" t="s">
        <v>1</v>
      </c>
      <c r="N412" s="141" t="s">
        <v>38</v>
      </c>
      <c r="O412" s="142">
        <v>0.35199999999999998</v>
      </c>
      <c r="P412" s="142">
        <f>O412*H412</f>
        <v>1.056</v>
      </c>
      <c r="Q412" s="142">
        <v>5.0000000000000001E-4</v>
      </c>
      <c r="R412" s="142">
        <f>Q412*H412</f>
        <v>1.5E-3</v>
      </c>
      <c r="S412" s="142">
        <v>0</v>
      </c>
      <c r="T412" s="143">
        <f>S412*H412</f>
        <v>0</v>
      </c>
      <c r="AR412" s="144" t="s">
        <v>188</v>
      </c>
      <c r="AT412" s="144" t="s">
        <v>160</v>
      </c>
      <c r="AU412" s="144" t="s">
        <v>88</v>
      </c>
      <c r="AY412" s="16" t="s">
        <v>157</v>
      </c>
      <c r="BE412" s="145">
        <f>IF(N412="základní",J412,0)</f>
        <v>0</v>
      </c>
      <c r="BF412" s="145">
        <f>IF(N412="snížená",J412,0)</f>
        <v>0</v>
      </c>
      <c r="BG412" s="145">
        <f>IF(N412="zákl. přenesená",J412,0)</f>
        <v>0</v>
      </c>
      <c r="BH412" s="145">
        <f>IF(N412="sníž. přenesená",J412,0)</f>
        <v>0</v>
      </c>
      <c r="BI412" s="145">
        <f>IF(N412="nulová",J412,0)</f>
        <v>0</v>
      </c>
      <c r="BJ412" s="16" t="s">
        <v>80</v>
      </c>
      <c r="BK412" s="145">
        <f>ROUND(I412*H412,2)</f>
        <v>0</v>
      </c>
      <c r="BL412" s="16" t="s">
        <v>188</v>
      </c>
      <c r="BM412" s="144" t="s">
        <v>7714</v>
      </c>
    </row>
    <row r="413" spans="2:65" s="1" customFormat="1">
      <c r="B413" s="28"/>
      <c r="D413" s="150" t="s">
        <v>214</v>
      </c>
      <c r="F413" s="204" t="s">
        <v>7715</v>
      </c>
      <c r="L413" s="28"/>
      <c r="M413" s="152"/>
      <c r="T413" s="52"/>
      <c r="AT413" s="16" t="s">
        <v>214</v>
      </c>
      <c r="AU413" s="16" t="s">
        <v>88</v>
      </c>
    </row>
    <row r="414" spans="2:65" s="1" customFormat="1" ht="21.75" customHeight="1">
      <c r="B414" s="28"/>
      <c r="C414" s="198" t="s">
        <v>1413</v>
      </c>
      <c r="D414" s="198" t="s">
        <v>160</v>
      </c>
      <c r="E414" s="199" t="s">
        <v>7716</v>
      </c>
      <c r="F414" s="200" t="s">
        <v>7717</v>
      </c>
      <c r="G414" s="201" t="s">
        <v>228</v>
      </c>
      <c r="H414" s="202">
        <v>1</v>
      </c>
      <c r="I414" s="903"/>
      <c r="J414" s="203">
        <f>ROUND(I414*H414,2)</f>
        <v>0</v>
      </c>
      <c r="K414" s="200" t="s">
        <v>2720</v>
      </c>
      <c r="L414" s="28"/>
      <c r="M414" s="140" t="s">
        <v>1</v>
      </c>
      <c r="N414" s="141" t="s">
        <v>38</v>
      </c>
      <c r="O414" s="142">
        <v>0.16500000000000001</v>
      </c>
      <c r="P414" s="142">
        <f>O414*H414</f>
        <v>0.16500000000000001</v>
      </c>
      <c r="Q414" s="142">
        <v>2.9E-4</v>
      </c>
      <c r="R414" s="142">
        <f>Q414*H414</f>
        <v>2.9E-4</v>
      </c>
      <c r="S414" s="142">
        <v>0</v>
      </c>
      <c r="T414" s="143">
        <f>S414*H414</f>
        <v>0</v>
      </c>
      <c r="AR414" s="144" t="s">
        <v>188</v>
      </c>
      <c r="AT414" s="144" t="s">
        <v>160</v>
      </c>
      <c r="AU414" s="144" t="s">
        <v>88</v>
      </c>
      <c r="AY414" s="16" t="s">
        <v>157</v>
      </c>
      <c r="BE414" s="145">
        <f>IF(N414="základní",J414,0)</f>
        <v>0</v>
      </c>
      <c r="BF414" s="145">
        <f>IF(N414="snížená",J414,0)</f>
        <v>0</v>
      </c>
      <c r="BG414" s="145">
        <f>IF(N414="zákl. přenesená",J414,0)</f>
        <v>0</v>
      </c>
      <c r="BH414" s="145">
        <f>IF(N414="sníž. přenesená",J414,0)</f>
        <v>0</v>
      </c>
      <c r="BI414" s="145">
        <f>IF(N414="nulová",J414,0)</f>
        <v>0</v>
      </c>
      <c r="BJ414" s="16" t="s">
        <v>80</v>
      </c>
      <c r="BK414" s="145">
        <f>ROUND(I414*H414,2)</f>
        <v>0</v>
      </c>
      <c r="BL414" s="16" t="s">
        <v>188</v>
      </c>
      <c r="BM414" s="144" t="s">
        <v>7718</v>
      </c>
    </row>
    <row r="415" spans="2:65" s="1" customFormat="1">
      <c r="B415" s="28"/>
      <c r="D415" s="150" t="s">
        <v>214</v>
      </c>
      <c r="F415" s="204" t="s">
        <v>7719</v>
      </c>
      <c r="L415" s="28"/>
      <c r="M415" s="152"/>
      <c r="T415" s="52"/>
      <c r="AT415" s="16" t="s">
        <v>214</v>
      </c>
      <c r="AU415" s="16" t="s">
        <v>88</v>
      </c>
    </row>
    <row r="416" spans="2:65" s="1" customFormat="1" ht="21.75" customHeight="1">
      <c r="B416" s="28"/>
      <c r="C416" s="198" t="s">
        <v>1422</v>
      </c>
      <c r="D416" s="198" t="s">
        <v>160</v>
      </c>
      <c r="E416" s="199" t="s">
        <v>7720</v>
      </c>
      <c r="F416" s="200" t="s">
        <v>7721</v>
      </c>
      <c r="G416" s="201" t="s">
        <v>228</v>
      </c>
      <c r="H416" s="202">
        <v>1</v>
      </c>
      <c r="I416" s="903"/>
      <c r="J416" s="203">
        <f>ROUND(I416*H416,2)</f>
        <v>0</v>
      </c>
      <c r="K416" s="200" t="s">
        <v>2720</v>
      </c>
      <c r="L416" s="28"/>
      <c r="M416" s="140" t="s">
        <v>1</v>
      </c>
      <c r="N416" s="141" t="s">
        <v>38</v>
      </c>
      <c r="O416" s="142">
        <v>0.20699999999999999</v>
      </c>
      <c r="P416" s="142">
        <f>O416*H416</f>
        <v>0.20699999999999999</v>
      </c>
      <c r="Q416" s="142">
        <v>4.0999999999999999E-4</v>
      </c>
      <c r="R416" s="142">
        <f>Q416*H416</f>
        <v>4.0999999999999999E-4</v>
      </c>
      <c r="S416" s="142">
        <v>0</v>
      </c>
      <c r="T416" s="143">
        <f>S416*H416</f>
        <v>0</v>
      </c>
      <c r="AR416" s="144" t="s">
        <v>188</v>
      </c>
      <c r="AT416" s="144" t="s">
        <v>160</v>
      </c>
      <c r="AU416" s="144" t="s">
        <v>88</v>
      </c>
      <c r="AY416" s="16" t="s">
        <v>157</v>
      </c>
      <c r="BE416" s="145">
        <f>IF(N416="základní",J416,0)</f>
        <v>0</v>
      </c>
      <c r="BF416" s="145">
        <f>IF(N416="snížená",J416,0)</f>
        <v>0</v>
      </c>
      <c r="BG416" s="145">
        <f>IF(N416="zákl. přenesená",J416,0)</f>
        <v>0</v>
      </c>
      <c r="BH416" s="145">
        <f>IF(N416="sníž. přenesená",J416,0)</f>
        <v>0</v>
      </c>
      <c r="BI416" s="145">
        <f>IF(N416="nulová",J416,0)</f>
        <v>0</v>
      </c>
      <c r="BJ416" s="16" t="s">
        <v>80</v>
      </c>
      <c r="BK416" s="145">
        <f>ROUND(I416*H416,2)</f>
        <v>0</v>
      </c>
      <c r="BL416" s="16" t="s">
        <v>188</v>
      </c>
      <c r="BM416" s="144" t="s">
        <v>7722</v>
      </c>
    </row>
    <row r="417" spans="2:65" s="1" customFormat="1">
      <c r="B417" s="28"/>
      <c r="D417" s="150" t="s">
        <v>214</v>
      </c>
      <c r="F417" s="204" t="s">
        <v>7723</v>
      </c>
      <c r="L417" s="28"/>
      <c r="M417" s="152"/>
      <c r="T417" s="52"/>
      <c r="AT417" s="16" t="s">
        <v>214</v>
      </c>
      <c r="AU417" s="16" t="s">
        <v>88</v>
      </c>
    </row>
    <row r="418" spans="2:65" s="1" customFormat="1" ht="24.25" customHeight="1">
      <c r="B418" s="28"/>
      <c r="C418" s="198" t="s">
        <v>1429</v>
      </c>
      <c r="D418" s="198" t="s">
        <v>160</v>
      </c>
      <c r="E418" s="199" t="s">
        <v>7724</v>
      </c>
      <c r="F418" s="200" t="s">
        <v>7725</v>
      </c>
      <c r="G418" s="201" t="s">
        <v>228</v>
      </c>
      <c r="H418" s="202">
        <v>22</v>
      </c>
      <c r="I418" s="903"/>
      <c r="J418" s="203">
        <f>ROUND(I418*H418,2)</f>
        <v>0</v>
      </c>
      <c r="K418" s="200" t="s">
        <v>2720</v>
      </c>
      <c r="L418" s="28"/>
      <c r="M418" s="140" t="s">
        <v>1</v>
      </c>
      <c r="N418" s="141" t="s">
        <v>38</v>
      </c>
      <c r="O418" s="142">
        <v>0.16</v>
      </c>
      <c r="P418" s="142">
        <f>O418*H418</f>
        <v>3.52</v>
      </c>
      <c r="Q418" s="142">
        <v>2.1000000000000001E-4</v>
      </c>
      <c r="R418" s="142">
        <f>Q418*H418</f>
        <v>4.62E-3</v>
      </c>
      <c r="S418" s="142">
        <v>0</v>
      </c>
      <c r="T418" s="143">
        <f>S418*H418</f>
        <v>0</v>
      </c>
      <c r="AR418" s="144" t="s">
        <v>188</v>
      </c>
      <c r="AT418" s="144" t="s">
        <v>160</v>
      </c>
      <c r="AU418" s="144" t="s">
        <v>88</v>
      </c>
      <c r="AY418" s="16" t="s">
        <v>157</v>
      </c>
      <c r="BE418" s="145">
        <f>IF(N418="základní",J418,0)</f>
        <v>0</v>
      </c>
      <c r="BF418" s="145">
        <f>IF(N418="snížená",J418,0)</f>
        <v>0</v>
      </c>
      <c r="BG418" s="145">
        <f>IF(N418="zákl. přenesená",J418,0)</f>
        <v>0</v>
      </c>
      <c r="BH418" s="145">
        <f>IF(N418="sníž. přenesená",J418,0)</f>
        <v>0</v>
      </c>
      <c r="BI418" s="145">
        <f>IF(N418="nulová",J418,0)</f>
        <v>0</v>
      </c>
      <c r="BJ418" s="16" t="s">
        <v>80</v>
      </c>
      <c r="BK418" s="145">
        <f>ROUND(I418*H418,2)</f>
        <v>0</v>
      </c>
      <c r="BL418" s="16" t="s">
        <v>188</v>
      </c>
      <c r="BM418" s="144" t="s">
        <v>7726</v>
      </c>
    </row>
    <row r="419" spans="2:65" s="1" customFormat="1">
      <c r="B419" s="28"/>
      <c r="D419" s="150" t="s">
        <v>214</v>
      </c>
      <c r="F419" s="204" t="s">
        <v>7727</v>
      </c>
      <c r="L419" s="28"/>
      <c r="M419" s="152"/>
      <c r="T419" s="52"/>
      <c r="AT419" s="16" t="s">
        <v>214</v>
      </c>
      <c r="AU419" s="16" t="s">
        <v>88</v>
      </c>
    </row>
    <row r="420" spans="2:65" s="1" customFormat="1" ht="24.25" customHeight="1">
      <c r="B420" s="28"/>
      <c r="C420" s="198" t="s">
        <v>553</v>
      </c>
      <c r="D420" s="198" t="s">
        <v>160</v>
      </c>
      <c r="E420" s="199" t="s">
        <v>7728</v>
      </c>
      <c r="F420" s="200" t="s">
        <v>7729</v>
      </c>
      <c r="G420" s="201" t="s">
        <v>228</v>
      </c>
      <c r="H420" s="202">
        <v>28</v>
      </c>
      <c r="I420" s="903"/>
      <c r="J420" s="203">
        <f>ROUND(I420*H420,2)</f>
        <v>0</v>
      </c>
      <c r="K420" s="200" t="s">
        <v>2720</v>
      </c>
      <c r="L420" s="28"/>
      <c r="M420" s="140" t="s">
        <v>1</v>
      </c>
      <c r="N420" s="141" t="s">
        <v>38</v>
      </c>
      <c r="O420" s="142">
        <v>0.2</v>
      </c>
      <c r="P420" s="142">
        <f>O420*H420</f>
        <v>5.6000000000000005</v>
      </c>
      <c r="Q420" s="142">
        <v>3.4000000000000002E-4</v>
      </c>
      <c r="R420" s="142">
        <f>Q420*H420</f>
        <v>9.5200000000000007E-3</v>
      </c>
      <c r="S420" s="142">
        <v>0</v>
      </c>
      <c r="T420" s="143">
        <f>S420*H420</f>
        <v>0</v>
      </c>
      <c r="AR420" s="144" t="s">
        <v>188</v>
      </c>
      <c r="AT420" s="144" t="s">
        <v>160</v>
      </c>
      <c r="AU420" s="144" t="s">
        <v>88</v>
      </c>
      <c r="AY420" s="16" t="s">
        <v>157</v>
      </c>
      <c r="BE420" s="145">
        <f>IF(N420="základní",J420,0)</f>
        <v>0</v>
      </c>
      <c r="BF420" s="145">
        <f>IF(N420="snížená",J420,0)</f>
        <v>0</v>
      </c>
      <c r="BG420" s="145">
        <f>IF(N420="zákl. přenesená",J420,0)</f>
        <v>0</v>
      </c>
      <c r="BH420" s="145">
        <f>IF(N420="sníž. přenesená",J420,0)</f>
        <v>0</v>
      </c>
      <c r="BI420" s="145">
        <f>IF(N420="nulová",J420,0)</f>
        <v>0</v>
      </c>
      <c r="BJ420" s="16" t="s">
        <v>80</v>
      </c>
      <c r="BK420" s="145">
        <f>ROUND(I420*H420,2)</f>
        <v>0</v>
      </c>
      <c r="BL420" s="16" t="s">
        <v>188</v>
      </c>
      <c r="BM420" s="144" t="s">
        <v>7730</v>
      </c>
    </row>
    <row r="421" spans="2:65" s="1" customFormat="1">
      <c r="B421" s="28"/>
      <c r="D421" s="150" t="s">
        <v>214</v>
      </c>
      <c r="F421" s="204" t="s">
        <v>7731</v>
      </c>
      <c r="L421" s="28"/>
      <c r="M421" s="152"/>
      <c r="T421" s="52"/>
      <c r="AT421" s="16" t="s">
        <v>214</v>
      </c>
      <c r="AU421" s="16" t="s">
        <v>88</v>
      </c>
    </row>
    <row r="422" spans="2:65" s="1" customFormat="1" ht="24.25" customHeight="1">
      <c r="B422" s="28"/>
      <c r="C422" s="198" t="s">
        <v>1437</v>
      </c>
      <c r="D422" s="198" t="s">
        <v>160</v>
      </c>
      <c r="E422" s="199" t="s">
        <v>7732</v>
      </c>
      <c r="F422" s="200" t="s">
        <v>7733</v>
      </c>
      <c r="G422" s="201" t="s">
        <v>228</v>
      </c>
      <c r="H422" s="202">
        <v>10</v>
      </c>
      <c r="I422" s="903"/>
      <c r="J422" s="203">
        <f>ROUND(I422*H422,2)</f>
        <v>0</v>
      </c>
      <c r="K422" s="200" t="s">
        <v>2720</v>
      </c>
      <c r="L422" s="28"/>
      <c r="M422" s="140" t="s">
        <v>1</v>
      </c>
      <c r="N422" s="141" t="s">
        <v>38</v>
      </c>
      <c r="O422" s="142">
        <v>0.22</v>
      </c>
      <c r="P422" s="142">
        <f>O422*H422</f>
        <v>2.2000000000000002</v>
      </c>
      <c r="Q422" s="142">
        <v>5.0000000000000001E-4</v>
      </c>
      <c r="R422" s="142">
        <f>Q422*H422</f>
        <v>5.0000000000000001E-3</v>
      </c>
      <c r="S422" s="142">
        <v>0</v>
      </c>
      <c r="T422" s="143">
        <f>S422*H422</f>
        <v>0</v>
      </c>
      <c r="AR422" s="144" t="s">
        <v>188</v>
      </c>
      <c r="AT422" s="144" t="s">
        <v>160</v>
      </c>
      <c r="AU422" s="144" t="s">
        <v>88</v>
      </c>
      <c r="AY422" s="16" t="s">
        <v>157</v>
      </c>
      <c r="BE422" s="145">
        <f>IF(N422="základní",J422,0)</f>
        <v>0</v>
      </c>
      <c r="BF422" s="145">
        <f>IF(N422="snížená",J422,0)</f>
        <v>0</v>
      </c>
      <c r="BG422" s="145">
        <f>IF(N422="zákl. přenesená",J422,0)</f>
        <v>0</v>
      </c>
      <c r="BH422" s="145">
        <f>IF(N422="sníž. přenesená",J422,0)</f>
        <v>0</v>
      </c>
      <c r="BI422" s="145">
        <f>IF(N422="nulová",J422,0)</f>
        <v>0</v>
      </c>
      <c r="BJ422" s="16" t="s">
        <v>80</v>
      </c>
      <c r="BK422" s="145">
        <f>ROUND(I422*H422,2)</f>
        <v>0</v>
      </c>
      <c r="BL422" s="16" t="s">
        <v>188</v>
      </c>
      <c r="BM422" s="144" t="s">
        <v>7734</v>
      </c>
    </row>
    <row r="423" spans="2:65" s="1" customFormat="1">
      <c r="B423" s="28"/>
      <c r="D423" s="150" t="s">
        <v>214</v>
      </c>
      <c r="F423" s="204" t="s">
        <v>7735</v>
      </c>
      <c r="L423" s="28"/>
      <c r="M423" s="152"/>
      <c r="T423" s="52"/>
      <c r="AT423" s="16" t="s">
        <v>214</v>
      </c>
      <c r="AU423" s="16" t="s">
        <v>88</v>
      </c>
    </row>
    <row r="424" spans="2:65" s="1" customFormat="1" ht="24.25" customHeight="1">
      <c r="B424" s="28"/>
      <c r="C424" s="198" t="s">
        <v>1442</v>
      </c>
      <c r="D424" s="198" t="s">
        <v>160</v>
      </c>
      <c r="E424" s="199" t="s">
        <v>7736</v>
      </c>
      <c r="F424" s="200" t="s">
        <v>7737</v>
      </c>
      <c r="G424" s="201" t="s">
        <v>228</v>
      </c>
      <c r="H424" s="202">
        <v>1</v>
      </c>
      <c r="I424" s="903"/>
      <c r="J424" s="203">
        <f>ROUND(I424*H424,2)</f>
        <v>0</v>
      </c>
      <c r="K424" s="200" t="s">
        <v>2720</v>
      </c>
      <c r="L424" s="28"/>
      <c r="M424" s="140" t="s">
        <v>1</v>
      </c>
      <c r="N424" s="141" t="s">
        <v>38</v>
      </c>
      <c r="O424" s="142">
        <v>0.26</v>
      </c>
      <c r="P424" s="142">
        <f>O424*H424</f>
        <v>0.26</v>
      </c>
      <c r="Q424" s="142">
        <v>6.9999999999999999E-4</v>
      </c>
      <c r="R424" s="142">
        <f>Q424*H424</f>
        <v>6.9999999999999999E-4</v>
      </c>
      <c r="S424" s="142">
        <v>0</v>
      </c>
      <c r="T424" s="143">
        <f>S424*H424</f>
        <v>0</v>
      </c>
      <c r="AR424" s="144" t="s">
        <v>188</v>
      </c>
      <c r="AT424" s="144" t="s">
        <v>160</v>
      </c>
      <c r="AU424" s="144" t="s">
        <v>88</v>
      </c>
      <c r="AY424" s="16" t="s">
        <v>157</v>
      </c>
      <c r="BE424" s="145">
        <f>IF(N424="základní",J424,0)</f>
        <v>0</v>
      </c>
      <c r="BF424" s="145">
        <f>IF(N424="snížená",J424,0)</f>
        <v>0</v>
      </c>
      <c r="BG424" s="145">
        <f>IF(N424="zákl. přenesená",J424,0)</f>
        <v>0</v>
      </c>
      <c r="BH424" s="145">
        <f>IF(N424="sníž. přenesená",J424,0)</f>
        <v>0</v>
      </c>
      <c r="BI424" s="145">
        <f>IF(N424="nulová",J424,0)</f>
        <v>0</v>
      </c>
      <c r="BJ424" s="16" t="s">
        <v>80</v>
      </c>
      <c r="BK424" s="145">
        <f>ROUND(I424*H424,2)</f>
        <v>0</v>
      </c>
      <c r="BL424" s="16" t="s">
        <v>188</v>
      </c>
      <c r="BM424" s="144" t="s">
        <v>7738</v>
      </c>
    </row>
    <row r="425" spans="2:65" s="1" customFormat="1">
      <c r="B425" s="28"/>
      <c r="D425" s="150" t="s">
        <v>214</v>
      </c>
      <c r="F425" s="204" t="s">
        <v>7739</v>
      </c>
      <c r="L425" s="28"/>
      <c r="M425" s="152"/>
      <c r="T425" s="52"/>
      <c r="AT425" s="16" t="s">
        <v>214</v>
      </c>
      <c r="AU425" s="16" t="s">
        <v>88</v>
      </c>
    </row>
    <row r="426" spans="2:65" s="1" customFormat="1" ht="24.25" customHeight="1">
      <c r="B426" s="28"/>
      <c r="C426" s="198" t="s">
        <v>1447</v>
      </c>
      <c r="D426" s="198" t="s">
        <v>160</v>
      </c>
      <c r="E426" s="199" t="s">
        <v>7740</v>
      </c>
      <c r="F426" s="200" t="s">
        <v>7741</v>
      </c>
      <c r="G426" s="201" t="s">
        <v>228</v>
      </c>
      <c r="H426" s="202">
        <v>6</v>
      </c>
      <c r="I426" s="903"/>
      <c r="J426" s="203">
        <f>ROUND(I426*H426,2)</f>
        <v>0</v>
      </c>
      <c r="K426" s="200" t="s">
        <v>2720</v>
      </c>
      <c r="L426" s="28"/>
      <c r="M426" s="140" t="s">
        <v>1</v>
      </c>
      <c r="N426" s="141" t="s">
        <v>38</v>
      </c>
      <c r="O426" s="142">
        <v>0.34</v>
      </c>
      <c r="P426" s="142">
        <f>O426*H426</f>
        <v>2.04</v>
      </c>
      <c r="Q426" s="142">
        <v>1.07E-3</v>
      </c>
      <c r="R426" s="142">
        <f>Q426*H426</f>
        <v>6.4200000000000004E-3</v>
      </c>
      <c r="S426" s="142">
        <v>0</v>
      </c>
      <c r="T426" s="143">
        <f>S426*H426</f>
        <v>0</v>
      </c>
      <c r="AR426" s="144" t="s">
        <v>188</v>
      </c>
      <c r="AT426" s="144" t="s">
        <v>160</v>
      </c>
      <c r="AU426" s="144" t="s">
        <v>88</v>
      </c>
      <c r="AY426" s="16" t="s">
        <v>157</v>
      </c>
      <c r="BE426" s="145">
        <f>IF(N426="základní",J426,0)</f>
        <v>0</v>
      </c>
      <c r="BF426" s="145">
        <f>IF(N426="snížená",J426,0)</f>
        <v>0</v>
      </c>
      <c r="BG426" s="145">
        <f>IF(N426="zákl. přenesená",J426,0)</f>
        <v>0</v>
      </c>
      <c r="BH426" s="145">
        <f>IF(N426="sníž. přenesená",J426,0)</f>
        <v>0</v>
      </c>
      <c r="BI426" s="145">
        <f>IF(N426="nulová",J426,0)</f>
        <v>0</v>
      </c>
      <c r="BJ426" s="16" t="s">
        <v>80</v>
      </c>
      <c r="BK426" s="145">
        <f>ROUND(I426*H426,2)</f>
        <v>0</v>
      </c>
      <c r="BL426" s="16" t="s">
        <v>188</v>
      </c>
      <c r="BM426" s="144" t="s">
        <v>7742</v>
      </c>
    </row>
    <row r="427" spans="2:65" s="1" customFormat="1">
      <c r="B427" s="28"/>
      <c r="D427" s="150" t="s">
        <v>214</v>
      </c>
      <c r="F427" s="204" t="s">
        <v>7743</v>
      </c>
      <c r="L427" s="28"/>
      <c r="M427" s="152"/>
      <c r="T427" s="52"/>
      <c r="AT427" s="16" t="s">
        <v>214</v>
      </c>
      <c r="AU427" s="16" t="s">
        <v>88</v>
      </c>
    </row>
    <row r="428" spans="2:65" s="1" customFormat="1" ht="24.25" customHeight="1">
      <c r="B428" s="28"/>
      <c r="C428" s="198" t="s">
        <v>1453</v>
      </c>
      <c r="D428" s="198" t="s">
        <v>160</v>
      </c>
      <c r="E428" s="199" t="s">
        <v>7744</v>
      </c>
      <c r="F428" s="200" t="s">
        <v>7745</v>
      </c>
      <c r="G428" s="201" t="s">
        <v>228</v>
      </c>
      <c r="H428" s="202">
        <v>1</v>
      </c>
      <c r="I428" s="903"/>
      <c r="J428" s="203">
        <f>ROUND(I428*H428,2)</f>
        <v>0</v>
      </c>
      <c r="K428" s="200" t="s">
        <v>2720</v>
      </c>
      <c r="L428" s="28"/>
      <c r="M428" s="140" t="s">
        <v>1</v>
      </c>
      <c r="N428" s="141" t="s">
        <v>38</v>
      </c>
      <c r="O428" s="142">
        <v>0.41</v>
      </c>
      <c r="P428" s="142">
        <f>O428*H428</f>
        <v>0.41</v>
      </c>
      <c r="Q428" s="142">
        <v>1.6800000000000001E-3</v>
      </c>
      <c r="R428" s="142">
        <f>Q428*H428</f>
        <v>1.6800000000000001E-3</v>
      </c>
      <c r="S428" s="142">
        <v>0</v>
      </c>
      <c r="T428" s="143">
        <f>S428*H428</f>
        <v>0</v>
      </c>
      <c r="AR428" s="144" t="s">
        <v>188</v>
      </c>
      <c r="AT428" s="144" t="s">
        <v>160</v>
      </c>
      <c r="AU428" s="144" t="s">
        <v>88</v>
      </c>
      <c r="AY428" s="16" t="s">
        <v>157</v>
      </c>
      <c r="BE428" s="145">
        <f>IF(N428="základní",J428,0)</f>
        <v>0</v>
      </c>
      <c r="BF428" s="145">
        <f>IF(N428="snížená",J428,0)</f>
        <v>0</v>
      </c>
      <c r="BG428" s="145">
        <f>IF(N428="zákl. přenesená",J428,0)</f>
        <v>0</v>
      </c>
      <c r="BH428" s="145">
        <f>IF(N428="sníž. přenesená",J428,0)</f>
        <v>0</v>
      </c>
      <c r="BI428" s="145">
        <f>IF(N428="nulová",J428,0)</f>
        <v>0</v>
      </c>
      <c r="BJ428" s="16" t="s">
        <v>80</v>
      </c>
      <c r="BK428" s="145">
        <f>ROUND(I428*H428,2)</f>
        <v>0</v>
      </c>
      <c r="BL428" s="16" t="s">
        <v>188</v>
      </c>
      <c r="BM428" s="144" t="s">
        <v>7746</v>
      </c>
    </row>
    <row r="429" spans="2:65" s="1" customFormat="1">
      <c r="B429" s="28"/>
      <c r="D429" s="150" t="s">
        <v>214</v>
      </c>
      <c r="F429" s="204" t="s">
        <v>7747</v>
      </c>
      <c r="L429" s="28"/>
      <c r="M429" s="152"/>
      <c r="T429" s="52"/>
      <c r="AT429" s="16" t="s">
        <v>214</v>
      </c>
      <c r="AU429" s="16" t="s">
        <v>88</v>
      </c>
    </row>
    <row r="430" spans="2:65" s="1" customFormat="1" ht="24.25" customHeight="1">
      <c r="B430" s="28"/>
      <c r="C430" s="198" t="s">
        <v>1459</v>
      </c>
      <c r="D430" s="198" t="s">
        <v>160</v>
      </c>
      <c r="E430" s="199" t="s">
        <v>7748</v>
      </c>
      <c r="F430" s="200" t="s">
        <v>7749</v>
      </c>
      <c r="G430" s="201" t="s">
        <v>228</v>
      </c>
      <c r="H430" s="202">
        <v>1</v>
      </c>
      <c r="I430" s="903"/>
      <c r="J430" s="203">
        <f>ROUND(I430*H430,2)</f>
        <v>0</v>
      </c>
      <c r="K430" s="200" t="s">
        <v>2720</v>
      </c>
      <c r="L430" s="28"/>
      <c r="M430" s="140" t="s">
        <v>1</v>
      </c>
      <c r="N430" s="141" t="s">
        <v>38</v>
      </c>
      <c r="O430" s="142">
        <v>0.16500000000000001</v>
      </c>
      <c r="P430" s="142">
        <f>O430*H430</f>
        <v>0.16500000000000001</v>
      </c>
      <c r="Q430" s="142">
        <v>1.8600000000000001E-3</v>
      </c>
      <c r="R430" s="142">
        <f>Q430*H430</f>
        <v>1.8600000000000001E-3</v>
      </c>
      <c r="S430" s="142">
        <v>0</v>
      </c>
      <c r="T430" s="143">
        <f>S430*H430</f>
        <v>0</v>
      </c>
      <c r="AR430" s="144" t="s">
        <v>188</v>
      </c>
      <c r="AT430" s="144" t="s">
        <v>160</v>
      </c>
      <c r="AU430" s="144" t="s">
        <v>88</v>
      </c>
      <c r="AY430" s="16" t="s">
        <v>157</v>
      </c>
      <c r="BE430" s="145">
        <f>IF(N430="základní",J430,0)</f>
        <v>0</v>
      </c>
      <c r="BF430" s="145">
        <f>IF(N430="snížená",J430,0)</f>
        <v>0</v>
      </c>
      <c r="BG430" s="145">
        <f>IF(N430="zákl. přenesená",J430,0)</f>
        <v>0</v>
      </c>
      <c r="BH430" s="145">
        <f>IF(N430="sníž. přenesená",J430,0)</f>
        <v>0</v>
      </c>
      <c r="BI430" s="145">
        <f>IF(N430="nulová",J430,0)</f>
        <v>0</v>
      </c>
      <c r="BJ430" s="16" t="s">
        <v>80</v>
      </c>
      <c r="BK430" s="145">
        <f>ROUND(I430*H430,2)</f>
        <v>0</v>
      </c>
      <c r="BL430" s="16" t="s">
        <v>188</v>
      </c>
      <c r="BM430" s="144" t="s">
        <v>7750</v>
      </c>
    </row>
    <row r="431" spans="2:65" s="1" customFormat="1">
      <c r="B431" s="28"/>
      <c r="D431" s="150" t="s">
        <v>214</v>
      </c>
      <c r="F431" s="204" t="s">
        <v>7751</v>
      </c>
      <c r="L431" s="28"/>
      <c r="M431" s="152"/>
      <c r="T431" s="52"/>
      <c r="AT431" s="16" t="s">
        <v>214</v>
      </c>
      <c r="AU431" s="16" t="s">
        <v>88</v>
      </c>
    </row>
    <row r="432" spans="2:65" s="1" customFormat="1" ht="24.25" customHeight="1">
      <c r="B432" s="28"/>
      <c r="C432" s="198" t="s">
        <v>1464</v>
      </c>
      <c r="D432" s="198" t="s">
        <v>160</v>
      </c>
      <c r="E432" s="199" t="s">
        <v>7752</v>
      </c>
      <c r="F432" s="200" t="s">
        <v>7753</v>
      </c>
      <c r="G432" s="201" t="s">
        <v>228</v>
      </c>
      <c r="H432" s="202">
        <v>1</v>
      </c>
      <c r="I432" s="903"/>
      <c r="J432" s="203">
        <f>ROUND(I432*H432,2)</f>
        <v>0</v>
      </c>
      <c r="K432" s="200" t="s">
        <v>2720</v>
      </c>
      <c r="L432" s="28"/>
      <c r="M432" s="140" t="s">
        <v>1</v>
      </c>
      <c r="N432" s="141" t="s">
        <v>38</v>
      </c>
      <c r="O432" s="142">
        <v>0.16</v>
      </c>
      <c r="P432" s="142">
        <f>O432*H432</f>
        <v>0.16</v>
      </c>
      <c r="Q432" s="142">
        <v>1.4999999999999999E-4</v>
      </c>
      <c r="R432" s="142">
        <f>Q432*H432</f>
        <v>1.4999999999999999E-4</v>
      </c>
      <c r="S432" s="142">
        <v>0</v>
      </c>
      <c r="T432" s="143">
        <f>S432*H432</f>
        <v>0</v>
      </c>
      <c r="AR432" s="144" t="s">
        <v>188</v>
      </c>
      <c r="AT432" s="144" t="s">
        <v>160</v>
      </c>
      <c r="AU432" s="144" t="s">
        <v>88</v>
      </c>
      <c r="AY432" s="16" t="s">
        <v>157</v>
      </c>
      <c r="BE432" s="145">
        <f>IF(N432="základní",J432,0)</f>
        <v>0</v>
      </c>
      <c r="BF432" s="145">
        <f>IF(N432="snížená",J432,0)</f>
        <v>0</v>
      </c>
      <c r="BG432" s="145">
        <f>IF(N432="zákl. přenesená",J432,0)</f>
        <v>0</v>
      </c>
      <c r="BH432" s="145">
        <f>IF(N432="sníž. přenesená",J432,0)</f>
        <v>0</v>
      </c>
      <c r="BI432" s="145">
        <f>IF(N432="nulová",J432,0)</f>
        <v>0</v>
      </c>
      <c r="BJ432" s="16" t="s">
        <v>80</v>
      </c>
      <c r="BK432" s="145">
        <f>ROUND(I432*H432,2)</f>
        <v>0</v>
      </c>
      <c r="BL432" s="16" t="s">
        <v>188</v>
      </c>
      <c r="BM432" s="144" t="s">
        <v>7754</v>
      </c>
    </row>
    <row r="433" spans="2:65" s="1" customFormat="1">
      <c r="B433" s="28"/>
      <c r="D433" s="150" t="s">
        <v>214</v>
      </c>
      <c r="F433" s="204" t="s">
        <v>7755</v>
      </c>
      <c r="L433" s="28"/>
      <c r="M433" s="152"/>
      <c r="T433" s="52"/>
      <c r="AT433" s="16" t="s">
        <v>214</v>
      </c>
      <c r="AU433" s="16" t="s">
        <v>88</v>
      </c>
    </row>
    <row r="434" spans="2:65" s="1" customFormat="1" ht="24.25" customHeight="1">
      <c r="B434" s="28"/>
      <c r="C434" s="198" t="s">
        <v>1469</v>
      </c>
      <c r="D434" s="198" t="s">
        <v>160</v>
      </c>
      <c r="E434" s="199" t="s">
        <v>7756</v>
      </c>
      <c r="F434" s="200" t="s">
        <v>7757</v>
      </c>
      <c r="G434" s="201" t="s">
        <v>228</v>
      </c>
      <c r="H434" s="202">
        <v>1</v>
      </c>
      <c r="I434" s="903"/>
      <c r="J434" s="203">
        <f>ROUND(I434*H434,2)</f>
        <v>0</v>
      </c>
      <c r="K434" s="200" t="s">
        <v>2720</v>
      </c>
      <c r="L434" s="28"/>
      <c r="M434" s="140" t="s">
        <v>1</v>
      </c>
      <c r="N434" s="141" t="s">
        <v>38</v>
      </c>
      <c r="O434" s="142">
        <v>0.22</v>
      </c>
      <c r="P434" s="142">
        <f>O434*H434</f>
        <v>0.22</v>
      </c>
      <c r="Q434" s="142">
        <v>3.1E-4</v>
      </c>
      <c r="R434" s="142">
        <f>Q434*H434</f>
        <v>3.1E-4</v>
      </c>
      <c r="S434" s="142">
        <v>0</v>
      </c>
      <c r="T434" s="143">
        <f>S434*H434</f>
        <v>0</v>
      </c>
      <c r="AR434" s="144" t="s">
        <v>188</v>
      </c>
      <c r="AT434" s="144" t="s">
        <v>160</v>
      </c>
      <c r="AU434" s="144" t="s">
        <v>88</v>
      </c>
      <c r="AY434" s="16" t="s">
        <v>157</v>
      </c>
      <c r="BE434" s="145">
        <f>IF(N434="základní",J434,0)</f>
        <v>0</v>
      </c>
      <c r="BF434" s="145">
        <f>IF(N434="snížená",J434,0)</f>
        <v>0</v>
      </c>
      <c r="BG434" s="145">
        <f>IF(N434="zákl. přenesená",J434,0)</f>
        <v>0</v>
      </c>
      <c r="BH434" s="145">
        <f>IF(N434="sníž. přenesená",J434,0)</f>
        <v>0</v>
      </c>
      <c r="BI434" s="145">
        <f>IF(N434="nulová",J434,0)</f>
        <v>0</v>
      </c>
      <c r="BJ434" s="16" t="s">
        <v>80</v>
      </c>
      <c r="BK434" s="145">
        <f>ROUND(I434*H434,2)</f>
        <v>0</v>
      </c>
      <c r="BL434" s="16" t="s">
        <v>188</v>
      </c>
      <c r="BM434" s="144" t="s">
        <v>7758</v>
      </c>
    </row>
    <row r="435" spans="2:65" s="1" customFormat="1">
      <c r="B435" s="28"/>
      <c r="D435" s="150" t="s">
        <v>214</v>
      </c>
      <c r="F435" s="204" t="s">
        <v>7759</v>
      </c>
      <c r="L435" s="28"/>
      <c r="M435" s="152"/>
      <c r="T435" s="52"/>
      <c r="AT435" s="16" t="s">
        <v>214</v>
      </c>
      <c r="AU435" s="16" t="s">
        <v>88</v>
      </c>
    </row>
    <row r="436" spans="2:65" s="1" customFormat="1" ht="24.25" customHeight="1">
      <c r="B436" s="28"/>
      <c r="C436" s="198" t="s">
        <v>1474</v>
      </c>
      <c r="D436" s="198" t="s">
        <v>160</v>
      </c>
      <c r="E436" s="199" t="s">
        <v>7760</v>
      </c>
      <c r="F436" s="200" t="s">
        <v>7761</v>
      </c>
      <c r="G436" s="201" t="s">
        <v>228</v>
      </c>
      <c r="H436" s="202">
        <v>1</v>
      </c>
      <c r="I436" s="903"/>
      <c r="J436" s="203">
        <f>ROUND(I436*H436,2)</f>
        <v>0</v>
      </c>
      <c r="K436" s="200" t="s">
        <v>2720</v>
      </c>
      <c r="L436" s="28"/>
      <c r="M436" s="140" t="s">
        <v>1</v>
      </c>
      <c r="N436" s="141" t="s">
        <v>38</v>
      </c>
      <c r="O436" s="142">
        <v>0.34</v>
      </c>
      <c r="P436" s="142">
        <f>O436*H436</f>
        <v>0.34</v>
      </c>
      <c r="Q436" s="142">
        <v>7.1000000000000002E-4</v>
      </c>
      <c r="R436" s="142">
        <f>Q436*H436</f>
        <v>7.1000000000000002E-4</v>
      </c>
      <c r="S436" s="142">
        <v>0</v>
      </c>
      <c r="T436" s="143">
        <f>S436*H436</f>
        <v>0</v>
      </c>
      <c r="AR436" s="144" t="s">
        <v>188</v>
      </c>
      <c r="AT436" s="144" t="s">
        <v>160</v>
      </c>
      <c r="AU436" s="144" t="s">
        <v>88</v>
      </c>
      <c r="AY436" s="16" t="s">
        <v>157</v>
      </c>
      <c r="BE436" s="145">
        <f>IF(N436="základní",J436,0)</f>
        <v>0</v>
      </c>
      <c r="BF436" s="145">
        <f>IF(N436="snížená",J436,0)</f>
        <v>0</v>
      </c>
      <c r="BG436" s="145">
        <f>IF(N436="zákl. přenesená",J436,0)</f>
        <v>0</v>
      </c>
      <c r="BH436" s="145">
        <f>IF(N436="sníž. přenesená",J436,0)</f>
        <v>0</v>
      </c>
      <c r="BI436" s="145">
        <f>IF(N436="nulová",J436,0)</f>
        <v>0</v>
      </c>
      <c r="BJ436" s="16" t="s">
        <v>80</v>
      </c>
      <c r="BK436" s="145">
        <f>ROUND(I436*H436,2)</f>
        <v>0</v>
      </c>
      <c r="BL436" s="16" t="s">
        <v>188</v>
      </c>
      <c r="BM436" s="144" t="s">
        <v>7762</v>
      </c>
    </row>
    <row r="437" spans="2:65" s="1" customFormat="1">
      <c r="B437" s="28"/>
      <c r="D437" s="150" t="s">
        <v>214</v>
      </c>
      <c r="F437" s="204" t="s">
        <v>7763</v>
      </c>
      <c r="L437" s="28"/>
      <c r="M437" s="152"/>
      <c r="T437" s="52"/>
      <c r="AT437" s="16" t="s">
        <v>214</v>
      </c>
      <c r="AU437" s="16" t="s">
        <v>88</v>
      </c>
    </row>
    <row r="438" spans="2:65" s="1" customFormat="1" ht="33" customHeight="1">
      <c r="B438" s="28"/>
      <c r="C438" s="198" t="s">
        <v>1480</v>
      </c>
      <c r="D438" s="198" t="s">
        <v>160</v>
      </c>
      <c r="E438" s="199" t="s">
        <v>7764</v>
      </c>
      <c r="F438" s="200" t="s">
        <v>7765</v>
      </c>
      <c r="G438" s="201" t="s">
        <v>163</v>
      </c>
      <c r="H438" s="202">
        <v>4</v>
      </c>
      <c r="I438" s="903"/>
      <c r="J438" s="203">
        <f>ROUND(I438*H438,2)</f>
        <v>0</v>
      </c>
      <c r="K438" s="200" t="s">
        <v>2720</v>
      </c>
      <c r="L438" s="28"/>
      <c r="M438" s="140" t="s">
        <v>1</v>
      </c>
      <c r="N438" s="141" t="s">
        <v>38</v>
      </c>
      <c r="O438" s="142">
        <v>1.03</v>
      </c>
      <c r="P438" s="142">
        <f>O438*H438</f>
        <v>4.12</v>
      </c>
      <c r="Q438" s="142">
        <v>2.92E-2</v>
      </c>
      <c r="R438" s="142">
        <f>Q438*H438</f>
        <v>0.1168</v>
      </c>
      <c r="S438" s="142">
        <v>0</v>
      </c>
      <c r="T438" s="143">
        <f>S438*H438</f>
        <v>0</v>
      </c>
      <c r="AR438" s="144" t="s">
        <v>188</v>
      </c>
      <c r="AT438" s="144" t="s">
        <v>160</v>
      </c>
      <c r="AU438" s="144" t="s">
        <v>88</v>
      </c>
      <c r="AY438" s="16" t="s">
        <v>157</v>
      </c>
      <c r="BE438" s="145">
        <f>IF(N438="základní",J438,0)</f>
        <v>0</v>
      </c>
      <c r="BF438" s="145">
        <f>IF(N438="snížená",J438,0)</f>
        <v>0</v>
      </c>
      <c r="BG438" s="145">
        <f>IF(N438="zákl. přenesená",J438,0)</f>
        <v>0</v>
      </c>
      <c r="BH438" s="145">
        <f>IF(N438="sníž. přenesená",J438,0)</f>
        <v>0</v>
      </c>
      <c r="BI438" s="145">
        <f>IF(N438="nulová",J438,0)</f>
        <v>0</v>
      </c>
      <c r="BJ438" s="16" t="s">
        <v>80</v>
      </c>
      <c r="BK438" s="145">
        <f>ROUND(I438*H438,2)</f>
        <v>0</v>
      </c>
      <c r="BL438" s="16" t="s">
        <v>188</v>
      </c>
      <c r="BM438" s="144" t="s">
        <v>7766</v>
      </c>
    </row>
    <row r="439" spans="2:65" s="1" customFormat="1">
      <c r="B439" s="28"/>
      <c r="D439" s="150" t="s">
        <v>214</v>
      </c>
      <c r="F439" s="204" t="s">
        <v>7767</v>
      </c>
      <c r="L439" s="28"/>
      <c r="M439" s="152"/>
      <c r="T439" s="52"/>
      <c r="AT439" s="16" t="s">
        <v>214</v>
      </c>
      <c r="AU439" s="16" t="s">
        <v>88</v>
      </c>
    </row>
    <row r="440" spans="2:65" s="1" customFormat="1" ht="33" customHeight="1">
      <c r="B440" s="28"/>
      <c r="C440" s="198" t="s">
        <v>1485</v>
      </c>
      <c r="D440" s="198" t="s">
        <v>160</v>
      </c>
      <c r="E440" s="199" t="s">
        <v>7768</v>
      </c>
      <c r="F440" s="200" t="s">
        <v>7769</v>
      </c>
      <c r="G440" s="201" t="s">
        <v>228</v>
      </c>
      <c r="H440" s="202">
        <v>2</v>
      </c>
      <c r="I440" s="903"/>
      <c r="J440" s="203">
        <f>ROUND(I440*H440,2)</f>
        <v>0</v>
      </c>
      <c r="K440" s="200" t="s">
        <v>2720</v>
      </c>
      <c r="L440" s="28"/>
      <c r="M440" s="140" t="s">
        <v>1</v>
      </c>
      <c r="N440" s="141" t="s">
        <v>38</v>
      </c>
      <c r="O440" s="142">
        <v>0.375</v>
      </c>
      <c r="P440" s="142">
        <f>O440*H440</f>
        <v>0.75</v>
      </c>
      <c r="Q440" s="142">
        <v>1.2700000000000001E-3</v>
      </c>
      <c r="R440" s="142">
        <f>Q440*H440</f>
        <v>2.5400000000000002E-3</v>
      </c>
      <c r="S440" s="142">
        <v>0</v>
      </c>
      <c r="T440" s="143">
        <f>S440*H440</f>
        <v>0</v>
      </c>
      <c r="AR440" s="144" t="s">
        <v>188</v>
      </c>
      <c r="AT440" s="144" t="s">
        <v>160</v>
      </c>
      <c r="AU440" s="144" t="s">
        <v>88</v>
      </c>
      <c r="AY440" s="16" t="s">
        <v>157</v>
      </c>
      <c r="BE440" s="145">
        <f>IF(N440="základní",J440,0)</f>
        <v>0</v>
      </c>
      <c r="BF440" s="145">
        <f>IF(N440="snížená",J440,0)</f>
        <v>0</v>
      </c>
      <c r="BG440" s="145">
        <f>IF(N440="zákl. přenesená",J440,0)</f>
        <v>0</v>
      </c>
      <c r="BH440" s="145">
        <f>IF(N440="sníž. přenesená",J440,0)</f>
        <v>0</v>
      </c>
      <c r="BI440" s="145">
        <f>IF(N440="nulová",J440,0)</f>
        <v>0</v>
      </c>
      <c r="BJ440" s="16" t="s">
        <v>80</v>
      </c>
      <c r="BK440" s="145">
        <f>ROUND(I440*H440,2)</f>
        <v>0</v>
      </c>
      <c r="BL440" s="16" t="s">
        <v>188</v>
      </c>
      <c r="BM440" s="144" t="s">
        <v>7770</v>
      </c>
    </row>
    <row r="441" spans="2:65" s="1" customFormat="1">
      <c r="B441" s="28"/>
      <c r="D441" s="150" t="s">
        <v>214</v>
      </c>
      <c r="F441" s="204" t="s">
        <v>7771</v>
      </c>
      <c r="L441" s="28"/>
      <c r="M441" s="152"/>
      <c r="T441" s="52"/>
      <c r="AT441" s="16" t="s">
        <v>214</v>
      </c>
      <c r="AU441" s="16" t="s">
        <v>88</v>
      </c>
    </row>
    <row r="442" spans="2:65" s="1" customFormat="1" ht="24.25" customHeight="1">
      <c r="B442" s="28"/>
      <c r="C442" s="198" t="s">
        <v>1490</v>
      </c>
      <c r="D442" s="198" t="s">
        <v>160</v>
      </c>
      <c r="E442" s="199" t="s">
        <v>7772</v>
      </c>
      <c r="F442" s="200" t="s">
        <v>7773</v>
      </c>
      <c r="G442" s="201" t="s">
        <v>228</v>
      </c>
      <c r="H442" s="202">
        <v>1</v>
      </c>
      <c r="I442" s="903"/>
      <c r="J442" s="203">
        <f>ROUND(I442*H442,2)</f>
        <v>0</v>
      </c>
      <c r="K442" s="200" t="s">
        <v>2720</v>
      </c>
      <c r="L442" s="28"/>
      <c r="M442" s="140" t="s">
        <v>1</v>
      </c>
      <c r="N442" s="141" t="s">
        <v>38</v>
      </c>
      <c r="O442" s="142">
        <v>0.39300000000000002</v>
      </c>
      <c r="P442" s="142">
        <f>O442*H442</f>
        <v>0.39300000000000002</v>
      </c>
      <c r="Q442" s="142">
        <v>3.2699999999999999E-3</v>
      </c>
      <c r="R442" s="142">
        <f>Q442*H442</f>
        <v>3.2699999999999999E-3</v>
      </c>
      <c r="S442" s="142">
        <v>0</v>
      </c>
      <c r="T442" s="143">
        <f>S442*H442</f>
        <v>0</v>
      </c>
      <c r="AR442" s="144" t="s">
        <v>188</v>
      </c>
      <c r="AT442" s="144" t="s">
        <v>160</v>
      </c>
      <c r="AU442" s="144" t="s">
        <v>88</v>
      </c>
      <c r="AY442" s="16" t="s">
        <v>157</v>
      </c>
      <c r="BE442" s="145">
        <f>IF(N442="základní",J442,0)</f>
        <v>0</v>
      </c>
      <c r="BF442" s="145">
        <f>IF(N442="snížená",J442,0)</f>
        <v>0</v>
      </c>
      <c r="BG442" s="145">
        <f>IF(N442="zákl. přenesená",J442,0)</f>
        <v>0</v>
      </c>
      <c r="BH442" s="145">
        <f>IF(N442="sníž. přenesená",J442,0)</f>
        <v>0</v>
      </c>
      <c r="BI442" s="145">
        <f>IF(N442="nulová",J442,0)</f>
        <v>0</v>
      </c>
      <c r="BJ442" s="16" t="s">
        <v>80</v>
      </c>
      <c r="BK442" s="145">
        <f>ROUND(I442*H442,2)</f>
        <v>0</v>
      </c>
      <c r="BL442" s="16" t="s">
        <v>188</v>
      </c>
      <c r="BM442" s="144" t="s">
        <v>7774</v>
      </c>
    </row>
    <row r="443" spans="2:65" s="1" customFormat="1">
      <c r="B443" s="28"/>
      <c r="D443" s="150" t="s">
        <v>214</v>
      </c>
      <c r="F443" s="204" t="s">
        <v>7775</v>
      </c>
      <c r="L443" s="28"/>
      <c r="M443" s="152"/>
      <c r="T443" s="52"/>
      <c r="AT443" s="16" t="s">
        <v>214</v>
      </c>
      <c r="AU443" s="16" t="s">
        <v>88</v>
      </c>
    </row>
    <row r="444" spans="2:65" s="1" customFormat="1" ht="33" customHeight="1">
      <c r="B444" s="28"/>
      <c r="C444" s="198" t="s">
        <v>1496</v>
      </c>
      <c r="D444" s="198" t="s">
        <v>160</v>
      </c>
      <c r="E444" s="199" t="s">
        <v>7776</v>
      </c>
      <c r="F444" s="200" t="s">
        <v>7777</v>
      </c>
      <c r="G444" s="201" t="s">
        <v>228</v>
      </c>
      <c r="H444" s="202">
        <v>2</v>
      </c>
      <c r="I444" s="903"/>
      <c r="J444" s="203">
        <f>ROUND(I444*H444,2)</f>
        <v>0</v>
      </c>
      <c r="K444" s="200" t="s">
        <v>2720</v>
      </c>
      <c r="L444" s="28"/>
      <c r="M444" s="140" t="s">
        <v>1</v>
      </c>
      <c r="N444" s="141" t="s">
        <v>38</v>
      </c>
      <c r="O444" s="142">
        <v>0.375</v>
      </c>
      <c r="P444" s="142">
        <f>O444*H444</f>
        <v>0.75</v>
      </c>
      <c r="Q444" s="142">
        <v>1.16E-3</v>
      </c>
      <c r="R444" s="142">
        <f>Q444*H444</f>
        <v>2.32E-3</v>
      </c>
      <c r="S444" s="142">
        <v>0</v>
      </c>
      <c r="T444" s="143">
        <f>S444*H444</f>
        <v>0</v>
      </c>
      <c r="AR444" s="144" t="s">
        <v>188</v>
      </c>
      <c r="AT444" s="144" t="s">
        <v>160</v>
      </c>
      <c r="AU444" s="144" t="s">
        <v>88</v>
      </c>
      <c r="AY444" s="16" t="s">
        <v>157</v>
      </c>
      <c r="BE444" s="145">
        <f>IF(N444="základní",J444,0)</f>
        <v>0</v>
      </c>
      <c r="BF444" s="145">
        <f>IF(N444="snížená",J444,0)</f>
        <v>0</v>
      </c>
      <c r="BG444" s="145">
        <f>IF(N444="zákl. přenesená",J444,0)</f>
        <v>0</v>
      </c>
      <c r="BH444" s="145">
        <f>IF(N444="sníž. přenesená",J444,0)</f>
        <v>0</v>
      </c>
      <c r="BI444" s="145">
        <f>IF(N444="nulová",J444,0)</f>
        <v>0</v>
      </c>
      <c r="BJ444" s="16" t="s">
        <v>80</v>
      </c>
      <c r="BK444" s="145">
        <f>ROUND(I444*H444,2)</f>
        <v>0</v>
      </c>
      <c r="BL444" s="16" t="s">
        <v>188</v>
      </c>
      <c r="BM444" s="144" t="s">
        <v>7778</v>
      </c>
    </row>
    <row r="445" spans="2:65" s="1" customFormat="1">
      <c r="B445" s="28"/>
      <c r="D445" s="150" t="s">
        <v>214</v>
      </c>
      <c r="F445" s="204" t="s">
        <v>7779</v>
      </c>
      <c r="L445" s="28"/>
      <c r="M445" s="152"/>
      <c r="T445" s="52"/>
      <c r="AT445" s="16" t="s">
        <v>214</v>
      </c>
      <c r="AU445" s="16" t="s">
        <v>88</v>
      </c>
    </row>
    <row r="446" spans="2:65" s="1" customFormat="1" ht="16.5" customHeight="1">
      <c r="B446" s="28"/>
      <c r="C446" s="198" t="s">
        <v>1502</v>
      </c>
      <c r="D446" s="198" t="s">
        <v>160</v>
      </c>
      <c r="E446" s="199" t="s">
        <v>7780</v>
      </c>
      <c r="F446" s="200" t="s">
        <v>7781</v>
      </c>
      <c r="G446" s="201" t="s">
        <v>163</v>
      </c>
      <c r="H446" s="202">
        <v>1</v>
      </c>
      <c r="I446" s="903"/>
      <c r="J446" s="203">
        <f>ROUND(I446*H446,2)</f>
        <v>0</v>
      </c>
      <c r="K446" s="200" t="s">
        <v>2720</v>
      </c>
      <c r="L446" s="28"/>
      <c r="M446" s="140" t="s">
        <v>1</v>
      </c>
      <c r="N446" s="141" t="s">
        <v>38</v>
      </c>
      <c r="O446" s="142">
        <v>1.7</v>
      </c>
      <c r="P446" s="142">
        <f>O446*H446</f>
        <v>1.7</v>
      </c>
      <c r="Q446" s="142">
        <v>7.8799999999999999E-3</v>
      </c>
      <c r="R446" s="142">
        <f>Q446*H446</f>
        <v>7.8799999999999999E-3</v>
      </c>
      <c r="S446" s="142">
        <v>0</v>
      </c>
      <c r="T446" s="143">
        <f>S446*H446</f>
        <v>0</v>
      </c>
      <c r="AR446" s="144" t="s">
        <v>188</v>
      </c>
      <c r="AT446" s="144" t="s">
        <v>160</v>
      </c>
      <c r="AU446" s="144" t="s">
        <v>88</v>
      </c>
      <c r="AY446" s="16" t="s">
        <v>157</v>
      </c>
      <c r="BE446" s="145">
        <f>IF(N446="základní",J446,0)</f>
        <v>0</v>
      </c>
      <c r="BF446" s="145">
        <f>IF(N446="snížená",J446,0)</f>
        <v>0</v>
      </c>
      <c r="BG446" s="145">
        <f>IF(N446="zákl. přenesená",J446,0)</f>
        <v>0</v>
      </c>
      <c r="BH446" s="145">
        <f>IF(N446="sníž. přenesená",J446,0)</f>
        <v>0</v>
      </c>
      <c r="BI446" s="145">
        <f>IF(N446="nulová",J446,0)</f>
        <v>0</v>
      </c>
      <c r="BJ446" s="16" t="s">
        <v>80</v>
      </c>
      <c r="BK446" s="145">
        <f>ROUND(I446*H446,2)</f>
        <v>0</v>
      </c>
      <c r="BL446" s="16" t="s">
        <v>188</v>
      </c>
      <c r="BM446" s="144" t="s">
        <v>7782</v>
      </c>
    </row>
    <row r="447" spans="2:65" s="1" customFormat="1">
      <c r="B447" s="28"/>
      <c r="D447" s="150" t="s">
        <v>214</v>
      </c>
      <c r="F447" s="204" t="s">
        <v>7783</v>
      </c>
      <c r="L447" s="28"/>
      <c r="M447" s="152"/>
      <c r="T447" s="52"/>
      <c r="AT447" s="16" t="s">
        <v>214</v>
      </c>
      <c r="AU447" s="16" t="s">
        <v>88</v>
      </c>
    </row>
    <row r="448" spans="2:65" s="1" customFormat="1" ht="33" customHeight="1">
      <c r="B448" s="28"/>
      <c r="C448" s="198" t="s">
        <v>1509</v>
      </c>
      <c r="D448" s="198" t="s">
        <v>160</v>
      </c>
      <c r="E448" s="199" t="s">
        <v>7784</v>
      </c>
      <c r="F448" s="200" t="s">
        <v>7785</v>
      </c>
      <c r="G448" s="201" t="s">
        <v>411</v>
      </c>
      <c r="H448" s="202">
        <v>923</v>
      </c>
      <c r="I448" s="903"/>
      <c r="J448" s="203">
        <f>ROUND(I448*H448,2)</f>
        <v>0</v>
      </c>
      <c r="K448" s="200" t="s">
        <v>2720</v>
      </c>
      <c r="L448" s="28"/>
      <c r="M448" s="140" t="s">
        <v>1</v>
      </c>
      <c r="N448" s="141" t="s">
        <v>38</v>
      </c>
      <c r="O448" s="142">
        <v>8.2000000000000003E-2</v>
      </c>
      <c r="P448" s="142">
        <f>O448*H448</f>
        <v>75.686000000000007</v>
      </c>
      <c r="Q448" s="142">
        <v>1.0000000000000001E-5</v>
      </c>
      <c r="R448" s="142">
        <f>Q448*H448</f>
        <v>9.2300000000000004E-3</v>
      </c>
      <c r="S448" s="142">
        <v>0</v>
      </c>
      <c r="T448" s="143">
        <f>S448*H448</f>
        <v>0</v>
      </c>
      <c r="AR448" s="144" t="s">
        <v>188</v>
      </c>
      <c r="AT448" s="144" t="s">
        <v>160</v>
      </c>
      <c r="AU448" s="144" t="s">
        <v>88</v>
      </c>
      <c r="AY448" s="16" t="s">
        <v>157</v>
      </c>
      <c r="BE448" s="145">
        <f>IF(N448="základní",J448,0)</f>
        <v>0</v>
      </c>
      <c r="BF448" s="145">
        <f>IF(N448="snížená",J448,0)</f>
        <v>0</v>
      </c>
      <c r="BG448" s="145">
        <f>IF(N448="zákl. přenesená",J448,0)</f>
        <v>0</v>
      </c>
      <c r="BH448" s="145">
        <f>IF(N448="sníž. přenesená",J448,0)</f>
        <v>0</v>
      </c>
      <c r="BI448" s="145">
        <f>IF(N448="nulová",J448,0)</f>
        <v>0</v>
      </c>
      <c r="BJ448" s="16" t="s">
        <v>80</v>
      </c>
      <c r="BK448" s="145">
        <f>ROUND(I448*H448,2)</f>
        <v>0</v>
      </c>
      <c r="BL448" s="16" t="s">
        <v>188</v>
      </c>
      <c r="BM448" s="144" t="s">
        <v>7786</v>
      </c>
    </row>
    <row r="449" spans="2:65" s="1" customFormat="1">
      <c r="B449" s="28"/>
      <c r="D449" s="150" t="s">
        <v>214</v>
      </c>
      <c r="F449" s="204" t="s">
        <v>7787</v>
      </c>
      <c r="L449" s="28"/>
      <c r="M449" s="152"/>
      <c r="T449" s="52"/>
      <c r="AT449" s="16" t="s">
        <v>214</v>
      </c>
      <c r="AU449" s="16" t="s">
        <v>88</v>
      </c>
    </row>
    <row r="450" spans="2:65" s="1" customFormat="1" ht="37.9" customHeight="1">
      <c r="B450" s="28"/>
      <c r="C450" s="198" t="s">
        <v>1515</v>
      </c>
      <c r="D450" s="198" t="s">
        <v>160</v>
      </c>
      <c r="E450" s="199" t="s">
        <v>7788</v>
      </c>
      <c r="F450" s="200" t="s">
        <v>7789</v>
      </c>
      <c r="G450" s="201" t="s">
        <v>411</v>
      </c>
      <c r="H450" s="202">
        <v>56</v>
      </c>
      <c r="I450" s="903"/>
      <c r="J450" s="203">
        <f>ROUND(I450*H450,2)</f>
        <v>0</v>
      </c>
      <c r="K450" s="200" t="s">
        <v>2720</v>
      </c>
      <c r="L450" s="28"/>
      <c r="M450" s="140" t="s">
        <v>1</v>
      </c>
      <c r="N450" s="141" t="s">
        <v>38</v>
      </c>
      <c r="O450" s="142">
        <v>6.7000000000000004E-2</v>
      </c>
      <c r="P450" s="142">
        <f>O450*H450</f>
        <v>3.7520000000000002</v>
      </c>
      <c r="Q450" s="142">
        <v>1.9000000000000001E-4</v>
      </c>
      <c r="R450" s="142">
        <f>Q450*H450</f>
        <v>1.064E-2</v>
      </c>
      <c r="S450" s="142">
        <v>0</v>
      </c>
      <c r="T450" s="143">
        <f>S450*H450</f>
        <v>0</v>
      </c>
      <c r="AR450" s="144" t="s">
        <v>188</v>
      </c>
      <c r="AT450" s="144" t="s">
        <v>160</v>
      </c>
      <c r="AU450" s="144" t="s">
        <v>88</v>
      </c>
      <c r="AY450" s="16" t="s">
        <v>157</v>
      </c>
      <c r="BE450" s="145">
        <f>IF(N450="základní",J450,0)</f>
        <v>0</v>
      </c>
      <c r="BF450" s="145">
        <f>IF(N450="snížená",J450,0)</f>
        <v>0</v>
      </c>
      <c r="BG450" s="145">
        <f>IF(N450="zákl. přenesená",J450,0)</f>
        <v>0</v>
      </c>
      <c r="BH450" s="145">
        <f>IF(N450="sníž. přenesená",J450,0)</f>
        <v>0</v>
      </c>
      <c r="BI450" s="145">
        <f>IF(N450="nulová",J450,0)</f>
        <v>0</v>
      </c>
      <c r="BJ450" s="16" t="s">
        <v>80</v>
      </c>
      <c r="BK450" s="145">
        <f>ROUND(I450*H450,2)</f>
        <v>0</v>
      </c>
      <c r="BL450" s="16" t="s">
        <v>188</v>
      </c>
      <c r="BM450" s="144" t="s">
        <v>7790</v>
      </c>
    </row>
    <row r="451" spans="2:65" s="1" customFormat="1">
      <c r="B451" s="28"/>
      <c r="D451" s="150" t="s">
        <v>214</v>
      </c>
      <c r="F451" s="204" t="s">
        <v>7791</v>
      </c>
      <c r="L451" s="28"/>
      <c r="M451" s="152"/>
      <c r="T451" s="52"/>
      <c r="AT451" s="16" t="s">
        <v>214</v>
      </c>
      <c r="AU451" s="16" t="s">
        <v>88</v>
      </c>
    </row>
    <row r="452" spans="2:65" s="1" customFormat="1" ht="37.9" customHeight="1">
      <c r="B452" s="28"/>
      <c r="C452" s="198" t="s">
        <v>1519</v>
      </c>
      <c r="D452" s="198" t="s">
        <v>160</v>
      </c>
      <c r="E452" s="199" t="s">
        <v>7792</v>
      </c>
      <c r="F452" s="200" t="s">
        <v>7793</v>
      </c>
      <c r="G452" s="201" t="s">
        <v>411</v>
      </c>
      <c r="H452" s="202">
        <v>867</v>
      </c>
      <c r="I452" s="903"/>
      <c r="J452" s="203">
        <f>ROUND(I452*H452,2)</f>
        <v>0</v>
      </c>
      <c r="K452" s="200" t="s">
        <v>2720</v>
      </c>
      <c r="L452" s="28"/>
      <c r="M452" s="140" t="s">
        <v>1</v>
      </c>
      <c r="N452" s="141" t="s">
        <v>38</v>
      </c>
      <c r="O452" s="142">
        <v>6.7000000000000004E-2</v>
      </c>
      <c r="P452" s="142">
        <f>O452*H452</f>
        <v>58.089000000000006</v>
      </c>
      <c r="Q452" s="142">
        <v>2.0000000000000002E-5</v>
      </c>
      <c r="R452" s="142">
        <f>Q452*H452</f>
        <v>1.7340000000000001E-2</v>
      </c>
      <c r="S452" s="142">
        <v>0</v>
      </c>
      <c r="T452" s="143">
        <f>S452*H452</f>
        <v>0</v>
      </c>
      <c r="AR452" s="144" t="s">
        <v>188</v>
      </c>
      <c r="AT452" s="144" t="s">
        <v>160</v>
      </c>
      <c r="AU452" s="144" t="s">
        <v>88</v>
      </c>
      <c r="AY452" s="16" t="s">
        <v>157</v>
      </c>
      <c r="BE452" s="145">
        <f>IF(N452="základní",J452,0)</f>
        <v>0</v>
      </c>
      <c r="BF452" s="145">
        <f>IF(N452="snížená",J452,0)</f>
        <v>0</v>
      </c>
      <c r="BG452" s="145">
        <f>IF(N452="zákl. přenesená",J452,0)</f>
        <v>0</v>
      </c>
      <c r="BH452" s="145">
        <f>IF(N452="sníž. přenesená",J452,0)</f>
        <v>0</v>
      </c>
      <c r="BI452" s="145">
        <f>IF(N452="nulová",J452,0)</f>
        <v>0</v>
      </c>
      <c r="BJ452" s="16" t="s">
        <v>80</v>
      </c>
      <c r="BK452" s="145">
        <f>ROUND(I452*H452,2)</f>
        <v>0</v>
      </c>
      <c r="BL452" s="16" t="s">
        <v>188</v>
      </c>
      <c r="BM452" s="144" t="s">
        <v>7794</v>
      </c>
    </row>
    <row r="453" spans="2:65" s="1" customFormat="1">
      <c r="B453" s="28"/>
      <c r="D453" s="150" t="s">
        <v>214</v>
      </c>
      <c r="F453" s="204" t="s">
        <v>7795</v>
      </c>
      <c r="L453" s="28"/>
      <c r="M453" s="152"/>
      <c r="T453" s="52"/>
      <c r="AT453" s="16" t="s">
        <v>214</v>
      </c>
      <c r="AU453" s="16" t="s">
        <v>88</v>
      </c>
    </row>
    <row r="454" spans="2:65" s="1" customFormat="1" ht="16.5" customHeight="1">
      <c r="B454" s="28"/>
      <c r="C454" s="198" t="s">
        <v>1524</v>
      </c>
      <c r="D454" s="198" t="s">
        <v>160</v>
      </c>
      <c r="E454" s="199" t="s">
        <v>7796</v>
      </c>
      <c r="F454" s="200" t="s">
        <v>7797</v>
      </c>
      <c r="G454" s="201" t="s">
        <v>211</v>
      </c>
      <c r="H454" s="202">
        <v>24</v>
      </c>
      <c r="I454" s="903"/>
      <c r="J454" s="203">
        <f t="shared" ref="J454:J459" si="10">ROUND(I454*H454,2)</f>
        <v>0</v>
      </c>
      <c r="K454" s="200" t="s">
        <v>1</v>
      </c>
      <c r="L454" s="28"/>
      <c r="M454" s="140" t="s">
        <v>1</v>
      </c>
      <c r="N454" s="141" t="s">
        <v>38</v>
      </c>
      <c r="O454" s="142">
        <v>0</v>
      </c>
      <c r="P454" s="142">
        <f t="shared" ref="P454:P459" si="11">O454*H454</f>
        <v>0</v>
      </c>
      <c r="Q454" s="142">
        <v>0</v>
      </c>
      <c r="R454" s="142">
        <f t="shared" ref="R454:R459" si="12">Q454*H454</f>
        <v>0</v>
      </c>
      <c r="S454" s="142">
        <v>0</v>
      </c>
      <c r="T454" s="143">
        <f t="shared" ref="T454:T459" si="13">S454*H454</f>
        <v>0</v>
      </c>
      <c r="AR454" s="144" t="s">
        <v>188</v>
      </c>
      <c r="AT454" s="144" t="s">
        <v>160</v>
      </c>
      <c r="AU454" s="144" t="s">
        <v>88</v>
      </c>
      <c r="AY454" s="16" t="s">
        <v>157</v>
      </c>
      <c r="BE454" s="145">
        <f t="shared" ref="BE454:BE459" si="14">IF(N454="základní",J454,0)</f>
        <v>0</v>
      </c>
      <c r="BF454" s="145">
        <f t="shared" ref="BF454:BF459" si="15">IF(N454="snížená",J454,0)</f>
        <v>0</v>
      </c>
      <c r="BG454" s="145">
        <f t="shared" ref="BG454:BG459" si="16">IF(N454="zákl. přenesená",J454,0)</f>
        <v>0</v>
      </c>
      <c r="BH454" s="145">
        <f t="shared" ref="BH454:BH459" si="17">IF(N454="sníž. přenesená",J454,0)</f>
        <v>0</v>
      </c>
      <c r="BI454" s="145">
        <f t="shared" ref="BI454:BI459" si="18">IF(N454="nulová",J454,0)</f>
        <v>0</v>
      </c>
      <c r="BJ454" s="16" t="s">
        <v>80</v>
      </c>
      <c r="BK454" s="145">
        <f t="shared" ref="BK454:BK459" si="19">ROUND(I454*H454,2)</f>
        <v>0</v>
      </c>
      <c r="BL454" s="16" t="s">
        <v>188</v>
      </c>
      <c r="BM454" s="144" t="s">
        <v>7798</v>
      </c>
    </row>
    <row r="455" spans="2:65" s="1" customFormat="1" ht="24.25" customHeight="1">
      <c r="B455" s="28"/>
      <c r="C455" s="198" t="s">
        <v>1528</v>
      </c>
      <c r="D455" s="198" t="s">
        <v>160</v>
      </c>
      <c r="E455" s="199" t="s">
        <v>7799</v>
      </c>
      <c r="F455" s="200" t="s">
        <v>7800</v>
      </c>
      <c r="G455" s="201" t="s">
        <v>7355</v>
      </c>
      <c r="H455" s="202">
        <v>1</v>
      </c>
      <c r="I455" s="903"/>
      <c r="J455" s="203">
        <f t="shared" si="10"/>
        <v>0</v>
      </c>
      <c r="K455" s="200" t="s">
        <v>1</v>
      </c>
      <c r="L455" s="28"/>
      <c r="M455" s="140" t="s">
        <v>1</v>
      </c>
      <c r="N455" s="141" t="s">
        <v>38</v>
      </c>
      <c r="O455" s="142">
        <v>0</v>
      </c>
      <c r="P455" s="142">
        <f t="shared" si="11"/>
        <v>0</v>
      </c>
      <c r="Q455" s="142">
        <v>0</v>
      </c>
      <c r="R455" s="142">
        <f t="shared" si="12"/>
        <v>0</v>
      </c>
      <c r="S455" s="142">
        <v>0</v>
      </c>
      <c r="T455" s="143">
        <f t="shared" si="13"/>
        <v>0</v>
      </c>
      <c r="AR455" s="144" t="s">
        <v>188</v>
      </c>
      <c r="AT455" s="144" t="s">
        <v>160</v>
      </c>
      <c r="AU455" s="144" t="s">
        <v>88</v>
      </c>
      <c r="AY455" s="16" t="s">
        <v>157</v>
      </c>
      <c r="BE455" s="145">
        <f t="shared" si="14"/>
        <v>0</v>
      </c>
      <c r="BF455" s="145">
        <f t="shared" si="15"/>
        <v>0</v>
      </c>
      <c r="BG455" s="145">
        <f t="shared" si="16"/>
        <v>0</v>
      </c>
      <c r="BH455" s="145">
        <f t="shared" si="17"/>
        <v>0</v>
      </c>
      <c r="BI455" s="145">
        <f t="shared" si="18"/>
        <v>0</v>
      </c>
      <c r="BJ455" s="16" t="s">
        <v>80</v>
      </c>
      <c r="BK455" s="145">
        <f t="shared" si="19"/>
        <v>0</v>
      </c>
      <c r="BL455" s="16" t="s">
        <v>188</v>
      </c>
      <c r="BM455" s="144" t="s">
        <v>7801</v>
      </c>
    </row>
    <row r="456" spans="2:65" s="1" customFormat="1" ht="24.25" customHeight="1">
      <c r="B456" s="28"/>
      <c r="C456" s="198" t="s">
        <v>1533</v>
      </c>
      <c r="D456" s="198" t="s">
        <v>160</v>
      </c>
      <c r="E456" s="199" t="s">
        <v>7802</v>
      </c>
      <c r="F456" s="200" t="s">
        <v>7540</v>
      </c>
      <c r="G456" s="201" t="s">
        <v>1680</v>
      </c>
      <c r="H456" s="202">
        <v>140</v>
      </c>
      <c r="I456" s="903"/>
      <c r="J456" s="203">
        <f t="shared" si="10"/>
        <v>0</v>
      </c>
      <c r="K456" s="200" t="s">
        <v>1</v>
      </c>
      <c r="L456" s="28"/>
      <c r="M456" s="140" t="s">
        <v>1</v>
      </c>
      <c r="N456" s="141" t="s">
        <v>38</v>
      </c>
      <c r="O456" s="142">
        <v>0</v>
      </c>
      <c r="P456" s="142">
        <f t="shared" si="11"/>
        <v>0</v>
      </c>
      <c r="Q456" s="142">
        <v>0</v>
      </c>
      <c r="R456" s="142">
        <f t="shared" si="12"/>
        <v>0</v>
      </c>
      <c r="S456" s="142">
        <v>0</v>
      </c>
      <c r="T456" s="143">
        <f t="shared" si="13"/>
        <v>0</v>
      </c>
      <c r="AR456" s="144" t="s">
        <v>188</v>
      </c>
      <c r="AT456" s="144" t="s">
        <v>160</v>
      </c>
      <c r="AU456" s="144" t="s">
        <v>88</v>
      </c>
      <c r="AY456" s="16" t="s">
        <v>157</v>
      </c>
      <c r="BE456" s="145">
        <f t="shared" si="14"/>
        <v>0</v>
      </c>
      <c r="BF456" s="145">
        <f t="shared" si="15"/>
        <v>0</v>
      </c>
      <c r="BG456" s="145">
        <f t="shared" si="16"/>
        <v>0</v>
      </c>
      <c r="BH456" s="145">
        <f t="shared" si="17"/>
        <v>0</v>
      </c>
      <c r="BI456" s="145">
        <f t="shared" si="18"/>
        <v>0</v>
      </c>
      <c r="BJ456" s="16" t="s">
        <v>80</v>
      </c>
      <c r="BK456" s="145">
        <f t="shared" si="19"/>
        <v>0</v>
      </c>
      <c r="BL456" s="16" t="s">
        <v>188</v>
      </c>
      <c r="BM456" s="144" t="s">
        <v>7803</v>
      </c>
    </row>
    <row r="457" spans="2:65" s="1" customFormat="1" ht="49.15" customHeight="1">
      <c r="B457" s="28"/>
      <c r="C457" s="198" t="s">
        <v>1537</v>
      </c>
      <c r="D457" s="198" t="s">
        <v>160</v>
      </c>
      <c r="E457" s="199" t="s">
        <v>7804</v>
      </c>
      <c r="F457" s="200" t="s">
        <v>7805</v>
      </c>
      <c r="G457" s="201" t="s">
        <v>7355</v>
      </c>
      <c r="H457" s="202">
        <v>1</v>
      </c>
      <c r="I457" s="903"/>
      <c r="J457" s="203">
        <f t="shared" si="10"/>
        <v>0</v>
      </c>
      <c r="K457" s="200" t="s">
        <v>1</v>
      </c>
      <c r="L457" s="28"/>
      <c r="M457" s="140" t="s">
        <v>1</v>
      </c>
      <c r="N457" s="141" t="s">
        <v>38</v>
      </c>
      <c r="O457" s="142">
        <v>0</v>
      </c>
      <c r="P457" s="142">
        <f t="shared" si="11"/>
        <v>0</v>
      </c>
      <c r="Q457" s="142">
        <v>0</v>
      </c>
      <c r="R457" s="142">
        <f t="shared" si="12"/>
        <v>0</v>
      </c>
      <c r="S457" s="142">
        <v>0</v>
      </c>
      <c r="T457" s="143">
        <f t="shared" si="13"/>
        <v>0</v>
      </c>
      <c r="AR457" s="144" t="s">
        <v>188</v>
      </c>
      <c r="AT457" s="144" t="s">
        <v>160</v>
      </c>
      <c r="AU457" s="144" t="s">
        <v>88</v>
      </c>
      <c r="AY457" s="16" t="s">
        <v>157</v>
      </c>
      <c r="BE457" s="145">
        <f t="shared" si="14"/>
        <v>0</v>
      </c>
      <c r="BF457" s="145">
        <f t="shared" si="15"/>
        <v>0</v>
      </c>
      <c r="BG457" s="145">
        <f t="shared" si="16"/>
        <v>0</v>
      </c>
      <c r="BH457" s="145">
        <f t="shared" si="17"/>
        <v>0</v>
      </c>
      <c r="BI457" s="145">
        <f t="shared" si="18"/>
        <v>0</v>
      </c>
      <c r="BJ457" s="16" t="s">
        <v>80</v>
      </c>
      <c r="BK457" s="145">
        <f t="shared" si="19"/>
        <v>0</v>
      </c>
      <c r="BL457" s="16" t="s">
        <v>188</v>
      </c>
      <c r="BM457" s="144" t="s">
        <v>7806</v>
      </c>
    </row>
    <row r="458" spans="2:65" s="1" customFormat="1" ht="24.25" customHeight="1">
      <c r="B458" s="28"/>
      <c r="C458" s="198" t="s">
        <v>1542</v>
      </c>
      <c r="D458" s="198" t="s">
        <v>160</v>
      </c>
      <c r="E458" s="199" t="s">
        <v>7807</v>
      </c>
      <c r="F458" s="200" t="s">
        <v>7808</v>
      </c>
      <c r="G458" s="201" t="s">
        <v>7355</v>
      </c>
      <c r="H458" s="202">
        <v>1</v>
      </c>
      <c r="I458" s="903"/>
      <c r="J458" s="203">
        <f t="shared" si="10"/>
        <v>0</v>
      </c>
      <c r="K458" s="200" t="s">
        <v>1</v>
      </c>
      <c r="L458" s="28"/>
      <c r="M458" s="140" t="s">
        <v>1</v>
      </c>
      <c r="N458" s="141" t="s">
        <v>38</v>
      </c>
      <c r="O458" s="142">
        <v>0</v>
      </c>
      <c r="P458" s="142">
        <f t="shared" si="11"/>
        <v>0</v>
      </c>
      <c r="Q458" s="142">
        <v>0</v>
      </c>
      <c r="R458" s="142">
        <f t="shared" si="12"/>
        <v>0</v>
      </c>
      <c r="S458" s="142">
        <v>0</v>
      </c>
      <c r="T458" s="143">
        <f t="shared" si="13"/>
        <v>0</v>
      </c>
      <c r="AR458" s="144" t="s">
        <v>188</v>
      </c>
      <c r="AT458" s="144" t="s">
        <v>160</v>
      </c>
      <c r="AU458" s="144" t="s">
        <v>88</v>
      </c>
      <c r="AY458" s="16" t="s">
        <v>157</v>
      </c>
      <c r="BE458" s="145">
        <f t="shared" si="14"/>
        <v>0</v>
      </c>
      <c r="BF458" s="145">
        <f t="shared" si="15"/>
        <v>0</v>
      </c>
      <c r="BG458" s="145">
        <f t="shared" si="16"/>
        <v>0</v>
      </c>
      <c r="BH458" s="145">
        <f t="shared" si="17"/>
        <v>0</v>
      </c>
      <c r="BI458" s="145">
        <f t="shared" si="18"/>
        <v>0</v>
      </c>
      <c r="BJ458" s="16" t="s">
        <v>80</v>
      </c>
      <c r="BK458" s="145">
        <f t="shared" si="19"/>
        <v>0</v>
      </c>
      <c r="BL458" s="16" t="s">
        <v>188</v>
      </c>
      <c r="BM458" s="144" t="s">
        <v>7809</v>
      </c>
    </row>
    <row r="459" spans="2:65" s="1" customFormat="1" ht="33" customHeight="1">
      <c r="B459" s="28"/>
      <c r="C459" s="198" t="s">
        <v>1546</v>
      </c>
      <c r="D459" s="198" t="s">
        <v>160</v>
      </c>
      <c r="E459" s="199" t="s">
        <v>7810</v>
      </c>
      <c r="F459" s="200" t="s">
        <v>7811</v>
      </c>
      <c r="G459" s="201" t="s">
        <v>228</v>
      </c>
      <c r="H459" s="202">
        <v>5</v>
      </c>
      <c r="I459" s="903"/>
      <c r="J459" s="203">
        <f t="shared" si="10"/>
        <v>0</v>
      </c>
      <c r="K459" s="200" t="s">
        <v>1</v>
      </c>
      <c r="L459" s="28"/>
      <c r="M459" s="140" t="s">
        <v>1</v>
      </c>
      <c r="N459" s="141" t="s">
        <v>38</v>
      </c>
      <c r="O459" s="142">
        <v>0</v>
      </c>
      <c r="P459" s="142">
        <f t="shared" si="11"/>
        <v>0</v>
      </c>
      <c r="Q459" s="142">
        <v>0</v>
      </c>
      <c r="R459" s="142">
        <f t="shared" si="12"/>
        <v>0</v>
      </c>
      <c r="S459" s="142">
        <v>0</v>
      </c>
      <c r="T459" s="143">
        <f t="shared" si="13"/>
        <v>0</v>
      </c>
      <c r="AR459" s="144" t="s">
        <v>188</v>
      </c>
      <c r="AT459" s="144" t="s">
        <v>160</v>
      </c>
      <c r="AU459" s="144" t="s">
        <v>88</v>
      </c>
      <c r="AY459" s="16" t="s">
        <v>157</v>
      </c>
      <c r="BE459" s="145">
        <f t="shared" si="14"/>
        <v>0</v>
      </c>
      <c r="BF459" s="145">
        <f t="shared" si="15"/>
        <v>0</v>
      </c>
      <c r="BG459" s="145">
        <f t="shared" si="16"/>
        <v>0</v>
      </c>
      <c r="BH459" s="145">
        <f t="shared" si="17"/>
        <v>0</v>
      </c>
      <c r="BI459" s="145">
        <f t="shared" si="18"/>
        <v>0</v>
      </c>
      <c r="BJ459" s="16" t="s">
        <v>80</v>
      </c>
      <c r="BK459" s="145">
        <f t="shared" si="19"/>
        <v>0</v>
      </c>
      <c r="BL459" s="16" t="s">
        <v>188</v>
      </c>
      <c r="BM459" s="144" t="s">
        <v>7812</v>
      </c>
    </row>
    <row r="460" spans="2:65" s="13" customFormat="1">
      <c r="B460" s="159"/>
      <c r="D460" s="154" t="s">
        <v>259</v>
      </c>
      <c r="E460" s="160" t="s">
        <v>1</v>
      </c>
      <c r="F460" s="161" t="s">
        <v>7813</v>
      </c>
      <c r="H460" s="162">
        <v>2</v>
      </c>
      <c r="L460" s="159"/>
      <c r="M460" s="163"/>
      <c r="T460" s="164"/>
      <c r="AT460" s="160" t="s">
        <v>259</v>
      </c>
      <c r="AU460" s="160" t="s">
        <v>88</v>
      </c>
      <c r="AV460" s="13" t="s">
        <v>88</v>
      </c>
      <c r="AW460" s="13" t="s">
        <v>27</v>
      </c>
      <c r="AX460" s="13" t="s">
        <v>72</v>
      </c>
      <c r="AY460" s="160" t="s">
        <v>157</v>
      </c>
    </row>
    <row r="461" spans="2:65" s="13" customFormat="1">
      <c r="B461" s="159"/>
      <c r="D461" s="154" t="s">
        <v>259</v>
      </c>
      <c r="E461" s="160" t="s">
        <v>1</v>
      </c>
      <c r="F461" s="161" t="s">
        <v>7814</v>
      </c>
      <c r="H461" s="162">
        <v>1</v>
      </c>
      <c r="L461" s="159"/>
      <c r="M461" s="163"/>
      <c r="T461" s="164"/>
      <c r="AT461" s="160" t="s">
        <v>259</v>
      </c>
      <c r="AU461" s="160" t="s">
        <v>88</v>
      </c>
      <c r="AV461" s="13" t="s">
        <v>88</v>
      </c>
      <c r="AW461" s="13" t="s">
        <v>27</v>
      </c>
      <c r="AX461" s="13" t="s">
        <v>72</v>
      </c>
      <c r="AY461" s="160" t="s">
        <v>157</v>
      </c>
    </row>
    <row r="462" spans="2:65" s="13" customFormat="1">
      <c r="B462" s="159"/>
      <c r="D462" s="154" t="s">
        <v>259</v>
      </c>
      <c r="E462" s="160" t="s">
        <v>1</v>
      </c>
      <c r="F462" s="161" t="s">
        <v>7815</v>
      </c>
      <c r="H462" s="162">
        <v>2</v>
      </c>
      <c r="L462" s="159"/>
      <c r="M462" s="163"/>
      <c r="T462" s="164"/>
      <c r="AT462" s="160" t="s">
        <v>259</v>
      </c>
      <c r="AU462" s="160" t="s">
        <v>88</v>
      </c>
      <c r="AV462" s="13" t="s">
        <v>88</v>
      </c>
      <c r="AW462" s="13" t="s">
        <v>27</v>
      </c>
      <c r="AX462" s="13" t="s">
        <v>72</v>
      </c>
      <c r="AY462" s="160" t="s">
        <v>157</v>
      </c>
    </row>
    <row r="463" spans="2:65" s="14" customFormat="1">
      <c r="B463" s="165"/>
      <c r="D463" s="154" t="s">
        <v>259</v>
      </c>
      <c r="E463" s="166" t="s">
        <v>1</v>
      </c>
      <c r="F463" s="167" t="s">
        <v>265</v>
      </c>
      <c r="H463" s="168">
        <v>5</v>
      </c>
      <c r="L463" s="165"/>
      <c r="M463" s="169"/>
      <c r="T463" s="170"/>
      <c r="AT463" s="166" t="s">
        <v>259</v>
      </c>
      <c r="AU463" s="166" t="s">
        <v>88</v>
      </c>
      <c r="AV463" s="14" t="s">
        <v>164</v>
      </c>
      <c r="AW463" s="14" t="s">
        <v>27</v>
      </c>
      <c r="AX463" s="14" t="s">
        <v>80</v>
      </c>
      <c r="AY463" s="166" t="s">
        <v>157</v>
      </c>
    </row>
    <row r="464" spans="2:65" s="1" customFormat="1" ht="16.5" customHeight="1">
      <c r="B464" s="28"/>
      <c r="C464" s="198" t="s">
        <v>1551</v>
      </c>
      <c r="D464" s="198" t="s">
        <v>160</v>
      </c>
      <c r="E464" s="199" t="s">
        <v>7816</v>
      </c>
      <c r="F464" s="200" t="s">
        <v>7817</v>
      </c>
      <c r="G464" s="201" t="s">
        <v>228</v>
      </c>
      <c r="H464" s="202">
        <v>1</v>
      </c>
      <c r="I464" s="903"/>
      <c r="J464" s="203">
        <f>ROUND(I464*H464,2)</f>
        <v>0</v>
      </c>
      <c r="K464" s="200" t="s">
        <v>1</v>
      </c>
      <c r="L464" s="28"/>
      <c r="M464" s="140" t="s">
        <v>1</v>
      </c>
      <c r="N464" s="141" t="s">
        <v>38</v>
      </c>
      <c r="O464" s="142">
        <v>0</v>
      </c>
      <c r="P464" s="142">
        <f>O464*H464</f>
        <v>0</v>
      </c>
      <c r="Q464" s="142">
        <v>0</v>
      </c>
      <c r="R464" s="142">
        <f>Q464*H464</f>
        <v>0</v>
      </c>
      <c r="S464" s="142">
        <v>0</v>
      </c>
      <c r="T464" s="143">
        <f>S464*H464</f>
        <v>0</v>
      </c>
      <c r="AR464" s="144" t="s">
        <v>188</v>
      </c>
      <c r="AT464" s="144" t="s">
        <v>160</v>
      </c>
      <c r="AU464" s="144" t="s">
        <v>88</v>
      </c>
      <c r="AY464" s="16" t="s">
        <v>157</v>
      </c>
      <c r="BE464" s="145">
        <f>IF(N464="základní",J464,0)</f>
        <v>0</v>
      </c>
      <c r="BF464" s="145">
        <f>IF(N464="snížená",J464,0)</f>
        <v>0</v>
      </c>
      <c r="BG464" s="145">
        <f>IF(N464="zákl. přenesená",J464,0)</f>
        <v>0</v>
      </c>
      <c r="BH464" s="145">
        <f>IF(N464="sníž. přenesená",J464,0)</f>
        <v>0</v>
      </c>
      <c r="BI464" s="145">
        <f>IF(N464="nulová",J464,0)</f>
        <v>0</v>
      </c>
      <c r="BJ464" s="16" t="s">
        <v>80</v>
      </c>
      <c r="BK464" s="145">
        <f>ROUND(I464*H464,2)</f>
        <v>0</v>
      </c>
      <c r="BL464" s="16" t="s">
        <v>188</v>
      </c>
      <c r="BM464" s="144" t="s">
        <v>7818</v>
      </c>
    </row>
    <row r="465" spans="2:65" s="1" customFormat="1" ht="24.25" customHeight="1">
      <c r="B465" s="28"/>
      <c r="C465" s="198" t="s">
        <v>1555</v>
      </c>
      <c r="D465" s="198" t="s">
        <v>160</v>
      </c>
      <c r="E465" s="199" t="s">
        <v>7819</v>
      </c>
      <c r="F465" s="200" t="s">
        <v>7820</v>
      </c>
      <c r="G465" s="201" t="s">
        <v>228</v>
      </c>
      <c r="H465" s="202">
        <v>1</v>
      </c>
      <c r="I465" s="903"/>
      <c r="J465" s="203">
        <f>ROUND(I465*H465,2)</f>
        <v>0</v>
      </c>
      <c r="K465" s="200" t="s">
        <v>1</v>
      </c>
      <c r="L465" s="28"/>
      <c r="M465" s="140" t="s">
        <v>1</v>
      </c>
      <c r="N465" s="141" t="s">
        <v>38</v>
      </c>
      <c r="O465" s="142">
        <v>0</v>
      </c>
      <c r="P465" s="142">
        <f>O465*H465</f>
        <v>0</v>
      </c>
      <c r="Q465" s="142">
        <v>0</v>
      </c>
      <c r="R465" s="142">
        <f>Q465*H465</f>
        <v>0</v>
      </c>
      <c r="S465" s="142">
        <v>0</v>
      </c>
      <c r="T465" s="143">
        <f>S465*H465</f>
        <v>0</v>
      </c>
      <c r="AR465" s="144" t="s">
        <v>188</v>
      </c>
      <c r="AT465" s="144" t="s">
        <v>160</v>
      </c>
      <c r="AU465" s="144" t="s">
        <v>88</v>
      </c>
      <c r="AY465" s="16" t="s">
        <v>157</v>
      </c>
      <c r="BE465" s="145">
        <f>IF(N465="základní",J465,0)</f>
        <v>0</v>
      </c>
      <c r="BF465" s="145">
        <f>IF(N465="snížená",J465,0)</f>
        <v>0</v>
      </c>
      <c r="BG465" s="145">
        <f>IF(N465="zákl. přenesená",J465,0)</f>
        <v>0</v>
      </c>
      <c r="BH465" s="145">
        <f>IF(N465="sníž. přenesená",J465,0)</f>
        <v>0</v>
      </c>
      <c r="BI465" s="145">
        <f>IF(N465="nulová",J465,0)</f>
        <v>0</v>
      </c>
      <c r="BJ465" s="16" t="s">
        <v>80</v>
      </c>
      <c r="BK465" s="145">
        <f>ROUND(I465*H465,2)</f>
        <v>0</v>
      </c>
      <c r="BL465" s="16" t="s">
        <v>188</v>
      </c>
      <c r="BM465" s="144" t="s">
        <v>7821</v>
      </c>
    </row>
    <row r="466" spans="2:65" s="1" customFormat="1" ht="21.75" customHeight="1">
      <c r="B466" s="28"/>
      <c r="C466" s="198" t="s">
        <v>1560</v>
      </c>
      <c r="D466" s="198" t="s">
        <v>160</v>
      </c>
      <c r="E466" s="199" t="s">
        <v>7822</v>
      </c>
      <c r="F466" s="200" t="s">
        <v>7823</v>
      </c>
      <c r="G466" s="201" t="s">
        <v>7355</v>
      </c>
      <c r="H466" s="202">
        <v>1</v>
      </c>
      <c r="I466" s="903"/>
      <c r="J466" s="203">
        <f>ROUND(I466*H466,2)</f>
        <v>0</v>
      </c>
      <c r="K466" s="200" t="s">
        <v>1</v>
      </c>
      <c r="L466" s="28"/>
      <c r="M466" s="140" t="s">
        <v>1</v>
      </c>
      <c r="N466" s="141" t="s">
        <v>38</v>
      </c>
      <c r="O466" s="142">
        <v>0</v>
      </c>
      <c r="P466" s="142">
        <f>O466*H466</f>
        <v>0</v>
      </c>
      <c r="Q466" s="142">
        <v>0</v>
      </c>
      <c r="R466" s="142">
        <f>Q466*H466</f>
        <v>0</v>
      </c>
      <c r="S466" s="142">
        <v>0</v>
      </c>
      <c r="T466" s="143">
        <f>S466*H466</f>
        <v>0</v>
      </c>
      <c r="AR466" s="144" t="s">
        <v>188</v>
      </c>
      <c r="AT466" s="144" t="s">
        <v>160</v>
      </c>
      <c r="AU466" s="144" t="s">
        <v>88</v>
      </c>
      <c r="AY466" s="16" t="s">
        <v>157</v>
      </c>
      <c r="BE466" s="145">
        <f>IF(N466="základní",J466,0)</f>
        <v>0</v>
      </c>
      <c r="BF466" s="145">
        <f>IF(N466="snížená",J466,0)</f>
        <v>0</v>
      </c>
      <c r="BG466" s="145">
        <f>IF(N466="zákl. přenesená",J466,0)</f>
        <v>0</v>
      </c>
      <c r="BH466" s="145">
        <f>IF(N466="sníž. přenesená",J466,0)</f>
        <v>0</v>
      </c>
      <c r="BI466" s="145">
        <f>IF(N466="nulová",J466,0)</f>
        <v>0</v>
      </c>
      <c r="BJ466" s="16" t="s">
        <v>80</v>
      </c>
      <c r="BK466" s="145">
        <f>ROUND(I466*H466,2)</f>
        <v>0</v>
      </c>
      <c r="BL466" s="16" t="s">
        <v>188</v>
      </c>
      <c r="BM466" s="144" t="s">
        <v>7824</v>
      </c>
    </row>
    <row r="467" spans="2:65" s="1" customFormat="1" ht="49.15" customHeight="1">
      <c r="B467" s="28"/>
      <c r="C467" s="198" t="s">
        <v>1570</v>
      </c>
      <c r="D467" s="198" t="s">
        <v>160</v>
      </c>
      <c r="E467" s="199" t="s">
        <v>7825</v>
      </c>
      <c r="F467" s="200" t="s">
        <v>7826</v>
      </c>
      <c r="G467" s="201" t="s">
        <v>276</v>
      </c>
      <c r="H467" s="202">
        <v>1.716</v>
      </c>
      <c r="I467" s="903"/>
      <c r="J467" s="203">
        <f>ROUND(I467*H467,2)</f>
        <v>0</v>
      </c>
      <c r="K467" s="200" t="s">
        <v>2720</v>
      </c>
      <c r="L467" s="28"/>
      <c r="M467" s="140" t="s">
        <v>1</v>
      </c>
      <c r="N467" s="141" t="s">
        <v>38</v>
      </c>
      <c r="O467" s="142">
        <v>0.92300000000000004</v>
      </c>
      <c r="P467" s="142">
        <f>O467*H467</f>
        <v>1.5838680000000001</v>
      </c>
      <c r="Q467" s="142">
        <v>0</v>
      </c>
      <c r="R467" s="142">
        <f>Q467*H467</f>
        <v>0</v>
      </c>
      <c r="S467" s="142">
        <v>0</v>
      </c>
      <c r="T467" s="143">
        <f>S467*H467</f>
        <v>0</v>
      </c>
      <c r="AR467" s="144" t="s">
        <v>188</v>
      </c>
      <c r="AT467" s="144" t="s">
        <v>160</v>
      </c>
      <c r="AU467" s="144" t="s">
        <v>88</v>
      </c>
      <c r="AY467" s="16" t="s">
        <v>157</v>
      </c>
      <c r="BE467" s="145">
        <f>IF(N467="základní",J467,0)</f>
        <v>0</v>
      </c>
      <c r="BF467" s="145">
        <f>IF(N467="snížená",J467,0)</f>
        <v>0</v>
      </c>
      <c r="BG467" s="145">
        <f>IF(N467="zákl. přenesená",J467,0)</f>
        <v>0</v>
      </c>
      <c r="BH467" s="145">
        <f>IF(N467="sníž. přenesená",J467,0)</f>
        <v>0</v>
      </c>
      <c r="BI467" s="145">
        <f>IF(N467="nulová",J467,0)</f>
        <v>0</v>
      </c>
      <c r="BJ467" s="16" t="s">
        <v>80</v>
      </c>
      <c r="BK467" s="145">
        <f>ROUND(I467*H467,2)</f>
        <v>0</v>
      </c>
      <c r="BL467" s="16" t="s">
        <v>188</v>
      </c>
      <c r="BM467" s="144" t="s">
        <v>7827</v>
      </c>
    </row>
    <row r="468" spans="2:65" s="1" customFormat="1">
      <c r="B468" s="28"/>
      <c r="D468" s="150" t="s">
        <v>214</v>
      </c>
      <c r="F468" s="204" t="s">
        <v>7828</v>
      </c>
      <c r="L468" s="28"/>
      <c r="M468" s="152"/>
      <c r="T468" s="52"/>
      <c r="AT468" s="16" t="s">
        <v>214</v>
      </c>
      <c r="AU468" s="16" t="s">
        <v>88</v>
      </c>
    </row>
    <row r="469" spans="2:65" s="11" customFormat="1" ht="22.9" customHeight="1">
      <c r="B469" s="121"/>
      <c r="D469" s="122" t="s">
        <v>71</v>
      </c>
      <c r="E469" s="130" t="s">
        <v>7829</v>
      </c>
      <c r="F469" s="130" t="s">
        <v>7830</v>
      </c>
      <c r="J469" s="131">
        <f>BK469</f>
        <v>0</v>
      </c>
      <c r="L469" s="121"/>
      <c r="M469" s="125"/>
      <c r="P469" s="126">
        <f>SUM(P470:P482)</f>
        <v>8.1101419999999997</v>
      </c>
      <c r="R469" s="126">
        <f>SUM(R470:R482)</f>
        <v>1.8149999999999999E-2</v>
      </c>
      <c r="T469" s="127">
        <f>SUM(T470:T482)</f>
        <v>0</v>
      </c>
      <c r="AR469" s="122" t="s">
        <v>88</v>
      </c>
      <c r="AT469" s="128" t="s">
        <v>71</v>
      </c>
      <c r="AU469" s="128" t="s">
        <v>80</v>
      </c>
      <c r="AY469" s="122" t="s">
        <v>157</v>
      </c>
      <c r="BK469" s="129">
        <f>SUM(BK470:BK482)</f>
        <v>0</v>
      </c>
    </row>
    <row r="470" spans="2:65" s="1" customFormat="1" ht="37.9" customHeight="1">
      <c r="B470" s="28"/>
      <c r="C470" s="198" t="s">
        <v>1576</v>
      </c>
      <c r="D470" s="198" t="s">
        <v>160</v>
      </c>
      <c r="E470" s="199" t="s">
        <v>7831</v>
      </c>
      <c r="F470" s="200" t="s">
        <v>7832</v>
      </c>
      <c r="G470" s="201" t="s">
        <v>228</v>
      </c>
      <c r="H470" s="202">
        <v>1</v>
      </c>
      <c r="I470" s="903"/>
      <c r="J470" s="203">
        <f>ROUND(I470*H470,2)</f>
        <v>0</v>
      </c>
      <c r="K470" s="200" t="s">
        <v>2720</v>
      </c>
      <c r="L470" s="28"/>
      <c r="M470" s="140" t="s">
        <v>1</v>
      </c>
      <c r="N470" s="141" t="s">
        <v>38</v>
      </c>
      <c r="O470" s="142">
        <v>2.367</v>
      </c>
      <c r="P470" s="142">
        <f>O470*H470</f>
        <v>2.367</v>
      </c>
      <c r="Q470" s="142">
        <v>3.0000000000000001E-5</v>
      </c>
      <c r="R470" s="142">
        <f>Q470*H470</f>
        <v>3.0000000000000001E-5</v>
      </c>
      <c r="S470" s="142">
        <v>0</v>
      </c>
      <c r="T470" s="143">
        <f>S470*H470</f>
        <v>0</v>
      </c>
      <c r="AR470" s="144" t="s">
        <v>188</v>
      </c>
      <c r="AT470" s="144" t="s">
        <v>160</v>
      </c>
      <c r="AU470" s="144" t="s">
        <v>88</v>
      </c>
      <c r="AY470" s="16" t="s">
        <v>157</v>
      </c>
      <c r="BE470" s="145">
        <f>IF(N470="základní",J470,0)</f>
        <v>0</v>
      </c>
      <c r="BF470" s="145">
        <f>IF(N470="snížená",J470,0)</f>
        <v>0</v>
      </c>
      <c r="BG470" s="145">
        <f>IF(N470="zákl. přenesená",J470,0)</f>
        <v>0</v>
      </c>
      <c r="BH470" s="145">
        <f>IF(N470="sníž. přenesená",J470,0)</f>
        <v>0</v>
      </c>
      <c r="BI470" s="145">
        <f>IF(N470="nulová",J470,0)</f>
        <v>0</v>
      </c>
      <c r="BJ470" s="16" t="s">
        <v>80</v>
      </c>
      <c r="BK470" s="145">
        <f>ROUND(I470*H470,2)</f>
        <v>0</v>
      </c>
      <c r="BL470" s="16" t="s">
        <v>188</v>
      </c>
      <c r="BM470" s="144" t="s">
        <v>7833</v>
      </c>
    </row>
    <row r="471" spans="2:65" s="1" customFormat="1">
      <c r="B471" s="28"/>
      <c r="D471" s="150" t="s">
        <v>214</v>
      </c>
      <c r="F471" s="204" t="s">
        <v>7834</v>
      </c>
      <c r="L471" s="28"/>
      <c r="M471" s="152"/>
      <c r="T471" s="52"/>
      <c r="AT471" s="16" t="s">
        <v>214</v>
      </c>
      <c r="AU471" s="16" t="s">
        <v>88</v>
      </c>
    </row>
    <row r="472" spans="2:65" s="1" customFormat="1" ht="90" customHeight="1">
      <c r="B472" s="28"/>
      <c r="C472" s="205" t="s">
        <v>1581</v>
      </c>
      <c r="D472" s="205" t="s">
        <v>557</v>
      </c>
      <c r="E472" s="206" t="s">
        <v>7835</v>
      </c>
      <c r="F472" s="207" t="s">
        <v>7836</v>
      </c>
      <c r="G472" s="208" t="s">
        <v>1</v>
      </c>
      <c r="H472" s="209">
        <v>1</v>
      </c>
      <c r="I472" s="904"/>
      <c r="J472" s="210">
        <f>ROUND(I472*H472,2)</f>
        <v>0</v>
      </c>
      <c r="K472" s="207" t="s">
        <v>1</v>
      </c>
      <c r="L472" s="185"/>
      <c r="M472" s="186" t="s">
        <v>1</v>
      </c>
      <c r="N472" s="187" t="s">
        <v>38</v>
      </c>
      <c r="O472" s="142">
        <v>0</v>
      </c>
      <c r="P472" s="142">
        <f>O472*H472</f>
        <v>0</v>
      </c>
      <c r="Q472" s="142">
        <v>0</v>
      </c>
      <c r="R472" s="142">
        <f>Q472*H472</f>
        <v>0</v>
      </c>
      <c r="S472" s="142">
        <v>0</v>
      </c>
      <c r="T472" s="143">
        <f>S472*H472</f>
        <v>0</v>
      </c>
      <c r="AR472" s="144" t="s">
        <v>735</v>
      </c>
      <c r="AT472" s="144" t="s">
        <v>557</v>
      </c>
      <c r="AU472" s="144" t="s">
        <v>88</v>
      </c>
      <c r="AY472" s="16" t="s">
        <v>157</v>
      </c>
      <c r="BE472" s="145">
        <f>IF(N472="základní",J472,0)</f>
        <v>0</v>
      </c>
      <c r="BF472" s="145">
        <f>IF(N472="snížená",J472,0)</f>
        <v>0</v>
      </c>
      <c r="BG472" s="145">
        <f>IF(N472="zákl. přenesená",J472,0)</f>
        <v>0</v>
      </c>
      <c r="BH472" s="145">
        <f>IF(N472="sníž. přenesená",J472,0)</f>
        <v>0</v>
      </c>
      <c r="BI472" s="145">
        <f>IF(N472="nulová",J472,0)</f>
        <v>0</v>
      </c>
      <c r="BJ472" s="16" t="s">
        <v>80</v>
      </c>
      <c r="BK472" s="145">
        <f>ROUND(I472*H472,2)</f>
        <v>0</v>
      </c>
      <c r="BL472" s="16" t="s">
        <v>188</v>
      </c>
      <c r="BM472" s="144" t="s">
        <v>7837</v>
      </c>
    </row>
    <row r="473" spans="2:65" s="1" customFormat="1" ht="44.25" customHeight="1">
      <c r="B473" s="28"/>
      <c r="C473" s="198" t="s">
        <v>1585</v>
      </c>
      <c r="D473" s="198" t="s">
        <v>160</v>
      </c>
      <c r="E473" s="199" t="s">
        <v>7838</v>
      </c>
      <c r="F473" s="200" t="s">
        <v>7839</v>
      </c>
      <c r="G473" s="201" t="s">
        <v>163</v>
      </c>
      <c r="H473" s="202">
        <v>1</v>
      </c>
      <c r="I473" s="903"/>
      <c r="J473" s="203">
        <f>ROUND(I473*H473,2)</f>
        <v>0</v>
      </c>
      <c r="K473" s="200" t="s">
        <v>2720</v>
      </c>
      <c r="L473" s="28"/>
      <c r="M473" s="140" t="s">
        <v>1</v>
      </c>
      <c r="N473" s="141" t="s">
        <v>38</v>
      </c>
      <c r="O473" s="142">
        <v>0.5</v>
      </c>
      <c r="P473" s="142">
        <f>O473*H473</f>
        <v>0.5</v>
      </c>
      <c r="Q473" s="142">
        <v>5.28E-3</v>
      </c>
      <c r="R473" s="142">
        <f>Q473*H473</f>
        <v>5.28E-3</v>
      </c>
      <c r="S473" s="142">
        <v>0</v>
      </c>
      <c r="T473" s="143">
        <f>S473*H473</f>
        <v>0</v>
      </c>
      <c r="AR473" s="144" t="s">
        <v>188</v>
      </c>
      <c r="AT473" s="144" t="s">
        <v>160</v>
      </c>
      <c r="AU473" s="144" t="s">
        <v>88</v>
      </c>
      <c r="AY473" s="16" t="s">
        <v>157</v>
      </c>
      <c r="BE473" s="145">
        <f>IF(N473="základní",J473,0)</f>
        <v>0</v>
      </c>
      <c r="BF473" s="145">
        <f>IF(N473="snížená",J473,0)</f>
        <v>0</v>
      </c>
      <c r="BG473" s="145">
        <f>IF(N473="zákl. přenesená",J473,0)</f>
        <v>0</v>
      </c>
      <c r="BH473" s="145">
        <f>IF(N473="sníž. přenesená",J473,0)</f>
        <v>0</v>
      </c>
      <c r="BI473" s="145">
        <f>IF(N473="nulová",J473,0)</f>
        <v>0</v>
      </c>
      <c r="BJ473" s="16" t="s">
        <v>80</v>
      </c>
      <c r="BK473" s="145">
        <f>ROUND(I473*H473,2)</f>
        <v>0</v>
      </c>
      <c r="BL473" s="16" t="s">
        <v>188</v>
      </c>
      <c r="BM473" s="144" t="s">
        <v>7840</v>
      </c>
    </row>
    <row r="474" spans="2:65" s="1" customFormat="1">
      <c r="B474" s="28"/>
      <c r="D474" s="150" t="s">
        <v>214</v>
      </c>
      <c r="F474" s="204" t="s">
        <v>7841</v>
      </c>
      <c r="L474" s="28"/>
      <c r="M474" s="152"/>
      <c r="T474" s="52"/>
      <c r="AT474" s="16" t="s">
        <v>214</v>
      </c>
      <c r="AU474" s="16" t="s">
        <v>88</v>
      </c>
    </row>
    <row r="475" spans="2:65" s="1" customFormat="1" ht="44.25" customHeight="1">
      <c r="B475" s="28"/>
      <c r="C475" s="198" t="s">
        <v>1590</v>
      </c>
      <c r="D475" s="198" t="s">
        <v>160</v>
      </c>
      <c r="E475" s="199" t="s">
        <v>7842</v>
      </c>
      <c r="F475" s="200" t="s">
        <v>7843</v>
      </c>
      <c r="G475" s="201" t="s">
        <v>163</v>
      </c>
      <c r="H475" s="202">
        <v>1</v>
      </c>
      <c r="I475" s="903"/>
      <c r="J475" s="203">
        <f>ROUND(I475*H475,2)</f>
        <v>0</v>
      </c>
      <c r="K475" s="200" t="s">
        <v>2720</v>
      </c>
      <c r="L475" s="28"/>
      <c r="M475" s="140" t="s">
        <v>1</v>
      </c>
      <c r="N475" s="141" t="s">
        <v>38</v>
      </c>
      <c r="O475" s="142">
        <v>0.5</v>
      </c>
      <c r="P475" s="142">
        <f>O475*H475</f>
        <v>0.5</v>
      </c>
      <c r="Q475" s="142">
        <v>7.4799999999999997E-3</v>
      </c>
      <c r="R475" s="142">
        <f>Q475*H475</f>
        <v>7.4799999999999997E-3</v>
      </c>
      <c r="S475" s="142">
        <v>0</v>
      </c>
      <c r="T475" s="143">
        <f>S475*H475</f>
        <v>0</v>
      </c>
      <c r="AR475" s="144" t="s">
        <v>188</v>
      </c>
      <c r="AT475" s="144" t="s">
        <v>160</v>
      </c>
      <c r="AU475" s="144" t="s">
        <v>88</v>
      </c>
      <c r="AY475" s="16" t="s">
        <v>157</v>
      </c>
      <c r="BE475" s="145">
        <f>IF(N475="základní",J475,0)</f>
        <v>0</v>
      </c>
      <c r="BF475" s="145">
        <f>IF(N475="snížená",J475,0)</f>
        <v>0</v>
      </c>
      <c r="BG475" s="145">
        <f>IF(N475="zákl. přenesená",J475,0)</f>
        <v>0</v>
      </c>
      <c r="BH475" s="145">
        <f>IF(N475="sníž. přenesená",J475,0)</f>
        <v>0</v>
      </c>
      <c r="BI475" s="145">
        <f>IF(N475="nulová",J475,0)</f>
        <v>0</v>
      </c>
      <c r="BJ475" s="16" t="s">
        <v>80</v>
      </c>
      <c r="BK475" s="145">
        <f>ROUND(I475*H475,2)</f>
        <v>0</v>
      </c>
      <c r="BL475" s="16" t="s">
        <v>188</v>
      </c>
      <c r="BM475" s="144" t="s">
        <v>7844</v>
      </c>
    </row>
    <row r="476" spans="2:65" s="1" customFormat="1">
      <c r="B476" s="28"/>
      <c r="D476" s="150" t="s">
        <v>214</v>
      </c>
      <c r="F476" s="204" t="s">
        <v>7845</v>
      </c>
      <c r="L476" s="28"/>
      <c r="M476" s="152"/>
      <c r="T476" s="52"/>
      <c r="AT476" s="16" t="s">
        <v>214</v>
      </c>
      <c r="AU476" s="16" t="s">
        <v>88</v>
      </c>
    </row>
    <row r="477" spans="2:65" s="1" customFormat="1" ht="33" customHeight="1">
      <c r="B477" s="28"/>
      <c r="C477" s="198" t="s">
        <v>1593</v>
      </c>
      <c r="D477" s="198" t="s">
        <v>160</v>
      </c>
      <c r="E477" s="199" t="s">
        <v>7846</v>
      </c>
      <c r="F477" s="200" t="s">
        <v>7847</v>
      </c>
      <c r="G477" s="201" t="s">
        <v>163</v>
      </c>
      <c r="H477" s="202">
        <v>1</v>
      </c>
      <c r="I477" s="903"/>
      <c r="J477" s="203">
        <f>ROUND(I477*H477,2)</f>
        <v>0</v>
      </c>
      <c r="K477" s="200" t="s">
        <v>2720</v>
      </c>
      <c r="L477" s="28"/>
      <c r="M477" s="140" t="s">
        <v>1</v>
      </c>
      <c r="N477" s="141" t="s">
        <v>38</v>
      </c>
      <c r="O477" s="142">
        <v>2.3570000000000002</v>
      </c>
      <c r="P477" s="142">
        <f>O477*H477</f>
        <v>2.3570000000000002</v>
      </c>
      <c r="Q477" s="142">
        <v>2.33E-3</v>
      </c>
      <c r="R477" s="142">
        <f>Q477*H477</f>
        <v>2.33E-3</v>
      </c>
      <c r="S477" s="142">
        <v>0</v>
      </c>
      <c r="T477" s="143">
        <f>S477*H477</f>
        <v>0</v>
      </c>
      <c r="AR477" s="144" t="s">
        <v>188</v>
      </c>
      <c r="AT477" s="144" t="s">
        <v>160</v>
      </c>
      <c r="AU477" s="144" t="s">
        <v>88</v>
      </c>
      <c r="AY477" s="16" t="s">
        <v>157</v>
      </c>
      <c r="BE477" s="145">
        <f>IF(N477="základní",J477,0)</f>
        <v>0</v>
      </c>
      <c r="BF477" s="145">
        <f>IF(N477="snížená",J477,0)</f>
        <v>0</v>
      </c>
      <c r="BG477" s="145">
        <f>IF(N477="zákl. přenesená",J477,0)</f>
        <v>0</v>
      </c>
      <c r="BH477" s="145">
        <f>IF(N477="sníž. přenesená",J477,0)</f>
        <v>0</v>
      </c>
      <c r="BI477" s="145">
        <f>IF(N477="nulová",J477,0)</f>
        <v>0</v>
      </c>
      <c r="BJ477" s="16" t="s">
        <v>80</v>
      </c>
      <c r="BK477" s="145">
        <f>ROUND(I477*H477,2)</f>
        <v>0</v>
      </c>
      <c r="BL477" s="16" t="s">
        <v>188</v>
      </c>
      <c r="BM477" s="144" t="s">
        <v>7848</v>
      </c>
    </row>
    <row r="478" spans="2:65" s="1" customFormat="1">
      <c r="B478" s="28"/>
      <c r="D478" s="150" t="s">
        <v>214</v>
      </c>
      <c r="F478" s="204" t="s">
        <v>7849</v>
      </c>
      <c r="L478" s="28"/>
      <c r="M478" s="152"/>
      <c r="T478" s="52"/>
      <c r="AT478" s="16" t="s">
        <v>214</v>
      </c>
      <c r="AU478" s="16" t="s">
        <v>88</v>
      </c>
    </row>
    <row r="479" spans="2:65" s="1" customFormat="1" ht="33" customHeight="1">
      <c r="B479" s="28"/>
      <c r="C479" s="198" t="s">
        <v>1601</v>
      </c>
      <c r="D479" s="198" t="s">
        <v>160</v>
      </c>
      <c r="E479" s="199" t="s">
        <v>7850</v>
      </c>
      <c r="F479" s="200" t="s">
        <v>7851</v>
      </c>
      <c r="G479" s="201" t="s">
        <v>163</v>
      </c>
      <c r="H479" s="202">
        <v>1</v>
      </c>
      <c r="I479" s="903"/>
      <c r="J479" s="203">
        <f>ROUND(I479*H479,2)</f>
        <v>0</v>
      </c>
      <c r="K479" s="200" t="s">
        <v>2720</v>
      </c>
      <c r="L479" s="28"/>
      <c r="M479" s="140" t="s">
        <v>1</v>
      </c>
      <c r="N479" s="141" t="s">
        <v>38</v>
      </c>
      <c r="O479" s="142">
        <v>2.3570000000000002</v>
      </c>
      <c r="P479" s="142">
        <f>O479*H479</f>
        <v>2.3570000000000002</v>
      </c>
      <c r="Q479" s="142">
        <v>3.0300000000000001E-3</v>
      </c>
      <c r="R479" s="142">
        <f>Q479*H479</f>
        <v>3.0300000000000001E-3</v>
      </c>
      <c r="S479" s="142">
        <v>0</v>
      </c>
      <c r="T479" s="143">
        <f>S479*H479</f>
        <v>0</v>
      </c>
      <c r="AR479" s="144" t="s">
        <v>188</v>
      </c>
      <c r="AT479" s="144" t="s">
        <v>160</v>
      </c>
      <c r="AU479" s="144" t="s">
        <v>88</v>
      </c>
      <c r="AY479" s="16" t="s">
        <v>157</v>
      </c>
      <c r="BE479" s="145">
        <f>IF(N479="základní",J479,0)</f>
        <v>0</v>
      </c>
      <c r="BF479" s="145">
        <f>IF(N479="snížená",J479,0)</f>
        <v>0</v>
      </c>
      <c r="BG479" s="145">
        <f>IF(N479="zákl. přenesená",J479,0)</f>
        <v>0</v>
      </c>
      <c r="BH479" s="145">
        <f>IF(N479="sníž. přenesená",J479,0)</f>
        <v>0</v>
      </c>
      <c r="BI479" s="145">
        <f>IF(N479="nulová",J479,0)</f>
        <v>0</v>
      </c>
      <c r="BJ479" s="16" t="s">
        <v>80</v>
      </c>
      <c r="BK479" s="145">
        <f>ROUND(I479*H479,2)</f>
        <v>0</v>
      </c>
      <c r="BL479" s="16" t="s">
        <v>188</v>
      </c>
      <c r="BM479" s="144" t="s">
        <v>7852</v>
      </c>
    </row>
    <row r="480" spans="2:65" s="1" customFormat="1">
      <c r="B480" s="28"/>
      <c r="D480" s="150" t="s">
        <v>214</v>
      </c>
      <c r="F480" s="204" t="s">
        <v>7853</v>
      </c>
      <c r="L480" s="28"/>
      <c r="M480" s="152"/>
      <c r="T480" s="52"/>
      <c r="AT480" s="16" t="s">
        <v>214</v>
      </c>
      <c r="AU480" s="16" t="s">
        <v>88</v>
      </c>
    </row>
    <row r="481" spans="2:65" s="1" customFormat="1" ht="49.15" customHeight="1">
      <c r="B481" s="28"/>
      <c r="C481" s="198" t="s">
        <v>1606</v>
      </c>
      <c r="D481" s="198" t="s">
        <v>160</v>
      </c>
      <c r="E481" s="199" t="s">
        <v>7854</v>
      </c>
      <c r="F481" s="200" t="s">
        <v>7855</v>
      </c>
      <c r="G481" s="201" t="s">
        <v>276</v>
      </c>
      <c r="H481" s="202">
        <v>1.7999999999999999E-2</v>
      </c>
      <c r="I481" s="903"/>
      <c r="J481" s="203">
        <f>ROUND(I481*H481,2)</f>
        <v>0</v>
      </c>
      <c r="K481" s="200" t="s">
        <v>2720</v>
      </c>
      <c r="L481" s="28"/>
      <c r="M481" s="140" t="s">
        <v>1</v>
      </c>
      <c r="N481" s="141" t="s">
        <v>38</v>
      </c>
      <c r="O481" s="142">
        <v>1.619</v>
      </c>
      <c r="P481" s="142">
        <f>O481*H481</f>
        <v>2.9141999999999998E-2</v>
      </c>
      <c r="Q481" s="142">
        <v>0</v>
      </c>
      <c r="R481" s="142">
        <f>Q481*H481</f>
        <v>0</v>
      </c>
      <c r="S481" s="142">
        <v>0</v>
      </c>
      <c r="T481" s="143">
        <f>S481*H481</f>
        <v>0</v>
      </c>
      <c r="AR481" s="144" t="s">
        <v>188</v>
      </c>
      <c r="AT481" s="144" t="s">
        <v>160</v>
      </c>
      <c r="AU481" s="144" t="s">
        <v>88</v>
      </c>
      <c r="AY481" s="16" t="s">
        <v>157</v>
      </c>
      <c r="BE481" s="145">
        <f>IF(N481="základní",J481,0)</f>
        <v>0</v>
      </c>
      <c r="BF481" s="145">
        <f>IF(N481="snížená",J481,0)</f>
        <v>0</v>
      </c>
      <c r="BG481" s="145">
        <f>IF(N481="zákl. přenesená",J481,0)</f>
        <v>0</v>
      </c>
      <c r="BH481" s="145">
        <f>IF(N481="sníž. přenesená",J481,0)</f>
        <v>0</v>
      </c>
      <c r="BI481" s="145">
        <f>IF(N481="nulová",J481,0)</f>
        <v>0</v>
      </c>
      <c r="BJ481" s="16" t="s">
        <v>80</v>
      </c>
      <c r="BK481" s="145">
        <f>ROUND(I481*H481,2)</f>
        <v>0</v>
      </c>
      <c r="BL481" s="16" t="s">
        <v>188</v>
      </c>
      <c r="BM481" s="144" t="s">
        <v>7856</v>
      </c>
    </row>
    <row r="482" spans="2:65" s="1" customFormat="1">
      <c r="B482" s="28"/>
      <c r="D482" s="150" t="s">
        <v>214</v>
      </c>
      <c r="F482" s="204" t="s">
        <v>7857</v>
      </c>
      <c r="L482" s="28"/>
      <c r="M482" s="152"/>
      <c r="T482" s="52"/>
      <c r="AT482" s="16" t="s">
        <v>214</v>
      </c>
      <c r="AU482" s="16" t="s">
        <v>88</v>
      </c>
    </row>
    <row r="483" spans="2:65" s="11" customFormat="1" ht="22.9" customHeight="1">
      <c r="B483" s="121"/>
      <c r="D483" s="122" t="s">
        <v>71</v>
      </c>
      <c r="E483" s="130" t="s">
        <v>3169</v>
      </c>
      <c r="F483" s="130" t="s">
        <v>3170</v>
      </c>
      <c r="J483" s="131">
        <f>BK483</f>
        <v>0</v>
      </c>
      <c r="L483" s="121"/>
      <c r="M483" s="125"/>
      <c r="P483" s="126">
        <f>SUM(P484:P589)</f>
        <v>248.13678999999996</v>
      </c>
      <c r="R483" s="126">
        <f>SUM(R484:R589)</f>
        <v>1.5965099999999997</v>
      </c>
      <c r="T483" s="127">
        <f>SUM(T484:T589)</f>
        <v>1.1766799999999999</v>
      </c>
      <c r="AR483" s="122" t="s">
        <v>88</v>
      </c>
      <c r="AT483" s="128" t="s">
        <v>71</v>
      </c>
      <c r="AU483" s="128" t="s">
        <v>80</v>
      </c>
      <c r="AY483" s="122" t="s">
        <v>157</v>
      </c>
      <c r="BK483" s="129">
        <f>SUM(BK484:BK589)</f>
        <v>0</v>
      </c>
    </row>
    <row r="484" spans="2:65" s="1" customFormat="1" ht="16.5" customHeight="1">
      <c r="B484" s="28"/>
      <c r="C484" s="198" t="s">
        <v>1613</v>
      </c>
      <c r="D484" s="198" t="s">
        <v>160</v>
      </c>
      <c r="E484" s="199" t="s">
        <v>3171</v>
      </c>
      <c r="F484" s="200" t="s">
        <v>3172</v>
      </c>
      <c r="G484" s="201" t="s">
        <v>163</v>
      </c>
      <c r="H484" s="202">
        <v>12</v>
      </c>
      <c r="I484" s="903"/>
      <c r="J484" s="203">
        <f>ROUND(I484*H484,2)</f>
        <v>0</v>
      </c>
      <c r="K484" s="200" t="s">
        <v>2720</v>
      </c>
      <c r="L484" s="28"/>
      <c r="M484" s="140" t="s">
        <v>1</v>
      </c>
      <c r="N484" s="141" t="s">
        <v>38</v>
      </c>
      <c r="O484" s="142">
        <v>0.46500000000000002</v>
      </c>
      <c r="P484" s="142">
        <f>O484*H484</f>
        <v>5.58</v>
      </c>
      <c r="Q484" s="142">
        <v>0</v>
      </c>
      <c r="R484" s="142">
        <f>Q484*H484</f>
        <v>0</v>
      </c>
      <c r="S484" s="142">
        <v>3.4200000000000001E-2</v>
      </c>
      <c r="T484" s="143">
        <f>S484*H484</f>
        <v>0.41039999999999999</v>
      </c>
      <c r="AR484" s="144" t="s">
        <v>188</v>
      </c>
      <c r="AT484" s="144" t="s">
        <v>160</v>
      </c>
      <c r="AU484" s="144" t="s">
        <v>88</v>
      </c>
      <c r="AY484" s="16" t="s">
        <v>157</v>
      </c>
      <c r="BE484" s="145">
        <f>IF(N484="základní",J484,0)</f>
        <v>0</v>
      </c>
      <c r="BF484" s="145">
        <f>IF(N484="snížená",J484,0)</f>
        <v>0</v>
      </c>
      <c r="BG484" s="145">
        <f>IF(N484="zákl. přenesená",J484,0)</f>
        <v>0</v>
      </c>
      <c r="BH484" s="145">
        <f>IF(N484="sníž. přenesená",J484,0)</f>
        <v>0</v>
      </c>
      <c r="BI484" s="145">
        <f>IF(N484="nulová",J484,0)</f>
        <v>0</v>
      </c>
      <c r="BJ484" s="16" t="s">
        <v>80</v>
      </c>
      <c r="BK484" s="145">
        <f>ROUND(I484*H484,2)</f>
        <v>0</v>
      </c>
      <c r="BL484" s="16" t="s">
        <v>188</v>
      </c>
      <c r="BM484" s="144" t="s">
        <v>7858</v>
      </c>
    </row>
    <row r="485" spans="2:65" s="1" customFormat="1">
      <c r="B485" s="28"/>
      <c r="D485" s="150" t="s">
        <v>214</v>
      </c>
      <c r="F485" s="204" t="s">
        <v>3173</v>
      </c>
      <c r="L485" s="28"/>
      <c r="M485" s="152"/>
      <c r="T485" s="52"/>
      <c r="AT485" s="16" t="s">
        <v>214</v>
      </c>
      <c r="AU485" s="16" t="s">
        <v>88</v>
      </c>
    </row>
    <row r="486" spans="2:65" s="1" customFormat="1" ht="33" customHeight="1">
      <c r="B486" s="28"/>
      <c r="C486" s="198" t="s">
        <v>1618</v>
      </c>
      <c r="D486" s="198" t="s">
        <v>160</v>
      </c>
      <c r="E486" s="199" t="s">
        <v>7859</v>
      </c>
      <c r="F486" s="200" t="s">
        <v>7860</v>
      </c>
      <c r="G486" s="201" t="s">
        <v>163</v>
      </c>
      <c r="H486" s="202">
        <v>14</v>
      </c>
      <c r="I486" s="903"/>
      <c r="J486" s="203">
        <f>ROUND(I486*H486,2)</f>
        <v>0</v>
      </c>
      <c r="K486" s="200" t="s">
        <v>2720</v>
      </c>
      <c r="L486" s="28"/>
      <c r="M486" s="140" t="s">
        <v>1</v>
      </c>
      <c r="N486" s="141" t="s">
        <v>38</v>
      </c>
      <c r="O486" s="142">
        <v>1.1000000000000001</v>
      </c>
      <c r="P486" s="142">
        <f>O486*H486</f>
        <v>15.400000000000002</v>
      </c>
      <c r="Q486" s="142">
        <v>1.6969999999999999E-2</v>
      </c>
      <c r="R486" s="142">
        <f>Q486*H486</f>
        <v>0.23757999999999999</v>
      </c>
      <c r="S486" s="142">
        <v>0</v>
      </c>
      <c r="T486" s="143">
        <f>S486*H486</f>
        <v>0</v>
      </c>
      <c r="AR486" s="144" t="s">
        <v>188</v>
      </c>
      <c r="AT486" s="144" t="s">
        <v>160</v>
      </c>
      <c r="AU486" s="144" t="s">
        <v>88</v>
      </c>
      <c r="AY486" s="16" t="s">
        <v>157</v>
      </c>
      <c r="BE486" s="145">
        <f>IF(N486="základní",J486,0)</f>
        <v>0</v>
      </c>
      <c r="BF486" s="145">
        <f>IF(N486="snížená",J486,0)</f>
        <v>0</v>
      </c>
      <c r="BG486" s="145">
        <f>IF(N486="zákl. přenesená",J486,0)</f>
        <v>0</v>
      </c>
      <c r="BH486" s="145">
        <f>IF(N486="sníž. přenesená",J486,0)</f>
        <v>0</v>
      </c>
      <c r="BI486" s="145">
        <f>IF(N486="nulová",J486,0)</f>
        <v>0</v>
      </c>
      <c r="BJ486" s="16" t="s">
        <v>80</v>
      </c>
      <c r="BK486" s="145">
        <f>ROUND(I486*H486,2)</f>
        <v>0</v>
      </c>
      <c r="BL486" s="16" t="s">
        <v>188</v>
      </c>
      <c r="BM486" s="144" t="s">
        <v>7861</v>
      </c>
    </row>
    <row r="487" spans="2:65" s="1" customFormat="1">
      <c r="B487" s="28"/>
      <c r="D487" s="150" t="s">
        <v>214</v>
      </c>
      <c r="F487" s="204" t="s">
        <v>7862</v>
      </c>
      <c r="L487" s="28"/>
      <c r="M487" s="152"/>
      <c r="T487" s="52"/>
      <c r="AT487" s="16" t="s">
        <v>214</v>
      </c>
      <c r="AU487" s="16" t="s">
        <v>88</v>
      </c>
    </row>
    <row r="488" spans="2:65" s="1" customFormat="1" ht="24.25" customHeight="1">
      <c r="B488" s="28"/>
      <c r="C488" s="198" t="s">
        <v>1624</v>
      </c>
      <c r="D488" s="198" t="s">
        <v>160</v>
      </c>
      <c r="E488" s="199" t="s">
        <v>7863</v>
      </c>
      <c r="F488" s="200" t="s">
        <v>7864</v>
      </c>
      <c r="G488" s="201" t="s">
        <v>228</v>
      </c>
      <c r="H488" s="202">
        <v>5</v>
      </c>
      <c r="I488" s="903"/>
      <c r="J488" s="203">
        <f>ROUND(I488*H488,2)</f>
        <v>0</v>
      </c>
      <c r="K488" s="200" t="s">
        <v>2720</v>
      </c>
      <c r="L488" s="28"/>
      <c r="M488" s="140" t="s">
        <v>1</v>
      </c>
      <c r="N488" s="141" t="s">
        <v>38</v>
      </c>
      <c r="O488" s="142">
        <v>0.81599999999999995</v>
      </c>
      <c r="P488" s="142">
        <f>O488*H488</f>
        <v>4.08</v>
      </c>
      <c r="Q488" s="142">
        <v>1.1900000000000001E-3</v>
      </c>
      <c r="R488" s="142">
        <f>Q488*H488</f>
        <v>5.9500000000000004E-3</v>
      </c>
      <c r="S488" s="142">
        <v>0</v>
      </c>
      <c r="T488" s="143">
        <f>S488*H488</f>
        <v>0</v>
      </c>
      <c r="AR488" s="144" t="s">
        <v>188</v>
      </c>
      <c r="AT488" s="144" t="s">
        <v>160</v>
      </c>
      <c r="AU488" s="144" t="s">
        <v>88</v>
      </c>
      <c r="AY488" s="16" t="s">
        <v>157</v>
      </c>
      <c r="BE488" s="145">
        <f>IF(N488="základní",J488,0)</f>
        <v>0</v>
      </c>
      <c r="BF488" s="145">
        <f>IF(N488="snížená",J488,0)</f>
        <v>0</v>
      </c>
      <c r="BG488" s="145">
        <f>IF(N488="zákl. přenesená",J488,0)</f>
        <v>0</v>
      </c>
      <c r="BH488" s="145">
        <f>IF(N488="sníž. přenesená",J488,0)</f>
        <v>0</v>
      </c>
      <c r="BI488" s="145">
        <f>IF(N488="nulová",J488,0)</f>
        <v>0</v>
      </c>
      <c r="BJ488" s="16" t="s">
        <v>80</v>
      </c>
      <c r="BK488" s="145">
        <f>ROUND(I488*H488,2)</f>
        <v>0</v>
      </c>
      <c r="BL488" s="16" t="s">
        <v>188</v>
      </c>
      <c r="BM488" s="144" t="s">
        <v>7865</v>
      </c>
    </row>
    <row r="489" spans="2:65" s="1" customFormat="1">
      <c r="B489" s="28"/>
      <c r="D489" s="150" t="s">
        <v>214</v>
      </c>
      <c r="F489" s="204" t="s">
        <v>7866</v>
      </c>
      <c r="L489" s="28"/>
      <c r="M489" s="152"/>
      <c r="T489" s="52"/>
      <c r="AT489" s="16" t="s">
        <v>214</v>
      </c>
      <c r="AU489" s="16" t="s">
        <v>88</v>
      </c>
    </row>
    <row r="490" spans="2:65" s="1" customFormat="1" ht="24.25" customHeight="1">
      <c r="B490" s="28"/>
      <c r="C490" s="205" t="s">
        <v>1629</v>
      </c>
      <c r="D490" s="205" t="s">
        <v>557</v>
      </c>
      <c r="E490" s="206" t="s">
        <v>7867</v>
      </c>
      <c r="F490" s="207" t="s">
        <v>7868</v>
      </c>
      <c r="G490" s="208" t="s">
        <v>228</v>
      </c>
      <c r="H490" s="209">
        <v>5</v>
      </c>
      <c r="I490" s="904"/>
      <c r="J490" s="210">
        <f>ROUND(I490*H490,2)</f>
        <v>0</v>
      </c>
      <c r="K490" s="207" t="s">
        <v>2720</v>
      </c>
      <c r="L490" s="185"/>
      <c r="M490" s="186" t="s">
        <v>1</v>
      </c>
      <c r="N490" s="187" t="s">
        <v>38</v>
      </c>
      <c r="O490" s="142">
        <v>0</v>
      </c>
      <c r="P490" s="142">
        <f>O490*H490</f>
        <v>0</v>
      </c>
      <c r="Q490" s="142">
        <v>2.1899999999999999E-2</v>
      </c>
      <c r="R490" s="142">
        <f>Q490*H490</f>
        <v>0.1095</v>
      </c>
      <c r="S490" s="142">
        <v>0</v>
      </c>
      <c r="T490" s="143">
        <f>S490*H490</f>
        <v>0</v>
      </c>
      <c r="AR490" s="144" t="s">
        <v>735</v>
      </c>
      <c r="AT490" s="144" t="s">
        <v>557</v>
      </c>
      <c r="AU490" s="144" t="s">
        <v>88</v>
      </c>
      <c r="AY490" s="16" t="s">
        <v>157</v>
      </c>
      <c r="BE490" s="145">
        <f>IF(N490="základní",J490,0)</f>
        <v>0</v>
      </c>
      <c r="BF490" s="145">
        <f>IF(N490="snížená",J490,0)</f>
        <v>0</v>
      </c>
      <c r="BG490" s="145">
        <f>IF(N490="zákl. přenesená",J490,0)</f>
        <v>0</v>
      </c>
      <c r="BH490" s="145">
        <f>IF(N490="sníž. přenesená",J490,0)</f>
        <v>0</v>
      </c>
      <c r="BI490" s="145">
        <f>IF(N490="nulová",J490,0)</f>
        <v>0</v>
      </c>
      <c r="BJ490" s="16" t="s">
        <v>80</v>
      </c>
      <c r="BK490" s="145">
        <f>ROUND(I490*H490,2)</f>
        <v>0</v>
      </c>
      <c r="BL490" s="16" t="s">
        <v>188</v>
      </c>
      <c r="BM490" s="144" t="s">
        <v>7869</v>
      </c>
    </row>
    <row r="491" spans="2:65" s="1" customFormat="1" ht="24.25" customHeight="1">
      <c r="B491" s="28"/>
      <c r="C491" s="198" t="s">
        <v>1635</v>
      </c>
      <c r="D491" s="198" t="s">
        <v>160</v>
      </c>
      <c r="E491" s="199" t="s">
        <v>7870</v>
      </c>
      <c r="F491" s="200" t="s">
        <v>7871</v>
      </c>
      <c r="G491" s="201" t="s">
        <v>228</v>
      </c>
      <c r="H491" s="202">
        <v>19</v>
      </c>
      <c r="I491" s="903"/>
      <c r="J491" s="203">
        <f>ROUND(I491*H491,2)</f>
        <v>0</v>
      </c>
      <c r="K491" s="200" t="s">
        <v>2720</v>
      </c>
      <c r="L491" s="28"/>
      <c r="M491" s="140" t="s">
        <v>1</v>
      </c>
      <c r="N491" s="141" t="s">
        <v>38</v>
      </c>
      <c r="O491" s="142">
        <v>0.28299999999999997</v>
      </c>
      <c r="P491" s="142">
        <f>O491*H491</f>
        <v>5.3769999999999998</v>
      </c>
      <c r="Q491" s="142">
        <v>0</v>
      </c>
      <c r="R491" s="142">
        <f>Q491*H491</f>
        <v>0</v>
      </c>
      <c r="S491" s="142">
        <v>0</v>
      </c>
      <c r="T491" s="143">
        <f>S491*H491</f>
        <v>0</v>
      </c>
      <c r="AR491" s="144" t="s">
        <v>188</v>
      </c>
      <c r="AT491" s="144" t="s">
        <v>160</v>
      </c>
      <c r="AU491" s="144" t="s">
        <v>88</v>
      </c>
      <c r="AY491" s="16" t="s">
        <v>157</v>
      </c>
      <c r="BE491" s="145">
        <f>IF(N491="základní",J491,0)</f>
        <v>0</v>
      </c>
      <c r="BF491" s="145">
        <f>IF(N491="snížená",J491,0)</f>
        <v>0</v>
      </c>
      <c r="BG491" s="145">
        <f>IF(N491="zákl. přenesená",J491,0)</f>
        <v>0</v>
      </c>
      <c r="BH491" s="145">
        <f>IF(N491="sníž. přenesená",J491,0)</f>
        <v>0</v>
      </c>
      <c r="BI491" s="145">
        <f>IF(N491="nulová",J491,0)</f>
        <v>0</v>
      </c>
      <c r="BJ491" s="16" t="s">
        <v>80</v>
      </c>
      <c r="BK491" s="145">
        <f>ROUND(I491*H491,2)</f>
        <v>0</v>
      </c>
      <c r="BL491" s="16" t="s">
        <v>188</v>
      </c>
      <c r="BM491" s="144" t="s">
        <v>7872</v>
      </c>
    </row>
    <row r="492" spans="2:65" s="1" customFormat="1">
      <c r="B492" s="28"/>
      <c r="D492" s="150" t="s">
        <v>214</v>
      </c>
      <c r="F492" s="204" t="s">
        <v>7873</v>
      </c>
      <c r="L492" s="28"/>
      <c r="M492" s="152"/>
      <c r="T492" s="52"/>
      <c r="AT492" s="16" t="s">
        <v>214</v>
      </c>
      <c r="AU492" s="16" t="s">
        <v>88</v>
      </c>
    </row>
    <row r="493" spans="2:65" s="1" customFormat="1" ht="16.5" customHeight="1">
      <c r="B493" s="28"/>
      <c r="C493" s="205" t="s">
        <v>1640</v>
      </c>
      <c r="D493" s="205" t="s">
        <v>557</v>
      </c>
      <c r="E493" s="206" t="s">
        <v>7874</v>
      </c>
      <c r="F493" s="207" t="s">
        <v>7875</v>
      </c>
      <c r="G493" s="208" t="s">
        <v>228</v>
      </c>
      <c r="H493" s="209">
        <v>19</v>
      </c>
      <c r="I493" s="904"/>
      <c r="J493" s="210">
        <f>ROUND(I493*H493,2)</f>
        <v>0</v>
      </c>
      <c r="K493" s="207" t="s">
        <v>2720</v>
      </c>
      <c r="L493" s="185"/>
      <c r="M493" s="186" t="s">
        <v>1</v>
      </c>
      <c r="N493" s="187" t="s">
        <v>38</v>
      </c>
      <c r="O493" s="142">
        <v>0</v>
      </c>
      <c r="P493" s="142">
        <f>O493*H493</f>
        <v>0</v>
      </c>
      <c r="Q493" s="142">
        <v>2.2000000000000001E-3</v>
      </c>
      <c r="R493" s="142">
        <f>Q493*H493</f>
        <v>4.1800000000000004E-2</v>
      </c>
      <c r="S493" s="142">
        <v>0</v>
      </c>
      <c r="T493" s="143">
        <f>S493*H493</f>
        <v>0</v>
      </c>
      <c r="AR493" s="144" t="s">
        <v>735</v>
      </c>
      <c r="AT493" s="144" t="s">
        <v>557</v>
      </c>
      <c r="AU493" s="144" t="s">
        <v>88</v>
      </c>
      <c r="AY493" s="16" t="s">
        <v>157</v>
      </c>
      <c r="BE493" s="145">
        <f>IF(N493="základní",J493,0)</f>
        <v>0</v>
      </c>
      <c r="BF493" s="145">
        <f>IF(N493="snížená",J493,0)</f>
        <v>0</v>
      </c>
      <c r="BG493" s="145">
        <f>IF(N493="zákl. přenesená",J493,0)</f>
        <v>0</v>
      </c>
      <c r="BH493" s="145">
        <f>IF(N493="sníž. přenesená",J493,0)</f>
        <v>0</v>
      </c>
      <c r="BI493" s="145">
        <f>IF(N493="nulová",J493,0)</f>
        <v>0</v>
      </c>
      <c r="BJ493" s="16" t="s">
        <v>80</v>
      </c>
      <c r="BK493" s="145">
        <f>ROUND(I493*H493,2)</f>
        <v>0</v>
      </c>
      <c r="BL493" s="16" t="s">
        <v>188</v>
      </c>
      <c r="BM493" s="144" t="s">
        <v>7876</v>
      </c>
    </row>
    <row r="494" spans="2:65" s="1" customFormat="1" ht="24.25" customHeight="1">
      <c r="B494" s="28"/>
      <c r="C494" s="198" t="s">
        <v>1645</v>
      </c>
      <c r="D494" s="198" t="s">
        <v>160</v>
      </c>
      <c r="E494" s="199" t="s">
        <v>7877</v>
      </c>
      <c r="F494" s="200" t="s">
        <v>7878</v>
      </c>
      <c r="G494" s="201" t="s">
        <v>163</v>
      </c>
      <c r="H494" s="202">
        <v>2</v>
      </c>
      <c r="I494" s="903"/>
      <c r="J494" s="203">
        <f>ROUND(I494*H494,2)</f>
        <v>0</v>
      </c>
      <c r="K494" s="200" t="s">
        <v>2720</v>
      </c>
      <c r="L494" s="28"/>
      <c r="M494" s="140" t="s">
        <v>1</v>
      </c>
      <c r="N494" s="141" t="s">
        <v>38</v>
      </c>
      <c r="O494" s="142">
        <v>1.5</v>
      </c>
      <c r="P494" s="142">
        <f>O494*H494</f>
        <v>3</v>
      </c>
      <c r="Q494" s="142">
        <v>1.908E-2</v>
      </c>
      <c r="R494" s="142">
        <f>Q494*H494</f>
        <v>3.8159999999999999E-2</v>
      </c>
      <c r="S494" s="142">
        <v>0</v>
      </c>
      <c r="T494" s="143">
        <f>S494*H494</f>
        <v>0</v>
      </c>
      <c r="AR494" s="144" t="s">
        <v>188</v>
      </c>
      <c r="AT494" s="144" t="s">
        <v>160</v>
      </c>
      <c r="AU494" s="144" t="s">
        <v>88</v>
      </c>
      <c r="AY494" s="16" t="s">
        <v>157</v>
      </c>
      <c r="BE494" s="145">
        <f>IF(N494="základní",J494,0)</f>
        <v>0</v>
      </c>
      <c r="BF494" s="145">
        <f>IF(N494="snížená",J494,0)</f>
        <v>0</v>
      </c>
      <c r="BG494" s="145">
        <f>IF(N494="zákl. přenesená",J494,0)</f>
        <v>0</v>
      </c>
      <c r="BH494" s="145">
        <f>IF(N494="sníž. přenesená",J494,0)</f>
        <v>0</v>
      </c>
      <c r="BI494" s="145">
        <f>IF(N494="nulová",J494,0)</f>
        <v>0</v>
      </c>
      <c r="BJ494" s="16" t="s">
        <v>80</v>
      </c>
      <c r="BK494" s="145">
        <f>ROUND(I494*H494,2)</f>
        <v>0</v>
      </c>
      <c r="BL494" s="16" t="s">
        <v>188</v>
      </c>
      <c r="BM494" s="144" t="s">
        <v>7879</v>
      </c>
    </row>
    <row r="495" spans="2:65" s="1" customFormat="1">
      <c r="B495" s="28"/>
      <c r="D495" s="150" t="s">
        <v>214</v>
      </c>
      <c r="F495" s="204" t="s">
        <v>7880</v>
      </c>
      <c r="L495" s="28"/>
      <c r="M495" s="152"/>
      <c r="T495" s="52"/>
      <c r="AT495" s="16" t="s">
        <v>214</v>
      </c>
      <c r="AU495" s="16" t="s">
        <v>88</v>
      </c>
    </row>
    <row r="496" spans="2:65" s="1" customFormat="1" ht="16.5" customHeight="1">
      <c r="B496" s="28"/>
      <c r="C496" s="198" t="s">
        <v>1649</v>
      </c>
      <c r="D496" s="198" t="s">
        <v>160</v>
      </c>
      <c r="E496" s="199" t="s">
        <v>7881</v>
      </c>
      <c r="F496" s="200" t="s">
        <v>7882</v>
      </c>
      <c r="G496" s="201" t="s">
        <v>163</v>
      </c>
      <c r="H496" s="202">
        <v>6</v>
      </c>
      <c r="I496" s="903"/>
      <c r="J496" s="203">
        <f>ROUND(I496*H496,2)</f>
        <v>0</v>
      </c>
      <c r="K496" s="200" t="s">
        <v>2720</v>
      </c>
      <c r="L496" s="28"/>
      <c r="M496" s="140" t="s">
        <v>1</v>
      </c>
      <c r="N496" s="141" t="s">
        <v>38</v>
      </c>
      <c r="O496" s="142">
        <v>0.40300000000000002</v>
      </c>
      <c r="P496" s="142">
        <f>O496*H496</f>
        <v>2.4180000000000001</v>
      </c>
      <c r="Q496" s="142">
        <v>0</v>
      </c>
      <c r="R496" s="142">
        <f>Q496*H496</f>
        <v>0</v>
      </c>
      <c r="S496" s="142">
        <v>1.72E-2</v>
      </c>
      <c r="T496" s="143">
        <f>S496*H496</f>
        <v>0.1032</v>
      </c>
      <c r="AR496" s="144" t="s">
        <v>188</v>
      </c>
      <c r="AT496" s="144" t="s">
        <v>160</v>
      </c>
      <c r="AU496" s="144" t="s">
        <v>88</v>
      </c>
      <c r="AY496" s="16" t="s">
        <v>157</v>
      </c>
      <c r="BE496" s="145">
        <f>IF(N496="základní",J496,0)</f>
        <v>0</v>
      </c>
      <c r="BF496" s="145">
        <f>IF(N496="snížená",J496,0)</f>
        <v>0</v>
      </c>
      <c r="BG496" s="145">
        <f>IF(N496="zákl. přenesená",J496,0)</f>
        <v>0</v>
      </c>
      <c r="BH496" s="145">
        <f>IF(N496="sníž. přenesená",J496,0)</f>
        <v>0</v>
      </c>
      <c r="BI496" s="145">
        <f>IF(N496="nulová",J496,0)</f>
        <v>0</v>
      </c>
      <c r="BJ496" s="16" t="s">
        <v>80</v>
      </c>
      <c r="BK496" s="145">
        <f>ROUND(I496*H496,2)</f>
        <v>0</v>
      </c>
      <c r="BL496" s="16" t="s">
        <v>188</v>
      </c>
      <c r="BM496" s="144" t="s">
        <v>7883</v>
      </c>
    </row>
    <row r="497" spans="2:65" s="1" customFormat="1">
      <c r="B497" s="28"/>
      <c r="D497" s="150" t="s">
        <v>214</v>
      </c>
      <c r="F497" s="204" t="s">
        <v>7884</v>
      </c>
      <c r="L497" s="28"/>
      <c r="M497" s="152"/>
      <c r="T497" s="52"/>
      <c r="AT497" s="16" t="s">
        <v>214</v>
      </c>
      <c r="AU497" s="16" t="s">
        <v>88</v>
      </c>
    </row>
    <row r="498" spans="2:65" s="1" customFormat="1" ht="21.75" customHeight="1">
      <c r="B498" s="28"/>
      <c r="C498" s="198" t="s">
        <v>1656</v>
      </c>
      <c r="D498" s="198" t="s">
        <v>160</v>
      </c>
      <c r="E498" s="199" t="s">
        <v>3183</v>
      </c>
      <c r="F498" s="200" t="s">
        <v>3184</v>
      </c>
      <c r="G498" s="201" t="s">
        <v>163</v>
      </c>
      <c r="H498" s="202">
        <v>20</v>
      </c>
      <c r="I498" s="903"/>
      <c r="J498" s="203">
        <f>ROUND(I498*H498,2)</f>
        <v>0</v>
      </c>
      <c r="K498" s="200" t="s">
        <v>2720</v>
      </c>
      <c r="L498" s="28"/>
      <c r="M498" s="140" t="s">
        <v>1</v>
      </c>
      <c r="N498" s="141" t="s">
        <v>38</v>
      </c>
      <c r="O498" s="142">
        <v>0.36199999999999999</v>
      </c>
      <c r="P498" s="142">
        <f>O498*H498</f>
        <v>7.24</v>
      </c>
      <c r="Q498" s="142">
        <v>0</v>
      </c>
      <c r="R498" s="142">
        <f>Q498*H498</f>
        <v>0</v>
      </c>
      <c r="S498" s="142">
        <v>1.9460000000000002E-2</v>
      </c>
      <c r="T498" s="143">
        <f>S498*H498</f>
        <v>0.38920000000000005</v>
      </c>
      <c r="AR498" s="144" t="s">
        <v>188</v>
      </c>
      <c r="AT498" s="144" t="s">
        <v>160</v>
      </c>
      <c r="AU498" s="144" t="s">
        <v>88</v>
      </c>
      <c r="AY498" s="16" t="s">
        <v>157</v>
      </c>
      <c r="BE498" s="145">
        <f>IF(N498="základní",J498,0)</f>
        <v>0</v>
      </c>
      <c r="BF498" s="145">
        <f>IF(N498="snížená",J498,0)</f>
        <v>0</v>
      </c>
      <c r="BG498" s="145">
        <f>IF(N498="zákl. přenesená",J498,0)</f>
        <v>0</v>
      </c>
      <c r="BH498" s="145">
        <f>IF(N498="sníž. přenesená",J498,0)</f>
        <v>0</v>
      </c>
      <c r="BI498" s="145">
        <f>IF(N498="nulová",J498,0)</f>
        <v>0</v>
      </c>
      <c r="BJ498" s="16" t="s">
        <v>80</v>
      </c>
      <c r="BK498" s="145">
        <f>ROUND(I498*H498,2)</f>
        <v>0</v>
      </c>
      <c r="BL498" s="16" t="s">
        <v>188</v>
      </c>
      <c r="BM498" s="144" t="s">
        <v>7885</v>
      </c>
    </row>
    <row r="499" spans="2:65" s="1" customFormat="1">
      <c r="B499" s="28"/>
      <c r="D499" s="150" t="s">
        <v>214</v>
      </c>
      <c r="F499" s="204" t="s">
        <v>3185</v>
      </c>
      <c r="L499" s="28"/>
      <c r="M499" s="152"/>
      <c r="T499" s="52"/>
      <c r="AT499" s="16" t="s">
        <v>214</v>
      </c>
      <c r="AU499" s="16" t="s">
        <v>88</v>
      </c>
    </row>
    <row r="500" spans="2:65" s="1" customFormat="1" ht="37.9" customHeight="1">
      <c r="B500" s="28"/>
      <c r="C500" s="198" t="s">
        <v>1662</v>
      </c>
      <c r="D500" s="198" t="s">
        <v>160</v>
      </c>
      <c r="E500" s="199" t="s">
        <v>7886</v>
      </c>
      <c r="F500" s="200" t="s">
        <v>7887</v>
      </c>
      <c r="G500" s="201" t="s">
        <v>163</v>
      </c>
      <c r="H500" s="202">
        <v>19</v>
      </c>
      <c r="I500" s="903"/>
      <c r="J500" s="203">
        <f>ROUND(I500*H500,2)</f>
        <v>0</v>
      </c>
      <c r="K500" s="200" t="s">
        <v>2720</v>
      </c>
      <c r="L500" s="28"/>
      <c r="M500" s="140" t="s">
        <v>1</v>
      </c>
      <c r="N500" s="141" t="s">
        <v>38</v>
      </c>
      <c r="O500" s="142">
        <v>1.2</v>
      </c>
      <c r="P500" s="142">
        <f>O500*H500</f>
        <v>22.8</v>
      </c>
      <c r="Q500" s="142">
        <v>2.223E-2</v>
      </c>
      <c r="R500" s="142">
        <f>Q500*H500</f>
        <v>0.42237000000000002</v>
      </c>
      <c r="S500" s="142">
        <v>0</v>
      </c>
      <c r="T500" s="143">
        <f>S500*H500</f>
        <v>0</v>
      </c>
      <c r="AR500" s="144" t="s">
        <v>188</v>
      </c>
      <c r="AT500" s="144" t="s">
        <v>160</v>
      </c>
      <c r="AU500" s="144" t="s">
        <v>88</v>
      </c>
      <c r="AY500" s="16" t="s">
        <v>157</v>
      </c>
      <c r="BE500" s="145">
        <f>IF(N500="základní",J500,0)</f>
        <v>0</v>
      </c>
      <c r="BF500" s="145">
        <f>IF(N500="snížená",J500,0)</f>
        <v>0</v>
      </c>
      <c r="BG500" s="145">
        <f>IF(N500="zákl. přenesená",J500,0)</f>
        <v>0</v>
      </c>
      <c r="BH500" s="145">
        <f>IF(N500="sníž. přenesená",J500,0)</f>
        <v>0</v>
      </c>
      <c r="BI500" s="145">
        <f>IF(N500="nulová",J500,0)</f>
        <v>0</v>
      </c>
      <c r="BJ500" s="16" t="s">
        <v>80</v>
      </c>
      <c r="BK500" s="145">
        <f>ROUND(I500*H500,2)</f>
        <v>0</v>
      </c>
      <c r="BL500" s="16" t="s">
        <v>188</v>
      </c>
      <c r="BM500" s="144" t="s">
        <v>7888</v>
      </c>
    </row>
    <row r="501" spans="2:65" s="1" customFormat="1">
      <c r="B501" s="28"/>
      <c r="D501" s="150" t="s">
        <v>214</v>
      </c>
      <c r="F501" s="204" t="s">
        <v>7889</v>
      </c>
      <c r="L501" s="28"/>
      <c r="M501" s="152"/>
      <c r="T501" s="52"/>
      <c r="AT501" s="16" t="s">
        <v>214</v>
      </c>
      <c r="AU501" s="16" t="s">
        <v>88</v>
      </c>
    </row>
    <row r="502" spans="2:65" s="1" customFormat="1" ht="37.9" customHeight="1">
      <c r="B502" s="28"/>
      <c r="C502" s="198" t="s">
        <v>1669</v>
      </c>
      <c r="D502" s="198" t="s">
        <v>160</v>
      </c>
      <c r="E502" s="199" t="s">
        <v>7890</v>
      </c>
      <c r="F502" s="200" t="s">
        <v>7891</v>
      </c>
      <c r="G502" s="201" t="s">
        <v>163</v>
      </c>
      <c r="H502" s="202">
        <v>1</v>
      </c>
      <c r="I502" s="903"/>
      <c r="J502" s="203">
        <f>ROUND(I502*H502,2)</f>
        <v>0</v>
      </c>
      <c r="K502" s="200" t="s">
        <v>2720</v>
      </c>
      <c r="L502" s="28"/>
      <c r="M502" s="140" t="s">
        <v>1</v>
      </c>
      <c r="N502" s="141" t="s">
        <v>38</v>
      </c>
      <c r="O502" s="142">
        <v>1.1000000000000001</v>
      </c>
      <c r="P502" s="142">
        <f>O502*H502</f>
        <v>1.1000000000000001</v>
      </c>
      <c r="Q502" s="142">
        <v>1.6070000000000001E-2</v>
      </c>
      <c r="R502" s="142">
        <f>Q502*H502</f>
        <v>1.6070000000000001E-2</v>
      </c>
      <c r="S502" s="142">
        <v>0</v>
      </c>
      <c r="T502" s="143">
        <f>S502*H502</f>
        <v>0</v>
      </c>
      <c r="AR502" s="144" t="s">
        <v>188</v>
      </c>
      <c r="AT502" s="144" t="s">
        <v>160</v>
      </c>
      <c r="AU502" s="144" t="s">
        <v>88</v>
      </c>
      <c r="AY502" s="16" t="s">
        <v>157</v>
      </c>
      <c r="BE502" s="145">
        <f>IF(N502="základní",J502,0)</f>
        <v>0</v>
      </c>
      <c r="BF502" s="145">
        <f>IF(N502="snížená",J502,0)</f>
        <v>0</v>
      </c>
      <c r="BG502" s="145">
        <f>IF(N502="zákl. přenesená",J502,0)</f>
        <v>0</v>
      </c>
      <c r="BH502" s="145">
        <f>IF(N502="sníž. přenesená",J502,0)</f>
        <v>0</v>
      </c>
      <c r="BI502" s="145">
        <f>IF(N502="nulová",J502,0)</f>
        <v>0</v>
      </c>
      <c r="BJ502" s="16" t="s">
        <v>80</v>
      </c>
      <c r="BK502" s="145">
        <f>ROUND(I502*H502,2)</f>
        <v>0</v>
      </c>
      <c r="BL502" s="16" t="s">
        <v>188</v>
      </c>
      <c r="BM502" s="144" t="s">
        <v>7892</v>
      </c>
    </row>
    <row r="503" spans="2:65" s="1" customFormat="1">
      <c r="B503" s="28"/>
      <c r="D503" s="150" t="s">
        <v>214</v>
      </c>
      <c r="F503" s="204" t="s">
        <v>7893</v>
      </c>
      <c r="L503" s="28"/>
      <c r="M503" s="152"/>
      <c r="T503" s="52"/>
      <c r="AT503" s="16" t="s">
        <v>214</v>
      </c>
      <c r="AU503" s="16" t="s">
        <v>88</v>
      </c>
    </row>
    <row r="504" spans="2:65" s="1" customFormat="1" ht="37.9" customHeight="1">
      <c r="B504" s="28"/>
      <c r="C504" s="198" t="s">
        <v>1673</v>
      </c>
      <c r="D504" s="198" t="s">
        <v>160</v>
      </c>
      <c r="E504" s="199" t="s">
        <v>7894</v>
      </c>
      <c r="F504" s="200" t="s">
        <v>7895</v>
      </c>
      <c r="G504" s="201" t="s">
        <v>163</v>
      </c>
      <c r="H504" s="202">
        <v>5</v>
      </c>
      <c r="I504" s="903"/>
      <c r="J504" s="203">
        <f>ROUND(I504*H504,2)</f>
        <v>0</v>
      </c>
      <c r="K504" s="200" t="s">
        <v>2720</v>
      </c>
      <c r="L504" s="28"/>
      <c r="M504" s="140" t="s">
        <v>1</v>
      </c>
      <c r="N504" s="141" t="s">
        <v>38</v>
      </c>
      <c r="O504" s="142">
        <v>1.1000000000000001</v>
      </c>
      <c r="P504" s="142">
        <f>O504*H504</f>
        <v>5.5</v>
      </c>
      <c r="Q504" s="142">
        <v>1.9210000000000001E-2</v>
      </c>
      <c r="R504" s="142">
        <f>Q504*H504</f>
        <v>9.605000000000001E-2</v>
      </c>
      <c r="S504" s="142">
        <v>0</v>
      </c>
      <c r="T504" s="143">
        <f>S504*H504</f>
        <v>0</v>
      </c>
      <c r="AR504" s="144" t="s">
        <v>188</v>
      </c>
      <c r="AT504" s="144" t="s">
        <v>160</v>
      </c>
      <c r="AU504" s="144" t="s">
        <v>88</v>
      </c>
      <c r="AY504" s="16" t="s">
        <v>157</v>
      </c>
      <c r="BE504" s="145">
        <f>IF(N504="základní",J504,0)</f>
        <v>0</v>
      </c>
      <c r="BF504" s="145">
        <f>IF(N504="snížená",J504,0)</f>
        <v>0</v>
      </c>
      <c r="BG504" s="145">
        <f>IF(N504="zákl. přenesená",J504,0)</f>
        <v>0</v>
      </c>
      <c r="BH504" s="145">
        <f>IF(N504="sníž. přenesená",J504,0)</f>
        <v>0</v>
      </c>
      <c r="BI504" s="145">
        <f>IF(N504="nulová",J504,0)</f>
        <v>0</v>
      </c>
      <c r="BJ504" s="16" t="s">
        <v>80</v>
      </c>
      <c r="BK504" s="145">
        <f>ROUND(I504*H504,2)</f>
        <v>0</v>
      </c>
      <c r="BL504" s="16" t="s">
        <v>188</v>
      </c>
      <c r="BM504" s="144" t="s">
        <v>7896</v>
      </c>
    </row>
    <row r="505" spans="2:65" s="1" customFormat="1">
      <c r="B505" s="28"/>
      <c r="D505" s="150" t="s">
        <v>214</v>
      </c>
      <c r="F505" s="204" t="s">
        <v>7897</v>
      </c>
      <c r="L505" s="28"/>
      <c r="M505" s="152"/>
      <c r="T505" s="52"/>
      <c r="AT505" s="16" t="s">
        <v>214</v>
      </c>
      <c r="AU505" s="16" t="s">
        <v>88</v>
      </c>
    </row>
    <row r="506" spans="2:65" s="1" customFormat="1" ht="24.25" customHeight="1">
      <c r="B506" s="28"/>
      <c r="C506" s="198" t="s">
        <v>1677</v>
      </c>
      <c r="D506" s="198" t="s">
        <v>160</v>
      </c>
      <c r="E506" s="199" t="s">
        <v>7898</v>
      </c>
      <c r="F506" s="200" t="s">
        <v>7899</v>
      </c>
      <c r="G506" s="201" t="s">
        <v>163</v>
      </c>
      <c r="H506" s="202">
        <v>1</v>
      </c>
      <c r="I506" s="903"/>
      <c r="J506" s="203">
        <f>ROUND(I506*H506,2)</f>
        <v>0</v>
      </c>
      <c r="K506" s="200" t="s">
        <v>2720</v>
      </c>
      <c r="L506" s="28"/>
      <c r="M506" s="140" t="s">
        <v>1</v>
      </c>
      <c r="N506" s="141" t="s">
        <v>38</v>
      </c>
      <c r="O506" s="142">
        <v>0.5</v>
      </c>
      <c r="P506" s="142">
        <f>O506*H506</f>
        <v>0.5</v>
      </c>
      <c r="Q506" s="142">
        <v>2.7499999999999998E-3</v>
      </c>
      <c r="R506" s="142">
        <f>Q506*H506</f>
        <v>2.7499999999999998E-3</v>
      </c>
      <c r="S506" s="142">
        <v>0</v>
      </c>
      <c r="T506" s="143">
        <f>S506*H506</f>
        <v>0</v>
      </c>
      <c r="AR506" s="144" t="s">
        <v>188</v>
      </c>
      <c r="AT506" s="144" t="s">
        <v>160</v>
      </c>
      <c r="AU506" s="144" t="s">
        <v>88</v>
      </c>
      <c r="AY506" s="16" t="s">
        <v>157</v>
      </c>
      <c r="BE506" s="145">
        <f>IF(N506="základní",J506,0)</f>
        <v>0</v>
      </c>
      <c r="BF506" s="145">
        <f>IF(N506="snížená",J506,0)</f>
        <v>0</v>
      </c>
      <c r="BG506" s="145">
        <f>IF(N506="zákl. přenesená",J506,0)</f>
        <v>0</v>
      </c>
      <c r="BH506" s="145">
        <f>IF(N506="sníž. přenesená",J506,0)</f>
        <v>0</v>
      </c>
      <c r="BI506" s="145">
        <f>IF(N506="nulová",J506,0)</f>
        <v>0</v>
      </c>
      <c r="BJ506" s="16" t="s">
        <v>80</v>
      </c>
      <c r="BK506" s="145">
        <f>ROUND(I506*H506,2)</f>
        <v>0</v>
      </c>
      <c r="BL506" s="16" t="s">
        <v>188</v>
      </c>
      <c r="BM506" s="144" t="s">
        <v>7900</v>
      </c>
    </row>
    <row r="507" spans="2:65" s="1" customFormat="1">
      <c r="B507" s="28"/>
      <c r="D507" s="150" t="s">
        <v>214</v>
      </c>
      <c r="F507" s="204" t="s">
        <v>7901</v>
      </c>
      <c r="L507" s="28"/>
      <c r="M507" s="152"/>
      <c r="T507" s="52"/>
      <c r="AT507" s="16" t="s">
        <v>214</v>
      </c>
      <c r="AU507" s="16" t="s">
        <v>88</v>
      </c>
    </row>
    <row r="508" spans="2:65" s="1" customFormat="1" ht="16.5" customHeight="1">
      <c r="B508" s="28"/>
      <c r="C508" s="205" t="s">
        <v>1686</v>
      </c>
      <c r="D508" s="205" t="s">
        <v>557</v>
      </c>
      <c r="E508" s="206" t="s">
        <v>7902</v>
      </c>
      <c r="F508" s="207" t="s">
        <v>7903</v>
      </c>
      <c r="G508" s="208" t="s">
        <v>1</v>
      </c>
      <c r="H508" s="209">
        <v>1</v>
      </c>
      <c r="I508" s="904"/>
      <c r="J508" s="210">
        <f>ROUND(I508*H508,2)</f>
        <v>0</v>
      </c>
      <c r="K508" s="207" t="s">
        <v>1</v>
      </c>
      <c r="L508" s="185"/>
      <c r="M508" s="186" t="s">
        <v>1</v>
      </c>
      <c r="N508" s="187" t="s">
        <v>38</v>
      </c>
      <c r="O508" s="142">
        <v>0</v>
      </c>
      <c r="P508" s="142">
        <f>O508*H508</f>
        <v>0</v>
      </c>
      <c r="Q508" s="142">
        <v>0</v>
      </c>
      <c r="R508" s="142">
        <f>Q508*H508</f>
        <v>0</v>
      </c>
      <c r="S508" s="142">
        <v>0</v>
      </c>
      <c r="T508" s="143">
        <f>S508*H508</f>
        <v>0</v>
      </c>
      <c r="AR508" s="144" t="s">
        <v>735</v>
      </c>
      <c r="AT508" s="144" t="s">
        <v>557</v>
      </c>
      <c r="AU508" s="144" t="s">
        <v>88</v>
      </c>
      <c r="AY508" s="16" t="s">
        <v>157</v>
      </c>
      <c r="BE508" s="145">
        <f>IF(N508="základní",J508,0)</f>
        <v>0</v>
      </c>
      <c r="BF508" s="145">
        <f>IF(N508="snížená",J508,0)</f>
        <v>0</v>
      </c>
      <c r="BG508" s="145">
        <f>IF(N508="zákl. přenesená",J508,0)</f>
        <v>0</v>
      </c>
      <c r="BH508" s="145">
        <f>IF(N508="sníž. přenesená",J508,0)</f>
        <v>0</v>
      </c>
      <c r="BI508" s="145">
        <f>IF(N508="nulová",J508,0)</f>
        <v>0</v>
      </c>
      <c r="BJ508" s="16" t="s">
        <v>80</v>
      </c>
      <c r="BK508" s="145">
        <f>ROUND(I508*H508,2)</f>
        <v>0</v>
      </c>
      <c r="BL508" s="16" t="s">
        <v>188</v>
      </c>
      <c r="BM508" s="144" t="s">
        <v>7904</v>
      </c>
    </row>
    <row r="509" spans="2:65" s="1" customFormat="1" ht="24.25" customHeight="1">
      <c r="B509" s="28"/>
      <c r="C509" s="198" t="s">
        <v>1692</v>
      </c>
      <c r="D509" s="198" t="s">
        <v>160</v>
      </c>
      <c r="E509" s="199" t="s">
        <v>3213</v>
      </c>
      <c r="F509" s="200" t="s">
        <v>3214</v>
      </c>
      <c r="G509" s="201" t="s">
        <v>163</v>
      </c>
      <c r="H509" s="202">
        <v>4</v>
      </c>
      <c r="I509" s="903"/>
      <c r="J509" s="203">
        <f>ROUND(I509*H509,2)</f>
        <v>0</v>
      </c>
      <c r="K509" s="200" t="s">
        <v>2720</v>
      </c>
      <c r="L509" s="28"/>
      <c r="M509" s="140" t="s">
        <v>1</v>
      </c>
      <c r="N509" s="141" t="s">
        <v>38</v>
      </c>
      <c r="O509" s="142">
        <v>0.38300000000000001</v>
      </c>
      <c r="P509" s="142">
        <f>O509*H509</f>
        <v>1.532</v>
      </c>
      <c r="Q509" s="142">
        <v>0</v>
      </c>
      <c r="R509" s="142">
        <f>Q509*H509</f>
        <v>0</v>
      </c>
      <c r="S509" s="142">
        <v>2.4500000000000001E-2</v>
      </c>
      <c r="T509" s="143">
        <f>S509*H509</f>
        <v>9.8000000000000004E-2</v>
      </c>
      <c r="AR509" s="144" t="s">
        <v>188</v>
      </c>
      <c r="AT509" s="144" t="s">
        <v>160</v>
      </c>
      <c r="AU509" s="144" t="s">
        <v>88</v>
      </c>
      <c r="AY509" s="16" t="s">
        <v>157</v>
      </c>
      <c r="BE509" s="145">
        <f>IF(N509="základní",J509,0)</f>
        <v>0</v>
      </c>
      <c r="BF509" s="145">
        <f>IF(N509="snížená",J509,0)</f>
        <v>0</v>
      </c>
      <c r="BG509" s="145">
        <f>IF(N509="zákl. přenesená",J509,0)</f>
        <v>0</v>
      </c>
      <c r="BH509" s="145">
        <f>IF(N509="sníž. přenesená",J509,0)</f>
        <v>0</v>
      </c>
      <c r="BI509" s="145">
        <f>IF(N509="nulová",J509,0)</f>
        <v>0</v>
      </c>
      <c r="BJ509" s="16" t="s">
        <v>80</v>
      </c>
      <c r="BK509" s="145">
        <f>ROUND(I509*H509,2)</f>
        <v>0</v>
      </c>
      <c r="BL509" s="16" t="s">
        <v>188</v>
      </c>
      <c r="BM509" s="144" t="s">
        <v>7905</v>
      </c>
    </row>
    <row r="510" spans="2:65" s="1" customFormat="1">
      <c r="B510" s="28"/>
      <c r="D510" s="150" t="s">
        <v>214</v>
      </c>
      <c r="F510" s="204" t="s">
        <v>3216</v>
      </c>
      <c r="L510" s="28"/>
      <c r="M510" s="152"/>
      <c r="T510" s="52"/>
      <c r="AT510" s="16" t="s">
        <v>214</v>
      </c>
      <c r="AU510" s="16" t="s">
        <v>88</v>
      </c>
    </row>
    <row r="511" spans="2:65" s="1" customFormat="1" ht="24.25" customHeight="1">
      <c r="B511" s="28"/>
      <c r="C511" s="198" t="s">
        <v>1697</v>
      </c>
      <c r="D511" s="198" t="s">
        <v>160</v>
      </c>
      <c r="E511" s="199" t="s">
        <v>7906</v>
      </c>
      <c r="F511" s="200" t="s">
        <v>7907</v>
      </c>
      <c r="G511" s="201" t="s">
        <v>163</v>
      </c>
      <c r="H511" s="202">
        <v>1</v>
      </c>
      <c r="I511" s="903"/>
      <c r="J511" s="203">
        <f>ROUND(I511*H511,2)</f>
        <v>0</v>
      </c>
      <c r="K511" s="200" t="s">
        <v>2720</v>
      </c>
      <c r="L511" s="28"/>
      <c r="M511" s="140" t="s">
        <v>1</v>
      </c>
      <c r="N511" s="141" t="s">
        <v>38</v>
      </c>
      <c r="O511" s="142">
        <v>2.54</v>
      </c>
      <c r="P511" s="142">
        <f>O511*H511</f>
        <v>2.54</v>
      </c>
      <c r="Q511" s="142">
        <v>3.015E-2</v>
      </c>
      <c r="R511" s="142">
        <f>Q511*H511</f>
        <v>3.015E-2</v>
      </c>
      <c r="S511" s="142">
        <v>0</v>
      </c>
      <c r="T511" s="143">
        <f>S511*H511</f>
        <v>0</v>
      </c>
      <c r="AR511" s="144" t="s">
        <v>188</v>
      </c>
      <c r="AT511" s="144" t="s">
        <v>160</v>
      </c>
      <c r="AU511" s="144" t="s">
        <v>88</v>
      </c>
      <c r="AY511" s="16" t="s">
        <v>157</v>
      </c>
      <c r="BE511" s="145">
        <f>IF(N511="základní",J511,0)</f>
        <v>0</v>
      </c>
      <c r="BF511" s="145">
        <f>IF(N511="snížená",J511,0)</f>
        <v>0</v>
      </c>
      <c r="BG511" s="145">
        <f>IF(N511="zákl. přenesená",J511,0)</f>
        <v>0</v>
      </c>
      <c r="BH511" s="145">
        <f>IF(N511="sníž. přenesená",J511,0)</f>
        <v>0</v>
      </c>
      <c r="BI511" s="145">
        <f>IF(N511="nulová",J511,0)</f>
        <v>0</v>
      </c>
      <c r="BJ511" s="16" t="s">
        <v>80</v>
      </c>
      <c r="BK511" s="145">
        <f>ROUND(I511*H511,2)</f>
        <v>0</v>
      </c>
      <c r="BL511" s="16" t="s">
        <v>188</v>
      </c>
      <c r="BM511" s="144" t="s">
        <v>7908</v>
      </c>
    </row>
    <row r="512" spans="2:65" s="1" customFormat="1">
      <c r="B512" s="28"/>
      <c r="D512" s="150" t="s">
        <v>214</v>
      </c>
      <c r="F512" s="204" t="s">
        <v>7909</v>
      </c>
      <c r="L512" s="28"/>
      <c r="M512" s="152"/>
      <c r="T512" s="52"/>
      <c r="AT512" s="16" t="s">
        <v>214</v>
      </c>
      <c r="AU512" s="16" t="s">
        <v>88</v>
      </c>
    </row>
    <row r="513" spans="2:65" s="1" customFormat="1" ht="24.25" customHeight="1">
      <c r="B513" s="28"/>
      <c r="C513" s="198" t="s">
        <v>1702</v>
      </c>
      <c r="D513" s="198" t="s">
        <v>160</v>
      </c>
      <c r="E513" s="199" t="s">
        <v>7910</v>
      </c>
      <c r="F513" s="200" t="s">
        <v>7911</v>
      </c>
      <c r="G513" s="201" t="s">
        <v>163</v>
      </c>
      <c r="H513" s="202">
        <v>4</v>
      </c>
      <c r="I513" s="903"/>
      <c r="J513" s="203">
        <f>ROUND(I513*H513,2)</f>
        <v>0</v>
      </c>
      <c r="K513" s="200" t="s">
        <v>2720</v>
      </c>
      <c r="L513" s="28"/>
      <c r="M513" s="140" t="s">
        <v>1</v>
      </c>
      <c r="N513" s="141" t="s">
        <v>38</v>
      </c>
      <c r="O513" s="142">
        <v>2.54</v>
      </c>
      <c r="P513" s="142">
        <f>O513*H513</f>
        <v>10.16</v>
      </c>
      <c r="Q513" s="142">
        <v>3.5029999999999999E-2</v>
      </c>
      <c r="R513" s="142">
        <f>Q513*H513</f>
        <v>0.14011999999999999</v>
      </c>
      <c r="S513" s="142">
        <v>0</v>
      </c>
      <c r="T513" s="143">
        <f>S513*H513</f>
        <v>0</v>
      </c>
      <c r="AR513" s="144" t="s">
        <v>188</v>
      </c>
      <c r="AT513" s="144" t="s">
        <v>160</v>
      </c>
      <c r="AU513" s="144" t="s">
        <v>88</v>
      </c>
      <c r="AY513" s="16" t="s">
        <v>157</v>
      </c>
      <c r="BE513" s="145">
        <f>IF(N513="základní",J513,0)</f>
        <v>0</v>
      </c>
      <c r="BF513" s="145">
        <f>IF(N513="snížená",J513,0)</f>
        <v>0</v>
      </c>
      <c r="BG513" s="145">
        <f>IF(N513="zákl. přenesená",J513,0)</f>
        <v>0</v>
      </c>
      <c r="BH513" s="145">
        <f>IF(N513="sníž. přenesená",J513,0)</f>
        <v>0</v>
      </c>
      <c r="BI513" s="145">
        <f>IF(N513="nulová",J513,0)</f>
        <v>0</v>
      </c>
      <c r="BJ513" s="16" t="s">
        <v>80</v>
      </c>
      <c r="BK513" s="145">
        <f>ROUND(I513*H513,2)</f>
        <v>0</v>
      </c>
      <c r="BL513" s="16" t="s">
        <v>188</v>
      </c>
      <c r="BM513" s="144" t="s">
        <v>7912</v>
      </c>
    </row>
    <row r="514" spans="2:65" s="1" customFormat="1">
      <c r="B514" s="28"/>
      <c r="D514" s="150" t="s">
        <v>214</v>
      </c>
      <c r="F514" s="204" t="s">
        <v>7913</v>
      </c>
      <c r="L514" s="28"/>
      <c r="M514" s="152"/>
      <c r="T514" s="52"/>
      <c r="AT514" s="16" t="s">
        <v>214</v>
      </c>
      <c r="AU514" s="16" t="s">
        <v>88</v>
      </c>
    </row>
    <row r="515" spans="2:65" s="1" customFormat="1" ht="55.5" customHeight="1">
      <c r="B515" s="28"/>
      <c r="C515" s="198" t="s">
        <v>1707</v>
      </c>
      <c r="D515" s="198" t="s">
        <v>160</v>
      </c>
      <c r="E515" s="199" t="s">
        <v>7914</v>
      </c>
      <c r="F515" s="200" t="s">
        <v>7915</v>
      </c>
      <c r="G515" s="201" t="s">
        <v>163</v>
      </c>
      <c r="H515" s="202">
        <v>1</v>
      </c>
      <c r="I515" s="903"/>
      <c r="J515" s="203">
        <f>ROUND(I515*H515,2)</f>
        <v>0</v>
      </c>
      <c r="K515" s="200" t="s">
        <v>2720</v>
      </c>
      <c r="L515" s="28"/>
      <c r="M515" s="140" t="s">
        <v>1</v>
      </c>
      <c r="N515" s="141" t="s">
        <v>38</v>
      </c>
      <c r="O515" s="142">
        <v>4.37</v>
      </c>
      <c r="P515" s="142">
        <f>O515*H515</f>
        <v>4.37</v>
      </c>
      <c r="Q515" s="142">
        <v>3.2469999999999999E-2</v>
      </c>
      <c r="R515" s="142">
        <f>Q515*H515</f>
        <v>3.2469999999999999E-2</v>
      </c>
      <c r="S515" s="142">
        <v>0</v>
      </c>
      <c r="T515" s="143">
        <f>S515*H515</f>
        <v>0</v>
      </c>
      <c r="AR515" s="144" t="s">
        <v>188</v>
      </c>
      <c r="AT515" s="144" t="s">
        <v>160</v>
      </c>
      <c r="AU515" s="144" t="s">
        <v>88</v>
      </c>
      <c r="AY515" s="16" t="s">
        <v>157</v>
      </c>
      <c r="BE515" s="145">
        <f>IF(N515="základní",J515,0)</f>
        <v>0</v>
      </c>
      <c r="BF515" s="145">
        <f>IF(N515="snížená",J515,0)</f>
        <v>0</v>
      </c>
      <c r="BG515" s="145">
        <f>IF(N515="zákl. přenesená",J515,0)</f>
        <v>0</v>
      </c>
      <c r="BH515" s="145">
        <f>IF(N515="sníž. přenesená",J515,0)</f>
        <v>0</v>
      </c>
      <c r="BI515" s="145">
        <f>IF(N515="nulová",J515,0)</f>
        <v>0</v>
      </c>
      <c r="BJ515" s="16" t="s">
        <v>80</v>
      </c>
      <c r="BK515" s="145">
        <f>ROUND(I515*H515,2)</f>
        <v>0</v>
      </c>
      <c r="BL515" s="16" t="s">
        <v>188</v>
      </c>
      <c r="BM515" s="144" t="s">
        <v>7916</v>
      </c>
    </row>
    <row r="516" spans="2:65" s="1" customFormat="1">
      <c r="B516" s="28"/>
      <c r="D516" s="150" t="s">
        <v>214</v>
      </c>
      <c r="F516" s="204" t="s">
        <v>7917</v>
      </c>
      <c r="L516" s="28"/>
      <c r="M516" s="152"/>
      <c r="T516" s="52"/>
      <c r="AT516" s="16" t="s">
        <v>214</v>
      </c>
      <c r="AU516" s="16" t="s">
        <v>88</v>
      </c>
    </row>
    <row r="517" spans="2:65" s="1" customFormat="1" ht="55.5" customHeight="1">
      <c r="B517" s="28"/>
      <c r="C517" s="198" t="s">
        <v>1713</v>
      </c>
      <c r="D517" s="198" t="s">
        <v>160</v>
      </c>
      <c r="E517" s="199" t="s">
        <v>7918</v>
      </c>
      <c r="F517" s="200" t="s">
        <v>7919</v>
      </c>
      <c r="G517" s="201" t="s">
        <v>163</v>
      </c>
      <c r="H517" s="202">
        <v>4</v>
      </c>
      <c r="I517" s="903"/>
      <c r="J517" s="203">
        <f>ROUND(I517*H517,2)</f>
        <v>0</v>
      </c>
      <c r="K517" s="200" t="s">
        <v>2720</v>
      </c>
      <c r="L517" s="28"/>
      <c r="M517" s="140" t="s">
        <v>1</v>
      </c>
      <c r="N517" s="141" t="s">
        <v>38</v>
      </c>
      <c r="O517" s="142">
        <v>4.37</v>
      </c>
      <c r="P517" s="142">
        <f>O517*H517</f>
        <v>17.48</v>
      </c>
      <c r="Q517" s="142">
        <v>3.6490000000000002E-2</v>
      </c>
      <c r="R517" s="142">
        <f>Q517*H517</f>
        <v>0.14596000000000001</v>
      </c>
      <c r="S517" s="142">
        <v>0</v>
      </c>
      <c r="T517" s="143">
        <f>S517*H517</f>
        <v>0</v>
      </c>
      <c r="AR517" s="144" t="s">
        <v>188</v>
      </c>
      <c r="AT517" s="144" t="s">
        <v>160</v>
      </c>
      <c r="AU517" s="144" t="s">
        <v>88</v>
      </c>
      <c r="AY517" s="16" t="s">
        <v>157</v>
      </c>
      <c r="BE517" s="145">
        <f>IF(N517="základní",J517,0)</f>
        <v>0</v>
      </c>
      <c r="BF517" s="145">
        <f>IF(N517="snížená",J517,0)</f>
        <v>0</v>
      </c>
      <c r="BG517" s="145">
        <f>IF(N517="zákl. přenesená",J517,0)</f>
        <v>0</v>
      </c>
      <c r="BH517" s="145">
        <f>IF(N517="sníž. přenesená",J517,0)</f>
        <v>0</v>
      </c>
      <c r="BI517" s="145">
        <f>IF(N517="nulová",J517,0)</f>
        <v>0</v>
      </c>
      <c r="BJ517" s="16" t="s">
        <v>80</v>
      </c>
      <c r="BK517" s="145">
        <f>ROUND(I517*H517,2)</f>
        <v>0</v>
      </c>
      <c r="BL517" s="16" t="s">
        <v>188</v>
      </c>
      <c r="BM517" s="144" t="s">
        <v>7920</v>
      </c>
    </row>
    <row r="518" spans="2:65" s="1" customFormat="1">
      <c r="B518" s="28"/>
      <c r="D518" s="150" t="s">
        <v>214</v>
      </c>
      <c r="F518" s="204" t="s">
        <v>7921</v>
      </c>
      <c r="L518" s="28"/>
      <c r="M518" s="152"/>
      <c r="T518" s="52"/>
      <c r="AT518" s="16" t="s">
        <v>214</v>
      </c>
      <c r="AU518" s="16" t="s">
        <v>88</v>
      </c>
    </row>
    <row r="519" spans="2:65" s="1" customFormat="1" ht="37.9" customHeight="1">
      <c r="B519" s="28"/>
      <c r="C519" s="198" t="s">
        <v>1718</v>
      </c>
      <c r="D519" s="198" t="s">
        <v>160</v>
      </c>
      <c r="E519" s="199" t="s">
        <v>7922</v>
      </c>
      <c r="F519" s="200" t="s">
        <v>7923</v>
      </c>
      <c r="G519" s="201" t="s">
        <v>228</v>
      </c>
      <c r="H519" s="202">
        <v>5</v>
      </c>
      <c r="I519" s="903"/>
      <c r="J519" s="203">
        <f>ROUND(I519*H519,2)</f>
        <v>0</v>
      </c>
      <c r="K519" s="200" t="s">
        <v>1</v>
      </c>
      <c r="L519" s="28"/>
      <c r="M519" s="140" t="s">
        <v>1</v>
      </c>
      <c r="N519" s="141" t="s">
        <v>38</v>
      </c>
      <c r="O519" s="142">
        <v>0</v>
      </c>
      <c r="P519" s="142">
        <f>O519*H519</f>
        <v>0</v>
      </c>
      <c r="Q519" s="142">
        <v>0</v>
      </c>
      <c r="R519" s="142">
        <f>Q519*H519</f>
        <v>0</v>
      </c>
      <c r="S519" s="142">
        <v>0</v>
      </c>
      <c r="T519" s="143">
        <f>S519*H519</f>
        <v>0</v>
      </c>
      <c r="AR519" s="144" t="s">
        <v>188</v>
      </c>
      <c r="AT519" s="144" t="s">
        <v>160</v>
      </c>
      <c r="AU519" s="144" t="s">
        <v>88</v>
      </c>
      <c r="AY519" s="16" t="s">
        <v>157</v>
      </c>
      <c r="BE519" s="145">
        <f>IF(N519="základní",J519,0)</f>
        <v>0</v>
      </c>
      <c r="BF519" s="145">
        <f>IF(N519="snížená",J519,0)</f>
        <v>0</v>
      </c>
      <c r="BG519" s="145">
        <f>IF(N519="zákl. přenesená",J519,0)</f>
        <v>0</v>
      </c>
      <c r="BH519" s="145">
        <f>IF(N519="sníž. přenesená",J519,0)</f>
        <v>0</v>
      </c>
      <c r="BI519" s="145">
        <f>IF(N519="nulová",J519,0)</f>
        <v>0</v>
      </c>
      <c r="BJ519" s="16" t="s">
        <v>80</v>
      </c>
      <c r="BK519" s="145">
        <f>ROUND(I519*H519,2)</f>
        <v>0</v>
      </c>
      <c r="BL519" s="16" t="s">
        <v>188</v>
      </c>
      <c r="BM519" s="144" t="s">
        <v>7924</v>
      </c>
    </row>
    <row r="520" spans="2:65" s="1" customFormat="1" ht="24.25" customHeight="1">
      <c r="B520" s="28"/>
      <c r="C520" s="198" t="s">
        <v>1724</v>
      </c>
      <c r="D520" s="198" t="s">
        <v>160</v>
      </c>
      <c r="E520" s="199" t="s">
        <v>7925</v>
      </c>
      <c r="F520" s="200" t="s">
        <v>7926</v>
      </c>
      <c r="G520" s="201" t="s">
        <v>228</v>
      </c>
      <c r="H520" s="202">
        <v>5</v>
      </c>
      <c r="I520" s="903"/>
      <c r="J520" s="203">
        <f>ROUND(I520*H520,2)</f>
        <v>0</v>
      </c>
      <c r="K520" s="200" t="s">
        <v>2720</v>
      </c>
      <c r="L520" s="28"/>
      <c r="M520" s="140" t="s">
        <v>1</v>
      </c>
      <c r="N520" s="141" t="s">
        <v>38</v>
      </c>
      <c r="O520" s="142">
        <v>0.36299999999999999</v>
      </c>
      <c r="P520" s="142">
        <f>O520*H520</f>
        <v>1.8149999999999999</v>
      </c>
      <c r="Q520" s="142">
        <v>0</v>
      </c>
      <c r="R520" s="142">
        <f>Q520*H520</f>
        <v>0</v>
      </c>
      <c r="S520" s="142">
        <v>0</v>
      </c>
      <c r="T520" s="143">
        <f>S520*H520</f>
        <v>0</v>
      </c>
      <c r="AR520" s="144" t="s">
        <v>188</v>
      </c>
      <c r="AT520" s="144" t="s">
        <v>160</v>
      </c>
      <c r="AU520" s="144" t="s">
        <v>88</v>
      </c>
      <c r="AY520" s="16" t="s">
        <v>157</v>
      </c>
      <c r="BE520" s="145">
        <f>IF(N520="základní",J520,0)</f>
        <v>0</v>
      </c>
      <c r="BF520" s="145">
        <f>IF(N520="snížená",J520,0)</f>
        <v>0</v>
      </c>
      <c r="BG520" s="145">
        <f>IF(N520="zákl. přenesená",J520,0)</f>
        <v>0</v>
      </c>
      <c r="BH520" s="145">
        <f>IF(N520="sníž. přenesená",J520,0)</f>
        <v>0</v>
      </c>
      <c r="BI520" s="145">
        <f>IF(N520="nulová",J520,0)</f>
        <v>0</v>
      </c>
      <c r="BJ520" s="16" t="s">
        <v>80</v>
      </c>
      <c r="BK520" s="145">
        <f>ROUND(I520*H520,2)</f>
        <v>0</v>
      </c>
      <c r="BL520" s="16" t="s">
        <v>188</v>
      </c>
      <c r="BM520" s="144" t="s">
        <v>7927</v>
      </c>
    </row>
    <row r="521" spans="2:65" s="1" customFormat="1">
      <c r="B521" s="28"/>
      <c r="D521" s="150" t="s">
        <v>214</v>
      </c>
      <c r="F521" s="204" t="s">
        <v>7928</v>
      </c>
      <c r="L521" s="28"/>
      <c r="M521" s="152"/>
      <c r="T521" s="52"/>
      <c r="AT521" s="16" t="s">
        <v>214</v>
      </c>
      <c r="AU521" s="16" t="s">
        <v>88</v>
      </c>
    </row>
    <row r="522" spans="2:65" s="1" customFormat="1" ht="16.5" customHeight="1">
      <c r="B522" s="28"/>
      <c r="C522" s="205" t="s">
        <v>1729</v>
      </c>
      <c r="D522" s="205" t="s">
        <v>557</v>
      </c>
      <c r="E522" s="206" t="s">
        <v>7929</v>
      </c>
      <c r="F522" s="207" t="s">
        <v>7930</v>
      </c>
      <c r="G522" s="208" t="s">
        <v>228</v>
      </c>
      <c r="H522" s="209">
        <v>5</v>
      </c>
      <c r="I522" s="904"/>
      <c r="J522" s="210">
        <f>ROUND(I522*H522,2)</f>
        <v>0</v>
      </c>
      <c r="K522" s="207" t="s">
        <v>2720</v>
      </c>
      <c r="L522" s="185"/>
      <c r="M522" s="186" t="s">
        <v>1</v>
      </c>
      <c r="N522" s="187" t="s">
        <v>38</v>
      </c>
      <c r="O522" s="142">
        <v>0</v>
      </c>
      <c r="P522" s="142">
        <f>O522*H522</f>
        <v>0</v>
      </c>
      <c r="Q522" s="142">
        <v>2.3999999999999998E-3</v>
      </c>
      <c r="R522" s="142">
        <f>Q522*H522</f>
        <v>1.1999999999999999E-2</v>
      </c>
      <c r="S522" s="142">
        <v>0</v>
      </c>
      <c r="T522" s="143">
        <f>S522*H522</f>
        <v>0</v>
      </c>
      <c r="AR522" s="144" t="s">
        <v>735</v>
      </c>
      <c r="AT522" s="144" t="s">
        <v>557</v>
      </c>
      <c r="AU522" s="144" t="s">
        <v>88</v>
      </c>
      <c r="AY522" s="16" t="s">
        <v>157</v>
      </c>
      <c r="BE522" s="145">
        <f>IF(N522="základní",J522,0)</f>
        <v>0</v>
      </c>
      <c r="BF522" s="145">
        <f>IF(N522="snížená",J522,0)</f>
        <v>0</v>
      </c>
      <c r="BG522" s="145">
        <f>IF(N522="zákl. přenesená",J522,0)</f>
        <v>0</v>
      </c>
      <c r="BH522" s="145">
        <f>IF(N522="sníž. přenesená",J522,0)</f>
        <v>0</v>
      </c>
      <c r="BI522" s="145">
        <f>IF(N522="nulová",J522,0)</f>
        <v>0</v>
      </c>
      <c r="BJ522" s="16" t="s">
        <v>80</v>
      </c>
      <c r="BK522" s="145">
        <f>ROUND(I522*H522,2)</f>
        <v>0</v>
      </c>
      <c r="BL522" s="16" t="s">
        <v>188</v>
      </c>
      <c r="BM522" s="144" t="s">
        <v>7931</v>
      </c>
    </row>
    <row r="523" spans="2:65" s="1" customFormat="1" ht="24.25" customHeight="1">
      <c r="B523" s="28"/>
      <c r="C523" s="198" t="s">
        <v>1742</v>
      </c>
      <c r="D523" s="198" t="s">
        <v>160</v>
      </c>
      <c r="E523" s="199" t="s">
        <v>7932</v>
      </c>
      <c r="F523" s="200" t="s">
        <v>7933</v>
      </c>
      <c r="G523" s="201" t="s">
        <v>228</v>
      </c>
      <c r="H523" s="202">
        <v>24</v>
      </c>
      <c r="I523" s="903"/>
      <c r="J523" s="203">
        <f>ROUND(I523*H523,2)</f>
        <v>0</v>
      </c>
      <c r="K523" s="200" t="s">
        <v>2720</v>
      </c>
      <c r="L523" s="28"/>
      <c r="M523" s="140" t="s">
        <v>1</v>
      </c>
      <c r="N523" s="141" t="s">
        <v>38</v>
      </c>
      <c r="O523" s="142">
        <v>0.33</v>
      </c>
      <c r="P523" s="142">
        <f>O523*H523</f>
        <v>7.92</v>
      </c>
      <c r="Q523" s="142">
        <v>0</v>
      </c>
      <c r="R523" s="142">
        <f>Q523*H523</f>
        <v>0</v>
      </c>
      <c r="S523" s="142">
        <v>0</v>
      </c>
      <c r="T523" s="143">
        <f>S523*H523</f>
        <v>0</v>
      </c>
      <c r="AR523" s="144" t="s">
        <v>188</v>
      </c>
      <c r="AT523" s="144" t="s">
        <v>160</v>
      </c>
      <c r="AU523" s="144" t="s">
        <v>88</v>
      </c>
      <c r="AY523" s="16" t="s">
        <v>157</v>
      </c>
      <c r="BE523" s="145">
        <f>IF(N523="základní",J523,0)</f>
        <v>0</v>
      </c>
      <c r="BF523" s="145">
        <f>IF(N523="snížená",J523,0)</f>
        <v>0</v>
      </c>
      <c r="BG523" s="145">
        <f>IF(N523="zákl. přenesená",J523,0)</f>
        <v>0</v>
      </c>
      <c r="BH523" s="145">
        <f>IF(N523="sníž. přenesená",J523,0)</f>
        <v>0</v>
      </c>
      <c r="BI523" s="145">
        <f>IF(N523="nulová",J523,0)</f>
        <v>0</v>
      </c>
      <c r="BJ523" s="16" t="s">
        <v>80</v>
      </c>
      <c r="BK523" s="145">
        <f>ROUND(I523*H523,2)</f>
        <v>0</v>
      </c>
      <c r="BL523" s="16" t="s">
        <v>188</v>
      </c>
      <c r="BM523" s="144" t="s">
        <v>7934</v>
      </c>
    </row>
    <row r="524" spans="2:65" s="1" customFormat="1">
      <c r="B524" s="28"/>
      <c r="D524" s="150" t="s">
        <v>214</v>
      </c>
      <c r="F524" s="204" t="s">
        <v>7935</v>
      </c>
      <c r="L524" s="28"/>
      <c r="M524" s="152"/>
      <c r="T524" s="52"/>
      <c r="AT524" s="16" t="s">
        <v>214</v>
      </c>
      <c r="AU524" s="16" t="s">
        <v>88</v>
      </c>
    </row>
    <row r="525" spans="2:65" s="1" customFormat="1" ht="16.5" customHeight="1">
      <c r="B525" s="28"/>
      <c r="C525" s="205" t="s">
        <v>1747</v>
      </c>
      <c r="D525" s="205" t="s">
        <v>557</v>
      </c>
      <c r="E525" s="206" t="s">
        <v>7936</v>
      </c>
      <c r="F525" s="207" t="s">
        <v>7937</v>
      </c>
      <c r="G525" s="208" t="s">
        <v>228</v>
      </c>
      <c r="H525" s="209">
        <v>24</v>
      </c>
      <c r="I525" s="904"/>
      <c r="J525" s="210">
        <f>ROUND(I525*H525,2)</f>
        <v>0</v>
      </c>
      <c r="K525" s="207" t="s">
        <v>2720</v>
      </c>
      <c r="L525" s="185"/>
      <c r="M525" s="186" t="s">
        <v>1</v>
      </c>
      <c r="N525" s="187" t="s">
        <v>38</v>
      </c>
      <c r="O525" s="142">
        <v>0</v>
      </c>
      <c r="P525" s="142">
        <f>O525*H525</f>
        <v>0</v>
      </c>
      <c r="Q525" s="142">
        <v>5.0000000000000001E-4</v>
      </c>
      <c r="R525" s="142">
        <f>Q525*H525</f>
        <v>1.2E-2</v>
      </c>
      <c r="S525" s="142">
        <v>0</v>
      </c>
      <c r="T525" s="143">
        <f>S525*H525</f>
        <v>0</v>
      </c>
      <c r="AR525" s="144" t="s">
        <v>735</v>
      </c>
      <c r="AT525" s="144" t="s">
        <v>557</v>
      </c>
      <c r="AU525" s="144" t="s">
        <v>88</v>
      </c>
      <c r="AY525" s="16" t="s">
        <v>157</v>
      </c>
      <c r="BE525" s="145">
        <f>IF(N525="základní",J525,0)</f>
        <v>0</v>
      </c>
      <c r="BF525" s="145">
        <f>IF(N525="snížená",J525,0)</f>
        <v>0</v>
      </c>
      <c r="BG525" s="145">
        <f>IF(N525="zákl. přenesená",J525,0)</f>
        <v>0</v>
      </c>
      <c r="BH525" s="145">
        <f>IF(N525="sníž. přenesená",J525,0)</f>
        <v>0</v>
      </c>
      <c r="BI525" s="145">
        <f>IF(N525="nulová",J525,0)</f>
        <v>0</v>
      </c>
      <c r="BJ525" s="16" t="s">
        <v>80</v>
      </c>
      <c r="BK525" s="145">
        <f>ROUND(I525*H525,2)</f>
        <v>0</v>
      </c>
      <c r="BL525" s="16" t="s">
        <v>188</v>
      </c>
      <c r="BM525" s="144" t="s">
        <v>7938</v>
      </c>
    </row>
    <row r="526" spans="2:65" s="1" customFormat="1" ht="24.25" customHeight="1">
      <c r="B526" s="28"/>
      <c r="C526" s="198" t="s">
        <v>1758</v>
      </c>
      <c r="D526" s="198" t="s">
        <v>160</v>
      </c>
      <c r="E526" s="199" t="s">
        <v>7939</v>
      </c>
      <c r="F526" s="200" t="s">
        <v>7940</v>
      </c>
      <c r="G526" s="201" t="s">
        <v>228</v>
      </c>
      <c r="H526" s="202">
        <v>19</v>
      </c>
      <c r="I526" s="903"/>
      <c r="J526" s="203">
        <f>ROUND(I526*H526,2)</f>
        <v>0</v>
      </c>
      <c r="K526" s="200" t="s">
        <v>2720</v>
      </c>
      <c r="L526" s="28"/>
      <c r="M526" s="140" t="s">
        <v>1</v>
      </c>
      <c r="N526" s="141" t="s">
        <v>38</v>
      </c>
      <c r="O526" s="142">
        <v>0.33300000000000002</v>
      </c>
      <c r="P526" s="142">
        <f>O526*H526</f>
        <v>6.327</v>
      </c>
      <c r="Q526" s="142">
        <v>0</v>
      </c>
      <c r="R526" s="142">
        <f>Q526*H526</f>
        <v>0</v>
      </c>
      <c r="S526" s="142">
        <v>0</v>
      </c>
      <c r="T526" s="143">
        <f>S526*H526</f>
        <v>0</v>
      </c>
      <c r="AR526" s="144" t="s">
        <v>188</v>
      </c>
      <c r="AT526" s="144" t="s">
        <v>160</v>
      </c>
      <c r="AU526" s="144" t="s">
        <v>88</v>
      </c>
      <c r="AY526" s="16" t="s">
        <v>157</v>
      </c>
      <c r="BE526" s="145">
        <f>IF(N526="základní",J526,0)</f>
        <v>0</v>
      </c>
      <c r="BF526" s="145">
        <f>IF(N526="snížená",J526,0)</f>
        <v>0</v>
      </c>
      <c r="BG526" s="145">
        <f>IF(N526="zákl. přenesená",J526,0)</f>
        <v>0</v>
      </c>
      <c r="BH526" s="145">
        <f>IF(N526="sníž. přenesená",J526,0)</f>
        <v>0</v>
      </c>
      <c r="BI526" s="145">
        <f>IF(N526="nulová",J526,0)</f>
        <v>0</v>
      </c>
      <c r="BJ526" s="16" t="s">
        <v>80</v>
      </c>
      <c r="BK526" s="145">
        <f>ROUND(I526*H526,2)</f>
        <v>0</v>
      </c>
      <c r="BL526" s="16" t="s">
        <v>188</v>
      </c>
      <c r="BM526" s="144" t="s">
        <v>7941</v>
      </c>
    </row>
    <row r="527" spans="2:65" s="1" customFormat="1">
      <c r="B527" s="28"/>
      <c r="D527" s="150" t="s">
        <v>214</v>
      </c>
      <c r="F527" s="204" t="s">
        <v>7942</v>
      </c>
      <c r="L527" s="28"/>
      <c r="M527" s="152"/>
      <c r="T527" s="52"/>
      <c r="AT527" s="16" t="s">
        <v>214</v>
      </c>
      <c r="AU527" s="16" t="s">
        <v>88</v>
      </c>
    </row>
    <row r="528" spans="2:65" s="1" customFormat="1" ht="21.75" customHeight="1">
      <c r="B528" s="28"/>
      <c r="C528" s="205" t="s">
        <v>1763</v>
      </c>
      <c r="D528" s="205" t="s">
        <v>557</v>
      </c>
      <c r="E528" s="206" t="s">
        <v>7943</v>
      </c>
      <c r="F528" s="207" t="s">
        <v>7944</v>
      </c>
      <c r="G528" s="208" t="s">
        <v>228</v>
      </c>
      <c r="H528" s="209">
        <v>19</v>
      </c>
      <c r="I528" s="904"/>
      <c r="J528" s="210">
        <f>ROUND(I528*H528,2)</f>
        <v>0</v>
      </c>
      <c r="K528" s="207" t="s">
        <v>2720</v>
      </c>
      <c r="L528" s="185"/>
      <c r="M528" s="186" t="s">
        <v>1</v>
      </c>
      <c r="N528" s="187" t="s">
        <v>38</v>
      </c>
      <c r="O528" s="142">
        <v>0</v>
      </c>
      <c r="P528" s="142">
        <f>O528*H528</f>
        <v>0</v>
      </c>
      <c r="Q528" s="142">
        <v>5.0000000000000001E-4</v>
      </c>
      <c r="R528" s="142">
        <f>Q528*H528</f>
        <v>9.4999999999999998E-3</v>
      </c>
      <c r="S528" s="142">
        <v>0</v>
      </c>
      <c r="T528" s="143">
        <f>S528*H528</f>
        <v>0</v>
      </c>
      <c r="AR528" s="144" t="s">
        <v>735</v>
      </c>
      <c r="AT528" s="144" t="s">
        <v>557</v>
      </c>
      <c r="AU528" s="144" t="s">
        <v>88</v>
      </c>
      <c r="AY528" s="16" t="s">
        <v>157</v>
      </c>
      <c r="BE528" s="145">
        <f>IF(N528="základní",J528,0)</f>
        <v>0</v>
      </c>
      <c r="BF528" s="145">
        <f>IF(N528="snížená",J528,0)</f>
        <v>0</v>
      </c>
      <c r="BG528" s="145">
        <f>IF(N528="zákl. přenesená",J528,0)</f>
        <v>0</v>
      </c>
      <c r="BH528" s="145">
        <f>IF(N528="sníž. přenesená",J528,0)</f>
        <v>0</v>
      </c>
      <c r="BI528" s="145">
        <f>IF(N528="nulová",J528,0)</f>
        <v>0</v>
      </c>
      <c r="BJ528" s="16" t="s">
        <v>80</v>
      </c>
      <c r="BK528" s="145">
        <f>ROUND(I528*H528,2)</f>
        <v>0</v>
      </c>
      <c r="BL528" s="16" t="s">
        <v>188</v>
      </c>
      <c r="BM528" s="144" t="s">
        <v>7945</v>
      </c>
    </row>
    <row r="529" spans="2:65" s="1" customFormat="1" ht="24.25" customHeight="1">
      <c r="B529" s="28"/>
      <c r="C529" s="198" t="s">
        <v>1770</v>
      </c>
      <c r="D529" s="198" t="s">
        <v>160</v>
      </c>
      <c r="E529" s="199" t="s">
        <v>7946</v>
      </c>
      <c r="F529" s="200" t="s">
        <v>7947</v>
      </c>
      <c r="G529" s="201" t="s">
        <v>228</v>
      </c>
      <c r="H529" s="202">
        <v>24</v>
      </c>
      <c r="I529" s="903"/>
      <c r="J529" s="203">
        <f>ROUND(I529*H529,2)</f>
        <v>0</v>
      </c>
      <c r="K529" s="200" t="s">
        <v>2720</v>
      </c>
      <c r="L529" s="28"/>
      <c r="M529" s="140" t="s">
        <v>1</v>
      </c>
      <c r="N529" s="141" t="s">
        <v>38</v>
      </c>
      <c r="O529" s="142">
        <v>0.33800000000000002</v>
      </c>
      <c r="P529" s="142">
        <f>O529*H529</f>
        <v>8.1120000000000001</v>
      </c>
      <c r="Q529" s="142">
        <v>0</v>
      </c>
      <c r="R529" s="142">
        <f>Q529*H529</f>
        <v>0</v>
      </c>
      <c r="S529" s="142">
        <v>0</v>
      </c>
      <c r="T529" s="143">
        <f>S529*H529</f>
        <v>0</v>
      </c>
      <c r="AR529" s="144" t="s">
        <v>188</v>
      </c>
      <c r="AT529" s="144" t="s">
        <v>160</v>
      </c>
      <c r="AU529" s="144" t="s">
        <v>88</v>
      </c>
      <c r="AY529" s="16" t="s">
        <v>157</v>
      </c>
      <c r="BE529" s="145">
        <f>IF(N529="základní",J529,0)</f>
        <v>0</v>
      </c>
      <c r="BF529" s="145">
        <f>IF(N529="snížená",J529,0)</f>
        <v>0</v>
      </c>
      <c r="BG529" s="145">
        <f>IF(N529="zákl. přenesená",J529,0)</f>
        <v>0</v>
      </c>
      <c r="BH529" s="145">
        <f>IF(N529="sníž. přenesená",J529,0)</f>
        <v>0</v>
      </c>
      <c r="BI529" s="145">
        <f>IF(N529="nulová",J529,0)</f>
        <v>0</v>
      </c>
      <c r="BJ529" s="16" t="s">
        <v>80</v>
      </c>
      <c r="BK529" s="145">
        <f>ROUND(I529*H529,2)</f>
        <v>0</v>
      </c>
      <c r="BL529" s="16" t="s">
        <v>188</v>
      </c>
      <c r="BM529" s="144" t="s">
        <v>7948</v>
      </c>
    </row>
    <row r="530" spans="2:65" s="1" customFormat="1">
      <c r="B530" s="28"/>
      <c r="D530" s="150" t="s">
        <v>214</v>
      </c>
      <c r="F530" s="204" t="s">
        <v>7949</v>
      </c>
      <c r="L530" s="28"/>
      <c r="M530" s="152"/>
      <c r="T530" s="52"/>
      <c r="AT530" s="16" t="s">
        <v>214</v>
      </c>
      <c r="AU530" s="16" t="s">
        <v>88</v>
      </c>
    </row>
    <row r="531" spans="2:65" s="1" customFormat="1" ht="21.75" customHeight="1">
      <c r="B531" s="28"/>
      <c r="C531" s="205" t="s">
        <v>1775</v>
      </c>
      <c r="D531" s="205" t="s">
        <v>557</v>
      </c>
      <c r="E531" s="206" t="s">
        <v>7950</v>
      </c>
      <c r="F531" s="207" t="s">
        <v>7951</v>
      </c>
      <c r="G531" s="208" t="s">
        <v>228</v>
      </c>
      <c r="H531" s="209">
        <v>24</v>
      </c>
      <c r="I531" s="904"/>
      <c r="J531" s="210">
        <f>ROUND(I531*H531,2)</f>
        <v>0</v>
      </c>
      <c r="K531" s="207" t="s">
        <v>2720</v>
      </c>
      <c r="L531" s="185"/>
      <c r="M531" s="186" t="s">
        <v>1</v>
      </c>
      <c r="N531" s="187" t="s">
        <v>38</v>
      </c>
      <c r="O531" s="142">
        <v>0</v>
      </c>
      <c r="P531" s="142">
        <f>O531*H531</f>
        <v>0</v>
      </c>
      <c r="Q531" s="142">
        <v>5.0000000000000001E-4</v>
      </c>
      <c r="R531" s="142">
        <f>Q531*H531</f>
        <v>1.2E-2</v>
      </c>
      <c r="S531" s="142">
        <v>0</v>
      </c>
      <c r="T531" s="143">
        <f>S531*H531</f>
        <v>0</v>
      </c>
      <c r="AR531" s="144" t="s">
        <v>735</v>
      </c>
      <c r="AT531" s="144" t="s">
        <v>557</v>
      </c>
      <c r="AU531" s="144" t="s">
        <v>88</v>
      </c>
      <c r="AY531" s="16" t="s">
        <v>157</v>
      </c>
      <c r="BE531" s="145">
        <f>IF(N531="základní",J531,0)</f>
        <v>0</v>
      </c>
      <c r="BF531" s="145">
        <f>IF(N531="snížená",J531,0)</f>
        <v>0</v>
      </c>
      <c r="BG531" s="145">
        <f>IF(N531="zákl. přenesená",J531,0)</f>
        <v>0</v>
      </c>
      <c r="BH531" s="145">
        <f>IF(N531="sníž. přenesená",J531,0)</f>
        <v>0</v>
      </c>
      <c r="BI531" s="145">
        <f>IF(N531="nulová",J531,0)</f>
        <v>0</v>
      </c>
      <c r="BJ531" s="16" t="s">
        <v>80</v>
      </c>
      <c r="BK531" s="145">
        <f>ROUND(I531*H531,2)</f>
        <v>0</v>
      </c>
      <c r="BL531" s="16" t="s">
        <v>188</v>
      </c>
      <c r="BM531" s="144" t="s">
        <v>7952</v>
      </c>
    </row>
    <row r="532" spans="2:65" s="1" customFormat="1" ht="24.25" customHeight="1">
      <c r="B532" s="28"/>
      <c r="C532" s="198" t="s">
        <v>1780</v>
      </c>
      <c r="D532" s="198" t="s">
        <v>160</v>
      </c>
      <c r="E532" s="199" t="s">
        <v>7953</v>
      </c>
      <c r="F532" s="200" t="s">
        <v>7954</v>
      </c>
      <c r="G532" s="201" t="s">
        <v>228</v>
      </c>
      <c r="H532" s="202">
        <v>19</v>
      </c>
      <c r="I532" s="903"/>
      <c r="J532" s="203">
        <f>ROUND(I532*H532,2)</f>
        <v>0</v>
      </c>
      <c r="K532" s="200" t="s">
        <v>2720</v>
      </c>
      <c r="L532" s="28"/>
      <c r="M532" s="140" t="s">
        <v>1</v>
      </c>
      <c r="N532" s="141" t="s">
        <v>38</v>
      </c>
      <c r="O532" s="142">
        <v>0.33600000000000002</v>
      </c>
      <c r="P532" s="142">
        <f>O532*H532</f>
        <v>6.3840000000000003</v>
      </c>
      <c r="Q532" s="142">
        <v>0</v>
      </c>
      <c r="R532" s="142">
        <f>Q532*H532</f>
        <v>0</v>
      </c>
      <c r="S532" s="142">
        <v>0</v>
      </c>
      <c r="T532" s="143">
        <f>S532*H532</f>
        <v>0</v>
      </c>
      <c r="AR532" s="144" t="s">
        <v>188</v>
      </c>
      <c r="AT532" s="144" t="s">
        <v>160</v>
      </c>
      <c r="AU532" s="144" t="s">
        <v>88</v>
      </c>
      <c r="AY532" s="16" t="s">
        <v>157</v>
      </c>
      <c r="BE532" s="145">
        <f>IF(N532="základní",J532,0)</f>
        <v>0</v>
      </c>
      <c r="BF532" s="145">
        <f>IF(N532="snížená",J532,0)</f>
        <v>0</v>
      </c>
      <c r="BG532" s="145">
        <f>IF(N532="zákl. přenesená",J532,0)</f>
        <v>0</v>
      </c>
      <c r="BH532" s="145">
        <f>IF(N532="sníž. přenesená",J532,0)</f>
        <v>0</v>
      </c>
      <c r="BI532" s="145">
        <f>IF(N532="nulová",J532,0)</f>
        <v>0</v>
      </c>
      <c r="BJ532" s="16" t="s">
        <v>80</v>
      </c>
      <c r="BK532" s="145">
        <f>ROUND(I532*H532,2)</f>
        <v>0</v>
      </c>
      <c r="BL532" s="16" t="s">
        <v>188</v>
      </c>
      <c r="BM532" s="144" t="s">
        <v>7955</v>
      </c>
    </row>
    <row r="533" spans="2:65" s="1" customFormat="1">
      <c r="B533" s="28"/>
      <c r="D533" s="150" t="s">
        <v>214</v>
      </c>
      <c r="F533" s="204" t="s">
        <v>7956</v>
      </c>
      <c r="L533" s="28"/>
      <c r="M533" s="152"/>
      <c r="T533" s="52"/>
      <c r="AT533" s="16" t="s">
        <v>214</v>
      </c>
      <c r="AU533" s="16" t="s">
        <v>88</v>
      </c>
    </row>
    <row r="534" spans="2:65" s="1" customFormat="1" ht="24.25" customHeight="1">
      <c r="B534" s="28"/>
      <c r="C534" s="205" t="s">
        <v>1786</v>
      </c>
      <c r="D534" s="205" t="s">
        <v>557</v>
      </c>
      <c r="E534" s="206" t="s">
        <v>7957</v>
      </c>
      <c r="F534" s="207" t="s">
        <v>7958</v>
      </c>
      <c r="G534" s="208" t="s">
        <v>228</v>
      </c>
      <c r="H534" s="209">
        <v>19</v>
      </c>
      <c r="I534" s="904"/>
      <c r="J534" s="210">
        <f>ROUND(I534*H534,2)</f>
        <v>0</v>
      </c>
      <c r="K534" s="207" t="s">
        <v>2720</v>
      </c>
      <c r="L534" s="185"/>
      <c r="M534" s="186" t="s">
        <v>1</v>
      </c>
      <c r="N534" s="187" t="s">
        <v>38</v>
      </c>
      <c r="O534" s="142">
        <v>0</v>
      </c>
      <c r="P534" s="142">
        <f>O534*H534</f>
        <v>0</v>
      </c>
      <c r="Q534" s="142">
        <v>1.2999999999999999E-3</v>
      </c>
      <c r="R534" s="142">
        <f>Q534*H534</f>
        <v>2.47E-2</v>
      </c>
      <c r="S534" s="142">
        <v>0</v>
      </c>
      <c r="T534" s="143">
        <f>S534*H534</f>
        <v>0</v>
      </c>
      <c r="AR534" s="144" t="s">
        <v>735</v>
      </c>
      <c r="AT534" s="144" t="s">
        <v>557</v>
      </c>
      <c r="AU534" s="144" t="s">
        <v>88</v>
      </c>
      <c r="AY534" s="16" t="s">
        <v>157</v>
      </c>
      <c r="BE534" s="145">
        <f>IF(N534="základní",J534,0)</f>
        <v>0</v>
      </c>
      <c r="BF534" s="145">
        <f>IF(N534="snížená",J534,0)</f>
        <v>0</v>
      </c>
      <c r="BG534" s="145">
        <f>IF(N534="zákl. přenesená",J534,0)</f>
        <v>0</v>
      </c>
      <c r="BH534" s="145">
        <f>IF(N534="sníž. přenesená",J534,0)</f>
        <v>0</v>
      </c>
      <c r="BI534" s="145">
        <f>IF(N534="nulová",J534,0)</f>
        <v>0</v>
      </c>
      <c r="BJ534" s="16" t="s">
        <v>80</v>
      </c>
      <c r="BK534" s="145">
        <f>ROUND(I534*H534,2)</f>
        <v>0</v>
      </c>
      <c r="BL534" s="16" t="s">
        <v>188</v>
      </c>
      <c r="BM534" s="144" t="s">
        <v>7959</v>
      </c>
    </row>
    <row r="535" spans="2:65" s="1" customFormat="1" ht="21.75" customHeight="1">
      <c r="B535" s="28"/>
      <c r="C535" s="198" t="s">
        <v>1793</v>
      </c>
      <c r="D535" s="198" t="s">
        <v>160</v>
      </c>
      <c r="E535" s="199" t="s">
        <v>7960</v>
      </c>
      <c r="F535" s="200" t="s">
        <v>7961</v>
      </c>
      <c r="G535" s="201" t="s">
        <v>228</v>
      </c>
      <c r="H535" s="202">
        <v>48</v>
      </c>
      <c r="I535" s="903"/>
      <c r="J535" s="203">
        <f>ROUND(I535*H535,2)</f>
        <v>0</v>
      </c>
      <c r="K535" s="200" t="s">
        <v>2720</v>
      </c>
      <c r="L535" s="28"/>
      <c r="M535" s="140" t="s">
        <v>1</v>
      </c>
      <c r="N535" s="141" t="s">
        <v>38</v>
      </c>
      <c r="O535" s="142">
        <v>0.21</v>
      </c>
      <c r="P535" s="142">
        <f>O535*H535</f>
        <v>10.08</v>
      </c>
      <c r="Q535" s="142">
        <v>0</v>
      </c>
      <c r="R535" s="142">
        <f>Q535*H535</f>
        <v>0</v>
      </c>
      <c r="S535" s="142">
        <v>0</v>
      </c>
      <c r="T535" s="143">
        <f>S535*H535</f>
        <v>0</v>
      </c>
      <c r="AR535" s="144" t="s">
        <v>188</v>
      </c>
      <c r="AT535" s="144" t="s">
        <v>160</v>
      </c>
      <c r="AU535" s="144" t="s">
        <v>88</v>
      </c>
      <c r="AY535" s="16" t="s">
        <v>157</v>
      </c>
      <c r="BE535" s="145">
        <f>IF(N535="základní",J535,0)</f>
        <v>0</v>
      </c>
      <c r="BF535" s="145">
        <f>IF(N535="snížená",J535,0)</f>
        <v>0</v>
      </c>
      <c r="BG535" s="145">
        <f>IF(N535="zákl. přenesená",J535,0)</f>
        <v>0</v>
      </c>
      <c r="BH535" s="145">
        <f>IF(N535="sníž. přenesená",J535,0)</f>
        <v>0</v>
      </c>
      <c r="BI535" s="145">
        <f>IF(N535="nulová",J535,0)</f>
        <v>0</v>
      </c>
      <c r="BJ535" s="16" t="s">
        <v>80</v>
      </c>
      <c r="BK535" s="145">
        <f>ROUND(I535*H535,2)</f>
        <v>0</v>
      </c>
      <c r="BL535" s="16" t="s">
        <v>188</v>
      </c>
      <c r="BM535" s="144" t="s">
        <v>7962</v>
      </c>
    </row>
    <row r="536" spans="2:65" s="1" customFormat="1">
      <c r="B536" s="28"/>
      <c r="D536" s="150" t="s">
        <v>214</v>
      </c>
      <c r="F536" s="204" t="s">
        <v>7963</v>
      </c>
      <c r="L536" s="28"/>
      <c r="M536" s="152"/>
      <c r="T536" s="52"/>
      <c r="AT536" s="16" t="s">
        <v>214</v>
      </c>
      <c r="AU536" s="16" t="s">
        <v>88</v>
      </c>
    </row>
    <row r="537" spans="2:65" s="1" customFormat="1" ht="16.5" customHeight="1">
      <c r="B537" s="28"/>
      <c r="C537" s="205" t="s">
        <v>1798</v>
      </c>
      <c r="D537" s="205" t="s">
        <v>557</v>
      </c>
      <c r="E537" s="206" t="s">
        <v>7964</v>
      </c>
      <c r="F537" s="207" t="s">
        <v>7965</v>
      </c>
      <c r="G537" s="208" t="s">
        <v>228</v>
      </c>
      <c r="H537" s="209">
        <v>48</v>
      </c>
      <c r="I537" s="904"/>
      <c r="J537" s="210">
        <f>ROUND(I537*H537,2)</f>
        <v>0</v>
      </c>
      <c r="K537" s="207" t="s">
        <v>2720</v>
      </c>
      <c r="L537" s="185"/>
      <c r="M537" s="186" t="s">
        <v>1</v>
      </c>
      <c r="N537" s="187" t="s">
        <v>38</v>
      </c>
      <c r="O537" s="142">
        <v>0</v>
      </c>
      <c r="P537" s="142">
        <f>O537*H537</f>
        <v>0</v>
      </c>
      <c r="Q537" s="142">
        <v>1.2E-4</v>
      </c>
      <c r="R537" s="142">
        <f>Q537*H537</f>
        <v>5.7600000000000004E-3</v>
      </c>
      <c r="S537" s="142">
        <v>0</v>
      </c>
      <c r="T537" s="143">
        <f>S537*H537</f>
        <v>0</v>
      </c>
      <c r="AR537" s="144" t="s">
        <v>735</v>
      </c>
      <c r="AT537" s="144" t="s">
        <v>557</v>
      </c>
      <c r="AU537" s="144" t="s">
        <v>88</v>
      </c>
      <c r="AY537" s="16" t="s">
        <v>157</v>
      </c>
      <c r="BE537" s="145">
        <f>IF(N537="základní",J537,0)</f>
        <v>0</v>
      </c>
      <c r="BF537" s="145">
        <f>IF(N537="snížená",J537,0)</f>
        <v>0</v>
      </c>
      <c r="BG537" s="145">
        <f>IF(N537="zákl. přenesená",J537,0)</f>
        <v>0</v>
      </c>
      <c r="BH537" s="145">
        <f>IF(N537="sníž. přenesená",J537,0)</f>
        <v>0</v>
      </c>
      <c r="BI537" s="145">
        <f>IF(N537="nulová",J537,0)</f>
        <v>0</v>
      </c>
      <c r="BJ537" s="16" t="s">
        <v>80</v>
      </c>
      <c r="BK537" s="145">
        <f>ROUND(I537*H537,2)</f>
        <v>0</v>
      </c>
      <c r="BL537" s="16" t="s">
        <v>188</v>
      </c>
      <c r="BM537" s="144" t="s">
        <v>7966</v>
      </c>
    </row>
    <row r="538" spans="2:65" s="1" customFormat="1" ht="24.25" customHeight="1">
      <c r="B538" s="28"/>
      <c r="C538" s="198" t="s">
        <v>1803</v>
      </c>
      <c r="D538" s="198" t="s">
        <v>160</v>
      </c>
      <c r="E538" s="199" t="s">
        <v>7967</v>
      </c>
      <c r="F538" s="200" t="s">
        <v>7968</v>
      </c>
      <c r="G538" s="201" t="s">
        <v>228</v>
      </c>
      <c r="H538" s="202">
        <v>10</v>
      </c>
      <c r="I538" s="903"/>
      <c r="J538" s="203">
        <f>ROUND(I538*H538,2)</f>
        <v>0</v>
      </c>
      <c r="K538" s="200" t="s">
        <v>2720</v>
      </c>
      <c r="L538" s="28"/>
      <c r="M538" s="140" t="s">
        <v>1</v>
      </c>
      <c r="N538" s="141" t="s">
        <v>38</v>
      </c>
      <c r="O538" s="142">
        <v>0.433</v>
      </c>
      <c r="P538" s="142">
        <f>O538*H538</f>
        <v>4.33</v>
      </c>
      <c r="Q538" s="142">
        <v>0</v>
      </c>
      <c r="R538" s="142">
        <f>Q538*H538</f>
        <v>0</v>
      </c>
      <c r="S538" s="142">
        <v>0</v>
      </c>
      <c r="T538" s="143">
        <f>S538*H538</f>
        <v>0</v>
      </c>
      <c r="AR538" s="144" t="s">
        <v>188</v>
      </c>
      <c r="AT538" s="144" t="s">
        <v>160</v>
      </c>
      <c r="AU538" s="144" t="s">
        <v>88</v>
      </c>
      <c r="AY538" s="16" t="s">
        <v>157</v>
      </c>
      <c r="BE538" s="145">
        <f>IF(N538="základní",J538,0)</f>
        <v>0</v>
      </c>
      <c r="BF538" s="145">
        <f>IF(N538="snížená",J538,0)</f>
        <v>0</v>
      </c>
      <c r="BG538" s="145">
        <f>IF(N538="zákl. přenesená",J538,0)</f>
        <v>0</v>
      </c>
      <c r="BH538" s="145">
        <f>IF(N538="sníž. přenesená",J538,0)</f>
        <v>0</v>
      </c>
      <c r="BI538" s="145">
        <f>IF(N538="nulová",J538,0)</f>
        <v>0</v>
      </c>
      <c r="BJ538" s="16" t="s">
        <v>80</v>
      </c>
      <c r="BK538" s="145">
        <f>ROUND(I538*H538,2)</f>
        <v>0</v>
      </c>
      <c r="BL538" s="16" t="s">
        <v>188</v>
      </c>
      <c r="BM538" s="144" t="s">
        <v>7969</v>
      </c>
    </row>
    <row r="539" spans="2:65" s="1" customFormat="1">
      <c r="B539" s="28"/>
      <c r="D539" s="150" t="s">
        <v>214</v>
      </c>
      <c r="F539" s="204" t="s">
        <v>7970</v>
      </c>
      <c r="L539" s="28"/>
      <c r="M539" s="152"/>
      <c r="T539" s="52"/>
      <c r="AT539" s="16" t="s">
        <v>214</v>
      </c>
      <c r="AU539" s="16" t="s">
        <v>88</v>
      </c>
    </row>
    <row r="540" spans="2:65" s="1" customFormat="1" ht="16.5" customHeight="1">
      <c r="B540" s="28"/>
      <c r="C540" s="205" t="s">
        <v>1808</v>
      </c>
      <c r="D540" s="205" t="s">
        <v>557</v>
      </c>
      <c r="E540" s="206" t="s">
        <v>7971</v>
      </c>
      <c r="F540" s="207" t="s">
        <v>7972</v>
      </c>
      <c r="G540" s="208" t="s">
        <v>228</v>
      </c>
      <c r="H540" s="209">
        <v>10</v>
      </c>
      <c r="I540" s="904"/>
      <c r="J540" s="210">
        <f>ROUND(I540*H540,2)</f>
        <v>0</v>
      </c>
      <c r="K540" s="207" t="s">
        <v>2720</v>
      </c>
      <c r="L540" s="185"/>
      <c r="M540" s="186" t="s">
        <v>1</v>
      </c>
      <c r="N540" s="187" t="s">
        <v>38</v>
      </c>
      <c r="O540" s="142">
        <v>0</v>
      </c>
      <c r="P540" s="142">
        <f>O540*H540</f>
        <v>0</v>
      </c>
      <c r="Q540" s="142">
        <v>8.4999999999999995E-4</v>
      </c>
      <c r="R540" s="142">
        <f>Q540*H540</f>
        <v>8.4999999999999989E-3</v>
      </c>
      <c r="S540" s="142">
        <v>0</v>
      </c>
      <c r="T540" s="143">
        <f>S540*H540</f>
        <v>0</v>
      </c>
      <c r="AR540" s="144" t="s">
        <v>735</v>
      </c>
      <c r="AT540" s="144" t="s">
        <v>557</v>
      </c>
      <c r="AU540" s="144" t="s">
        <v>88</v>
      </c>
      <c r="AY540" s="16" t="s">
        <v>157</v>
      </c>
      <c r="BE540" s="145">
        <f>IF(N540="základní",J540,0)</f>
        <v>0</v>
      </c>
      <c r="BF540" s="145">
        <f>IF(N540="snížená",J540,0)</f>
        <v>0</v>
      </c>
      <c r="BG540" s="145">
        <f>IF(N540="zákl. přenesená",J540,0)</f>
        <v>0</v>
      </c>
      <c r="BH540" s="145">
        <f>IF(N540="sníž. přenesená",J540,0)</f>
        <v>0</v>
      </c>
      <c r="BI540" s="145">
        <f>IF(N540="nulová",J540,0)</f>
        <v>0</v>
      </c>
      <c r="BJ540" s="16" t="s">
        <v>80</v>
      </c>
      <c r="BK540" s="145">
        <f>ROUND(I540*H540,2)</f>
        <v>0</v>
      </c>
      <c r="BL540" s="16" t="s">
        <v>188</v>
      </c>
      <c r="BM540" s="144" t="s">
        <v>7973</v>
      </c>
    </row>
    <row r="541" spans="2:65" s="1" customFormat="1" ht="24.25" customHeight="1">
      <c r="B541" s="28"/>
      <c r="C541" s="198" t="s">
        <v>1814</v>
      </c>
      <c r="D541" s="198" t="s">
        <v>160</v>
      </c>
      <c r="E541" s="199" t="s">
        <v>7974</v>
      </c>
      <c r="F541" s="200" t="s">
        <v>7975</v>
      </c>
      <c r="G541" s="201" t="s">
        <v>228</v>
      </c>
      <c r="H541" s="202">
        <v>10</v>
      </c>
      <c r="I541" s="903"/>
      <c r="J541" s="203">
        <f>ROUND(I541*H541,2)</f>
        <v>0</v>
      </c>
      <c r="K541" s="200" t="s">
        <v>2720</v>
      </c>
      <c r="L541" s="28"/>
      <c r="M541" s="140" t="s">
        <v>1</v>
      </c>
      <c r="N541" s="141" t="s">
        <v>38</v>
      </c>
      <c r="O541" s="142">
        <v>0.46700000000000003</v>
      </c>
      <c r="P541" s="142">
        <f>O541*H541</f>
        <v>4.67</v>
      </c>
      <c r="Q541" s="142">
        <v>0</v>
      </c>
      <c r="R541" s="142">
        <f>Q541*H541</f>
        <v>0</v>
      </c>
      <c r="S541" s="142">
        <v>0</v>
      </c>
      <c r="T541" s="143">
        <f>S541*H541</f>
        <v>0</v>
      </c>
      <c r="AR541" s="144" t="s">
        <v>188</v>
      </c>
      <c r="AT541" s="144" t="s">
        <v>160</v>
      </c>
      <c r="AU541" s="144" t="s">
        <v>88</v>
      </c>
      <c r="AY541" s="16" t="s">
        <v>157</v>
      </c>
      <c r="BE541" s="145">
        <f>IF(N541="základní",J541,0)</f>
        <v>0</v>
      </c>
      <c r="BF541" s="145">
        <f>IF(N541="snížená",J541,0)</f>
        <v>0</v>
      </c>
      <c r="BG541" s="145">
        <f>IF(N541="zákl. přenesená",J541,0)</f>
        <v>0</v>
      </c>
      <c r="BH541" s="145">
        <f>IF(N541="sníž. přenesená",J541,0)</f>
        <v>0</v>
      </c>
      <c r="BI541" s="145">
        <f>IF(N541="nulová",J541,0)</f>
        <v>0</v>
      </c>
      <c r="BJ541" s="16" t="s">
        <v>80</v>
      </c>
      <c r="BK541" s="145">
        <f>ROUND(I541*H541,2)</f>
        <v>0</v>
      </c>
      <c r="BL541" s="16" t="s">
        <v>188</v>
      </c>
      <c r="BM541" s="144" t="s">
        <v>7976</v>
      </c>
    </row>
    <row r="542" spans="2:65" s="1" customFormat="1">
      <c r="B542" s="28"/>
      <c r="D542" s="150" t="s">
        <v>214</v>
      </c>
      <c r="F542" s="204" t="s">
        <v>7977</v>
      </c>
      <c r="L542" s="28"/>
      <c r="M542" s="152"/>
      <c r="T542" s="52"/>
      <c r="AT542" s="16" t="s">
        <v>214</v>
      </c>
      <c r="AU542" s="16" t="s">
        <v>88</v>
      </c>
    </row>
    <row r="543" spans="2:65" s="1" customFormat="1" ht="16.5" customHeight="1">
      <c r="B543" s="28"/>
      <c r="C543" s="205" t="s">
        <v>1821</v>
      </c>
      <c r="D543" s="205" t="s">
        <v>557</v>
      </c>
      <c r="E543" s="206" t="s">
        <v>7978</v>
      </c>
      <c r="F543" s="207" t="s">
        <v>7979</v>
      </c>
      <c r="G543" s="208" t="s">
        <v>228</v>
      </c>
      <c r="H543" s="209">
        <v>10</v>
      </c>
      <c r="I543" s="904"/>
      <c r="J543" s="210">
        <f>ROUND(I543*H543,2)</f>
        <v>0</v>
      </c>
      <c r="K543" s="207" t="s">
        <v>2720</v>
      </c>
      <c r="L543" s="185"/>
      <c r="M543" s="186" t="s">
        <v>1</v>
      </c>
      <c r="N543" s="187" t="s">
        <v>38</v>
      </c>
      <c r="O543" s="142">
        <v>0</v>
      </c>
      <c r="P543" s="142">
        <f>O543*H543</f>
        <v>0</v>
      </c>
      <c r="Q543" s="142">
        <v>1E-3</v>
      </c>
      <c r="R543" s="142">
        <f>Q543*H543</f>
        <v>0.01</v>
      </c>
      <c r="S543" s="142">
        <v>0</v>
      </c>
      <c r="T543" s="143">
        <f>S543*H543</f>
        <v>0</v>
      </c>
      <c r="AR543" s="144" t="s">
        <v>735</v>
      </c>
      <c r="AT543" s="144" t="s">
        <v>557</v>
      </c>
      <c r="AU543" s="144" t="s">
        <v>88</v>
      </c>
      <c r="AY543" s="16" t="s">
        <v>157</v>
      </c>
      <c r="BE543" s="145">
        <f>IF(N543="základní",J543,0)</f>
        <v>0</v>
      </c>
      <c r="BF543" s="145">
        <f>IF(N543="snížená",J543,0)</f>
        <v>0</v>
      </c>
      <c r="BG543" s="145">
        <f>IF(N543="zákl. přenesená",J543,0)</f>
        <v>0</v>
      </c>
      <c r="BH543" s="145">
        <f>IF(N543="sníž. přenesená",J543,0)</f>
        <v>0</v>
      </c>
      <c r="BI543" s="145">
        <f>IF(N543="nulová",J543,0)</f>
        <v>0</v>
      </c>
      <c r="BJ543" s="16" t="s">
        <v>80</v>
      </c>
      <c r="BK543" s="145">
        <f>ROUND(I543*H543,2)</f>
        <v>0</v>
      </c>
      <c r="BL543" s="16" t="s">
        <v>188</v>
      </c>
      <c r="BM543" s="144" t="s">
        <v>7980</v>
      </c>
    </row>
    <row r="544" spans="2:65" s="1" customFormat="1" ht="24.25" customHeight="1">
      <c r="B544" s="28"/>
      <c r="C544" s="198" t="s">
        <v>1828</v>
      </c>
      <c r="D544" s="198" t="s">
        <v>160</v>
      </c>
      <c r="E544" s="199" t="s">
        <v>7981</v>
      </c>
      <c r="F544" s="200" t="s">
        <v>7982</v>
      </c>
      <c r="G544" s="201" t="s">
        <v>228</v>
      </c>
      <c r="H544" s="202">
        <v>5</v>
      </c>
      <c r="I544" s="903"/>
      <c r="J544" s="203">
        <f>ROUND(I544*H544,2)</f>
        <v>0</v>
      </c>
      <c r="K544" s="200" t="s">
        <v>2720</v>
      </c>
      <c r="L544" s="28"/>
      <c r="M544" s="140" t="s">
        <v>1</v>
      </c>
      <c r="N544" s="141" t="s">
        <v>38</v>
      </c>
      <c r="O544" s="142">
        <v>0.5</v>
      </c>
      <c r="P544" s="142">
        <f>O544*H544</f>
        <v>2.5</v>
      </c>
      <c r="Q544" s="142">
        <v>0</v>
      </c>
      <c r="R544" s="142">
        <f>Q544*H544</f>
        <v>0</v>
      </c>
      <c r="S544" s="142">
        <v>0</v>
      </c>
      <c r="T544" s="143">
        <f>S544*H544</f>
        <v>0</v>
      </c>
      <c r="AR544" s="144" t="s">
        <v>188</v>
      </c>
      <c r="AT544" s="144" t="s">
        <v>160</v>
      </c>
      <c r="AU544" s="144" t="s">
        <v>88</v>
      </c>
      <c r="AY544" s="16" t="s">
        <v>157</v>
      </c>
      <c r="BE544" s="145">
        <f>IF(N544="základní",J544,0)</f>
        <v>0</v>
      </c>
      <c r="BF544" s="145">
        <f>IF(N544="snížená",J544,0)</f>
        <v>0</v>
      </c>
      <c r="BG544" s="145">
        <f>IF(N544="zákl. přenesená",J544,0)</f>
        <v>0</v>
      </c>
      <c r="BH544" s="145">
        <f>IF(N544="sníž. přenesená",J544,0)</f>
        <v>0</v>
      </c>
      <c r="BI544" s="145">
        <f>IF(N544="nulová",J544,0)</f>
        <v>0</v>
      </c>
      <c r="BJ544" s="16" t="s">
        <v>80</v>
      </c>
      <c r="BK544" s="145">
        <f>ROUND(I544*H544,2)</f>
        <v>0</v>
      </c>
      <c r="BL544" s="16" t="s">
        <v>188</v>
      </c>
      <c r="BM544" s="144" t="s">
        <v>7983</v>
      </c>
    </row>
    <row r="545" spans="2:65" s="1" customFormat="1">
      <c r="B545" s="28"/>
      <c r="D545" s="150" t="s">
        <v>214</v>
      </c>
      <c r="F545" s="204" t="s">
        <v>7984</v>
      </c>
      <c r="L545" s="28"/>
      <c r="M545" s="152"/>
      <c r="T545" s="52"/>
      <c r="AT545" s="16" t="s">
        <v>214</v>
      </c>
      <c r="AU545" s="16" t="s">
        <v>88</v>
      </c>
    </row>
    <row r="546" spans="2:65" s="1" customFormat="1" ht="16.5" customHeight="1">
      <c r="B546" s="28"/>
      <c r="C546" s="205" t="s">
        <v>1833</v>
      </c>
      <c r="D546" s="205" t="s">
        <v>557</v>
      </c>
      <c r="E546" s="206" t="s">
        <v>7985</v>
      </c>
      <c r="F546" s="207" t="s">
        <v>7986</v>
      </c>
      <c r="G546" s="208" t="s">
        <v>228</v>
      </c>
      <c r="H546" s="209">
        <v>5</v>
      </c>
      <c r="I546" s="904"/>
      <c r="J546" s="210">
        <f>ROUND(I546*H546,2)</f>
        <v>0</v>
      </c>
      <c r="K546" s="207" t="s">
        <v>2720</v>
      </c>
      <c r="L546" s="185"/>
      <c r="M546" s="186" t="s">
        <v>1</v>
      </c>
      <c r="N546" s="187" t="s">
        <v>38</v>
      </c>
      <c r="O546" s="142">
        <v>0</v>
      </c>
      <c r="P546" s="142">
        <f>O546*H546</f>
        <v>0</v>
      </c>
      <c r="Q546" s="142">
        <v>1E-3</v>
      </c>
      <c r="R546" s="142">
        <f>Q546*H546</f>
        <v>5.0000000000000001E-3</v>
      </c>
      <c r="S546" s="142">
        <v>0</v>
      </c>
      <c r="T546" s="143">
        <f>S546*H546</f>
        <v>0</v>
      </c>
      <c r="AR546" s="144" t="s">
        <v>735</v>
      </c>
      <c r="AT546" s="144" t="s">
        <v>557</v>
      </c>
      <c r="AU546" s="144" t="s">
        <v>88</v>
      </c>
      <c r="AY546" s="16" t="s">
        <v>157</v>
      </c>
      <c r="BE546" s="145">
        <f>IF(N546="základní",J546,0)</f>
        <v>0</v>
      </c>
      <c r="BF546" s="145">
        <f>IF(N546="snížená",J546,0)</f>
        <v>0</v>
      </c>
      <c r="BG546" s="145">
        <f>IF(N546="zákl. přenesená",J546,0)</f>
        <v>0</v>
      </c>
      <c r="BH546" s="145">
        <f>IF(N546="sníž. přenesená",J546,0)</f>
        <v>0</v>
      </c>
      <c r="BI546" s="145">
        <f>IF(N546="nulová",J546,0)</f>
        <v>0</v>
      </c>
      <c r="BJ546" s="16" t="s">
        <v>80</v>
      </c>
      <c r="BK546" s="145">
        <f>ROUND(I546*H546,2)</f>
        <v>0</v>
      </c>
      <c r="BL546" s="16" t="s">
        <v>188</v>
      </c>
      <c r="BM546" s="144" t="s">
        <v>7987</v>
      </c>
    </row>
    <row r="547" spans="2:65" s="1" customFormat="1" ht="37.9" customHeight="1">
      <c r="B547" s="28"/>
      <c r="C547" s="198" t="s">
        <v>1838</v>
      </c>
      <c r="D547" s="198" t="s">
        <v>160</v>
      </c>
      <c r="E547" s="199" t="s">
        <v>7988</v>
      </c>
      <c r="F547" s="200" t="s">
        <v>7989</v>
      </c>
      <c r="G547" s="201" t="s">
        <v>163</v>
      </c>
      <c r="H547" s="202">
        <v>4</v>
      </c>
      <c r="I547" s="903"/>
      <c r="J547" s="203">
        <f>ROUND(I547*H547,2)</f>
        <v>0</v>
      </c>
      <c r="K547" s="200" t="s">
        <v>2720</v>
      </c>
      <c r="L547" s="28"/>
      <c r="M547" s="140" t="s">
        <v>1</v>
      </c>
      <c r="N547" s="141" t="s">
        <v>38</v>
      </c>
      <c r="O547" s="142">
        <v>0.85</v>
      </c>
      <c r="P547" s="142">
        <f>O547*H547</f>
        <v>3.4</v>
      </c>
      <c r="Q547" s="142">
        <v>4.9300000000000004E-3</v>
      </c>
      <c r="R547" s="142">
        <f>Q547*H547</f>
        <v>1.9720000000000001E-2</v>
      </c>
      <c r="S547" s="142">
        <v>0</v>
      </c>
      <c r="T547" s="143">
        <f>S547*H547</f>
        <v>0</v>
      </c>
      <c r="AR547" s="144" t="s">
        <v>188</v>
      </c>
      <c r="AT547" s="144" t="s">
        <v>160</v>
      </c>
      <c r="AU547" s="144" t="s">
        <v>88</v>
      </c>
      <c r="AY547" s="16" t="s">
        <v>157</v>
      </c>
      <c r="BE547" s="145">
        <f>IF(N547="základní",J547,0)</f>
        <v>0</v>
      </c>
      <c r="BF547" s="145">
        <f>IF(N547="snížená",J547,0)</f>
        <v>0</v>
      </c>
      <c r="BG547" s="145">
        <f>IF(N547="zákl. přenesená",J547,0)</f>
        <v>0</v>
      </c>
      <c r="BH547" s="145">
        <f>IF(N547="sníž. přenesená",J547,0)</f>
        <v>0</v>
      </c>
      <c r="BI547" s="145">
        <f>IF(N547="nulová",J547,0)</f>
        <v>0</v>
      </c>
      <c r="BJ547" s="16" t="s">
        <v>80</v>
      </c>
      <c r="BK547" s="145">
        <f>ROUND(I547*H547,2)</f>
        <v>0</v>
      </c>
      <c r="BL547" s="16" t="s">
        <v>188</v>
      </c>
      <c r="BM547" s="144" t="s">
        <v>7990</v>
      </c>
    </row>
    <row r="548" spans="2:65" s="1" customFormat="1">
      <c r="B548" s="28"/>
      <c r="D548" s="150" t="s">
        <v>214</v>
      </c>
      <c r="F548" s="204" t="s">
        <v>7991</v>
      </c>
      <c r="L548" s="28"/>
      <c r="M548" s="152"/>
      <c r="T548" s="52"/>
      <c r="AT548" s="16" t="s">
        <v>214</v>
      </c>
      <c r="AU548" s="16" t="s">
        <v>88</v>
      </c>
    </row>
    <row r="549" spans="2:65" s="1" customFormat="1" ht="24.25" customHeight="1">
      <c r="B549" s="28"/>
      <c r="C549" s="198" t="s">
        <v>1848</v>
      </c>
      <c r="D549" s="198" t="s">
        <v>160</v>
      </c>
      <c r="E549" s="199" t="s">
        <v>7992</v>
      </c>
      <c r="F549" s="200" t="s">
        <v>7993</v>
      </c>
      <c r="G549" s="201" t="s">
        <v>163</v>
      </c>
      <c r="H549" s="202">
        <v>4</v>
      </c>
      <c r="I549" s="903"/>
      <c r="J549" s="203">
        <f>ROUND(I549*H549,2)</f>
        <v>0</v>
      </c>
      <c r="K549" s="200" t="s">
        <v>2720</v>
      </c>
      <c r="L549" s="28"/>
      <c r="M549" s="140" t="s">
        <v>1</v>
      </c>
      <c r="N549" s="141" t="s">
        <v>38</v>
      </c>
      <c r="O549" s="142">
        <v>0.39300000000000002</v>
      </c>
      <c r="P549" s="142">
        <f>O549*H549</f>
        <v>1.5720000000000001</v>
      </c>
      <c r="Q549" s="142">
        <v>0</v>
      </c>
      <c r="R549" s="142">
        <f>Q549*H549</f>
        <v>0</v>
      </c>
      <c r="S549" s="142">
        <v>2.7199999999999998E-2</v>
      </c>
      <c r="T549" s="143">
        <f>S549*H549</f>
        <v>0.10879999999999999</v>
      </c>
      <c r="AR549" s="144" t="s">
        <v>188</v>
      </c>
      <c r="AT549" s="144" t="s">
        <v>160</v>
      </c>
      <c r="AU549" s="144" t="s">
        <v>88</v>
      </c>
      <c r="AY549" s="16" t="s">
        <v>157</v>
      </c>
      <c r="BE549" s="145">
        <f>IF(N549="základní",J549,0)</f>
        <v>0</v>
      </c>
      <c r="BF549" s="145">
        <f>IF(N549="snížená",J549,0)</f>
        <v>0</v>
      </c>
      <c r="BG549" s="145">
        <f>IF(N549="zákl. přenesená",J549,0)</f>
        <v>0</v>
      </c>
      <c r="BH549" s="145">
        <f>IF(N549="sníž. přenesená",J549,0)</f>
        <v>0</v>
      </c>
      <c r="BI549" s="145">
        <f>IF(N549="nulová",J549,0)</f>
        <v>0</v>
      </c>
      <c r="BJ549" s="16" t="s">
        <v>80</v>
      </c>
      <c r="BK549" s="145">
        <f>ROUND(I549*H549,2)</f>
        <v>0</v>
      </c>
      <c r="BL549" s="16" t="s">
        <v>188</v>
      </c>
      <c r="BM549" s="144" t="s">
        <v>7994</v>
      </c>
    </row>
    <row r="550" spans="2:65" s="1" customFormat="1">
      <c r="B550" s="28"/>
      <c r="D550" s="150" t="s">
        <v>214</v>
      </c>
      <c r="F550" s="204" t="s">
        <v>7995</v>
      </c>
      <c r="L550" s="28"/>
      <c r="M550" s="152"/>
      <c r="T550" s="52"/>
      <c r="AT550" s="16" t="s">
        <v>214</v>
      </c>
      <c r="AU550" s="16" t="s">
        <v>88</v>
      </c>
    </row>
    <row r="551" spans="2:65" s="1" customFormat="1" ht="16.5" customHeight="1">
      <c r="B551" s="28"/>
      <c r="C551" s="198" t="s">
        <v>1855</v>
      </c>
      <c r="D551" s="198" t="s">
        <v>160</v>
      </c>
      <c r="E551" s="199" t="s">
        <v>7996</v>
      </c>
      <c r="F551" s="200" t="s">
        <v>7997</v>
      </c>
      <c r="G551" s="201" t="s">
        <v>163</v>
      </c>
      <c r="H551" s="202">
        <v>6</v>
      </c>
      <c r="I551" s="903"/>
      <c r="J551" s="203">
        <f>ROUND(I551*H551,2)</f>
        <v>0</v>
      </c>
      <c r="K551" s="200" t="s">
        <v>2720</v>
      </c>
      <c r="L551" s="28"/>
      <c r="M551" s="140" t="s">
        <v>1</v>
      </c>
      <c r="N551" s="141" t="s">
        <v>38</v>
      </c>
      <c r="O551" s="142">
        <v>1.5</v>
      </c>
      <c r="P551" s="142">
        <f>O551*H551</f>
        <v>9</v>
      </c>
      <c r="Q551" s="142">
        <v>6.4000000000000005E-4</v>
      </c>
      <c r="R551" s="142">
        <f>Q551*H551</f>
        <v>3.8400000000000005E-3</v>
      </c>
      <c r="S551" s="142">
        <v>0</v>
      </c>
      <c r="T551" s="143">
        <f>S551*H551</f>
        <v>0</v>
      </c>
      <c r="AR551" s="144" t="s">
        <v>188</v>
      </c>
      <c r="AT551" s="144" t="s">
        <v>160</v>
      </c>
      <c r="AU551" s="144" t="s">
        <v>88</v>
      </c>
      <c r="AY551" s="16" t="s">
        <v>157</v>
      </c>
      <c r="BE551" s="145">
        <f>IF(N551="základní",J551,0)</f>
        <v>0</v>
      </c>
      <c r="BF551" s="145">
        <f>IF(N551="snížená",J551,0)</f>
        <v>0</v>
      </c>
      <c r="BG551" s="145">
        <f>IF(N551="zákl. přenesená",J551,0)</f>
        <v>0</v>
      </c>
      <c r="BH551" s="145">
        <f>IF(N551="sníž. přenesená",J551,0)</f>
        <v>0</v>
      </c>
      <c r="BI551" s="145">
        <f>IF(N551="nulová",J551,0)</f>
        <v>0</v>
      </c>
      <c r="BJ551" s="16" t="s">
        <v>80</v>
      </c>
      <c r="BK551" s="145">
        <f>ROUND(I551*H551,2)</f>
        <v>0</v>
      </c>
      <c r="BL551" s="16" t="s">
        <v>188</v>
      </c>
      <c r="BM551" s="144" t="s">
        <v>7998</v>
      </c>
    </row>
    <row r="552" spans="2:65" s="1" customFormat="1">
      <c r="B552" s="28"/>
      <c r="D552" s="150" t="s">
        <v>214</v>
      </c>
      <c r="F552" s="204" t="s">
        <v>7999</v>
      </c>
      <c r="L552" s="28"/>
      <c r="M552" s="152"/>
      <c r="T552" s="52"/>
      <c r="AT552" s="16" t="s">
        <v>214</v>
      </c>
      <c r="AU552" s="16" t="s">
        <v>88</v>
      </c>
    </row>
    <row r="553" spans="2:65" s="1" customFormat="1" ht="44.25" customHeight="1">
      <c r="B553" s="28"/>
      <c r="C553" s="205" t="s">
        <v>1860</v>
      </c>
      <c r="D553" s="205" t="s">
        <v>557</v>
      </c>
      <c r="E553" s="206" t="s">
        <v>8000</v>
      </c>
      <c r="F553" s="207" t="s">
        <v>8001</v>
      </c>
      <c r="G553" s="208" t="s">
        <v>7355</v>
      </c>
      <c r="H553" s="209">
        <v>6</v>
      </c>
      <c r="I553" s="904"/>
      <c r="J553" s="210">
        <f>ROUND(I553*H553,2)</f>
        <v>0</v>
      </c>
      <c r="K553" s="207" t="s">
        <v>1</v>
      </c>
      <c r="L553" s="185"/>
      <c r="M553" s="186" t="s">
        <v>1</v>
      </c>
      <c r="N553" s="187" t="s">
        <v>38</v>
      </c>
      <c r="O553" s="142">
        <v>0</v>
      </c>
      <c r="P553" s="142">
        <f>O553*H553</f>
        <v>0</v>
      </c>
      <c r="Q553" s="142">
        <v>0</v>
      </c>
      <c r="R553" s="142">
        <f>Q553*H553</f>
        <v>0</v>
      </c>
      <c r="S553" s="142">
        <v>0</v>
      </c>
      <c r="T553" s="143">
        <f>S553*H553</f>
        <v>0</v>
      </c>
      <c r="AR553" s="144" t="s">
        <v>735</v>
      </c>
      <c r="AT553" s="144" t="s">
        <v>557</v>
      </c>
      <c r="AU553" s="144" t="s">
        <v>88</v>
      </c>
      <c r="AY553" s="16" t="s">
        <v>157</v>
      </c>
      <c r="BE553" s="145">
        <f>IF(N553="základní",J553,0)</f>
        <v>0</v>
      </c>
      <c r="BF553" s="145">
        <f>IF(N553="snížená",J553,0)</f>
        <v>0</v>
      </c>
      <c r="BG553" s="145">
        <f>IF(N553="zákl. přenesená",J553,0)</f>
        <v>0</v>
      </c>
      <c r="BH553" s="145">
        <f>IF(N553="sníž. přenesená",J553,0)</f>
        <v>0</v>
      </c>
      <c r="BI553" s="145">
        <f>IF(N553="nulová",J553,0)</f>
        <v>0</v>
      </c>
      <c r="BJ553" s="16" t="s">
        <v>80</v>
      </c>
      <c r="BK553" s="145">
        <f>ROUND(I553*H553,2)</f>
        <v>0</v>
      </c>
      <c r="BL553" s="16" t="s">
        <v>188</v>
      </c>
      <c r="BM553" s="144" t="s">
        <v>8002</v>
      </c>
    </row>
    <row r="554" spans="2:65" s="1" customFormat="1" ht="37.9" customHeight="1">
      <c r="B554" s="28"/>
      <c r="C554" s="198" t="s">
        <v>1868</v>
      </c>
      <c r="D554" s="198" t="s">
        <v>160</v>
      </c>
      <c r="E554" s="199" t="s">
        <v>8003</v>
      </c>
      <c r="F554" s="200" t="s">
        <v>8004</v>
      </c>
      <c r="G554" s="201" t="s">
        <v>163</v>
      </c>
      <c r="H554" s="202">
        <v>1</v>
      </c>
      <c r="I554" s="903"/>
      <c r="J554" s="203">
        <f>ROUND(I554*H554,2)</f>
        <v>0</v>
      </c>
      <c r="K554" s="200" t="s">
        <v>2720</v>
      </c>
      <c r="L554" s="28"/>
      <c r="M554" s="140" t="s">
        <v>1</v>
      </c>
      <c r="N554" s="141" t="s">
        <v>38</v>
      </c>
      <c r="O554" s="142">
        <v>2.3199999999999998</v>
      </c>
      <c r="P554" s="142">
        <f>O554*H554</f>
        <v>2.3199999999999998</v>
      </c>
      <c r="Q554" s="142">
        <v>5.0699999999999999E-3</v>
      </c>
      <c r="R554" s="142">
        <f>Q554*H554</f>
        <v>5.0699999999999999E-3</v>
      </c>
      <c r="S554" s="142">
        <v>0</v>
      </c>
      <c r="T554" s="143">
        <f>S554*H554</f>
        <v>0</v>
      </c>
      <c r="AR554" s="144" t="s">
        <v>188</v>
      </c>
      <c r="AT554" s="144" t="s">
        <v>160</v>
      </c>
      <c r="AU554" s="144" t="s">
        <v>88</v>
      </c>
      <c r="AY554" s="16" t="s">
        <v>157</v>
      </c>
      <c r="BE554" s="145">
        <f>IF(N554="základní",J554,0)</f>
        <v>0</v>
      </c>
      <c r="BF554" s="145">
        <f>IF(N554="snížená",J554,0)</f>
        <v>0</v>
      </c>
      <c r="BG554" s="145">
        <f>IF(N554="zákl. přenesená",J554,0)</f>
        <v>0</v>
      </c>
      <c r="BH554" s="145">
        <f>IF(N554="sníž. přenesená",J554,0)</f>
        <v>0</v>
      </c>
      <c r="BI554" s="145">
        <f>IF(N554="nulová",J554,0)</f>
        <v>0</v>
      </c>
      <c r="BJ554" s="16" t="s">
        <v>80</v>
      </c>
      <c r="BK554" s="145">
        <f>ROUND(I554*H554,2)</f>
        <v>0</v>
      </c>
      <c r="BL554" s="16" t="s">
        <v>188</v>
      </c>
      <c r="BM554" s="144" t="s">
        <v>8005</v>
      </c>
    </row>
    <row r="555" spans="2:65" s="1" customFormat="1">
      <c r="B555" s="28"/>
      <c r="D555" s="150" t="s">
        <v>214</v>
      </c>
      <c r="F555" s="204" t="s">
        <v>8006</v>
      </c>
      <c r="L555" s="28"/>
      <c r="M555" s="152"/>
      <c r="T555" s="52"/>
      <c r="AT555" s="16" t="s">
        <v>214</v>
      </c>
      <c r="AU555" s="16" t="s">
        <v>88</v>
      </c>
    </row>
    <row r="556" spans="2:65" s="1" customFormat="1" ht="24.25" customHeight="1">
      <c r="B556" s="28"/>
      <c r="C556" s="205" t="s">
        <v>1873</v>
      </c>
      <c r="D556" s="205" t="s">
        <v>557</v>
      </c>
      <c r="E556" s="206" t="s">
        <v>8007</v>
      </c>
      <c r="F556" s="207" t="s">
        <v>8008</v>
      </c>
      <c r="G556" s="208" t="s">
        <v>228</v>
      </c>
      <c r="H556" s="209">
        <v>1</v>
      </c>
      <c r="I556" s="904"/>
      <c r="J556" s="210">
        <f>ROUND(I556*H556,2)</f>
        <v>0</v>
      </c>
      <c r="K556" s="207" t="s">
        <v>1</v>
      </c>
      <c r="L556" s="185"/>
      <c r="M556" s="186" t="s">
        <v>1</v>
      </c>
      <c r="N556" s="187" t="s">
        <v>38</v>
      </c>
      <c r="O556" s="142">
        <v>0</v>
      </c>
      <c r="P556" s="142">
        <f>O556*H556</f>
        <v>0</v>
      </c>
      <c r="Q556" s="142">
        <v>1.9E-2</v>
      </c>
      <c r="R556" s="142">
        <f>Q556*H556</f>
        <v>1.9E-2</v>
      </c>
      <c r="S556" s="142">
        <v>0</v>
      </c>
      <c r="T556" s="143">
        <f>S556*H556</f>
        <v>0</v>
      </c>
      <c r="AR556" s="144" t="s">
        <v>735</v>
      </c>
      <c r="AT556" s="144" t="s">
        <v>557</v>
      </c>
      <c r="AU556" s="144" t="s">
        <v>88</v>
      </c>
      <c r="AY556" s="16" t="s">
        <v>157</v>
      </c>
      <c r="BE556" s="145">
        <f>IF(N556="základní",J556,0)</f>
        <v>0</v>
      </c>
      <c r="BF556" s="145">
        <f>IF(N556="snížená",J556,0)</f>
        <v>0</v>
      </c>
      <c r="BG556" s="145">
        <f>IF(N556="zákl. přenesená",J556,0)</f>
        <v>0</v>
      </c>
      <c r="BH556" s="145">
        <f>IF(N556="sníž. přenesená",J556,0)</f>
        <v>0</v>
      </c>
      <c r="BI556" s="145">
        <f>IF(N556="nulová",J556,0)</f>
        <v>0</v>
      </c>
      <c r="BJ556" s="16" t="s">
        <v>80</v>
      </c>
      <c r="BK556" s="145">
        <f>ROUND(I556*H556,2)</f>
        <v>0</v>
      </c>
      <c r="BL556" s="16" t="s">
        <v>188</v>
      </c>
      <c r="BM556" s="144" t="s">
        <v>8009</v>
      </c>
    </row>
    <row r="557" spans="2:65" s="1" customFormat="1" ht="24.25" customHeight="1">
      <c r="B557" s="28"/>
      <c r="C557" s="198" t="s">
        <v>1877</v>
      </c>
      <c r="D557" s="198" t="s">
        <v>160</v>
      </c>
      <c r="E557" s="199" t="s">
        <v>8010</v>
      </c>
      <c r="F557" s="200" t="s">
        <v>8011</v>
      </c>
      <c r="G557" s="201" t="s">
        <v>228</v>
      </c>
      <c r="H557" s="202">
        <v>4</v>
      </c>
      <c r="I557" s="903"/>
      <c r="J557" s="203">
        <f>ROUND(I557*H557,2)</f>
        <v>0</v>
      </c>
      <c r="K557" s="200" t="s">
        <v>2720</v>
      </c>
      <c r="L557" s="28"/>
      <c r="M557" s="140" t="s">
        <v>1</v>
      </c>
      <c r="N557" s="141" t="s">
        <v>38</v>
      </c>
      <c r="O557" s="142">
        <v>0.17599999999999999</v>
      </c>
      <c r="P557" s="142">
        <f>O557*H557</f>
        <v>0.70399999999999996</v>
      </c>
      <c r="Q557" s="142">
        <v>1.09E-3</v>
      </c>
      <c r="R557" s="142">
        <f>Q557*H557</f>
        <v>4.3600000000000002E-3</v>
      </c>
      <c r="S557" s="142">
        <v>0</v>
      </c>
      <c r="T557" s="143">
        <f>S557*H557</f>
        <v>0</v>
      </c>
      <c r="AR557" s="144" t="s">
        <v>188</v>
      </c>
      <c r="AT557" s="144" t="s">
        <v>160</v>
      </c>
      <c r="AU557" s="144" t="s">
        <v>88</v>
      </c>
      <c r="AY557" s="16" t="s">
        <v>157</v>
      </c>
      <c r="BE557" s="145">
        <f>IF(N557="základní",J557,0)</f>
        <v>0</v>
      </c>
      <c r="BF557" s="145">
        <f>IF(N557="snížená",J557,0)</f>
        <v>0</v>
      </c>
      <c r="BG557" s="145">
        <f>IF(N557="zákl. přenesená",J557,0)</f>
        <v>0</v>
      </c>
      <c r="BH557" s="145">
        <f>IF(N557="sníž. přenesená",J557,0)</f>
        <v>0</v>
      </c>
      <c r="BI557" s="145">
        <f>IF(N557="nulová",J557,0)</f>
        <v>0</v>
      </c>
      <c r="BJ557" s="16" t="s">
        <v>80</v>
      </c>
      <c r="BK557" s="145">
        <f>ROUND(I557*H557,2)</f>
        <v>0</v>
      </c>
      <c r="BL557" s="16" t="s">
        <v>188</v>
      </c>
      <c r="BM557" s="144" t="s">
        <v>8012</v>
      </c>
    </row>
    <row r="558" spans="2:65" s="1" customFormat="1">
      <c r="B558" s="28"/>
      <c r="D558" s="150" t="s">
        <v>214</v>
      </c>
      <c r="F558" s="204" t="s">
        <v>8013</v>
      </c>
      <c r="L558" s="28"/>
      <c r="M558" s="152"/>
      <c r="T558" s="52"/>
      <c r="AT558" s="16" t="s">
        <v>214</v>
      </c>
      <c r="AU558" s="16" t="s">
        <v>88</v>
      </c>
    </row>
    <row r="559" spans="2:65" s="1" customFormat="1" ht="16.5" customHeight="1">
      <c r="B559" s="28"/>
      <c r="C559" s="198" t="s">
        <v>5558</v>
      </c>
      <c r="D559" s="198" t="s">
        <v>160</v>
      </c>
      <c r="E559" s="199" t="s">
        <v>8014</v>
      </c>
      <c r="F559" s="200" t="s">
        <v>8015</v>
      </c>
      <c r="G559" s="201" t="s">
        <v>163</v>
      </c>
      <c r="H559" s="202">
        <v>24</v>
      </c>
      <c r="I559" s="903"/>
      <c r="J559" s="203">
        <f>ROUND(I559*H559,2)</f>
        <v>0</v>
      </c>
      <c r="K559" s="200" t="s">
        <v>2720</v>
      </c>
      <c r="L559" s="28"/>
      <c r="M559" s="140" t="s">
        <v>1</v>
      </c>
      <c r="N559" s="141" t="s">
        <v>38</v>
      </c>
      <c r="O559" s="142">
        <v>0.217</v>
      </c>
      <c r="P559" s="142">
        <f>O559*H559</f>
        <v>5.2080000000000002</v>
      </c>
      <c r="Q559" s="142">
        <v>0</v>
      </c>
      <c r="R559" s="142">
        <f>Q559*H559</f>
        <v>0</v>
      </c>
      <c r="S559" s="142">
        <v>1.56E-3</v>
      </c>
      <c r="T559" s="143">
        <f>S559*H559</f>
        <v>3.7440000000000001E-2</v>
      </c>
      <c r="AR559" s="144" t="s">
        <v>188</v>
      </c>
      <c r="AT559" s="144" t="s">
        <v>160</v>
      </c>
      <c r="AU559" s="144" t="s">
        <v>88</v>
      </c>
      <c r="AY559" s="16" t="s">
        <v>157</v>
      </c>
      <c r="BE559" s="145">
        <f>IF(N559="základní",J559,0)</f>
        <v>0</v>
      </c>
      <c r="BF559" s="145">
        <f>IF(N559="snížená",J559,0)</f>
        <v>0</v>
      </c>
      <c r="BG559" s="145">
        <f>IF(N559="zákl. přenesená",J559,0)</f>
        <v>0</v>
      </c>
      <c r="BH559" s="145">
        <f>IF(N559="sníž. přenesená",J559,0)</f>
        <v>0</v>
      </c>
      <c r="BI559" s="145">
        <f>IF(N559="nulová",J559,0)</f>
        <v>0</v>
      </c>
      <c r="BJ559" s="16" t="s">
        <v>80</v>
      </c>
      <c r="BK559" s="145">
        <f>ROUND(I559*H559,2)</f>
        <v>0</v>
      </c>
      <c r="BL559" s="16" t="s">
        <v>188</v>
      </c>
      <c r="BM559" s="144" t="s">
        <v>8016</v>
      </c>
    </row>
    <row r="560" spans="2:65" s="1" customFormat="1">
      <c r="B560" s="28"/>
      <c r="D560" s="150" t="s">
        <v>214</v>
      </c>
      <c r="F560" s="204" t="s">
        <v>8017</v>
      </c>
      <c r="L560" s="28"/>
      <c r="M560" s="152"/>
      <c r="T560" s="52"/>
      <c r="AT560" s="16" t="s">
        <v>214</v>
      </c>
      <c r="AU560" s="16" t="s">
        <v>88</v>
      </c>
    </row>
    <row r="561" spans="2:65" s="1" customFormat="1" ht="24.25" customHeight="1">
      <c r="B561" s="28"/>
      <c r="C561" s="198" t="s">
        <v>5563</v>
      </c>
      <c r="D561" s="198" t="s">
        <v>160</v>
      </c>
      <c r="E561" s="199" t="s">
        <v>8018</v>
      </c>
      <c r="F561" s="200" t="s">
        <v>8019</v>
      </c>
      <c r="G561" s="201" t="s">
        <v>163</v>
      </c>
      <c r="H561" s="202">
        <v>1</v>
      </c>
      <c r="I561" s="903"/>
      <c r="J561" s="203">
        <f>ROUND(I561*H561,2)</f>
        <v>0</v>
      </c>
      <c r="K561" s="200" t="s">
        <v>2720</v>
      </c>
      <c r="L561" s="28"/>
      <c r="M561" s="140" t="s">
        <v>1</v>
      </c>
      <c r="N561" s="141" t="s">
        <v>38</v>
      </c>
      <c r="O561" s="142">
        <v>0.2</v>
      </c>
      <c r="P561" s="142">
        <f>O561*H561</f>
        <v>0.2</v>
      </c>
      <c r="Q561" s="142">
        <v>1.9599999999999999E-3</v>
      </c>
      <c r="R561" s="142">
        <f>Q561*H561</f>
        <v>1.9599999999999999E-3</v>
      </c>
      <c r="S561" s="142">
        <v>0</v>
      </c>
      <c r="T561" s="143">
        <f>S561*H561</f>
        <v>0</v>
      </c>
      <c r="AR561" s="144" t="s">
        <v>188</v>
      </c>
      <c r="AT561" s="144" t="s">
        <v>160</v>
      </c>
      <c r="AU561" s="144" t="s">
        <v>88</v>
      </c>
      <c r="AY561" s="16" t="s">
        <v>157</v>
      </c>
      <c r="BE561" s="145">
        <f>IF(N561="základní",J561,0)</f>
        <v>0</v>
      </c>
      <c r="BF561" s="145">
        <f>IF(N561="snížená",J561,0)</f>
        <v>0</v>
      </c>
      <c r="BG561" s="145">
        <f>IF(N561="zákl. přenesená",J561,0)</f>
        <v>0</v>
      </c>
      <c r="BH561" s="145">
        <f>IF(N561="sníž. přenesená",J561,0)</f>
        <v>0</v>
      </c>
      <c r="BI561" s="145">
        <f>IF(N561="nulová",J561,0)</f>
        <v>0</v>
      </c>
      <c r="BJ561" s="16" t="s">
        <v>80</v>
      </c>
      <c r="BK561" s="145">
        <f>ROUND(I561*H561,2)</f>
        <v>0</v>
      </c>
      <c r="BL561" s="16" t="s">
        <v>188</v>
      </c>
      <c r="BM561" s="144" t="s">
        <v>8020</v>
      </c>
    </row>
    <row r="562" spans="2:65" s="1" customFormat="1">
      <c r="B562" s="28"/>
      <c r="D562" s="150" t="s">
        <v>214</v>
      </c>
      <c r="F562" s="204" t="s">
        <v>8021</v>
      </c>
      <c r="L562" s="28"/>
      <c r="M562" s="152"/>
      <c r="T562" s="52"/>
      <c r="AT562" s="16" t="s">
        <v>214</v>
      </c>
      <c r="AU562" s="16" t="s">
        <v>88</v>
      </c>
    </row>
    <row r="563" spans="2:65" s="1" customFormat="1" ht="24.25" customHeight="1">
      <c r="B563" s="28"/>
      <c r="C563" s="198" t="s">
        <v>5567</v>
      </c>
      <c r="D563" s="198" t="s">
        <v>160</v>
      </c>
      <c r="E563" s="199" t="s">
        <v>8022</v>
      </c>
      <c r="F563" s="200" t="s">
        <v>8023</v>
      </c>
      <c r="G563" s="201" t="s">
        <v>163</v>
      </c>
      <c r="H563" s="202">
        <v>6</v>
      </c>
      <c r="I563" s="903"/>
      <c r="J563" s="203">
        <f>ROUND(I563*H563,2)</f>
        <v>0</v>
      </c>
      <c r="K563" s="200" t="s">
        <v>2720</v>
      </c>
      <c r="L563" s="28"/>
      <c r="M563" s="140" t="s">
        <v>1</v>
      </c>
      <c r="N563" s="141" t="s">
        <v>38</v>
      </c>
      <c r="O563" s="142">
        <v>0.2</v>
      </c>
      <c r="P563" s="142">
        <f>O563*H563</f>
        <v>1.2000000000000002</v>
      </c>
      <c r="Q563" s="142">
        <v>1.9599999999999999E-3</v>
      </c>
      <c r="R563" s="142">
        <f>Q563*H563</f>
        <v>1.176E-2</v>
      </c>
      <c r="S563" s="142">
        <v>0</v>
      </c>
      <c r="T563" s="143">
        <f>S563*H563</f>
        <v>0</v>
      </c>
      <c r="AR563" s="144" t="s">
        <v>188</v>
      </c>
      <c r="AT563" s="144" t="s">
        <v>160</v>
      </c>
      <c r="AU563" s="144" t="s">
        <v>88</v>
      </c>
      <c r="AY563" s="16" t="s">
        <v>157</v>
      </c>
      <c r="BE563" s="145">
        <f>IF(N563="základní",J563,0)</f>
        <v>0</v>
      </c>
      <c r="BF563" s="145">
        <f>IF(N563="snížená",J563,0)</f>
        <v>0</v>
      </c>
      <c r="BG563" s="145">
        <f>IF(N563="zákl. přenesená",J563,0)</f>
        <v>0</v>
      </c>
      <c r="BH563" s="145">
        <f>IF(N563="sníž. přenesená",J563,0)</f>
        <v>0</v>
      </c>
      <c r="BI563" s="145">
        <f>IF(N563="nulová",J563,0)</f>
        <v>0</v>
      </c>
      <c r="BJ563" s="16" t="s">
        <v>80</v>
      </c>
      <c r="BK563" s="145">
        <f>ROUND(I563*H563,2)</f>
        <v>0</v>
      </c>
      <c r="BL563" s="16" t="s">
        <v>188</v>
      </c>
      <c r="BM563" s="144" t="s">
        <v>8024</v>
      </c>
    </row>
    <row r="564" spans="2:65" s="1" customFormat="1">
      <c r="B564" s="28"/>
      <c r="D564" s="150" t="s">
        <v>214</v>
      </c>
      <c r="F564" s="204" t="s">
        <v>8025</v>
      </c>
      <c r="L564" s="28"/>
      <c r="M564" s="152"/>
      <c r="T564" s="52"/>
      <c r="AT564" s="16" t="s">
        <v>214</v>
      </c>
      <c r="AU564" s="16" t="s">
        <v>88</v>
      </c>
    </row>
    <row r="565" spans="2:65" s="1" customFormat="1" ht="24.25" customHeight="1">
      <c r="B565" s="28"/>
      <c r="C565" s="198" t="s">
        <v>5571</v>
      </c>
      <c r="D565" s="198" t="s">
        <v>160</v>
      </c>
      <c r="E565" s="199" t="s">
        <v>8026</v>
      </c>
      <c r="F565" s="200" t="s">
        <v>8027</v>
      </c>
      <c r="G565" s="201" t="s">
        <v>163</v>
      </c>
      <c r="H565" s="202">
        <v>4</v>
      </c>
      <c r="I565" s="903"/>
      <c r="J565" s="203">
        <f>ROUND(I565*H565,2)</f>
        <v>0</v>
      </c>
      <c r="K565" s="200" t="s">
        <v>2720</v>
      </c>
      <c r="L565" s="28"/>
      <c r="M565" s="140" t="s">
        <v>1</v>
      </c>
      <c r="N565" s="141" t="s">
        <v>38</v>
      </c>
      <c r="O565" s="142">
        <v>0.2</v>
      </c>
      <c r="P565" s="142">
        <f>O565*H565</f>
        <v>0.8</v>
      </c>
      <c r="Q565" s="142">
        <v>1.8E-3</v>
      </c>
      <c r="R565" s="142">
        <f>Q565*H565</f>
        <v>7.1999999999999998E-3</v>
      </c>
      <c r="S565" s="142">
        <v>0</v>
      </c>
      <c r="T565" s="143">
        <f>S565*H565</f>
        <v>0</v>
      </c>
      <c r="AR565" s="144" t="s">
        <v>188</v>
      </c>
      <c r="AT565" s="144" t="s">
        <v>160</v>
      </c>
      <c r="AU565" s="144" t="s">
        <v>88</v>
      </c>
      <c r="AY565" s="16" t="s">
        <v>157</v>
      </c>
      <c r="BE565" s="145">
        <f>IF(N565="základní",J565,0)</f>
        <v>0</v>
      </c>
      <c r="BF565" s="145">
        <f>IF(N565="snížená",J565,0)</f>
        <v>0</v>
      </c>
      <c r="BG565" s="145">
        <f>IF(N565="zákl. přenesená",J565,0)</f>
        <v>0</v>
      </c>
      <c r="BH565" s="145">
        <f>IF(N565="sníž. přenesená",J565,0)</f>
        <v>0</v>
      </c>
      <c r="BI565" s="145">
        <f>IF(N565="nulová",J565,0)</f>
        <v>0</v>
      </c>
      <c r="BJ565" s="16" t="s">
        <v>80</v>
      </c>
      <c r="BK565" s="145">
        <f>ROUND(I565*H565,2)</f>
        <v>0</v>
      </c>
      <c r="BL565" s="16" t="s">
        <v>188</v>
      </c>
      <c r="BM565" s="144" t="s">
        <v>8028</v>
      </c>
    </row>
    <row r="566" spans="2:65" s="1" customFormat="1">
      <c r="B566" s="28"/>
      <c r="D566" s="150" t="s">
        <v>214</v>
      </c>
      <c r="F566" s="204" t="s">
        <v>8029</v>
      </c>
      <c r="L566" s="28"/>
      <c r="M566" s="152"/>
      <c r="T566" s="52"/>
      <c r="AT566" s="16" t="s">
        <v>214</v>
      </c>
      <c r="AU566" s="16" t="s">
        <v>88</v>
      </c>
    </row>
    <row r="567" spans="2:65" s="1" customFormat="1" ht="24.25" customHeight="1">
      <c r="B567" s="28"/>
      <c r="C567" s="198" t="s">
        <v>5577</v>
      </c>
      <c r="D567" s="198" t="s">
        <v>160</v>
      </c>
      <c r="E567" s="199" t="s">
        <v>8030</v>
      </c>
      <c r="F567" s="200" t="s">
        <v>8031</v>
      </c>
      <c r="G567" s="201" t="s">
        <v>163</v>
      </c>
      <c r="H567" s="202">
        <v>24</v>
      </c>
      <c r="I567" s="903"/>
      <c r="J567" s="203">
        <f>ROUND(I567*H567,2)</f>
        <v>0</v>
      </c>
      <c r="K567" s="200" t="s">
        <v>2720</v>
      </c>
      <c r="L567" s="28"/>
      <c r="M567" s="140" t="s">
        <v>1</v>
      </c>
      <c r="N567" s="141" t="s">
        <v>38</v>
      </c>
      <c r="O567" s="142">
        <v>0.5</v>
      </c>
      <c r="P567" s="142">
        <f>O567*H567</f>
        <v>12</v>
      </c>
      <c r="Q567" s="142">
        <v>2.8400000000000001E-3</v>
      </c>
      <c r="R567" s="142">
        <f>Q567*H567</f>
        <v>6.8159999999999998E-2</v>
      </c>
      <c r="S567" s="142">
        <v>0</v>
      </c>
      <c r="T567" s="143">
        <f>S567*H567</f>
        <v>0</v>
      </c>
      <c r="AR567" s="144" t="s">
        <v>188</v>
      </c>
      <c r="AT567" s="144" t="s">
        <v>160</v>
      </c>
      <c r="AU567" s="144" t="s">
        <v>88</v>
      </c>
      <c r="AY567" s="16" t="s">
        <v>157</v>
      </c>
      <c r="BE567" s="145">
        <f>IF(N567="základní",J567,0)</f>
        <v>0</v>
      </c>
      <c r="BF567" s="145">
        <f>IF(N567="snížená",J567,0)</f>
        <v>0</v>
      </c>
      <c r="BG567" s="145">
        <f>IF(N567="zákl. přenesená",J567,0)</f>
        <v>0</v>
      </c>
      <c r="BH567" s="145">
        <f>IF(N567="sníž. přenesená",J567,0)</f>
        <v>0</v>
      </c>
      <c r="BI567" s="145">
        <f>IF(N567="nulová",J567,0)</f>
        <v>0</v>
      </c>
      <c r="BJ567" s="16" t="s">
        <v>80</v>
      </c>
      <c r="BK567" s="145">
        <f>ROUND(I567*H567,2)</f>
        <v>0</v>
      </c>
      <c r="BL567" s="16" t="s">
        <v>188</v>
      </c>
      <c r="BM567" s="144" t="s">
        <v>8032</v>
      </c>
    </row>
    <row r="568" spans="2:65" s="1" customFormat="1">
      <c r="B568" s="28"/>
      <c r="D568" s="150" t="s">
        <v>214</v>
      </c>
      <c r="F568" s="204" t="s">
        <v>8033</v>
      </c>
      <c r="L568" s="28"/>
      <c r="M568" s="152"/>
      <c r="T568" s="52"/>
      <c r="AT568" s="16" t="s">
        <v>214</v>
      </c>
      <c r="AU568" s="16" t="s">
        <v>88</v>
      </c>
    </row>
    <row r="569" spans="2:65" s="1" customFormat="1" ht="21.75" customHeight="1">
      <c r="B569" s="28"/>
      <c r="C569" s="198" t="s">
        <v>5584</v>
      </c>
      <c r="D569" s="198" t="s">
        <v>160</v>
      </c>
      <c r="E569" s="199" t="s">
        <v>8034</v>
      </c>
      <c r="F569" s="200" t="s">
        <v>8035</v>
      </c>
      <c r="G569" s="201" t="s">
        <v>228</v>
      </c>
      <c r="H569" s="202">
        <v>24</v>
      </c>
      <c r="I569" s="903"/>
      <c r="J569" s="203">
        <f>ROUND(I569*H569,2)</f>
        <v>0</v>
      </c>
      <c r="K569" s="200" t="s">
        <v>1</v>
      </c>
      <c r="L569" s="28"/>
      <c r="M569" s="140" t="s">
        <v>1</v>
      </c>
      <c r="N569" s="141" t="s">
        <v>38</v>
      </c>
      <c r="O569" s="142">
        <v>0</v>
      </c>
      <c r="P569" s="142">
        <f>O569*H569</f>
        <v>0</v>
      </c>
      <c r="Q569" s="142">
        <v>0</v>
      </c>
      <c r="R569" s="142">
        <f>Q569*H569</f>
        <v>0</v>
      </c>
      <c r="S569" s="142">
        <v>0</v>
      </c>
      <c r="T569" s="143">
        <f>S569*H569</f>
        <v>0</v>
      </c>
      <c r="AR569" s="144" t="s">
        <v>188</v>
      </c>
      <c r="AT569" s="144" t="s">
        <v>160</v>
      </c>
      <c r="AU569" s="144" t="s">
        <v>88</v>
      </c>
      <c r="AY569" s="16" t="s">
        <v>157</v>
      </c>
      <c r="BE569" s="145">
        <f>IF(N569="základní",J569,0)</f>
        <v>0</v>
      </c>
      <c r="BF569" s="145">
        <f>IF(N569="snížená",J569,0)</f>
        <v>0</v>
      </c>
      <c r="BG569" s="145">
        <f>IF(N569="zákl. přenesená",J569,0)</f>
        <v>0</v>
      </c>
      <c r="BH569" s="145">
        <f>IF(N569="sníž. přenesená",J569,0)</f>
        <v>0</v>
      </c>
      <c r="BI569" s="145">
        <f>IF(N569="nulová",J569,0)</f>
        <v>0</v>
      </c>
      <c r="BJ569" s="16" t="s">
        <v>80</v>
      </c>
      <c r="BK569" s="145">
        <f>ROUND(I569*H569,2)</f>
        <v>0</v>
      </c>
      <c r="BL569" s="16" t="s">
        <v>188</v>
      </c>
      <c r="BM569" s="144" t="s">
        <v>8036</v>
      </c>
    </row>
    <row r="570" spans="2:65" s="1" customFormat="1" ht="24.25" customHeight="1">
      <c r="B570" s="28"/>
      <c r="C570" s="198" t="s">
        <v>5588</v>
      </c>
      <c r="D570" s="198" t="s">
        <v>160</v>
      </c>
      <c r="E570" s="199" t="s">
        <v>8037</v>
      </c>
      <c r="F570" s="200" t="s">
        <v>8038</v>
      </c>
      <c r="G570" s="201" t="s">
        <v>228</v>
      </c>
      <c r="H570" s="202">
        <v>4</v>
      </c>
      <c r="I570" s="903"/>
      <c r="J570" s="203">
        <f>ROUND(I570*H570,2)</f>
        <v>0</v>
      </c>
      <c r="K570" s="200" t="s">
        <v>2720</v>
      </c>
      <c r="L570" s="28"/>
      <c r="M570" s="140" t="s">
        <v>1</v>
      </c>
      <c r="N570" s="141" t="s">
        <v>38</v>
      </c>
      <c r="O570" s="142">
        <v>0.40699999999999997</v>
      </c>
      <c r="P570" s="142">
        <f>O570*H570</f>
        <v>1.6279999999999999</v>
      </c>
      <c r="Q570" s="142">
        <v>0</v>
      </c>
      <c r="R570" s="142">
        <f>Q570*H570</f>
        <v>0</v>
      </c>
      <c r="S570" s="142">
        <v>2.2499999999999998E-3</v>
      </c>
      <c r="T570" s="143">
        <f>S570*H570</f>
        <v>8.9999999999999993E-3</v>
      </c>
      <c r="AR570" s="144" t="s">
        <v>188</v>
      </c>
      <c r="AT570" s="144" t="s">
        <v>160</v>
      </c>
      <c r="AU570" s="144" t="s">
        <v>88</v>
      </c>
      <c r="AY570" s="16" t="s">
        <v>157</v>
      </c>
      <c r="BE570" s="145">
        <f>IF(N570="základní",J570,0)</f>
        <v>0</v>
      </c>
      <c r="BF570" s="145">
        <f>IF(N570="snížená",J570,0)</f>
        <v>0</v>
      </c>
      <c r="BG570" s="145">
        <f>IF(N570="zákl. přenesená",J570,0)</f>
        <v>0</v>
      </c>
      <c r="BH570" s="145">
        <f>IF(N570="sníž. přenesená",J570,0)</f>
        <v>0</v>
      </c>
      <c r="BI570" s="145">
        <f>IF(N570="nulová",J570,0)</f>
        <v>0</v>
      </c>
      <c r="BJ570" s="16" t="s">
        <v>80</v>
      </c>
      <c r="BK570" s="145">
        <f>ROUND(I570*H570,2)</f>
        <v>0</v>
      </c>
      <c r="BL570" s="16" t="s">
        <v>188</v>
      </c>
      <c r="BM570" s="144" t="s">
        <v>8039</v>
      </c>
    </row>
    <row r="571" spans="2:65" s="1" customFormat="1">
      <c r="B571" s="28"/>
      <c r="D571" s="150" t="s">
        <v>214</v>
      </c>
      <c r="F571" s="204" t="s">
        <v>8040</v>
      </c>
      <c r="L571" s="28"/>
      <c r="M571" s="152"/>
      <c r="T571" s="52"/>
      <c r="AT571" s="16" t="s">
        <v>214</v>
      </c>
      <c r="AU571" s="16" t="s">
        <v>88</v>
      </c>
    </row>
    <row r="572" spans="2:65" s="1" customFormat="1" ht="24.25" customHeight="1">
      <c r="B572" s="28"/>
      <c r="C572" s="198" t="s">
        <v>5593</v>
      </c>
      <c r="D572" s="198" t="s">
        <v>160</v>
      </c>
      <c r="E572" s="199" t="s">
        <v>8041</v>
      </c>
      <c r="F572" s="200" t="s">
        <v>8042</v>
      </c>
      <c r="G572" s="201" t="s">
        <v>163</v>
      </c>
      <c r="H572" s="202">
        <v>5</v>
      </c>
      <c r="I572" s="903"/>
      <c r="J572" s="203">
        <f>ROUND(I572*H572,2)</f>
        <v>0</v>
      </c>
      <c r="K572" s="200" t="s">
        <v>2720</v>
      </c>
      <c r="L572" s="28"/>
      <c r="M572" s="140" t="s">
        <v>1</v>
      </c>
      <c r="N572" s="141" t="s">
        <v>38</v>
      </c>
      <c r="O572" s="142">
        <v>1</v>
      </c>
      <c r="P572" s="142">
        <f>O572*H572</f>
        <v>5</v>
      </c>
      <c r="Q572" s="142">
        <v>2.9399999999999999E-3</v>
      </c>
      <c r="R572" s="142">
        <f>Q572*H572</f>
        <v>1.47E-2</v>
      </c>
      <c r="S572" s="142">
        <v>0</v>
      </c>
      <c r="T572" s="143">
        <f>S572*H572</f>
        <v>0</v>
      </c>
      <c r="AR572" s="144" t="s">
        <v>188</v>
      </c>
      <c r="AT572" s="144" t="s">
        <v>160</v>
      </c>
      <c r="AU572" s="144" t="s">
        <v>88</v>
      </c>
      <c r="AY572" s="16" t="s">
        <v>157</v>
      </c>
      <c r="BE572" s="145">
        <f>IF(N572="základní",J572,0)</f>
        <v>0</v>
      </c>
      <c r="BF572" s="145">
        <f>IF(N572="snížená",J572,0)</f>
        <v>0</v>
      </c>
      <c r="BG572" s="145">
        <f>IF(N572="zákl. přenesená",J572,0)</f>
        <v>0</v>
      </c>
      <c r="BH572" s="145">
        <f>IF(N572="sníž. přenesená",J572,0)</f>
        <v>0</v>
      </c>
      <c r="BI572" s="145">
        <f>IF(N572="nulová",J572,0)</f>
        <v>0</v>
      </c>
      <c r="BJ572" s="16" t="s">
        <v>80</v>
      </c>
      <c r="BK572" s="145">
        <f>ROUND(I572*H572,2)</f>
        <v>0</v>
      </c>
      <c r="BL572" s="16" t="s">
        <v>188</v>
      </c>
      <c r="BM572" s="144" t="s">
        <v>8043</v>
      </c>
    </row>
    <row r="573" spans="2:65" s="1" customFormat="1">
      <c r="B573" s="28"/>
      <c r="D573" s="150" t="s">
        <v>214</v>
      </c>
      <c r="F573" s="204" t="s">
        <v>8044</v>
      </c>
      <c r="L573" s="28"/>
      <c r="M573" s="152"/>
      <c r="T573" s="52"/>
      <c r="AT573" s="16" t="s">
        <v>214</v>
      </c>
      <c r="AU573" s="16" t="s">
        <v>88</v>
      </c>
    </row>
    <row r="574" spans="2:65" s="1" customFormat="1" ht="24.25" customHeight="1">
      <c r="B574" s="28"/>
      <c r="C574" s="198" t="s">
        <v>5598</v>
      </c>
      <c r="D574" s="198" t="s">
        <v>160</v>
      </c>
      <c r="E574" s="199" t="s">
        <v>8045</v>
      </c>
      <c r="F574" s="200" t="s">
        <v>8046</v>
      </c>
      <c r="G574" s="201" t="s">
        <v>228</v>
      </c>
      <c r="H574" s="202">
        <v>24</v>
      </c>
      <c r="I574" s="903"/>
      <c r="J574" s="203">
        <f>ROUND(I574*H574,2)</f>
        <v>0</v>
      </c>
      <c r="K574" s="200" t="s">
        <v>2720</v>
      </c>
      <c r="L574" s="28"/>
      <c r="M574" s="140" t="s">
        <v>1</v>
      </c>
      <c r="N574" s="141" t="s">
        <v>38</v>
      </c>
      <c r="O574" s="142">
        <v>6.3E-2</v>
      </c>
      <c r="P574" s="142">
        <f>O574*H574</f>
        <v>1.512</v>
      </c>
      <c r="Q574" s="142">
        <v>0</v>
      </c>
      <c r="R574" s="142">
        <f>Q574*H574</f>
        <v>0</v>
      </c>
      <c r="S574" s="142">
        <v>8.5999999999999998E-4</v>
      </c>
      <c r="T574" s="143">
        <f>S574*H574</f>
        <v>2.0639999999999999E-2</v>
      </c>
      <c r="AR574" s="144" t="s">
        <v>188</v>
      </c>
      <c r="AT574" s="144" t="s">
        <v>160</v>
      </c>
      <c r="AU574" s="144" t="s">
        <v>88</v>
      </c>
      <c r="AY574" s="16" t="s">
        <v>157</v>
      </c>
      <c r="BE574" s="145">
        <f>IF(N574="základní",J574,0)</f>
        <v>0</v>
      </c>
      <c r="BF574" s="145">
        <f>IF(N574="snížená",J574,0)</f>
        <v>0</v>
      </c>
      <c r="BG574" s="145">
        <f>IF(N574="zákl. přenesená",J574,0)</f>
        <v>0</v>
      </c>
      <c r="BH574" s="145">
        <f>IF(N574="sníž. přenesená",J574,0)</f>
        <v>0</v>
      </c>
      <c r="BI574" s="145">
        <f>IF(N574="nulová",J574,0)</f>
        <v>0</v>
      </c>
      <c r="BJ574" s="16" t="s">
        <v>80</v>
      </c>
      <c r="BK574" s="145">
        <f>ROUND(I574*H574,2)</f>
        <v>0</v>
      </c>
      <c r="BL574" s="16" t="s">
        <v>188</v>
      </c>
      <c r="BM574" s="144" t="s">
        <v>8047</v>
      </c>
    </row>
    <row r="575" spans="2:65" s="1" customFormat="1">
      <c r="B575" s="28"/>
      <c r="D575" s="150" t="s">
        <v>214</v>
      </c>
      <c r="F575" s="204" t="s">
        <v>8048</v>
      </c>
      <c r="L575" s="28"/>
      <c r="M575" s="152"/>
      <c r="T575" s="52"/>
      <c r="AT575" s="16" t="s">
        <v>214</v>
      </c>
      <c r="AU575" s="16" t="s">
        <v>88</v>
      </c>
    </row>
    <row r="576" spans="2:65" s="1" customFormat="1" ht="24.25" customHeight="1">
      <c r="B576" s="28"/>
      <c r="C576" s="198" t="s">
        <v>5603</v>
      </c>
      <c r="D576" s="198" t="s">
        <v>160</v>
      </c>
      <c r="E576" s="199" t="s">
        <v>8049</v>
      </c>
      <c r="F576" s="200" t="s">
        <v>8050</v>
      </c>
      <c r="G576" s="201" t="s">
        <v>228</v>
      </c>
      <c r="H576" s="202">
        <v>4</v>
      </c>
      <c r="I576" s="903"/>
      <c r="J576" s="203">
        <f>ROUND(I576*H576,2)</f>
        <v>0</v>
      </c>
      <c r="K576" s="200" t="s">
        <v>2720</v>
      </c>
      <c r="L576" s="28"/>
      <c r="M576" s="140" t="s">
        <v>1</v>
      </c>
      <c r="N576" s="141" t="s">
        <v>38</v>
      </c>
      <c r="O576" s="142">
        <v>0.23</v>
      </c>
      <c r="P576" s="142">
        <f>O576*H576</f>
        <v>0.92</v>
      </c>
      <c r="Q576" s="142">
        <v>1.6000000000000001E-4</v>
      </c>
      <c r="R576" s="142">
        <f>Q576*H576</f>
        <v>6.4000000000000005E-4</v>
      </c>
      <c r="S576" s="142">
        <v>0</v>
      </c>
      <c r="T576" s="143">
        <f>S576*H576</f>
        <v>0</v>
      </c>
      <c r="AR576" s="144" t="s">
        <v>188</v>
      </c>
      <c r="AT576" s="144" t="s">
        <v>160</v>
      </c>
      <c r="AU576" s="144" t="s">
        <v>88</v>
      </c>
      <c r="AY576" s="16" t="s">
        <v>157</v>
      </c>
      <c r="BE576" s="145">
        <f>IF(N576="základní",J576,0)</f>
        <v>0</v>
      </c>
      <c r="BF576" s="145">
        <f>IF(N576="snížená",J576,0)</f>
        <v>0</v>
      </c>
      <c r="BG576" s="145">
        <f>IF(N576="zákl. přenesená",J576,0)</f>
        <v>0</v>
      </c>
      <c r="BH576" s="145">
        <f>IF(N576="sníž. přenesená",J576,0)</f>
        <v>0</v>
      </c>
      <c r="BI576" s="145">
        <f>IF(N576="nulová",J576,0)</f>
        <v>0</v>
      </c>
      <c r="BJ576" s="16" t="s">
        <v>80</v>
      </c>
      <c r="BK576" s="145">
        <f>ROUND(I576*H576,2)</f>
        <v>0</v>
      </c>
      <c r="BL576" s="16" t="s">
        <v>188</v>
      </c>
      <c r="BM576" s="144" t="s">
        <v>8051</v>
      </c>
    </row>
    <row r="577" spans="2:65" s="1" customFormat="1">
      <c r="B577" s="28"/>
      <c r="D577" s="150" t="s">
        <v>214</v>
      </c>
      <c r="F577" s="204" t="s">
        <v>8052</v>
      </c>
      <c r="L577" s="28"/>
      <c r="M577" s="152"/>
      <c r="T577" s="52"/>
      <c r="AT577" s="16" t="s">
        <v>214</v>
      </c>
      <c r="AU577" s="16" t="s">
        <v>88</v>
      </c>
    </row>
    <row r="578" spans="2:65" s="1" customFormat="1" ht="24.25" customHeight="1">
      <c r="B578" s="28"/>
      <c r="C578" s="198" t="s">
        <v>5609</v>
      </c>
      <c r="D578" s="198" t="s">
        <v>160</v>
      </c>
      <c r="E578" s="199" t="s">
        <v>8053</v>
      </c>
      <c r="F578" s="200" t="s">
        <v>8054</v>
      </c>
      <c r="G578" s="201" t="s">
        <v>228</v>
      </c>
      <c r="H578" s="202">
        <v>24</v>
      </c>
      <c r="I578" s="903"/>
      <c r="J578" s="203">
        <f>ROUND(I578*H578,2)</f>
        <v>0</v>
      </c>
      <c r="K578" s="200" t="s">
        <v>2720</v>
      </c>
      <c r="L578" s="28"/>
      <c r="M578" s="140" t="s">
        <v>1</v>
      </c>
      <c r="N578" s="141" t="s">
        <v>38</v>
      </c>
      <c r="O578" s="142">
        <v>0.23</v>
      </c>
      <c r="P578" s="142">
        <f>O578*H578</f>
        <v>5.5200000000000005</v>
      </c>
      <c r="Q578" s="142">
        <v>1.3999999999999999E-4</v>
      </c>
      <c r="R578" s="142">
        <f>Q578*H578</f>
        <v>3.3599999999999997E-3</v>
      </c>
      <c r="S578" s="142">
        <v>0</v>
      </c>
      <c r="T578" s="143">
        <f>S578*H578</f>
        <v>0</v>
      </c>
      <c r="AR578" s="144" t="s">
        <v>188</v>
      </c>
      <c r="AT578" s="144" t="s">
        <v>160</v>
      </c>
      <c r="AU578" s="144" t="s">
        <v>88</v>
      </c>
      <c r="AY578" s="16" t="s">
        <v>157</v>
      </c>
      <c r="BE578" s="145">
        <f>IF(N578="základní",J578,0)</f>
        <v>0</v>
      </c>
      <c r="BF578" s="145">
        <f>IF(N578="snížená",J578,0)</f>
        <v>0</v>
      </c>
      <c r="BG578" s="145">
        <f>IF(N578="zákl. přenesená",J578,0)</f>
        <v>0</v>
      </c>
      <c r="BH578" s="145">
        <f>IF(N578="sníž. přenesená",J578,0)</f>
        <v>0</v>
      </c>
      <c r="BI578" s="145">
        <f>IF(N578="nulová",J578,0)</f>
        <v>0</v>
      </c>
      <c r="BJ578" s="16" t="s">
        <v>80</v>
      </c>
      <c r="BK578" s="145">
        <f>ROUND(I578*H578,2)</f>
        <v>0</v>
      </c>
      <c r="BL578" s="16" t="s">
        <v>188</v>
      </c>
      <c r="BM578" s="144" t="s">
        <v>8055</v>
      </c>
    </row>
    <row r="579" spans="2:65" s="1" customFormat="1">
      <c r="B579" s="28"/>
      <c r="D579" s="150" t="s">
        <v>214</v>
      </c>
      <c r="F579" s="204" t="s">
        <v>8056</v>
      </c>
      <c r="L579" s="28"/>
      <c r="M579" s="152"/>
      <c r="T579" s="52"/>
      <c r="AT579" s="16" t="s">
        <v>214</v>
      </c>
      <c r="AU579" s="16" t="s">
        <v>88</v>
      </c>
    </row>
    <row r="580" spans="2:65" s="1" customFormat="1" ht="24.25" customHeight="1">
      <c r="B580" s="28"/>
      <c r="C580" s="198" t="s">
        <v>5613</v>
      </c>
      <c r="D580" s="198" t="s">
        <v>160</v>
      </c>
      <c r="E580" s="199" t="s">
        <v>8057</v>
      </c>
      <c r="F580" s="200" t="s">
        <v>8058</v>
      </c>
      <c r="G580" s="201" t="s">
        <v>228</v>
      </c>
      <c r="H580" s="202">
        <v>19</v>
      </c>
      <c r="I580" s="903"/>
      <c r="J580" s="203">
        <f>ROUND(I580*H580,2)</f>
        <v>0</v>
      </c>
      <c r="K580" s="200" t="s">
        <v>2720</v>
      </c>
      <c r="L580" s="28"/>
      <c r="M580" s="140" t="s">
        <v>1</v>
      </c>
      <c r="N580" s="141" t="s">
        <v>38</v>
      </c>
      <c r="O580" s="142">
        <v>0.113</v>
      </c>
      <c r="P580" s="142">
        <f>O580*H580</f>
        <v>2.1470000000000002</v>
      </c>
      <c r="Q580" s="142">
        <v>2.4000000000000001E-4</v>
      </c>
      <c r="R580" s="142">
        <f>Q580*H580</f>
        <v>4.5599999999999998E-3</v>
      </c>
      <c r="S580" s="142">
        <v>0</v>
      </c>
      <c r="T580" s="143">
        <f>S580*H580</f>
        <v>0</v>
      </c>
      <c r="AR580" s="144" t="s">
        <v>188</v>
      </c>
      <c r="AT580" s="144" t="s">
        <v>160</v>
      </c>
      <c r="AU580" s="144" t="s">
        <v>88</v>
      </c>
      <c r="AY580" s="16" t="s">
        <v>157</v>
      </c>
      <c r="BE580" s="145">
        <f>IF(N580="základní",J580,0)</f>
        <v>0</v>
      </c>
      <c r="BF580" s="145">
        <f>IF(N580="snížená",J580,0)</f>
        <v>0</v>
      </c>
      <c r="BG580" s="145">
        <f>IF(N580="zákl. přenesená",J580,0)</f>
        <v>0</v>
      </c>
      <c r="BH580" s="145">
        <f>IF(N580="sníž. přenesená",J580,0)</f>
        <v>0</v>
      </c>
      <c r="BI580" s="145">
        <f>IF(N580="nulová",J580,0)</f>
        <v>0</v>
      </c>
      <c r="BJ580" s="16" t="s">
        <v>80</v>
      </c>
      <c r="BK580" s="145">
        <f>ROUND(I580*H580,2)</f>
        <v>0</v>
      </c>
      <c r="BL580" s="16" t="s">
        <v>188</v>
      </c>
      <c r="BM580" s="144" t="s">
        <v>8059</v>
      </c>
    </row>
    <row r="581" spans="2:65" s="1" customFormat="1">
      <c r="B581" s="28"/>
      <c r="D581" s="150" t="s">
        <v>214</v>
      </c>
      <c r="F581" s="204" t="s">
        <v>8060</v>
      </c>
      <c r="L581" s="28"/>
      <c r="M581" s="152"/>
      <c r="T581" s="52"/>
      <c r="AT581" s="16" t="s">
        <v>214</v>
      </c>
      <c r="AU581" s="16" t="s">
        <v>88</v>
      </c>
    </row>
    <row r="582" spans="2:65" s="1" customFormat="1" ht="24.25" customHeight="1">
      <c r="B582" s="28"/>
      <c r="C582" s="198" t="s">
        <v>5620</v>
      </c>
      <c r="D582" s="198" t="s">
        <v>160</v>
      </c>
      <c r="E582" s="199" t="s">
        <v>8061</v>
      </c>
      <c r="F582" s="200" t="s">
        <v>8062</v>
      </c>
      <c r="G582" s="201" t="s">
        <v>228</v>
      </c>
      <c r="H582" s="202">
        <v>5</v>
      </c>
      <c r="I582" s="903"/>
      <c r="J582" s="203">
        <f>ROUND(I582*H582,2)</f>
        <v>0</v>
      </c>
      <c r="K582" s="200" t="s">
        <v>2720</v>
      </c>
      <c r="L582" s="28"/>
      <c r="M582" s="140" t="s">
        <v>1</v>
      </c>
      <c r="N582" s="141" t="s">
        <v>38</v>
      </c>
      <c r="O582" s="142">
        <v>0.246</v>
      </c>
      <c r="P582" s="142">
        <f>O582*H582</f>
        <v>1.23</v>
      </c>
      <c r="Q582" s="142">
        <v>5.5000000000000003E-4</v>
      </c>
      <c r="R582" s="142">
        <f>Q582*H582</f>
        <v>2.7500000000000003E-3</v>
      </c>
      <c r="S582" s="142">
        <v>0</v>
      </c>
      <c r="T582" s="143">
        <f>S582*H582</f>
        <v>0</v>
      </c>
      <c r="AR582" s="144" t="s">
        <v>188</v>
      </c>
      <c r="AT582" s="144" t="s">
        <v>160</v>
      </c>
      <c r="AU582" s="144" t="s">
        <v>88</v>
      </c>
      <c r="AY582" s="16" t="s">
        <v>157</v>
      </c>
      <c r="BE582" s="145">
        <f>IF(N582="základní",J582,0)</f>
        <v>0</v>
      </c>
      <c r="BF582" s="145">
        <f>IF(N582="snížená",J582,0)</f>
        <v>0</v>
      </c>
      <c r="BG582" s="145">
        <f>IF(N582="zákl. přenesená",J582,0)</f>
        <v>0</v>
      </c>
      <c r="BH582" s="145">
        <f>IF(N582="sníž. přenesená",J582,0)</f>
        <v>0</v>
      </c>
      <c r="BI582" s="145">
        <f>IF(N582="nulová",J582,0)</f>
        <v>0</v>
      </c>
      <c r="BJ582" s="16" t="s">
        <v>80</v>
      </c>
      <c r="BK582" s="145">
        <f>ROUND(I582*H582,2)</f>
        <v>0</v>
      </c>
      <c r="BL582" s="16" t="s">
        <v>188</v>
      </c>
      <c r="BM582" s="144" t="s">
        <v>8063</v>
      </c>
    </row>
    <row r="583" spans="2:65" s="1" customFormat="1">
      <c r="B583" s="28"/>
      <c r="D583" s="150" t="s">
        <v>214</v>
      </c>
      <c r="F583" s="204" t="s">
        <v>8064</v>
      </c>
      <c r="L583" s="28"/>
      <c r="M583" s="152"/>
      <c r="T583" s="52"/>
      <c r="AT583" s="16" t="s">
        <v>214</v>
      </c>
      <c r="AU583" s="16" t="s">
        <v>88</v>
      </c>
    </row>
    <row r="584" spans="2:65" s="1" customFormat="1" ht="24.25" customHeight="1">
      <c r="B584" s="28"/>
      <c r="C584" s="198" t="s">
        <v>5625</v>
      </c>
      <c r="D584" s="198" t="s">
        <v>160</v>
      </c>
      <c r="E584" s="199" t="s">
        <v>8065</v>
      </c>
      <c r="F584" s="200" t="s">
        <v>8066</v>
      </c>
      <c r="G584" s="201" t="s">
        <v>228</v>
      </c>
      <c r="H584" s="202">
        <v>4</v>
      </c>
      <c r="I584" s="903"/>
      <c r="J584" s="203">
        <f>ROUND(I584*H584,2)</f>
        <v>0</v>
      </c>
      <c r="K584" s="200" t="s">
        <v>2720</v>
      </c>
      <c r="L584" s="28"/>
      <c r="M584" s="140" t="s">
        <v>1</v>
      </c>
      <c r="N584" s="141" t="s">
        <v>38</v>
      </c>
      <c r="O584" s="142">
        <v>0.113</v>
      </c>
      <c r="P584" s="142">
        <f>O584*H584</f>
        <v>0.45200000000000001</v>
      </c>
      <c r="Q584" s="142">
        <v>2.7999999999999998E-4</v>
      </c>
      <c r="R584" s="142">
        <f>Q584*H584</f>
        <v>1.1199999999999999E-3</v>
      </c>
      <c r="S584" s="142">
        <v>0</v>
      </c>
      <c r="T584" s="143">
        <f>S584*H584</f>
        <v>0</v>
      </c>
      <c r="AR584" s="144" t="s">
        <v>188</v>
      </c>
      <c r="AT584" s="144" t="s">
        <v>160</v>
      </c>
      <c r="AU584" s="144" t="s">
        <v>88</v>
      </c>
      <c r="AY584" s="16" t="s">
        <v>157</v>
      </c>
      <c r="BE584" s="145">
        <f>IF(N584="základní",J584,0)</f>
        <v>0</v>
      </c>
      <c r="BF584" s="145">
        <f>IF(N584="snížená",J584,0)</f>
        <v>0</v>
      </c>
      <c r="BG584" s="145">
        <f>IF(N584="zákl. přenesená",J584,0)</f>
        <v>0</v>
      </c>
      <c r="BH584" s="145">
        <f>IF(N584="sníž. přenesená",J584,0)</f>
        <v>0</v>
      </c>
      <c r="BI584" s="145">
        <f>IF(N584="nulová",J584,0)</f>
        <v>0</v>
      </c>
      <c r="BJ584" s="16" t="s">
        <v>80</v>
      </c>
      <c r="BK584" s="145">
        <f>ROUND(I584*H584,2)</f>
        <v>0</v>
      </c>
      <c r="BL584" s="16" t="s">
        <v>188</v>
      </c>
      <c r="BM584" s="144" t="s">
        <v>8067</v>
      </c>
    </row>
    <row r="585" spans="2:65" s="1" customFormat="1">
      <c r="B585" s="28"/>
      <c r="D585" s="150" t="s">
        <v>214</v>
      </c>
      <c r="F585" s="204" t="s">
        <v>8068</v>
      </c>
      <c r="L585" s="28"/>
      <c r="M585" s="152"/>
      <c r="T585" s="52"/>
      <c r="AT585" s="16" t="s">
        <v>214</v>
      </c>
      <c r="AU585" s="16" t="s">
        <v>88</v>
      </c>
    </row>
    <row r="586" spans="2:65" s="1" customFormat="1" ht="16.5" customHeight="1">
      <c r="B586" s="28"/>
      <c r="C586" s="198" t="s">
        <v>5630</v>
      </c>
      <c r="D586" s="198" t="s">
        <v>160</v>
      </c>
      <c r="E586" s="199" t="s">
        <v>8069</v>
      </c>
      <c r="F586" s="200" t="s">
        <v>8070</v>
      </c>
      <c r="G586" s="201" t="s">
        <v>228</v>
      </c>
      <c r="H586" s="202">
        <v>32</v>
      </c>
      <c r="I586" s="903"/>
      <c r="J586" s="203">
        <f>ROUND(I586*H586,2)</f>
        <v>0</v>
      </c>
      <c r="K586" s="200" t="s">
        <v>2720</v>
      </c>
      <c r="L586" s="28"/>
      <c r="M586" s="140" t="s">
        <v>1</v>
      </c>
      <c r="N586" s="141" t="s">
        <v>38</v>
      </c>
      <c r="O586" s="142">
        <v>0.95</v>
      </c>
      <c r="P586" s="142">
        <f>O586*H586</f>
        <v>30.4</v>
      </c>
      <c r="Q586" s="142">
        <v>3.1E-4</v>
      </c>
      <c r="R586" s="142">
        <f>Q586*H586</f>
        <v>9.92E-3</v>
      </c>
      <c r="S586" s="142">
        <v>0</v>
      </c>
      <c r="T586" s="143">
        <f>S586*H586</f>
        <v>0</v>
      </c>
      <c r="AR586" s="144" t="s">
        <v>188</v>
      </c>
      <c r="AT586" s="144" t="s">
        <v>160</v>
      </c>
      <c r="AU586" s="144" t="s">
        <v>88</v>
      </c>
      <c r="AY586" s="16" t="s">
        <v>157</v>
      </c>
      <c r="BE586" s="145">
        <f>IF(N586="základní",J586,0)</f>
        <v>0</v>
      </c>
      <c r="BF586" s="145">
        <f>IF(N586="snížená",J586,0)</f>
        <v>0</v>
      </c>
      <c r="BG586" s="145">
        <f>IF(N586="zákl. přenesená",J586,0)</f>
        <v>0</v>
      </c>
      <c r="BH586" s="145">
        <f>IF(N586="sníž. přenesená",J586,0)</f>
        <v>0</v>
      </c>
      <c r="BI586" s="145">
        <f>IF(N586="nulová",J586,0)</f>
        <v>0</v>
      </c>
      <c r="BJ586" s="16" t="s">
        <v>80</v>
      </c>
      <c r="BK586" s="145">
        <f>ROUND(I586*H586,2)</f>
        <v>0</v>
      </c>
      <c r="BL586" s="16" t="s">
        <v>188</v>
      </c>
      <c r="BM586" s="144" t="s">
        <v>8071</v>
      </c>
    </row>
    <row r="587" spans="2:65" s="1" customFormat="1">
      <c r="B587" s="28"/>
      <c r="D587" s="150" t="s">
        <v>214</v>
      </c>
      <c r="F587" s="204" t="s">
        <v>8072</v>
      </c>
      <c r="L587" s="28"/>
      <c r="M587" s="152"/>
      <c r="T587" s="52"/>
      <c r="AT587" s="16" t="s">
        <v>214</v>
      </c>
      <c r="AU587" s="16" t="s">
        <v>88</v>
      </c>
    </row>
    <row r="588" spans="2:65" s="1" customFormat="1" ht="49.15" customHeight="1">
      <c r="B588" s="28"/>
      <c r="C588" s="198" t="s">
        <v>5635</v>
      </c>
      <c r="D588" s="198" t="s">
        <v>160</v>
      </c>
      <c r="E588" s="199" t="s">
        <v>8073</v>
      </c>
      <c r="F588" s="200" t="s">
        <v>8074</v>
      </c>
      <c r="G588" s="201" t="s">
        <v>276</v>
      </c>
      <c r="H588" s="202">
        <v>1.597</v>
      </c>
      <c r="I588" s="903"/>
      <c r="J588" s="203">
        <f>ROUND(I588*H588,2)</f>
        <v>0</v>
      </c>
      <c r="K588" s="200" t="s">
        <v>2720</v>
      </c>
      <c r="L588" s="28"/>
      <c r="M588" s="140" t="s">
        <v>1</v>
      </c>
      <c r="N588" s="141" t="s">
        <v>38</v>
      </c>
      <c r="O588" s="142">
        <v>1.07</v>
      </c>
      <c r="P588" s="142">
        <f>O588*H588</f>
        <v>1.70879</v>
      </c>
      <c r="Q588" s="142">
        <v>0</v>
      </c>
      <c r="R588" s="142">
        <f>Q588*H588</f>
        <v>0</v>
      </c>
      <c r="S588" s="142">
        <v>0</v>
      </c>
      <c r="T588" s="143">
        <f>S588*H588</f>
        <v>0</v>
      </c>
      <c r="AR588" s="144" t="s">
        <v>188</v>
      </c>
      <c r="AT588" s="144" t="s">
        <v>160</v>
      </c>
      <c r="AU588" s="144" t="s">
        <v>88</v>
      </c>
      <c r="AY588" s="16" t="s">
        <v>157</v>
      </c>
      <c r="BE588" s="145">
        <f>IF(N588="základní",J588,0)</f>
        <v>0</v>
      </c>
      <c r="BF588" s="145">
        <f>IF(N588="snížená",J588,0)</f>
        <v>0</v>
      </c>
      <c r="BG588" s="145">
        <f>IF(N588="zákl. přenesená",J588,0)</f>
        <v>0</v>
      </c>
      <c r="BH588" s="145">
        <f>IF(N588="sníž. přenesená",J588,0)</f>
        <v>0</v>
      </c>
      <c r="BI588" s="145">
        <f>IF(N588="nulová",J588,0)</f>
        <v>0</v>
      </c>
      <c r="BJ588" s="16" t="s">
        <v>80</v>
      </c>
      <c r="BK588" s="145">
        <f>ROUND(I588*H588,2)</f>
        <v>0</v>
      </c>
      <c r="BL588" s="16" t="s">
        <v>188</v>
      </c>
      <c r="BM588" s="144" t="s">
        <v>8075</v>
      </c>
    </row>
    <row r="589" spans="2:65" s="1" customFormat="1">
      <c r="B589" s="28"/>
      <c r="D589" s="150" t="s">
        <v>214</v>
      </c>
      <c r="F589" s="204" t="s">
        <v>8076</v>
      </c>
      <c r="L589" s="28"/>
      <c r="M589" s="152"/>
      <c r="T589" s="52"/>
      <c r="AT589" s="16" t="s">
        <v>214</v>
      </c>
      <c r="AU589" s="16" t="s">
        <v>88</v>
      </c>
    </row>
    <row r="590" spans="2:65" s="11" customFormat="1" ht="22.9" customHeight="1">
      <c r="B590" s="121"/>
      <c r="D590" s="122" t="s">
        <v>71</v>
      </c>
      <c r="E590" s="130" t="s">
        <v>8077</v>
      </c>
      <c r="F590" s="130" t="s">
        <v>8078</v>
      </c>
      <c r="J590" s="131">
        <f>BK590</f>
        <v>0</v>
      </c>
      <c r="L590" s="121"/>
      <c r="M590" s="125"/>
      <c r="P590" s="126">
        <f>SUM(P591:P603)</f>
        <v>63.905729999999998</v>
      </c>
      <c r="R590" s="126">
        <f>SUM(R591:R603)</f>
        <v>0.2389</v>
      </c>
      <c r="T590" s="127">
        <f>SUM(T591:T603)</f>
        <v>0</v>
      </c>
      <c r="AR590" s="122" t="s">
        <v>88</v>
      </c>
      <c r="AT590" s="128" t="s">
        <v>71</v>
      </c>
      <c r="AU590" s="128" t="s">
        <v>80</v>
      </c>
      <c r="AY590" s="122" t="s">
        <v>157</v>
      </c>
      <c r="BK590" s="129">
        <f>SUM(BK591:BK603)</f>
        <v>0</v>
      </c>
    </row>
    <row r="591" spans="2:65" s="1" customFormat="1" ht="37.9" customHeight="1">
      <c r="B591" s="28"/>
      <c r="C591" s="198" t="s">
        <v>5641</v>
      </c>
      <c r="D591" s="198" t="s">
        <v>160</v>
      </c>
      <c r="E591" s="199" t="s">
        <v>8079</v>
      </c>
      <c r="F591" s="200" t="s">
        <v>8080</v>
      </c>
      <c r="G591" s="201" t="s">
        <v>163</v>
      </c>
      <c r="H591" s="202">
        <v>14</v>
      </c>
      <c r="I591" s="903"/>
      <c r="J591" s="203">
        <f>ROUND(I591*H591,2)</f>
        <v>0</v>
      </c>
      <c r="K591" s="200" t="s">
        <v>2720</v>
      </c>
      <c r="L591" s="28"/>
      <c r="M591" s="140" t="s">
        <v>1</v>
      </c>
      <c r="N591" s="141" t="s">
        <v>38</v>
      </c>
      <c r="O591" s="142">
        <v>2.5</v>
      </c>
      <c r="P591" s="142">
        <f>O591*H591</f>
        <v>35</v>
      </c>
      <c r="Q591" s="142">
        <v>9.1999999999999998E-3</v>
      </c>
      <c r="R591" s="142">
        <f>Q591*H591</f>
        <v>0.1288</v>
      </c>
      <c r="S591" s="142">
        <v>0</v>
      </c>
      <c r="T591" s="143">
        <f>S591*H591</f>
        <v>0</v>
      </c>
      <c r="AR591" s="144" t="s">
        <v>188</v>
      </c>
      <c r="AT591" s="144" t="s">
        <v>160</v>
      </c>
      <c r="AU591" s="144" t="s">
        <v>88</v>
      </c>
      <c r="AY591" s="16" t="s">
        <v>157</v>
      </c>
      <c r="BE591" s="145">
        <f>IF(N591="základní",J591,0)</f>
        <v>0</v>
      </c>
      <c r="BF591" s="145">
        <f>IF(N591="snížená",J591,0)</f>
        <v>0</v>
      </c>
      <c r="BG591" s="145">
        <f>IF(N591="zákl. přenesená",J591,0)</f>
        <v>0</v>
      </c>
      <c r="BH591" s="145">
        <f>IF(N591="sníž. přenesená",J591,0)</f>
        <v>0</v>
      </c>
      <c r="BI591" s="145">
        <f>IF(N591="nulová",J591,0)</f>
        <v>0</v>
      </c>
      <c r="BJ591" s="16" t="s">
        <v>80</v>
      </c>
      <c r="BK591" s="145">
        <f>ROUND(I591*H591,2)</f>
        <v>0</v>
      </c>
      <c r="BL591" s="16" t="s">
        <v>188</v>
      </c>
      <c r="BM591" s="144" t="s">
        <v>8081</v>
      </c>
    </row>
    <row r="592" spans="2:65" s="1" customFormat="1">
      <c r="B592" s="28"/>
      <c r="D592" s="150" t="s">
        <v>214</v>
      </c>
      <c r="F592" s="204" t="s">
        <v>8082</v>
      </c>
      <c r="L592" s="28"/>
      <c r="M592" s="152"/>
      <c r="T592" s="52"/>
      <c r="AT592" s="16" t="s">
        <v>214</v>
      </c>
      <c r="AU592" s="16" t="s">
        <v>88</v>
      </c>
    </row>
    <row r="593" spans="2:65" s="1" customFormat="1" ht="49.15" customHeight="1">
      <c r="B593" s="28"/>
      <c r="C593" s="198" t="s">
        <v>5647</v>
      </c>
      <c r="D593" s="198" t="s">
        <v>160</v>
      </c>
      <c r="E593" s="199" t="s">
        <v>8083</v>
      </c>
      <c r="F593" s="200" t="s">
        <v>8084</v>
      </c>
      <c r="G593" s="201" t="s">
        <v>163</v>
      </c>
      <c r="H593" s="202">
        <v>5</v>
      </c>
      <c r="I593" s="903"/>
      <c r="J593" s="203">
        <f>ROUND(I593*H593,2)</f>
        <v>0</v>
      </c>
      <c r="K593" s="200" t="s">
        <v>2720</v>
      </c>
      <c r="L593" s="28"/>
      <c r="M593" s="140" t="s">
        <v>1</v>
      </c>
      <c r="N593" s="141" t="s">
        <v>38</v>
      </c>
      <c r="O593" s="142">
        <v>2.5</v>
      </c>
      <c r="P593" s="142">
        <f>O593*H593</f>
        <v>12.5</v>
      </c>
      <c r="Q593" s="142">
        <v>1.7649999999999999E-2</v>
      </c>
      <c r="R593" s="142">
        <f>Q593*H593</f>
        <v>8.8249999999999995E-2</v>
      </c>
      <c r="S593" s="142">
        <v>0</v>
      </c>
      <c r="T593" s="143">
        <f>S593*H593</f>
        <v>0</v>
      </c>
      <c r="AR593" s="144" t="s">
        <v>188</v>
      </c>
      <c r="AT593" s="144" t="s">
        <v>160</v>
      </c>
      <c r="AU593" s="144" t="s">
        <v>88</v>
      </c>
      <c r="AY593" s="16" t="s">
        <v>157</v>
      </c>
      <c r="BE593" s="145">
        <f>IF(N593="základní",J593,0)</f>
        <v>0</v>
      </c>
      <c r="BF593" s="145">
        <f>IF(N593="snížená",J593,0)</f>
        <v>0</v>
      </c>
      <c r="BG593" s="145">
        <f>IF(N593="zákl. přenesená",J593,0)</f>
        <v>0</v>
      </c>
      <c r="BH593" s="145">
        <f>IF(N593="sníž. přenesená",J593,0)</f>
        <v>0</v>
      </c>
      <c r="BI593" s="145">
        <f>IF(N593="nulová",J593,0)</f>
        <v>0</v>
      </c>
      <c r="BJ593" s="16" t="s">
        <v>80</v>
      </c>
      <c r="BK593" s="145">
        <f>ROUND(I593*H593,2)</f>
        <v>0</v>
      </c>
      <c r="BL593" s="16" t="s">
        <v>188</v>
      </c>
      <c r="BM593" s="144" t="s">
        <v>8085</v>
      </c>
    </row>
    <row r="594" spans="2:65" s="1" customFormat="1">
      <c r="B594" s="28"/>
      <c r="D594" s="150" t="s">
        <v>214</v>
      </c>
      <c r="F594" s="204" t="s">
        <v>8086</v>
      </c>
      <c r="L594" s="28"/>
      <c r="M594" s="152"/>
      <c r="T594" s="52"/>
      <c r="AT594" s="16" t="s">
        <v>214</v>
      </c>
      <c r="AU594" s="16" t="s">
        <v>88</v>
      </c>
    </row>
    <row r="595" spans="2:65" s="1" customFormat="1" ht="24.25" customHeight="1">
      <c r="B595" s="28"/>
      <c r="C595" s="198" t="s">
        <v>5652</v>
      </c>
      <c r="D595" s="198" t="s">
        <v>160</v>
      </c>
      <c r="E595" s="199" t="s">
        <v>8087</v>
      </c>
      <c r="F595" s="200" t="s">
        <v>8088</v>
      </c>
      <c r="G595" s="201" t="s">
        <v>163</v>
      </c>
      <c r="H595" s="202">
        <v>19</v>
      </c>
      <c r="I595" s="903"/>
      <c r="J595" s="203">
        <f>ROUND(I595*H595,2)</f>
        <v>0</v>
      </c>
      <c r="K595" s="200" t="s">
        <v>2720</v>
      </c>
      <c r="L595" s="28"/>
      <c r="M595" s="140" t="s">
        <v>1</v>
      </c>
      <c r="N595" s="141" t="s">
        <v>38</v>
      </c>
      <c r="O595" s="142">
        <v>0.1</v>
      </c>
      <c r="P595" s="142">
        <f>O595*H595</f>
        <v>1.9000000000000001</v>
      </c>
      <c r="Q595" s="142">
        <v>1.4999999999999999E-4</v>
      </c>
      <c r="R595" s="142">
        <f>Q595*H595</f>
        <v>2.8499999999999997E-3</v>
      </c>
      <c r="S595" s="142">
        <v>0</v>
      </c>
      <c r="T595" s="143">
        <f>S595*H595</f>
        <v>0</v>
      </c>
      <c r="AR595" s="144" t="s">
        <v>188</v>
      </c>
      <c r="AT595" s="144" t="s">
        <v>160</v>
      </c>
      <c r="AU595" s="144" t="s">
        <v>88</v>
      </c>
      <c r="AY595" s="16" t="s">
        <v>157</v>
      </c>
      <c r="BE595" s="145">
        <f>IF(N595="základní",J595,0)</f>
        <v>0</v>
      </c>
      <c r="BF595" s="145">
        <f>IF(N595="snížená",J595,0)</f>
        <v>0</v>
      </c>
      <c r="BG595" s="145">
        <f>IF(N595="zákl. přenesená",J595,0)</f>
        <v>0</v>
      </c>
      <c r="BH595" s="145">
        <f>IF(N595="sníž. přenesená",J595,0)</f>
        <v>0</v>
      </c>
      <c r="BI595" s="145">
        <f>IF(N595="nulová",J595,0)</f>
        <v>0</v>
      </c>
      <c r="BJ595" s="16" t="s">
        <v>80</v>
      </c>
      <c r="BK595" s="145">
        <f>ROUND(I595*H595,2)</f>
        <v>0</v>
      </c>
      <c r="BL595" s="16" t="s">
        <v>188</v>
      </c>
      <c r="BM595" s="144" t="s">
        <v>8089</v>
      </c>
    </row>
    <row r="596" spans="2:65" s="1" customFormat="1">
      <c r="B596" s="28"/>
      <c r="D596" s="150" t="s">
        <v>214</v>
      </c>
      <c r="F596" s="204" t="s">
        <v>8090</v>
      </c>
      <c r="L596" s="28"/>
      <c r="M596" s="152"/>
      <c r="T596" s="52"/>
      <c r="AT596" s="16" t="s">
        <v>214</v>
      </c>
      <c r="AU596" s="16" t="s">
        <v>88</v>
      </c>
    </row>
    <row r="597" spans="2:65" s="1" customFormat="1" ht="24.25" customHeight="1">
      <c r="B597" s="28"/>
      <c r="C597" s="198" t="s">
        <v>5658</v>
      </c>
      <c r="D597" s="198" t="s">
        <v>160</v>
      </c>
      <c r="E597" s="199" t="s">
        <v>8091</v>
      </c>
      <c r="F597" s="200" t="s">
        <v>8092</v>
      </c>
      <c r="G597" s="201" t="s">
        <v>163</v>
      </c>
      <c r="H597" s="202">
        <v>19</v>
      </c>
      <c r="I597" s="903"/>
      <c r="J597" s="203">
        <f>ROUND(I597*H597,2)</f>
        <v>0</v>
      </c>
      <c r="K597" s="200" t="s">
        <v>2720</v>
      </c>
      <c r="L597" s="28"/>
      <c r="M597" s="140" t="s">
        <v>1</v>
      </c>
      <c r="N597" s="141" t="s">
        <v>38</v>
      </c>
      <c r="O597" s="142">
        <v>0.5</v>
      </c>
      <c r="P597" s="142">
        <f>O597*H597</f>
        <v>9.5</v>
      </c>
      <c r="Q597" s="142">
        <v>5.0000000000000001E-4</v>
      </c>
      <c r="R597" s="142">
        <f>Q597*H597</f>
        <v>9.4999999999999998E-3</v>
      </c>
      <c r="S597" s="142">
        <v>0</v>
      </c>
      <c r="T597" s="143">
        <f>S597*H597</f>
        <v>0</v>
      </c>
      <c r="AR597" s="144" t="s">
        <v>188</v>
      </c>
      <c r="AT597" s="144" t="s">
        <v>160</v>
      </c>
      <c r="AU597" s="144" t="s">
        <v>88</v>
      </c>
      <c r="AY597" s="16" t="s">
        <v>157</v>
      </c>
      <c r="BE597" s="145">
        <f>IF(N597="základní",J597,0)</f>
        <v>0</v>
      </c>
      <c r="BF597" s="145">
        <f>IF(N597="snížená",J597,0)</f>
        <v>0</v>
      </c>
      <c r="BG597" s="145">
        <f>IF(N597="zákl. přenesená",J597,0)</f>
        <v>0</v>
      </c>
      <c r="BH597" s="145">
        <f>IF(N597="sníž. přenesená",J597,0)</f>
        <v>0</v>
      </c>
      <c r="BI597" s="145">
        <f>IF(N597="nulová",J597,0)</f>
        <v>0</v>
      </c>
      <c r="BJ597" s="16" t="s">
        <v>80</v>
      </c>
      <c r="BK597" s="145">
        <f>ROUND(I597*H597,2)</f>
        <v>0</v>
      </c>
      <c r="BL597" s="16" t="s">
        <v>188</v>
      </c>
      <c r="BM597" s="144" t="s">
        <v>8093</v>
      </c>
    </row>
    <row r="598" spans="2:65" s="1" customFormat="1">
      <c r="B598" s="28"/>
      <c r="D598" s="150" t="s">
        <v>214</v>
      </c>
      <c r="F598" s="204" t="s">
        <v>8094</v>
      </c>
      <c r="L598" s="28"/>
      <c r="M598" s="152"/>
      <c r="T598" s="52"/>
      <c r="AT598" s="16" t="s">
        <v>214</v>
      </c>
      <c r="AU598" s="16" t="s">
        <v>88</v>
      </c>
    </row>
    <row r="599" spans="2:65" s="1" customFormat="1" ht="24.25" customHeight="1">
      <c r="B599" s="28"/>
      <c r="C599" s="198" t="s">
        <v>5663</v>
      </c>
      <c r="D599" s="198" t="s">
        <v>160</v>
      </c>
      <c r="E599" s="199" t="s">
        <v>8095</v>
      </c>
      <c r="F599" s="200" t="s">
        <v>8096</v>
      </c>
      <c r="G599" s="201" t="s">
        <v>163</v>
      </c>
      <c r="H599" s="202">
        <v>19</v>
      </c>
      <c r="I599" s="903"/>
      <c r="J599" s="203">
        <f>ROUND(I599*H599,2)</f>
        <v>0</v>
      </c>
      <c r="K599" s="200" t="s">
        <v>2720</v>
      </c>
      <c r="L599" s="28"/>
      <c r="M599" s="140" t="s">
        <v>1</v>
      </c>
      <c r="N599" s="141" t="s">
        <v>38</v>
      </c>
      <c r="O599" s="142">
        <v>0.25</v>
      </c>
      <c r="P599" s="142">
        <f>O599*H599</f>
        <v>4.75</v>
      </c>
      <c r="Q599" s="142">
        <v>0</v>
      </c>
      <c r="R599" s="142">
        <f>Q599*H599</f>
        <v>0</v>
      </c>
      <c r="S599" s="142">
        <v>0</v>
      </c>
      <c r="T599" s="143">
        <f>S599*H599</f>
        <v>0</v>
      </c>
      <c r="AR599" s="144" t="s">
        <v>188</v>
      </c>
      <c r="AT599" s="144" t="s">
        <v>160</v>
      </c>
      <c r="AU599" s="144" t="s">
        <v>88</v>
      </c>
      <c r="AY599" s="16" t="s">
        <v>157</v>
      </c>
      <c r="BE599" s="145">
        <f>IF(N599="základní",J599,0)</f>
        <v>0</v>
      </c>
      <c r="BF599" s="145">
        <f>IF(N599="snížená",J599,0)</f>
        <v>0</v>
      </c>
      <c r="BG599" s="145">
        <f>IF(N599="zákl. přenesená",J599,0)</f>
        <v>0</v>
      </c>
      <c r="BH599" s="145">
        <f>IF(N599="sníž. přenesená",J599,0)</f>
        <v>0</v>
      </c>
      <c r="BI599" s="145">
        <f>IF(N599="nulová",J599,0)</f>
        <v>0</v>
      </c>
      <c r="BJ599" s="16" t="s">
        <v>80</v>
      </c>
      <c r="BK599" s="145">
        <f>ROUND(I599*H599,2)</f>
        <v>0</v>
      </c>
      <c r="BL599" s="16" t="s">
        <v>188</v>
      </c>
      <c r="BM599" s="144" t="s">
        <v>8097</v>
      </c>
    </row>
    <row r="600" spans="2:65" s="1" customFormat="1">
      <c r="B600" s="28"/>
      <c r="D600" s="150" t="s">
        <v>214</v>
      </c>
      <c r="F600" s="204" t="s">
        <v>8098</v>
      </c>
      <c r="L600" s="28"/>
      <c r="M600" s="152"/>
      <c r="T600" s="52"/>
      <c r="AT600" s="16" t="s">
        <v>214</v>
      </c>
      <c r="AU600" s="16" t="s">
        <v>88</v>
      </c>
    </row>
    <row r="601" spans="2:65" s="1" customFormat="1" ht="24.25" customHeight="1">
      <c r="B601" s="28"/>
      <c r="C601" s="205" t="s">
        <v>5666</v>
      </c>
      <c r="D601" s="205" t="s">
        <v>557</v>
      </c>
      <c r="E601" s="206" t="s">
        <v>8099</v>
      </c>
      <c r="F601" s="207" t="s">
        <v>8100</v>
      </c>
      <c r="G601" s="208" t="s">
        <v>228</v>
      </c>
      <c r="H601" s="209">
        <v>19</v>
      </c>
      <c r="I601" s="904"/>
      <c r="J601" s="210">
        <f>ROUND(I601*H601,2)</f>
        <v>0</v>
      </c>
      <c r="K601" s="207" t="s">
        <v>2720</v>
      </c>
      <c r="L601" s="185"/>
      <c r="M601" s="186" t="s">
        <v>1</v>
      </c>
      <c r="N601" s="187" t="s">
        <v>38</v>
      </c>
      <c r="O601" s="142">
        <v>0</v>
      </c>
      <c r="P601" s="142">
        <f>O601*H601</f>
        <v>0</v>
      </c>
      <c r="Q601" s="142">
        <v>5.0000000000000001E-4</v>
      </c>
      <c r="R601" s="142">
        <f>Q601*H601</f>
        <v>9.4999999999999998E-3</v>
      </c>
      <c r="S601" s="142">
        <v>0</v>
      </c>
      <c r="T601" s="143">
        <f>S601*H601</f>
        <v>0</v>
      </c>
      <c r="AR601" s="144" t="s">
        <v>735</v>
      </c>
      <c r="AT601" s="144" t="s">
        <v>557</v>
      </c>
      <c r="AU601" s="144" t="s">
        <v>88</v>
      </c>
      <c r="AY601" s="16" t="s">
        <v>157</v>
      </c>
      <c r="BE601" s="145">
        <f>IF(N601="základní",J601,0)</f>
        <v>0</v>
      </c>
      <c r="BF601" s="145">
        <f>IF(N601="snížená",J601,0)</f>
        <v>0</v>
      </c>
      <c r="BG601" s="145">
        <f>IF(N601="zákl. přenesená",J601,0)</f>
        <v>0</v>
      </c>
      <c r="BH601" s="145">
        <f>IF(N601="sníž. přenesená",J601,0)</f>
        <v>0</v>
      </c>
      <c r="BI601" s="145">
        <f>IF(N601="nulová",J601,0)</f>
        <v>0</v>
      </c>
      <c r="BJ601" s="16" t="s">
        <v>80</v>
      </c>
      <c r="BK601" s="145">
        <f>ROUND(I601*H601,2)</f>
        <v>0</v>
      </c>
      <c r="BL601" s="16" t="s">
        <v>188</v>
      </c>
      <c r="BM601" s="144" t="s">
        <v>8101</v>
      </c>
    </row>
    <row r="602" spans="2:65" s="1" customFormat="1" ht="49.15" customHeight="1">
      <c r="B602" s="28"/>
      <c r="C602" s="198" t="s">
        <v>5671</v>
      </c>
      <c r="D602" s="198" t="s">
        <v>160</v>
      </c>
      <c r="E602" s="199" t="s">
        <v>8102</v>
      </c>
      <c r="F602" s="200" t="s">
        <v>8103</v>
      </c>
      <c r="G602" s="201" t="s">
        <v>276</v>
      </c>
      <c r="H602" s="202">
        <v>0.23899999999999999</v>
      </c>
      <c r="I602" s="903"/>
      <c r="J602" s="203">
        <f>ROUND(I602*H602,2)</f>
        <v>0</v>
      </c>
      <c r="K602" s="200" t="s">
        <v>2720</v>
      </c>
      <c r="L602" s="28"/>
      <c r="M602" s="140" t="s">
        <v>1</v>
      </c>
      <c r="N602" s="141" t="s">
        <v>38</v>
      </c>
      <c r="O602" s="142">
        <v>1.07</v>
      </c>
      <c r="P602" s="142">
        <f>O602*H602</f>
        <v>0.25573000000000001</v>
      </c>
      <c r="Q602" s="142">
        <v>0</v>
      </c>
      <c r="R602" s="142">
        <f>Q602*H602</f>
        <v>0</v>
      </c>
      <c r="S602" s="142">
        <v>0</v>
      </c>
      <c r="T602" s="143">
        <f>S602*H602</f>
        <v>0</v>
      </c>
      <c r="AR602" s="144" t="s">
        <v>188</v>
      </c>
      <c r="AT602" s="144" t="s">
        <v>160</v>
      </c>
      <c r="AU602" s="144" t="s">
        <v>88</v>
      </c>
      <c r="AY602" s="16" t="s">
        <v>157</v>
      </c>
      <c r="BE602" s="145">
        <f>IF(N602="základní",J602,0)</f>
        <v>0</v>
      </c>
      <c r="BF602" s="145">
        <f>IF(N602="snížená",J602,0)</f>
        <v>0</v>
      </c>
      <c r="BG602" s="145">
        <f>IF(N602="zákl. přenesená",J602,0)</f>
        <v>0</v>
      </c>
      <c r="BH602" s="145">
        <f>IF(N602="sníž. přenesená",J602,0)</f>
        <v>0</v>
      </c>
      <c r="BI602" s="145">
        <f>IF(N602="nulová",J602,0)</f>
        <v>0</v>
      </c>
      <c r="BJ602" s="16" t="s">
        <v>80</v>
      </c>
      <c r="BK602" s="145">
        <f>ROUND(I602*H602,2)</f>
        <v>0</v>
      </c>
      <c r="BL602" s="16" t="s">
        <v>188</v>
      </c>
      <c r="BM602" s="144" t="s">
        <v>8104</v>
      </c>
    </row>
    <row r="603" spans="2:65" s="1" customFormat="1">
      <c r="B603" s="28"/>
      <c r="D603" s="150" t="s">
        <v>214</v>
      </c>
      <c r="F603" s="204" t="s">
        <v>8105</v>
      </c>
      <c r="L603" s="28"/>
      <c r="M603" s="152"/>
      <c r="T603" s="52"/>
      <c r="AT603" s="16" t="s">
        <v>214</v>
      </c>
      <c r="AU603" s="16" t="s">
        <v>88</v>
      </c>
    </row>
    <row r="604" spans="2:65" s="11" customFormat="1" ht="22.9" customHeight="1">
      <c r="B604" s="121"/>
      <c r="D604" s="122" t="s">
        <v>71</v>
      </c>
      <c r="E604" s="130" t="s">
        <v>8106</v>
      </c>
      <c r="F604" s="130" t="s">
        <v>8107</v>
      </c>
      <c r="J604" s="131">
        <f>BK604</f>
        <v>0</v>
      </c>
      <c r="L604" s="121"/>
      <c r="M604" s="125"/>
      <c r="P604" s="126">
        <f>SUM(P605:P616)</f>
        <v>50.673363000000002</v>
      </c>
      <c r="R604" s="126">
        <f>SUM(R605:R616)</f>
        <v>4.7E-2</v>
      </c>
      <c r="T604" s="127">
        <f>SUM(T605:T616)</f>
        <v>0</v>
      </c>
      <c r="AR604" s="122" t="s">
        <v>88</v>
      </c>
      <c r="AT604" s="128" t="s">
        <v>71</v>
      </c>
      <c r="AU604" s="128" t="s">
        <v>80</v>
      </c>
      <c r="AY604" s="122" t="s">
        <v>157</v>
      </c>
      <c r="BK604" s="129">
        <f>SUM(BK605:BK616)</f>
        <v>0</v>
      </c>
    </row>
    <row r="605" spans="2:65" s="1" customFormat="1" ht="37.9" customHeight="1">
      <c r="B605" s="28"/>
      <c r="C605" s="198" t="s">
        <v>5677</v>
      </c>
      <c r="D605" s="198" t="s">
        <v>160</v>
      </c>
      <c r="E605" s="199" t="s">
        <v>8108</v>
      </c>
      <c r="F605" s="200" t="s">
        <v>8109</v>
      </c>
      <c r="G605" s="201" t="s">
        <v>228</v>
      </c>
      <c r="H605" s="202">
        <v>14</v>
      </c>
      <c r="I605" s="903"/>
      <c r="J605" s="203">
        <f>ROUND(I605*H605,2)</f>
        <v>0</v>
      </c>
      <c r="K605" s="200" t="s">
        <v>2720</v>
      </c>
      <c r="L605" s="28"/>
      <c r="M605" s="140" t="s">
        <v>1</v>
      </c>
      <c r="N605" s="141" t="s">
        <v>38</v>
      </c>
      <c r="O605" s="142">
        <v>0.625</v>
      </c>
      <c r="P605" s="142">
        <f>O605*H605</f>
        <v>8.75</v>
      </c>
      <c r="Q605" s="142">
        <v>5.0000000000000001E-4</v>
      </c>
      <c r="R605" s="142">
        <f>Q605*H605</f>
        <v>7.0000000000000001E-3</v>
      </c>
      <c r="S605" s="142">
        <v>0</v>
      </c>
      <c r="T605" s="143">
        <f>S605*H605</f>
        <v>0</v>
      </c>
      <c r="AR605" s="144" t="s">
        <v>188</v>
      </c>
      <c r="AT605" s="144" t="s">
        <v>160</v>
      </c>
      <c r="AU605" s="144" t="s">
        <v>88</v>
      </c>
      <c r="AY605" s="16" t="s">
        <v>157</v>
      </c>
      <c r="BE605" s="145">
        <f>IF(N605="základní",J605,0)</f>
        <v>0</v>
      </c>
      <c r="BF605" s="145">
        <f>IF(N605="snížená",J605,0)</f>
        <v>0</v>
      </c>
      <c r="BG605" s="145">
        <f>IF(N605="zákl. přenesená",J605,0)</f>
        <v>0</v>
      </c>
      <c r="BH605" s="145">
        <f>IF(N605="sníž. přenesená",J605,0)</f>
        <v>0</v>
      </c>
      <c r="BI605" s="145">
        <f>IF(N605="nulová",J605,0)</f>
        <v>0</v>
      </c>
      <c r="BJ605" s="16" t="s">
        <v>80</v>
      </c>
      <c r="BK605" s="145">
        <f>ROUND(I605*H605,2)</f>
        <v>0</v>
      </c>
      <c r="BL605" s="16" t="s">
        <v>188</v>
      </c>
      <c r="BM605" s="144" t="s">
        <v>8110</v>
      </c>
    </row>
    <row r="606" spans="2:65" s="1" customFormat="1">
      <c r="B606" s="28"/>
      <c r="D606" s="150" t="s">
        <v>214</v>
      </c>
      <c r="F606" s="204" t="s">
        <v>8111</v>
      </c>
      <c r="L606" s="28"/>
      <c r="M606" s="152"/>
      <c r="T606" s="52"/>
      <c r="AT606" s="16" t="s">
        <v>214</v>
      </c>
      <c r="AU606" s="16" t="s">
        <v>88</v>
      </c>
    </row>
    <row r="607" spans="2:65" s="1" customFormat="1" ht="37.9" customHeight="1">
      <c r="B607" s="28"/>
      <c r="C607" s="198" t="s">
        <v>5683</v>
      </c>
      <c r="D607" s="198" t="s">
        <v>160</v>
      </c>
      <c r="E607" s="199" t="s">
        <v>8112</v>
      </c>
      <c r="F607" s="200" t="s">
        <v>8113</v>
      </c>
      <c r="G607" s="201" t="s">
        <v>228</v>
      </c>
      <c r="H607" s="202">
        <v>12</v>
      </c>
      <c r="I607" s="903"/>
      <c r="J607" s="203">
        <f>ROUND(I607*H607,2)</f>
        <v>0</v>
      </c>
      <c r="K607" s="200" t="s">
        <v>2720</v>
      </c>
      <c r="L607" s="28"/>
      <c r="M607" s="140" t="s">
        <v>1</v>
      </c>
      <c r="N607" s="141" t="s">
        <v>38</v>
      </c>
      <c r="O607" s="142">
        <v>0.625</v>
      </c>
      <c r="P607" s="142">
        <f>O607*H607</f>
        <v>7.5</v>
      </c>
      <c r="Q607" s="142">
        <v>5.0000000000000001E-4</v>
      </c>
      <c r="R607" s="142">
        <f>Q607*H607</f>
        <v>6.0000000000000001E-3</v>
      </c>
      <c r="S607" s="142">
        <v>0</v>
      </c>
      <c r="T607" s="143">
        <f>S607*H607</f>
        <v>0</v>
      </c>
      <c r="AR607" s="144" t="s">
        <v>188</v>
      </c>
      <c r="AT607" s="144" t="s">
        <v>160</v>
      </c>
      <c r="AU607" s="144" t="s">
        <v>88</v>
      </c>
      <c r="AY607" s="16" t="s">
        <v>157</v>
      </c>
      <c r="BE607" s="145">
        <f>IF(N607="základní",J607,0)</f>
        <v>0</v>
      </c>
      <c r="BF607" s="145">
        <f>IF(N607="snížená",J607,0)</f>
        <v>0</v>
      </c>
      <c r="BG607" s="145">
        <f>IF(N607="zákl. přenesená",J607,0)</f>
        <v>0</v>
      </c>
      <c r="BH607" s="145">
        <f>IF(N607="sníž. přenesená",J607,0)</f>
        <v>0</v>
      </c>
      <c r="BI607" s="145">
        <f>IF(N607="nulová",J607,0)</f>
        <v>0</v>
      </c>
      <c r="BJ607" s="16" t="s">
        <v>80</v>
      </c>
      <c r="BK607" s="145">
        <f>ROUND(I607*H607,2)</f>
        <v>0</v>
      </c>
      <c r="BL607" s="16" t="s">
        <v>188</v>
      </c>
      <c r="BM607" s="144" t="s">
        <v>8114</v>
      </c>
    </row>
    <row r="608" spans="2:65" s="1" customFormat="1">
      <c r="B608" s="28"/>
      <c r="D608" s="150" t="s">
        <v>214</v>
      </c>
      <c r="F608" s="204" t="s">
        <v>8115</v>
      </c>
      <c r="L608" s="28"/>
      <c r="M608" s="152"/>
      <c r="T608" s="52"/>
      <c r="AT608" s="16" t="s">
        <v>214</v>
      </c>
      <c r="AU608" s="16" t="s">
        <v>88</v>
      </c>
    </row>
    <row r="609" spans="2:65" s="1" customFormat="1" ht="37.9" customHeight="1">
      <c r="B609" s="28"/>
      <c r="C609" s="198" t="s">
        <v>5689</v>
      </c>
      <c r="D609" s="198" t="s">
        <v>160</v>
      </c>
      <c r="E609" s="199" t="s">
        <v>8116</v>
      </c>
      <c r="F609" s="200" t="s">
        <v>8117</v>
      </c>
      <c r="G609" s="201" t="s">
        <v>228</v>
      </c>
      <c r="H609" s="202">
        <v>18</v>
      </c>
      <c r="I609" s="903"/>
      <c r="J609" s="203">
        <f>ROUND(I609*H609,2)</f>
        <v>0</v>
      </c>
      <c r="K609" s="200" t="s">
        <v>2720</v>
      </c>
      <c r="L609" s="28"/>
      <c r="M609" s="140" t="s">
        <v>1</v>
      </c>
      <c r="N609" s="141" t="s">
        <v>38</v>
      </c>
      <c r="O609" s="142">
        <v>0.625</v>
      </c>
      <c r="P609" s="142">
        <f>O609*H609</f>
        <v>11.25</v>
      </c>
      <c r="Q609" s="142">
        <v>5.0000000000000001E-4</v>
      </c>
      <c r="R609" s="142">
        <f>Q609*H609</f>
        <v>9.0000000000000011E-3</v>
      </c>
      <c r="S609" s="142">
        <v>0</v>
      </c>
      <c r="T609" s="143">
        <f>S609*H609</f>
        <v>0</v>
      </c>
      <c r="AR609" s="144" t="s">
        <v>188</v>
      </c>
      <c r="AT609" s="144" t="s">
        <v>160</v>
      </c>
      <c r="AU609" s="144" t="s">
        <v>88</v>
      </c>
      <c r="AY609" s="16" t="s">
        <v>157</v>
      </c>
      <c r="BE609" s="145">
        <f>IF(N609="základní",J609,0)</f>
        <v>0</v>
      </c>
      <c r="BF609" s="145">
        <f>IF(N609="snížená",J609,0)</f>
        <v>0</v>
      </c>
      <c r="BG609" s="145">
        <f>IF(N609="zákl. přenesená",J609,0)</f>
        <v>0</v>
      </c>
      <c r="BH609" s="145">
        <f>IF(N609="sníž. přenesená",J609,0)</f>
        <v>0</v>
      </c>
      <c r="BI609" s="145">
        <f>IF(N609="nulová",J609,0)</f>
        <v>0</v>
      </c>
      <c r="BJ609" s="16" t="s">
        <v>80</v>
      </c>
      <c r="BK609" s="145">
        <f>ROUND(I609*H609,2)</f>
        <v>0</v>
      </c>
      <c r="BL609" s="16" t="s">
        <v>188</v>
      </c>
      <c r="BM609" s="144" t="s">
        <v>8118</v>
      </c>
    </row>
    <row r="610" spans="2:65" s="1" customFormat="1">
      <c r="B610" s="28"/>
      <c r="D610" s="150" t="s">
        <v>214</v>
      </c>
      <c r="F610" s="204" t="s">
        <v>8119</v>
      </c>
      <c r="L610" s="28"/>
      <c r="M610" s="152"/>
      <c r="T610" s="52"/>
      <c r="AT610" s="16" t="s">
        <v>214</v>
      </c>
      <c r="AU610" s="16" t="s">
        <v>88</v>
      </c>
    </row>
    <row r="611" spans="2:65" s="1" customFormat="1" ht="37.9" customHeight="1">
      <c r="B611" s="28"/>
      <c r="C611" s="198" t="s">
        <v>5694</v>
      </c>
      <c r="D611" s="198" t="s">
        <v>160</v>
      </c>
      <c r="E611" s="199" t="s">
        <v>8120</v>
      </c>
      <c r="F611" s="200" t="s">
        <v>8121</v>
      </c>
      <c r="G611" s="201" t="s">
        <v>228</v>
      </c>
      <c r="H611" s="202">
        <v>9</v>
      </c>
      <c r="I611" s="903"/>
      <c r="J611" s="203">
        <f>ROUND(I611*H611,2)</f>
        <v>0</v>
      </c>
      <c r="K611" s="200" t="s">
        <v>2720</v>
      </c>
      <c r="L611" s="28"/>
      <c r="M611" s="140" t="s">
        <v>1</v>
      </c>
      <c r="N611" s="141" t="s">
        <v>38</v>
      </c>
      <c r="O611" s="142">
        <v>0.625</v>
      </c>
      <c r="P611" s="142">
        <f>O611*H611</f>
        <v>5.625</v>
      </c>
      <c r="Q611" s="142">
        <v>5.9999999999999995E-4</v>
      </c>
      <c r="R611" s="142">
        <f>Q611*H611</f>
        <v>5.3999999999999994E-3</v>
      </c>
      <c r="S611" s="142">
        <v>0</v>
      </c>
      <c r="T611" s="143">
        <f>S611*H611</f>
        <v>0</v>
      </c>
      <c r="AR611" s="144" t="s">
        <v>188</v>
      </c>
      <c r="AT611" s="144" t="s">
        <v>160</v>
      </c>
      <c r="AU611" s="144" t="s">
        <v>88</v>
      </c>
      <c r="AY611" s="16" t="s">
        <v>157</v>
      </c>
      <c r="BE611" s="145">
        <f>IF(N611="základní",J611,0)</f>
        <v>0</v>
      </c>
      <c r="BF611" s="145">
        <f>IF(N611="snížená",J611,0)</f>
        <v>0</v>
      </c>
      <c r="BG611" s="145">
        <f>IF(N611="zákl. přenesená",J611,0)</f>
        <v>0</v>
      </c>
      <c r="BH611" s="145">
        <f>IF(N611="sníž. přenesená",J611,0)</f>
        <v>0</v>
      </c>
      <c r="BI611" s="145">
        <f>IF(N611="nulová",J611,0)</f>
        <v>0</v>
      </c>
      <c r="BJ611" s="16" t="s">
        <v>80</v>
      </c>
      <c r="BK611" s="145">
        <f>ROUND(I611*H611,2)</f>
        <v>0</v>
      </c>
      <c r="BL611" s="16" t="s">
        <v>188</v>
      </c>
      <c r="BM611" s="144" t="s">
        <v>8122</v>
      </c>
    </row>
    <row r="612" spans="2:65" s="1" customFormat="1">
      <c r="B612" s="28"/>
      <c r="D612" s="150" t="s">
        <v>214</v>
      </c>
      <c r="F612" s="204" t="s">
        <v>8123</v>
      </c>
      <c r="L612" s="28"/>
      <c r="M612" s="152"/>
      <c r="T612" s="52"/>
      <c r="AT612" s="16" t="s">
        <v>214</v>
      </c>
      <c r="AU612" s="16" t="s">
        <v>88</v>
      </c>
    </row>
    <row r="613" spans="2:65" s="1" customFormat="1" ht="37.9" customHeight="1">
      <c r="B613" s="28"/>
      <c r="C613" s="198" t="s">
        <v>5702</v>
      </c>
      <c r="D613" s="198" t="s">
        <v>160</v>
      </c>
      <c r="E613" s="199" t="s">
        <v>8124</v>
      </c>
      <c r="F613" s="200" t="s">
        <v>8125</v>
      </c>
      <c r="G613" s="201" t="s">
        <v>228</v>
      </c>
      <c r="H613" s="202">
        <v>28</v>
      </c>
      <c r="I613" s="903"/>
      <c r="J613" s="203">
        <f>ROUND(I613*H613,2)</f>
        <v>0</v>
      </c>
      <c r="K613" s="200" t="s">
        <v>2720</v>
      </c>
      <c r="L613" s="28"/>
      <c r="M613" s="140" t="s">
        <v>1</v>
      </c>
      <c r="N613" s="141" t="s">
        <v>38</v>
      </c>
      <c r="O613" s="142">
        <v>0.625</v>
      </c>
      <c r="P613" s="142">
        <f>O613*H613</f>
        <v>17.5</v>
      </c>
      <c r="Q613" s="142">
        <v>6.9999999999999999E-4</v>
      </c>
      <c r="R613" s="142">
        <f>Q613*H613</f>
        <v>1.9599999999999999E-2</v>
      </c>
      <c r="S613" s="142">
        <v>0</v>
      </c>
      <c r="T613" s="143">
        <f>S613*H613</f>
        <v>0</v>
      </c>
      <c r="AR613" s="144" t="s">
        <v>188</v>
      </c>
      <c r="AT613" s="144" t="s">
        <v>160</v>
      </c>
      <c r="AU613" s="144" t="s">
        <v>88</v>
      </c>
      <c r="AY613" s="16" t="s">
        <v>157</v>
      </c>
      <c r="BE613" s="145">
        <f>IF(N613="základní",J613,0)</f>
        <v>0</v>
      </c>
      <c r="BF613" s="145">
        <f>IF(N613="snížená",J613,0)</f>
        <v>0</v>
      </c>
      <c r="BG613" s="145">
        <f>IF(N613="zákl. přenesená",J613,0)</f>
        <v>0</v>
      </c>
      <c r="BH613" s="145">
        <f>IF(N613="sníž. přenesená",J613,0)</f>
        <v>0</v>
      </c>
      <c r="BI613" s="145">
        <f>IF(N613="nulová",J613,0)</f>
        <v>0</v>
      </c>
      <c r="BJ613" s="16" t="s">
        <v>80</v>
      </c>
      <c r="BK613" s="145">
        <f>ROUND(I613*H613,2)</f>
        <v>0</v>
      </c>
      <c r="BL613" s="16" t="s">
        <v>188</v>
      </c>
      <c r="BM613" s="144" t="s">
        <v>8126</v>
      </c>
    </row>
    <row r="614" spans="2:65" s="1" customFormat="1">
      <c r="B614" s="28"/>
      <c r="D614" s="150" t="s">
        <v>214</v>
      </c>
      <c r="F614" s="204" t="s">
        <v>8127</v>
      </c>
      <c r="L614" s="28"/>
      <c r="M614" s="152"/>
      <c r="T614" s="52"/>
      <c r="AT614" s="16" t="s">
        <v>214</v>
      </c>
      <c r="AU614" s="16" t="s">
        <v>88</v>
      </c>
    </row>
    <row r="615" spans="2:65" s="1" customFormat="1" ht="49.15" customHeight="1">
      <c r="B615" s="28"/>
      <c r="C615" s="198" t="s">
        <v>5709</v>
      </c>
      <c r="D615" s="198" t="s">
        <v>160</v>
      </c>
      <c r="E615" s="199" t="s">
        <v>8128</v>
      </c>
      <c r="F615" s="200" t="s">
        <v>8129</v>
      </c>
      <c r="G615" s="201" t="s">
        <v>276</v>
      </c>
      <c r="H615" s="202">
        <v>4.7E-2</v>
      </c>
      <c r="I615" s="903"/>
      <c r="J615" s="203">
        <f>ROUND(I615*H615,2)</f>
        <v>0</v>
      </c>
      <c r="K615" s="200" t="s">
        <v>2720</v>
      </c>
      <c r="L615" s="28"/>
      <c r="M615" s="140" t="s">
        <v>1</v>
      </c>
      <c r="N615" s="141" t="s">
        <v>38</v>
      </c>
      <c r="O615" s="142">
        <v>1.0289999999999999</v>
      </c>
      <c r="P615" s="142">
        <f>O615*H615</f>
        <v>4.8362999999999996E-2</v>
      </c>
      <c r="Q615" s="142">
        <v>0</v>
      </c>
      <c r="R615" s="142">
        <f>Q615*H615</f>
        <v>0</v>
      </c>
      <c r="S615" s="142">
        <v>0</v>
      </c>
      <c r="T615" s="143">
        <f>S615*H615</f>
        <v>0</v>
      </c>
      <c r="AR615" s="144" t="s">
        <v>188</v>
      </c>
      <c r="AT615" s="144" t="s">
        <v>160</v>
      </c>
      <c r="AU615" s="144" t="s">
        <v>88</v>
      </c>
      <c r="AY615" s="16" t="s">
        <v>157</v>
      </c>
      <c r="BE615" s="145">
        <f>IF(N615="základní",J615,0)</f>
        <v>0</v>
      </c>
      <c r="BF615" s="145">
        <f>IF(N615="snížená",J615,0)</f>
        <v>0</v>
      </c>
      <c r="BG615" s="145">
        <f>IF(N615="zákl. přenesená",J615,0)</f>
        <v>0</v>
      </c>
      <c r="BH615" s="145">
        <f>IF(N615="sníž. přenesená",J615,0)</f>
        <v>0</v>
      </c>
      <c r="BI615" s="145">
        <f>IF(N615="nulová",J615,0)</f>
        <v>0</v>
      </c>
      <c r="BJ615" s="16" t="s">
        <v>80</v>
      </c>
      <c r="BK615" s="145">
        <f>ROUND(I615*H615,2)</f>
        <v>0</v>
      </c>
      <c r="BL615" s="16" t="s">
        <v>188</v>
      </c>
      <c r="BM615" s="144" t="s">
        <v>8130</v>
      </c>
    </row>
    <row r="616" spans="2:65" s="1" customFormat="1">
      <c r="B616" s="28"/>
      <c r="D616" s="150" t="s">
        <v>214</v>
      </c>
      <c r="F616" s="204" t="s">
        <v>8131</v>
      </c>
      <c r="L616" s="28"/>
      <c r="M616" s="152"/>
      <c r="T616" s="52"/>
      <c r="AT616" s="16" t="s">
        <v>214</v>
      </c>
      <c r="AU616" s="16" t="s">
        <v>88</v>
      </c>
    </row>
    <row r="617" spans="2:65" s="11" customFormat="1" ht="22.9" customHeight="1">
      <c r="B617" s="121"/>
      <c r="D617" s="122" t="s">
        <v>71</v>
      </c>
      <c r="E617" s="130" t="s">
        <v>8132</v>
      </c>
      <c r="F617" s="130" t="s">
        <v>8133</v>
      </c>
      <c r="J617" s="131">
        <f>BK617</f>
        <v>0</v>
      </c>
      <c r="L617" s="121"/>
      <c r="M617" s="125"/>
      <c r="P617" s="126">
        <f>P618</f>
        <v>0.51200000000000001</v>
      </c>
      <c r="R617" s="126">
        <f>R618</f>
        <v>3.2799999999999999E-3</v>
      </c>
      <c r="T617" s="127">
        <f>T618</f>
        <v>0</v>
      </c>
      <c r="AR617" s="122" t="s">
        <v>88</v>
      </c>
      <c r="AT617" s="128" t="s">
        <v>71</v>
      </c>
      <c r="AU617" s="128" t="s">
        <v>80</v>
      </c>
      <c r="AY617" s="122" t="s">
        <v>157</v>
      </c>
      <c r="BK617" s="129">
        <f>BK618</f>
        <v>0</v>
      </c>
    </row>
    <row r="618" spans="2:65" s="1" customFormat="1" ht="37.9" customHeight="1">
      <c r="B618" s="28"/>
      <c r="C618" s="198" t="s">
        <v>5715</v>
      </c>
      <c r="D618" s="198" t="s">
        <v>160</v>
      </c>
      <c r="E618" s="199" t="s">
        <v>8134</v>
      </c>
      <c r="F618" s="200" t="s">
        <v>8135</v>
      </c>
      <c r="G618" s="201" t="s">
        <v>163</v>
      </c>
      <c r="H618" s="202">
        <v>1</v>
      </c>
      <c r="I618" s="903"/>
      <c r="J618" s="203">
        <f>ROUND(I618*H618,2)</f>
        <v>0</v>
      </c>
      <c r="K618" s="200" t="s">
        <v>1</v>
      </c>
      <c r="L618" s="28"/>
      <c r="M618" s="146" t="s">
        <v>1</v>
      </c>
      <c r="N618" s="147" t="s">
        <v>38</v>
      </c>
      <c r="O618" s="148">
        <v>0.51200000000000001</v>
      </c>
      <c r="P618" s="148">
        <f>O618*H618</f>
        <v>0.51200000000000001</v>
      </c>
      <c r="Q618" s="148">
        <v>3.2799999999999999E-3</v>
      </c>
      <c r="R618" s="148">
        <f>Q618*H618</f>
        <v>3.2799999999999999E-3</v>
      </c>
      <c r="S618" s="148">
        <v>0</v>
      </c>
      <c r="T618" s="149">
        <f>S618*H618</f>
        <v>0</v>
      </c>
      <c r="AR618" s="144" t="s">
        <v>188</v>
      </c>
      <c r="AT618" s="144" t="s">
        <v>160</v>
      </c>
      <c r="AU618" s="144" t="s">
        <v>88</v>
      </c>
      <c r="AY618" s="16" t="s">
        <v>157</v>
      </c>
      <c r="BE618" s="145">
        <f>IF(N618="základní",J618,0)</f>
        <v>0</v>
      </c>
      <c r="BF618" s="145">
        <f>IF(N618="snížená",J618,0)</f>
        <v>0</v>
      </c>
      <c r="BG618" s="145">
        <f>IF(N618="zákl. přenesená",J618,0)</f>
        <v>0</v>
      </c>
      <c r="BH618" s="145">
        <f>IF(N618="sníž. přenesená",J618,0)</f>
        <v>0</v>
      </c>
      <c r="BI618" s="145">
        <f>IF(N618="nulová",J618,0)</f>
        <v>0</v>
      </c>
      <c r="BJ618" s="16" t="s">
        <v>80</v>
      </c>
      <c r="BK618" s="145">
        <f>ROUND(I618*H618,2)</f>
        <v>0</v>
      </c>
      <c r="BL618" s="16" t="s">
        <v>188</v>
      </c>
      <c r="BM618" s="144" t="s">
        <v>8136</v>
      </c>
    </row>
    <row r="619" spans="2:65" s="1" customFormat="1" ht="7" customHeight="1">
      <c r="B619" s="40"/>
      <c r="C619" s="41"/>
      <c r="D619" s="41"/>
      <c r="E619" s="41"/>
      <c r="F619" s="41"/>
      <c r="G619" s="41"/>
      <c r="H619" s="41"/>
      <c r="I619" s="41"/>
      <c r="J619" s="41"/>
      <c r="K619" s="41"/>
      <c r="L619" s="28"/>
    </row>
  </sheetData>
  <sheetProtection formatColumns="0" formatRows="0" autoFilter="0"/>
  <autoFilter ref="C95:K618" xr:uid="{57B4CD48-3303-4D25-B6FD-6C2F759E6466}"/>
  <mergeCells count="8">
    <mergeCell ref="E50:H50"/>
    <mergeCell ref="E86:H86"/>
    <mergeCell ref="E88:H88"/>
    <mergeCell ref="L2:V2"/>
    <mergeCell ref="E7:H7"/>
    <mergeCell ref="E9:H9"/>
    <mergeCell ref="E27:H27"/>
    <mergeCell ref="E48:H48"/>
  </mergeCells>
  <hyperlinks>
    <hyperlink ref="F100" r:id="rId1" xr:uid="{E04EB38F-3802-4359-8FE9-F7AE4265EE31}"/>
    <hyperlink ref="F102" r:id="rId2" xr:uid="{61C7653E-6EDA-4D9A-81A4-9C45A245D154}"/>
    <hyperlink ref="F104" r:id="rId3" xr:uid="{91A7394C-FFBD-4E0F-82DC-36F12BED4C98}"/>
    <hyperlink ref="F106" r:id="rId4" xr:uid="{030777AE-22EF-49E2-A30F-1037908C3987}"/>
    <hyperlink ref="F108" r:id="rId5" xr:uid="{5F4A2561-0ADF-487B-8E16-679361527D96}"/>
    <hyperlink ref="F114" r:id="rId6" xr:uid="{B54A914D-A950-4624-A3EA-F14FD4D14F4A}"/>
    <hyperlink ref="F118" r:id="rId7" xr:uid="{4847B21B-842E-4F94-85E1-2EE7468BEFDE}"/>
    <hyperlink ref="F120" r:id="rId8" xr:uid="{F54C9868-E88E-43F4-94A0-8F4B0EE5BE21}"/>
    <hyperlink ref="F122" r:id="rId9" xr:uid="{33E18C8B-9ADC-4122-918A-00EA11EB76BC}"/>
    <hyperlink ref="F124" r:id="rId10" xr:uid="{BA4966E1-9E17-4EFE-85E2-DA8A6DA27BAA}"/>
    <hyperlink ref="F126" r:id="rId11" xr:uid="{764827E5-A8B6-4519-A32D-FE2822F157B3}"/>
    <hyperlink ref="F128" r:id="rId12" xr:uid="{DBEF9D48-8247-4204-9664-A8B90C3187BF}"/>
    <hyperlink ref="F130" r:id="rId13" xr:uid="{3D750D91-AD35-467C-8862-9040B565EB41}"/>
    <hyperlink ref="F132" r:id="rId14" xr:uid="{1829FDDC-8011-4870-9E53-CF109E233A7C}"/>
    <hyperlink ref="F137" r:id="rId15" xr:uid="{033E921A-F8EE-4314-96B8-CAF7E4E2A1B2}"/>
    <hyperlink ref="F140" r:id="rId16" xr:uid="{C59625A6-1FA5-4E49-B9DB-D9B3333E1CBC}"/>
    <hyperlink ref="F142" r:id="rId17" xr:uid="{13A6340D-12B7-4C92-A46A-E836E0DE61F0}"/>
    <hyperlink ref="F145" r:id="rId18" xr:uid="{9C6AF0FC-F374-450B-9A40-2A24616BCCD2}"/>
    <hyperlink ref="F147" r:id="rId19" xr:uid="{5D7A0B32-0A86-4BE6-8403-23B92764D4F8}"/>
    <hyperlink ref="F155" r:id="rId20" xr:uid="{2A2E016A-3298-4F90-985D-16D47E392FFF}"/>
    <hyperlink ref="F161" r:id="rId21" xr:uid="{4BB7E264-AADC-450F-B582-C73390842CCD}"/>
    <hyperlink ref="F164" r:id="rId22" xr:uid="{4F0E0DE4-8712-4814-B3F1-A79874C9FF6B}"/>
    <hyperlink ref="F170" r:id="rId23" xr:uid="{B5CBC9F0-093B-44E7-A1AD-7EE3A90EBDE4}"/>
    <hyperlink ref="F172" r:id="rId24" xr:uid="{87EF13C3-4352-45D3-854B-75599BB960B5}"/>
    <hyperlink ref="F174" r:id="rId25" xr:uid="{2260746E-3664-4F37-A6E6-E6641A96AAF0}"/>
    <hyperlink ref="F177" r:id="rId26" xr:uid="{43A75DD2-A4BF-4363-98C6-BE7CEFCB5816}"/>
    <hyperlink ref="F180" r:id="rId27" xr:uid="{A04E44E2-8BDC-4418-942C-6F13EEEDD444}"/>
    <hyperlink ref="F182" r:id="rId28" xr:uid="{F680E848-3234-41C6-BD89-2C0CA32AB61D}"/>
    <hyperlink ref="F186" r:id="rId29" xr:uid="{CC0BD9F2-1473-4F8B-BB4C-F400CAD40374}"/>
    <hyperlink ref="F190" r:id="rId30" xr:uid="{A8C033FD-2284-4872-A070-846A5434908B}"/>
    <hyperlink ref="F194" r:id="rId31" xr:uid="{F6006A7B-5208-4607-B623-FFBE0D85CB90}"/>
    <hyperlink ref="F198" r:id="rId32" xr:uid="{09F140B1-0597-41E9-A852-32FDD4D0672D}"/>
    <hyperlink ref="F200" r:id="rId33" xr:uid="{067473A7-2AF2-4F77-A7C1-004085286680}"/>
    <hyperlink ref="F202" r:id="rId34" xr:uid="{FE15B17D-78F9-4CFF-BDB1-08B1AAF69B92}"/>
    <hyperlink ref="F204" r:id="rId35" xr:uid="{715599F0-755B-4C80-9D8F-EA0DBAA439DE}"/>
    <hyperlink ref="F206" r:id="rId36" xr:uid="{D9F5EE71-209D-44E6-B58A-DF037145DBFD}"/>
    <hyperlink ref="F208" r:id="rId37" xr:uid="{5678F2CD-0BB3-45D9-8344-122228B8963C}"/>
    <hyperlink ref="F210" r:id="rId38" xr:uid="{AE52625B-3A2E-4327-B337-2F6F43274742}"/>
    <hyperlink ref="F212" r:id="rId39" xr:uid="{FC427567-E31D-46B1-8F1D-66778D708FEB}"/>
    <hyperlink ref="F214" r:id="rId40" xr:uid="{F42F7BBF-0DFE-43BE-8CDF-B68D45DED05B}"/>
    <hyperlink ref="F216" r:id="rId41" xr:uid="{09F9AA42-043C-4514-91D2-48DB6C4ED4C5}"/>
    <hyperlink ref="F219" r:id="rId42" xr:uid="{14B7C64C-F7EE-48BB-99A2-BE7B1BCC5518}"/>
    <hyperlink ref="F222" r:id="rId43" xr:uid="{EC1FB7D8-09E7-447D-96FF-A3A64C93657C}"/>
    <hyperlink ref="F224" r:id="rId44" xr:uid="{A9EEA255-F39D-43E8-89A9-956CBB8427D0}"/>
    <hyperlink ref="F226" r:id="rId45" xr:uid="{127A01F8-35B8-4F0D-BC66-5DD4D183CF05}"/>
    <hyperlink ref="F232" r:id="rId46" xr:uid="{8C6BFBEF-8D22-4329-9118-1D850DDCA518}"/>
    <hyperlink ref="F234" r:id="rId47" xr:uid="{CDC88E0D-8763-4356-9B12-2452F1FF7AEC}"/>
    <hyperlink ref="F236" r:id="rId48" xr:uid="{723F71CE-8724-4B6B-9F87-5C25C849C101}"/>
    <hyperlink ref="F238" r:id="rId49" xr:uid="{ACF97774-DA6B-4110-8A4E-061406C929E6}"/>
    <hyperlink ref="F240" r:id="rId50" xr:uid="{FC1FBCE4-D22D-44C7-BB4A-877AFF6A4D52}"/>
    <hyperlink ref="F242" r:id="rId51" xr:uid="{25633F35-1EB3-4BAB-B1B6-2358E96EDA89}"/>
    <hyperlink ref="F244" r:id="rId52" xr:uid="{27B3DD00-D6A0-4760-83BA-A0C6192D19D3}"/>
    <hyperlink ref="F247" r:id="rId53" xr:uid="{88F3FFC4-9311-4C1B-97BE-8D0E97764BAA}"/>
    <hyperlink ref="F249" r:id="rId54" xr:uid="{5EC086C7-3965-401A-8D4C-09BCB09156E9}"/>
    <hyperlink ref="F251" r:id="rId55" xr:uid="{754A15F4-A221-42E9-BA46-14AEDB89DAEC}"/>
    <hyperlink ref="F254" r:id="rId56" xr:uid="{0F520316-723D-4C62-AE16-808514CFBA20}"/>
    <hyperlink ref="F257" r:id="rId57" xr:uid="{36FCC775-53E5-48D3-972F-105D1DD12720}"/>
    <hyperlink ref="F259" r:id="rId58" xr:uid="{FD016567-CB2A-47DD-AEA6-4930C9FE8003}"/>
    <hyperlink ref="F263" r:id="rId59" xr:uid="{42EA7A40-340B-4D2B-9796-70C691A627E7}"/>
    <hyperlink ref="F265" r:id="rId60" xr:uid="{93340AD3-2880-4E1E-9CA0-680D18F25D97}"/>
    <hyperlink ref="F267" r:id="rId61" xr:uid="{4D9DC818-E40A-419B-8746-112E9428EE80}"/>
    <hyperlink ref="F269" r:id="rId62" xr:uid="{86DFF8E6-41B3-415B-8CB0-32DE8A90E37A}"/>
    <hyperlink ref="F271" r:id="rId63" xr:uid="{D3635FBF-1C4C-4480-BBCA-5F1B0CB09FA4}"/>
    <hyperlink ref="F273" r:id="rId64" xr:uid="{DA89BDB1-316B-4C08-8B30-BD74187A3435}"/>
    <hyperlink ref="F275" r:id="rId65" xr:uid="{5E576BEF-EC2C-484F-B6F0-4E414F73883B}"/>
    <hyperlink ref="F277" r:id="rId66" xr:uid="{F66E8AC2-B71E-4167-85DC-B1D57976409D}"/>
    <hyperlink ref="F279" r:id="rId67" xr:uid="{7D49D62A-0360-4C36-99F4-BAB5B44CD34C}"/>
    <hyperlink ref="F281" r:id="rId68" xr:uid="{1A3DE73F-E616-4D46-81BA-4DE8BA7E37A4}"/>
    <hyperlink ref="F283" r:id="rId69" xr:uid="{D5034D5A-8B0B-46C3-88C4-5C647AE33A0B}"/>
    <hyperlink ref="F285" r:id="rId70" xr:uid="{0B4752A8-CBAD-4DF0-AEA7-681AC89FCC25}"/>
    <hyperlink ref="F287" r:id="rId71" xr:uid="{1F371CBB-CF7D-4CCC-80ED-AAC226CABF77}"/>
    <hyperlink ref="F289" r:id="rId72" xr:uid="{E39B0C01-0B6B-413B-9B97-DC7EC1B104D0}"/>
    <hyperlink ref="F291" r:id="rId73" xr:uid="{9941F7E7-4BFD-4334-9D1E-E3A00CEFA45B}"/>
    <hyperlink ref="F293" r:id="rId74" xr:uid="{EA539484-E949-4B4C-9DA3-57ED5A526316}"/>
    <hyperlink ref="F295" r:id="rId75" xr:uid="{0849ABD7-F8A2-4019-A076-D66852C4161E}"/>
    <hyperlink ref="F297" r:id="rId76" xr:uid="{95B3F6BF-800C-4E75-907D-320F809C91B8}"/>
    <hyperlink ref="F299" r:id="rId77" xr:uid="{2EEC0057-3C2C-4FC6-A500-C4021F45F60D}"/>
    <hyperlink ref="F301" r:id="rId78" xr:uid="{0D99E328-4D17-499F-8C46-7521FAE500DA}"/>
    <hyperlink ref="F303" r:id="rId79" xr:uid="{786EEAF1-1A5E-43D9-94AE-F1D3FA8FA53D}"/>
    <hyperlink ref="F305" r:id="rId80" xr:uid="{0F795B1A-AC5E-427C-970D-5F6F5DA8B75C}"/>
    <hyperlink ref="F307" r:id="rId81" xr:uid="{45FCDF72-C714-4CD2-8354-469C28148C0C}"/>
    <hyperlink ref="F309" r:id="rId82" xr:uid="{6EE444CF-B6F8-49D5-A7B4-6C7B65187C4B}"/>
    <hyperlink ref="F311" r:id="rId83" xr:uid="{7AF20EAC-A4DA-4E94-81FD-855F82B856B5}"/>
    <hyperlink ref="F313" r:id="rId84" xr:uid="{C8592313-BAA9-4DC3-BE54-6A3CD0BE0B81}"/>
    <hyperlink ref="F315" r:id="rId85" xr:uid="{CA20FA3D-954E-430A-82E2-7BF68BB1CD65}"/>
    <hyperlink ref="F317" r:id="rId86" xr:uid="{BCC79D99-AAF9-49EF-830D-E899247EB579}"/>
    <hyperlink ref="F319" r:id="rId87" xr:uid="{BEFBF48C-D9C3-4AFB-A6A9-576758CD247D}"/>
    <hyperlink ref="F321" r:id="rId88" xr:uid="{E0E8C2F5-D9B0-4D40-82F0-3DB7832CA287}"/>
    <hyperlink ref="F334" r:id="rId89" xr:uid="{34030A7A-668C-4D79-A653-3BAD2452DB58}"/>
    <hyperlink ref="F337" r:id="rId90" xr:uid="{57AB0DB4-0002-4A3C-8ADC-BF294ECC81BD}"/>
    <hyperlink ref="F339" r:id="rId91" xr:uid="{5F5C5CB8-9FB6-456F-B889-83B277059EF3}"/>
    <hyperlink ref="F341" r:id="rId92" xr:uid="{B3B7EFF4-5ED1-4C51-BD68-3DDE160792D1}"/>
    <hyperlink ref="F343" r:id="rId93" xr:uid="{D42BEE6B-F2CD-4572-882D-23ED3F500C3F}"/>
    <hyperlink ref="F345" r:id="rId94" xr:uid="{10975851-B297-4573-A610-B6749323D53A}"/>
    <hyperlink ref="F347" r:id="rId95" xr:uid="{301E17A5-CF49-4AFB-8EF4-0553DC4528EB}"/>
    <hyperlink ref="F349" r:id="rId96" xr:uid="{1CD75468-3304-43A5-B49E-753EA6391E75}"/>
    <hyperlink ref="F351" r:id="rId97" xr:uid="{EE88664C-6443-4E1B-BC03-157258D90533}"/>
    <hyperlink ref="F353" r:id="rId98" xr:uid="{6629DD60-B17A-4358-9FA3-68D8390511B5}"/>
    <hyperlink ref="F355" r:id="rId99" xr:uid="{3FC84A6D-36EA-403A-A401-4CDD9E81892F}"/>
    <hyperlink ref="F357" r:id="rId100" xr:uid="{6609A75B-7F10-4AF8-B12C-8003DFDC781E}"/>
    <hyperlink ref="F359" r:id="rId101" xr:uid="{E34151E5-3777-40CD-B703-C9F22A6332BB}"/>
    <hyperlink ref="F361" r:id="rId102" xr:uid="{B69EDF51-7E2C-41E8-B4C6-9FA5F2A540F9}"/>
    <hyperlink ref="F363" r:id="rId103" xr:uid="{E3871A62-6056-4E58-96DA-81A5E2CFAABC}"/>
    <hyperlink ref="F365" r:id="rId104" xr:uid="{309B902B-7E8A-4DDE-932E-C1EFC4AB0E9A}"/>
    <hyperlink ref="F367" r:id="rId105" xr:uid="{C9571BA8-B92C-4EED-AF05-50EA8686A1B3}"/>
    <hyperlink ref="F369" r:id="rId106" xr:uid="{8BC0E4C7-B0B9-4F47-8FBF-21D4537B881E}"/>
    <hyperlink ref="F371" r:id="rId107" xr:uid="{3C6DD18A-AEDB-4D07-AD7D-C5FEEC67199F}"/>
    <hyperlink ref="F373" r:id="rId108" xr:uid="{E3A0B746-79F4-4B02-B805-57364A4398F2}"/>
    <hyperlink ref="F375" r:id="rId109" xr:uid="{DF46B375-AEF7-4A87-B5EB-EC6AF96DCBCF}"/>
    <hyperlink ref="F377" r:id="rId110" xr:uid="{D6F8861C-3D6C-4A9E-81CE-73A13AD8690A}"/>
    <hyperlink ref="F379" r:id="rId111" xr:uid="{C30C3B36-C16B-4EBD-A58B-43EF261A8397}"/>
    <hyperlink ref="F381" r:id="rId112" xr:uid="{2275F623-4A9E-4DE0-8825-7B133868A4B7}"/>
    <hyperlink ref="F383" r:id="rId113" xr:uid="{E0869C41-CFE8-4C25-BF1C-56F6E8B773F6}"/>
    <hyperlink ref="F385" r:id="rId114" xr:uid="{71762287-0396-4D43-AE5F-F9840E9253FE}"/>
    <hyperlink ref="F387" r:id="rId115" xr:uid="{4B5EB1E2-6B08-4578-92FB-BC10CF69B149}"/>
    <hyperlink ref="F389" r:id="rId116" xr:uid="{86EA72F0-620A-4FAA-9F97-C863065F83DF}"/>
    <hyperlink ref="F391" r:id="rId117" xr:uid="{C317524D-DDDA-4D65-9280-596D52E25AAB}"/>
    <hyperlink ref="F393" r:id="rId118" xr:uid="{FDFB281F-DC88-436C-B1BE-791F3533CA82}"/>
    <hyperlink ref="F395" r:id="rId119" xr:uid="{96FEBD25-F482-49EB-8219-4D4DA5D3DEFD}"/>
    <hyperlink ref="F397" r:id="rId120" xr:uid="{C53336CC-64FA-409A-B618-A25583ADFE7E}"/>
    <hyperlink ref="F399" r:id="rId121" xr:uid="{823E1DCD-7AAD-4B2E-A644-BC1E69FECF4F}"/>
    <hyperlink ref="F401" r:id="rId122" xr:uid="{9E862031-1B0E-4663-B849-51239BFD0A9C}"/>
    <hyperlink ref="F403" r:id="rId123" xr:uid="{E99E455B-6696-4FDC-BB69-D5D90BD426DF}"/>
    <hyperlink ref="F405" r:id="rId124" xr:uid="{8681FCFB-948D-4A16-BCBC-9F86E9A83C60}"/>
    <hyperlink ref="F407" r:id="rId125" xr:uid="{D6024659-EFF3-4306-B0E2-A5298AFD7390}"/>
    <hyperlink ref="F409" r:id="rId126" xr:uid="{61E7BD57-B29B-49F9-B4D3-8C2363EE3E7B}"/>
    <hyperlink ref="F411" r:id="rId127" xr:uid="{1FDF2006-E928-4E2B-9CFF-332588BB5A9A}"/>
    <hyperlink ref="F413" r:id="rId128" xr:uid="{4D457C9B-F010-4259-B08D-2CF56EA8FF92}"/>
    <hyperlink ref="F415" r:id="rId129" xr:uid="{D463735C-B2CA-4AE0-8A37-A942FC300EE6}"/>
    <hyperlink ref="F417" r:id="rId130" xr:uid="{CFFF9273-751C-4EC7-A742-57B65224A307}"/>
    <hyperlink ref="F419" r:id="rId131" xr:uid="{6E4ED125-999F-48BF-BA1D-F28F2E069893}"/>
    <hyperlink ref="F421" r:id="rId132" xr:uid="{D5D8C668-99BE-43F6-BDD6-57CEA56BE988}"/>
    <hyperlink ref="F423" r:id="rId133" xr:uid="{7FEAEFFD-4BFE-4281-BF47-43498FE9ED37}"/>
    <hyperlink ref="F425" r:id="rId134" xr:uid="{0C2F5B0F-3B58-4BB4-B3B6-09B01431CE3C}"/>
    <hyperlink ref="F427" r:id="rId135" xr:uid="{D0F2C5BE-81FD-4A34-8F51-4B4B58103C45}"/>
    <hyperlink ref="F429" r:id="rId136" xr:uid="{0425B72A-7C63-42C1-BD03-05121DD8435D}"/>
    <hyperlink ref="F431" r:id="rId137" xr:uid="{E728D0F2-75E5-409B-B848-81F9A59C7427}"/>
    <hyperlink ref="F433" r:id="rId138" xr:uid="{AB9D59D2-1EFC-468E-9A56-4BE8FA470B4D}"/>
    <hyperlink ref="F435" r:id="rId139" xr:uid="{3B4AC565-198E-4B67-B107-AC02A5CBF629}"/>
    <hyperlink ref="F437" r:id="rId140" xr:uid="{8A39D581-08D5-439A-B910-E70F03556E0E}"/>
    <hyperlink ref="F439" r:id="rId141" xr:uid="{563743DE-2368-48C9-9CDE-60FD79AD12D4}"/>
    <hyperlink ref="F441" r:id="rId142" xr:uid="{6C3A5C72-F8C7-4C3A-AC84-9696E9E6617F}"/>
    <hyperlink ref="F443" r:id="rId143" xr:uid="{6318B0D0-54FF-4EFC-804F-081B6FB97898}"/>
    <hyperlink ref="F445" r:id="rId144" xr:uid="{D29E3187-A998-48A4-991D-B2D3E46A81E0}"/>
    <hyperlink ref="F447" r:id="rId145" xr:uid="{37456EBF-086F-4429-B520-F3F0FF09DF6F}"/>
    <hyperlink ref="F449" r:id="rId146" xr:uid="{36A9B118-E04C-4635-B3E9-BC36D6400BFA}"/>
    <hyperlink ref="F451" r:id="rId147" xr:uid="{4FE137F6-8A29-43A4-8BE4-1DA9F5564D22}"/>
    <hyperlink ref="F453" r:id="rId148" xr:uid="{6FE3D571-CB4F-4C54-9501-D679BD97443C}"/>
    <hyperlink ref="F468" r:id="rId149" xr:uid="{1C290AB2-EA6F-4DBB-BC3D-2097DC5558A8}"/>
    <hyperlink ref="F471" r:id="rId150" xr:uid="{D90A196A-DB64-4A2D-97F4-DD25A6B5B152}"/>
    <hyperlink ref="F474" r:id="rId151" xr:uid="{4B67A60F-FAC8-4431-8A03-718CFC9281C5}"/>
    <hyperlink ref="F476" r:id="rId152" xr:uid="{FDE6FB74-E2AD-4EC3-B6FA-93632E666AAE}"/>
    <hyperlink ref="F478" r:id="rId153" xr:uid="{C2FB7BF1-3A6A-40B0-B8BC-D49095279631}"/>
    <hyperlink ref="F480" r:id="rId154" xr:uid="{DEEA8D5E-9744-4199-9F64-47FED088CD4E}"/>
    <hyperlink ref="F482" r:id="rId155" xr:uid="{65A11D6B-1983-40C5-8663-CA57BEA04DC9}"/>
    <hyperlink ref="F485" r:id="rId156" xr:uid="{0F688D6C-246E-449B-B5FB-7D7AE91AD550}"/>
    <hyperlink ref="F487" r:id="rId157" xr:uid="{8FE97E59-89A8-48DD-AE70-82E8C01C10FA}"/>
    <hyperlink ref="F489" r:id="rId158" xr:uid="{814EAF2B-6EAC-4AB0-960A-385D757F539A}"/>
    <hyperlink ref="F492" r:id="rId159" xr:uid="{0CC690DE-07D6-46DC-B77E-6267A16F799A}"/>
    <hyperlink ref="F495" r:id="rId160" xr:uid="{65F75E26-C7F4-4612-8181-3E1CA6CCF2A3}"/>
    <hyperlink ref="F497" r:id="rId161" xr:uid="{EC3D27B6-190A-4FE5-B7CD-B3E3662BCDF9}"/>
    <hyperlink ref="F499" r:id="rId162" xr:uid="{9CE44A52-5550-48A9-847F-42ADA2CB9BE3}"/>
    <hyperlink ref="F501" r:id="rId163" xr:uid="{C3BCD836-84DB-41F9-9B7B-00015C5104B5}"/>
    <hyperlink ref="F503" r:id="rId164" xr:uid="{7D8FE00E-1595-4BEB-8FFC-0122E57A1B38}"/>
    <hyperlink ref="F505" r:id="rId165" xr:uid="{F3513D1E-5A5C-4B7B-B540-3A855FFAF009}"/>
    <hyperlink ref="F507" r:id="rId166" xr:uid="{4C232198-E0F7-4BC7-9BEB-91E69F47A100}"/>
    <hyperlink ref="F510" r:id="rId167" xr:uid="{2B57E1F5-8279-4949-8DA9-6ED36C943E66}"/>
    <hyperlink ref="F512" r:id="rId168" xr:uid="{2C35441D-372B-44EF-861D-8BEE5766C84B}"/>
    <hyperlink ref="F514" r:id="rId169" xr:uid="{B894AA55-3D4C-47BB-88A1-7A3378651A75}"/>
    <hyperlink ref="F516" r:id="rId170" xr:uid="{42CEEEFB-2822-40DB-ADA9-F2791156789A}"/>
    <hyperlink ref="F518" r:id="rId171" xr:uid="{E50B8727-18DF-4DC9-ADCB-A079D430FB02}"/>
    <hyperlink ref="F521" r:id="rId172" xr:uid="{F1102657-AA6B-4FD8-9764-E24C350FD432}"/>
    <hyperlink ref="F524" r:id="rId173" xr:uid="{550A7FD1-2CD6-4FDB-AB9F-15407460CC8C}"/>
    <hyperlink ref="F527" r:id="rId174" xr:uid="{2EE45AD4-0972-45EF-9F57-21A6649DE508}"/>
    <hyperlink ref="F530" r:id="rId175" xr:uid="{7E125FA9-8CB7-43E6-A64B-E031E874B8F5}"/>
    <hyperlink ref="F533" r:id="rId176" xr:uid="{8B391350-42C4-4C5F-BFD5-291C0CB4FD1E}"/>
    <hyperlink ref="F536" r:id="rId177" xr:uid="{BD329695-A842-4AC6-951F-9E197362C3EE}"/>
    <hyperlink ref="F539" r:id="rId178" xr:uid="{C0E763B8-5B2A-4530-A39B-6463C08CD288}"/>
    <hyperlink ref="F542" r:id="rId179" xr:uid="{05E5D148-08E9-460D-A614-139E6B51226E}"/>
    <hyperlink ref="F545" r:id="rId180" xr:uid="{E1128E35-8B93-45E2-949F-3A2C14505ECF}"/>
    <hyperlink ref="F548" r:id="rId181" xr:uid="{0068B598-5280-416D-99F9-5E574BB7A7E9}"/>
    <hyperlink ref="F550" r:id="rId182" xr:uid="{4B96686E-1C03-4FCD-A238-F4A4D96CA941}"/>
    <hyperlink ref="F552" r:id="rId183" xr:uid="{5C34B486-A9C0-4914-95BB-76A0A0D894D8}"/>
    <hyperlink ref="F555" r:id="rId184" xr:uid="{45E53F05-1672-4199-A50D-E22CCE7F7493}"/>
    <hyperlink ref="F558" r:id="rId185" xr:uid="{3FB3A987-D2AF-4CC4-B2A9-AB4E55BCC14C}"/>
    <hyperlink ref="F560" r:id="rId186" xr:uid="{AC017143-FD65-4E48-9A08-E231ABD73DAA}"/>
    <hyperlink ref="F562" r:id="rId187" xr:uid="{B09D5DA2-F1C9-4101-BA24-B8BCE3D2AA40}"/>
    <hyperlink ref="F564" r:id="rId188" xr:uid="{B2973E29-9DEA-4257-B4EB-F7FD22CFF70B}"/>
    <hyperlink ref="F566" r:id="rId189" xr:uid="{8CF334DB-29B4-4CAC-B224-D110F7531CFF}"/>
    <hyperlink ref="F568" r:id="rId190" xr:uid="{4F2CE253-B48F-4ED1-B0B9-3F6E121C8F52}"/>
    <hyperlink ref="F571" r:id="rId191" xr:uid="{D0A24D38-1D78-4EBC-AE3F-2508F0862C8F}"/>
    <hyperlink ref="F573" r:id="rId192" xr:uid="{D65E51A3-7E26-419D-A071-95F2A1CEDB5F}"/>
    <hyperlink ref="F575" r:id="rId193" xr:uid="{95B8B003-AFCD-42C6-954A-ADF8922F1D53}"/>
    <hyperlink ref="F577" r:id="rId194" xr:uid="{BB48ABA7-D15A-462C-B5C7-A95BCD1819B9}"/>
    <hyperlink ref="F579" r:id="rId195" xr:uid="{84F328A5-5253-4169-AB9B-4FB16E8497AB}"/>
    <hyperlink ref="F581" r:id="rId196" xr:uid="{B22AB3C9-14FD-4D01-B57D-87845796C1DC}"/>
    <hyperlink ref="F583" r:id="rId197" xr:uid="{C1881974-647A-47A7-897E-82273C9074C5}"/>
    <hyperlink ref="F585" r:id="rId198" xr:uid="{DDC8AC8D-5AE4-4E96-97A6-59EF8BF5DBDE}"/>
    <hyperlink ref="F587" r:id="rId199" xr:uid="{E829077A-28DD-4E70-8B85-47DDA6BA9137}"/>
    <hyperlink ref="F589" r:id="rId200" xr:uid="{DB8BA1C2-9303-40DD-8003-88578D12A10B}"/>
    <hyperlink ref="F592" r:id="rId201" xr:uid="{8BC9665D-80B8-41FC-AC6F-1630D2FAFB03}"/>
    <hyperlink ref="F594" r:id="rId202" xr:uid="{6F5FFFD8-7365-4C8E-B920-370C6F83ED0B}"/>
    <hyperlink ref="F596" r:id="rId203" xr:uid="{AF5C2704-10F6-48BC-A527-360A34266441}"/>
    <hyperlink ref="F598" r:id="rId204" xr:uid="{9B035043-D4DB-4C43-BFA3-1BBABBB949AA}"/>
    <hyperlink ref="F600" r:id="rId205" xr:uid="{4E217099-1064-4454-ABD3-A3A298364662}"/>
    <hyperlink ref="F603" r:id="rId206" xr:uid="{F5E8C116-8886-4059-B72A-DE8827DCF46C}"/>
    <hyperlink ref="F606" r:id="rId207" xr:uid="{26C2ABFA-4C6A-4D4D-B1C6-8F1B0E801F19}"/>
    <hyperlink ref="F608" r:id="rId208" xr:uid="{39185B1A-9C58-4979-AB5F-A6E75F241156}"/>
    <hyperlink ref="F610" r:id="rId209" xr:uid="{52C331B1-05A6-45E2-95F6-F2D644C68028}"/>
    <hyperlink ref="F612" r:id="rId210" xr:uid="{92521D6C-0508-4EE4-AEEC-AAE4128B9726}"/>
    <hyperlink ref="F614" r:id="rId211" xr:uid="{C66780C5-5BDE-4814-AAD4-DDA6CDD9FB9E}"/>
    <hyperlink ref="F616" r:id="rId212" xr:uid="{E0400039-60A4-4988-BA68-A8404D996F4D}"/>
  </hyperlinks>
  <pageMargins left="0.39374999999999999" right="0.39374999999999999" top="0.39374999999999999" bottom="0.39374999999999999" header="0" footer="0"/>
  <pageSetup paperSize="9" fitToHeight="100" orientation="portrait" blackAndWhite="1" r:id="rId213"/>
  <headerFooter>
    <oddFooter>&amp;CStrana &amp;P z &amp;N</oddFooter>
  </headerFooter>
  <drawing r:id="rId21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78C70-A322-4406-BB00-3AA506A609E5}">
  <sheetPr codeName="List20"/>
  <dimension ref="A1:K1417"/>
  <sheetViews>
    <sheetView zoomScaleNormal="100" workbookViewId="0">
      <selection activeCell="L126" sqref="L126"/>
    </sheetView>
  </sheetViews>
  <sheetFormatPr defaultRowHeight="15.5"/>
  <cols>
    <col min="1" max="1" width="7.77734375" style="543" customWidth="1"/>
    <col min="2" max="2" width="136.33203125" style="542" customWidth="1"/>
    <col min="3" max="3" width="12.109375" style="542" customWidth="1"/>
    <col min="4" max="4" width="8.77734375" style="543" customWidth="1"/>
    <col min="5" max="5" width="7.44140625" style="542" customWidth="1"/>
    <col min="6" max="6" width="12.33203125" style="571" customWidth="1"/>
    <col min="7" max="7" width="17.33203125" style="571" customWidth="1"/>
    <col min="8" max="8" width="13.6640625" style="571" bestFit="1" customWidth="1"/>
    <col min="9" max="256" width="9.33203125" style="511"/>
    <col min="257" max="257" width="7.77734375" style="511" customWidth="1"/>
    <col min="258" max="258" width="136.33203125" style="511" customWidth="1"/>
    <col min="259" max="259" width="12.109375" style="511" customWidth="1"/>
    <col min="260" max="260" width="8.77734375" style="511" customWidth="1"/>
    <col min="261" max="261" width="7.44140625" style="511" customWidth="1"/>
    <col min="262" max="262" width="12.33203125" style="511" customWidth="1"/>
    <col min="263" max="263" width="17.33203125" style="511" customWidth="1"/>
    <col min="264" max="264" width="13.6640625" style="511" bestFit="1" customWidth="1"/>
    <col min="265" max="512" width="9.33203125" style="511"/>
    <col min="513" max="513" width="7.77734375" style="511" customWidth="1"/>
    <col min="514" max="514" width="136.33203125" style="511" customWidth="1"/>
    <col min="515" max="515" width="12.109375" style="511" customWidth="1"/>
    <col min="516" max="516" width="8.77734375" style="511" customWidth="1"/>
    <col min="517" max="517" width="7.44140625" style="511" customWidth="1"/>
    <col min="518" max="518" width="12.33203125" style="511" customWidth="1"/>
    <col min="519" max="519" width="17.33203125" style="511" customWidth="1"/>
    <col min="520" max="520" width="13.6640625" style="511" bestFit="1" customWidth="1"/>
    <col min="521" max="768" width="9.33203125" style="511"/>
    <col min="769" max="769" width="7.77734375" style="511" customWidth="1"/>
    <col min="770" max="770" width="136.33203125" style="511" customWidth="1"/>
    <col min="771" max="771" width="12.109375" style="511" customWidth="1"/>
    <col min="772" max="772" width="8.77734375" style="511" customWidth="1"/>
    <col min="773" max="773" width="7.44140625" style="511" customWidth="1"/>
    <col min="774" max="774" width="12.33203125" style="511" customWidth="1"/>
    <col min="775" max="775" width="17.33203125" style="511" customWidth="1"/>
    <col min="776" max="776" width="13.6640625" style="511" bestFit="1" customWidth="1"/>
    <col min="777" max="1024" width="9.33203125" style="511"/>
    <col min="1025" max="1025" width="7.77734375" style="511" customWidth="1"/>
    <col min="1026" max="1026" width="136.33203125" style="511" customWidth="1"/>
    <col min="1027" max="1027" width="12.109375" style="511" customWidth="1"/>
    <col min="1028" max="1028" width="8.77734375" style="511" customWidth="1"/>
    <col min="1029" max="1029" width="7.44140625" style="511" customWidth="1"/>
    <col min="1030" max="1030" width="12.33203125" style="511" customWidth="1"/>
    <col min="1031" max="1031" width="17.33203125" style="511" customWidth="1"/>
    <col min="1032" max="1032" width="13.6640625" style="511" bestFit="1" customWidth="1"/>
    <col min="1033" max="1280" width="9.33203125" style="511"/>
    <col min="1281" max="1281" width="7.77734375" style="511" customWidth="1"/>
    <col min="1282" max="1282" width="136.33203125" style="511" customWidth="1"/>
    <col min="1283" max="1283" width="12.109375" style="511" customWidth="1"/>
    <col min="1284" max="1284" width="8.77734375" style="511" customWidth="1"/>
    <col min="1285" max="1285" width="7.44140625" style="511" customWidth="1"/>
    <col min="1286" max="1286" width="12.33203125" style="511" customWidth="1"/>
    <col min="1287" max="1287" width="17.33203125" style="511" customWidth="1"/>
    <col min="1288" max="1288" width="13.6640625" style="511" bestFit="1" customWidth="1"/>
    <col min="1289" max="1536" width="9.33203125" style="511"/>
    <col min="1537" max="1537" width="7.77734375" style="511" customWidth="1"/>
    <col min="1538" max="1538" width="136.33203125" style="511" customWidth="1"/>
    <col min="1539" max="1539" width="12.109375" style="511" customWidth="1"/>
    <col min="1540" max="1540" width="8.77734375" style="511" customWidth="1"/>
    <col min="1541" max="1541" width="7.44140625" style="511" customWidth="1"/>
    <col min="1542" max="1542" width="12.33203125" style="511" customWidth="1"/>
    <col min="1543" max="1543" width="17.33203125" style="511" customWidth="1"/>
    <col min="1544" max="1544" width="13.6640625" style="511" bestFit="1" customWidth="1"/>
    <col min="1545" max="1792" width="9.33203125" style="511"/>
    <col min="1793" max="1793" width="7.77734375" style="511" customWidth="1"/>
    <col min="1794" max="1794" width="136.33203125" style="511" customWidth="1"/>
    <col min="1795" max="1795" width="12.109375" style="511" customWidth="1"/>
    <col min="1796" max="1796" width="8.77734375" style="511" customWidth="1"/>
    <col min="1797" max="1797" width="7.44140625" style="511" customWidth="1"/>
    <col min="1798" max="1798" width="12.33203125" style="511" customWidth="1"/>
    <col min="1799" max="1799" width="17.33203125" style="511" customWidth="1"/>
    <col min="1800" max="1800" width="13.6640625" style="511" bestFit="1" customWidth="1"/>
    <col min="1801" max="2048" width="9.33203125" style="511"/>
    <col min="2049" max="2049" width="7.77734375" style="511" customWidth="1"/>
    <col min="2050" max="2050" width="136.33203125" style="511" customWidth="1"/>
    <col min="2051" max="2051" width="12.109375" style="511" customWidth="1"/>
    <col min="2052" max="2052" width="8.77734375" style="511" customWidth="1"/>
    <col min="2053" max="2053" width="7.44140625" style="511" customWidth="1"/>
    <col min="2054" max="2054" width="12.33203125" style="511" customWidth="1"/>
    <col min="2055" max="2055" width="17.33203125" style="511" customWidth="1"/>
    <col min="2056" max="2056" width="13.6640625" style="511" bestFit="1" customWidth="1"/>
    <col min="2057" max="2304" width="9.33203125" style="511"/>
    <col min="2305" max="2305" width="7.77734375" style="511" customWidth="1"/>
    <col min="2306" max="2306" width="136.33203125" style="511" customWidth="1"/>
    <col min="2307" max="2307" width="12.109375" style="511" customWidth="1"/>
    <col min="2308" max="2308" width="8.77734375" style="511" customWidth="1"/>
    <col min="2309" max="2309" width="7.44140625" style="511" customWidth="1"/>
    <col min="2310" max="2310" width="12.33203125" style="511" customWidth="1"/>
    <col min="2311" max="2311" width="17.33203125" style="511" customWidth="1"/>
    <col min="2312" max="2312" width="13.6640625" style="511" bestFit="1" customWidth="1"/>
    <col min="2313" max="2560" width="9.33203125" style="511"/>
    <col min="2561" max="2561" width="7.77734375" style="511" customWidth="1"/>
    <col min="2562" max="2562" width="136.33203125" style="511" customWidth="1"/>
    <col min="2563" max="2563" width="12.109375" style="511" customWidth="1"/>
    <col min="2564" max="2564" width="8.77734375" style="511" customWidth="1"/>
    <col min="2565" max="2565" width="7.44140625" style="511" customWidth="1"/>
    <col min="2566" max="2566" width="12.33203125" style="511" customWidth="1"/>
    <col min="2567" max="2567" width="17.33203125" style="511" customWidth="1"/>
    <col min="2568" max="2568" width="13.6640625" style="511" bestFit="1" customWidth="1"/>
    <col min="2569" max="2816" width="9.33203125" style="511"/>
    <col min="2817" max="2817" width="7.77734375" style="511" customWidth="1"/>
    <col min="2818" max="2818" width="136.33203125" style="511" customWidth="1"/>
    <col min="2819" max="2819" width="12.109375" style="511" customWidth="1"/>
    <col min="2820" max="2820" width="8.77734375" style="511" customWidth="1"/>
    <col min="2821" max="2821" width="7.44140625" style="511" customWidth="1"/>
    <col min="2822" max="2822" width="12.33203125" style="511" customWidth="1"/>
    <col min="2823" max="2823" width="17.33203125" style="511" customWidth="1"/>
    <col min="2824" max="2824" width="13.6640625" style="511" bestFit="1" customWidth="1"/>
    <col min="2825" max="3072" width="9.33203125" style="511"/>
    <col min="3073" max="3073" width="7.77734375" style="511" customWidth="1"/>
    <col min="3074" max="3074" width="136.33203125" style="511" customWidth="1"/>
    <col min="3075" max="3075" width="12.109375" style="511" customWidth="1"/>
    <col min="3076" max="3076" width="8.77734375" style="511" customWidth="1"/>
    <col min="3077" max="3077" width="7.44140625" style="511" customWidth="1"/>
    <col min="3078" max="3078" width="12.33203125" style="511" customWidth="1"/>
    <col min="3079" max="3079" width="17.33203125" style="511" customWidth="1"/>
    <col min="3080" max="3080" width="13.6640625" style="511" bestFit="1" customWidth="1"/>
    <col min="3081" max="3328" width="9.33203125" style="511"/>
    <col min="3329" max="3329" width="7.77734375" style="511" customWidth="1"/>
    <col min="3330" max="3330" width="136.33203125" style="511" customWidth="1"/>
    <col min="3331" max="3331" width="12.109375" style="511" customWidth="1"/>
    <col min="3332" max="3332" width="8.77734375" style="511" customWidth="1"/>
    <col min="3333" max="3333" width="7.44140625" style="511" customWidth="1"/>
    <col min="3334" max="3334" width="12.33203125" style="511" customWidth="1"/>
    <col min="3335" max="3335" width="17.33203125" style="511" customWidth="1"/>
    <col min="3336" max="3336" width="13.6640625" style="511" bestFit="1" customWidth="1"/>
    <col min="3337" max="3584" width="9.33203125" style="511"/>
    <col min="3585" max="3585" width="7.77734375" style="511" customWidth="1"/>
    <col min="3586" max="3586" width="136.33203125" style="511" customWidth="1"/>
    <col min="3587" max="3587" width="12.109375" style="511" customWidth="1"/>
    <col min="3588" max="3588" width="8.77734375" style="511" customWidth="1"/>
    <col min="3589" max="3589" width="7.44140625" style="511" customWidth="1"/>
    <col min="3590" max="3590" width="12.33203125" style="511" customWidth="1"/>
    <col min="3591" max="3591" width="17.33203125" style="511" customWidth="1"/>
    <col min="3592" max="3592" width="13.6640625" style="511" bestFit="1" customWidth="1"/>
    <col min="3593" max="3840" width="9.33203125" style="511"/>
    <col min="3841" max="3841" width="7.77734375" style="511" customWidth="1"/>
    <col min="3842" max="3842" width="136.33203125" style="511" customWidth="1"/>
    <col min="3843" max="3843" width="12.109375" style="511" customWidth="1"/>
    <col min="3844" max="3844" width="8.77734375" style="511" customWidth="1"/>
    <col min="3845" max="3845" width="7.44140625" style="511" customWidth="1"/>
    <col min="3846" max="3846" width="12.33203125" style="511" customWidth="1"/>
    <col min="3847" max="3847" width="17.33203125" style="511" customWidth="1"/>
    <col min="3848" max="3848" width="13.6640625" style="511" bestFit="1" customWidth="1"/>
    <col min="3849" max="4096" width="9.33203125" style="511"/>
    <col min="4097" max="4097" width="7.77734375" style="511" customWidth="1"/>
    <col min="4098" max="4098" width="136.33203125" style="511" customWidth="1"/>
    <col min="4099" max="4099" width="12.109375" style="511" customWidth="1"/>
    <col min="4100" max="4100" width="8.77734375" style="511" customWidth="1"/>
    <col min="4101" max="4101" width="7.44140625" style="511" customWidth="1"/>
    <col min="4102" max="4102" width="12.33203125" style="511" customWidth="1"/>
    <col min="4103" max="4103" width="17.33203125" style="511" customWidth="1"/>
    <col min="4104" max="4104" width="13.6640625" style="511" bestFit="1" customWidth="1"/>
    <col min="4105" max="4352" width="9.33203125" style="511"/>
    <col min="4353" max="4353" width="7.77734375" style="511" customWidth="1"/>
    <col min="4354" max="4354" width="136.33203125" style="511" customWidth="1"/>
    <col min="4355" max="4355" width="12.109375" style="511" customWidth="1"/>
    <col min="4356" max="4356" width="8.77734375" style="511" customWidth="1"/>
    <col min="4357" max="4357" width="7.44140625" style="511" customWidth="1"/>
    <col min="4358" max="4358" width="12.33203125" style="511" customWidth="1"/>
    <col min="4359" max="4359" width="17.33203125" style="511" customWidth="1"/>
    <col min="4360" max="4360" width="13.6640625" style="511" bestFit="1" customWidth="1"/>
    <col min="4361" max="4608" width="9.33203125" style="511"/>
    <col min="4609" max="4609" width="7.77734375" style="511" customWidth="1"/>
    <col min="4610" max="4610" width="136.33203125" style="511" customWidth="1"/>
    <col min="4611" max="4611" width="12.109375" style="511" customWidth="1"/>
    <col min="4612" max="4612" width="8.77734375" style="511" customWidth="1"/>
    <col min="4613" max="4613" width="7.44140625" style="511" customWidth="1"/>
    <col min="4614" max="4614" width="12.33203125" style="511" customWidth="1"/>
    <col min="4615" max="4615" width="17.33203125" style="511" customWidth="1"/>
    <col min="4616" max="4616" width="13.6640625" style="511" bestFit="1" customWidth="1"/>
    <col min="4617" max="4864" width="9.33203125" style="511"/>
    <col min="4865" max="4865" width="7.77734375" style="511" customWidth="1"/>
    <col min="4866" max="4866" width="136.33203125" style="511" customWidth="1"/>
    <col min="4867" max="4867" width="12.109375" style="511" customWidth="1"/>
    <col min="4868" max="4868" width="8.77734375" style="511" customWidth="1"/>
    <col min="4869" max="4869" width="7.44140625" style="511" customWidth="1"/>
    <col min="4870" max="4870" width="12.33203125" style="511" customWidth="1"/>
    <col min="4871" max="4871" width="17.33203125" style="511" customWidth="1"/>
    <col min="4872" max="4872" width="13.6640625" style="511" bestFit="1" customWidth="1"/>
    <col min="4873" max="5120" width="9.33203125" style="511"/>
    <col min="5121" max="5121" width="7.77734375" style="511" customWidth="1"/>
    <col min="5122" max="5122" width="136.33203125" style="511" customWidth="1"/>
    <col min="5123" max="5123" width="12.109375" style="511" customWidth="1"/>
    <col min="5124" max="5124" width="8.77734375" style="511" customWidth="1"/>
    <col min="5125" max="5125" width="7.44140625" style="511" customWidth="1"/>
    <col min="5126" max="5126" width="12.33203125" style="511" customWidth="1"/>
    <col min="5127" max="5127" width="17.33203125" style="511" customWidth="1"/>
    <col min="5128" max="5128" width="13.6640625" style="511" bestFit="1" customWidth="1"/>
    <col min="5129" max="5376" width="9.33203125" style="511"/>
    <col min="5377" max="5377" width="7.77734375" style="511" customWidth="1"/>
    <col min="5378" max="5378" width="136.33203125" style="511" customWidth="1"/>
    <col min="5379" max="5379" width="12.109375" style="511" customWidth="1"/>
    <col min="5380" max="5380" width="8.77734375" style="511" customWidth="1"/>
    <col min="5381" max="5381" width="7.44140625" style="511" customWidth="1"/>
    <col min="5382" max="5382" width="12.33203125" style="511" customWidth="1"/>
    <col min="5383" max="5383" width="17.33203125" style="511" customWidth="1"/>
    <col min="5384" max="5384" width="13.6640625" style="511" bestFit="1" customWidth="1"/>
    <col min="5385" max="5632" width="9.33203125" style="511"/>
    <col min="5633" max="5633" width="7.77734375" style="511" customWidth="1"/>
    <col min="5634" max="5634" width="136.33203125" style="511" customWidth="1"/>
    <col min="5635" max="5635" width="12.109375" style="511" customWidth="1"/>
    <col min="5636" max="5636" width="8.77734375" style="511" customWidth="1"/>
    <col min="5637" max="5637" width="7.44140625" style="511" customWidth="1"/>
    <col min="5638" max="5638" width="12.33203125" style="511" customWidth="1"/>
    <col min="5639" max="5639" width="17.33203125" style="511" customWidth="1"/>
    <col min="5640" max="5640" width="13.6640625" style="511" bestFit="1" customWidth="1"/>
    <col min="5641" max="5888" width="9.33203125" style="511"/>
    <col min="5889" max="5889" width="7.77734375" style="511" customWidth="1"/>
    <col min="5890" max="5890" width="136.33203125" style="511" customWidth="1"/>
    <col min="5891" max="5891" width="12.109375" style="511" customWidth="1"/>
    <col min="5892" max="5892" width="8.77734375" style="511" customWidth="1"/>
    <col min="5893" max="5893" width="7.44140625" style="511" customWidth="1"/>
    <col min="5894" max="5894" width="12.33203125" style="511" customWidth="1"/>
    <col min="5895" max="5895" width="17.33203125" style="511" customWidth="1"/>
    <col min="5896" max="5896" width="13.6640625" style="511" bestFit="1" customWidth="1"/>
    <col min="5897" max="6144" width="9.33203125" style="511"/>
    <col min="6145" max="6145" width="7.77734375" style="511" customWidth="1"/>
    <col min="6146" max="6146" width="136.33203125" style="511" customWidth="1"/>
    <col min="6147" max="6147" width="12.109375" style="511" customWidth="1"/>
    <col min="6148" max="6148" width="8.77734375" style="511" customWidth="1"/>
    <col min="6149" max="6149" width="7.44140625" style="511" customWidth="1"/>
    <col min="6150" max="6150" width="12.33203125" style="511" customWidth="1"/>
    <col min="6151" max="6151" width="17.33203125" style="511" customWidth="1"/>
    <col min="6152" max="6152" width="13.6640625" style="511" bestFit="1" customWidth="1"/>
    <col min="6153" max="6400" width="9.33203125" style="511"/>
    <col min="6401" max="6401" width="7.77734375" style="511" customWidth="1"/>
    <col min="6402" max="6402" width="136.33203125" style="511" customWidth="1"/>
    <col min="6403" max="6403" width="12.109375" style="511" customWidth="1"/>
    <col min="6404" max="6404" width="8.77734375" style="511" customWidth="1"/>
    <col min="6405" max="6405" width="7.44140625" style="511" customWidth="1"/>
    <col min="6406" max="6406" width="12.33203125" style="511" customWidth="1"/>
    <col min="6407" max="6407" width="17.33203125" style="511" customWidth="1"/>
    <col min="6408" max="6408" width="13.6640625" style="511" bestFit="1" customWidth="1"/>
    <col min="6409" max="6656" width="9.33203125" style="511"/>
    <col min="6657" max="6657" width="7.77734375" style="511" customWidth="1"/>
    <col min="6658" max="6658" width="136.33203125" style="511" customWidth="1"/>
    <col min="6659" max="6659" width="12.109375" style="511" customWidth="1"/>
    <col min="6660" max="6660" width="8.77734375" style="511" customWidth="1"/>
    <col min="6661" max="6661" width="7.44140625" style="511" customWidth="1"/>
    <col min="6662" max="6662" width="12.33203125" style="511" customWidth="1"/>
    <col min="6663" max="6663" width="17.33203125" style="511" customWidth="1"/>
    <col min="6664" max="6664" width="13.6640625" style="511" bestFit="1" customWidth="1"/>
    <col min="6665" max="6912" width="9.33203125" style="511"/>
    <col min="6913" max="6913" width="7.77734375" style="511" customWidth="1"/>
    <col min="6914" max="6914" width="136.33203125" style="511" customWidth="1"/>
    <col min="6915" max="6915" width="12.109375" style="511" customWidth="1"/>
    <col min="6916" max="6916" width="8.77734375" style="511" customWidth="1"/>
    <col min="6917" max="6917" width="7.44140625" style="511" customWidth="1"/>
    <col min="6918" max="6918" width="12.33203125" style="511" customWidth="1"/>
    <col min="6919" max="6919" width="17.33203125" style="511" customWidth="1"/>
    <col min="6920" max="6920" width="13.6640625" style="511" bestFit="1" customWidth="1"/>
    <col min="6921" max="7168" width="9.33203125" style="511"/>
    <col min="7169" max="7169" width="7.77734375" style="511" customWidth="1"/>
    <col min="7170" max="7170" width="136.33203125" style="511" customWidth="1"/>
    <col min="7171" max="7171" width="12.109375" style="511" customWidth="1"/>
    <col min="7172" max="7172" width="8.77734375" style="511" customWidth="1"/>
    <col min="7173" max="7173" width="7.44140625" style="511" customWidth="1"/>
    <col min="7174" max="7174" width="12.33203125" style="511" customWidth="1"/>
    <col min="7175" max="7175" width="17.33203125" style="511" customWidth="1"/>
    <col min="7176" max="7176" width="13.6640625" style="511" bestFit="1" customWidth="1"/>
    <col min="7177" max="7424" width="9.33203125" style="511"/>
    <col min="7425" max="7425" width="7.77734375" style="511" customWidth="1"/>
    <col min="7426" max="7426" width="136.33203125" style="511" customWidth="1"/>
    <col min="7427" max="7427" width="12.109375" style="511" customWidth="1"/>
    <col min="7428" max="7428" width="8.77734375" style="511" customWidth="1"/>
    <col min="7429" max="7429" width="7.44140625" style="511" customWidth="1"/>
    <col min="7430" max="7430" width="12.33203125" style="511" customWidth="1"/>
    <col min="7431" max="7431" width="17.33203125" style="511" customWidth="1"/>
    <col min="7432" max="7432" width="13.6640625" style="511" bestFit="1" customWidth="1"/>
    <col min="7433" max="7680" width="9.33203125" style="511"/>
    <col min="7681" max="7681" width="7.77734375" style="511" customWidth="1"/>
    <col min="7682" max="7682" width="136.33203125" style="511" customWidth="1"/>
    <col min="7683" max="7683" width="12.109375" style="511" customWidth="1"/>
    <col min="7684" max="7684" width="8.77734375" style="511" customWidth="1"/>
    <col min="7685" max="7685" width="7.44140625" style="511" customWidth="1"/>
    <col min="7686" max="7686" width="12.33203125" style="511" customWidth="1"/>
    <col min="7687" max="7687" width="17.33203125" style="511" customWidth="1"/>
    <col min="7688" max="7688" width="13.6640625" style="511" bestFit="1" customWidth="1"/>
    <col min="7689" max="7936" width="9.33203125" style="511"/>
    <col min="7937" max="7937" width="7.77734375" style="511" customWidth="1"/>
    <col min="7938" max="7938" width="136.33203125" style="511" customWidth="1"/>
    <col min="7939" max="7939" width="12.109375" style="511" customWidth="1"/>
    <col min="7940" max="7940" width="8.77734375" style="511" customWidth="1"/>
    <col min="7941" max="7941" width="7.44140625" style="511" customWidth="1"/>
    <col min="7942" max="7942" width="12.33203125" style="511" customWidth="1"/>
    <col min="7943" max="7943" width="17.33203125" style="511" customWidth="1"/>
    <col min="7944" max="7944" width="13.6640625" style="511" bestFit="1" customWidth="1"/>
    <col min="7945" max="8192" width="9.33203125" style="511"/>
    <col min="8193" max="8193" width="7.77734375" style="511" customWidth="1"/>
    <col min="8194" max="8194" width="136.33203125" style="511" customWidth="1"/>
    <col min="8195" max="8195" width="12.109375" style="511" customWidth="1"/>
    <col min="8196" max="8196" width="8.77734375" style="511" customWidth="1"/>
    <col min="8197" max="8197" width="7.44140625" style="511" customWidth="1"/>
    <col min="8198" max="8198" width="12.33203125" style="511" customWidth="1"/>
    <col min="8199" max="8199" width="17.33203125" style="511" customWidth="1"/>
    <col min="8200" max="8200" width="13.6640625" style="511" bestFit="1" customWidth="1"/>
    <col min="8201" max="8448" width="9.33203125" style="511"/>
    <col min="8449" max="8449" width="7.77734375" style="511" customWidth="1"/>
    <col min="8450" max="8450" width="136.33203125" style="511" customWidth="1"/>
    <col min="8451" max="8451" width="12.109375" style="511" customWidth="1"/>
    <col min="8452" max="8452" width="8.77734375" style="511" customWidth="1"/>
    <col min="8453" max="8453" width="7.44140625" style="511" customWidth="1"/>
    <col min="8454" max="8454" width="12.33203125" style="511" customWidth="1"/>
    <col min="8455" max="8455" width="17.33203125" style="511" customWidth="1"/>
    <col min="8456" max="8456" width="13.6640625" style="511" bestFit="1" customWidth="1"/>
    <col min="8457" max="8704" width="9.33203125" style="511"/>
    <col min="8705" max="8705" width="7.77734375" style="511" customWidth="1"/>
    <col min="8706" max="8706" width="136.33203125" style="511" customWidth="1"/>
    <col min="8707" max="8707" width="12.109375" style="511" customWidth="1"/>
    <col min="8708" max="8708" width="8.77734375" style="511" customWidth="1"/>
    <col min="8709" max="8709" width="7.44140625" style="511" customWidth="1"/>
    <col min="8710" max="8710" width="12.33203125" style="511" customWidth="1"/>
    <col min="8711" max="8711" width="17.33203125" style="511" customWidth="1"/>
    <col min="8712" max="8712" width="13.6640625" style="511" bestFit="1" customWidth="1"/>
    <col min="8713" max="8960" width="9.33203125" style="511"/>
    <col min="8961" max="8961" width="7.77734375" style="511" customWidth="1"/>
    <col min="8962" max="8962" width="136.33203125" style="511" customWidth="1"/>
    <col min="8963" max="8963" width="12.109375" style="511" customWidth="1"/>
    <col min="8964" max="8964" width="8.77734375" style="511" customWidth="1"/>
    <col min="8965" max="8965" width="7.44140625" style="511" customWidth="1"/>
    <col min="8966" max="8966" width="12.33203125" style="511" customWidth="1"/>
    <col min="8967" max="8967" width="17.33203125" style="511" customWidth="1"/>
    <col min="8968" max="8968" width="13.6640625" style="511" bestFit="1" customWidth="1"/>
    <col min="8969" max="9216" width="9.33203125" style="511"/>
    <col min="9217" max="9217" width="7.77734375" style="511" customWidth="1"/>
    <col min="9218" max="9218" width="136.33203125" style="511" customWidth="1"/>
    <col min="9219" max="9219" width="12.109375" style="511" customWidth="1"/>
    <col min="9220" max="9220" width="8.77734375" style="511" customWidth="1"/>
    <col min="9221" max="9221" width="7.44140625" style="511" customWidth="1"/>
    <col min="9222" max="9222" width="12.33203125" style="511" customWidth="1"/>
    <col min="9223" max="9223" width="17.33203125" style="511" customWidth="1"/>
    <col min="9224" max="9224" width="13.6640625" style="511" bestFit="1" customWidth="1"/>
    <col min="9225" max="9472" width="9.33203125" style="511"/>
    <col min="9473" max="9473" width="7.77734375" style="511" customWidth="1"/>
    <col min="9474" max="9474" width="136.33203125" style="511" customWidth="1"/>
    <col min="9475" max="9475" width="12.109375" style="511" customWidth="1"/>
    <col min="9476" max="9476" width="8.77734375" style="511" customWidth="1"/>
    <col min="9477" max="9477" width="7.44140625" style="511" customWidth="1"/>
    <col min="9478" max="9478" width="12.33203125" style="511" customWidth="1"/>
    <col min="9479" max="9479" width="17.33203125" style="511" customWidth="1"/>
    <col min="9480" max="9480" width="13.6640625" style="511" bestFit="1" customWidth="1"/>
    <col min="9481" max="9728" width="9.33203125" style="511"/>
    <col min="9729" max="9729" width="7.77734375" style="511" customWidth="1"/>
    <col min="9730" max="9730" width="136.33203125" style="511" customWidth="1"/>
    <col min="9731" max="9731" width="12.109375" style="511" customWidth="1"/>
    <col min="9732" max="9732" width="8.77734375" style="511" customWidth="1"/>
    <col min="9733" max="9733" width="7.44140625" style="511" customWidth="1"/>
    <col min="9734" max="9734" width="12.33203125" style="511" customWidth="1"/>
    <col min="9735" max="9735" width="17.33203125" style="511" customWidth="1"/>
    <col min="9736" max="9736" width="13.6640625" style="511" bestFit="1" customWidth="1"/>
    <col min="9737" max="9984" width="9.33203125" style="511"/>
    <col min="9985" max="9985" width="7.77734375" style="511" customWidth="1"/>
    <col min="9986" max="9986" width="136.33203125" style="511" customWidth="1"/>
    <col min="9987" max="9987" width="12.109375" style="511" customWidth="1"/>
    <col min="9988" max="9988" width="8.77734375" style="511" customWidth="1"/>
    <col min="9989" max="9989" width="7.44140625" style="511" customWidth="1"/>
    <col min="9990" max="9990" width="12.33203125" style="511" customWidth="1"/>
    <col min="9991" max="9991" width="17.33203125" style="511" customWidth="1"/>
    <col min="9992" max="9992" width="13.6640625" style="511" bestFit="1" customWidth="1"/>
    <col min="9993" max="10240" width="9.33203125" style="511"/>
    <col min="10241" max="10241" width="7.77734375" style="511" customWidth="1"/>
    <col min="10242" max="10242" width="136.33203125" style="511" customWidth="1"/>
    <col min="10243" max="10243" width="12.109375" style="511" customWidth="1"/>
    <col min="10244" max="10244" width="8.77734375" style="511" customWidth="1"/>
    <col min="10245" max="10245" width="7.44140625" style="511" customWidth="1"/>
    <col min="10246" max="10246" width="12.33203125" style="511" customWidth="1"/>
    <col min="10247" max="10247" width="17.33203125" style="511" customWidth="1"/>
    <col min="10248" max="10248" width="13.6640625" style="511" bestFit="1" customWidth="1"/>
    <col min="10249" max="10496" width="9.33203125" style="511"/>
    <col min="10497" max="10497" width="7.77734375" style="511" customWidth="1"/>
    <col min="10498" max="10498" width="136.33203125" style="511" customWidth="1"/>
    <col min="10499" max="10499" width="12.109375" style="511" customWidth="1"/>
    <col min="10500" max="10500" width="8.77734375" style="511" customWidth="1"/>
    <col min="10501" max="10501" width="7.44140625" style="511" customWidth="1"/>
    <col min="10502" max="10502" width="12.33203125" style="511" customWidth="1"/>
    <col min="10503" max="10503" width="17.33203125" style="511" customWidth="1"/>
    <col min="10504" max="10504" width="13.6640625" style="511" bestFit="1" customWidth="1"/>
    <col min="10505" max="10752" width="9.33203125" style="511"/>
    <col min="10753" max="10753" width="7.77734375" style="511" customWidth="1"/>
    <col min="10754" max="10754" width="136.33203125" style="511" customWidth="1"/>
    <col min="10755" max="10755" width="12.109375" style="511" customWidth="1"/>
    <col min="10756" max="10756" width="8.77734375" style="511" customWidth="1"/>
    <col min="10757" max="10757" width="7.44140625" style="511" customWidth="1"/>
    <col min="10758" max="10758" width="12.33203125" style="511" customWidth="1"/>
    <col min="10759" max="10759" width="17.33203125" style="511" customWidth="1"/>
    <col min="10760" max="10760" width="13.6640625" style="511" bestFit="1" customWidth="1"/>
    <col min="10761" max="11008" width="9.33203125" style="511"/>
    <col min="11009" max="11009" width="7.77734375" style="511" customWidth="1"/>
    <col min="11010" max="11010" width="136.33203125" style="511" customWidth="1"/>
    <col min="11011" max="11011" width="12.109375" style="511" customWidth="1"/>
    <col min="11012" max="11012" width="8.77734375" style="511" customWidth="1"/>
    <col min="11013" max="11013" width="7.44140625" style="511" customWidth="1"/>
    <col min="11014" max="11014" width="12.33203125" style="511" customWidth="1"/>
    <col min="11015" max="11015" width="17.33203125" style="511" customWidth="1"/>
    <col min="11016" max="11016" width="13.6640625" style="511" bestFit="1" customWidth="1"/>
    <col min="11017" max="11264" width="9.33203125" style="511"/>
    <col min="11265" max="11265" width="7.77734375" style="511" customWidth="1"/>
    <col min="11266" max="11266" width="136.33203125" style="511" customWidth="1"/>
    <col min="11267" max="11267" width="12.109375" style="511" customWidth="1"/>
    <col min="11268" max="11268" width="8.77734375" style="511" customWidth="1"/>
    <col min="11269" max="11269" width="7.44140625" style="511" customWidth="1"/>
    <col min="11270" max="11270" width="12.33203125" style="511" customWidth="1"/>
    <col min="11271" max="11271" width="17.33203125" style="511" customWidth="1"/>
    <col min="11272" max="11272" width="13.6640625" style="511" bestFit="1" customWidth="1"/>
    <col min="11273" max="11520" width="9.33203125" style="511"/>
    <col min="11521" max="11521" width="7.77734375" style="511" customWidth="1"/>
    <col min="11522" max="11522" width="136.33203125" style="511" customWidth="1"/>
    <col min="11523" max="11523" width="12.109375" style="511" customWidth="1"/>
    <col min="11524" max="11524" width="8.77734375" style="511" customWidth="1"/>
    <col min="11525" max="11525" width="7.44140625" style="511" customWidth="1"/>
    <col min="11526" max="11526" width="12.33203125" style="511" customWidth="1"/>
    <col min="11527" max="11527" width="17.33203125" style="511" customWidth="1"/>
    <col min="11528" max="11528" width="13.6640625" style="511" bestFit="1" customWidth="1"/>
    <col min="11529" max="11776" width="9.33203125" style="511"/>
    <col min="11777" max="11777" width="7.77734375" style="511" customWidth="1"/>
    <col min="11778" max="11778" width="136.33203125" style="511" customWidth="1"/>
    <col min="11779" max="11779" width="12.109375" style="511" customWidth="1"/>
    <col min="11780" max="11780" width="8.77734375" style="511" customWidth="1"/>
    <col min="11781" max="11781" width="7.44140625" style="511" customWidth="1"/>
    <col min="11782" max="11782" width="12.33203125" style="511" customWidth="1"/>
    <col min="11783" max="11783" width="17.33203125" style="511" customWidth="1"/>
    <col min="11784" max="11784" width="13.6640625" style="511" bestFit="1" customWidth="1"/>
    <col min="11785" max="12032" width="9.33203125" style="511"/>
    <col min="12033" max="12033" width="7.77734375" style="511" customWidth="1"/>
    <col min="12034" max="12034" width="136.33203125" style="511" customWidth="1"/>
    <col min="12035" max="12035" width="12.109375" style="511" customWidth="1"/>
    <col min="12036" max="12036" width="8.77734375" style="511" customWidth="1"/>
    <col min="12037" max="12037" width="7.44140625" style="511" customWidth="1"/>
    <col min="12038" max="12038" width="12.33203125" style="511" customWidth="1"/>
    <col min="12039" max="12039" width="17.33203125" style="511" customWidth="1"/>
    <col min="12040" max="12040" width="13.6640625" style="511" bestFit="1" customWidth="1"/>
    <col min="12041" max="12288" width="9.33203125" style="511"/>
    <col min="12289" max="12289" width="7.77734375" style="511" customWidth="1"/>
    <col min="12290" max="12290" width="136.33203125" style="511" customWidth="1"/>
    <col min="12291" max="12291" width="12.109375" style="511" customWidth="1"/>
    <col min="12292" max="12292" width="8.77734375" style="511" customWidth="1"/>
    <col min="12293" max="12293" width="7.44140625" style="511" customWidth="1"/>
    <col min="12294" max="12294" width="12.33203125" style="511" customWidth="1"/>
    <col min="12295" max="12295" width="17.33203125" style="511" customWidth="1"/>
    <col min="12296" max="12296" width="13.6640625" style="511" bestFit="1" customWidth="1"/>
    <col min="12297" max="12544" width="9.33203125" style="511"/>
    <col min="12545" max="12545" width="7.77734375" style="511" customWidth="1"/>
    <col min="12546" max="12546" width="136.33203125" style="511" customWidth="1"/>
    <col min="12547" max="12547" width="12.109375" style="511" customWidth="1"/>
    <col min="12548" max="12548" width="8.77734375" style="511" customWidth="1"/>
    <col min="12549" max="12549" width="7.44140625" style="511" customWidth="1"/>
    <col min="12550" max="12550" width="12.33203125" style="511" customWidth="1"/>
    <col min="12551" max="12551" width="17.33203125" style="511" customWidth="1"/>
    <col min="12552" max="12552" width="13.6640625" style="511" bestFit="1" customWidth="1"/>
    <col min="12553" max="12800" width="9.33203125" style="511"/>
    <col min="12801" max="12801" width="7.77734375" style="511" customWidth="1"/>
    <col min="12802" max="12802" width="136.33203125" style="511" customWidth="1"/>
    <col min="12803" max="12803" width="12.109375" style="511" customWidth="1"/>
    <col min="12804" max="12804" width="8.77734375" style="511" customWidth="1"/>
    <col min="12805" max="12805" width="7.44140625" style="511" customWidth="1"/>
    <col min="12806" max="12806" width="12.33203125" style="511" customWidth="1"/>
    <col min="12807" max="12807" width="17.33203125" style="511" customWidth="1"/>
    <col min="12808" max="12808" width="13.6640625" style="511" bestFit="1" customWidth="1"/>
    <col min="12809" max="13056" width="9.33203125" style="511"/>
    <col min="13057" max="13057" width="7.77734375" style="511" customWidth="1"/>
    <col min="13058" max="13058" width="136.33203125" style="511" customWidth="1"/>
    <col min="13059" max="13059" width="12.109375" style="511" customWidth="1"/>
    <col min="13060" max="13060" width="8.77734375" style="511" customWidth="1"/>
    <col min="13061" max="13061" width="7.44140625" style="511" customWidth="1"/>
    <col min="13062" max="13062" width="12.33203125" style="511" customWidth="1"/>
    <col min="13063" max="13063" width="17.33203125" style="511" customWidth="1"/>
    <col min="13064" max="13064" width="13.6640625" style="511" bestFit="1" customWidth="1"/>
    <col min="13065" max="13312" width="9.33203125" style="511"/>
    <col min="13313" max="13313" width="7.77734375" style="511" customWidth="1"/>
    <col min="13314" max="13314" width="136.33203125" style="511" customWidth="1"/>
    <col min="13315" max="13315" width="12.109375" style="511" customWidth="1"/>
    <col min="13316" max="13316" width="8.77734375" style="511" customWidth="1"/>
    <col min="13317" max="13317" width="7.44140625" style="511" customWidth="1"/>
    <col min="13318" max="13318" width="12.33203125" style="511" customWidth="1"/>
    <col min="13319" max="13319" width="17.33203125" style="511" customWidth="1"/>
    <col min="13320" max="13320" width="13.6640625" style="511" bestFit="1" customWidth="1"/>
    <col min="13321" max="13568" width="9.33203125" style="511"/>
    <col min="13569" max="13569" width="7.77734375" style="511" customWidth="1"/>
    <col min="13570" max="13570" width="136.33203125" style="511" customWidth="1"/>
    <col min="13571" max="13571" width="12.109375" style="511" customWidth="1"/>
    <col min="13572" max="13572" width="8.77734375" style="511" customWidth="1"/>
    <col min="13573" max="13573" width="7.44140625" style="511" customWidth="1"/>
    <col min="13574" max="13574" width="12.33203125" style="511" customWidth="1"/>
    <col min="13575" max="13575" width="17.33203125" style="511" customWidth="1"/>
    <col min="13576" max="13576" width="13.6640625" style="511" bestFit="1" customWidth="1"/>
    <col min="13577" max="13824" width="9.33203125" style="511"/>
    <col min="13825" max="13825" width="7.77734375" style="511" customWidth="1"/>
    <col min="13826" max="13826" width="136.33203125" style="511" customWidth="1"/>
    <col min="13827" max="13827" width="12.109375" style="511" customWidth="1"/>
    <col min="13828" max="13828" width="8.77734375" style="511" customWidth="1"/>
    <col min="13829" max="13829" width="7.44140625" style="511" customWidth="1"/>
    <col min="13830" max="13830" width="12.33203125" style="511" customWidth="1"/>
    <col min="13831" max="13831" width="17.33203125" style="511" customWidth="1"/>
    <col min="13832" max="13832" width="13.6640625" style="511" bestFit="1" customWidth="1"/>
    <col min="13833" max="14080" width="9.33203125" style="511"/>
    <col min="14081" max="14081" width="7.77734375" style="511" customWidth="1"/>
    <col min="14082" max="14082" width="136.33203125" style="511" customWidth="1"/>
    <col min="14083" max="14083" width="12.109375" style="511" customWidth="1"/>
    <col min="14084" max="14084" width="8.77734375" style="511" customWidth="1"/>
    <col min="14085" max="14085" width="7.44140625" style="511" customWidth="1"/>
    <col min="14086" max="14086" width="12.33203125" style="511" customWidth="1"/>
    <col min="14087" max="14087" width="17.33203125" style="511" customWidth="1"/>
    <col min="14088" max="14088" width="13.6640625" style="511" bestFit="1" customWidth="1"/>
    <col min="14089" max="14336" width="9.33203125" style="511"/>
    <col min="14337" max="14337" width="7.77734375" style="511" customWidth="1"/>
    <col min="14338" max="14338" width="136.33203125" style="511" customWidth="1"/>
    <col min="14339" max="14339" width="12.109375" style="511" customWidth="1"/>
    <col min="14340" max="14340" width="8.77734375" style="511" customWidth="1"/>
    <col min="14341" max="14341" width="7.44140625" style="511" customWidth="1"/>
    <col min="14342" max="14342" width="12.33203125" style="511" customWidth="1"/>
    <col min="14343" max="14343" width="17.33203125" style="511" customWidth="1"/>
    <col min="14344" max="14344" width="13.6640625" style="511" bestFit="1" customWidth="1"/>
    <col min="14345" max="14592" width="9.33203125" style="511"/>
    <col min="14593" max="14593" width="7.77734375" style="511" customWidth="1"/>
    <col min="14594" max="14594" width="136.33203125" style="511" customWidth="1"/>
    <col min="14595" max="14595" width="12.109375" style="511" customWidth="1"/>
    <col min="14596" max="14596" width="8.77734375" style="511" customWidth="1"/>
    <col min="14597" max="14597" width="7.44140625" style="511" customWidth="1"/>
    <col min="14598" max="14598" width="12.33203125" style="511" customWidth="1"/>
    <col min="14599" max="14599" width="17.33203125" style="511" customWidth="1"/>
    <col min="14600" max="14600" width="13.6640625" style="511" bestFit="1" customWidth="1"/>
    <col min="14601" max="14848" width="9.33203125" style="511"/>
    <col min="14849" max="14849" width="7.77734375" style="511" customWidth="1"/>
    <col min="14850" max="14850" width="136.33203125" style="511" customWidth="1"/>
    <col min="14851" max="14851" width="12.109375" style="511" customWidth="1"/>
    <col min="14852" max="14852" width="8.77734375" style="511" customWidth="1"/>
    <col min="14853" max="14853" width="7.44140625" style="511" customWidth="1"/>
    <col min="14854" max="14854" width="12.33203125" style="511" customWidth="1"/>
    <col min="14855" max="14855" width="17.33203125" style="511" customWidth="1"/>
    <col min="14856" max="14856" width="13.6640625" style="511" bestFit="1" customWidth="1"/>
    <col min="14857" max="15104" width="9.33203125" style="511"/>
    <col min="15105" max="15105" width="7.77734375" style="511" customWidth="1"/>
    <col min="15106" max="15106" width="136.33203125" style="511" customWidth="1"/>
    <col min="15107" max="15107" width="12.109375" style="511" customWidth="1"/>
    <col min="15108" max="15108" width="8.77734375" style="511" customWidth="1"/>
    <col min="15109" max="15109" width="7.44140625" style="511" customWidth="1"/>
    <col min="15110" max="15110" width="12.33203125" style="511" customWidth="1"/>
    <col min="15111" max="15111" width="17.33203125" style="511" customWidth="1"/>
    <col min="15112" max="15112" width="13.6640625" style="511" bestFit="1" customWidth="1"/>
    <col min="15113" max="15360" width="9.33203125" style="511"/>
    <col min="15361" max="15361" width="7.77734375" style="511" customWidth="1"/>
    <col min="15362" max="15362" width="136.33203125" style="511" customWidth="1"/>
    <col min="15363" max="15363" width="12.109375" style="511" customWidth="1"/>
    <col min="15364" max="15364" width="8.77734375" style="511" customWidth="1"/>
    <col min="15365" max="15365" width="7.44140625" style="511" customWidth="1"/>
    <col min="15366" max="15366" width="12.33203125" style="511" customWidth="1"/>
    <col min="15367" max="15367" width="17.33203125" style="511" customWidth="1"/>
    <col min="15368" max="15368" width="13.6640625" style="511" bestFit="1" customWidth="1"/>
    <col min="15369" max="15616" width="9.33203125" style="511"/>
    <col min="15617" max="15617" width="7.77734375" style="511" customWidth="1"/>
    <col min="15618" max="15618" width="136.33203125" style="511" customWidth="1"/>
    <col min="15619" max="15619" width="12.109375" style="511" customWidth="1"/>
    <col min="15620" max="15620" width="8.77734375" style="511" customWidth="1"/>
    <col min="15621" max="15621" width="7.44140625" style="511" customWidth="1"/>
    <col min="15622" max="15622" width="12.33203125" style="511" customWidth="1"/>
    <col min="15623" max="15623" width="17.33203125" style="511" customWidth="1"/>
    <col min="15624" max="15624" width="13.6640625" style="511" bestFit="1" customWidth="1"/>
    <col min="15625" max="15872" width="9.33203125" style="511"/>
    <col min="15873" max="15873" width="7.77734375" style="511" customWidth="1"/>
    <col min="15874" max="15874" width="136.33203125" style="511" customWidth="1"/>
    <col min="15875" max="15875" width="12.109375" style="511" customWidth="1"/>
    <col min="15876" max="15876" width="8.77734375" style="511" customWidth="1"/>
    <col min="15877" max="15877" width="7.44140625" style="511" customWidth="1"/>
    <col min="15878" max="15878" width="12.33203125" style="511" customWidth="1"/>
    <col min="15879" max="15879" width="17.33203125" style="511" customWidth="1"/>
    <col min="15880" max="15880" width="13.6640625" style="511" bestFit="1" customWidth="1"/>
    <col min="15881" max="16128" width="9.33203125" style="511"/>
    <col min="16129" max="16129" width="7.77734375" style="511" customWidth="1"/>
    <col min="16130" max="16130" width="136.33203125" style="511" customWidth="1"/>
    <col min="16131" max="16131" width="12.109375" style="511" customWidth="1"/>
    <col min="16132" max="16132" width="8.77734375" style="511" customWidth="1"/>
    <col min="16133" max="16133" width="7.44140625" style="511" customWidth="1"/>
    <col min="16134" max="16134" width="12.33203125" style="511" customWidth="1"/>
    <col min="16135" max="16135" width="17.33203125" style="511" customWidth="1"/>
    <col min="16136" max="16136" width="13.6640625" style="511" bestFit="1" customWidth="1"/>
    <col min="16137" max="16384" width="9.33203125" style="511"/>
  </cols>
  <sheetData>
    <row r="1" spans="1:8" ht="48" customHeight="1" thickBot="1">
      <c r="A1" s="1011"/>
      <c r="B1" s="1012"/>
      <c r="C1" s="1012"/>
      <c r="D1" s="1012"/>
      <c r="E1" s="1012"/>
      <c r="F1" s="1012"/>
      <c r="G1" s="1012"/>
      <c r="H1" s="1013"/>
    </row>
    <row r="2" spans="1:8" ht="18.75" customHeight="1" thickBot="1">
      <c r="A2" s="512"/>
      <c r="B2" s="513" t="s">
        <v>7036</v>
      </c>
      <c r="C2" s="514"/>
      <c r="D2" s="515"/>
      <c r="E2" s="516" t="s">
        <v>6708</v>
      </c>
      <c r="F2" s="517"/>
      <c r="G2" s="518" t="s">
        <v>6709</v>
      </c>
      <c r="H2" s="519" t="s">
        <v>6710</v>
      </c>
    </row>
    <row r="3" spans="1:8" ht="18" customHeight="1" thickBot="1">
      <c r="A3" s="520"/>
      <c r="B3" s="622" t="s">
        <v>6711</v>
      </c>
      <c r="C3" s="522"/>
      <c r="D3" s="523"/>
      <c r="E3" s="1014"/>
      <c r="F3" s="1015"/>
      <c r="G3" s="524" t="s">
        <v>6712</v>
      </c>
      <c r="H3" s="525" t="s">
        <v>7037</v>
      </c>
    </row>
    <row r="4" spans="1:8">
      <c r="A4" s="526"/>
      <c r="B4" s="527"/>
      <c r="C4" s="528"/>
      <c r="D4" s="527"/>
      <c r="E4" s="528"/>
      <c r="F4" s="529"/>
      <c r="G4" s="529"/>
      <c r="H4" s="530"/>
    </row>
    <row r="5" spans="1:8" s="535" customFormat="1" ht="14">
      <c r="A5" s="531" t="s">
        <v>6714</v>
      </c>
      <c r="B5" s="532" t="s">
        <v>7038</v>
      </c>
      <c r="C5" s="532" t="s">
        <v>6716</v>
      </c>
      <c r="D5" s="532" t="s">
        <v>6717</v>
      </c>
      <c r="E5" s="532" t="s">
        <v>6718</v>
      </c>
      <c r="F5" s="533" t="s">
        <v>6719</v>
      </c>
      <c r="G5" s="533" t="s">
        <v>6720</v>
      </c>
      <c r="H5" s="534" t="s">
        <v>6721</v>
      </c>
    </row>
    <row r="6" spans="1:8" s="535" customFormat="1" ht="14">
      <c r="A6" s="536"/>
      <c r="B6" s="537"/>
      <c r="C6" s="537"/>
      <c r="D6" s="537" t="s">
        <v>6722</v>
      </c>
      <c r="E6" s="537" t="s">
        <v>6723</v>
      </c>
      <c r="F6" s="538" t="s">
        <v>6724</v>
      </c>
      <c r="G6" s="538" t="s">
        <v>6724</v>
      </c>
      <c r="H6" s="539" t="s">
        <v>6725</v>
      </c>
    </row>
    <row r="7" spans="1:8" s="535" customFormat="1" ht="14">
      <c r="A7" s="531"/>
      <c r="C7" s="623"/>
      <c r="D7" s="623"/>
      <c r="E7" s="623"/>
      <c r="F7" s="624"/>
      <c r="G7" s="624"/>
      <c r="H7" s="625"/>
    </row>
    <row r="8" spans="1:8" ht="18">
      <c r="A8" s="553"/>
      <c r="B8" s="626"/>
      <c r="E8" s="547"/>
      <c r="F8" s="544"/>
      <c r="G8" s="544"/>
      <c r="H8" s="545"/>
    </row>
    <row r="9" spans="1:8" ht="18">
      <c r="A9" s="553"/>
      <c r="B9" s="626" t="s">
        <v>7039</v>
      </c>
      <c r="E9" s="547"/>
      <c r="F9" s="544"/>
      <c r="G9" s="544"/>
      <c r="H9" s="545"/>
    </row>
    <row r="10" spans="1:8" ht="28.5">
      <c r="A10" s="546">
        <v>1</v>
      </c>
      <c r="B10" s="867" t="s">
        <v>7040</v>
      </c>
      <c r="D10" s="543" t="s">
        <v>5551</v>
      </c>
      <c r="E10" s="543">
        <v>2</v>
      </c>
      <c r="F10" s="906"/>
      <c r="G10" s="547">
        <f t="shared" ref="G10:G47" si="0">F10*E10</f>
        <v>0</v>
      </c>
      <c r="H10" s="908"/>
    </row>
    <row r="11" spans="1:8">
      <c r="A11" s="540">
        <v>2</v>
      </c>
      <c r="B11" s="866" t="s">
        <v>7041</v>
      </c>
      <c r="D11" s="543" t="s">
        <v>5551</v>
      </c>
      <c r="E11" s="543">
        <v>2</v>
      </c>
      <c r="F11" s="906"/>
      <c r="G11" s="547">
        <f t="shared" si="0"/>
        <v>0</v>
      </c>
      <c r="H11" s="908"/>
    </row>
    <row r="12" spans="1:8">
      <c r="A12" s="546">
        <v>3</v>
      </c>
      <c r="B12" s="867" t="s">
        <v>7042</v>
      </c>
      <c r="D12" s="543" t="s">
        <v>6232</v>
      </c>
      <c r="E12" s="543">
        <v>2</v>
      </c>
      <c r="F12" s="906"/>
      <c r="G12" s="547">
        <f t="shared" si="0"/>
        <v>0</v>
      </c>
      <c r="H12" s="908"/>
    </row>
    <row r="13" spans="1:8">
      <c r="A13" s="540">
        <v>4</v>
      </c>
      <c r="B13" s="867" t="s">
        <v>7043</v>
      </c>
      <c r="D13" s="543" t="s">
        <v>5551</v>
      </c>
      <c r="E13" s="543">
        <v>2</v>
      </c>
      <c r="F13" s="906"/>
      <c r="G13" s="547">
        <f t="shared" si="0"/>
        <v>0</v>
      </c>
      <c r="H13" s="908"/>
    </row>
    <row r="14" spans="1:8" ht="28.5">
      <c r="A14" s="546">
        <v>5</v>
      </c>
      <c r="B14" s="867" t="s">
        <v>7044</v>
      </c>
      <c r="D14" s="543" t="s">
        <v>5551</v>
      </c>
      <c r="E14" s="543">
        <v>2</v>
      </c>
      <c r="F14" s="906"/>
      <c r="G14" s="547">
        <f t="shared" si="0"/>
        <v>0</v>
      </c>
      <c r="H14" s="908"/>
    </row>
    <row r="15" spans="1:8">
      <c r="A15" s="540">
        <v>6</v>
      </c>
      <c r="B15" s="542" t="s">
        <v>7045</v>
      </c>
      <c r="D15" s="543" t="s">
        <v>6232</v>
      </c>
      <c r="E15" s="543">
        <v>2</v>
      </c>
      <c r="F15" s="906"/>
      <c r="G15" s="547">
        <f t="shared" si="0"/>
        <v>0</v>
      </c>
      <c r="H15" s="908"/>
    </row>
    <row r="16" spans="1:8">
      <c r="A16" s="546">
        <v>7</v>
      </c>
      <c r="B16" s="542" t="s">
        <v>7046</v>
      </c>
      <c r="D16" s="543" t="s">
        <v>5551</v>
      </c>
      <c r="E16" s="543">
        <v>2</v>
      </c>
      <c r="F16" s="906"/>
      <c r="G16" s="547">
        <f t="shared" si="0"/>
        <v>0</v>
      </c>
      <c r="H16" s="908"/>
    </row>
    <row r="17" spans="1:8">
      <c r="A17" s="540">
        <v>8</v>
      </c>
      <c r="B17" s="542" t="s">
        <v>7047</v>
      </c>
      <c r="D17" s="556" t="s">
        <v>5551</v>
      </c>
      <c r="E17" s="557">
        <v>2</v>
      </c>
      <c r="F17" s="906"/>
      <c r="G17" s="547">
        <f t="shared" si="0"/>
        <v>0</v>
      </c>
      <c r="H17" s="908"/>
    </row>
    <row r="18" spans="1:8">
      <c r="A18" s="546">
        <v>9</v>
      </c>
      <c r="B18" s="575" t="s">
        <v>7048</v>
      </c>
      <c r="C18" s="558"/>
      <c r="D18" s="556" t="s">
        <v>5551</v>
      </c>
      <c r="E18" s="557">
        <v>1</v>
      </c>
      <c r="F18" s="906"/>
      <c r="G18" s="547">
        <f t="shared" si="0"/>
        <v>0</v>
      </c>
      <c r="H18" s="908"/>
    </row>
    <row r="19" spans="1:8">
      <c r="A19" s="540">
        <v>10</v>
      </c>
      <c r="B19" s="575" t="s">
        <v>7049</v>
      </c>
      <c r="C19" s="558"/>
      <c r="D19" s="556" t="s">
        <v>5551</v>
      </c>
      <c r="E19" s="557">
        <v>1</v>
      </c>
      <c r="F19" s="906"/>
      <c r="G19" s="547">
        <f t="shared" si="0"/>
        <v>0</v>
      </c>
      <c r="H19" s="908"/>
    </row>
    <row r="20" spans="1:8">
      <c r="A20" s="546">
        <v>11</v>
      </c>
      <c r="B20" s="575" t="s">
        <v>7050</v>
      </c>
      <c r="C20" s="558"/>
      <c r="D20" s="556" t="s">
        <v>6232</v>
      </c>
      <c r="E20" s="557">
        <v>6</v>
      </c>
      <c r="F20" s="906"/>
      <c r="G20" s="547">
        <f t="shared" si="0"/>
        <v>0</v>
      </c>
      <c r="H20" s="908"/>
    </row>
    <row r="21" spans="1:8">
      <c r="A21" s="540">
        <v>12</v>
      </c>
      <c r="B21" s="575" t="s">
        <v>7051</v>
      </c>
      <c r="C21" s="558"/>
      <c r="D21" s="556" t="s">
        <v>6232</v>
      </c>
      <c r="E21" s="557">
        <v>1</v>
      </c>
      <c r="F21" s="906"/>
      <c r="G21" s="547">
        <f t="shared" si="0"/>
        <v>0</v>
      </c>
      <c r="H21" s="908"/>
    </row>
    <row r="22" spans="1:8">
      <c r="A22" s="546">
        <v>13</v>
      </c>
      <c r="B22" s="627" t="s">
        <v>7052</v>
      </c>
      <c r="C22" s="511"/>
      <c r="D22" s="543" t="s">
        <v>6232</v>
      </c>
      <c r="E22" s="554">
        <v>1</v>
      </c>
      <c r="F22" s="906"/>
      <c r="G22" s="547">
        <f t="shared" si="0"/>
        <v>0</v>
      </c>
      <c r="H22" s="549">
        <f t="shared" ref="H22:H35" si="1">G22*0.25</f>
        <v>0</v>
      </c>
    </row>
    <row r="23" spans="1:8">
      <c r="A23" s="540">
        <v>14</v>
      </c>
      <c r="B23" s="627" t="s">
        <v>7053</v>
      </c>
      <c r="C23" s="511"/>
      <c r="D23" s="543" t="s">
        <v>6232</v>
      </c>
      <c r="E23" s="554">
        <v>7</v>
      </c>
      <c r="F23" s="906"/>
      <c r="G23" s="547">
        <f t="shared" si="0"/>
        <v>0</v>
      </c>
      <c r="H23" s="549">
        <f t="shared" si="1"/>
        <v>0</v>
      </c>
    </row>
    <row r="24" spans="1:8">
      <c r="A24" s="546">
        <v>15</v>
      </c>
      <c r="B24" s="627" t="s">
        <v>7054</v>
      </c>
      <c r="C24" s="511"/>
      <c r="D24" s="543" t="s">
        <v>6232</v>
      </c>
      <c r="E24" s="554">
        <v>2</v>
      </c>
      <c r="F24" s="906"/>
      <c r="G24" s="547">
        <f t="shared" si="0"/>
        <v>0</v>
      </c>
      <c r="H24" s="549">
        <f t="shared" si="1"/>
        <v>0</v>
      </c>
    </row>
    <row r="25" spans="1:8">
      <c r="A25" s="540">
        <v>16</v>
      </c>
      <c r="B25" s="627" t="s">
        <v>7055</v>
      </c>
      <c r="C25" s="511"/>
      <c r="D25" s="543" t="s">
        <v>6232</v>
      </c>
      <c r="E25" s="554">
        <v>2</v>
      </c>
      <c r="F25" s="907"/>
      <c r="G25" s="547">
        <f t="shared" si="0"/>
        <v>0</v>
      </c>
      <c r="H25" s="549">
        <f t="shared" si="1"/>
        <v>0</v>
      </c>
    </row>
    <row r="26" spans="1:8">
      <c r="A26" s="546">
        <v>17</v>
      </c>
      <c r="B26" s="627" t="s">
        <v>7056</v>
      </c>
      <c r="C26" s="511"/>
      <c r="D26" s="543" t="s">
        <v>6232</v>
      </c>
      <c r="E26" s="554">
        <v>6</v>
      </c>
      <c r="F26" s="907"/>
      <c r="G26" s="547">
        <f t="shared" si="0"/>
        <v>0</v>
      </c>
      <c r="H26" s="549">
        <f t="shared" si="1"/>
        <v>0</v>
      </c>
    </row>
    <row r="27" spans="1:8" ht="18" customHeight="1">
      <c r="A27" s="540">
        <v>18</v>
      </c>
      <c r="B27" s="627" t="s">
        <v>7057</v>
      </c>
      <c r="C27" s="511"/>
      <c r="D27" s="543" t="s">
        <v>6232</v>
      </c>
      <c r="E27" s="554">
        <v>25</v>
      </c>
      <c r="F27" s="907"/>
      <c r="G27" s="547">
        <f t="shared" si="0"/>
        <v>0</v>
      </c>
      <c r="H27" s="549">
        <f t="shared" si="1"/>
        <v>0</v>
      </c>
    </row>
    <row r="28" spans="1:8" ht="18" customHeight="1">
      <c r="A28" s="546">
        <v>19</v>
      </c>
      <c r="B28" s="627" t="s">
        <v>7058</v>
      </c>
      <c r="C28" s="511"/>
      <c r="D28" s="543" t="s">
        <v>6232</v>
      </c>
      <c r="E28" s="554">
        <v>2</v>
      </c>
      <c r="F28" s="906"/>
      <c r="G28" s="547">
        <f t="shared" si="0"/>
        <v>0</v>
      </c>
      <c r="H28" s="549">
        <f t="shared" si="1"/>
        <v>0</v>
      </c>
    </row>
    <row r="29" spans="1:8" ht="18" customHeight="1">
      <c r="A29" s="540">
        <v>20</v>
      </c>
      <c r="B29" s="558" t="s">
        <v>7059</v>
      </c>
      <c r="C29" s="558"/>
      <c r="D29" s="556" t="s">
        <v>6232</v>
      </c>
      <c r="E29" s="557">
        <v>1</v>
      </c>
      <c r="F29" s="907"/>
      <c r="G29" s="547">
        <f t="shared" si="0"/>
        <v>0</v>
      </c>
      <c r="H29" s="549">
        <f t="shared" si="1"/>
        <v>0</v>
      </c>
    </row>
    <row r="30" spans="1:8" ht="18" customHeight="1">
      <c r="A30" s="546">
        <v>21</v>
      </c>
      <c r="B30" s="627" t="s">
        <v>7060</v>
      </c>
      <c r="C30" s="511"/>
      <c r="D30" s="543" t="s">
        <v>6232</v>
      </c>
      <c r="E30" s="554">
        <v>26</v>
      </c>
      <c r="F30" s="906"/>
      <c r="G30" s="547">
        <f t="shared" si="0"/>
        <v>0</v>
      </c>
      <c r="H30" s="549">
        <f t="shared" si="1"/>
        <v>0</v>
      </c>
    </row>
    <row r="31" spans="1:8" ht="18" customHeight="1">
      <c r="A31" s="540">
        <v>22</v>
      </c>
      <c r="B31" s="627" t="s">
        <v>7061</v>
      </c>
      <c r="C31" s="511"/>
      <c r="D31" s="543" t="s">
        <v>6232</v>
      </c>
      <c r="E31" s="554">
        <v>20</v>
      </c>
      <c r="F31" s="907"/>
      <c r="G31" s="547">
        <f t="shared" si="0"/>
        <v>0</v>
      </c>
      <c r="H31" s="549">
        <f t="shared" si="1"/>
        <v>0</v>
      </c>
    </row>
    <row r="32" spans="1:8">
      <c r="A32" s="546">
        <v>23</v>
      </c>
      <c r="B32" s="627" t="s">
        <v>7062</v>
      </c>
      <c r="C32" s="511"/>
      <c r="D32" s="543" t="s">
        <v>6232</v>
      </c>
      <c r="E32" s="554">
        <v>1</v>
      </c>
      <c r="F32" s="907"/>
      <c r="G32" s="547">
        <f t="shared" si="0"/>
        <v>0</v>
      </c>
      <c r="H32" s="549">
        <f t="shared" si="1"/>
        <v>0</v>
      </c>
    </row>
    <row r="33" spans="1:8">
      <c r="A33" s="540">
        <v>24</v>
      </c>
      <c r="B33" s="627" t="s">
        <v>7063</v>
      </c>
      <c r="C33" s="511"/>
      <c r="D33" s="543" t="s">
        <v>6232</v>
      </c>
      <c r="E33" s="554">
        <v>2</v>
      </c>
      <c r="F33" s="907"/>
      <c r="G33" s="547">
        <f t="shared" si="0"/>
        <v>0</v>
      </c>
      <c r="H33" s="549">
        <f t="shared" si="1"/>
        <v>0</v>
      </c>
    </row>
    <row r="34" spans="1:8">
      <c r="A34" s="546">
        <v>25</v>
      </c>
      <c r="B34" s="627" t="s">
        <v>7064</v>
      </c>
      <c r="C34" s="511"/>
      <c r="D34" s="543" t="s">
        <v>6232</v>
      </c>
      <c r="E34" s="554">
        <v>20</v>
      </c>
      <c r="F34" s="907"/>
      <c r="G34" s="547">
        <f t="shared" si="0"/>
        <v>0</v>
      </c>
      <c r="H34" s="549">
        <f t="shared" si="1"/>
        <v>0</v>
      </c>
    </row>
    <row r="35" spans="1:8">
      <c r="A35" s="540">
        <v>26</v>
      </c>
      <c r="B35" s="627" t="s">
        <v>7065</v>
      </c>
      <c r="C35" s="511"/>
      <c r="D35" s="543" t="s">
        <v>6232</v>
      </c>
      <c r="E35" s="554">
        <v>7</v>
      </c>
      <c r="F35" s="907"/>
      <c r="G35" s="547">
        <f t="shared" si="0"/>
        <v>0</v>
      </c>
      <c r="H35" s="549">
        <f t="shared" si="1"/>
        <v>0</v>
      </c>
    </row>
    <row r="36" spans="1:8">
      <c r="A36" s="546">
        <v>27</v>
      </c>
      <c r="B36" s="542" t="s">
        <v>7066</v>
      </c>
      <c r="D36" s="543" t="s">
        <v>6232</v>
      </c>
      <c r="E36" s="543">
        <v>1</v>
      </c>
      <c r="F36" s="907"/>
      <c r="G36" s="547">
        <f t="shared" si="0"/>
        <v>0</v>
      </c>
      <c r="H36" s="906"/>
    </row>
    <row r="37" spans="1:8">
      <c r="A37" s="540">
        <v>28</v>
      </c>
      <c r="B37" s="542" t="s">
        <v>7067</v>
      </c>
      <c r="D37" s="543" t="s">
        <v>6232</v>
      </c>
      <c r="E37" s="543">
        <v>1</v>
      </c>
      <c r="F37" s="907"/>
      <c r="G37" s="547">
        <f t="shared" si="0"/>
        <v>0</v>
      </c>
      <c r="H37" s="906"/>
    </row>
    <row r="38" spans="1:8">
      <c r="A38" s="546">
        <v>29</v>
      </c>
      <c r="B38" s="627" t="s">
        <v>7068</v>
      </c>
      <c r="C38" s="511"/>
      <c r="D38" s="543" t="s">
        <v>6232</v>
      </c>
      <c r="E38" s="554">
        <v>1</v>
      </c>
      <c r="F38" s="907"/>
      <c r="G38" s="547">
        <f t="shared" si="0"/>
        <v>0</v>
      </c>
      <c r="H38" s="549">
        <f t="shared" ref="H38:H45" si="2">G38*0.25</f>
        <v>0</v>
      </c>
    </row>
    <row r="39" spans="1:8">
      <c r="A39" s="540">
        <v>30</v>
      </c>
      <c r="B39" s="511" t="s">
        <v>7069</v>
      </c>
      <c r="C39" s="511"/>
      <c r="D39" s="554" t="s">
        <v>6736</v>
      </c>
      <c r="E39" s="554">
        <v>25</v>
      </c>
      <c r="F39" s="907"/>
      <c r="G39" s="547">
        <f t="shared" si="0"/>
        <v>0</v>
      </c>
      <c r="H39" s="549">
        <f t="shared" si="2"/>
        <v>0</v>
      </c>
    </row>
    <row r="40" spans="1:8">
      <c r="A40" s="546">
        <v>31</v>
      </c>
      <c r="B40" s="627" t="s">
        <v>7070</v>
      </c>
      <c r="C40" s="511"/>
      <c r="D40" s="543" t="s">
        <v>6736</v>
      </c>
      <c r="E40" s="554">
        <v>18</v>
      </c>
      <c r="F40" s="907"/>
      <c r="G40" s="547">
        <f t="shared" si="0"/>
        <v>0</v>
      </c>
      <c r="H40" s="549">
        <f t="shared" si="2"/>
        <v>0</v>
      </c>
    </row>
    <row r="41" spans="1:8">
      <c r="A41" s="540">
        <v>32</v>
      </c>
      <c r="B41" s="627" t="s">
        <v>7071</v>
      </c>
      <c r="C41" s="511"/>
      <c r="D41" s="543" t="s">
        <v>6736</v>
      </c>
      <c r="E41" s="554">
        <v>18</v>
      </c>
      <c r="F41" s="907"/>
      <c r="G41" s="547">
        <f t="shared" si="0"/>
        <v>0</v>
      </c>
      <c r="H41" s="549">
        <f t="shared" si="2"/>
        <v>0</v>
      </c>
    </row>
    <row r="42" spans="1:8">
      <c r="A42" s="546">
        <v>33</v>
      </c>
      <c r="B42" s="627" t="s">
        <v>7072</v>
      </c>
      <c r="C42" s="511"/>
      <c r="D42" s="543" t="s">
        <v>6736</v>
      </c>
      <c r="E42" s="554">
        <v>90</v>
      </c>
      <c r="F42" s="907"/>
      <c r="G42" s="547">
        <f t="shared" si="0"/>
        <v>0</v>
      </c>
      <c r="H42" s="549">
        <f t="shared" si="2"/>
        <v>0</v>
      </c>
    </row>
    <row r="43" spans="1:8">
      <c r="A43" s="540">
        <v>34</v>
      </c>
      <c r="B43" s="627" t="s">
        <v>7073</v>
      </c>
      <c r="D43" s="554" t="s">
        <v>411</v>
      </c>
      <c r="E43" s="554">
        <v>90</v>
      </c>
      <c r="F43" s="906"/>
      <c r="G43" s="547">
        <f t="shared" si="0"/>
        <v>0</v>
      </c>
      <c r="H43" s="549">
        <f t="shared" si="2"/>
        <v>0</v>
      </c>
    </row>
    <row r="44" spans="1:8">
      <c r="A44" s="546">
        <v>35</v>
      </c>
      <c r="B44" s="627" t="s">
        <v>7074</v>
      </c>
      <c r="D44" s="554" t="s">
        <v>411</v>
      </c>
      <c r="E44" s="554">
        <v>18</v>
      </c>
      <c r="F44" s="906"/>
      <c r="G44" s="547">
        <f t="shared" si="0"/>
        <v>0</v>
      </c>
      <c r="H44" s="549">
        <f t="shared" si="2"/>
        <v>0</v>
      </c>
    </row>
    <row r="45" spans="1:8">
      <c r="A45" s="540">
        <v>36</v>
      </c>
      <c r="B45" s="627" t="s">
        <v>7075</v>
      </c>
      <c r="D45" s="554" t="s">
        <v>411</v>
      </c>
      <c r="E45" s="554">
        <v>18</v>
      </c>
      <c r="F45" s="906"/>
      <c r="G45" s="547">
        <f t="shared" si="0"/>
        <v>0</v>
      </c>
      <c r="H45" s="549">
        <f t="shared" si="2"/>
        <v>0</v>
      </c>
    </row>
    <row r="46" spans="1:8">
      <c r="A46" s="546">
        <v>37</v>
      </c>
      <c r="B46" s="627" t="s">
        <v>7076</v>
      </c>
      <c r="C46" s="511"/>
      <c r="D46" s="543" t="s">
        <v>306</v>
      </c>
      <c r="E46" s="554">
        <v>4</v>
      </c>
      <c r="F46" s="906"/>
      <c r="G46" s="547">
        <f t="shared" si="0"/>
        <v>0</v>
      </c>
      <c r="H46" s="908"/>
    </row>
    <row r="47" spans="1:8">
      <c r="A47" s="540">
        <v>38</v>
      </c>
      <c r="B47" s="542" t="s">
        <v>7077</v>
      </c>
      <c r="D47" s="543" t="s">
        <v>6232</v>
      </c>
      <c r="E47" s="554">
        <v>1</v>
      </c>
      <c r="F47" s="907"/>
      <c r="G47" s="547">
        <f t="shared" si="0"/>
        <v>0</v>
      </c>
      <c r="H47" s="549">
        <f>G47*0.25</f>
        <v>0</v>
      </c>
    </row>
    <row r="48" spans="1:8">
      <c r="A48" s="546">
        <v>39</v>
      </c>
      <c r="B48" s="542" t="s">
        <v>7078</v>
      </c>
      <c r="D48" s="543" t="s">
        <v>6232</v>
      </c>
      <c r="E48" s="543">
        <v>5</v>
      </c>
      <c r="H48" s="906"/>
    </row>
    <row r="49" spans="1:8">
      <c r="A49" s="546">
        <v>40</v>
      </c>
      <c r="B49" s="542" t="s">
        <v>7079</v>
      </c>
      <c r="D49" s="543" t="s">
        <v>6232</v>
      </c>
      <c r="E49" s="543">
        <v>10</v>
      </c>
      <c r="H49" s="906"/>
    </row>
    <row r="50" spans="1:8">
      <c r="A50" s="546"/>
    </row>
    <row r="51" spans="1:8">
      <c r="A51" s="546"/>
      <c r="B51" s="627" t="s">
        <v>1266</v>
      </c>
      <c r="C51" s="511"/>
      <c r="E51" s="554"/>
      <c r="F51" s="547"/>
      <c r="G51" s="547">
        <f>SUM(G10:G50)</f>
        <v>0</v>
      </c>
      <c r="H51" s="549">
        <f>SUM(H10:H50)</f>
        <v>0</v>
      </c>
    </row>
    <row r="52" spans="1:8">
      <c r="A52" s="546"/>
      <c r="B52" s="627"/>
      <c r="D52" s="554"/>
      <c r="E52" s="554"/>
      <c r="F52" s="547"/>
      <c r="G52" s="547">
        <f>G51+H51</f>
        <v>0</v>
      </c>
      <c r="H52" s="549"/>
    </row>
    <row r="53" spans="1:8" ht="18">
      <c r="A53" s="629"/>
      <c r="B53" s="626" t="s">
        <v>7080</v>
      </c>
      <c r="F53" s="547"/>
      <c r="G53" s="547"/>
      <c r="H53" s="549"/>
    </row>
    <row r="54" spans="1:8">
      <c r="A54" s="546">
        <v>1</v>
      </c>
      <c r="B54" s="542" t="s">
        <v>7081</v>
      </c>
      <c r="D54" s="543" t="s">
        <v>6232</v>
      </c>
      <c r="E54" s="543">
        <v>3</v>
      </c>
      <c r="F54" s="906"/>
      <c r="G54" s="554">
        <f t="shared" ref="G54:G72" si="3">F54*E54</f>
        <v>0</v>
      </c>
      <c r="H54" s="549">
        <f>G54*0.1</f>
        <v>0</v>
      </c>
    </row>
    <row r="55" spans="1:8">
      <c r="A55" s="546">
        <v>2</v>
      </c>
      <c r="B55" s="542" t="s">
        <v>7082</v>
      </c>
      <c r="D55" s="543" t="s">
        <v>6232</v>
      </c>
      <c r="E55" s="543">
        <v>2</v>
      </c>
      <c r="F55" s="906"/>
      <c r="G55" s="554">
        <f t="shared" si="3"/>
        <v>0</v>
      </c>
      <c r="H55" s="549">
        <f t="shared" ref="H55:H66" si="4">G55*0.1</f>
        <v>0</v>
      </c>
    </row>
    <row r="56" spans="1:8">
      <c r="A56" s="546">
        <v>3</v>
      </c>
      <c r="B56" s="542" t="s">
        <v>7083</v>
      </c>
      <c r="D56" s="543" t="s">
        <v>6232</v>
      </c>
      <c r="E56" s="543">
        <v>1</v>
      </c>
      <c r="F56" s="906"/>
      <c r="G56" s="554">
        <f t="shared" si="3"/>
        <v>0</v>
      </c>
      <c r="H56" s="549">
        <f t="shared" si="4"/>
        <v>0</v>
      </c>
    </row>
    <row r="57" spans="1:8">
      <c r="A57" s="546">
        <v>4</v>
      </c>
      <c r="B57" s="542" t="s">
        <v>7084</v>
      </c>
      <c r="D57" s="543" t="s">
        <v>6232</v>
      </c>
      <c r="E57" s="543">
        <v>1</v>
      </c>
      <c r="F57" s="906"/>
      <c r="G57" s="554">
        <f t="shared" si="3"/>
        <v>0</v>
      </c>
      <c r="H57" s="549">
        <f t="shared" si="4"/>
        <v>0</v>
      </c>
    </row>
    <row r="58" spans="1:8">
      <c r="A58" s="546">
        <v>5</v>
      </c>
      <c r="B58" s="542" t="s">
        <v>7085</v>
      </c>
      <c r="D58" s="543" t="s">
        <v>6232</v>
      </c>
      <c r="E58" s="543">
        <v>1</v>
      </c>
      <c r="F58" s="906"/>
      <c r="G58" s="554">
        <f t="shared" si="3"/>
        <v>0</v>
      </c>
      <c r="H58" s="549">
        <f t="shared" si="4"/>
        <v>0</v>
      </c>
    </row>
    <row r="59" spans="1:8">
      <c r="A59" s="546">
        <v>6</v>
      </c>
      <c r="B59" s="542" t="s">
        <v>7086</v>
      </c>
      <c r="D59" s="543" t="s">
        <v>6232</v>
      </c>
      <c r="E59" s="543">
        <v>1</v>
      </c>
      <c r="F59" s="906"/>
      <c r="G59" s="554">
        <f>F59*E59</f>
        <v>0</v>
      </c>
      <c r="H59" s="549">
        <f>G59*0.1</f>
        <v>0</v>
      </c>
    </row>
    <row r="60" spans="1:8">
      <c r="A60" s="546">
        <v>7</v>
      </c>
      <c r="B60" s="542" t="s">
        <v>7087</v>
      </c>
      <c r="D60" s="543" t="s">
        <v>6232</v>
      </c>
      <c r="E60" s="543">
        <v>5</v>
      </c>
      <c r="F60" s="906"/>
      <c r="G60" s="554">
        <f t="shared" si="3"/>
        <v>0</v>
      </c>
      <c r="H60" s="549">
        <f t="shared" si="4"/>
        <v>0</v>
      </c>
    </row>
    <row r="61" spans="1:8">
      <c r="A61" s="546">
        <v>8</v>
      </c>
      <c r="B61" s="542" t="s">
        <v>7088</v>
      </c>
      <c r="D61" s="543" t="s">
        <v>6232</v>
      </c>
      <c r="E61" s="543">
        <v>25</v>
      </c>
      <c r="F61" s="906"/>
      <c r="G61" s="554">
        <f t="shared" si="3"/>
        <v>0</v>
      </c>
      <c r="H61" s="549">
        <f t="shared" si="4"/>
        <v>0</v>
      </c>
    </row>
    <row r="62" spans="1:8">
      <c r="A62" s="546">
        <v>9</v>
      </c>
      <c r="B62" s="542" t="s">
        <v>7089</v>
      </c>
      <c r="D62" s="543" t="s">
        <v>6232</v>
      </c>
      <c r="E62" s="543">
        <v>2</v>
      </c>
      <c r="F62" s="906"/>
      <c r="G62" s="554">
        <f t="shared" si="3"/>
        <v>0</v>
      </c>
      <c r="H62" s="549">
        <f t="shared" si="4"/>
        <v>0</v>
      </c>
    </row>
    <row r="63" spans="1:8">
      <c r="A63" s="546">
        <v>10</v>
      </c>
      <c r="B63" s="542" t="s">
        <v>7090</v>
      </c>
      <c r="D63" s="543" t="s">
        <v>6232</v>
      </c>
      <c r="E63" s="543">
        <v>14</v>
      </c>
      <c r="F63" s="906"/>
      <c r="G63" s="554">
        <f t="shared" si="3"/>
        <v>0</v>
      </c>
      <c r="H63" s="549">
        <f t="shared" si="4"/>
        <v>0</v>
      </c>
    </row>
    <row r="64" spans="1:8">
      <c r="A64" s="546">
        <v>11</v>
      </c>
      <c r="B64" s="542" t="s">
        <v>7091</v>
      </c>
      <c r="D64" s="543" t="s">
        <v>6232</v>
      </c>
      <c r="E64" s="543">
        <v>1</v>
      </c>
      <c r="F64" s="906"/>
      <c r="G64" s="554">
        <f t="shared" si="3"/>
        <v>0</v>
      </c>
      <c r="H64" s="549">
        <f t="shared" si="4"/>
        <v>0</v>
      </c>
    </row>
    <row r="65" spans="1:8">
      <c r="A65" s="546">
        <v>12</v>
      </c>
      <c r="B65" s="542" t="s">
        <v>7092</v>
      </c>
      <c r="D65" s="543" t="s">
        <v>6232</v>
      </c>
      <c r="E65" s="543">
        <v>2</v>
      </c>
      <c r="F65" s="906"/>
      <c r="G65" s="554">
        <f t="shared" si="3"/>
        <v>0</v>
      </c>
      <c r="H65" s="549">
        <f t="shared" si="4"/>
        <v>0</v>
      </c>
    </row>
    <row r="66" spans="1:8">
      <c r="A66" s="546">
        <v>13</v>
      </c>
      <c r="B66" s="542" t="s">
        <v>7093</v>
      </c>
      <c r="D66" s="543" t="s">
        <v>6232</v>
      </c>
      <c r="E66" s="543">
        <v>2</v>
      </c>
      <c r="F66" s="906"/>
      <c r="G66" s="554">
        <f t="shared" si="3"/>
        <v>0</v>
      </c>
      <c r="H66" s="549">
        <f t="shared" si="4"/>
        <v>0</v>
      </c>
    </row>
    <row r="67" spans="1:8">
      <c r="A67" s="546">
        <v>14</v>
      </c>
      <c r="B67" s="558" t="s">
        <v>7094</v>
      </c>
      <c r="D67" s="543" t="s">
        <v>6232</v>
      </c>
      <c r="E67" s="543">
        <f>SUM(E54:E66)</f>
        <v>60</v>
      </c>
      <c r="F67" s="906"/>
      <c r="G67" s="554">
        <f t="shared" si="3"/>
        <v>0</v>
      </c>
      <c r="H67" s="549">
        <f>G67*0.25</f>
        <v>0</v>
      </c>
    </row>
    <row r="68" spans="1:8">
      <c r="A68" s="546">
        <v>15</v>
      </c>
      <c r="B68" s="511" t="s">
        <v>7095</v>
      </c>
      <c r="D68" s="543" t="s">
        <v>6232</v>
      </c>
      <c r="E68" s="543">
        <v>60</v>
      </c>
      <c r="F68" s="906"/>
      <c r="G68" s="554">
        <f t="shared" si="3"/>
        <v>0</v>
      </c>
      <c r="H68" s="908"/>
    </row>
    <row r="69" spans="1:8">
      <c r="A69" s="546">
        <v>16</v>
      </c>
      <c r="B69" s="627" t="s">
        <v>7096</v>
      </c>
      <c r="C69" s="511"/>
      <c r="D69" s="543" t="s">
        <v>6232</v>
      </c>
      <c r="E69" s="554">
        <v>3</v>
      </c>
      <c r="F69" s="906"/>
      <c r="G69" s="554">
        <f t="shared" si="3"/>
        <v>0</v>
      </c>
      <c r="H69" s="549">
        <f>G69*0.1</f>
        <v>0</v>
      </c>
    </row>
    <row r="70" spans="1:8">
      <c r="A70" s="546">
        <v>17</v>
      </c>
      <c r="B70" s="627" t="s">
        <v>7097</v>
      </c>
      <c r="C70" s="511"/>
      <c r="D70" s="543" t="s">
        <v>6232</v>
      </c>
      <c r="E70" s="554">
        <v>1</v>
      </c>
      <c r="F70" s="906"/>
      <c r="G70" s="554">
        <f t="shared" si="3"/>
        <v>0</v>
      </c>
      <c r="H70" s="549">
        <f>G70*0.1</f>
        <v>0</v>
      </c>
    </row>
    <row r="71" spans="1:8">
      <c r="A71" s="546">
        <v>18</v>
      </c>
      <c r="B71" s="558" t="s">
        <v>7098</v>
      </c>
      <c r="D71" s="543" t="s">
        <v>6232</v>
      </c>
      <c r="E71" s="543">
        <v>4</v>
      </c>
      <c r="F71" s="906"/>
      <c r="G71" s="554">
        <f t="shared" si="3"/>
        <v>0</v>
      </c>
      <c r="H71" s="549">
        <f>G71*0.25</f>
        <v>0</v>
      </c>
    </row>
    <row r="72" spans="1:8">
      <c r="A72" s="546">
        <v>19</v>
      </c>
      <c r="B72" s="511" t="s">
        <v>7095</v>
      </c>
      <c r="D72" s="543" t="s">
        <v>6232</v>
      </c>
      <c r="E72" s="543">
        <v>4</v>
      </c>
      <c r="F72" s="906"/>
      <c r="G72" s="554">
        <f t="shared" si="3"/>
        <v>0</v>
      </c>
      <c r="H72" s="908"/>
    </row>
    <row r="73" spans="1:8">
      <c r="A73" s="546">
        <v>20</v>
      </c>
      <c r="B73" s="542" t="s">
        <v>7099</v>
      </c>
      <c r="D73" s="543" t="s">
        <v>6232</v>
      </c>
      <c r="E73" s="543">
        <v>9</v>
      </c>
      <c r="H73" s="906"/>
    </row>
    <row r="74" spans="1:8">
      <c r="A74" s="546">
        <v>21</v>
      </c>
      <c r="B74" s="542" t="s">
        <v>7100</v>
      </c>
      <c r="D74" s="543" t="s">
        <v>5551</v>
      </c>
      <c r="E74" s="543">
        <v>3</v>
      </c>
      <c r="F74" s="906"/>
      <c r="G74" s="554">
        <f t="shared" ref="G74:G90" si="5">F74*E74</f>
        <v>0</v>
      </c>
      <c r="H74" s="908"/>
    </row>
    <row r="75" spans="1:8">
      <c r="A75" s="546">
        <v>22</v>
      </c>
      <c r="B75" s="542" t="s">
        <v>7101</v>
      </c>
      <c r="D75" s="543" t="s">
        <v>6232</v>
      </c>
      <c r="E75" s="543">
        <v>3</v>
      </c>
      <c r="F75" s="906"/>
      <c r="G75" s="554">
        <f t="shared" si="5"/>
        <v>0</v>
      </c>
      <c r="H75" s="908"/>
    </row>
    <row r="76" spans="1:8">
      <c r="A76" s="546">
        <v>23</v>
      </c>
      <c r="B76" s="627" t="s">
        <v>7102</v>
      </c>
      <c r="C76" s="511"/>
      <c r="D76" s="543" t="s">
        <v>6232</v>
      </c>
      <c r="E76" s="554">
        <v>3</v>
      </c>
      <c r="F76" s="907"/>
      <c r="G76" s="547">
        <f t="shared" si="5"/>
        <v>0</v>
      </c>
      <c r="H76" s="549">
        <f t="shared" ref="H76:H90" si="6">G76*0.25</f>
        <v>0</v>
      </c>
    </row>
    <row r="77" spans="1:8">
      <c r="A77" s="546">
        <v>24</v>
      </c>
      <c r="B77" s="627" t="s">
        <v>7058</v>
      </c>
      <c r="C77" s="511"/>
      <c r="D77" s="543" t="s">
        <v>6232</v>
      </c>
      <c r="E77" s="554">
        <v>6</v>
      </c>
      <c r="F77" s="906"/>
      <c r="G77" s="547">
        <f t="shared" si="5"/>
        <v>0</v>
      </c>
      <c r="H77" s="549">
        <f t="shared" si="6"/>
        <v>0</v>
      </c>
    </row>
    <row r="78" spans="1:8">
      <c r="A78" s="546">
        <v>25</v>
      </c>
      <c r="B78" s="627" t="s">
        <v>7060</v>
      </c>
      <c r="C78" s="511"/>
      <c r="D78" s="543" t="s">
        <v>6232</v>
      </c>
      <c r="E78" s="554">
        <v>10</v>
      </c>
      <c r="F78" s="906"/>
      <c r="G78" s="547">
        <f t="shared" si="5"/>
        <v>0</v>
      </c>
      <c r="H78" s="549">
        <f t="shared" si="6"/>
        <v>0</v>
      </c>
    </row>
    <row r="79" spans="1:8">
      <c r="A79" s="546">
        <v>26</v>
      </c>
      <c r="B79" s="627" t="s">
        <v>7061</v>
      </c>
      <c r="C79" s="511"/>
      <c r="D79" s="543" t="s">
        <v>6232</v>
      </c>
      <c r="E79" s="554">
        <v>10</v>
      </c>
      <c r="F79" s="907"/>
      <c r="G79" s="547">
        <f t="shared" si="5"/>
        <v>0</v>
      </c>
      <c r="H79" s="549">
        <f t="shared" si="6"/>
        <v>0</v>
      </c>
    </row>
    <row r="80" spans="1:8">
      <c r="A80" s="546">
        <v>27</v>
      </c>
      <c r="B80" s="542" t="s">
        <v>7103</v>
      </c>
      <c r="D80" s="543" t="s">
        <v>6232</v>
      </c>
      <c r="E80" s="554">
        <v>6</v>
      </c>
      <c r="F80" s="907"/>
      <c r="G80" s="547">
        <f t="shared" si="5"/>
        <v>0</v>
      </c>
      <c r="H80" s="549">
        <f t="shared" si="6"/>
        <v>0</v>
      </c>
    </row>
    <row r="81" spans="1:8">
      <c r="A81" s="546">
        <v>28</v>
      </c>
      <c r="B81" s="627" t="s">
        <v>7104</v>
      </c>
      <c r="C81" s="511"/>
      <c r="D81" s="543" t="s">
        <v>6736</v>
      </c>
      <c r="E81" s="554">
        <v>400</v>
      </c>
      <c r="F81" s="907"/>
      <c r="G81" s="547">
        <f t="shared" si="5"/>
        <v>0</v>
      </c>
      <c r="H81" s="549">
        <f t="shared" si="6"/>
        <v>0</v>
      </c>
    </row>
    <row r="82" spans="1:8">
      <c r="A82" s="546">
        <v>29</v>
      </c>
      <c r="B82" s="627" t="s">
        <v>7105</v>
      </c>
      <c r="C82" s="511"/>
      <c r="D82" s="543" t="s">
        <v>6736</v>
      </c>
      <c r="E82" s="554">
        <v>250</v>
      </c>
      <c r="F82" s="907"/>
      <c r="G82" s="547">
        <f t="shared" si="5"/>
        <v>0</v>
      </c>
      <c r="H82" s="549">
        <f t="shared" si="6"/>
        <v>0</v>
      </c>
    </row>
    <row r="83" spans="1:8">
      <c r="A83" s="546">
        <v>30</v>
      </c>
      <c r="B83" s="627" t="s">
        <v>7106</v>
      </c>
      <c r="C83" s="511"/>
      <c r="D83" s="543" t="s">
        <v>6736</v>
      </c>
      <c r="E83" s="554">
        <v>300</v>
      </c>
      <c r="F83" s="907"/>
      <c r="G83" s="547">
        <f t="shared" si="5"/>
        <v>0</v>
      </c>
      <c r="H83" s="549">
        <f t="shared" si="6"/>
        <v>0</v>
      </c>
    </row>
    <row r="84" spans="1:8">
      <c r="A84" s="546">
        <v>31</v>
      </c>
      <c r="B84" s="627" t="s">
        <v>7072</v>
      </c>
      <c r="C84" s="511"/>
      <c r="D84" s="543" t="s">
        <v>6736</v>
      </c>
      <c r="E84" s="554">
        <v>700</v>
      </c>
      <c r="F84" s="907"/>
      <c r="G84" s="547">
        <f t="shared" si="5"/>
        <v>0</v>
      </c>
      <c r="H84" s="549">
        <f t="shared" si="6"/>
        <v>0</v>
      </c>
    </row>
    <row r="85" spans="1:8">
      <c r="A85" s="546">
        <v>32</v>
      </c>
      <c r="B85" s="627" t="s">
        <v>7107</v>
      </c>
      <c r="D85" s="554" t="s">
        <v>411</v>
      </c>
      <c r="E85" s="554">
        <v>700</v>
      </c>
      <c r="F85" s="906"/>
      <c r="G85" s="547">
        <f t="shared" si="5"/>
        <v>0</v>
      </c>
      <c r="H85" s="549">
        <f t="shared" si="6"/>
        <v>0</v>
      </c>
    </row>
    <row r="86" spans="1:8">
      <c r="A86" s="546">
        <v>33</v>
      </c>
      <c r="B86" s="627" t="s">
        <v>7108</v>
      </c>
      <c r="D86" s="554" t="s">
        <v>411</v>
      </c>
      <c r="E86" s="554">
        <v>300</v>
      </c>
      <c r="F86" s="906"/>
      <c r="G86" s="547">
        <f t="shared" si="5"/>
        <v>0</v>
      </c>
      <c r="H86" s="549">
        <f t="shared" si="6"/>
        <v>0</v>
      </c>
    </row>
    <row r="87" spans="1:8">
      <c r="A87" s="546">
        <v>34</v>
      </c>
      <c r="B87" s="627" t="s">
        <v>7109</v>
      </c>
      <c r="D87" s="554" t="s">
        <v>411</v>
      </c>
      <c r="E87" s="554">
        <v>250</v>
      </c>
      <c r="F87" s="906"/>
      <c r="G87" s="547">
        <f t="shared" si="5"/>
        <v>0</v>
      </c>
      <c r="H87" s="549">
        <f t="shared" si="6"/>
        <v>0</v>
      </c>
    </row>
    <row r="88" spans="1:8">
      <c r="A88" s="546">
        <v>35</v>
      </c>
      <c r="B88" s="627" t="s">
        <v>7110</v>
      </c>
      <c r="D88" s="554" t="s">
        <v>411</v>
      </c>
      <c r="E88" s="554">
        <v>400</v>
      </c>
      <c r="F88" s="906"/>
      <c r="G88" s="547">
        <f t="shared" si="5"/>
        <v>0</v>
      </c>
      <c r="H88" s="549">
        <f t="shared" si="6"/>
        <v>0</v>
      </c>
    </row>
    <row r="89" spans="1:8">
      <c r="A89" s="546">
        <v>36</v>
      </c>
      <c r="B89" s="511" t="s">
        <v>7111</v>
      </c>
      <c r="C89" s="511"/>
      <c r="D89" s="554" t="s">
        <v>6736</v>
      </c>
      <c r="E89" s="554">
        <v>40</v>
      </c>
      <c r="F89" s="907"/>
      <c r="G89" s="547">
        <f t="shared" si="5"/>
        <v>0</v>
      </c>
      <c r="H89" s="549">
        <f t="shared" si="6"/>
        <v>0</v>
      </c>
    </row>
    <row r="90" spans="1:8">
      <c r="A90" s="546">
        <v>37</v>
      </c>
      <c r="B90" s="627" t="s">
        <v>7112</v>
      </c>
      <c r="C90" s="511"/>
      <c r="D90" s="543" t="s">
        <v>6232</v>
      </c>
      <c r="E90" s="554">
        <v>20</v>
      </c>
      <c r="F90" s="906"/>
      <c r="G90" s="547">
        <f t="shared" si="5"/>
        <v>0</v>
      </c>
      <c r="H90" s="549">
        <f t="shared" si="6"/>
        <v>0</v>
      </c>
    </row>
    <row r="91" spans="1:8">
      <c r="A91" s="546"/>
      <c r="B91" s="627"/>
      <c r="C91" s="511"/>
      <c r="E91" s="554"/>
      <c r="F91" s="547"/>
      <c r="G91" s="547"/>
      <c r="H91" s="549"/>
    </row>
    <row r="92" spans="1:8">
      <c r="A92" s="546"/>
      <c r="B92" s="627" t="s">
        <v>1266</v>
      </c>
      <c r="C92" s="511"/>
      <c r="E92" s="554"/>
      <c r="F92" s="547"/>
      <c r="G92" s="547">
        <f>SUM(G54:G91)</f>
        <v>0</v>
      </c>
      <c r="H92" s="549">
        <f>SUM(H54:H91)</f>
        <v>0</v>
      </c>
    </row>
    <row r="93" spans="1:8">
      <c r="A93" s="546"/>
      <c r="B93" s="627"/>
      <c r="C93" s="511"/>
      <c r="E93" s="554"/>
      <c r="F93" s="547"/>
      <c r="G93" s="547"/>
      <c r="H93" s="549"/>
    </row>
    <row r="94" spans="1:8" ht="18">
      <c r="A94" s="546"/>
      <c r="B94" s="626" t="s">
        <v>7113</v>
      </c>
      <c r="C94" s="511"/>
      <c r="E94" s="554"/>
      <c r="F94" s="547"/>
      <c r="G94" s="547"/>
      <c r="H94" s="549"/>
    </row>
    <row r="95" spans="1:8">
      <c r="A95" s="546">
        <v>1</v>
      </c>
      <c r="B95" s="511" t="s">
        <v>7114</v>
      </c>
      <c r="D95" s="543" t="s">
        <v>6232</v>
      </c>
      <c r="E95" s="543">
        <v>2</v>
      </c>
      <c r="F95" s="907"/>
      <c r="G95" s="547">
        <f t="shared" ref="G95:G104" si="7">F95*E95</f>
        <v>0</v>
      </c>
      <c r="H95" s="549">
        <f>G95*0.25</f>
        <v>0</v>
      </c>
    </row>
    <row r="96" spans="1:8">
      <c r="A96" s="546">
        <v>2</v>
      </c>
      <c r="B96" s="558" t="s">
        <v>7115</v>
      </c>
      <c r="D96" s="543" t="s">
        <v>5551</v>
      </c>
      <c r="E96" s="543">
        <v>4</v>
      </c>
      <c r="F96" s="907"/>
      <c r="G96" s="547">
        <f t="shared" si="7"/>
        <v>0</v>
      </c>
      <c r="H96" s="549">
        <f>G96*0.25</f>
        <v>0</v>
      </c>
    </row>
    <row r="97" spans="1:8">
      <c r="A97" s="546">
        <v>3</v>
      </c>
      <c r="B97" s="511" t="s">
        <v>7116</v>
      </c>
      <c r="D97" s="543" t="s">
        <v>6232</v>
      </c>
      <c r="E97" s="543">
        <v>4</v>
      </c>
      <c r="F97" s="907"/>
      <c r="G97" s="547">
        <f t="shared" si="7"/>
        <v>0</v>
      </c>
      <c r="H97" s="549">
        <f>G97*0.25</f>
        <v>0</v>
      </c>
    </row>
    <row r="98" spans="1:8" ht="18">
      <c r="A98" s="546">
        <v>4</v>
      </c>
      <c r="B98" s="630" t="s">
        <v>7117</v>
      </c>
      <c r="D98" s="631" t="s">
        <v>7118</v>
      </c>
      <c r="E98" s="632">
        <v>260</v>
      </c>
      <c r="F98" s="907"/>
      <c r="G98" s="547">
        <f t="shared" si="7"/>
        <v>0</v>
      </c>
      <c r="H98" s="549">
        <f>G98*0.15</f>
        <v>0</v>
      </c>
    </row>
    <row r="99" spans="1:8">
      <c r="A99" s="546">
        <v>5</v>
      </c>
      <c r="B99" s="542" t="s">
        <v>7119</v>
      </c>
      <c r="D99" s="543" t="s">
        <v>411</v>
      </c>
      <c r="E99" s="543">
        <v>250</v>
      </c>
      <c r="F99" s="906"/>
      <c r="G99" s="547">
        <f t="shared" si="7"/>
        <v>0</v>
      </c>
      <c r="H99" s="549">
        <f>G99*0.15</f>
        <v>0</v>
      </c>
    </row>
    <row r="100" spans="1:8">
      <c r="A100" s="546">
        <v>6</v>
      </c>
      <c r="B100" s="630" t="s">
        <v>7120</v>
      </c>
      <c r="D100" s="631" t="s">
        <v>411</v>
      </c>
      <c r="E100" s="632">
        <v>20</v>
      </c>
      <c r="F100" s="907"/>
      <c r="G100" s="547">
        <f t="shared" si="7"/>
        <v>0</v>
      </c>
      <c r="H100" s="549">
        <f>G100*0.25</f>
        <v>0</v>
      </c>
    </row>
    <row r="101" spans="1:8">
      <c r="A101" s="546">
        <v>7</v>
      </c>
      <c r="B101" s="630" t="s">
        <v>7121</v>
      </c>
      <c r="D101" s="631" t="s">
        <v>6232</v>
      </c>
      <c r="E101" s="632">
        <v>20</v>
      </c>
      <c r="F101" s="907"/>
      <c r="G101" s="547">
        <f t="shared" si="7"/>
        <v>0</v>
      </c>
      <c r="H101" s="549">
        <f>G101*0.25</f>
        <v>0</v>
      </c>
    </row>
    <row r="102" spans="1:8">
      <c r="A102" s="546">
        <v>8</v>
      </c>
      <c r="B102" s="630" t="s">
        <v>7122</v>
      </c>
      <c r="D102" s="631" t="s">
        <v>6232</v>
      </c>
      <c r="E102" s="632">
        <v>180</v>
      </c>
      <c r="F102" s="907"/>
      <c r="G102" s="547">
        <f t="shared" si="7"/>
        <v>0</v>
      </c>
      <c r="H102" s="549">
        <f>G102*0.25</f>
        <v>0</v>
      </c>
    </row>
    <row r="103" spans="1:8">
      <c r="A103" s="546">
        <v>9</v>
      </c>
      <c r="B103" s="630" t="s">
        <v>7123</v>
      </c>
      <c r="D103" s="631" t="s">
        <v>411</v>
      </c>
      <c r="E103" s="632">
        <v>900</v>
      </c>
      <c r="F103" s="907"/>
      <c r="G103" s="547">
        <f t="shared" si="7"/>
        <v>0</v>
      </c>
      <c r="H103" s="549">
        <f>G103*0.15</f>
        <v>0</v>
      </c>
    </row>
    <row r="104" spans="1:8">
      <c r="A104" s="546">
        <v>10</v>
      </c>
      <c r="B104" s="511" t="s">
        <v>7124</v>
      </c>
      <c r="C104" s="511"/>
      <c r="D104" s="554" t="s">
        <v>5551</v>
      </c>
      <c r="E104" s="554">
        <v>1</v>
      </c>
      <c r="F104" s="907"/>
      <c r="G104" s="547">
        <f t="shared" si="7"/>
        <v>0</v>
      </c>
      <c r="H104" s="549">
        <f>G104*0.1</f>
        <v>0</v>
      </c>
    </row>
    <row r="105" spans="1:8">
      <c r="A105" s="546"/>
      <c r="B105" s="511" t="s">
        <v>7125</v>
      </c>
      <c r="C105" s="511"/>
      <c r="D105" s="554"/>
      <c r="E105" s="554"/>
      <c r="F105" s="633"/>
      <c r="G105" s="547"/>
      <c r="H105" s="549"/>
    </row>
    <row r="106" spans="1:8">
      <c r="A106" s="546">
        <v>11</v>
      </c>
      <c r="B106" s="511" t="s">
        <v>7126</v>
      </c>
      <c r="C106" s="511"/>
      <c r="D106" s="554" t="s">
        <v>5551</v>
      </c>
      <c r="E106" s="554">
        <v>1</v>
      </c>
      <c r="F106" s="907"/>
      <c r="G106" s="547">
        <f>F106*E106</f>
        <v>0</v>
      </c>
      <c r="H106" s="549">
        <f>G106*0.1</f>
        <v>0</v>
      </c>
    </row>
    <row r="107" spans="1:8">
      <c r="A107" s="546"/>
      <c r="B107" s="511" t="s">
        <v>7125</v>
      </c>
      <c r="C107" s="511"/>
      <c r="D107" s="554"/>
      <c r="E107" s="554"/>
      <c r="F107" s="633"/>
      <c r="G107" s="547"/>
      <c r="H107" s="549"/>
    </row>
    <row r="108" spans="1:8">
      <c r="A108" s="546">
        <v>12</v>
      </c>
      <c r="B108" s="511" t="s">
        <v>7127</v>
      </c>
      <c r="C108" s="511"/>
      <c r="D108" s="554" t="s">
        <v>6232</v>
      </c>
      <c r="E108" s="554">
        <v>22</v>
      </c>
      <c r="F108" s="907"/>
      <c r="G108" s="547">
        <f>F108*E108</f>
        <v>0</v>
      </c>
      <c r="H108" s="549">
        <f>G108*0.25</f>
        <v>0</v>
      </c>
    </row>
    <row r="109" spans="1:8">
      <c r="A109" s="546">
        <v>13</v>
      </c>
      <c r="B109" s="630" t="s">
        <v>7128</v>
      </c>
      <c r="D109" s="631" t="s">
        <v>6232</v>
      </c>
      <c r="E109" s="632">
        <v>2</v>
      </c>
      <c r="F109" s="907"/>
      <c r="G109" s="547">
        <f>F109*E109</f>
        <v>0</v>
      </c>
      <c r="H109" s="549">
        <f>G109*0.25</f>
        <v>0</v>
      </c>
    </row>
    <row r="110" spans="1:8">
      <c r="A110" s="546">
        <v>14</v>
      </c>
      <c r="B110" s="630" t="s">
        <v>7129</v>
      </c>
      <c r="D110" s="631" t="s">
        <v>6232</v>
      </c>
      <c r="E110" s="632">
        <v>11</v>
      </c>
      <c r="F110" s="907"/>
      <c r="G110" s="547">
        <f>F110*E110</f>
        <v>0</v>
      </c>
      <c r="H110" s="549">
        <f>G110*0.25</f>
        <v>0</v>
      </c>
    </row>
    <row r="111" spans="1:8">
      <c r="A111" s="546"/>
      <c r="B111" s="627"/>
      <c r="C111" s="511"/>
      <c r="E111" s="554"/>
      <c r="F111" s="547"/>
      <c r="G111" s="547"/>
      <c r="H111" s="549"/>
    </row>
    <row r="112" spans="1:8">
      <c r="A112" s="546"/>
      <c r="B112" s="627" t="s">
        <v>1266</v>
      </c>
      <c r="C112" s="511"/>
      <c r="E112" s="554"/>
      <c r="F112" s="547"/>
      <c r="G112" s="547">
        <f>SUM(G95:G111)</f>
        <v>0</v>
      </c>
      <c r="H112" s="549">
        <f>SUM(H95:H111)</f>
        <v>0</v>
      </c>
    </row>
    <row r="113" spans="1:8" ht="18" customHeight="1">
      <c r="A113" s="546"/>
      <c r="B113" s="627"/>
      <c r="D113" s="554"/>
      <c r="E113" s="554"/>
      <c r="F113" s="547"/>
      <c r="G113" s="547">
        <f>G112+H112</f>
        <v>0</v>
      </c>
      <c r="H113" s="549"/>
    </row>
    <row r="114" spans="1:8" ht="18">
      <c r="A114" s="553"/>
      <c r="B114" s="626" t="s">
        <v>7130</v>
      </c>
      <c r="F114" s="633"/>
      <c r="G114" s="547"/>
      <c r="H114" s="549"/>
    </row>
    <row r="115" spans="1:8">
      <c r="A115" s="546">
        <v>1</v>
      </c>
      <c r="B115" s="542" t="s">
        <v>7131</v>
      </c>
      <c r="D115" s="543" t="s">
        <v>163</v>
      </c>
      <c r="E115" s="557">
        <v>1</v>
      </c>
      <c r="F115" s="633"/>
      <c r="G115" s="906"/>
      <c r="H115" s="549"/>
    </row>
    <row r="116" spans="1:8">
      <c r="A116" s="546">
        <v>2</v>
      </c>
      <c r="B116" s="634" t="s">
        <v>7132</v>
      </c>
      <c r="C116" s="511"/>
      <c r="D116" s="543" t="s">
        <v>163</v>
      </c>
      <c r="E116" s="557">
        <v>1</v>
      </c>
      <c r="F116" s="633"/>
      <c r="G116" s="906"/>
      <c r="H116" s="549"/>
    </row>
    <row r="117" spans="1:8">
      <c r="A117" s="546">
        <v>3</v>
      </c>
      <c r="B117" s="634" t="s">
        <v>6800</v>
      </c>
      <c r="C117" s="511"/>
      <c r="D117" s="543" t="s">
        <v>163</v>
      </c>
      <c r="E117" s="557">
        <v>1</v>
      </c>
      <c r="F117" s="633"/>
      <c r="G117" s="906"/>
      <c r="H117" s="549"/>
    </row>
    <row r="118" spans="1:8">
      <c r="A118" s="546">
        <v>4</v>
      </c>
      <c r="B118" s="634" t="s">
        <v>7133</v>
      </c>
      <c r="C118" s="511"/>
      <c r="D118" s="543" t="s">
        <v>163</v>
      </c>
      <c r="E118" s="557">
        <v>1</v>
      </c>
      <c r="F118" s="633"/>
      <c r="G118" s="906"/>
      <c r="H118" s="549"/>
    </row>
    <row r="119" spans="1:8">
      <c r="A119" s="546">
        <v>5</v>
      </c>
      <c r="B119" s="542" t="s">
        <v>7134</v>
      </c>
      <c r="C119" s="558"/>
      <c r="D119" s="556" t="s">
        <v>163</v>
      </c>
      <c r="E119" s="557">
        <v>1</v>
      </c>
      <c r="F119" s="548"/>
      <c r="G119" s="906"/>
      <c r="H119" s="549"/>
    </row>
    <row r="120" spans="1:8">
      <c r="A120" s="546">
        <v>6</v>
      </c>
      <c r="B120" s="634" t="s">
        <v>7135</v>
      </c>
      <c r="C120" s="511"/>
      <c r="D120" s="543" t="s">
        <v>163</v>
      </c>
      <c r="E120" s="557">
        <v>1</v>
      </c>
      <c r="F120" s="633"/>
      <c r="G120" s="906"/>
      <c r="H120" s="549"/>
    </row>
    <row r="121" spans="1:8">
      <c r="A121" s="546">
        <v>7</v>
      </c>
      <c r="B121" s="634" t="s">
        <v>432</v>
      </c>
      <c r="C121" s="511"/>
      <c r="D121" s="543" t="s">
        <v>163</v>
      </c>
      <c r="E121" s="543">
        <v>1</v>
      </c>
      <c r="F121" s="633"/>
      <c r="G121" s="906"/>
      <c r="H121" s="549"/>
    </row>
    <row r="122" spans="1:8">
      <c r="A122" s="546">
        <v>8</v>
      </c>
      <c r="B122" s="634" t="s">
        <v>6807</v>
      </c>
      <c r="C122" s="511"/>
      <c r="D122" s="543" t="s">
        <v>163</v>
      </c>
      <c r="E122" s="557">
        <v>1</v>
      </c>
      <c r="F122" s="633"/>
      <c r="G122" s="906"/>
      <c r="H122" s="549"/>
    </row>
    <row r="123" spans="1:8">
      <c r="A123" s="546">
        <v>9</v>
      </c>
      <c r="B123" s="542" t="s">
        <v>7136</v>
      </c>
      <c r="C123" s="511"/>
      <c r="D123" s="543" t="s">
        <v>163</v>
      </c>
      <c r="E123" s="557">
        <v>1</v>
      </c>
      <c r="F123" s="633"/>
      <c r="G123" s="906"/>
      <c r="H123" s="549"/>
    </row>
    <row r="124" spans="1:8">
      <c r="A124" s="546">
        <v>10</v>
      </c>
      <c r="B124" s="542" t="s">
        <v>7137</v>
      </c>
      <c r="C124" s="511"/>
      <c r="D124" s="543" t="s">
        <v>163</v>
      </c>
      <c r="E124" s="557">
        <v>1</v>
      </c>
      <c r="F124" s="633"/>
      <c r="G124" s="906"/>
      <c r="H124" s="549"/>
    </row>
    <row r="125" spans="1:8">
      <c r="A125" s="553">
        <v>11</v>
      </c>
      <c r="B125" s="542" t="s">
        <v>6809</v>
      </c>
      <c r="C125" s="511"/>
      <c r="D125" s="543" t="s">
        <v>163</v>
      </c>
      <c r="E125" s="557">
        <v>1</v>
      </c>
      <c r="F125" s="633"/>
      <c r="G125" s="906"/>
      <c r="H125" s="549"/>
    </row>
    <row r="126" spans="1:8">
      <c r="A126" s="553">
        <v>12</v>
      </c>
      <c r="B126" s="542" t="s">
        <v>6811</v>
      </c>
      <c r="C126" s="511"/>
      <c r="D126" s="543" t="s">
        <v>163</v>
      </c>
      <c r="E126" s="632">
        <v>1</v>
      </c>
      <c r="F126" s="633"/>
      <c r="G126" s="907"/>
      <c r="H126" s="549"/>
    </row>
    <row r="127" spans="1:8">
      <c r="A127" s="553">
        <v>13</v>
      </c>
      <c r="B127" s="542" t="s">
        <v>7138</v>
      </c>
      <c r="C127" s="511"/>
      <c r="D127" s="543" t="s">
        <v>163</v>
      </c>
      <c r="E127" s="632">
        <v>1</v>
      </c>
      <c r="F127" s="633"/>
      <c r="G127" s="907"/>
      <c r="H127" s="549"/>
    </row>
    <row r="128" spans="1:8">
      <c r="A128" s="553">
        <v>14</v>
      </c>
      <c r="B128" s="511" t="s">
        <v>7139</v>
      </c>
      <c r="C128" s="511"/>
      <c r="D128" s="543" t="s">
        <v>163</v>
      </c>
      <c r="E128" s="632">
        <v>1</v>
      </c>
      <c r="F128" s="633"/>
      <c r="G128" s="907"/>
      <c r="H128" s="549"/>
    </row>
    <row r="129" spans="1:11">
      <c r="A129" s="546"/>
      <c r="E129" s="557"/>
      <c r="F129" s="547"/>
      <c r="G129" s="554"/>
      <c r="H129" s="635"/>
      <c r="I129" s="575"/>
      <c r="J129" s="575"/>
      <c r="K129" s="575"/>
    </row>
    <row r="130" spans="1:11">
      <c r="A130" s="546"/>
      <c r="B130" s="551" t="s">
        <v>6746</v>
      </c>
      <c r="C130" s="511"/>
      <c r="D130" s="511"/>
      <c r="E130" s="511"/>
      <c r="F130" s="547"/>
      <c r="G130" s="547">
        <f>SUM(G115:G129)</f>
        <v>0</v>
      </c>
      <c r="H130" s="549"/>
      <c r="I130" s="575"/>
      <c r="J130" s="575"/>
      <c r="K130" s="575"/>
    </row>
    <row r="131" spans="1:11">
      <c r="A131" s="546"/>
      <c r="B131" s="511"/>
      <c r="C131" s="511"/>
      <c r="D131" s="511"/>
      <c r="E131" s="511"/>
      <c r="F131" s="547"/>
      <c r="G131" s="547"/>
      <c r="H131" s="549"/>
      <c r="I131" s="575"/>
      <c r="J131" s="575"/>
      <c r="K131" s="575"/>
    </row>
    <row r="132" spans="1:11">
      <c r="A132" s="546"/>
      <c r="B132" s="636" t="s">
        <v>7140</v>
      </c>
      <c r="C132" s="636"/>
      <c r="D132" s="636"/>
      <c r="E132" s="636"/>
      <c r="F132" s="637"/>
      <c r="G132" s="637">
        <f>G130+G113+G92+G52</f>
        <v>0</v>
      </c>
      <c r="H132" s="549"/>
      <c r="I132" s="575"/>
      <c r="J132" s="575"/>
      <c r="K132" s="575"/>
    </row>
    <row r="133" spans="1:11" ht="16" thickBot="1">
      <c r="A133" s="638"/>
      <c r="B133" s="639"/>
      <c r="C133" s="640"/>
      <c r="D133" s="641"/>
      <c r="E133" s="642"/>
      <c r="F133" s="643"/>
      <c r="G133" s="644"/>
      <c r="H133" s="645"/>
      <c r="I133" s="575"/>
      <c r="J133" s="575"/>
      <c r="K133" s="575"/>
    </row>
    <row r="134" spans="1:11">
      <c r="A134" s="577"/>
      <c r="B134" s="646"/>
      <c r="C134" s="575"/>
      <c r="D134" s="556"/>
      <c r="E134" s="577"/>
      <c r="F134" s="647"/>
      <c r="G134" s="647"/>
      <c r="H134" s="647"/>
      <c r="I134" s="575"/>
      <c r="J134" s="575"/>
      <c r="K134" s="575"/>
    </row>
    <row r="135" spans="1:11">
      <c r="A135" s="577"/>
      <c r="B135" s="648"/>
      <c r="C135" s="575"/>
      <c r="D135" s="556"/>
      <c r="E135" s="577"/>
      <c r="F135" s="647"/>
      <c r="G135" s="647"/>
      <c r="H135" s="647"/>
      <c r="I135" s="575"/>
      <c r="J135" s="575"/>
      <c r="K135" s="575"/>
    </row>
    <row r="136" spans="1:11">
      <c r="A136" s="577"/>
      <c r="B136" s="648"/>
      <c r="C136" s="575"/>
      <c r="D136" s="556"/>
      <c r="E136" s="577"/>
      <c r="F136" s="647"/>
      <c r="G136" s="647"/>
      <c r="H136" s="647"/>
      <c r="I136" s="575"/>
      <c r="J136" s="575"/>
      <c r="K136" s="575"/>
    </row>
    <row r="137" spans="1:11">
      <c r="A137" s="577"/>
      <c r="B137" s="627"/>
      <c r="C137" s="511"/>
      <c r="E137" s="554"/>
      <c r="F137" s="628"/>
      <c r="G137" s="547"/>
      <c r="H137" s="547"/>
      <c r="I137" s="575"/>
      <c r="J137" s="575"/>
      <c r="K137" s="575"/>
    </row>
    <row r="138" spans="1:11">
      <c r="A138" s="577"/>
      <c r="B138" s="627"/>
      <c r="D138" s="554"/>
      <c r="E138" s="554"/>
      <c r="F138" s="547"/>
      <c r="G138" s="547"/>
      <c r="H138" s="547"/>
      <c r="I138" s="575"/>
      <c r="J138" s="575"/>
      <c r="K138" s="575"/>
    </row>
    <row r="139" spans="1:11" ht="18">
      <c r="A139" s="577"/>
      <c r="B139" s="626"/>
      <c r="E139" s="554"/>
      <c r="F139" s="628"/>
      <c r="G139" s="547"/>
      <c r="H139" s="547"/>
      <c r="I139" s="575"/>
      <c r="J139" s="575"/>
      <c r="K139" s="575"/>
    </row>
    <row r="140" spans="1:11">
      <c r="A140" s="577"/>
      <c r="E140" s="543"/>
      <c r="F140" s="547"/>
      <c r="G140" s="554"/>
      <c r="H140" s="547"/>
      <c r="I140" s="575"/>
      <c r="J140" s="575"/>
      <c r="K140" s="575"/>
    </row>
    <row r="141" spans="1:11">
      <c r="A141" s="577"/>
      <c r="E141" s="543"/>
      <c r="F141" s="547"/>
      <c r="G141" s="554"/>
      <c r="H141" s="547"/>
      <c r="I141" s="575"/>
      <c r="J141" s="575"/>
      <c r="K141" s="575"/>
    </row>
    <row r="142" spans="1:11">
      <c r="A142" s="577"/>
      <c r="B142" s="558"/>
      <c r="E142" s="543"/>
      <c r="F142" s="547"/>
      <c r="G142" s="554"/>
      <c r="H142" s="547"/>
      <c r="I142" s="575"/>
      <c r="J142" s="575"/>
      <c r="K142" s="575"/>
    </row>
    <row r="143" spans="1:11">
      <c r="A143" s="577"/>
      <c r="B143" s="511"/>
      <c r="E143" s="543"/>
      <c r="F143" s="547"/>
      <c r="G143" s="554"/>
      <c r="H143" s="547"/>
      <c r="I143" s="575"/>
      <c r="J143" s="575"/>
      <c r="K143" s="575"/>
    </row>
    <row r="144" spans="1:11">
      <c r="A144" s="577"/>
      <c r="B144" s="627"/>
      <c r="C144" s="511"/>
      <c r="E144" s="554"/>
      <c r="F144" s="628"/>
      <c r="G144" s="547"/>
      <c r="H144" s="547"/>
      <c r="I144" s="575"/>
      <c r="J144" s="575"/>
      <c r="K144" s="575"/>
    </row>
    <row r="145" spans="1:11">
      <c r="A145" s="577"/>
      <c r="B145" s="627"/>
      <c r="C145" s="511"/>
      <c r="E145" s="554"/>
      <c r="F145" s="547"/>
      <c r="G145" s="547"/>
      <c r="H145" s="547"/>
      <c r="I145" s="575"/>
      <c r="J145" s="575"/>
      <c r="K145" s="575"/>
    </row>
    <row r="146" spans="1:11">
      <c r="A146" s="577"/>
      <c r="B146" s="627"/>
      <c r="C146" s="511"/>
      <c r="E146" s="554"/>
      <c r="F146" s="628"/>
      <c r="G146" s="547"/>
      <c r="H146" s="547"/>
      <c r="I146" s="575"/>
      <c r="J146" s="575"/>
      <c r="K146" s="575"/>
    </row>
    <row r="147" spans="1:11">
      <c r="A147" s="577"/>
      <c r="B147" s="646"/>
      <c r="C147" s="575"/>
      <c r="E147" s="557"/>
      <c r="F147" s="647"/>
      <c r="G147" s="649"/>
      <c r="H147" s="649"/>
      <c r="I147" s="575"/>
      <c r="J147" s="575"/>
      <c r="K147" s="575"/>
    </row>
    <row r="148" spans="1:11">
      <c r="A148" s="577"/>
      <c r="B148" s="551"/>
      <c r="C148" s="575"/>
      <c r="E148" s="557"/>
      <c r="F148" s="647"/>
      <c r="G148" s="649"/>
      <c r="H148" s="649"/>
      <c r="I148" s="575"/>
      <c r="J148" s="575"/>
      <c r="K148" s="575"/>
    </row>
    <row r="149" spans="1:11">
      <c r="A149" s="577"/>
      <c r="B149" s="511"/>
      <c r="C149" s="511"/>
      <c r="D149" s="511"/>
      <c r="E149" s="511"/>
      <c r="F149" s="647"/>
      <c r="G149" s="649"/>
      <c r="H149" s="649"/>
      <c r="I149" s="575"/>
      <c r="J149" s="575"/>
      <c r="K149" s="575"/>
    </row>
    <row r="150" spans="1:11">
      <c r="A150" s="577"/>
      <c r="B150" s="551"/>
      <c r="C150" s="551"/>
      <c r="D150" s="551"/>
      <c r="E150" s="551"/>
      <c r="F150" s="650"/>
      <c r="G150" s="650"/>
      <c r="H150" s="649"/>
      <c r="I150" s="575"/>
      <c r="J150" s="575"/>
      <c r="K150" s="575"/>
    </row>
    <row r="151" spans="1:11">
      <c r="A151" s="577"/>
      <c r="B151" s="551"/>
      <c r="C151" s="575"/>
      <c r="D151" s="577"/>
      <c r="E151" s="577"/>
      <c r="F151" s="647"/>
      <c r="G151" s="649"/>
      <c r="H151" s="647"/>
      <c r="I151" s="575"/>
      <c r="J151" s="575"/>
      <c r="K151" s="575"/>
    </row>
    <row r="152" spans="1:11">
      <c r="A152" s="577"/>
      <c r="B152" s="646"/>
      <c r="C152" s="575"/>
      <c r="D152" s="577"/>
      <c r="E152" s="577"/>
      <c r="F152" s="647"/>
      <c r="G152" s="647"/>
      <c r="H152" s="647"/>
      <c r="I152" s="575"/>
      <c r="J152" s="575"/>
      <c r="K152" s="575"/>
    </row>
    <row r="153" spans="1:11">
      <c r="A153" s="577"/>
      <c r="B153" s="646"/>
      <c r="C153" s="575"/>
      <c r="D153" s="577"/>
      <c r="E153" s="577"/>
      <c r="F153" s="647"/>
      <c r="G153" s="647"/>
      <c r="H153" s="647"/>
      <c r="I153" s="575"/>
      <c r="J153" s="575"/>
      <c r="K153" s="575"/>
    </row>
    <row r="154" spans="1:11">
      <c r="A154" s="577"/>
      <c r="B154" s="646"/>
      <c r="C154" s="575"/>
      <c r="D154" s="577"/>
      <c r="E154" s="577"/>
      <c r="F154" s="647"/>
      <c r="G154" s="647"/>
      <c r="H154" s="647"/>
      <c r="I154" s="575"/>
      <c r="J154" s="575"/>
      <c r="K154" s="575"/>
    </row>
    <row r="155" spans="1:11">
      <c r="A155" s="577"/>
      <c r="B155" s="646"/>
      <c r="C155" s="575"/>
      <c r="D155" s="577"/>
      <c r="E155" s="577"/>
      <c r="F155" s="647"/>
      <c r="G155" s="647"/>
      <c r="H155" s="647"/>
      <c r="I155" s="575"/>
      <c r="J155" s="575"/>
      <c r="K155" s="575"/>
    </row>
    <row r="156" spans="1:11">
      <c r="A156" s="577"/>
      <c r="B156" s="646"/>
      <c r="C156" s="575"/>
      <c r="D156" s="556"/>
      <c r="E156" s="577"/>
      <c r="F156" s="647"/>
      <c r="G156" s="647"/>
      <c r="H156" s="647"/>
      <c r="I156" s="575"/>
      <c r="J156" s="575"/>
      <c r="K156" s="575"/>
    </row>
    <row r="157" spans="1:11">
      <c r="A157" s="577"/>
      <c r="B157" s="651"/>
      <c r="C157" s="575"/>
      <c r="D157" s="556"/>
      <c r="E157" s="652"/>
      <c r="F157" s="647"/>
      <c r="G157" s="647"/>
      <c r="H157" s="647"/>
      <c r="I157" s="575"/>
      <c r="J157" s="575"/>
      <c r="K157" s="575"/>
    </row>
    <row r="158" spans="1:11">
      <c r="A158" s="577"/>
      <c r="B158" s="651"/>
      <c r="C158" s="575"/>
      <c r="D158" s="556"/>
      <c r="E158" s="652"/>
      <c r="F158" s="647"/>
      <c r="G158" s="647"/>
      <c r="H158" s="647"/>
      <c r="I158" s="575"/>
      <c r="J158" s="575"/>
      <c r="K158" s="575"/>
    </row>
    <row r="159" spans="1:11">
      <c r="A159" s="577"/>
      <c r="B159" s="651"/>
      <c r="C159" s="575"/>
      <c r="D159" s="556"/>
      <c r="E159" s="556"/>
      <c r="F159" s="647"/>
      <c r="G159" s="647"/>
      <c r="H159" s="647"/>
      <c r="I159" s="575"/>
      <c r="J159" s="575"/>
      <c r="K159" s="575"/>
    </row>
    <row r="160" spans="1:11">
      <c r="A160" s="577"/>
      <c r="B160" s="651"/>
      <c r="C160" s="575"/>
      <c r="D160" s="556"/>
      <c r="E160" s="652"/>
      <c r="F160" s="647"/>
      <c r="G160" s="647"/>
      <c r="H160" s="647"/>
      <c r="I160" s="575"/>
      <c r="J160" s="575"/>
      <c r="K160" s="575"/>
    </row>
    <row r="161" spans="1:11">
      <c r="A161" s="577"/>
      <c r="B161" s="558"/>
      <c r="C161" s="575"/>
      <c r="D161" s="556"/>
      <c r="E161" s="652"/>
      <c r="F161" s="647"/>
      <c r="G161" s="647"/>
      <c r="H161" s="647"/>
      <c r="I161" s="575"/>
      <c r="J161" s="575"/>
      <c r="K161" s="575"/>
    </row>
    <row r="162" spans="1:11">
      <c r="A162" s="577"/>
      <c r="B162" s="558"/>
      <c r="C162" s="575"/>
      <c r="D162" s="556"/>
      <c r="E162" s="652"/>
      <c r="F162" s="647"/>
      <c r="G162" s="647"/>
      <c r="H162" s="647"/>
      <c r="I162" s="575"/>
      <c r="J162" s="575"/>
      <c r="K162" s="575"/>
    </row>
    <row r="163" spans="1:11">
      <c r="A163" s="577"/>
      <c r="B163" s="558"/>
      <c r="C163" s="575"/>
      <c r="D163" s="556"/>
      <c r="E163" s="652"/>
      <c r="F163" s="647"/>
      <c r="G163" s="647"/>
      <c r="H163" s="647"/>
      <c r="I163" s="575"/>
      <c r="J163" s="575"/>
      <c r="K163" s="575"/>
    </row>
    <row r="164" spans="1:11">
      <c r="A164" s="577"/>
      <c r="B164" s="558"/>
      <c r="C164" s="575"/>
      <c r="D164" s="556"/>
      <c r="E164" s="653"/>
      <c r="F164" s="647"/>
      <c r="G164" s="647"/>
      <c r="H164" s="647"/>
      <c r="I164" s="575"/>
      <c r="J164" s="575"/>
      <c r="K164" s="575"/>
    </row>
    <row r="165" spans="1:11">
      <c r="A165" s="577"/>
      <c r="B165" s="558"/>
      <c r="C165" s="575"/>
      <c r="D165" s="556"/>
      <c r="E165" s="653"/>
      <c r="F165" s="647"/>
      <c r="G165" s="647"/>
      <c r="H165" s="647"/>
      <c r="I165" s="575"/>
      <c r="J165" s="575"/>
      <c r="K165" s="575"/>
    </row>
    <row r="166" spans="1:11">
      <c r="A166" s="577"/>
      <c r="B166" s="558"/>
      <c r="C166" s="558"/>
      <c r="D166" s="556"/>
      <c r="E166" s="557"/>
      <c r="F166" s="578"/>
      <c r="G166" s="547"/>
      <c r="H166" s="547"/>
      <c r="I166" s="575"/>
      <c r="J166" s="575"/>
    </row>
    <row r="167" spans="1:11">
      <c r="A167" s="554"/>
      <c r="B167" s="558"/>
      <c r="C167" s="558"/>
      <c r="D167" s="556"/>
      <c r="E167" s="557"/>
      <c r="F167" s="578"/>
      <c r="G167" s="547"/>
      <c r="H167" s="547"/>
      <c r="I167" s="575"/>
      <c r="J167" s="575"/>
    </row>
    <row r="168" spans="1:11">
      <c r="A168" s="577"/>
      <c r="B168" s="558"/>
      <c r="C168" s="558"/>
      <c r="D168" s="556"/>
      <c r="E168" s="557"/>
      <c r="F168" s="547"/>
      <c r="G168" s="547"/>
      <c r="H168" s="547"/>
      <c r="J168" s="575"/>
    </row>
    <row r="169" spans="1:11">
      <c r="A169" s="577"/>
      <c r="C169" s="558"/>
      <c r="D169" s="556"/>
      <c r="E169" s="557"/>
      <c r="F169" s="547"/>
      <c r="G169" s="547"/>
      <c r="H169" s="547"/>
    </row>
    <row r="170" spans="1:11">
      <c r="A170" s="511"/>
    </row>
    <row r="171" spans="1:11">
      <c r="A171" s="511"/>
    </row>
    <row r="172" spans="1:11">
      <c r="A172" s="511"/>
    </row>
    <row r="173" spans="1:11">
      <c r="A173" s="511"/>
      <c r="B173" s="511"/>
      <c r="C173" s="511"/>
      <c r="D173" s="511"/>
      <c r="E173" s="511"/>
      <c r="F173" s="547"/>
      <c r="G173" s="547"/>
      <c r="H173" s="547"/>
    </row>
    <row r="174" spans="1:11">
      <c r="A174" s="511"/>
      <c r="B174" s="511"/>
      <c r="C174" s="511"/>
      <c r="D174" s="511"/>
      <c r="E174" s="511"/>
      <c r="F174" s="547"/>
      <c r="G174" s="547"/>
      <c r="H174" s="547"/>
    </row>
    <row r="175" spans="1:11">
      <c r="A175" s="511"/>
      <c r="B175" s="511"/>
      <c r="C175" s="511"/>
      <c r="D175" s="511"/>
      <c r="E175" s="511"/>
      <c r="F175" s="547"/>
      <c r="G175" s="547"/>
      <c r="H175" s="547"/>
    </row>
    <row r="176" spans="1:11">
      <c r="A176" s="577"/>
      <c r="C176" s="558"/>
      <c r="D176" s="556"/>
      <c r="E176" s="557"/>
      <c r="F176" s="547"/>
      <c r="G176" s="547"/>
      <c r="H176" s="547"/>
    </row>
    <row r="177" spans="1:8" ht="18">
      <c r="A177" s="554"/>
      <c r="B177" s="626"/>
      <c r="E177" s="543"/>
      <c r="F177" s="547"/>
      <c r="G177" s="654"/>
      <c r="H177" s="654"/>
    </row>
    <row r="178" spans="1:8">
      <c r="A178" s="577"/>
      <c r="C178" s="558"/>
      <c r="D178" s="556"/>
      <c r="E178" s="557"/>
      <c r="F178" s="655"/>
      <c r="G178" s="656"/>
      <c r="H178" s="656"/>
    </row>
    <row r="179" spans="1:8">
      <c r="A179" s="577"/>
      <c r="B179" s="575"/>
      <c r="C179" s="558"/>
      <c r="D179" s="556"/>
      <c r="E179" s="557"/>
      <c r="F179" s="657"/>
      <c r="G179" s="654"/>
      <c r="H179" s="656"/>
    </row>
    <row r="180" spans="1:8">
      <c r="A180" s="554"/>
      <c r="B180" s="575"/>
      <c r="C180" s="558"/>
      <c r="D180" s="556"/>
      <c r="E180" s="557"/>
    </row>
    <row r="181" spans="1:8">
      <c r="A181" s="577"/>
      <c r="E181" s="543"/>
      <c r="F181" s="547"/>
      <c r="G181" s="547"/>
      <c r="H181" s="547"/>
    </row>
    <row r="182" spans="1:8">
      <c r="A182" s="577"/>
      <c r="E182" s="543"/>
      <c r="F182" s="654"/>
      <c r="G182" s="547"/>
      <c r="H182" s="547"/>
    </row>
    <row r="183" spans="1:8">
      <c r="A183" s="554"/>
      <c r="B183" s="575"/>
      <c r="C183" s="558"/>
      <c r="D183" s="556"/>
      <c r="E183" s="557"/>
      <c r="F183" s="578"/>
      <c r="G183" s="547"/>
      <c r="H183" s="547"/>
    </row>
    <row r="184" spans="1:8">
      <c r="A184" s="577"/>
      <c r="E184" s="543"/>
      <c r="F184" s="578"/>
      <c r="G184" s="547"/>
      <c r="H184" s="547"/>
    </row>
    <row r="185" spans="1:8">
      <c r="A185" s="577"/>
      <c r="C185" s="558"/>
      <c r="D185" s="556"/>
      <c r="E185" s="557"/>
    </row>
    <row r="186" spans="1:8">
      <c r="A186" s="554"/>
      <c r="C186" s="558"/>
      <c r="D186" s="556"/>
      <c r="E186" s="557"/>
    </row>
    <row r="187" spans="1:8">
      <c r="A187" s="577"/>
      <c r="C187" s="558"/>
      <c r="D187" s="556"/>
      <c r="E187" s="557"/>
    </row>
    <row r="188" spans="1:8">
      <c r="A188" s="577"/>
      <c r="D188" s="556"/>
      <c r="E188" s="543"/>
    </row>
    <row r="189" spans="1:8">
      <c r="A189" s="554"/>
      <c r="B189" s="558"/>
      <c r="C189" s="558"/>
      <c r="D189" s="556"/>
      <c r="E189" s="557"/>
    </row>
    <row r="190" spans="1:8">
      <c r="A190" s="577"/>
      <c r="B190" s="558"/>
      <c r="C190" s="558"/>
      <c r="D190" s="556"/>
      <c r="E190" s="557"/>
    </row>
    <row r="191" spans="1:8">
      <c r="A191" s="577"/>
      <c r="B191" s="558"/>
      <c r="C191" s="558"/>
      <c r="D191" s="556"/>
      <c r="E191" s="557"/>
    </row>
    <row r="192" spans="1:8">
      <c r="A192" s="554"/>
    </row>
    <row r="194" spans="1:8" ht="18">
      <c r="B194" s="626"/>
    </row>
    <row r="196" spans="1:8">
      <c r="A196" s="577"/>
      <c r="B196" s="658"/>
      <c r="C196" s="543"/>
      <c r="E196" s="543"/>
    </row>
    <row r="197" spans="1:8">
      <c r="A197" s="554"/>
      <c r="B197" s="658"/>
      <c r="C197" s="543"/>
      <c r="E197" s="543"/>
      <c r="G197" s="547"/>
      <c r="H197" s="547"/>
    </row>
    <row r="198" spans="1:8">
      <c r="A198" s="577"/>
      <c r="B198" s="658"/>
      <c r="C198" s="543"/>
      <c r="E198" s="543"/>
      <c r="G198" s="654"/>
      <c r="H198" s="654"/>
    </row>
    <row r="199" spans="1:8">
      <c r="A199" s="577"/>
      <c r="B199" s="658"/>
      <c r="C199" s="543"/>
      <c r="E199" s="543"/>
      <c r="G199" s="656"/>
      <c r="H199" s="656"/>
    </row>
    <row r="200" spans="1:8">
      <c r="A200" s="554"/>
      <c r="C200" s="558"/>
      <c r="D200" s="556"/>
      <c r="E200" s="557"/>
      <c r="G200" s="654"/>
      <c r="H200" s="656"/>
    </row>
    <row r="201" spans="1:8">
      <c r="A201" s="577"/>
      <c r="C201" s="558"/>
      <c r="D201" s="556"/>
      <c r="E201" s="557"/>
      <c r="G201" s="554"/>
      <c r="H201" s="554"/>
    </row>
    <row r="202" spans="1:8">
      <c r="A202" s="577"/>
      <c r="D202" s="556"/>
      <c r="E202" s="543"/>
      <c r="G202" s="547"/>
      <c r="H202" s="547"/>
    </row>
    <row r="203" spans="1:8">
      <c r="A203" s="554"/>
      <c r="B203" s="558"/>
      <c r="C203" s="558"/>
      <c r="D203" s="556"/>
      <c r="E203" s="557"/>
      <c r="G203" s="547"/>
      <c r="H203" s="547"/>
    </row>
    <row r="204" spans="1:8">
      <c r="A204" s="577"/>
      <c r="B204" s="558"/>
      <c r="C204" s="558"/>
      <c r="D204" s="556"/>
      <c r="E204" s="557"/>
      <c r="G204" s="547"/>
      <c r="H204" s="547"/>
    </row>
    <row r="205" spans="1:8">
      <c r="A205" s="577"/>
      <c r="B205" s="558"/>
      <c r="C205" s="558"/>
      <c r="D205" s="556"/>
      <c r="E205" s="557"/>
      <c r="G205" s="547"/>
      <c r="H205" s="547"/>
    </row>
    <row r="206" spans="1:8">
      <c r="A206" s="554"/>
      <c r="G206" s="547"/>
      <c r="H206" s="547"/>
    </row>
    <row r="207" spans="1:8">
      <c r="G207" s="547"/>
      <c r="H207" s="547"/>
    </row>
    <row r="208" spans="1:8">
      <c r="A208" s="577"/>
      <c r="F208" s="578"/>
      <c r="G208" s="547"/>
      <c r="H208" s="547"/>
    </row>
    <row r="209" spans="1:8">
      <c r="A209" s="577"/>
      <c r="B209" s="558"/>
      <c r="C209" s="558"/>
      <c r="D209" s="556"/>
      <c r="E209" s="557"/>
      <c r="F209" s="547"/>
      <c r="G209" s="547"/>
      <c r="H209" s="547"/>
    </row>
    <row r="210" spans="1:8">
      <c r="A210" s="554"/>
      <c r="B210" s="568"/>
      <c r="F210" s="547"/>
      <c r="G210" s="547"/>
      <c r="H210" s="547"/>
    </row>
    <row r="211" spans="1:8">
      <c r="F211" s="547"/>
      <c r="G211" s="547"/>
      <c r="H211" s="547"/>
    </row>
    <row r="212" spans="1:8" ht="18">
      <c r="A212" s="623"/>
      <c r="B212" s="626"/>
      <c r="C212" s="623"/>
      <c r="D212" s="623"/>
      <c r="E212" s="623"/>
      <c r="F212" s="547"/>
      <c r="G212" s="659"/>
      <c r="H212" s="547"/>
    </row>
    <row r="213" spans="1:8">
      <c r="B213" s="558"/>
      <c r="E213" s="547"/>
      <c r="F213" s="547"/>
      <c r="G213" s="547"/>
      <c r="H213" s="547"/>
    </row>
    <row r="214" spans="1:8">
      <c r="A214" s="577"/>
      <c r="B214" s="575"/>
      <c r="C214" s="558"/>
      <c r="D214" s="556"/>
      <c r="E214" s="557"/>
      <c r="F214" s="547"/>
      <c r="G214" s="547"/>
      <c r="H214" s="547"/>
    </row>
    <row r="215" spans="1:8">
      <c r="A215" s="554"/>
      <c r="B215" s="575"/>
      <c r="C215" s="558"/>
      <c r="D215" s="556"/>
      <c r="E215" s="557"/>
      <c r="F215" s="547"/>
      <c r="G215" s="547"/>
      <c r="H215" s="547"/>
    </row>
    <row r="216" spans="1:8">
      <c r="A216" s="577"/>
      <c r="B216" s="575"/>
      <c r="C216" s="558"/>
      <c r="D216" s="556"/>
      <c r="E216" s="557"/>
      <c r="F216" s="547"/>
      <c r="G216" s="547"/>
      <c r="H216" s="547"/>
    </row>
    <row r="217" spans="1:8">
      <c r="A217" s="577"/>
      <c r="B217" s="575"/>
      <c r="C217" s="558"/>
      <c r="D217" s="556"/>
      <c r="E217" s="557"/>
      <c r="F217" s="547"/>
      <c r="G217" s="547"/>
      <c r="H217" s="547"/>
    </row>
    <row r="218" spans="1:8">
      <c r="A218" s="554"/>
      <c r="B218" s="575"/>
      <c r="C218" s="558"/>
      <c r="D218" s="556"/>
      <c r="E218" s="557"/>
      <c r="F218" s="547"/>
      <c r="G218" s="547"/>
      <c r="H218" s="547"/>
    </row>
    <row r="219" spans="1:8">
      <c r="A219" s="577"/>
      <c r="B219" s="575"/>
      <c r="C219" s="558"/>
      <c r="D219" s="556"/>
      <c r="E219" s="557"/>
      <c r="F219" s="547"/>
      <c r="G219" s="654"/>
      <c r="H219" s="654"/>
    </row>
    <row r="220" spans="1:8">
      <c r="A220" s="577"/>
      <c r="C220" s="558"/>
      <c r="D220" s="556"/>
      <c r="E220" s="557"/>
      <c r="F220" s="655"/>
      <c r="G220" s="656"/>
      <c r="H220" s="656"/>
    </row>
    <row r="221" spans="1:8">
      <c r="A221" s="554"/>
      <c r="D221" s="556"/>
      <c r="E221" s="543"/>
      <c r="F221" s="657"/>
      <c r="G221" s="654"/>
      <c r="H221" s="656"/>
    </row>
    <row r="222" spans="1:8">
      <c r="A222" s="577"/>
      <c r="B222" s="558"/>
      <c r="C222" s="558"/>
      <c r="D222" s="556"/>
      <c r="E222" s="557"/>
      <c r="F222" s="547"/>
      <c r="G222" s="547"/>
      <c r="H222" s="547"/>
    </row>
    <row r="223" spans="1:8">
      <c r="A223" s="577"/>
      <c r="B223" s="558"/>
      <c r="C223" s="558"/>
      <c r="D223" s="556"/>
      <c r="E223" s="557"/>
      <c r="F223" s="547"/>
      <c r="G223" s="547"/>
      <c r="H223" s="547"/>
    </row>
    <row r="224" spans="1:8">
      <c r="A224" s="554"/>
      <c r="B224" s="558"/>
      <c r="C224" s="558"/>
      <c r="D224" s="556"/>
      <c r="E224" s="557"/>
      <c r="F224" s="578"/>
      <c r="G224" s="547"/>
      <c r="H224" s="547"/>
    </row>
    <row r="225" spans="1:8">
      <c r="A225" s="577"/>
      <c r="B225" s="558"/>
      <c r="C225" s="558"/>
      <c r="D225" s="556"/>
      <c r="E225" s="557"/>
      <c r="F225" s="578"/>
      <c r="G225" s="547"/>
      <c r="H225" s="547"/>
    </row>
    <row r="226" spans="1:8">
      <c r="A226" s="577"/>
      <c r="B226" s="568"/>
      <c r="C226" s="558"/>
      <c r="D226" s="556"/>
      <c r="E226" s="557"/>
      <c r="F226" s="578"/>
      <c r="G226" s="547"/>
      <c r="H226" s="547"/>
    </row>
    <row r="227" spans="1:8" hidden="1">
      <c r="A227" s="554"/>
      <c r="B227" s="558"/>
      <c r="C227" s="558"/>
      <c r="D227" s="556"/>
      <c r="E227" s="557"/>
      <c r="F227" s="578"/>
      <c r="G227" s="547"/>
      <c r="H227" s="547"/>
    </row>
    <row r="228" spans="1:8">
      <c r="A228" s="577"/>
      <c r="C228" s="558"/>
      <c r="D228" s="556"/>
      <c r="E228" s="557"/>
      <c r="F228" s="578"/>
      <c r="G228" s="547"/>
      <c r="H228" s="547"/>
    </row>
    <row r="229" spans="1:8">
      <c r="A229" s="577"/>
      <c r="F229" s="578"/>
      <c r="G229" s="547"/>
      <c r="H229" s="547"/>
    </row>
    <row r="230" spans="1:8">
      <c r="A230" s="554"/>
      <c r="F230" s="578"/>
      <c r="G230" s="547"/>
      <c r="H230" s="547"/>
    </row>
    <row r="231" spans="1:8">
      <c r="A231" s="577"/>
      <c r="F231" s="547"/>
      <c r="G231" s="547"/>
      <c r="H231" s="547"/>
    </row>
    <row r="232" spans="1:8">
      <c r="A232" s="577"/>
      <c r="F232" s="547"/>
      <c r="G232" s="547"/>
      <c r="H232" s="547"/>
    </row>
    <row r="233" spans="1:8">
      <c r="A233" s="554"/>
      <c r="F233" s="547"/>
      <c r="G233" s="547"/>
      <c r="H233" s="547"/>
    </row>
    <row r="234" spans="1:8">
      <c r="A234" s="577"/>
      <c r="F234" s="547"/>
      <c r="G234" s="547"/>
      <c r="H234" s="547"/>
    </row>
    <row r="235" spans="1:8">
      <c r="A235" s="577"/>
      <c r="B235" s="558"/>
      <c r="C235" s="558"/>
      <c r="D235" s="556"/>
      <c r="E235" s="557"/>
      <c r="F235" s="547"/>
      <c r="G235" s="547"/>
      <c r="H235" s="547"/>
    </row>
    <row r="236" spans="1:8">
      <c r="A236" s="554"/>
      <c r="F236" s="547"/>
      <c r="G236" s="547"/>
      <c r="H236" s="547"/>
    </row>
    <row r="237" spans="1:8">
      <c r="A237" s="577"/>
      <c r="B237" s="558"/>
      <c r="C237" s="558"/>
      <c r="D237" s="556"/>
      <c r="E237" s="557"/>
      <c r="F237" s="547"/>
      <c r="G237" s="547"/>
      <c r="H237" s="547"/>
    </row>
    <row r="238" spans="1:8">
      <c r="A238" s="554"/>
      <c r="B238" s="558"/>
      <c r="C238" s="558"/>
      <c r="D238" s="556"/>
      <c r="E238" s="557"/>
      <c r="F238" s="547"/>
      <c r="G238" s="547"/>
      <c r="H238" s="547"/>
    </row>
    <row r="239" spans="1:8">
      <c r="A239" s="577"/>
      <c r="B239" s="558"/>
      <c r="C239" s="558"/>
      <c r="D239" s="556"/>
      <c r="E239" s="557"/>
      <c r="F239" s="547"/>
      <c r="G239" s="547"/>
      <c r="H239" s="547"/>
    </row>
    <row r="240" spans="1:8">
      <c r="A240" s="554"/>
      <c r="B240" s="558"/>
      <c r="C240" s="558"/>
      <c r="D240" s="556"/>
      <c r="E240" s="557"/>
      <c r="F240" s="547"/>
      <c r="G240" s="547"/>
      <c r="H240" s="547"/>
    </row>
    <row r="241" spans="1:8">
      <c r="A241" s="577"/>
      <c r="B241" s="579"/>
      <c r="C241" s="558"/>
      <c r="D241" s="556"/>
      <c r="E241" s="580"/>
      <c r="F241" s="547"/>
      <c r="G241" s="654"/>
      <c r="H241" s="654"/>
    </row>
    <row r="242" spans="1:8">
      <c r="A242" s="554"/>
      <c r="B242" s="575"/>
      <c r="C242" s="558"/>
      <c r="D242" s="556"/>
      <c r="E242" s="580"/>
      <c r="F242" s="655"/>
      <c r="G242" s="656"/>
      <c r="H242" s="656"/>
    </row>
    <row r="243" spans="1:8">
      <c r="A243" s="554"/>
      <c r="B243" s="568"/>
      <c r="C243" s="569"/>
      <c r="D243" s="572"/>
      <c r="E243" s="573"/>
      <c r="F243" s="657"/>
      <c r="G243" s="654"/>
      <c r="H243" s="656"/>
    </row>
    <row r="244" spans="1:8">
      <c r="A244" s="577"/>
      <c r="B244" s="511"/>
      <c r="C244" s="511"/>
      <c r="D244" s="511"/>
      <c r="E244" s="511"/>
      <c r="F244" s="554"/>
      <c r="G244" s="554"/>
      <c r="H244" s="554"/>
    </row>
    <row r="245" spans="1:8">
      <c r="A245" s="577"/>
      <c r="B245" s="568"/>
      <c r="C245" s="569"/>
      <c r="D245" s="572"/>
      <c r="E245" s="573"/>
      <c r="F245" s="657"/>
      <c r="G245" s="654"/>
      <c r="H245" s="656"/>
    </row>
    <row r="246" spans="1:8">
      <c r="A246" s="577"/>
      <c r="B246" s="568"/>
      <c r="C246" s="568"/>
      <c r="D246" s="568"/>
      <c r="E246" s="568"/>
      <c r="F246" s="654"/>
      <c r="G246" s="554"/>
      <c r="H246" s="554"/>
    </row>
    <row r="247" spans="1:8">
      <c r="A247" s="511"/>
      <c r="B247" s="511"/>
      <c r="C247" s="511"/>
      <c r="D247" s="511"/>
      <c r="E247" s="511"/>
      <c r="F247" s="554"/>
      <c r="G247" s="554"/>
      <c r="H247" s="554"/>
    </row>
    <row r="248" spans="1:8">
      <c r="A248" s="554"/>
      <c r="B248" s="541"/>
      <c r="E248" s="544"/>
      <c r="F248" s="656"/>
      <c r="G248" s="656"/>
      <c r="H248" s="656"/>
    </row>
    <row r="249" spans="1:8">
      <c r="A249" s="577"/>
      <c r="B249" s="575"/>
      <c r="C249" s="558"/>
      <c r="D249" s="556"/>
      <c r="E249" s="578"/>
      <c r="F249" s="547"/>
      <c r="G249" s="547"/>
      <c r="H249" s="547"/>
    </row>
    <row r="250" spans="1:8">
      <c r="A250" s="554"/>
      <c r="B250" s="511"/>
      <c r="C250" s="511"/>
      <c r="D250" s="554"/>
      <c r="E250" s="554"/>
      <c r="F250" s="554"/>
      <c r="G250" s="547"/>
      <c r="H250" s="547"/>
    </row>
    <row r="251" spans="1:8">
      <c r="A251" s="577"/>
      <c r="B251" s="558"/>
      <c r="C251" s="558"/>
      <c r="D251" s="556"/>
      <c r="E251" s="578"/>
      <c r="F251" s="547"/>
      <c r="G251" s="547"/>
      <c r="H251" s="547"/>
    </row>
    <row r="252" spans="1:8">
      <c r="A252" s="577"/>
      <c r="E252" s="543"/>
      <c r="F252" s="547"/>
      <c r="G252" s="547"/>
      <c r="H252" s="547"/>
    </row>
    <row r="253" spans="1:8">
      <c r="A253" s="554"/>
      <c r="B253" s="558"/>
      <c r="C253" s="511"/>
      <c r="D253" s="556"/>
      <c r="E253" s="578"/>
      <c r="F253" s="547"/>
      <c r="G253" s="547"/>
      <c r="H253" s="547"/>
    </row>
    <row r="254" spans="1:8">
      <c r="A254" s="577"/>
      <c r="B254" s="558"/>
      <c r="C254" s="511"/>
      <c r="D254" s="556"/>
      <c r="E254" s="578"/>
      <c r="F254" s="547"/>
      <c r="G254" s="547"/>
      <c r="H254" s="547"/>
    </row>
    <row r="255" spans="1:8">
      <c r="A255" s="554"/>
      <c r="B255" s="558"/>
      <c r="C255" s="511"/>
      <c r="D255" s="556"/>
      <c r="E255" s="578"/>
      <c r="F255" s="547"/>
      <c r="G255" s="547"/>
      <c r="H255" s="547"/>
    </row>
    <row r="256" spans="1:8">
      <c r="A256" s="577"/>
      <c r="B256" s="558"/>
      <c r="C256" s="511"/>
      <c r="D256" s="556"/>
      <c r="E256" s="578"/>
      <c r="F256" s="547"/>
      <c r="G256" s="547"/>
      <c r="H256" s="547"/>
    </row>
    <row r="257" spans="1:8">
      <c r="A257" s="577"/>
      <c r="C257" s="558"/>
      <c r="D257" s="556"/>
      <c r="E257" s="543"/>
      <c r="F257" s="547"/>
      <c r="G257" s="547"/>
      <c r="H257" s="547"/>
    </row>
    <row r="258" spans="1:8">
      <c r="A258" s="554"/>
      <c r="B258" s="558"/>
      <c r="C258" s="511"/>
      <c r="D258" s="556"/>
      <c r="E258" s="578"/>
      <c r="F258" s="548"/>
      <c r="H258" s="548"/>
    </row>
    <row r="259" spans="1:8">
      <c r="A259" s="577"/>
      <c r="B259" s="558"/>
      <c r="C259" s="558"/>
      <c r="D259" s="556"/>
      <c r="E259" s="578"/>
      <c r="F259" s="548"/>
      <c r="H259" s="548"/>
    </row>
    <row r="260" spans="1:8">
      <c r="A260" s="554"/>
      <c r="C260" s="558"/>
      <c r="D260" s="556"/>
      <c r="E260" s="557"/>
      <c r="F260" s="548"/>
      <c r="H260" s="548"/>
    </row>
    <row r="261" spans="1:8">
      <c r="A261" s="577"/>
      <c r="C261" s="558"/>
      <c r="D261" s="556"/>
      <c r="E261" s="557"/>
      <c r="F261" s="548"/>
      <c r="H261" s="548"/>
    </row>
    <row r="262" spans="1:8">
      <c r="A262" s="577"/>
      <c r="D262" s="556"/>
      <c r="E262" s="557"/>
      <c r="H262" s="548"/>
    </row>
    <row r="263" spans="1:8">
      <c r="A263" s="554"/>
      <c r="D263" s="556"/>
      <c r="E263" s="543"/>
      <c r="H263" s="548"/>
    </row>
    <row r="264" spans="1:8">
      <c r="A264" s="577"/>
      <c r="B264" s="558"/>
      <c r="C264" s="558"/>
      <c r="D264" s="556"/>
      <c r="E264" s="557"/>
      <c r="F264" s="548"/>
      <c r="H264" s="548"/>
    </row>
    <row r="265" spans="1:8">
      <c r="A265" s="554"/>
      <c r="B265" s="558"/>
      <c r="C265" s="558"/>
      <c r="D265" s="556"/>
      <c r="E265" s="557"/>
      <c r="F265" s="548"/>
      <c r="H265" s="548"/>
    </row>
    <row r="266" spans="1:8">
      <c r="A266" s="577"/>
      <c r="B266" s="558"/>
      <c r="C266" s="558"/>
      <c r="D266" s="556"/>
      <c r="E266" s="557"/>
      <c r="F266" s="548"/>
      <c r="H266" s="548"/>
    </row>
    <row r="267" spans="1:8">
      <c r="A267" s="577"/>
      <c r="B267" s="558"/>
      <c r="C267" s="558"/>
      <c r="D267" s="556"/>
      <c r="E267" s="557"/>
      <c r="F267" s="548"/>
      <c r="H267" s="548"/>
    </row>
    <row r="268" spans="1:8">
      <c r="A268" s="554"/>
      <c r="B268" s="558"/>
      <c r="C268" s="558"/>
      <c r="D268" s="556"/>
      <c r="E268" s="557"/>
      <c r="F268" s="548"/>
      <c r="H268" s="548"/>
    </row>
    <row r="269" spans="1:8">
      <c r="A269" s="554"/>
      <c r="B269" s="579"/>
      <c r="C269" s="558"/>
      <c r="D269" s="556"/>
      <c r="E269" s="580"/>
      <c r="G269" s="573"/>
      <c r="H269" s="573"/>
    </row>
    <row r="270" spans="1:8">
      <c r="A270" s="577"/>
      <c r="B270" s="511"/>
      <c r="C270" s="511"/>
      <c r="D270" s="511"/>
      <c r="E270" s="511"/>
      <c r="F270" s="511"/>
      <c r="G270" s="511"/>
      <c r="H270" s="511"/>
    </row>
    <row r="271" spans="1:8">
      <c r="A271" s="554"/>
      <c r="B271" s="568"/>
      <c r="C271" s="569"/>
      <c r="D271" s="572"/>
      <c r="E271" s="573"/>
      <c r="F271" s="574"/>
      <c r="G271" s="576"/>
      <c r="H271" s="548"/>
    </row>
    <row r="272" spans="1:8">
      <c r="A272" s="511"/>
      <c r="B272" s="511"/>
      <c r="C272" s="511"/>
      <c r="D272" s="511"/>
      <c r="E272" s="511"/>
      <c r="F272" s="511"/>
      <c r="G272" s="511"/>
      <c r="H272" s="511"/>
    </row>
    <row r="273" spans="1:8">
      <c r="A273" s="554"/>
      <c r="B273" s="541"/>
      <c r="D273" s="511"/>
      <c r="E273" s="511"/>
      <c r="F273" s="511"/>
      <c r="G273" s="511"/>
      <c r="H273" s="511"/>
    </row>
    <row r="274" spans="1:8">
      <c r="A274" s="577"/>
      <c r="B274" s="575"/>
      <c r="C274" s="558"/>
      <c r="D274" s="511"/>
      <c r="E274" s="554"/>
      <c r="F274" s="511"/>
      <c r="H274" s="548"/>
    </row>
    <row r="275" spans="1:8">
      <c r="A275" s="554"/>
      <c r="B275" s="558"/>
      <c r="C275" s="558"/>
      <c r="D275" s="556"/>
      <c r="E275" s="578"/>
      <c r="F275" s="548"/>
      <c r="H275" s="548"/>
    </row>
    <row r="276" spans="1:8">
      <c r="A276" s="577"/>
      <c r="B276" s="575"/>
      <c r="C276" s="558"/>
      <c r="D276" s="556"/>
      <c r="E276" s="578"/>
      <c r="F276" s="548"/>
      <c r="H276" s="548"/>
    </row>
    <row r="277" spans="1:8">
      <c r="A277" s="577"/>
      <c r="B277" s="558"/>
      <c r="C277" s="511"/>
      <c r="D277" s="556"/>
      <c r="E277" s="578"/>
      <c r="F277" s="548"/>
      <c r="H277" s="548"/>
    </row>
    <row r="278" spans="1:8">
      <c r="A278" s="554"/>
      <c r="B278" s="558"/>
      <c r="C278" s="558"/>
      <c r="D278" s="556"/>
      <c r="E278" s="578"/>
      <c r="F278" s="548"/>
      <c r="H278" s="548"/>
    </row>
    <row r="279" spans="1:8">
      <c r="A279" s="577"/>
      <c r="B279" s="558"/>
      <c r="C279" s="511"/>
      <c r="D279" s="556"/>
      <c r="E279" s="578"/>
      <c r="F279" s="548"/>
      <c r="H279" s="548"/>
    </row>
    <row r="280" spans="1:8">
      <c r="A280" s="577"/>
      <c r="B280" s="558"/>
      <c r="C280" s="558"/>
      <c r="D280" s="556"/>
      <c r="E280" s="578"/>
      <c r="F280" s="548"/>
      <c r="H280" s="548"/>
    </row>
    <row r="281" spans="1:8">
      <c r="A281" s="554"/>
      <c r="C281" s="558"/>
      <c r="D281" s="556"/>
      <c r="E281" s="543"/>
      <c r="H281" s="548"/>
    </row>
    <row r="282" spans="1:8">
      <c r="A282" s="577"/>
      <c r="C282" s="558"/>
      <c r="D282" s="556"/>
      <c r="E282" s="557"/>
      <c r="F282" s="548"/>
      <c r="H282" s="548"/>
    </row>
    <row r="283" spans="1:8">
      <c r="A283" s="577"/>
      <c r="C283" s="558"/>
      <c r="D283" s="556"/>
      <c r="E283" s="557"/>
      <c r="F283" s="548"/>
      <c r="H283" s="548"/>
    </row>
    <row r="284" spans="1:8">
      <c r="A284" s="554"/>
      <c r="D284" s="556"/>
      <c r="E284" s="557"/>
      <c r="H284" s="548"/>
    </row>
    <row r="285" spans="1:8">
      <c r="A285" s="577"/>
      <c r="D285" s="556"/>
      <c r="E285" s="543"/>
      <c r="H285" s="548"/>
    </row>
    <row r="286" spans="1:8">
      <c r="A286" s="577"/>
      <c r="B286" s="558"/>
      <c r="C286" s="558"/>
      <c r="D286" s="556"/>
      <c r="E286" s="557"/>
      <c r="F286" s="548"/>
      <c r="H286" s="548"/>
    </row>
    <row r="287" spans="1:8">
      <c r="A287" s="554"/>
      <c r="B287" s="558"/>
      <c r="C287" s="558"/>
      <c r="D287" s="556"/>
      <c r="E287" s="557"/>
      <c r="F287" s="548"/>
      <c r="H287" s="548"/>
    </row>
    <row r="288" spans="1:8">
      <c r="A288" s="577"/>
      <c r="B288" s="558"/>
      <c r="C288" s="558"/>
      <c r="D288" s="556"/>
      <c r="E288" s="557"/>
      <c r="F288" s="548"/>
      <c r="H288" s="548"/>
    </row>
    <row r="289" spans="1:8">
      <c r="A289" s="577"/>
      <c r="B289" s="558"/>
      <c r="C289" s="558"/>
      <c r="D289" s="556"/>
      <c r="E289" s="557"/>
      <c r="F289" s="548"/>
      <c r="H289" s="548"/>
    </row>
    <row r="290" spans="1:8">
      <c r="A290" s="554"/>
      <c r="B290" s="558"/>
      <c r="C290" s="558"/>
      <c r="D290" s="556"/>
      <c r="E290" s="557"/>
      <c r="F290" s="548"/>
      <c r="H290" s="548"/>
    </row>
    <row r="291" spans="1:8">
      <c r="A291" s="577"/>
      <c r="B291" s="579"/>
      <c r="C291" s="558"/>
      <c r="D291" s="556"/>
      <c r="E291" s="580"/>
      <c r="G291" s="573"/>
      <c r="H291" s="573"/>
    </row>
    <row r="292" spans="1:8">
      <c r="A292" s="577"/>
      <c r="B292" s="511"/>
      <c r="C292" s="511"/>
      <c r="D292" s="511"/>
      <c r="E292" s="511"/>
      <c r="F292" s="511"/>
      <c r="G292" s="511"/>
      <c r="H292" s="511"/>
    </row>
    <row r="293" spans="1:8">
      <c r="A293" s="554"/>
      <c r="B293" s="568"/>
      <c r="C293" s="569"/>
      <c r="D293" s="572"/>
      <c r="E293" s="573"/>
      <c r="F293" s="574"/>
      <c r="G293" s="576"/>
      <c r="H293" s="544"/>
    </row>
    <row r="294" spans="1:8">
      <c r="A294" s="577"/>
      <c r="B294" s="558"/>
      <c r="C294" s="558"/>
      <c r="D294" s="556"/>
      <c r="E294" s="578"/>
      <c r="F294" s="548"/>
      <c r="H294" s="548"/>
    </row>
    <row r="295" spans="1:8">
      <c r="A295" s="554"/>
      <c r="B295" s="541"/>
      <c r="D295" s="511"/>
      <c r="E295" s="511"/>
      <c r="F295" s="511"/>
      <c r="G295" s="511"/>
      <c r="H295" s="511"/>
    </row>
    <row r="296" spans="1:8">
      <c r="A296" s="577"/>
      <c r="B296" s="575"/>
      <c r="C296" s="558"/>
      <c r="D296" s="511"/>
      <c r="E296" s="554"/>
      <c r="F296" s="511"/>
      <c r="H296" s="548"/>
    </row>
    <row r="297" spans="1:8">
      <c r="A297" s="554"/>
      <c r="B297" s="558"/>
      <c r="C297" s="558"/>
      <c r="D297" s="556"/>
      <c r="E297" s="578"/>
      <c r="F297" s="548"/>
      <c r="H297" s="548"/>
    </row>
    <row r="298" spans="1:8">
      <c r="A298" s="577"/>
      <c r="B298" s="575"/>
      <c r="C298" s="558"/>
      <c r="D298" s="556"/>
      <c r="E298" s="578"/>
      <c r="F298" s="548"/>
      <c r="H298" s="548"/>
    </row>
    <row r="299" spans="1:8">
      <c r="A299" s="577"/>
      <c r="B299" s="558"/>
      <c r="C299" s="511"/>
      <c r="D299" s="556"/>
      <c r="E299" s="578"/>
      <c r="F299" s="548"/>
      <c r="H299" s="548"/>
    </row>
    <row r="300" spans="1:8">
      <c r="A300" s="554"/>
      <c r="B300" s="558"/>
      <c r="C300" s="558"/>
      <c r="D300" s="556"/>
      <c r="E300" s="578"/>
      <c r="F300" s="548"/>
      <c r="H300" s="548"/>
    </row>
    <row r="301" spans="1:8">
      <c r="A301" s="577"/>
      <c r="B301" s="558"/>
      <c r="C301" s="511"/>
      <c r="D301" s="556"/>
      <c r="E301" s="578"/>
      <c r="F301" s="548"/>
      <c r="H301" s="548"/>
    </row>
    <row r="302" spans="1:8">
      <c r="A302" s="577"/>
      <c r="C302" s="558"/>
      <c r="D302" s="556"/>
      <c r="E302" s="557"/>
      <c r="F302" s="548"/>
      <c r="H302" s="548"/>
    </row>
    <row r="303" spans="1:8">
      <c r="A303" s="554"/>
      <c r="C303" s="558"/>
      <c r="D303" s="556"/>
      <c r="E303" s="557"/>
      <c r="F303" s="548"/>
      <c r="H303" s="548"/>
    </row>
    <row r="304" spans="1:8">
      <c r="A304" s="577"/>
      <c r="D304" s="556"/>
      <c r="E304" s="557"/>
      <c r="H304" s="548"/>
    </row>
    <row r="305" spans="1:8">
      <c r="A305" s="577"/>
      <c r="D305" s="556"/>
      <c r="E305" s="543"/>
      <c r="H305" s="548"/>
    </row>
    <row r="306" spans="1:8">
      <c r="A306" s="554"/>
      <c r="B306" s="558"/>
      <c r="C306" s="558"/>
      <c r="D306" s="556"/>
      <c r="E306" s="557"/>
      <c r="F306" s="548"/>
      <c r="H306" s="548"/>
    </row>
    <row r="307" spans="1:8">
      <c r="A307" s="577"/>
      <c r="B307" s="558"/>
      <c r="C307" s="558"/>
      <c r="D307" s="556"/>
      <c r="E307" s="557"/>
      <c r="F307" s="548"/>
      <c r="H307" s="548"/>
    </row>
    <row r="308" spans="1:8">
      <c r="A308" s="577"/>
      <c r="B308" s="558"/>
      <c r="C308" s="558"/>
      <c r="D308" s="556"/>
      <c r="E308" s="557"/>
      <c r="F308" s="548"/>
      <c r="H308" s="548"/>
    </row>
    <row r="309" spans="1:8">
      <c r="A309" s="554"/>
      <c r="B309" s="558"/>
      <c r="C309" s="558"/>
      <c r="D309" s="556"/>
      <c r="E309" s="557"/>
      <c r="F309" s="548"/>
      <c r="H309" s="548"/>
    </row>
    <row r="310" spans="1:8">
      <c r="A310" s="577"/>
      <c r="B310" s="558"/>
      <c r="C310" s="558"/>
      <c r="D310" s="556"/>
      <c r="E310" s="557"/>
      <c r="F310" s="548"/>
      <c r="H310" s="548"/>
    </row>
    <row r="311" spans="1:8">
      <c r="A311" s="577"/>
      <c r="B311" s="579"/>
      <c r="C311" s="558"/>
      <c r="D311" s="556"/>
      <c r="E311" s="580"/>
      <c r="G311" s="573"/>
      <c r="H311" s="573"/>
    </row>
    <row r="312" spans="1:8">
      <c r="A312" s="554"/>
      <c r="B312" s="511"/>
      <c r="C312" s="511"/>
      <c r="D312" s="511"/>
      <c r="E312" s="511"/>
      <c r="F312" s="511"/>
      <c r="G312" s="511"/>
      <c r="H312" s="511"/>
    </row>
    <row r="313" spans="1:8">
      <c r="A313" s="577"/>
      <c r="B313" s="568"/>
      <c r="C313" s="569"/>
      <c r="D313" s="572"/>
      <c r="E313" s="573"/>
      <c r="F313" s="574"/>
      <c r="G313" s="576"/>
      <c r="H313" s="544"/>
    </row>
    <row r="314" spans="1:8">
      <c r="A314" s="577"/>
      <c r="B314" s="511"/>
      <c r="C314" s="511"/>
      <c r="D314" s="511"/>
      <c r="E314" s="511"/>
      <c r="F314" s="511"/>
      <c r="G314" s="511"/>
      <c r="H314" s="511"/>
    </row>
    <row r="315" spans="1:8">
      <c r="A315" s="554"/>
      <c r="B315" s="541"/>
      <c r="D315" s="511"/>
      <c r="E315" s="511"/>
      <c r="F315" s="511"/>
      <c r="G315" s="511"/>
      <c r="H315" s="511"/>
    </row>
    <row r="316" spans="1:8">
      <c r="A316" s="577"/>
      <c r="B316" s="575"/>
      <c r="C316" s="558"/>
      <c r="D316" s="554"/>
      <c r="E316" s="554"/>
      <c r="F316" s="511"/>
      <c r="H316" s="548"/>
    </row>
    <row r="317" spans="1:8">
      <c r="A317" s="554"/>
      <c r="B317" s="558"/>
      <c r="C317" s="558"/>
      <c r="D317" s="556"/>
      <c r="E317" s="578"/>
      <c r="F317" s="548"/>
      <c r="H317" s="548"/>
    </row>
    <row r="318" spans="1:8">
      <c r="A318" s="577"/>
      <c r="B318" s="575"/>
      <c r="C318" s="558"/>
      <c r="D318" s="556"/>
      <c r="E318" s="578"/>
      <c r="F318" s="548"/>
      <c r="H318" s="548"/>
    </row>
    <row r="319" spans="1:8">
      <c r="A319" s="577"/>
      <c r="B319" s="558"/>
      <c r="C319" s="511"/>
      <c r="D319" s="556"/>
      <c r="E319" s="578"/>
      <c r="F319" s="548"/>
      <c r="H319" s="548"/>
    </row>
    <row r="320" spans="1:8">
      <c r="A320" s="554"/>
      <c r="B320" s="558"/>
      <c r="C320" s="558"/>
      <c r="D320" s="556"/>
      <c r="E320" s="578"/>
      <c r="F320" s="548"/>
      <c r="H320" s="548"/>
    </row>
    <row r="321" spans="1:8">
      <c r="A321" s="577"/>
      <c r="B321" s="558"/>
      <c r="C321" s="511"/>
      <c r="D321" s="556"/>
      <c r="E321" s="578"/>
      <c r="F321" s="548"/>
      <c r="H321" s="548"/>
    </row>
    <row r="322" spans="1:8">
      <c r="A322" s="577"/>
      <c r="C322" s="558"/>
      <c r="D322" s="556"/>
      <c r="E322" s="557"/>
      <c r="F322" s="548"/>
      <c r="H322" s="548"/>
    </row>
    <row r="323" spans="1:8">
      <c r="A323" s="554"/>
      <c r="C323" s="558"/>
      <c r="D323" s="556"/>
      <c r="E323" s="557"/>
      <c r="F323" s="548"/>
      <c r="H323" s="548"/>
    </row>
    <row r="324" spans="1:8">
      <c r="A324" s="577"/>
      <c r="D324" s="556"/>
      <c r="E324" s="557"/>
      <c r="H324" s="548"/>
    </row>
    <row r="325" spans="1:8">
      <c r="A325" s="577"/>
      <c r="D325" s="556"/>
      <c r="E325" s="543"/>
      <c r="H325" s="548"/>
    </row>
    <row r="326" spans="1:8">
      <c r="A326" s="554"/>
      <c r="B326" s="558"/>
      <c r="C326" s="558"/>
      <c r="D326" s="556"/>
      <c r="E326" s="557"/>
      <c r="F326" s="548"/>
      <c r="H326" s="548"/>
    </row>
    <row r="327" spans="1:8">
      <c r="A327" s="577"/>
      <c r="B327" s="558"/>
      <c r="C327" s="558"/>
      <c r="D327" s="556"/>
      <c r="E327" s="557"/>
      <c r="F327" s="548"/>
      <c r="H327" s="548"/>
    </row>
    <row r="328" spans="1:8">
      <c r="A328" s="577"/>
      <c r="B328" s="558"/>
      <c r="C328" s="558"/>
      <c r="D328" s="556"/>
      <c r="E328" s="557"/>
      <c r="F328" s="548"/>
      <c r="H328" s="548"/>
    </row>
    <row r="329" spans="1:8">
      <c r="A329" s="554"/>
      <c r="B329" s="558"/>
      <c r="C329" s="558"/>
      <c r="D329" s="556"/>
      <c r="E329" s="557"/>
      <c r="F329" s="548"/>
      <c r="H329" s="548"/>
    </row>
    <row r="330" spans="1:8">
      <c r="A330" s="577"/>
      <c r="B330" s="558"/>
      <c r="C330" s="558"/>
      <c r="D330" s="556"/>
      <c r="E330" s="557"/>
      <c r="F330" s="548"/>
      <c r="H330" s="548"/>
    </row>
    <row r="331" spans="1:8">
      <c r="A331" s="577"/>
      <c r="B331" s="579"/>
      <c r="C331" s="558"/>
      <c r="D331" s="556"/>
      <c r="E331" s="580"/>
      <c r="G331" s="573"/>
      <c r="H331" s="573"/>
    </row>
    <row r="332" spans="1:8">
      <c r="A332" s="554"/>
      <c r="B332" s="511"/>
      <c r="C332" s="511"/>
      <c r="D332" s="511"/>
      <c r="E332" s="511"/>
      <c r="F332" s="511"/>
      <c r="G332" s="511"/>
      <c r="H332" s="511"/>
    </row>
    <row r="333" spans="1:8">
      <c r="A333" s="577"/>
      <c r="B333" s="568"/>
      <c r="C333" s="569"/>
      <c r="D333" s="572"/>
      <c r="E333" s="573"/>
      <c r="F333" s="574"/>
      <c r="G333" s="576"/>
      <c r="H333" s="544"/>
    </row>
    <row r="335" spans="1:8" ht="18">
      <c r="A335" s="577"/>
      <c r="B335" s="660"/>
      <c r="C335" s="661"/>
      <c r="D335" s="556"/>
      <c r="E335" s="578"/>
      <c r="F335" s="548"/>
      <c r="H335" s="548"/>
    </row>
    <row r="336" spans="1:8">
      <c r="A336" s="577"/>
      <c r="E336" s="543"/>
      <c r="H336" s="548"/>
    </row>
    <row r="337" spans="1:8">
      <c r="A337" s="577"/>
      <c r="B337" s="558"/>
      <c r="C337" s="558"/>
      <c r="D337" s="556"/>
      <c r="E337" s="543"/>
      <c r="H337" s="548"/>
    </row>
    <row r="338" spans="1:8">
      <c r="A338" s="577"/>
      <c r="C338" s="558"/>
      <c r="D338" s="556"/>
      <c r="E338" s="557"/>
      <c r="F338" s="548"/>
      <c r="H338" s="548"/>
    </row>
    <row r="339" spans="1:8">
      <c r="A339" s="577"/>
      <c r="C339" s="558"/>
      <c r="D339" s="556"/>
      <c r="E339" s="557"/>
      <c r="F339" s="548"/>
      <c r="H339" s="548"/>
    </row>
    <row r="340" spans="1:8">
      <c r="A340" s="577"/>
      <c r="D340" s="556"/>
      <c r="E340" s="557"/>
      <c r="H340" s="548"/>
    </row>
    <row r="341" spans="1:8">
      <c r="A341" s="577"/>
      <c r="D341" s="556"/>
      <c r="E341" s="543"/>
      <c r="H341" s="548"/>
    </row>
    <row r="342" spans="1:8">
      <c r="A342" s="577"/>
      <c r="B342" s="558"/>
      <c r="C342" s="558"/>
      <c r="D342" s="556"/>
      <c r="E342" s="557"/>
      <c r="F342" s="548"/>
      <c r="H342" s="548"/>
    </row>
    <row r="343" spans="1:8">
      <c r="A343" s="577"/>
      <c r="B343" s="558"/>
      <c r="C343" s="558"/>
      <c r="D343" s="556"/>
      <c r="E343" s="557"/>
      <c r="F343" s="548"/>
      <c r="H343" s="548"/>
    </row>
    <row r="344" spans="1:8">
      <c r="A344" s="577"/>
      <c r="B344" s="558"/>
      <c r="C344" s="558"/>
      <c r="D344" s="556"/>
      <c r="E344" s="557"/>
      <c r="F344" s="548"/>
      <c r="H344" s="548"/>
    </row>
    <row r="345" spans="1:8">
      <c r="A345" s="577"/>
      <c r="B345" s="558"/>
      <c r="C345" s="558"/>
      <c r="D345" s="556"/>
      <c r="E345" s="557"/>
      <c r="F345" s="548"/>
      <c r="H345" s="548"/>
    </row>
    <row r="346" spans="1:8">
      <c r="A346" s="577"/>
      <c r="B346" s="558"/>
      <c r="C346" s="558"/>
      <c r="D346" s="556"/>
      <c r="E346" s="557"/>
      <c r="F346" s="548"/>
      <c r="H346" s="548"/>
    </row>
    <row r="347" spans="1:8">
      <c r="A347" s="577"/>
      <c r="B347" s="579"/>
      <c r="C347" s="558"/>
      <c r="D347" s="556"/>
      <c r="E347" s="580"/>
      <c r="G347" s="573"/>
      <c r="H347" s="573"/>
    </row>
    <row r="348" spans="1:8">
      <c r="A348" s="577"/>
      <c r="B348" s="575"/>
      <c r="C348" s="558"/>
      <c r="D348" s="556"/>
      <c r="E348" s="580"/>
      <c r="F348" s="581"/>
      <c r="G348" s="544"/>
      <c r="H348" s="544"/>
    </row>
    <row r="349" spans="1:8">
      <c r="A349" s="577"/>
      <c r="B349" s="568"/>
      <c r="C349" s="569"/>
      <c r="D349" s="572"/>
      <c r="E349" s="573"/>
      <c r="F349" s="574"/>
      <c r="G349" s="576"/>
      <c r="H349" s="544"/>
    </row>
    <row r="350" spans="1:8">
      <c r="A350" s="577"/>
    </row>
    <row r="351" spans="1:8">
      <c r="A351" s="511"/>
      <c r="B351" s="541"/>
      <c r="E351" s="544"/>
      <c r="F351" s="544"/>
      <c r="G351" s="544"/>
      <c r="H351" s="544"/>
    </row>
    <row r="352" spans="1:8">
      <c r="A352" s="577"/>
      <c r="B352" s="575"/>
      <c r="C352" s="558"/>
      <c r="D352" s="556"/>
      <c r="E352" s="578"/>
      <c r="F352" s="548"/>
      <c r="H352" s="548"/>
    </row>
    <row r="353" spans="1:8">
      <c r="A353" s="577"/>
      <c r="B353" s="558"/>
      <c r="C353" s="558"/>
      <c r="D353" s="556"/>
      <c r="E353" s="543"/>
      <c r="H353" s="548"/>
    </row>
    <row r="354" spans="1:8">
      <c r="A354" s="577"/>
      <c r="B354" s="558"/>
      <c r="C354" s="558"/>
      <c r="D354" s="556"/>
      <c r="E354" s="578"/>
      <c r="F354" s="548"/>
      <c r="H354" s="548"/>
    </row>
    <row r="355" spans="1:8">
      <c r="A355" s="577"/>
      <c r="C355" s="558"/>
      <c r="D355" s="556"/>
      <c r="E355" s="557"/>
      <c r="F355" s="548"/>
      <c r="H355" s="548"/>
    </row>
    <row r="356" spans="1:8">
      <c r="A356" s="577"/>
      <c r="D356" s="556"/>
      <c r="E356" s="557"/>
      <c r="H356" s="548"/>
    </row>
    <row r="357" spans="1:8">
      <c r="A357" s="577"/>
      <c r="D357" s="556"/>
      <c r="E357" s="543"/>
      <c r="H357" s="548"/>
    </row>
    <row r="358" spans="1:8">
      <c r="A358" s="577"/>
      <c r="B358" s="558"/>
      <c r="C358" s="558"/>
      <c r="D358" s="556"/>
      <c r="E358" s="557"/>
      <c r="F358" s="548"/>
      <c r="H358" s="548"/>
    </row>
    <row r="359" spans="1:8">
      <c r="A359" s="577"/>
      <c r="B359" s="558"/>
      <c r="C359" s="558"/>
      <c r="D359" s="556"/>
      <c r="E359" s="557"/>
      <c r="F359" s="548"/>
      <c r="H359" s="548"/>
    </row>
    <row r="360" spans="1:8">
      <c r="A360" s="577"/>
      <c r="B360" s="558"/>
      <c r="C360" s="558"/>
      <c r="D360" s="556"/>
      <c r="E360" s="557"/>
      <c r="F360" s="548"/>
      <c r="H360" s="548"/>
    </row>
    <row r="361" spans="1:8">
      <c r="A361" s="577"/>
      <c r="B361" s="558"/>
      <c r="C361" s="558"/>
      <c r="D361" s="556"/>
      <c r="E361" s="557"/>
      <c r="F361" s="548"/>
      <c r="H361" s="548"/>
    </row>
    <row r="362" spans="1:8">
      <c r="A362" s="577"/>
      <c r="B362" s="558"/>
      <c r="C362" s="558"/>
      <c r="D362" s="556"/>
      <c r="E362" s="557"/>
      <c r="F362" s="548"/>
      <c r="H362" s="548"/>
    </row>
    <row r="363" spans="1:8">
      <c r="A363" s="577"/>
      <c r="B363" s="579"/>
      <c r="C363" s="558"/>
      <c r="D363" s="556"/>
      <c r="E363" s="580"/>
      <c r="G363" s="573"/>
      <c r="H363" s="573"/>
    </row>
    <row r="364" spans="1:8">
      <c r="A364" s="577"/>
      <c r="B364" s="575"/>
      <c r="C364" s="558"/>
      <c r="D364" s="556"/>
      <c r="E364" s="580"/>
      <c r="F364" s="581"/>
      <c r="G364" s="544"/>
      <c r="H364" s="544"/>
    </row>
    <row r="365" spans="1:8">
      <c r="A365" s="577"/>
      <c r="B365" s="568"/>
      <c r="C365" s="569"/>
      <c r="D365" s="572"/>
      <c r="E365" s="573"/>
      <c r="F365" s="574"/>
      <c r="G365" s="576"/>
      <c r="H365" s="544"/>
    </row>
    <row r="366" spans="1:8">
      <c r="A366" s="577"/>
    </row>
    <row r="367" spans="1:8">
      <c r="A367" s="577"/>
    </row>
    <row r="368" spans="1:8" ht="18">
      <c r="A368" s="554"/>
      <c r="B368" s="662"/>
    </row>
    <row r="369" spans="1:8">
      <c r="A369" s="554"/>
      <c r="E369" s="543"/>
      <c r="F369" s="548"/>
      <c r="H369" s="548"/>
    </row>
    <row r="370" spans="1:8">
      <c r="A370" s="554"/>
      <c r="D370" s="556"/>
      <c r="E370" s="577"/>
      <c r="H370" s="548"/>
    </row>
    <row r="371" spans="1:8">
      <c r="A371" s="554"/>
      <c r="D371" s="556"/>
      <c r="E371" s="577"/>
      <c r="H371" s="548"/>
    </row>
    <row r="372" spans="1:8">
      <c r="A372" s="554"/>
      <c r="D372" s="556"/>
      <c r="E372" s="577"/>
      <c r="H372" s="548"/>
    </row>
    <row r="373" spans="1:8">
      <c r="A373" s="554"/>
      <c r="D373" s="556"/>
      <c r="E373" s="577"/>
      <c r="H373" s="548"/>
    </row>
    <row r="374" spans="1:8">
      <c r="A374" s="554"/>
      <c r="D374" s="556"/>
      <c r="E374" s="577"/>
      <c r="H374" s="548"/>
    </row>
    <row r="375" spans="1:8">
      <c r="A375" s="554"/>
      <c r="D375" s="556"/>
      <c r="E375" s="577"/>
      <c r="H375" s="548"/>
    </row>
    <row r="376" spans="1:8">
      <c r="A376" s="554"/>
      <c r="B376" s="511"/>
      <c r="C376" s="511"/>
      <c r="D376" s="554"/>
      <c r="E376" s="554"/>
      <c r="H376" s="548"/>
    </row>
    <row r="377" spans="1:8">
      <c r="A377" s="554"/>
      <c r="B377" s="575"/>
      <c r="D377" s="556"/>
      <c r="E377" s="577"/>
      <c r="H377" s="548"/>
    </row>
    <row r="378" spans="1:8">
      <c r="A378" s="554"/>
      <c r="B378" s="575"/>
      <c r="D378" s="556"/>
      <c r="E378" s="577"/>
      <c r="H378" s="548"/>
    </row>
    <row r="379" spans="1:8">
      <c r="A379" s="554"/>
      <c r="B379" s="575"/>
      <c r="C379" s="558"/>
      <c r="D379" s="556"/>
      <c r="E379" s="577"/>
      <c r="H379" s="548"/>
    </row>
    <row r="380" spans="1:8">
      <c r="A380" s="554"/>
      <c r="B380" s="575"/>
      <c r="C380" s="558"/>
      <c r="D380" s="556"/>
      <c r="E380" s="577"/>
      <c r="H380" s="548"/>
    </row>
    <row r="381" spans="1:8">
      <c r="A381" s="554"/>
      <c r="C381" s="558"/>
      <c r="D381" s="556"/>
      <c r="E381" s="577"/>
      <c r="H381" s="548"/>
    </row>
    <row r="382" spans="1:8">
      <c r="A382" s="554"/>
      <c r="C382" s="558"/>
      <c r="D382" s="556"/>
      <c r="E382" s="577"/>
      <c r="H382" s="548"/>
    </row>
    <row r="383" spans="1:8">
      <c r="A383" s="554"/>
      <c r="E383" s="543"/>
      <c r="H383" s="548"/>
    </row>
    <row r="384" spans="1:8">
      <c r="A384" s="554"/>
      <c r="E384" s="543"/>
      <c r="F384" s="548"/>
      <c r="H384" s="548"/>
    </row>
    <row r="385" spans="1:8">
      <c r="A385" s="554"/>
      <c r="E385" s="543"/>
      <c r="F385" s="580"/>
      <c r="H385" s="548"/>
    </row>
    <row r="386" spans="1:8">
      <c r="A386" s="554"/>
      <c r="B386" s="575"/>
      <c r="C386" s="558"/>
      <c r="D386" s="556"/>
      <c r="E386" s="577"/>
      <c r="F386" s="580"/>
      <c r="H386" s="548"/>
    </row>
    <row r="387" spans="1:8">
      <c r="A387" s="554"/>
      <c r="B387" s="575"/>
      <c r="C387" s="558"/>
      <c r="D387" s="556"/>
      <c r="E387" s="577"/>
      <c r="F387" s="580"/>
      <c r="H387" s="548"/>
    </row>
    <row r="388" spans="1:8">
      <c r="A388" s="554"/>
      <c r="B388" s="575"/>
      <c r="C388" s="558"/>
      <c r="D388" s="556"/>
      <c r="E388" s="577"/>
      <c r="F388" s="580"/>
      <c r="H388" s="548"/>
    </row>
    <row r="389" spans="1:8">
      <c r="A389" s="554"/>
      <c r="B389" s="575"/>
      <c r="C389" s="558"/>
      <c r="D389" s="556"/>
      <c r="E389" s="577"/>
      <c r="F389" s="548"/>
      <c r="H389" s="548"/>
    </row>
    <row r="390" spans="1:8">
      <c r="A390" s="554"/>
      <c r="B390" s="575"/>
      <c r="D390" s="556"/>
      <c r="E390" s="577"/>
      <c r="F390" s="548"/>
      <c r="H390" s="548"/>
    </row>
    <row r="391" spans="1:8">
      <c r="A391" s="554"/>
      <c r="B391" s="575"/>
      <c r="D391" s="556"/>
      <c r="E391" s="577"/>
      <c r="F391" s="548"/>
      <c r="H391" s="548"/>
    </row>
    <row r="392" spans="1:8">
      <c r="A392" s="554"/>
      <c r="B392" s="575"/>
      <c r="C392" s="558"/>
      <c r="D392" s="556"/>
      <c r="E392" s="577"/>
      <c r="H392" s="548"/>
    </row>
    <row r="393" spans="1:8">
      <c r="A393" s="554"/>
      <c r="D393" s="556"/>
      <c r="E393" s="577"/>
      <c r="H393" s="548"/>
    </row>
    <row r="394" spans="1:8">
      <c r="A394" s="554"/>
      <c r="B394" s="558"/>
      <c r="E394" s="543"/>
      <c r="F394" s="548"/>
      <c r="H394" s="548"/>
    </row>
    <row r="395" spans="1:8">
      <c r="A395" s="554"/>
      <c r="E395" s="556"/>
      <c r="H395" s="548"/>
    </row>
    <row r="396" spans="1:8">
      <c r="A396" s="554"/>
      <c r="E396" s="556"/>
      <c r="H396" s="548"/>
    </row>
    <row r="397" spans="1:8">
      <c r="A397" s="554"/>
      <c r="E397" s="556"/>
      <c r="H397" s="548"/>
    </row>
    <row r="398" spans="1:8">
      <c r="A398" s="554"/>
      <c r="E398" s="556"/>
      <c r="H398" s="548"/>
    </row>
    <row r="399" spans="1:8">
      <c r="A399" s="554"/>
      <c r="E399" s="556"/>
      <c r="H399" s="548"/>
    </row>
    <row r="400" spans="1:8">
      <c r="A400" s="554"/>
      <c r="E400" s="556"/>
      <c r="H400" s="548"/>
    </row>
    <row r="401" spans="1:8">
      <c r="A401" s="554"/>
      <c r="E401" s="556"/>
      <c r="H401" s="548"/>
    </row>
    <row r="402" spans="1:8">
      <c r="A402" s="554"/>
      <c r="E402" s="556"/>
      <c r="H402" s="548"/>
    </row>
    <row r="403" spans="1:8">
      <c r="A403" s="554"/>
      <c r="E403" s="556"/>
      <c r="H403" s="548"/>
    </row>
    <row r="404" spans="1:8">
      <c r="A404" s="554"/>
      <c r="E404" s="556"/>
      <c r="H404" s="548"/>
    </row>
    <row r="405" spans="1:8">
      <c r="A405" s="554"/>
      <c r="E405" s="556"/>
      <c r="H405" s="548"/>
    </row>
    <row r="406" spans="1:8">
      <c r="A406" s="554"/>
      <c r="E406" s="556"/>
      <c r="H406" s="548"/>
    </row>
    <row r="407" spans="1:8">
      <c r="A407" s="554"/>
      <c r="E407" s="556"/>
      <c r="H407" s="548"/>
    </row>
    <row r="408" spans="1:8">
      <c r="A408" s="554"/>
      <c r="E408" s="543"/>
      <c r="H408" s="548"/>
    </row>
    <row r="409" spans="1:8">
      <c r="A409" s="554"/>
      <c r="E409" s="543"/>
      <c r="H409" s="548"/>
    </row>
    <row r="410" spans="1:8">
      <c r="A410" s="554"/>
      <c r="E410" s="543"/>
      <c r="H410" s="548"/>
    </row>
    <row r="411" spans="1:8">
      <c r="A411" s="554"/>
      <c r="E411" s="543"/>
      <c r="H411" s="548"/>
    </row>
    <row r="412" spans="1:8">
      <c r="A412" s="554"/>
      <c r="E412" s="543"/>
      <c r="H412" s="548"/>
    </row>
    <row r="413" spans="1:8">
      <c r="A413" s="554"/>
      <c r="E413" s="543"/>
      <c r="H413" s="548"/>
    </row>
    <row r="414" spans="1:8">
      <c r="A414" s="554"/>
      <c r="E414" s="543"/>
      <c r="H414" s="548"/>
    </row>
    <row r="415" spans="1:8">
      <c r="A415" s="554"/>
      <c r="E415" s="543"/>
      <c r="H415" s="548"/>
    </row>
    <row r="416" spans="1:8">
      <c r="A416" s="554"/>
      <c r="E416" s="543"/>
      <c r="H416" s="548"/>
    </row>
    <row r="417" spans="1:8">
      <c r="A417" s="554"/>
      <c r="E417" s="543"/>
      <c r="H417" s="548"/>
    </row>
    <row r="418" spans="1:8">
      <c r="A418" s="554"/>
      <c r="E418" s="543"/>
      <c r="H418" s="548"/>
    </row>
    <row r="419" spans="1:8">
      <c r="A419" s="554"/>
      <c r="E419" s="543"/>
      <c r="H419" s="548"/>
    </row>
    <row r="420" spans="1:8">
      <c r="A420" s="554"/>
      <c r="E420" s="543"/>
      <c r="H420" s="548"/>
    </row>
    <row r="421" spans="1:8">
      <c r="A421" s="554"/>
      <c r="B421" s="558"/>
      <c r="E421" s="556"/>
      <c r="F421" s="580"/>
      <c r="H421" s="548"/>
    </row>
    <row r="422" spans="1:8">
      <c r="A422" s="554"/>
      <c r="E422" s="543"/>
      <c r="F422" s="580"/>
      <c r="H422" s="548"/>
    </row>
    <row r="423" spans="1:8">
      <c r="A423" s="554"/>
      <c r="E423" s="543"/>
      <c r="F423" s="580"/>
      <c r="H423" s="548"/>
    </row>
    <row r="424" spans="1:8">
      <c r="A424" s="554"/>
      <c r="B424" s="558"/>
      <c r="D424" s="554"/>
      <c r="E424" s="543"/>
      <c r="H424" s="580"/>
    </row>
    <row r="425" spans="1:8">
      <c r="A425" s="554"/>
      <c r="B425" s="575"/>
      <c r="C425" s="511"/>
      <c r="D425" s="554"/>
      <c r="E425" s="543"/>
      <c r="H425" s="580"/>
    </row>
    <row r="426" spans="1:8">
      <c r="A426" s="554"/>
      <c r="B426" s="575"/>
      <c r="C426" s="558"/>
      <c r="D426" s="556"/>
      <c r="E426" s="543"/>
      <c r="H426" s="548"/>
    </row>
    <row r="427" spans="1:8">
      <c r="A427" s="554"/>
      <c r="C427" s="558"/>
      <c r="D427" s="556"/>
      <c r="E427" s="543"/>
      <c r="F427" s="548"/>
      <c r="H427" s="548"/>
    </row>
    <row r="428" spans="1:8">
      <c r="A428" s="554"/>
      <c r="C428" s="558"/>
      <c r="D428" s="556"/>
      <c r="E428" s="543"/>
      <c r="F428" s="548"/>
      <c r="H428" s="548"/>
    </row>
    <row r="429" spans="1:8">
      <c r="A429" s="554"/>
      <c r="C429" s="558"/>
      <c r="D429" s="556"/>
      <c r="E429" s="543"/>
      <c r="F429" s="548"/>
      <c r="H429" s="548"/>
    </row>
    <row r="430" spans="1:8">
      <c r="A430" s="554"/>
      <c r="B430" s="558"/>
      <c r="C430" s="558"/>
      <c r="D430" s="556"/>
      <c r="E430" s="543"/>
      <c r="F430" s="548"/>
      <c r="H430" s="548"/>
    </row>
    <row r="431" spans="1:8">
      <c r="A431" s="554"/>
      <c r="B431" s="558"/>
      <c r="D431" s="556"/>
      <c r="E431" s="543"/>
      <c r="F431" s="548"/>
      <c r="H431" s="548"/>
    </row>
    <row r="432" spans="1:8">
      <c r="A432" s="554"/>
      <c r="B432" s="575"/>
      <c r="C432" s="558"/>
      <c r="D432" s="556"/>
      <c r="E432" s="543"/>
      <c r="F432" s="548"/>
      <c r="H432" s="548"/>
    </row>
    <row r="433" spans="1:8">
      <c r="A433" s="554"/>
      <c r="B433" s="575"/>
      <c r="C433" s="558"/>
      <c r="D433" s="556"/>
      <c r="E433" s="543"/>
      <c r="F433" s="548"/>
      <c r="H433" s="548"/>
    </row>
    <row r="434" spans="1:8">
      <c r="A434" s="554"/>
      <c r="B434" s="575"/>
      <c r="C434" s="558"/>
      <c r="D434" s="556"/>
      <c r="E434" s="543"/>
      <c r="F434" s="548"/>
      <c r="H434" s="548"/>
    </row>
    <row r="435" spans="1:8">
      <c r="A435" s="554"/>
      <c r="B435" s="579"/>
      <c r="C435" s="558"/>
      <c r="D435" s="556"/>
      <c r="E435" s="580"/>
      <c r="G435" s="573"/>
      <c r="H435" s="573"/>
    </row>
    <row r="436" spans="1:8">
      <c r="A436" s="554"/>
      <c r="B436" s="575"/>
      <c r="C436" s="558"/>
      <c r="D436" s="556"/>
      <c r="E436" s="580"/>
      <c r="F436" s="581"/>
      <c r="G436" s="544"/>
      <c r="H436" s="544"/>
    </row>
    <row r="437" spans="1:8">
      <c r="A437" s="554"/>
      <c r="B437" s="568"/>
      <c r="C437" s="569"/>
      <c r="D437" s="572"/>
      <c r="E437" s="573"/>
      <c r="F437" s="574"/>
      <c r="G437" s="576"/>
      <c r="H437" s="544"/>
    </row>
    <row r="438" spans="1:8">
      <c r="A438" s="554"/>
      <c r="B438" s="511"/>
      <c r="C438" s="511"/>
      <c r="D438" s="511"/>
      <c r="E438" s="511"/>
      <c r="F438" s="511"/>
      <c r="G438" s="511"/>
      <c r="H438" s="511"/>
    </row>
    <row r="439" spans="1:8">
      <c r="A439" s="554"/>
      <c r="E439" s="543"/>
      <c r="F439" s="548"/>
      <c r="H439" s="548"/>
    </row>
    <row r="440" spans="1:8">
      <c r="A440" s="554"/>
      <c r="E440" s="543"/>
      <c r="F440" s="548"/>
      <c r="H440" s="548"/>
    </row>
    <row r="441" spans="1:8">
      <c r="A441" s="554"/>
    </row>
    <row r="442" spans="1:8">
      <c r="A442" s="554"/>
    </row>
    <row r="443" spans="1:8">
      <c r="A443" s="554"/>
      <c r="E443" s="543"/>
      <c r="F443" s="548"/>
      <c r="H443" s="548"/>
    </row>
    <row r="444" spans="1:8">
      <c r="A444" s="554"/>
      <c r="E444" s="543"/>
      <c r="F444" s="548"/>
      <c r="H444" s="548"/>
    </row>
    <row r="445" spans="1:8">
      <c r="A445" s="554"/>
      <c r="E445" s="554"/>
      <c r="F445" s="548"/>
      <c r="H445" s="548"/>
    </row>
    <row r="446" spans="1:8">
      <c r="A446" s="554"/>
      <c r="E446" s="577"/>
      <c r="F446" s="548"/>
      <c r="H446" s="548"/>
    </row>
    <row r="447" spans="1:8">
      <c r="A447" s="554"/>
      <c r="E447" s="577"/>
      <c r="F447" s="548"/>
      <c r="H447" s="548"/>
    </row>
    <row r="448" spans="1:8">
      <c r="A448" s="554"/>
      <c r="E448" s="577"/>
      <c r="G448" s="573"/>
      <c r="H448" s="573"/>
    </row>
    <row r="449" spans="1:8">
      <c r="A449" s="554"/>
      <c r="E449" s="577"/>
    </row>
    <row r="450" spans="1:8">
      <c r="A450" s="554"/>
      <c r="E450" s="577"/>
      <c r="F450" s="574"/>
      <c r="G450" s="576"/>
    </row>
    <row r="451" spans="1:8">
      <c r="A451" s="554"/>
      <c r="E451" s="543"/>
    </row>
    <row r="452" spans="1:8">
      <c r="A452" s="554"/>
      <c r="E452" s="577"/>
      <c r="F452" s="581"/>
      <c r="G452" s="544"/>
      <c r="H452" s="544"/>
    </row>
    <row r="453" spans="1:8" hidden="1">
      <c r="A453" s="554"/>
      <c r="D453" s="556"/>
      <c r="E453" s="577"/>
      <c r="F453" s="574"/>
      <c r="G453" s="576"/>
      <c r="H453" s="544"/>
    </row>
    <row r="454" spans="1:8" hidden="1">
      <c r="A454" s="554"/>
    </row>
    <row r="455" spans="1:8" hidden="1">
      <c r="B455" s="541"/>
    </row>
    <row r="456" spans="1:8">
      <c r="A456" s="577"/>
      <c r="B456" s="558"/>
      <c r="C456" s="558"/>
      <c r="D456" s="556"/>
      <c r="E456" s="557"/>
      <c r="F456" s="548"/>
      <c r="H456" s="548"/>
    </row>
    <row r="457" spans="1:8">
      <c r="A457" s="554"/>
      <c r="B457" s="575"/>
      <c r="C457" s="558"/>
      <c r="D457" s="556"/>
      <c r="E457" s="557"/>
      <c r="F457" s="580"/>
      <c r="H457" s="548"/>
    </row>
    <row r="458" spans="1:8">
      <c r="A458" s="577"/>
      <c r="B458" s="558"/>
      <c r="C458" s="558"/>
      <c r="D458" s="556"/>
      <c r="E458" s="557"/>
      <c r="F458" s="580"/>
      <c r="H458" s="548"/>
    </row>
    <row r="459" spans="1:8">
      <c r="A459" s="554"/>
      <c r="B459" s="558"/>
      <c r="C459" s="558"/>
      <c r="D459" s="556"/>
      <c r="E459" s="557"/>
      <c r="F459" s="580"/>
      <c r="H459" s="548"/>
    </row>
    <row r="460" spans="1:8">
      <c r="A460" s="577"/>
      <c r="B460" s="575"/>
      <c r="C460" s="558"/>
      <c r="D460" s="556"/>
      <c r="E460" s="557"/>
      <c r="F460" s="580"/>
      <c r="H460" s="548"/>
    </row>
    <row r="461" spans="1:8">
      <c r="A461" s="554"/>
      <c r="B461" s="575"/>
      <c r="C461" s="558"/>
      <c r="D461" s="556"/>
      <c r="E461" s="557"/>
      <c r="F461" s="580"/>
      <c r="H461" s="548"/>
    </row>
    <row r="462" spans="1:8">
      <c r="A462" s="577"/>
      <c r="B462" s="558"/>
      <c r="C462" s="558"/>
      <c r="D462" s="556"/>
      <c r="E462" s="578"/>
      <c r="F462" s="548"/>
      <c r="H462" s="548"/>
    </row>
    <row r="463" spans="1:8">
      <c r="A463" s="554"/>
      <c r="B463" s="558"/>
      <c r="C463" s="558"/>
      <c r="D463" s="556"/>
      <c r="E463" s="578"/>
      <c r="F463" s="548"/>
      <c r="H463" s="548"/>
    </row>
    <row r="464" spans="1:8">
      <c r="A464" s="577"/>
      <c r="B464" s="558"/>
      <c r="C464" s="558"/>
      <c r="D464" s="556"/>
      <c r="E464" s="578"/>
      <c r="F464" s="548"/>
      <c r="H464" s="548"/>
    </row>
    <row r="465" spans="1:8">
      <c r="A465" s="554"/>
      <c r="B465" s="558"/>
      <c r="C465" s="558"/>
      <c r="D465" s="556"/>
      <c r="E465" s="578"/>
      <c r="F465" s="548"/>
      <c r="H465" s="548"/>
    </row>
    <row r="466" spans="1:8">
      <c r="A466" s="577"/>
      <c r="C466" s="558"/>
      <c r="D466" s="556"/>
      <c r="E466" s="557"/>
      <c r="F466" s="548"/>
      <c r="H466" s="548"/>
    </row>
    <row r="467" spans="1:8">
      <c r="A467" s="554"/>
      <c r="C467" s="558"/>
      <c r="D467" s="556"/>
      <c r="E467" s="557"/>
      <c r="F467" s="548"/>
      <c r="H467" s="548"/>
    </row>
    <row r="468" spans="1:8">
      <c r="A468" s="577"/>
      <c r="C468" s="558"/>
      <c r="D468" s="556"/>
      <c r="E468" s="557"/>
      <c r="F468" s="548"/>
      <c r="H468" s="548"/>
    </row>
    <row r="469" spans="1:8">
      <c r="A469" s="554"/>
      <c r="C469" s="558"/>
      <c r="D469" s="556"/>
      <c r="E469" s="557"/>
      <c r="F469" s="548"/>
      <c r="H469" s="548"/>
    </row>
    <row r="470" spans="1:8">
      <c r="A470" s="577"/>
      <c r="C470" s="558"/>
      <c r="D470" s="556"/>
      <c r="E470" s="557"/>
      <c r="F470" s="548"/>
      <c r="H470" s="548"/>
    </row>
    <row r="471" spans="1:8">
      <c r="A471" s="554"/>
      <c r="C471" s="558"/>
      <c r="D471" s="556"/>
      <c r="E471" s="557"/>
      <c r="F471" s="548"/>
      <c r="H471" s="548"/>
    </row>
    <row r="472" spans="1:8">
      <c r="A472" s="554"/>
      <c r="C472" s="558"/>
      <c r="D472" s="556"/>
      <c r="E472" s="557"/>
      <c r="F472" s="548"/>
      <c r="H472" s="548"/>
    </row>
    <row r="473" spans="1:8">
      <c r="A473" s="577"/>
      <c r="C473" s="558"/>
      <c r="D473" s="556"/>
      <c r="E473" s="557"/>
      <c r="F473" s="548"/>
      <c r="H473" s="548"/>
    </row>
    <row r="474" spans="1:8">
      <c r="A474" s="554"/>
      <c r="D474" s="556"/>
      <c r="E474" s="557"/>
    </row>
    <row r="475" spans="1:8">
      <c r="A475" s="554"/>
      <c r="D475" s="556"/>
      <c r="E475" s="543"/>
    </row>
    <row r="476" spans="1:8">
      <c r="A476" s="577"/>
      <c r="B476" s="558"/>
      <c r="C476" s="558"/>
      <c r="D476" s="556"/>
      <c r="E476" s="557"/>
      <c r="F476" s="548"/>
      <c r="H476" s="548"/>
    </row>
    <row r="477" spans="1:8">
      <c r="A477" s="554"/>
      <c r="B477" s="558"/>
      <c r="C477" s="558"/>
      <c r="D477" s="556"/>
      <c r="E477" s="557"/>
      <c r="F477" s="548"/>
      <c r="H477" s="548"/>
    </row>
    <row r="478" spans="1:8">
      <c r="A478" s="554"/>
      <c r="B478" s="558"/>
      <c r="C478" s="558"/>
      <c r="D478" s="556"/>
      <c r="E478" s="557"/>
      <c r="F478" s="548"/>
      <c r="H478" s="548"/>
    </row>
    <row r="479" spans="1:8">
      <c r="A479" s="577"/>
      <c r="B479" s="558"/>
      <c r="C479" s="558"/>
      <c r="D479" s="556"/>
      <c r="E479" s="557"/>
      <c r="F479" s="548"/>
      <c r="H479" s="548"/>
    </row>
    <row r="480" spans="1:8">
      <c r="A480" s="554"/>
      <c r="B480" s="558"/>
      <c r="C480" s="558"/>
      <c r="D480" s="556"/>
      <c r="E480" s="557"/>
      <c r="F480" s="548"/>
      <c r="H480" s="548"/>
    </row>
    <row r="481" spans="1:8">
      <c r="A481" s="554"/>
      <c r="B481" s="579"/>
      <c r="C481" s="558"/>
      <c r="D481" s="556"/>
      <c r="E481" s="580"/>
      <c r="G481" s="573"/>
      <c r="H481" s="573"/>
    </row>
    <row r="482" spans="1:8">
      <c r="A482" s="577"/>
      <c r="B482" s="575"/>
      <c r="C482" s="558"/>
      <c r="D482" s="556"/>
      <c r="E482" s="580"/>
      <c r="F482" s="581"/>
      <c r="G482" s="544"/>
      <c r="H482" s="544"/>
    </row>
    <row r="483" spans="1:8">
      <c r="A483" s="554"/>
      <c r="B483" s="568"/>
      <c r="C483" s="569"/>
      <c r="D483" s="572"/>
      <c r="E483" s="573"/>
      <c r="F483" s="574"/>
      <c r="G483" s="576"/>
      <c r="H483" s="544"/>
    </row>
    <row r="484" spans="1:8">
      <c r="A484" s="554"/>
    </row>
    <row r="485" spans="1:8">
      <c r="B485" s="541"/>
    </row>
    <row r="486" spans="1:8">
      <c r="A486" s="577"/>
      <c r="B486" s="558"/>
      <c r="C486" s="558"/>
      <c r="D486" s="556"/>
      <c r="E486" s="557"/>
      <c r="F486" s="548"/>
      <c r="H486" s="548"/>
    </row>
    <row r="487" spans="1:8">
      <c r="A487" s="554"/>
      <c r="B487" s="575"/>
      <c r="C487" s="558"/>
      <c r="D487" s="556"/>
      <c r="E487" s="557"/>
      <c r="F487" s="580"/>
      <c r="H487" s="548"/>
    </row>
    <row r="488" spans="1:8">
      <c r="A488" s="577"/>
      <c r="B488" s="558"/>
      <c r="C488" s="558"/>
      <c r="D488" s="556"/>
      <c r="E488" s="557"/>
      <c r="F488" s="580"/>
      <c r="H488" s="548"/>
    </row>
    <row r="489" spans="1:8">
      <c r="A489" s="554"/>
      <c r="B489" s="558"/>
      <c r="C489" s="558"/>
      <c r="D489" s="556"/>
      <c r="E489" s="557"/>
      <c r="F489" s="580"/>
      <c r="H489" s="548"/>
    </row>
    <row r="490" spans="1:8">
      <c r="A490" s="577"/>
      <c r="B490" s="575"/>
      <c r="C490" s="558"/>
      <c r="D490" s="556"/>
      <c r="E490" s="557"/>
      <c r="F490" s="580"/>
      <c r="H490" s="548"/>
    </row>
    <row r="491" spans="1:8">
      <c r="A491" s="554"/>
      <c r="B491" s="575"/>
      <c r="C491" s="558"/>
      <c r="D491" s="556"/>
      <c r="E491" s="557"/>
      <c r="F491" s="580"/>
      <c r="H491" s="548"/>
    </row>
    <row r="492" spans="1:8">
      <c r="A492" s="577"/>
      <c r="B492" s="558"/>
      <c r="C492" s="558"/>
      <c r="D492" s="556"/>
      <c r="E492" s="578"/>
      <c r="F492" s="548"/>
      <c r="H492" s="548"/>
    </row>
    <row r="493" spans="1:8">
      <c r="A493" s="554"/>
      <c r="B493" s="558"/>
      <c r="C493" s="558"/>
      <c r="D493" s="556"/>
      <c r="E493" s="578"/>
      <c r="F493" s="548"/>
      <c r="H493" s="548"/>
    </row>
    <row r="494" spans="1:8">
      <c r="A494" s="577"/>
      <c r="B494" s="558"/>
      <c r="C494" s="558"/>
      <c r="D494" s="556"/>
      <c r="E494" s="578"/>
      <c r="F494" s="548"/>
      <c r="H494" s="548"/>
    </row>
    <row r="495" spans="1:8">
      <c r="A495" s="554"/>
      <c r="B495" s="558"/>
      <c r="C495" s="558"/>
      <c r="D495" s="556"/>
      <c r="E495" s="578"/>
      <c r="F495" s="548"/>
      <c r="H495" s="548"/>
    </row>
    <row r="496" spans="1:8">
      <c r="A496" s="577"/>
      <c r="C496" s="558"/>
      <c r="D496" s="556"/>
      <c r="E496" s="557"/>
      <c r="F496" s="548"/>
      <c r="H496" s="548"/>
    </row>
    <row r="497" spans="1:8">
      <c r="A497" s="554"/>
      <c r="C497" s="558"/>
      <c r="D497" s="556"/>
      <c r="E497" s="557"/>
      <c r="F497" s="548"/>
      <c r="H497" s="548"/>
    </row>
    <row r="498" spans="1:8">
      <c r="A498" s="577"/>
      <c r="C498" s="558"/>
      <c r="D498" s="556"/>
      <c r="E498" s="557"/>
      <c r="F498" s="548"/>
      <c r="H498" s="548"/>
    </row>
    <row r="499" spans="1:8">
      <c r="A499" s="577"/>
      <c r="C499" s="558"/>
      <c r="D499" s="556"/>
      <c r="E499" s="557"/>
      <c r="F499" s="548"/>
      <c r="H499" s="548"/>
    </row>
    <row r="500" spans="1:8">
      <c r="A500" s="554"/>
      <c r="C500" s="558"/>
      <c r="D500" s="556"/>
      <c r="E500" s="557"/>
      <c r="F500" s="548"/>
      <c r="H500" s="548"/>
    </row>
    <row r="501" spans="1:8">
      <c r="A501" s="577"/>
      <c r="C501" s="558"/>
      <c r="D501" s="556"/>
      <c r="E501" s="557"/>
      <c r="F501" s="548"/>
      <c r="H501" s="548"/>
    </row>
    <row r="502" spans="1:8">
      <c r="A502" s="554"/>
      <c r="C502" s="558"/>
      <c r="D502" s="556"/>
      <c r="E502" s="557"/>
      <c r="F502" s="548"/>
      <c r="H502" s="548"/>
    </row>
    <row r="503" spans="1:8">
      <c r="A503" s="554"/>
      <c r="C503" s="558"/>
      <c r="D503" s="556"/>
      <c r="E503" s="557"/>
      <c r="F503" s="548"/>
      <c r="H503" s="548"/>
    </row>
    <row r="504" spans="1:8">
      <c r="A504" s="577"/>
      <c r="C504" s="558"/>
      <c r="D504" s="556"/>
      <c r="E504" s="557"/>
      <c r="F504" s="548"/>
      <c r="H504" s="548"/>
    </row>
    <row r="505" spans="1:8">
      <c r="A505" s="554"/>
      <c r="D505" s="556"/>
      <c r="E505" s="557"/>
    </row>
    <row r="506" spans="1:8" hidden="1">
      <c r="A506" s="554"/>
      <c r="D506" s="556"/>
      <c r="E506" s="543"/>
    </row>
    <row r="507" spans="1:8" hidden="1">
      <c r="A507" s="577"/>
      <c r="B507" s="558"/>
      <c r="C507" s="558"/>
      <c r="D507" s="556"/>
      <c r="E507" s="557"/>
      <c r="F507" s="548"/>
      <c r="H507" s="548"/>
    </row>
    <row r="508" spans="1:8">
      <c r="A508" s="554"/>
      <c r="B508" s="558"/>
      <c r="C508" s="558"/>
      <c r="D508" s="556"/>
      <c r="E508" s="557"/>
      <c r="F508" s="548"/>
      <c r="H508" s="548"/>
    </row>
    <row r="509" spans="1:8">
      <c r="A509" s="554"/>
      <c r="B509" s="558"/>
      <c r="C509" s="558"/>
      <c r="D509" s="556"/>
      <c r="E509" s="557"/>
      <c r="F509" s="548"/>
      <c r="H509" s="548"/>
    </row>
    <row r="510" spans="1:8">
      <c r="A510" s="577"/>
      <c r="B510" s="558"/>
      <c r="C510" s="558"/>
      <c r="D510" s="556"/>
      <c r="E510" s="557"/>
      <c r="F510" s="548"/>
      <c r="H510" s="548"/>
    </row>
    <row r="511" spans="1:8">
      <c r="A511" s="554"/>
      <c r="B511" s="558"/>
      <c r="C511" s="558"/>
      <c r="D511" s="556"/>
      <c r="E511" s="557"/>
      <c r="F511" s="548"/>
      <c r="H511" s="548"/>
    </row>
    <row r="512" spans="1:8">
      <c r="A512" s="554"/>
      <c r="B512" s="579"/>
      <c r="C512" s="558"/>
      <c r="D512" s="556"/>
      <c r="E512" s="580"/>
      <c r="G512" s="573"/>
      <c r="H512" s="573"/>
    </row>
    <row r="513" spans="1:8">
      <c r="A513" s="577"/>
      <c r="B513" s="575"/>
      <c r="C513" s="558"/>
      <c r="D513" s="556"/>
      <c r="E513" s="580"/>
      <c r="F513" s="581"/>
      <c r="G513" s="544"/>
      <c r="H513" s="544"/>
    </row>
    <row r="514" spans="1:8">
      <c r="A514" s="554"/>
      <c r="B514" s="568"/>
      <c r="C514" s="569"/>
      <c r="D514" s="572"/>
      <c r="E514" s="573"/>
      <c r="F514" s="574"/>
      <c r="G514" s="576"/>
      <c r="H514" s="544"/>
    </row>
    <row r="516" spans="1:8">
      <c r="B516" s="541"/>
    </row>
    <row r="517" spans="1:8">
      <c r="A517" s="577"/>
      <c r="B517" s="558"/>
      <c r="C517" s="558"/>
      <c r="D517" s="556"/>
      <c r="E517" s="557"/>
      <c r="F517" s="548"/>
      <c r="H517" s="548"/>
    </row>
    <row r="518" spans="1:8">
      <c r="A518" s="554"/>
      <c r="B518" s="575"/>
      <c r="C518" s="558"/>
      <c r="D518" s="556"/>
      <c r="E518" s="557"/>
      <c r="F518" s="580"/>
      <c r="H518" s="548"/>
    </row>
    <row r="519" spans="1:8">
      <c r="A519" s="577"/>
      <c r="B519" s="558"/>
      <c r="C519" s="558"/>
      <c r="D519" s="556"/>
      <c r="E519" s="557"/>
      <c r="F519" s="580"/>
      <c r="H519" s="548"/>
    </row>
    <row r="520" spans="1:8">
      <c r="A520" s="577"/>
      <c r="B520" s="558"/>
      <c r="C520" s="558"/>
      <c r="D520" s="556"/>
      <c r="E520" s="557"/>
      <c r="F520" s="580"/>
      <c r="H520" s="548"/>
    </row>
    <row r="521" spans="1:8">
      <c r="A521" s="554"/>
      <c r="B521" s="575"/>
      <c r="C521" s="558"/>
      <c r="D521" s="556"/>
      <c r="E521" s="557"/>
      <c r="F521" s="580"/>
      <c r="H521" s="548"/>
    </row>
    <row r="522" spans="1:8">
      <c r="A522" s="577"/>
      <c r="B522" s="575"/>
      <c r="C522" s="558"/>
      <c r="D522" s="556"/>
      <c r="E522" s="557"/>
      <c r="F522" s="580"/>
      <c r="H522" s="548"/>
    </row>
    <row r="523" spans="1:8">
      <c r="A523" s="577"/>
      <c r="B523" s="558"/>
      <c r="C523" s="558"/>
      <c r="D523" s="556"/>
      <c r="E523" s="578"/>
      <c r="F523" s="548"/>
      <c r="H523" s="548"/>
    </row>
    <row r="524" spans="1:8">
      <c r="A524" s="554"/>
      <c r="B524" s="558"/>
      <c r="C524" s="558"/>
      <c r="D524" s="556"/>
      <c r="E524" s="578"/>
      <c r="F524" s="548"/>
      <c r="H524" s="548"/>
    </row>
    <row r="525" spans="1:8">
      <c r="A525" s="577"/>
      <c r="B525" s="558"/>
      <c r="C525" s="558"/>
      <c r="D525" s="556"/>
      <c r="E525" s="578"/>
      <c r="F525" s="548"/>
      <c r="H525" s="548"/>
    </row>
    <row r="526" spans="1:8">
      <c r="A526" s="577"/>
      <c r="B526" s="558"/>
      <c r="C526" s="558"/>
      <c r="D526" s="556"/>
      <c r="E526" s="578"/>
      <c r="F526" s="548"/>
      <c r="H526" s="548"/>
    </row>
    <row r="527" spans="1:8">
      <c r="A527" s="554"/>
      <c r="C527" s="558"/>
      <c r="D527" s="556"/>
      <c r="E527" s="557"/>
      <c r="F527" s="548"/>
      <c r="H527" s="548"/>
    </row>
    <row r="528" spans="1:8">
      <c r="A528" s="577"/>
      <c r="C528" s="558"/>
      <c r="D528" s="556"/>
      <c r="E528" s="557"/>
      <c r="F528" s="548"/>
      <c r="H528" s="548"/>
    </row>
    <row r="529" spans="1:8">
      <c r="A529" s="577"/>
      <c r="C529" s="558"/>
      <c r="D529" s="556"/>
      <c r="E529" s="557"/>
      <c r="F529" s="548"/>
      <c r="H529" s="548"/>
    </row>
    <row r="530" spans="1:8">
      <c r="A530" s="554"/>
      <c r="C530" s="558"/>
      <c r="D530" s="556"/>
      <c r="E530" s="557"/>
      <c r="F530" s="548"/>
      <c r="H530" s="548"/>
    </row>
    <row r="531" spans="1:8">
      <c r="A531" s="577"/>
      <c r="C531" s="558"/>
      <c r="D531" s="556"/>
      <c r="E531" s="557"/>
      <c r="F531" s="548"/>
      <c r="H531" s="548"/>
    </row>
    <row r="532" spans="1:8">
      <c r="A532" s="577"/>
      <c r="C532" s="558"/>
      <c r="D532" s="556"/>
      <c r="E532" s="557"/>
      <c r="F532" s="548"/>
      <c r="H532" s="548"/>
    </row>
    <row r="533" spans="1:8">
      <c r="A533" s="554"/>
      <c r="C533" s="558"/>
      <c r="D533" s="556"/>
      <c r="E533" s="557"/>
      <c r="F533" s="548"/>
      <c r="H533" s="548"/>
    </row>
    <row r="534" spans="1:8">
      <c r="A534" s="577"/>
      <c r="C534" s="558"/>
      <c r="D534" s="556"/>
      <c r="E534" s="557"/>
      <c r="F534" s="548"/>
      <c r="H534" s="548"/>
    </row>
    <row r="535" spans="1:8">
      <c r="A535" s="577"/>
      <c r="C535" s="558"/>
      <c r="D535" s="556"/>
      <c r="E535" s="557"/>
      <c r="F535" s="548"/>
      <c r="H535" s="548"/>
    </row>
    <row r="536" spans="1:8">
      <c r="A536" s="554"/>
      <c r="D536" s="556"/>
      <c r="E536" s="557"/>
    </row>
    <row r="537" spans="1:8">
      <c r="A537" s="577"/>
      <c r="D537" s="556"/>
      <c r="E537" s="543"/>
    </row>
    <row r="538" spans="1:8">
      <c r="A538" s="577"/>
      <c r="B538" s="558"/>
      <c r="C538" s="558"/>
      <c r="D538" s="556"/>
      <c r="E538" s="557"/>
      <c r="F538" s="548"/>
      <c r="H538" s="548"/>
    </row>
    <row r="539" spans="1:8">
      <c r="A539" s="554"/>
      <c r="B539" s="558"/>
      <c r="C539" s="558"/>
      <c r="D539" s="556"/>
      <c r="E539" s="557"/>
      <c r="F539" s="548"/>
      <c r="H539" s="548"/>
    </row>
    <row r="540" spans="1:8">
      <c r="A540" s="577"/>
      <c r="B540" s="558"/>
      <c r="C540" s="558"/>
      <c r="D540" s="556"/>
      <c r="E540" s="557"/>
      <c r="F540" s="548"/>
      <c r="H540" s="548"/>
    </row>
    <row r="541" spans="1:8">
      <c r="A541" s="577"/>
      <c r="B541" s="558"/>
      <c r="C541" s="558"/>
      <c r="D541" s="556"/>
      <c r="E541" s="557"/>
      <c r="F541" s="548"/>
      <c r="H541" s="548"/>
    </row>
    <row r="542" spans="1:8">
      <c r="A542" s="554"/>
      <c r="B542" s="558"/>
      <c r="C542" s="558"/>
      <c r="D542" s="556"/>
      <c r="E542" s="557"/>
      <c r="F542" s="548"/>
      <c r="H542" s="548"/>
    </row>
    <row r="543" spans="1:8">
      <c r="A543" s="577"/>
      <c r="B543" s="579"/>
      <c r="C543" s="558"/>
      <c r="D543" s="556"/>
      <c r="E543" s="580"/>
      <c r="G543" s="573"/>
      <c r="H543" s="573"/>
    </row>
    <row r="544" spans="1:8">
      <c r="A544" s="577"/>
      <c r="B544" s="575"/>
      <c r="C544" s="558"/>
      <c r="D544" s="556"/>
      <c r="E544" s="580"/>
      <c r="F544" s="581"/>
      <c r="G544" s="544"/>
      <c r="H544" s="544"/>
    </row>
    <row r="545" spans="1:8">
      <c r="A545" s="554"/>
      <c r="B545" s="568"/>
      <c r="C545" s="569"/>
      <c r="D545" s="572"/>
      <c r="E545" s="573"/>
      <c r="F545" s="574"/>
      <c r="G545" s="576"/>
      <c r="H545" s="544"/>
    </row>
    <row r="547" spans="1:8">
      <c r="A547" s="554"/>
      <c r="B547" s="541"/>
      <c r="E547" s="544"/>
      <c r="F547" s="544"/>
      <c r="G547" s="544"/>
      <c r="H547" s="544"/>
    </row>
    <row r="548" spans="1:8">
      <c r="A548" s="577"/>
      <c r="B548" s="575"/>
      <c r="C548" s="558"/>
      <c r="D548" s="556"/>
      <c r="E548" s="578"/>
      <c r="F548" s="548"/>
      <c r="H548" s="548"/>
    </row>
    <row r="549" spans="1:8">
      <c r="A549" s="554"/>
      <c r="B549" s="558"/>
      <c r="C549" s="558"/>
      <c r="D549" s="556"/>
      <c r="E549" s="578"/>
      <c r="F549" s="548"/>
      <c r="H549" s="548"/>
    </row>
    <row r="550" spans="1:8">
      <c r="A550" s="577"/>
      <c r="B550" s="558"/>
      <c r="C550" s="558"/>
      <c r="D550" s="556"/>
      <c r="E550" s="578"/>
      <c r="F550" s="548"/>
      <c r="H550" s="548"/>
    </row>
    <row r="551" spans="1:8">
      <c r="A551" s="554"/>
      <c r="C551" s="558"/>
      <c r="D551" s="556"/>
      <c r="E551" s="557"/>
      <c r="F551" s="548"/>
      <c r="H551" s="548"/>
    </row>
    <row r="552" spans="1:8">
      <c r="A552" s="577"/>
      <c r="C552" s="558"/>
      <c r="D552" s="556"/>
      <c r="E552" s="557"/>
      <c r="F552" s="548"/>
      <c r="H552" s="548"/>
    </row>
    <row r="553" spans="1:8">
      <c r="A553" s="554"/>
      <c r="D553" s="556"/>
      <c r="E553" s="557"/>
    </row>
    <row r="554" spans="1:8">
      <c r="A554" s="577"/>
      <c r="D554" s="556"/>
      <c r="E554" s="543"/>
    </row>
    <row r="555" spans="1:8">
      <c r="A555" s="554"/>
      <c r="B555" s="558"/>
      <c r="C555" s="558"/>
      <c r="D555" s="556"/>
      <c r="E555" s="557"/>
      <c r="F555" s="548"/>
      <c r="H555" s="548"/>
    </row>
    <row r="556" spans="1:8">
      <c r="A556" s="577"/>
      <c r="B556" s="558"/>
      <c r="C556" s="558"/>
      <c r="D556" s="556"/>
      <c r="E556" s="557"/>
      <c r="F556" s="548"/>
      <c r="H556" s="548"/>
    </row>
    <row r="557" spans="1:8">
      <c r="A557" s="554"/>
      <c r="B557" s="558"/>
      <c r="C557" s="558"/>
      <c r="D557" s="556"/>
      <c r="E557" s="557"/>
      <c r="F557" s="548"/>
      <c r="H557" s="548"/>
    </row>
    <row r="558" spans="1:8">
      <c r="A558" s="577"/>
      <c r="B558" s="558"/>
      <c r="C558" s="558"/>
      <c r="D558" s="556"/>
      <c r="E558" s="557"/>
      <c r="F558" s="548"/>
      <c r="H558" s="548"/>
    </row>
    <row r="559" spans="1:8">
      <c r="A559" s="554"/>
      <c r="B559" s="558"/>
      <c r="C559" s="558"/>
      <c r="D559" s="556"/>
      <c r="E559" s="557"/>
      <c r="F559" s="548"/>
      <c r="H559" s="548"/>
    </row>
    <row r="560" spans="1:8">
      <c r="A560" s="511"/>
      <c r="B560" s="579"/>
      <c r="C560" s="558"/>
      <c r="D560" s="556"/>
      <c r="E560" s="580"/>
      <c r="G560" s="573"/>
      <c r="H560" s="573"/>
    </row>
    <row r="561" spans="1:8">
      <c r="A561" s="511"/>
      <c r="B561" s="575"/>
      <c r="C561" s="558"/>
      <c r="D561" s="556"/>
      <c r="E561" s="580"/>
      <c r="F561" s="581"/>
      <c r="G561" s="544"/>
      <c r="H561" s="544"/>
    </row>
    <row r="562" spans="1:8">
      <c r="A562" s="511"/>
      <c r="B562" s="568"/>
      <c r="C562" s="569"/>
      <c r="D562" s="572"/>
      <c r="E562" s="573"/>
      <c r="F562" s="574"/>
      <c r="G562" s="576"/>
      <c r="H562" s="544"/>
    </row>
    <row r="563" spans="1:8">
      <c r="E563" s="583"/>
      <c r="F563" s="544"/>
      <c r="G563" s="544"/>
      <c r="H563" s="544"/>
    </row>
    <row r="724" spans="1:8">
      <c r="A724" s="511"/>
      <c r="E724" s="583"/>
      <c r="F724" s="544"/>
      <c r="G724" s="544"/>
      <c r="H724" s="544"/>
    </row>
    <row r="725" spans="1:8">
      <c r="E725" s="583"/>
      <c r="F725" s="544"/>
      <c r="G725" s="544"/>
      <c r="H725" s="544"/>
    </row>
    <row r="726" spans="1:8">
      <c r="E726" s="583"/>
      <c r="F726" s="544"/>
      <c r="G726" s="544"/>
      <c r="H726" s="544"/>
    </row>
    <row r="727" spans="1:8">
      <c r="E727" s="583"/>
      <c r="F727" s="544"/>
      <c r="G727" s="544"/>
      <c r="H727" s="544"/>
    </row>
    <row r="728" spans="1:8">
      <c r="E728" s="583"/>
      <c r="F728" s="544"/>
      <c r="G728" s="544"/>
      <c r="H728" s="544"/>
    </row>
    <row r="729" spans="1:8">
      <c r="E729" s="583"/>
      <c r="F729" s="544"/>
      <c r="G729" s="544"/>
      <c r="H729" s="544"/>
    </row>
    <row r="730" spans="1:8">
      <c r="E730" s="583"/>
      <c r="F730" s="544"/>
      <c r="G730" s="544"/>
      <c r="H730" s="544"/>
    </row>
    <row r="731" spans="1:8">
      <c r="E731" s="583"/>
      <c r="F731" s="544"/>
      <c r="G731" s="544"/>
      <c r="H731" s="544"/>
    </row>
    <row r="732" spans="1:8">
      <c r="E732" s="583"/>
      <c r="F732" s="544"/>
      <c r="G732" s="544"/>
      <c r="H732" s="544"/>
    </row>
    <row r="733" spans="1:8">
      <c r="E733" s="583"/>
      <c r="F733" s="544"/>
      <c r="G733" s="544"/>
      <c r="H733" s="544"/>
    </row>
    <row r="734" spans="1:8">
      <c r="E734" s="583"/>
      <c r="F734" s="544"/>
      <c r="G734" s="544"/>
      <c r="H734" s="544"/>
    </row>
    <row r="735" spans="1:8">
      <c r="E735" s="583"/>
      <c r="F735" s="544"/>
      <c r="G735" s="544"/>
      <c r="H735" s="544"/>
    </row>
    <row r="736" spans="1:8">
      <c r="E736" s="583"/>
      <c r="F736" s="544"/>
      <c r="G736" s="544"/>
      <c r="H736" s="544"/>
    </row>
    <row r="737" spans="5:8">
      <c r="E737" s="583"/>
      <c r="F737" s="544"/>
      <c r="G737" s="544"/>
      <c r="H737" s="544"/>
    </row>
    <row r="738" spans="5:8">
      <c r="E738" s="583"/>
      <c r="F738" s="544"/>
      <c r="G738" s="544"/>
      <c r="H738" s="544"/>
    </row>
    <row r="739" spans="5:8">
      <c r="E739" s="583"/>
      <c r="F739" s="544"/>
      <c r="G739" s="544"/>
      <c r="H739" s="544"/>
    </row>
    <row r="740" spans="5:8">
      <c r="E740" s="583"/>
      <c r="F740" s="544"/>
      <c r="G740" s="544"/>
      <c r="H740" s="544"/>
    </row>
    <row r="741" spans="5:8">
      <c r="E741" s="583"/>
      <c r="F741" s="544"/>
      <c r="G741" s="544"/>
      <c r="H741" s="544"/>
    </row>
    <row r="742" spans="5:8">
      <c r="E742" s="583"/>
      <c r="F742" s="544"/>
      <c r="G742" s="544"/>
      <c r="H742" s="544"/>
    </row>
    <row r="743" spans="5:8">
      <c r="E743" s="583"/>
      <c r="F743" s="544"/>
      <c r="G743" s="544"/>
      <c r="H743" s="544"/>
    </row>
    <row r="744" spans="5:8">
      <c r="E744" s="583"/>
      <c r="F744" s="544"/>
      <c r="G744" s="544"/>
      <c r="H744" s="544"/>
    </row>
    <row r="745" spans="5:8">
      <c r="E745" s="583"/>
      <c r="F745" s="544"/>
      <c r="G745" s="544"/>
      <c r="H745" s="544"/>
    </row>
    <row r="746" spans="5:8">
      <c r="E746" s="583"/>
      <c r="F746" s="544"/>
      <c r="G746" s="544"/>
      <c r="H746" s="544"/>
    </row>
    <row r="747" spans="5:8">
      <c r="E747" s="583"/>
      <c r="F747" s="544"/>
      <c r="G747" s="544"/>
      <c r="H747" s="544"/>
    </row>
    <row r="748" spans="5:8">
      <c r="E748" s="583"/>
      <c r="F748" s="544"/>
      <c r="G748" s="544"/>
      <c r="H748" s="544"/>
    </row>
    <row r="749" spans="5:8">
      <c r="E749" s="583"/>
      <c r="F749" s="544"/>
      <c r="G749" s="544"/>
      <c r="H749" s="544"/>
    </row>
    <row r="750" spans="5:8">
      <c r="E750" s="583"/>
      <c r="F750" s="544"/>
      <c r="G750" s="544"/>
      <c r="H750" s="544"/>
    </row>
    <row r="751" spans="5:8">
      <c r="E751" s="583"/>
      <c r="F751" s="544"/>
      <c r="G751" s="544"/>
      <c r="H751" s="544"/>
    </row>
    <row r="752" spans="5:8">
      <c r="E752" s="583"/>
      <c r="F752" s="544"/>
      <c r="G752" s="544"/>
      <c r="H752" s="544"/>
    </row>
    <row r="753" spans="5:8">
      <c r="E753" s="583"/>
      <c r="F753" s="544"/>
      <c r="G753" s="544"/>
      <c r="H753" s="544"/>
    </row>
    <row r="754" spans="5:8">
      <c r="E754" s="583"/>
      <c r="F754" s="544"/>
      <c r="G754" s="544"/>
      <c r="H754" s="544"/>
    </row>
    <row r="755" spans="5:8">
      <c r="E755" s="583"/>
      <c r="F755" s="544"/>
      <c r="G755" s="544"/>
      <c r="H755" s="544"/>
    </row>
    <row r="756" spans="5:8">
      <c r="E756" s="583"/>
      <c r="F756" s="544"/>
      <c r="G756" s="544"/>
      <c r="H756" s="544"/>
    </row>
    <row r="757" spans="5:8">
      <c r="E757" s="583"/>
      <c r="F757" s="544"/>
      <c r="G757" s="544"/>
      <c r="H757" s="544"/>
    </row>
    <row r="758" spans="5:8">
      <c r="E758" s="583"/>
      <c r="F758" s="544"/>
      <c r="G758" s="544"/>
      <c r="H758" s="544"/>
    </row>
    <row r="759" spans="5:8">
      <c r="E759" s="583"/>
      <c r="F759" s="544"/>
      <c r="G759" s="544"/>
      <c r="H759" s="544"/>
    </row>
    <row r="760" spans="5:8">
      <c r="E760" s="583"/>
      <c r="F760" s="544"/>
      <c r="G760" s="544"/>
      <c r="H760" s="544"/>
    </row>
    <row r="761" spans="5:8">
      <c r="E761" s="583"/>
      <c r="F761" s="544"/>
      <c r="G761" s="544"/>
      <c r="H761" s="544"/>
    </row>
    <row r="762" spans="5:8">
      <c r="E762" s="583"/>
      <c r="F762" s="544"/>
      <c r="G762" s="544"/>
      <c r="H762" s="544"/>
    </row>
    <row r="763" spans="5:8">
      <c r="E763" s="583"/>
      <c r="F763" s="544"/>
      <c r="G763" s="544"/>
      <c r="H763" s="544"/>
    </row>
    <row r="764" spans="5:8">
      <c r="E764" s="583"/>
      <c r="F764" s="544"/>
      <c r="G764" s="544"/>
      <c r="H764" s="544"/>
    </row>
    <row r="765" spans="5:8">
      <c r="E765" s="583"/>
      <c r="F765" s="544"/>
      <c r="G765" s="544"/>
      <c r="H765" s="544"/>
    </row>
    <row r="766" spans="5:8">
      <c r="E766" s="583"/>
      <c r="F766" s="544"/>
      <c r="G766" s="544"/>
      <c r="H766" s="544"/>
    </row>
    <row r="767" spans="5:8">
      <c r="E767" s="583"/>
      <c r="F767" s="544"/>
      <c r="G767" s="544"/>
      <c r="H767" s="544"/>
    </row>
    <row r="768" spans="5:8">
      <c r="E768" s="583"/>
      <c r="F768" s="544"/>
      <c r="G768" s="544"/>
      <c r="H768" s="544"/>
    </row>
    <row r="769" spans="5:8">
      <c r="E769" s="583"/>
      <c r="F769" s="544"/>
      <c r="G769" s="544"/>
      <c r="H769" s="544"/>
    </row>
    <row r="770" spans="5:8">
      <c r="E770" s="583"/>
      <c r="F770" s="544"/>
      <c r="G770" s="544"/>
      <c r="H770" s="544"/>
    </row>
    <row r="771" spans="5:8">
      <c r="E771" s="583"/>
      <c r="F771" s="544"/>
      <c r="G771" s="544"/>
      <c r="H771" s="544"/>
    </row>
    <row r="772" spans="5:8">
      <c r="E772" s="583"/>
      <c r="F772" s="544"/>
      <c r="G772" s="544"/>
      <c r="H772" s="544"/>
    </row>
    <row r="773" spans="5:8">
      <c r="E773" s="583"/>
      <c r="F773" s="544"/>
      <c r="G773" s="544"/>
      <c r="H773" s="544"/>
    </row>
    <row r="774" spans="5:8">
      <c r="E774" s="583"/>
      <c r="F774" s="544"/>
      <c r="G774" s="544"/>
      <c r="H774" s="544"/>
    </row>
    <row r="775" spans="5:8">
      <c r="E775" s="583"/>
      <c r="F775" s="544"/>
      <c r="G775" s="544"/>
      <c r="H775" s="544"/>
    </row>
    <row r="776" spans="5:8">
      <c r="E776" s="583"/>
      <c r="F776" s="544"/>
      <c r="G776" s="544"/>
      <c r="H776" s="544"/>
    </row>
    <row r="777" spans="5:8">
      <c r="E777" s="583"/>
      <c r="F777" s="544"/>
      <c r="G777" s="544"/>
      <c r="H777" s="544"/>
    </row>
    <row r="778" spans="5:8">
      <c r="E778" s="583"/>
      <c r="F778" s="544"/>
      <c r="G778" s="544"/>
      <c r="H778" s="544"/>
    </row>
    <row r="779" spans="5:8">
      <c r="E779" s="583"/>
      <c r="F779" s="544"/>
      <c r="G779" s="544"/>
      <c r="H779" s="544"/>
    </row>
    <row r="780" spans="5:8">
      <c r="E780" s="583"/>
      <c r="F780" s="544"/>
      <c r="G780" s="544"/>
      <c r="H780" s="544"/>
    </row>
    <row r="781" spans="5:8">
      <c r="E781" s="583"/>
      <c r="F781" s="544"/>
      <c r="G781" s="544"/>
      <c r="H781" s="544"/>
    </row>
    <row r="782" spans="5:8">
      <c r="E782" s="583"/>
      <c r="F782" s="544"/>
      <c r="G782" s="544"/>
      <c r="H782" s="544"/>
    </row>
    <row r="783" spans="5:8">
      <c r="E783" s="583"/>
      <c r="F783" s="544"/>
      <c r="G783" s="544"/>
      <c r="H783" s="544"/>
    </row>
    <row r="784" spans="5:8">
      <c r="E784" s="583"/>
      <c r="F784" s="544"/>
      <c r="G784" s="544"/>
      <c r="H784" s="544"/>
    </row>
    <row r="785" spans="5:8">
      <c r="E785" s="583"/>
      <c r="F785" s="544"/>
      <c r="G785" s="544"/>
      <c r="H785" s="544"/>
    </row>
    <row r="786" spans="5:8">
      <c r="E786" s="583"/>
      <c r="F786" s="544"/>
      <c r="G786" s="544"/>
      <c r="H786" s="544"/>
    </row>
    <row r="787" spans="5:8">
      <c r="E787" s="583"/>
      <c r="F787" s="544"/>
      <c r="G787" s="544"/>
      <c r="H787" s="544"/>
    </row>
    <row r="788" spans="5:8">
      <c r="E788" s="583"/>
      <c r="F788" s="544"/>
      <c r="G788" s="544"/>
      <c r="H788" s="544"/>
    </row>
    <row r="789" spans="5:8">
      <c r="E789" s="583"/>
      <c r="F789" s="544"/>
      <c r="G789" s="544"/>
      <c r="H789" s="544"/>
    </row>
    <row r="790" spans="5:8">
      <c r="E790" s="583"/>
      <c r="F790" s="544"/>
      <c r="G790" s="544"/>
      <c r="H790" s="544"/>
    </row>
    <row r="791" spans="5:8">
      <c r="E791" s="583"/>
      <c r="F791" s="544"/>
      <c r="G791" s="544"/>
      <c r="H791" s="544"/>
    </row>
    <row r="792" spans="5:8">
      <c r="E792" s="583"/>
      <c r="F792" s="544"/>
      <c r="G792" s="544"/>
      <c r="H792" s="544"/>
    </row>
    <row r="793" spans="5:8">
      <c r="E793" s="583"/>
      <c r="F793" s="544"/>
      <c r="G793" s="544"/>
      <c r="H793" s="544"/>
    </row>
    <row r="794" spans="5:8">
      <c r="E794" s="583"/>
      <c r="F794" s="544"/>
      <c r="G794" s="544"/>
      <c r="H794" s="544"/>
    </row>
    <row r="795" spans="5:8">
      <c r="E795" s="583"/>
      <c r="F795" s="544"/>
      <c r="G795" s="544"/>
      <c r="H795" s="544"/>
    </row>
    <row r="796" spans="5:8">
      <c r="E796" s="583"/>
      <c r="F796" s="544"/>
      <c r="G796" s="544"/>
      <c r="H796" s="544"/>
    </row>
    <row r="797" spans="5:8">
      <c r="E797" s="583"/>
      <c r="F797" s="544"/>
      <c r="G797" s="544"/>
      <c r="H797" s="544"/>
    </row>
    <row r="798" spans="5:8">
      <c r="E798" s="583"/>
      <c r="F798" s="544"/>
      <c r="G798" s="544"/>
      <c r="H798" s="544"/>
    </row>
    <row r="799" spans="5:8">
      <c r="E799" s="583"/>
      <c r="F799" s="544"/>
      <c r="G799" s="544"/>
      <c r="H799" s="544"/>
    </row>
    <row r="800" spans="5:8">
      <c r="E800" s="583"/>
      <c r="F800" s="544"/>
      <c r="G800" s="544"/>
      <c r="H800" s="544"/>
    </row>
    <row r="801" spans="5:8">
      <c r="E801" s="583"/>
      <c r="F801" s="544"/>
      <c r="G801" s="544"/>
      <c r="H801" s="544"/>
    </row>
    <row r="802" spans="5:8">
      <c r="E802" s="583"/>
      <c r="F802" s="544"/>
      <c r="G802" s="544"/>
      <c r="H802" s="544"/>
    </row>
    <row r="803" spans="5:8">
      <c r="E803" s="583"/>
      <c r="F803" s="544"/>
      <c r="G803" s="544"/>
      <c r="H803" s="544"/>
    </row>
    <row r="804" spans="5:8">
      <c r="E804" s="583"/>
      <c r="F804" s="544"/>
      <c r="G804" s="544"/>
      <c r="H804" s="544"/>
    </row>
    <row r="805" spans="5:8">
      <c r="E805" s="583"/>
      <c r="F805" s="544"/>
      <c r="G805" s="544"/>
      <c r="H805" s="544"/>
    </row>
    <row r="806" spans="5:8">
      <c r="E806" s="583"/>
      <c r="F806" s="544"/>
      <c r="G806" s="544"/>
      <c r="H806" s="544"/>
    </row>
    <row r="807" spans="5:8">
      <c r="E807" s="583"/>
      <c r="F807" s="544"/>
      <c r="G807" s="544"/>
      <c r="H807" s="544"/>
    </row>
    <row r="808" spans="5:8">
      <c r="E808" s="583"/>
      <c r="F808" s="544"/>
      <c r="G808" s="544"/>
      <c r="H808" s="544"/>
    </row>
    <row r="809" spans="5:8">
      <c r="E809" s="583"/>
      <c r="F809" s="544"/>
      <c r="G809" s="544"/>
      <c r="H809" s="544"/>
    </row>
    <row r="810" spans="5:8">
      <c r="E810" s="583"/>
      <c r="F810" s="544"/>
      <c r="G810" s="544"/>
      <c r="H810" s="544"/>
    </row>
    <row r="811" spans="5:8">
      <c r="E811" s="583"/>
      <c r="F811" s="544"/>
      <c r="G811" s="544"/>
      <c r="H811" s="544"/>
    </row>
    <row r="812" spans="5:8">
      <c r="E812" s="583"/>
      <c r="F812" s="544"/>
      <c r="G812" s="544"/>
      <c r="H812" s="544"/>
    </row>
    <row r="813" spans="5:8">
      <c r="E813" s="583"/>
      <c r="F813" s="544"/>
      <c r="G813" s="544"/>
      <c r="H813" s="544"/>
    </row>
    <row r="814" spans="5:8">
      <c r="E814" s="583"/>
      <c r="F814" s="544"/>
      <c r="G814" s="544"/>
      <c r="H814" s="544"/>
    </row>
    <row r="815" spans="5:8">
      <c r="E815" s="583"/>
      <c r="F815" s="544"/>
      <c r="G815" s="544"/>
      <c r="H815" s="544"/>
    </row>
    <row r="816" spans="5:8">
      <c r="E816" s="583"/>
      <c r="F816" s="544"/>
      <c r="G816" s="544"/>
      <c r="H816" s="544"/>
    </row>
    <row r="817" spans="5:8">
      <c r="E817" s="583"/>
      <c r="F817" s="544"/>
      <c r="G817" s="544"/>
      <c r="H817" s="544"/>
    </row>
    <row r="818" spans="5:8">
      <c r="E818" s="583"/>
      <c r="F818" s="544"/>
      <c r="G818" s="544"/>
      <c r="H818" s="544"/>
    </row>
    <row r="819" spans="5:8">
      <c r="E819" s="583"/>
      <c r="F819" s="544"/>
      <c r="G819" s="544"/>
      <c r="H819" s="544"/>
    </row>
    <row r="820" spans="5:8">
      <c r="E820" s="583"/>
      <c r="F820" s="544"/>
      <c r="G820" s="544"/>
      <c r="H820" s="544"/>
    </row>
    <row r="821" spans="5:8">
      <c r="E821" s="583"/>
      <c r="F821" s="544"/>
      <c r="G821" s="544"/>
      <c r="H821" s="544"/>
    </row>
    <row r="822" spans="5:8">
      <c r="E822" s="583"/>
      <c r="F822" s="544"/>
      <c r="G822" s="544"/>
      <c r="H822" s="544"/>
    </row>
    <row r="823" spans="5:8">
      <c r="E823" s="583"/>
      <c r="F823" s="544"/>
      <c r="G823" s="544"/>
      <c r="H823" s="544"/>
    </row>
    <row r="824" spans="5:8">
      <c r="E824" s="583"/>
      <c r="F824" s="544"/>
      <c r="G824" s="544"/>
      <c r="H824" s="544"/>
    </row>
    <row r="825" spans="5:8">
      <c r="E825" s="583"/>
      <c r="F825" s="544"/>
      <c r="G825" s="544"/>
      <c r="H825" s="544"/>
    </row>
    <row r="826" spans="5:8">
      <c r="E826" s="583"/>
      <c r="F826" s="544"/>
      <c r="G826" s="544"/>
      <c r="H826" s="544"/>
    </row>
    <row r="827" spans="5:8">
      <c r="E827" s="583"/>
      <c r="F827" s="544"/>
      <c r="G827" s="544"/>
      <c r="H827" s="544"/>
    </row>
    <row r="828" spans="5:8">
      <c r="E828" s="583"/>
      <c r="F828" s="544"/>
      <c r="G828" s="544"/>
      <c r="H828" s="544"/>
    </row>
    <row r="829" spans="5:8">
      <c r="E829" s="583"/>
      <c r="F829" s="544"/>
      <c r="G829" s="544"/>
      <c r="H829" s="544"/>
    </row>
    <row r="830" spans="5:8">
      <c r="E830" s="583"/>
      <c r="F830" s="544"/>
      <c r="G830" s="544"/>
      <c r="H830" s="544"/>
    </row>
    <row r="831" spans="5:8">
      <c r="E831" s="583"/>
      <c r="F831" s="544"/>
      <c r="G831" s="544"/>
      <c r="H831" s="544"/>
    </row>
    <row r="832" spans="5:8">
      <c r="E832" s="583"/>
      <c r="F832" s="544"/>
      <c r="G832" s="544"/>
      <c r="H832" s="544"/>
    </row>
    <row r="833" spans="5:8">
      <c r="E833" s="583"/>
      <c r="F833" s="544"/>
      <c r="G833" s="544"/>
      <c r="H833" s="544"/>
    </row>
    <row r="834" spans="5:8">
      <c r="E834" s="583"/>
      <c r="F834" s="544"/>
      <c r="G834" s="544"/>
      <c r="H834" s="544"/>
    </row>
    <row r="835" spans="5:8">
      <c r="E835" s="583"/>
      <c r="F835" s="544"/>
      <c r="G835" s="544"/>
      <c r="H835" s="544"/>
    </row>
    <row r="836" spans="5:8">
      <c r="E836" s="583"/>
      <c r="F836" s="544"/>
      <c r="G836" s="544"/>
      <c r="H836" s="544"/>
    </row>
    <row r="837" spans="5:8">
      <c r="E837" s="583"/>
      <c r="F837" s="544"/>
      <c r="G837" s="544"/>
      <c r="H837" s="544"/>
    </row>
    <row r="838" spans="5:8">
      <c r="E838" s="583"/>
      <c r="F838" s="544"/>
      <c r="G838" s="544"/>
      <c r="H838" s="544"/>
    </row>
    <row r="839" spans="5:8">
      <c r="E839" s="583"/>
      <c r="F839" s="544"/>
      <c r="G839" s="544"/>
      <c r="H839" s="544"/>
    </row>
    <row r="840" spans="5:8">
      <c r="E840" s="583"/>
      <c r="F840" s="544"/>
      <c r="G840" s="544"/>
      <c r="H840" s="544"/>
    </row>
    <row r="841" spans="5:8">
      <c r="E841" s="583"/>
      <c r="F841" s="544"/>
      <c r="G841" s="544"/>
      <c r="H841" s="544"/>
    </row>
    <row r="842" spans="5:8">
      <c r="E842" s="583"/>
      <c r="F842" s="544"/>
      <c r="G842" s="544"/>
      <c r="H842" s="544"/>
    </row>
    <row r="843" spans="5:8">
      <c r="E843" s="583"/>
      <c r="F843" s="544"/>
      <c r="G843" s="544"/>
      <c r="H843" s="544"/>
    </row>
    <row r="844" spans="5:8">
      <c r="E844" s="583"/>
      <c r="F844" s="544"/>
      <c r="G844" s="544"/>
      <c r="H844" s="544"/>
    </row>
    <row r="845" spans="5:8">
      <c r="E845" s="583"/>
      <c r="F845" s="544"/>
      <c r="G845" s="544"/>
      <c r="H845" s="544"/>
    </row>
    <row r="846" spans="5:8">
      <c r="E846" s="583"/>
      <c r="F846" s="544"/>
      <c r="G846" s="544"/>
      <c r="H846" s="544"/>
    </row>
    <row r="847" spans="5:8">
      <c r="E847" s="583"/>
      <c r="F847" s="544"/>
      <c r="G847" s="544"/>
      <c r="H847" s="544"/>
    </row>
    <row r="848" spans="5:8">
      <c r="E848" s="583"/>
      <c r="F848" s="544"/>
      <c r="G848" s="544"/>
      <c r="H848" s="544"/>
    </row>
    <row r="849" spans="5:8">
      <c r="E849" s="583"/>
      <c r="F849" s="544"/>
      <c r="G849" s="544"/>
      <c r="H849" s="544"/>
    </row>
    <row r="850" spans="5:8">
      <c r="E850" s="583"/>
      <c r="F850" s="544"/>
      <c r="G850" s="544"/>
      <c r="H850" s="544"/>
    </row>
    <row r="851" spans="5:8">
      <c r="E851" s="583"/>
      <c r="F851" s="544"/>
      <c r="G851" s="544"/>
      <c r="H851" s="544"/>
    </row>
    <row r="852" spans="5:8">
      <c r="E852" s="583"/>
      <c r="F852" s="544"/>
      <c r="G852" s="544"/>
      <c r="H852" s="544"/>
    </row>
    <row r="853" spans="5:8">
      <c r="E853" s="583"/>
      <c r="F853" s="544"/>
      <c r="G853" s="544"/>
      <c r="H853" s="544"/>
    </row>
    <row r="854" spans="5:8">
      <c r="E854" s="583"/>
      <c r="F854" s="544"/>
      <c r="G854" s="544"/>
      <c r="H854" s="544"/>
    </row>
    <row r="855" spans="5:8">
      <c r="E855" s="583"/>
      <c r="F855" s="544"/>
      <c r="G855" s="544"/>
      <c r="H855" s="544"/>
    </row>
    <row r="856" spans="5:8">
      <c r="E856" s="583"/>
      <c r="F856" s="544"/>
      <c r="G856" s="544"/>
      <c r="H856" s="544"/>
    </row>
    <row r="857" spans="5:8">
      <c r="E857" s="583"/>
      <c r="F857" s="544"/>
      <c r="G857" s="544"/>
      <c r="H857" s="544"/>
    </row>
    <row r="858" spans="5:8">
      <c r="E858" s="583"/>
      <c r="F858" s="544"/>
      <c r="G858" s="544"/>
      <c r="H858" s="544"/>
    </row>
    <row r="859" spans="5:8">
      <c r="E859" s="583"/>
      <c r="F859" s="544"/>
      <c r="G859" s="544"/>
      <c r="H859" s="544"/>
    </row>
    <row r="860" spans="5:8">
      <c r="E860" s="583"/>
      <c r="F860" s="544"/>
      <c r="G860" s="544"/>
      <c r="H860" s="544"/>
    </row>
    <row r="861" spans="5:8">
      <c r="E861" s="583"/>
      <c r="F861" s="544"/>
      <c r="G861" s="544"/>
      <c r="H861" s="544"/>
    </row>
    <row r="862" spans="5:8">
      <c r="E862" s="583"/>
      <c r="F862" s="544"/>
      <c r="G862" s="544"/>
      <c r="H862" s="544"/>
    </row>
    <row r="863" spans="5:8">
      <c r="E863" s="583"/>
      <c r="F863" s="544"/>
      <c r="G863" s="544"/>
      <c r="H863" s="544"/>
    </row>
    <row r="864" spans="5:8">
      <c r="E864" s="583"/>
      <c r="F864" s="544"/>
      <c r="G864" s="544"/>
      <c r="H864" s="544"/>
    </row>
    <row r="865" spans="5:8">
      <c r="E865" s="583"/>
      <c r="F865" s="544"/>
      <c r="G865" s="544"/>
      <c r="H865" s="544"/>
    </row>
    <row r="866" spans="5:8">
      <c r="E866" s="583"/>
      <c r="F866" s="544"/>
      <c r="G866" s="544"/>
      <c r="H866" s="544"/>
    </row>
    <row r="867" spans="5:8">
      <c r="E867" s="583"/>
      <c r="F867" s="544"/>
      <c r="G867" s="544"/>
      <c r="H867" s="544"/>
    </row>
    <row r="868" spans="5:8">
      <c r="E868" s="583"/>
      <c r="F868" s="544"/>
      <c r="G868" s="544"/>
      <c r="H868" s="544"/>
    </row>
    <row r="869" spans="5:8">
      <c r="E869" s="583"/>
      <c r="F869" s="544"/>
      <c r="G869" s="544"/>
      <c r="H869" s="544"/>
    </row>
    <row r="870" spans="5:8">
      <c r="E870" s="583"/>
      <c r="F870" s="544"/>
      <c r="G870" s="544"/>
      <c r="H870" s="544"/>
    </row>
    <row r="871" spans="5:8">
      <c r="E871" s="583"/>
      <c r="F871" s="544"/>
      <c r="G871" s="544"/>
      <c r="H871" s="544"/>
    </row>
    <row r="872" spans="5:8">
      <c r="E872" s="583"/>
      <c r="F872" s="544"/>
      <c r="G872" s="544"/>
      <c r="H872" s="544"/>
    </row>
    <row r="873" spans="5:8">
      <c r="E873" s="583"/>
      <c r="F873" s="544"/>
      <c r="G873" s="544"/>
      <c r="H873" s="544"/>
    </row>
    <row r="874" spans="5:8">
      <c r="E874" s="583"/>
      <c r="F874" s="544"/>
      <c r="G874" s="544"/>
      <c r="H874" s="544"/>
    </row>
    <row r="875" spans="5:8">
      <c r="E875" s="583"/>
      <c r="F875" s="544"/>
      <c r="G875" s="544"/>
      <c r="H875" s="544"/>
    </row>
    <row r="876" spans="5:8">
      <c r="E876" s="583"/>
      <c r="F876" s="544"/>
      <c r="G876" s="544"/>
      <c r="H876" s="544"/>
    </row>
    <row r="877" spans="5:8">
      <c r="E877" s="583"/>
      <c r="F877" s="544"/>
      <c r="G877" s="544"/>
      <c r="H877" s="544"/>
    </row>
    <row r="878" spans="5:8">
      <c r="E878" s="583"/>
      <c r="F878" s="544"/>
      <c r="G878" s="544"/>
      <c r="H878" s="544"/>
    </row>
    <row r="879" spans="5:8">
      <c r="E879" s="583"/>
      <c r="F879" s="544"/>
      <c r="G879" s="544"/>
      <c r="H879" s="544"/>
    </row>
    <row r="880" spans="5:8">
      <c r="E880" s="583"/>
      <c r="F880" s="544"/>
      <c r="G880" s="544"/>
      <c r="H880" s="544"/>
    </row>
    <row r="881" spans="5:8">
      <c r="E881" s="583"/>
      <c r="F881" s="544"/>
      <c r="G881" s="544"/>
      <c r="H881" s="544"/>
    </row>
    <row r="882" spans="5:8">
      <c r="E882" s="583"/>
      <c r="F882" s="544"/>
      <c r="G882" s="544"/>
      <c r="H882" s="544"/>
    </row>
    <row r="883" spans="5:8">
      <c r="E883" s="583"/>
      <c r="F883" s="544"/>
      <c r="G883" s="544"/>
      <c r="H883" s="544"/>
    </row>
    <row r="884" spans="5:8">
      <c r="E884" s="583"/>
      <c r="F884" s="544"/>
      <c r="G884" s="544"/>
      <c r="H884" s="544"/>
    </row>
    <row r="885" spans="5:8">
      <c r="E885" s="583"/>
      <c r="F885" s="544"/>
      <c r="G885" s="544"/>
      <c r="H885" s="544"/>
    </row>
    <row r="886" spans="5:8">
      <c r="E886" s="583"/>
      <c r="F886" s="544"/>
      <c r="G886" s="544"/>
      <c r="H886" s="544"/>
    </row>
    <row r="887" spans="5:8">
      <c r="E887" s="583"/>
      <c r="F887" s="544"/>
      <c r="G887" s="544"/>
      <c r="H887" s="544"/>
    </row>
    <row r="888" spans="5:8">
      <c r="E888" s="583"/>
      <c r="F888" s="544"/>
      <c r="G888" s="544"/>
      <c r="H888" s="544"/>
    </row>
    <row r="889" spans="5:8">
      <c r="E889" s="583"/>
      <c r="F889" s="544"/>
      <c r="G889" s="544"/>
      <c r="H889" s="544"/>
    </row>
    <row r="890" spans="5:8">
      <c r="E890" s="583"/>
      <c r="F890" s="544"/>
      <c r="G890" s="544"/>
      <c r="H890" s="544"/>
    </row>
    <row r="891" spans="5:8">
      <c r="E891" s="583"/>
      <c r="F891" s="544"/>
      <c r="G891" s="544"/>
      <c r="H891" s="544"/>
    </row>
    <row r="892" spans="5:8">
      <c r="E892" s="583"/>
      <c r="F892" s="544"/>
      <c r="G892" s="544"/>
      <c r="H892" s="544"/>
    </row>
    <row r="893" spans="5:8">
      <c r="E893" s="583"/>
      <c r="F893" s="544"/>
      <c r="G893" s="544"/>
      <c r="H893" s="544"/>
    </row>
    <row r="894" spans="5:8">
      <c r="E894" s="583"/>
      <c r="F894" s="544"/>
      <c r="G894" s="544"/>
      <c r="H894" s="544"/>
    </row>
    <row r="895" spans="5:8">
      <c r="E895" s="583"/>
      <c r="F895" s="544"/>
      <c r="G895" s="544"/>
      <c r="H895" s="544"/>
    </row>
    <row r="896" spans="5:8">
      <c r="E896" s="583"/>
      <c r="F896" s="544"/>
      <c r="G896" s="544"/>
      <c r="H896" s="544"/>
    </row>
    <row r="897" spans="5:8">
      <c r="E897" s="583"/>
      <c r="F897" s="544"/>
      <c r="G897" s="544"/>
      <c r="H897" s="544"/>
    </row>
    <row r="898" spans="5:8">
      <c r="E898" s="583"/>
      <c r="F898" s="544"/>
      <c r="G898" s="544"/>
      <c r="H898" s="544"/>
    </row>
    <row r="899" spans="5:8">
      <c r="E899" s="583"/>
      <c r="F899" s="544"/>
      <c r="G899" s="544"/>
      <c r="H899" s="544"/>
    </row>
    <row r="900" spans="5:8">
      <c r="E900" s="583"/>
      <c r="F900" s="544"/>
      <c r="G900" s="544"/>
      <c r="H900" s="544"/>
    </row>
    <row r="901" spans="5:8">
      <c r="E901" s="583"/>
      <c r="F901" s="544"/>
      <c r="G901" s="544"/>
      <c r="H901" s="544"/>
    </row>
    <row r="902" spans="5:8">
      <c r="E902" s="583"/>
      <c r="F902" s="544"/>
      <c r="G902" s="544"/>
      <c r="H902" s="544"/>
    </row>
    <row r="903" spans="5:8">
      <c r="E903" s="583"/>
      <c r="F903" s="544"/>
      <c r="G903" s="544"/>
      <c r="H903" s="544"/>
    </row>
    <row r="904" spans="5:8">
      <c r="E904" s="583"/>
      <c r="F904" s="544"/>
      <c r="G904" s="544"/>
      <c r="H904" s="544"/>
    </row>
    <row r="905" spans="5:8">
      <c r="E905" s="583"/>
      <c r="F905" s="544"/>
      <c r="G905" s="544"/>
      <c r="H905" s="544"/>
    </row>
    <row r="906" spans="5:8">
      <c r="E906" s="583"/>
      <c r="F906" s="544"/>
      <c r="G906" s="544"/>
      <c r="H906" s="544"/>
    </row>
    <row r="907" spans="5:8">
      <c r="E907" s="583"/>
      <c r="F907" s="544"/>
      <c r="G907" s="544"/>
      <c r="H907" s="544"/>
    </row>
    <row r="908" spans="5:8">
      <c r="E908" s="583"/>
      <c r="F908" s="544"/>
      <c r="G908" s="544"/>
      <c r="H908" s="544"/>
    </row>
    <row r="909" spans="5:8">
      <c r="E909" s="583"/>
      <c r="F909" s="544"/>
      <c r="G909" s="544"/>
      <c r="H909" s="544"/>
    </row>
    <row r="910" spans="5:8">
      <c r="E910" s="583"/>
      <c r="F910" s="544"/>
      <c r="G910" s="544"/>
      <c r="H910" s="544"/>
    </row>
    <row r="911" spans="5:8">
      <c r="E911" s="583"/>
      <c r="F911" s="544"/>
      <c r="G911" s="544"/>
      <c r="H911" s="544"/>
    </row>
    <row r="912" spans="5:8">
      <c r="E912" s="583"/>
      <c r="F912" s="544"/>
      <c r="G912" s="544"/>
      <c r="H912" s="544"/>
    </row>
    <row r="913" spans="5:8">
      <c r="E913" s="583"/>
      <c r="F913" s="544"/>
      <c r="G913" s="544"/>
      <c r="H913" s="544"/>
    </row>
    <row r="914" spans="5:8">
      <c r="E914" s="583"/>
      <c r="F914" s="544"/>
      <c r="G914" s="544"/>
      <c r="H914" s="544"/>
    </row>
    <row r="915" spans="5:8">
      <c r="E915" s="583"/>
      <c r="F915" s="544"/>
      <c r="G915" s="544"/>
      <c r="H915" s="544"/>
    </row>
    <row r="916" spans="5:8">
      <c r="E916" s="583"/>
      <c r="F916" s="544"/>
      <c r="G916" s="544"/>
      <c r="H916" s="544"/>
    </row>
    <row r="917" spans="5:8">
      <c r="E917" s="583"/>
      <c r="F917" s="544"/>
      <c r="G917" s="544"/>
      <c r="H917" s="544"/>
    </row>
    <row r="918" spans="5:8">
      <c r="E918" s="583"/>
      <c r="F918" s="544"/>
      <c r="G918" s="544"/>
      <c r="H918" s="544"/>
    </row>
    <row r="919" spans="5:8">
      <c r="E919" s="583"/>
      <c r="F919" s="544"/>
      <c r="G919" s="544"/>
      <c r="H919" s="544"/>
    </row>
    <row r="920" spans="5:8">
      <c r="E920" s="583"/>
      <c r="F920" s="544"/>
      <c r="G920" s="544"/>
      <c r="H920" s="544"/>
    </row>
    <row r="921" spans="5:8">
      <c r="E921" s="583"/>
      <c r="F921" s="544"/>
      <c r="G921" s="544"/>
      <c r="H921" s="544"/>
    </row>
    <row r="922" spans="5:8">
      <c r="E922" s="583"/>
      <c r="F922" s="544"/>
      <c r="G922" s="544"/>
      <c r="H922" s="544"/>
    </row>
    <row r="923" spans="5:8">
      <c r="E923" s="583"/>
      <c r="F923" s="544"/>
      <c r="G923" s="544"/>
      <c r="H923" s="544"/>
    </row>
    <row r="924" spans="5:8">
      <c r="E924" s="583"/>
      <c r="F924" s="544"/>
      <c r="G924" s="544"/>
      <c r="H924" s="544"/>
    </row>
    <row r="925" spans="5:8">
      <c r="E925" s="583"/>
      <c r="F925" s="544"/>
      <c r="G925" s="544"/>
      <c r="H925" s="544"/>
    </row>
    <row r="926" spans="5:8">
      <c r="E926" s="583"/>
      <c r="F926" s="544"/>
      <c r="G926" s="544"/>
      <c r="H926" s="544"/>
    </row>
    <row r="927" spans="5:8">
      <c r="E927" s="583"/>
      <c r="F927" s="544"/>
      <c r="G927" s="544"/>
      <c r="H927" s="544"/>
    </row>
    <row r="928" spans="5:8">
      <c r="E928" s="583"/>
      <c r="F928" s="544"/>
      <c r="G928" s="544"/>
      <c r="H928" s="544"/>
    </row>
    <row r="929" spans="5:8">
      <c r="E929" s="583"/>
      <c r="F929" s="544"/>
      <c r="G929" s="544"/>
      <c r="H929" s="544"/>
    </row>
    <row r="930" spans="5:8">
      <c r="E930" s="583"/>
      <c r="F930" s="544"/>
      <c r="G930" s="544"/>
      <c r="H930" s="544"/>
    </row>
    <row r="931" spans="5:8">
      <c r="E931" s="583"/>
      <c r="F931" s="544"/>
      <c r="G931" s="544"/>
      <c r="H931" s="544"/>
    </row>
    <row r="932" spans="5:8">
      <c r="E932" s="583"/>
      <c r="F932" s="544"/>
      <c r="G932" s="544"/>
      <c r="H932" s="544"/>
    </row>
    <row r="933" spans="5:8">
      <c r="E933" s="583"/>
      <c r="F933" s="544"/>
      <c r="G933" s="544"/>
      <c r="H933" s="544"/>
    </row>
    <row r="934" spans="5:8">
      <c r="E934" s="583"/>
      <c r="F934" s="544"/>
      <c r="G934" s="544"/>
      <c r="H934" s="544"/>
    </row>
    <row r="935" spans="5:8">
      <c r="E935" s="583"/>
      <c r="F935" s="544"/>
      <c r="G935" s="544"/>
      <c r="H935" s="544"/>
    </row>
    <row r="936" spans="5:8">
      <c r="E936" s="583"/>
      <c r="F936" s="544"/>
      <c r="G936" s="544"/>
      <c r="H936" s="544"/>
    </row>
    <row r="937" spans="5:8">
      <c r="E937" s="583"/>
      <c r="F937" s="544"/>
      <c r="G937" s="544"/>
      <c r="H937" s="544"/>
    </row>
    <row r="938" spans="5:8">
      <c r="E938" s="583"/>
      <c r="F938" s="544"/>
      <c r="G938" s="544"/>
      <c r="H938" s="544"/>
    </row>
    <row r="939" spans="5:8">
      <c r="E939" s="583"/>
      <c r="F939" s="544"/>
      <c r="G939" s="544"/>
      <c r="H939" s="544"/>
    </row>
    <row r="940" spans="5:8">
      <c r="E940" s="583"/>
      <c r="F940" s="544"/>
      <c r="G940" s="544"/>
      <c r="H940" s="544"/>
    </row>
    <row r="941" spans="5:8">
      <c r="E941" s="583"/>
      <c r="F941" s="544"/>
      <c r="G941" s="544"/>
      <c r="H941" s="544"/>
    </row>
    <row r="942" spans="5:8">
      <c r="E942" s="583"/>
      <c r="F942" s="544"/>
      <c r="G942" s="544"/>
      <c r="H942" s="544"/>
    </row>
    <row r="943" spans="5:8">
      <c r="E943" s="583"/>
      <c r="F943" s="544"/>
      <c r="G943" s="544"/>
      <c r="H943" s="544"/>
    </row>
    <row r="944" spans="5:8">
      <c r="E944" s="583"/>
      <c r="F944" s="544"/>
      <c r="G944" s="544"/>
      <c r="H944" s="544"/>
    </row>
    <row r="945" spans="5:8">
      <c r="E945" s="583"/>
      <c r="F945" s="544"/>
      <c r="G945" s="544"/>
      <c r="H945" s="544"/>
    </row>
    <row r="946" spans="5:8">
      <c r="E946" s="583"/>
      <c r="F946" s="544"/>
      <c r="G946" s="544"/>
      <c r="H946" s="544"/>
    </row>
    <row r="947" spans="5:8">
      <c r="E947" s="583"/>
      <c r="F947" s="544"/>
      <c r="G947" s="544"/>
      <c r="H947" s="544"/>
    </row>
    <row r="948" spans="5:8">
      <c r="E948" s="583"/>
      <c r="F948" s="544"/>
      <c r="G948" s="544"/>
      <c r="H948" s="544"/>
    </row>
    <row r="949" spans="5:8">
      <c r="E949" s="583"/>
      <c r="F949" s="544"/>
      <c r="G949" s="544"/>
      <c r="H949" s="544"/>
    </row>
    <row r="950" spans="5:8">
      <c r="E950" s="583"/>
      <c r="F950" s="544"/>
      <c r="G950" s="544"/>
      <c r="H950" s="544"/>
    </row>
    <row r="951" spans="5:8">
      <c r="E951" s="583"/>
      <c r="F951" s="544"/>
      <c r="G951" s="544"/>
      <c r="H951" s="544"/>
    </row>
    <row r="952" spans="5:8">
      <c r="E952" s="583"/>
      <c r="F952" s="544"/>
      <c r="G952" s="544"/>
      <c r="H952" s="544"/>
    </row>
    <row r="953" spans="5:8">
      <c r="E953" s="583"/>
      <c r="F953" s="544"/>
      <c r="G953" s="544"/>
      <c r="H953" s="544"/>
    </row>
    <row r="954" spans="5:8">
      <c r="E954" s="583"/>
      <c r="F954" s="544"/>
      <c r="G954" s="544"/>
      <c r="H954" s="544"/>
    </row>
    <row r="955" spans="5:8">
      <c r="E955" s="583"/>
      <c r="F955" s="544"/>
      <c r="G955" s="544"/>
      <c r="H955" s="544"/>
    </row>
    <row r="956" spans="5:8">
      <c r="E956" s="583"/>
      <c r="F956" s="544"/>
      <c r="G956" s="544"/>
      <c r="H956" s="544"/>
    </row>
    <row r="957" spans="5:8">
      <c r="E957" s="583"/>
      <c r="F957" s="544"/>
      <c r="G957" s="544"/>
      <c r="H957" s="544"/>
    </row>
    <row r="958" spans="5:8">
      <c r="E958" s="583"/>
      <c r="F958" s="544"/>
      <c r="G958" s="544"/>
      <c r="H958" s="544"/>
    </row>
    <row r="959" spans="5:8">
      <c r="E959" s="583"/>
      <c r="F959" s="544"/>
      <c r="G959" s="544"/>
      <c r="H959" s="544"/>
    </row>
    <row r="960" spans="5:8">
      <c r="E960" s="583"/>
      <c r="F960" s="544"/>
      <c r="G960" s="544"/>
      <c r="H960" s="544"/>
    </row>
    <row r="961" spans="5:8">
      <c r="E961" s="583"/>
      <c r="F961" s="544"/>
      <c r="G961" s="544"/>
      <c r="H961" s="544"/>
    </row>
    <row r="962" spans="5:8">
      <c r="E962" s="583"/>
      <c r="F962" s="544"/>
      <c r="G962" s="544"/>
      <c r="H962" s="544"/>
    </row>
    <row r="963" spans="5:8">
      <c r="E963" s="583"/>
      <c r="F963" s="544"/>
      <c r="G963" s="544"/>
      <c r="H963" s="544"/>
    </row>
    <row r="964" spans="5:8">
      <c r="E964" s="583"/>
      <c r="F964" s="544"/>
      <c r="G964" s="544"/>
      <c r="H964" s="544"/>
    </row>
    <row r="965" spans="5:8">
      <c r="E965" s="583"/>
      <c r="F965" s="544"/>
      <c r="G965" s="544"/>
      <c r="H965" s="544"/>
    </row>
    <row r="966" spans="5:8">
      <c r="E966" s="583"/>
      <c r="F966" s="544"/>
      <c r="G966" s="544"/>
      <c r="H966" s="544"/>
    </row>
    <row r="967" spans="5:8">
      <c r="E967" s="583"/>
      <c r="F967" s="544"/>
      <c r="G967" s="544"/>
      <c r="H967" s="544"/>
    </row>
    <row r="968" spans="5:8">
      <c r="E968" s="583"/>
      <c r="F968" s="544"/>
      <c r="G968" s="544"/>
      <c r="H968" s="544"/>
    </row>
    <row r="969" spans="5:8">
      <c r="E969" s="583"/>
      <c r="F969" s="544"/>
      <c r="G969" s="544"/>
      <c r="H969" s="544"/>
    </row>
    <row r="970" spans="5:8">
      <c r="E970" s="583"/>
      <c r="F970" s="544"/>
      <c r="G970" s="544"/>
      <c r="H970" s="544"/>
    </row>
    <row r="971" spans="5:8">
      <c r="E971" s="583"/>
      <c r="F971" s="544"/>
      <c r="G971" s="544"/>
      <c r="H971" s="544"/>
    </row>
    <row r="972" spans="5:8">
      <c r="E972" s="583"/>
      <c r="F972" s="544"/>
      <c r="G972" s="544"/>
      <c r="H972" s="544"/>
    </row>
    <row r="973" spans="5:8">
      <c r="E973" s="583"/>
      <c r="F973" s="544"/>
      <c r="G973" s="544"/>
      <c r="H973" s="544"/>
    </row>
    <row r="974" spans="5:8">
      <c r="E974" s="583"/>
      <c r="F974" s="544"/>
      <c r="G974" s="544"/>
      <c r="H974" s="544"/>
    </row>
    <row r="975" spans="5:8">
      <c r="E975" s="583"/>
      <c r="F975" s="544"/>
      <c r="G975" s="544"/>
      <c r="H975" s="544"/>
    </row>
    <row r="976" spans="5:8">
      <c r="E976" s="583"/>
      <c r="F976" s="544"/>
      <c r="G976" s="544"/>
      <c r="H976" s="544"/>
    </row>
    <row r="977" spans="5:8">
      <c r="E977" s="583"/>
      <c r="F977" s="544"/>
      <c r="G977" s="544"/>
      <c r="H977" s="544"/>
    </row>
    <row r="978" spans="5:8">
      <c r="E978" s="583"/>
      <c r="F978" s="544"/>
      <c r="G978" s="544"/>
      <c r="H978" s="544"/>
    </row>
    <row r="979" spans="5:8">
      <c r="E979" s="583"/>
      <c r="F979" s="544"/>
      <c r="G979" s="544"/>
      <c r="H979" s="544"/>
    </row>
    <row r="980" spans="5:8">
      <c r="E980" s="583"/>
      <c r="F980" s="544"/>
      <c r="G980" s="544"/>
      <c r="H980" s="544"/>
    </row>
    <row r="981" spans="5:8">
      <c r="E981" s="583"/>
      <c r="F981" s="544"/>
      <c r="G981" s="544"/>
      <c r="H981" s="544"/>
    </row>
    <row r="982" spans="5:8">
      <c r="E982" s="583"/>
      <c r="F982" s="544"/>
      <c r="G982" s="544"/>
      <c r="H982" s="544"/>
    </row>
    <row r="983" spans="5:8">
      <c r="E983" s="583"/>
      <c r="F983" s="544"/>
      <c r="G983" s="544"/>
      <c r="H983" s="544"/>
    </row>
    <row r="984" spans="5:8">
      <c r="E984" s="583"/>
      <c r="F984" s="544"/>
      <c r="G984" s="544"/>
      <c r="H984" s="544"/>
    </row>
    <row r="985" spans="5:8">
      <c r="E985" s="583"/>
      <c r="F985" s="544"/>
      <c r="G985" s="544"/>
      <c r="H985" s="544"/>
    </row>
    <row r="986" spans="5:8">
      <c r="E986" s="583"/>
      <c r="F986" s="544"/>
      <c r="G986" s="544"/>
      <c r="H986" s="544"/>
    </row>
    <row r="987" spans="5:8">
      <c r="E987" s="583"/>
      <c r="F987" s="544"/>
      <c r="G987" s="544"/>
      <c r="H987" s="544"/>
    </row>
    <row r="988" spans="5:8">
      <c r="E988" s="583"/>
      <c r="F988" s="544"/>
      <c r="G988" s="544"/>
      <c r="H988" s="544"/>
    </row>
    <row r="989" spans="5:8">
      <c r="E989" s="583"/>
      <c r="F989" s="544"/>
      <c r="G989" s="544"/>
      <c r="H989" s="544"/>
    </row>
    <row r="990" spans="5:8">
      <c r="E990" s="583"/>
      <c r="F990" s="544"/>
      <c r="G990" s="544"/>
      <c r="H990" s="544"/>
    </row>
    <row r="991" spans="5:8">
      <c r="E991" s="583"/>
      <c r="F991" s="544"/>
      <c r="G991" s="544"/>
      <c r="H991" s="544"/>
    </row>
    <row r="992" spans="5:8">
      <c r="E992" s="583"/>
      <c r="F992" s="544"/>
      <c r="G992" s="544"/>
      <c r="H992" s="544"/>
    </row>
    <row r="993" spans="5:8">
      <c r="E993" s="583"/>
      <c r="F993" s="544"/>
      <c r="G993" s="544"/>
      <c r="H993" s="544"/>
    </row>
    <row r="994" spans="5:8">
      <c r="E994" s="583"/>
      <c r="F994" s="544"/>
      <c r="G994" s="544"/>
      <c r="H994" s="544"/>
    </row>
    <row r="995" spans="5:8">
      <c r="E995" s="583"/>
      <c r="F995" s="544"/>
      <c r="G995" s="544"/>
      <c r="H995" s="544"/>
    </row>
    <row r="996" spans="5:8">
      <c r="E996" s="583"/>
      <c r="F996" s="544"/>
      <c r="G996" s="544"/>
      <c r="H996" s="544"/>
    </row>
    <row r="997" spans="5:8">
      <c r="E997" s="583"/>
      <c r="F997" s="544"/>
      <c r="G997" s="544"/>
      <c r="H997" s="544"/>
    </row>
    <row r="998" spans="5:8">
      <c r="E998" s="583"/>
      <c r="F998" s="544"/>
      <c r="G998" s="544"/>
      <c r="H998" s="544"/>
    </row>
    <row r="999" spans="5:8">
      <c r="E999" s="583"/>
      <c r="F999" s="544"/>
      <c r="G999" s="544"/>
      <c r="H999" s="544"/>
    </row>
    <row r="1000" spans="5:8">
      <c r="E1000" s="583"/>
      <c r="F1000" s="544"/>
      <c r="G1000" s="544"/>
      <c r="H1000" s="544"/>
    </row>
    <row r="1001" spans="5:8">
      <c r="E1001" s="583"/>
      <c r="F1001" s="544"/>
      <c r="G1001" s="544"/>
      <c r="H1001" s="544"/>
    </row>
    <row r="1002" spans="5:8">
      <c r="E1002" s="583"/>
      <c r="F1002" s="544"/>
      <c r="G1002" s="544"/>
      <c r="H1002" s="544"/>
    </row>
    <row r="1003" spans="5:8">
      <c r="E1003" s="583"/>
      <c r="F1003" s="544"/>
      <c r="G1003" s="544"/>
      <c r="H1003" s="544"/>
    </row>
    <row r="1004" spans="5:8">
      <c r="E1004" s="583"/>
      <c r="F1004" s="544"/>
      <c r="G1004" s="544"/>
      <c r="H1004" s="544"/>
    </row>
    <row r="1005" spans="5:8">
      <c r="E1005" s="583"/>
      <c r="F1005" s="544"/>
      <c r="G1005" s="544"/>
      <c r="H1005" s="544"/>
    </row>
    <row r="1006" spans="5:8">
      <c r="E1006" s="583"/>
      <c r="F1006" s="544"/>
      <c r="G1006" s="544"/>
      <c r="H1006" s="544"/>
    </row>
    <row r="1007" spans="5:8">
      <c r="E1007" s="583"/>
      <c r="F1007" s="544"/>
      <c r="G1007" s="544"/>
      <c r="H1007" s="544"/>
    </row>
    <row r="1008" spans="5:8">
      <c r="E1008" s="583"/>
      <c r="F1008" s="544"/>
      <c r="G1008" s="544"/>
      <c r="H1008" s="544"/>
    </row>
    <row r="1009" spans="5:8">
      <c r="E1009" s="583"/>
      <c r="F1009" s="544"/>
      <c r="G1009" s="544"/>
      <c r="H1009" s="544"/>
    </row>
    <row r="1010" spans="5:8">
      <c r="E1010" s="583"/>
      <c r="F1010" s="544"/>
      <c r="G1010" s="544"/>
      <c r="H1010" s="544"/>
    </row>
    <row r="1011" spans="5:8">
      <c r="E1011" s="583"/>
      <c r="F1011" s="544"/>
      <c r="G1011" s="544"/>
      <c r="H1011" s="544"/>
    </row>
    <row r="1012" spans="5:8">
      <c r="E1012" s="583"/>
      <c r="F1012" s="544"/>
      <c r="G1012" s="544"/>
      <c r="H1012" s="544"/>
    </row>
    <row r="1013" spans="5:8">
      <c r="E1013" s="583"/>
      <c r="F1013" s="544"/>
      <c r="G1013" s="544"/>
      <c r="H1013" s="544"/>
    </row>
    <row r="1014" spans="5:8">
      <c r="E1014" s="583"/>
      <c r="F1014" s="544"/>
      <c r="G1014" s="544"/>
      <c r="H1014" s="544"/>
    </row>
    <row r="1015" spans="5:8">
      <c r="E1015" s="583"/>
      <c r="F1015" s="544"/>
      <c r="G1015" s="544"/>
      <c r="H1015" s="544"/>
    </row>
    <row r="1016" spans="5:8">
      <c r="E1016" s="583"/>
      <c r="F1016" s="544"/>
      <c r="G1016" s="544"/>
      <c r="H1016" s="544"/>
    </row>
    <row r="1017" spans="5:8">
      <c r="E1017" s="583"/>
      <c r="F1017" s="544"/>
      <c r="G1017" s="544"/>
      <c r="H1017" s="544"/>
    </row>
    <row r="1018" spans="5:8">
      <c r="E1018" s="583"/>
      <c r="F1018" s="544"/>
      <c r="G1018" s="544"/>
      <c r="H1018" s="544"/>
    </row>
    <row r="1019" spans="5:8">
      <c r="E1019" s="583"/>
      <c r="F1019" s="544"/>
      <c r="G1019" s="544"/>
      <c r="H1019" s="544"/>
    </row>
    <row r="1020" spans="5:8">
      <c r="E1020" s="583"/>
      <c r="F1020" s="544"/>
      <c r="G1020" s="544"/>
      <c r="H1020" s="544"/>
    </row>
    <row r="1021" spans="5:8">
      <c r="E1021" s="583"/>
      <c r="F1021" s="544"/>
      <c r="G1021" s="544"/>
      <c r="H1021" s="544"/>
    </row>
    <row r="1022" spans="5:8">
      <c r="E1022" s="583"/>
      <c r="F1022" s="544"/>
      <c r="G1022" s="544"/>
      <c r="H1022" s="544"/>
    </row>
    <row r="1023" spans="5:8">
      <c r="E1023" s="583"/>
      <c r="F1023" s="544"/>
      <c r="G1023" s="544"/>
      <c r="H1023" s="544"/>
    </row>
    <row r="1024" spans="5:8">
      <c r="E1024" s="583"/>
      <c r="F1024" s="544"/>
      <c r="G1024" s="544"/>
      <c r="H1024" s="544"/>
    </row>
    <row r="1025" spans="5:8">
      <c r="E1025" s="583"/>
      <c r="F1025" s="544"/>
      <c r="G1025" s="544"/>
      <c r="H1025" s="544"/>
    </row>
    <row r="1026" spans="5:8">
      <c r="E1026" s="583"/>
      <c r="F1026" s="544"/>
      <c r="G1026" s="544"/>
      <c r="H1026" s="544"/>
    </row>
    <row r="1027" spans="5:8">
      <c r="E1027" s="583"/>
      <c r="F1027" s="544"/>
      <c r="G1027" s="544"/>
      <c r="H1027" s="544"/>
    </row>
    <row r="1028" spans="5:8">
      <c r="E1028" s="583"/>
      <c r="F1028" s="544"/>
      <c r="G1028" s="544"/>
      <c r="H1028" s="544"/>
    </row>
    <row r="1029" spans="5:8">
      <c r="E1029" s="583"/>
      <c r="F1029" s="544"/>
      <c r="G1029" s="544"/>
      <c r="H1029" s="544"/>
    </row>
    <row r="1030" spans="5:8">
      <c r="E1030" s="583"/>
      <c r="F1030" s="544"/>
      <c r="G1030" s="544"/>
      <c r="H1030" s="544"/>
    </row>
    <row r="1031" spans="5:8">
      <c r="E1031" s="583"/>
      <c r="F1031" s="544"/>
      <c r="G1031" s="544"/>
      <c r="H1031" s="544"/>
    </row>
    <row r="1032" spans="5:8">
      <c r="E1032" s="583"/>
      <c r="F1032" s="544"/>
      <c r="G1032" s="544"/>
      <c r="H1032" s="544"/>
    </row>
    <row r="1033" spans="5:8">
      <c r="E1033" s="583"/>
      <c r="F1033" s="544"/>
      <c r="G1033" s="544"/>
      <c r="H1033" s="544"/>
    </row>
    <row r="1034" spans="5:8">
      <c r="E1034" s="583"/>
      <c r="F1034" s="544"/>
      <c r="G1034" s="544"/>
      <c r="H1034" s="544"/>
    </row>
    <row r="1035" spans="5:8">
      <c r="E1035" s="583"/>
      <c r="F1035" s="544"/>
      <c r="G1035" s="544"/>
      <c r="H1035" s="544"/>
    </row>
    <row r="1036" spans="5:8">
      <c r="E1036" s="583"/>
      <c r="F1036" s="544"/>
      <c r="G1036" s="544"/>
      <c r="H1036" s="544"/>
    </row>
    <row r="1037" spans="5:8">
      <c r="E1037" s="583"/>
      <c r="F1037" s="544"/>
      <c r="G1037" s="544"/>
      <c r="H1037" s="544"/>
    </row>
    <row r="1038" spans="5:8">
      <c r="E1038" s="583"/>
      <c r="F1038" s="544"/>
      <c r="G1038" s="544"/>
      <c r="H1038" s="544"/>
    </row>
    <row r="1039" spans="5:8">
      <c r="E1039" s="583"/>
      <c r="F1039" s="544"/>
      <c r="G1039" s="544"/>
      <c r="H1039" s="544"/>
    </row>
    <row r="1040" spans="5:8">
      <c r="E1040" s="583"/>
      <c r="F1040" s="544"/>
      <c r="G1040" s="544"/>
      <c r="H1040" s="544"/>
    </row>
    <row r="1041" spans="5:8">
      <c r="E1041" s="583"/>
      <c r="F1041" s="544"/>
      <c r="G1041" s="544"/>
      <c r="H1041" s="544"/>
    </row>
    <row r="1042" spans="5:8">
      <c r="E1042" s="583"/>
      <c r="F1042" s="544"/>
      <c r="G1042" s="544"/>
      <c r="H1042" s="544"/>
    </row>
    <row r="1043" spans="5:8">
      <c r="E1043" s="583"/>
      <c r="F1043" s="544"/>
      <c r="G1043" s="544"/>
      <c r="H1043" s="544"/>
    </row>
    <row r="1044" spans="5:8">
      <c r="E1044" s="583"/>
      <c r="F1044" s="544"/>
      <c r="G1044" s="544"/>
      <c r="H1044" s="544"/>
    </row>
    <row r="1045" spans="5:8">
      <c r="E1045" s="583"/>
      <c r="F1045" s="544"/>
      <c r="G1045" s="544"/>
      <c r="H1045" s="544"/>
    </row>
    <row r="1046" spans="5:8">
      <c r="E1046" s="583"/>
      <c r="F1046" s="544"/>
      <c r="G1046" s="544"/>
      <c r="H1046" s="544"/>
    </row>
    <row r="1047" spans="5:8">
      <c r="E1047" s="583"/>
      <c r="F1047" s="544"/>
      <c r="G1047" s="544"/>
      <c r="H1047" s="544"/>
    </row>
    <row r="1048" spans="5:8">
      <c r="E1048" s="583"/>
      <c r="F1048" s="544"/>
      <c r="G1048" s="544"/>
      <c r="H1048" s="544"/>
    </row>
    <row r="1049" spans="5:8">
      <c r="E1049" s="583"/>
      <c r="F1049" s="544"/>
      <c r="G1049" s="544"/>
      <c r="H1049" s="544"/>
    </row>
    <row r="1050" spans="5:8">
      <c r="E1050" s="583"/>
      <c r="F1050" s="544"/>
      <c r="G1050" s="544"/>
      <c r="H1050" s="544"/>
    </row>
    <row r="1051" spans="5:8">
      <c r="E1051" s="583"/>
      <c r="F1051" s="544"/>
      <c r="G1051" s="544"/>
      <c r="H1051" s="544"/>
    </row>
    <row r="1052" spans="5:8">
      <c r="E1052" s="583"/>
      <c r="F1052" s="544"/>
      <c r="G1052" s="544"/>
      <c r="H1052" s="544"/>
    </row>
    <row r="1053" spans="5:8">
      <c r="E1053" s="583"/>
      <c r="F1053" s="544"/>
      <c r="G1053" s="544"/>
      <c r="H1053" s="544"/>
    </row>
    <row r="1054" spans="5:8">
      <c r="E1054" s="583"/>
      <c r="F1054" s="544"/>
      <c r="G1054" s="544"/>
      <c r="H1054" s="544"/>
    </row>
    <row r="1055" spans="5:8">
      <c r="E1055" s="583"/>
      <c r="F1055" s="544"/>
      <c r="G1055" s="544"/>
      <c r="H1055" s="544"/>
    </row>
    <row r="1056" spans="5:8">
      <c r="E1056" s="583"/>
      <c r="F1056" s="544"/>
      <c r="G1056" s="544"/>
      <c r="H1056" s="544"/>
    </row>
    <row r="1057" spans="5:8">
      <c r="E1057" s="583"/>
      <c r="F1057" s="544"/>
      <c r="G1057" s="544"/>
      <c r="H1057" s="544"/>
    </row>
    <row r="1058" spans="5:8">
      <c r="E1058" s="583"/>
      <c r="F1058" s="544"/>
      <c r="G1058" s="544"/>
      <c r="H1058" s="544"/>
    </row>
    <row r="1059" spans="5:8">
      <c r="E1059" s="583"/>
      <c r="F1059" s="544"/>
      <c r="G1059" s="544"/>
      <c r="H1059" s="544"/>
    </row>
    <row r="1060" spans="5:8">
      <c r="E1060" s="583"/>
      <c r="F1060" s="544"/>
      <c r="G1060" s="544"/>
      <c r="H1060" s="544"/>
    </row>
    <row r="1061" spans="5:8">
      <c r="E1061" s="583"/>
      <c r="F1061" s="544"/>
      <c r="G1061" s="544"/>
      <c r="H1061" s="544"/>
    </row>
    <row r="1062" spans="5:8">
      <c r="E1062" s="583"/>
      <c r="F1062" s="544"/>
      <c r="G1062" s="544"/>
      <c r="H1062" s="544"/>
    </row>
    <row r="1063" spans="5:8">
      <c r="E1063" s="583"/>
      <c r="F1063" s="544"/>
      <c r="G1063" s="544"/>
      <c r="H1063" s="544"/>
    </row>
    <row r="1064" spans="5:8">
      <c r="E1064" s="583"/>
      <c r="F1064" s="544"/>
      <c r="G1064" s="544"/>
      <c r="H1064" s="544"/>
    </row>
    <row r="1065" spans="5:8">
      <c r="E1065" s="583"/>
      <c r="F1065" s="544"/>
      <c r="G1065" s="544"/>
      <c r="H1065" s="544"/>
    </row>
    <row r="1066" spans="5:8">
      <c r="E1066" s="583"/>
      <c r="F1066" s="544"/>
      <c r="G1066" s="544"/>
      <c r="H1066" s="544"/>
    </row>
    <row r="1067" spans="5:8">
      <c r="E1067" s="583"/>
      <c r="F1067" s="544"/>
      <c r="G1067" s="544"/>
      <c r="H1067" s="544"/>
    </row>
    <row r="1068" spans="5:8">
      <c r="E1068" s="583"/>
      <c r="F1068" s="544"/>
      <c r="G1068" s="544"/>
      <c r="H1068" s="544"/>
    </row>
    <row r="1069" spans="5:8">
      <c r="E1069" s="583"/>
      <c r="F1069" s="544"/>
      <c r="G1069" s="544"/>
      <c r="H1069" s="544"/>
    </row>
    <row r="1070" spans="5:8">
      <c r="E1070" s="583"/>
      <c r="F1070" s="544"/>
      <c r="G1070" s="544"/>
      <c r="H1070" s="544"/>
    </row>
    <row r="1071" spans="5:8">
      <c r="E1071" s="583"/>
      <c r="F1071" s="544"/>
      <c r="G1071" s="544"/>
      <c r="H1071" s="544"/>
    </row>
    <row r="1072" spans="5:8">
      <c r="E1072" s="583"/>
      <c r="F1072" s="544"/>
      <c r="G1072" s="544"/>
      <c r="H1072" s="544"/>
    </row>
    <row r="1073" spans="5:8">
      <c r="E1073" s="583"/>
      <c r="F1073" s="544"/>
      <c r="G1073" s="544"/>
      <c r="H1073" s="544"/>
    </row>
    <row r="1074" spans="5:8">
      <c r="E1074" s="583"/>
      <c r="F1074" s="544"/>
      <c r="G1074" s="544"/>
      <c r="H1074" s="544"/>
    </row>
    <row r="1075" spans="5:8">
      <c r="E1075" s="583"/>
      <c r="F1075" s="544"/>
      <c r="G1075" s="544"/>
      <c r="H1075" s="544"/>
    </row>
    <row r="1076" spans="5:8">
      <c r="E1076" s="583"/>
      <c r="F1076" s="544"/>
      <c r="G1076" s="544"/>
      <c r="H1076" s="544"/>
    </row>
    <row r="1077" spans="5:8">
      <c r="E1077" s="583"/>
      <c r="F1077" s="544"/>
      <c r="G1077" s="544"/>
      <c r="H1077" s="544"/>
    </row>
    <row r="1078" spans="5:8">
      <c r="E1078" s="583"/>
      <c r="F1078" s="544"/>
      <c r="G1078" s="544"/>
      <c r="H1078" s="544"/>
    </row>
    <row r="1079" spans="5:8">
      <c r="E1079" s="583"/>
      <c r="F1079" s="544"/>
      <c r="G1079" s="544"/>
      <c r="H1079" s="544"/>
    </row>
    <row r="1080" spans="5:8">
      <c r="E1080" s="583"/>
      <c r="F1080" s="544"/>
      <c r="G1080" s="544"/>
      <c r="H1080" s="544"/>
    </row>
    <row r="1081" spans="5:8">
      <c r="E1081" s="583"/>
      <c r="F1081" s="544"/>
      <c r="G1081" s="544"/>
      <c r="H1081" s="544"/>
    </row>
    <row r="1082" spans="5:8">
      <c r="E1082" s="583"/>
      <c r="F1082" s="544"/>
      <c r="G1082" s="544"/>
      <c r="H1082" s="544"/>
    </row>
    <row r="1083" spans="5:8">
      <c r="E1083" s="583"/>
      <c r="F1083" s="544"/>
      <c r="G1083" s="544"/>
      <c r="H1083" s="544"/>
    </row>
    <row r="1084" spans="5:8">
      <c r="E1084" s="583"/>
      <c r="F1084" s="544"/>
      <c r="G1084" s="544"/>
      <c r="H1084" s="544"/>
    </row>
    <row r="1085" spans="5:8">
      <c r="E1085" s="583"/>
      <c r="F1085" s="544"/>
      <c r="G1085" s="544"/>
      <c r="H1085" s="544"/>
    </row>
    <row r="1086" spans="5:8">
      <c r="E1086" s="583"/>
      <c r="F1086" s="544"/>
      <c r="G1086" s="544"/>
      <c r="H1086" s="544"/>
    </row>
    <row r="1087" spans="5:8">
      <c r="E1087" s="583"/>
      <c r="F1087" s="544"/>
      <c r="G1087" s="544"/>
      <c r="H1087" s="544"/>
    </row>
    <row r="1088" spans="5:8">
      <c r="E1088" s="583"/>
      <c r="F1088" s="544"/>
      <c r="G1088" s="544"/>
      <c r="H1088" s="544"/>
    </row>
    <row r="1089" spans="5:8">
      <c r="E1089" s="583"/>
      <c r="F1089" s="544"/>
      <c r="G1089" s="544"/>
      <c r="H1089" s="544"/>
    </row>
    <row r="1090" spans="5:8">
      <c r="E1090" s="583"/>
      <c r="F1090" s="544"/>
      <c r="G1090" s="544"/>
      <c r="H1090" s="544"/>
    </row>
    <row r="1091" spans="5:8">
      <c r="E1091" s="583"/>
      <c r="F1091" s="544"/>
      <c r="G1091" s="544"/>
      <c r="H1091" s="544"/>
    </row>
    <row r="1092" spans="5:8">
      <c r="E1092" s="583"/>
      <c r="F1092" s="544"/>
      <c r="G1092" s="544"/>
      <c r="H1092" s="544"/>
    </row>
    <row r="1093" spans="5:8">
      <c r="E1093" s="583"/>
      <c r="F1093" s="544"/>
      <c r="G1093" s="544"/>
      <c r="H1093" s="544"/>
    </row>
    <row r="1094" spans="5:8">
      <c r="E1094" s="583"/>
      <c r="F1094" s="544"/>
      <c r="G1094" s="544"/>
      <c r="H1094" s="544"/>
    </row>
    <row r="1095" spans="5:8">
      <c r="E1095" s="583"/>
      <c r="F1095" s="544"/>
      <c r="G1095" s="544"/>
      <c r="H1095" s="544"/>
    </row>
    <row r="1096" spans="5:8">
      <c r="E1096" s="583"/>
      <c r="F1096" s="544"/>
      <c r="G1096" s="544"/>
      <c r="H1096" s="544"/>
    </row>
    <row r="1097" spans="5:8">
      <c r="E1097" s="583"/>
      <c r="F1097" s="544"/>
      <c r="G1097" s="544"/>
      <c r="H1097" s="544"/>
    </row>
    <row r="1098" spans="5:8">
      <c r="E1098" s="583"/>
      <c r="F1098" s="544"/>
      <c r="G1098" s="544"/>
      <c r="H1098" s="544"/>
    </row>
    <row r="1099" spans="5:8">
      <c r="E1099" s="583"/>
      <c r="F1099" s="544"/>
      <c r="G1099" s="544"/>
      <c r="H1099" s="544"/>
    </row>
    <row r="1100" spans="5:8">
      <c r="E1100" s="583"/>
      <c r="F1100" s="544"/>
      <c r="G1100" s="544"/>
      <c r="H1100" s="544"/>
    </row>
    <row r="1101" spans="5:8">
      <c r="E1101" s="583"/>
      <c r="F1101" s="544"/>
      <c r="G1101" s="544"/>
      <c r="H1101" s="544"/>
    </row>
    <row r="1102" spans="5:8">
      <c r="E1102" s="583"/>
      <c r="F1102" s="544"/>
      <c r="G1102" s="544"/>
      <c r="H1102" s="544"/>
    </row>
    <row r="1103" spans="5:8">
      <c r="E1103" s="583"/>
      <c r="F1103" s="544"/>
      <c r="G1103" s="544"/>
      <c r="H1103" s="544"/>
    </row>
    <row r="1104" spans="5:8">
      <c r="E1104" s="583"/>
      <c r="F1104" s="544"/>
      <c r="G1104" s="544"/>
      <c r="H1104" s="544"/>
    </row>
    <row r="1105" spans="5:8">
      <c r="E1105" s="583"/>
      <c r="F1105" s="544"/>
      <c r="G1105" s="544"/>
      <c r="H1105" s="544"/>
    </row>
    <row r="1106" spans="5:8">
      <c r="E1106" s="583"/>
      <c r="F1106" s="544"/>
      <c r="G1106" s="544"/>
      <c r="H1106" s="544"/>
    </row>
    <row r="1107" spans="5:8">
      <c r="E1107" s="583"/>
      <c r="F1107" s="544"/>
      <c r="G1107" s="544"/>
      <c r="H1107" s="544"/>
    </row>
    <row r="1108" spans="5:8">
      <c r="E1108" s="583"/>
      <c r="F1108" s="544"/>
      <c r="G1108" s="544"/>
      <c r="H1108" s="544"/>
    </row>
    <row r="1109" spans="5:8">
      <c r="E1109" s="583"/>
      <c r="F1109" s="544"/>
      <c r="G1109" s="544"/>
      <c r="H1109" s="544"/>
    </row>
    <row r="1110" spans="5:8">
      <c r="E1110" s="583"/>
      <c r="F1110" s="544"/>
      <c r="G1110" s="544"/>
      <c r="H1110" s="544"/>
    </row>
    <row r="1111" spans="5:8">
      <c r="E1111" s="583"/>
      <c r="F1111" s="544"/>
      <c r="G1111" s="544"/>
      <c r="H1111" s="544"/>
    </row>
    <row r="1112" spans="5:8">
      <c r="E1112" s="583"/>
      <c r="F1112" s="544"/>
      <c r="G1112" s="544"/>
      <c r="H1112" s="544"/>
    </row>
    <row r="1113" spans="5:8">
      <c r="E1113" s="583"/>
      <c r="F1113" s="544"/>
      <c r="G1113" s="544"/>
      <c r="H1113" s="544"/>
    </row>
    <row r="1114" spans="5:8">
      <c r="E1114" s="583"/>
      <c r="F1114" s="544"/>
      <c r="G1114" s="544"/>
      <c r="H1114" s="544"/>
    </row>
    <row r="1115" spans="5:8">
      <c r="E1115" s="583"/>
      <c r="F1115" s="544"/>
      <c r="G1115" s="544"/>
      <c r="H1115" s="544"/>
    </row>
    <row r="1116" spans="5:8">
      <c r="E1116" s="583"/>
      <c r="F1116" s="544"/>
      <c r="G1116" s="544"/>
      <c r="H1116" s="544"/>
    </row>
    <row r="1117" spans="5:8">
      <c r="E1117" s="583"/>
      <c r="F1117" s="544"/>
      <c r="G1117" s="544"/>
      <c r="H1117" s="544"/>
    </row>
    <row r="1118" spans="5:8">
      <c r="E1118" s="583"/>
      <c r="F1118" s="544"/>
      <c r="G1118" s="544"/>
      <c r="H1118" s="544"/>
    </row>
    <row r="1119" spans="5:8">
      <c r="E1119" s="583"/>
      <c r="F1119" s="544"/>
      <c r="G1119" s="544"/>
      <c r="H1119" s="544"/>
    </row>
    <row r="1120" spans="5:8">
      <c r="E1120" s="583"/>
      <c r="F1120" s="544"/>
      <c r="G1120" s="544"/>
      <c r="H1120" s="544"/>
    </row>
    <row r="1121" spans="5:8">
      <c r="E1121" s="583"/>
      <c r="F1121" s="544"/>
      <c r="G1121" s="544"/>
      <c r="H1121" s="544"/>
    </row>
    <row r="1122" spans="5:8">
      <c r="E1122" s="583"/>
      <c r="F1122" s="544"/>
      <c r="G1122" s="544"/>
      <c r="H1122" s="544"/>
    </row>
    <row r="1123" spans="5:8">
      <c r="E1123" s="583"/>
      <c r="F1123" s="544"/>
      <c r="G1123" s="544"/>
      <c r="H1123" s="544"/>
    </row>
    <row r="1124" spans="5:8">
      <c r="E1124" s="583"/>
      <c r="F1124" s="544"/>
      <c r="G1124" s="544"/>
      <c r="H1124" s="544"/>
    </row>
    <row r="1125" spans="5:8">
      <c r="E1125" s="583"/>
      <c r="F1125" s="544"/>
      <c r="G1125" s="544"/>
      <c r="H1125" s="544"/>
    </row>
    <row r="1126" spans="5:8">
      <c r="E1126" s="583"/>
      <c r="F1126" s="544"/>
      <c r="G1126" s="544"/>
      <c r="H1126" s="544"/>
    </row>
    <row r="1127" spans="5:8">
      <c r="E1127" s="583"/>
      <c r="F1127" s="544"/>
      <c r="G1127" s="544"/>
      <c r="H1127" s="544"/>
    </row>
    <row r="1128" spans="5:8">
      <c r="E1128" s="583"/>
      <c r="F1128" s="544"/>
      <c r="G1128" s="544"/>
      <c r="H1128" s="544"/>
    </row>
    <row r="1129" spans="5:8">
      <c r="E1129" s="583"/>
      <c r="F1129" s="544"/>
      <c r="G1129" s="544"/>
      <c r="H1129" s="544"/>
    </row>
    <row r="1130" spans="5:8">
      <c r="E1130" s="583"/>
      <c r="F1130" s="544"/>
      <c r="G1130" s="544"/>
      <c r="H1130" s="544"/>
    </row>
    <row r="1131" spans="5:8">
      <c r="E1131" s="583"/>
      <c r="F1131" s="544"/>
      <c r="G1131" s="544"/>
      <c r="H1131" s="544"/>
    </row>
    <row r="1132" spans="5:8">
      <c r="E1132" s="583"/>
      <c r="F1132" s="544"/>
      <c r="G1132" s="544"/>
      <c r="H1132" s="544"/>
    </row>
    <row r="1133" spans="5:8">
      <c r="E1133" s="583"/>
      <c r="F1133" s="544"/>
      <c r="G1133" s="544"/>
      <c r="H1133" s="544"/>
    </row>
    <row r="1134" spans="5:8">
      <c r="E1134" s="583"/>
      <c r="F1134" s="544"/>
      <c r="G1134" s="544"/>
      <c r="H1134" s="544"/>
    </row>
    <row r="1135" spans="5:8">
      <c r="E1135" s="583"/>
      <c r="F1135" s="544"/>
      <c r="G1135" s="544"/>
      <c r="H1135" s="544"/>
    </row>
    <row r="1136" spans="5:8">
      <c r="E1136" s="583"/>
      <c r="F1136" s="544"/>
      <c r="G1136" s="544"/>
      <c r="H1136" s="544"/>
    </row>
    <row r="1137" spans="5:8">
      <c r="E1137" s="583"/>
      <c r="F1137" s="544"/>
      <c r="G1137" s="544"/>
      <c r="H1137" s="544"/>
    </row>
    <row r="1138" spans="5:8">
      <c r="E1138" s="583"/>
      <c r="F1138" s="544"/>
      <c r="G1138" s="544"/>
      <c r="H1138" s="544"/>
    </row>
    <row r="1139" spans="5:8">
      <c r="E1139" s="583"/>
      <c r="F1139" s="544"/>
      <c r="G1139" s="544"/>
      <c r="H1139" s="544"/>
    </row>
    <row r="1140" spans="5:8">
      <c r="E1140" s="583"/>
      <c r="F1140" s="544"/>
      <c r="G1140" s="544"/>
      <c r="H1140" s="544"/>
    </row>
    <row r="1141" spans="5:8">
      <c r="E1141" s="583"/>
      <c r="F1141" s="544"/>
      <c r="G1141" s="544"/>
      <c r="H1141" s="544"/>
    </row>
    <row r="1142" spans="5:8">
      <c r="E1142" s="583"/>
      <c r="F1142" s="544"/>
      <c r="G1142" s="544"/>
      <c r="H1142" s="544"/>
    </row>
    <row r="1143" spans="5:8">
      <c r="E1143" s="583"/>
      <c r="F1143" s="544"/>
      <c r="G1143" s="544"/>
      <c r="H1143" s="544"/>
    </row>
    <row r="1144" spans="5:8">
      <c r="E1144" s="583"/>
      <c r="F1144" s="544"/>
      <c r="G1144" s="544"/>
      <c r="H1144" s="544"/>
    </row>
    <row r="1145" spans="5:8">
      <c r="E1145" s="583"/>
      <c r="F1145" s="544"/>
      <c r="G1145" s="544"/>
      <c r="H1145" s="544"/>
    </row>
    <row r="1146" spans="5:8">
      <c r="E1146" s="583"/>
      <c r="F1146" s="544"/>
      <c r="G1146" s="544"/>
      <c r="H1146" s="544"/>
    </row>
    <row r="1147" spans="5:8">
      <c r="E1147" s="583"/>
      <c r="F1147" s="544"/>
      <c r="G1147" s="544"/>
      <c r="H1147" s="544"/>
    </row>
    <row r="1148" spans="5:8">
      <c r="E1148" s="583"/>
      <c r="F1148" s="544"/>
      <c r="G1148" s="544"/>
      <c r="H1148" s="544"/>
    </row>
    <row r="1149" spans="5:8">
      <c r="E1149" s="583"/>
      <c r="F1149" s="544"/>
      <c r="G1149" s="544"/>
      <c r="H1149" s="544"/>
    </row>
    <row r="1150" spans="5:8">
      <c r="E1150" s="583"/>
      <c r="F1150" s="544"/>
      <c r="G1150" s="544"/>
      <c r="H1150" s="544"/>
    </row>
    <row r="1151" spans="5:8">
      <c r="E1151" s="583"/>
      <c r="F1151" s="544"/>
      <c r="G1151" s="544"/>
      <c r="H1151" s="544"/>
    </row>
    <row r="1152" spans="5:8">
      <c r="E1152" s="583"/>
      <c r="F1152" s="544"/>
      <c r="G1152" s="544"/>
      <c r="H1152" s="544"/>
    </row>
    <row r="1153" spans="5:8">
      <c r="E1153" s="583"/>
      <c r="F1153" s="544"/>
      <c r="G1153" s="544"/>
      <c r="H1153" s="544"/>
    </row>
    <row r="1154" spans="5:8">
      <c r="E1154" s="583"/>
      <c r="F1154" s="544"/>
      <c r="G1154" s="544"/>
      <c r="H1154" s="544"/>
    </row>
    <row r="1155" spans="5:8">
      <c r="E1155" s="583"/>
      <c r="F1155" s="544"/>
      <c r="G1155" s="544"/>
      <c r="H1155" s="544"/>
    </row>
    <row r="1156" spans="5:8">
      <c r="E1156" s="583"/>
      <c r="F1156" s="544"/>
      <c r="G1156" s="544"/>
      <c r="H1156" s="544"/>
    </row>
    <row r="1157" spans="5:8">
      <c r="E1157" s="583"/>
      <c r="F1157" s="544"/>
      <c r="G1157" s="544"/>
      <c r="H1157" s="544"/>
    </row>
    <row r="1158" spans="5:8">
      <c r="E1158" s="583"/>
      <c r="F1158" s="544"/>
      <c r="G1158" s="544"/>
      <c r="H1158" s="544"/>
    </row>
    <row r="1159" spans="5:8">
      <c r="E1159" s="583"/>
      <c r="F1159" s="544"/>
      <c r="G1159" s="544"/>
      <c r="H1159" s="544"/>
    </row>
    <row r="1160" spans="5:8">
      <c r="E1160" s="583"/>
      <c r="F1160" s="544"/>
      <c r="G1160" s="544"/>
      <c r="H1160" s="544"/>
    </row>
    <row r="1161" spans="5:8">
      <c r="E1161" s="583"/>
      <c r="F1161" s="544"/>
      <c r="G1161" s="544"/>
      <c r="H1161" s="544"/>
    </row>
    <row r="1162" spans="5:8">
      <c r="E1162" s="583"/>
      <c r="F1162" s="544"/>
      <c r="G1162" s="544"/>
      <c r="H1162" s="544"/>
    </row>
    <row r="1163" spans="5:8">
      <c r="E1163" s="583"/>
      <c r="F1163" s="544"/>
      <c r="G1163" s="544"/>
      <c r="H1163" s="544"/>
    </row>
    <row r="1164" spans="5:8">
      <c r="E1164" s="583"/>
      <c r="F1164" s="544"/>
      <c r="G1164" s="544"/>
      <c r="H1164" s="544"/>
    </row>
    <row r="1165" spans="5:8">
      <c r="E1165" s="583"/>
      <c r="F1165" s="544"/>
      <c r="G1165" s="544"/>
      <c r="H1165" s="544"/>
    </row>
    <row r="1166" spans="5:8">
      <c r="E1166" s="583"/>
      <c r="F1166" s="544"/>
      <c r="G1166" s="544"/>
      <c r="H1166" s="544"/>
    </row>
    <row r="1167" spans="5:8">
      <c r="E1167" s="583"/>
      <c r="F1167" s="544"/>
      <c r="G1167" s="544"/>
      <c r="H1167" s="544"/>
    </row>
    <row r="1168" spans="5:8">
      <c r="E1168" s="583"/>
      <c r="F1168" s="544"/>
      <c r="G1168" s="544"/>
      <c r="H1168" s="544"/>
    </row>
    <row r="1169" spans="5:8">
      <c r="E1169" s="583"/>
      <c r="F1169" s="544"/>
      <c r="G1169" s="544"/>
      <c r="H1169" s="544"/>
    </row>
    <row r="1170" spans="5:8">
      <c r="E1170" s="583"/>
      <c r="F1170" s="544"/>
      <c r="G1170" s="544"/>
      <c r="H1170" s="544"/>
    </row>
    <row r="1171" spans="5:8">
      <c r="E1171" s="583"/>
      <c r="F1171" s="544"/>
      <c r="G1171" s="544"/>
      <c r="H1171" s="544"/>
    </row>
    <row r="1172" spans="5:8">
      <c r="E1172" s="583"/>
      <c r="F1172" s="544"/>
      <c r="G1172" s="544"/>
      <c r="H1172" s="544"/>
    </row>
    <row r="1173" spans="5:8">
      <c r="E1173" s="583"/>
      <c r="F1173" s="544"/>
      <c r="G1173" s="544"/>
      <c r="H1173" s="544"/>
    </row>
    <row r="1174" spans="5:8">
      <c r="E1174" s="583"/>
      <c r="F1174" s="544"/>
      <c r="G1174" s="544"/>
      <c r="H1174" s="544"/>
    </row>
    <row r="1175" spans="5:8">
      <c r="E1175" s="583"/>
      <c r="F1175" s="544"/>
      <c r="G1175" s="544"/>
      <c r="H1175" s="544"/>
    </row>
    <row r="1176" spans="5:8">
      <c r="E1176" s="583"/>
      <c r="F1176" s="544"/>
      <c r="G1176" s="544"/>
      <c r="H1176" s="544"/>
    </row>
    <row r="1177" spans="5:8">
      <c r="E1177" s="583"/>
      <c r="F1177" s="544"/>
      <c r="G1177" s="544"/>
      <c r="H1177" s="544"/>
    </row>
    <row r="1178" spans="5:8">
      <c r="E1178" s="583"/>
      <c r="F1178" s="544"/>
      <c r="G1178" s="544"/>
      <c r="H1178" s="544"/>
    </row>
    <row r="1179" spans="5:8">
      <c r="E1179" s="583"/>
      <c r="F1179" s="544"/>
      <c r="G1179" s="544"/>
      <c r="H1179" s="544"/>
    </row>
    <row r="1180" spans="5:8">
      <c r="E1180" s="583"/>
      <c r="F1180" s="544"/>
      <c r="G1180" s="544"/>
      <c r="H1180" s="544"/>
    </row>
    <row r="1181" spans="5:8">
      <c r="E1181" s="583"/>
      <c r="F1181" s="544"/>
      <c r="G1181" s="544"/>
      <c r="H1181" s="544"/>
    </row>
    <row r="1182" spans="5:8">
      <c r="E1182" s="583"/>
      <c r="F1182" s="544"/>
      <c r="G1182" s="544"/>
      <c r="H1182" s="544"/>
    </row>
    <row r="1183" spans="5:8">
      <c r="E1183" s="583"/>
      <c r="F1183" s="544"/>
      <c r="G1183" s="544"/>
      <c r="H1183" s="544"/>
    </row>
    <row r="1184" spans="5:8">
      <c r="E1184" s="583"/>
      <c r="F1184" s="544"/>
      <c r="G1184" s="544"/>
      <c r="H1184" s="544"/>
    </row>
    <row r="1185" spans="5:8">
      <c r="E1185" s="583"/>
      <c r="F1185" s="544"/>
      <c r="G1185" s="544"/>
      <c r="H1185" s="544"/>
    </row>
    <row r="1186" spans="5:8">
      <c r="E1186" s="583"/>
      <c r="F1186" s="544"/>
      <c r="G1186" s="544"/>
      <c r="H1186" s="544"/>
    </row>
    <row r="1187" spans="5:8">
      <c r="E1187" s="583"/>
      <c r="F1187" s="544"/>
      <c r="G1187" s="544"/>
      <c r="H1187" s="544"/>
    </row>
    <row r="1188" spans="5:8">
      <c r="E1188" s="583"/>
      <c r="F1188" s="544"/>
      <c r="G1188" s="544"/>
      <c r="H1188" s="544"/>
    </row>
    <row r="1189" spans="5:8">
      <c r="E1189" s="583"/>
      <c r="F1189" s="544"/>
      <c r="G1189" s="544"/>
      <c r="H1189" s="544"/>
    </row>
    <row r="1190" spans="5:8">
      <c r="E1190" s="583"/>
      <c r="F1190" s="544"/>
      <c r="G1190" s="544"/>
      <c r="H1190" s="544"/>
    </row>
    <row r="1191" spans="5:8">
      <c r="E1191" s="583"/>
      <c r="F1191" s="544"/>
      <c r="G1191" s="544"/>
      <c r="H1191" s="544"/>
    </row>
    <row r="1192" spans="5:8">
      <c r="E1192" s="583"/>
      <c r="F1192" s="544"/>
      <c r="G1192" s="544"/>
      <c r="H1192" s="544"/>
    </row>
    <row r="1193" spans="5:8">
      <c r="E1193" s="583"/>
      <c r="F1193" s="544"/>
      <c r="G1193" s="544"/>
      <c r="H1193" s="544"/>
    </row>
    <row r="1194" spans="5:8">
      <c r="E1194" s="583"/>
      <c r="F1194" s="544"/>
      <c r="G1194" s="544"/>
      <c r="H1194" s="544"/>
    </row>
    <row r="1195" spans="5:8">
      <c r="E1195" s="583"/>
      <c r="F1195" s="544"/>
      <c r="G1195" s="544"/>
      <c r="H1195" s="544"/>
    </row>
    <row r="1196" spans="5:8">
      <c r="E1196" s="583"/>
      <c r="F1196" s="544"/>
      <c r="G1196" s="544"/>
      <c r="H1196" s="544"/>
    </row>
    <row r="1197" spans="5:8">
      <c r="E1197" s="583"/>
      <c r="F1197" s="544"/>
      <c r="G1197" s="544"/>
      <c r="H1197" s="544"/>
    </row>
    <row r="1198" spans="5:8">
      <c r="E1198" s="583"/>
      <c r="F1198" s="544"/>
      <c r="G1198" s="544"/>
      <c r="H1198" s="544"/>
    </row>
    <row r="1199" spans="5:8">
      <c r="E1199" s="583"/>
      <c r="F1199" s="544"/>
      <c r="G1199" s="544"/>
      <c r="H1199" s="544"/>
    </row>
    <row r="1200" spans="5:8">
      <c r="E1200" s="583"/>
      <c r="F1200" s="544"/>
      <c r="G1200" s="544"/>
      <c r="H1200" s="544"/>
    </row>
    <row r="1201" spans="5:8">
      <c r="E1201" s="583"/>
      <c r="F1201" s="544"/>
      <c r="G1201" s="544"/>
      <c r="H1201" s="544"/>
    </row>
    <row r="1202" spans="5:8">
      <c r="E1202" s="583"/>
      <c r="F1202" s="544"/>
      <c r="G1202" s="544"/>
      <c r="H1202" s="544"/>
    </row>
    <row r="1203" spans="5:8">
      <c r="E1203" s="583"/>
      <c r="F1203" s="544"/>
      <c r="G1203" s="544"/>
      <c r="H1203" s="544"/>
    </row>
    <row r="1204" spans="5:8">
      <c r="E1204" s="583"/>
      <c r="F1204" s="544"/>
      <c r="G1204" s="544"/>
      <c r="H1204" s="544"/>
    </row>
    <row r="1205" spans="5:8">
      <c r="E1205" s="583"/>
      <c r="F1205" s="544"/>
      <c r="G1205" s="544"/>
      <c r="H1205" s="544"/>
    </row>
    <row r="1206" spans="5:8">
      <c r="E1206" s="583"/>
      <c r="F1206" s="544"/>
      <c r="G1206" s="544"/>
      <c r="H1206" s="544"/>
    </row>
    <row r="1207" spans="5:8">
      <c r="E1207" s="583"/>
      <c r="F1207" s="544"/>
      <c r="G1207" s="544"/>
      <c r="H1207" s="544"/>
    </row>
    <row r="1208" spans="5:8">
      <c r="E1208" s="583"/>
      <c r="F1208" s="544"/>
      <c r="G1208" s="544"/>
      <c r="H1208" s="544"/>
    </row>
    <row r="1209" spans="5:8">
      <c r="E1209" s="583"/>
      <c r="F1209" s="544"/>
      <c r="G1209" s="544"/>
      <c r="H1209" s="544"/>
    </row>
    <row r="1210" spans="5:8">
      <c r="E1210" s="583"/>
      <c r="F1210" s="544"/>
      <c r="G1210" s="544"/>
      <c r="H1210" s="544"/>
    </row>
    <row r="1211" spans="5:8">
      <c r="E1211" s="583"/>
      <c r="F1211" s="544"/>
      <c r="G1211" s="544"/>
      <c r="H1211" s="544"/>
    </row>
    <row r="1212" spans="5:8">
      <c r="E1212" s="583"/>
      <c r="F1212" s="544"/>
      <c r="G1212" s="544"/>
      <c r="H1212" s="544"/>
    </row>
    <row r="1213" spans="5:8">
      <c r="E1213" s="583"/>
      <c r="F1213" s="544"/>
      <c r="G1213" s="544"/>
      <c r="H1213" s="544"/>
    </row>
    <row r="1214" spans="5:8">
      <c r="E1214" s="583"/>
      <c r="F1214" s="544"/>
      <c r="G1214" s="544"/>
      <c r="H1214" s="544"/>
    </row>
    <row r="1215" spans="5:8">
      <c r="E1215" s="583"/>
      <c r="F1215" s="544"/>
      <c r="G1215" s="544"/>
      <c r="H1215" s="544"/>
    </row>
    <row r="1216" spans="5:8">
      <c r="E1216" s="583"/>
      <c r="F1216" s="544"/>
      <c r="G1216" s="544"/>
      <c r="H1216" s="544"/>
    </row>
    <row r="1217" spans="5:8">
      <c r="E1217" s="583"/>
      <c r="F1217" s="544"/>
      <c r="G1217" s="544"/>
      <c r="H1217" s="544"/>
    </row>
    <row r="1218" spans="5:8">
      <c r="E1218" s="583"/>
      <c r="F1218" s="544"/>
      <c r="G1218" s="544"/>
      <c r="H1218" s="544"/>
    </row>
    <row r="1219" spans="5:8">
      <c r="E1219" s="583"/>
      <c r="F1219" s="544"/>
      <c r="G1219" s="544"/>
      <c r="H1219" s="544"/>
    </row>
    <row r="1220" spans="5:8">
      <c r="E1220" s="583"/>
      <c r="F1220" s="544"/>
      <c r="G1220" s="544"/>
      <c r="H1220" s="544"/>
    </row>
    <row r="1221" spans="5:8">
      <c r="E1221" s="583"/>
      <c r="F1221" s="544"/>
      <c r="G1221" s="544"/>
      <c r="H1221" s="544"/>
    </row>
    <row r="1222" spans="5:8">
      <c r="E1222" s="583"/>
      <c r="F1222" s="544"/>
      <c r="G1222" s="544"/>
      <c r="H1222" s="544"/>
    </row>
    <row r="1223" spans="5:8">
      <c r="E1223" s="583"/>
      <c r="F1223" s="544"/>
      <c r="G1223" s="544"/>
      <c r="H1223" s="544"/>
    </row>
    <row r="1224" spans="5:8">
      <c r="E1224" s="583"/>
      <c r="F1224" s="544"/>
      <c r="G1224" s="544"/>
      <c r="H1224" s="544"/>
    </row>
    <row r="1225" spans="5:8">
      <c r="E1225" s="583"/>
      <c r="F1225" s="544"/>
      <c r="G1225" s="544"/>
      <c r="H1225" s="544"/>
    </row>
    <row r="1226" spans="5:8">
      <c r="E1226" s="583"/>
      <c r="F1226" s="544"/>
      <c r="G1226" s="544"/>
      <c r="H1226" s="544"/>
    </row>
    <row r="1227" spans="5:8">
      <c r="E1227" s="583"/>
      <c r="F1227" s="544"/>
      <c r="G1227" s="544"/>
      <c r="H1227" s="544"/>
    </row>
    <row r="1228" spans="5:8">
      <c r="E1228" s="583"/>
      <c r="F1228" s="544"/>
      <c r="G1228" s="544"/>
      <c r="H1228" s="544"/>
    </row>
    <row r="1229" spans="5:8">
      <c r="E1229" s="583"/>
      <c r="F1229" s="544"/>
      <c r="G1229" s="544"/>
      <c r="H1229" s="544"/>
    </row>
    <row r="1230" spans="5:8">
      <c r="E1230" s="583"/>
      <c r="F1230" s="544"/>
      <c r="G1230" s="544"/>
      <c r="H1230" s="544"/>
    </row>
    <row r="1231" spans="5:8">
      <c r="E1231" s="583"/>
      <c r="F1231" s="544"/>
      <c r="G1231" s="544"/>
      <c r="H1231" s="544"/>
    </row>
    <row r="1232" spans="5:8">
      <c r="E1232" s="583"/>
      <c r="F1232" s="544"/>
      <c r="G1232" s="544"/>
      <c r="H1232" s="544"/>
    </row>
    <row r="1233" spans="5:8">
      <c r="E1233" s="583"/>
      <c r="F1233" s="544"/>
      <c r="G1233" s="544"/>
      <c r="H1233" s="544"/>
    </row>
    <row r="1234" spans="5:8">
      <c r="E1234" s="583"/>
      <c r="F1234" s="544"/>
      <c r="G1234" s="544"/>
      <c r="H1234" s="544"/>
    </row>
    <row r="1235" spans="5:8">
      <c r="E1235" s="583"/>
      <c r="F1235" s="544"/>
      <c r="G1235" s="544"/>
      <c r="H1235" s="544"/>
    </row>
    <row r="1236" spans="5:8">
      <c r="E1236" s="583"/>
      <c r="F1236" s="544"/>
      <c r="G1236" s="544"/>
      <c r="H1236" s="544"/>
    </row>
    <row r="1237" spans="5:8">
      <c r="E1237" s="583"/>
      <c r="F1237" s="544"/>
      <c r="G1237" s="544"/>
      <c r="H1237" s="544"/>
    </row>
    <row r="1238" spans="5:8">
      <c r="E1238" s="583"/>
      <c r="F1238" s="544"/>
      <c r="G1238" s="544"/>
      <c r="H1238" s="544"/>
    </row>
    <row r="1239" spans="5:8">
      <c r="E1239" s="583"/>
      <c r="F1239" s="544"/>
      <c r="G1239" s="544"/>
      <c r="H1239" s="544"/>
    </row>
    <row r="1240" spans="5:8">
      <c r="E1240" s="583"/>
      <c r="F1240" s="544"/>
      <c r="G1240" s="544"/>
      <c r="H1240" s="544"/>
    </row>
    <row r="1241" spans="5:8">
      <c r="E1241" s="583"/>
      <c r="F1241" s="544"/>
      <c r="G1241" s="544"/>
      <c r="H1241" s="544"/>
    </row>
    <row r="1242" spans="5:8">
      <c r="E1242" s="583"/>
      <c r="F1242" s="544"/>
      <c r="G1242" s="544"/>
      <c r="H1242" s="544"/>
    </row>
    <row r="1243" spans="5:8">
      <c r="E1243" s="583"/>
      <c r="F1243" s="544"/>
      <c r="G1243" s="544"/>
      <c r="H1243" s="544"/>
    </row>
    <row r="1244" spans="5:8">
      <c r="E1244" s="583"/>
      <c r="F1244" s="544"/>
      <c r="G1244" s="544"/>
      <c r="H1244" s="544"/>
    </row>
    <row r="1245" spans="5:8">
      <c r="E1245" s="583"/>
      <c r="F1245" s="544"/>
      <c r="G1245" s="544"/>
      <c r="H1245" s="544"/>
    </row>
    <row r="1246" spans="5:8">
      <c r="E1246" s="583"/>
      <c r="F1246" s="544"/>
      <c r="G1246" s="544"/>
      <c r="H1246" s="544"/>
    </row>
    <row r="1247" spans="5:8">
      <c r="E1247" s="583"/>
      <c r="F1247" s="544"/>
      <c r="G1247" s="544"/>
      <c r="H1247" s="544"/>
    </row>
    <row r="1248" spans="5:8">
      <c r="E1248" s="583"/>
      <c r="F1248" s="544"/>
      <c r="G1248" s="544"/>
      <c r="H1248" s="544"/>
    </row>
    <row r="1249" spans="5:8">
      <c r="E1249" s="583"/>
      <c r="F1249" s="544"/>
      <c r="G1249" s="544"/>
      <c r="H1249" s="544"/>
    </row>
    <row r="1250" spans="5:8">
      <c r="E1250" s="583"/>
      <c r="F1250" s="544"/>
      <c r="G1250" s="544"/>
      <c r="H1250" s="544"/>
    </row>
    <row r="1251" spans="5:8">
      <c r="E1251" s="583"/>
      <c r="F1251" s="544"/>
      <c r="G1251" s="544"/>
      <c r="H1251" s="544"/>
    </row>
    <row r="1252" spans="5:8">
      <c r="E1252" s="583"/>
      <c r="F1252" s="544"/>
      <c r="G1252" s="544"/>
      <c r="H1252" s="544"/>
    </row>
    <row r="1253" spans="5:8">
      <c r="E1253" s="583"/>
      <c r="F1253" s="544"/>
      <c r="G1253" s="544"/>
      <c r="H1253" s="544"/>
    </row>
    <row r="1254" spans="5:8">
      <c r="E1254" s="583"/>
      <c r="F1254" s="544"/>
      <c r="G1254" s="544"/>
      <c r="H1254" s="544"/>
    </row>
    <row r="1255" spans="5:8">
      <c r="E1255" s="583"/>
      <c r="F1255" s="544"/>
      <c r="G1255" s="544"/>
      <c r="H1255" s="544"/>
    </row>
    <row r="1256" spans="5:8">
      <c r="E1256" s="583"/>
      <c r="F1256" s="544"/>
      <c r="G1256" s="544"/>
      <c r="H1256" s="544"/>
    </row>
    <row r="1257" spans="5:8">
      <c r="E1257" s="583"/>
      <c r="F1257" s="544"/>
      <c r="G1257" s="544"/>
      <c r="H1257" s="544"/>
    </row>
    <row r="1258" spans="5:8">
      <c r="E1258" s="583"/>
      <c r="F1258" s="544"/>
      <c r="G1258" s="544"/>
      <c r="H1258" s="544"/>
    </row>
    <row r="1259" spans="5:8">
      <c r="E1259" s="583"/>
      <c r="F1259" s="544"/>
      <c r="G1259" s="544"/>
      <c r="H1259" s="544"/>
    </row>
    <row r="1260" spans="5:8">
      <c r="E1260" s="583"/>
      <c r="F1260" s="544"/>
      <c r="G1260" s="544"/>
      <c r="H1260" s="544"/>
    </row>
    <row r="1261" spans="5:8">
      <c r="E1261" s="583"/>
      <c r="F1261" s="544"/>
      <c r="G1261" s="544"/>
      <c r="H1261" s="544"/>
    </row>
    <row r="1262" spans="5:8">
      <c r="E1262" s="583"/>
      <c r="F1262" s="544"/>
      <c r="G1262" s="544"/>
      <c r="H1262" s="544"/>
    </row>
    <row r="1263" spans="5:8">
      <c r="E1263" s="583"/>
      <c r="F1263" s="544"/>
      <c r="G1263" s="544"/>
      <c r="H1263" s="544"/>
    </row>
    <row r="1264" spans="5:8">
      <c r="E1264" s="583"/>
      <c r="F1264" s="544"/>
      <c r="G1264" s="544"/>
      <c r="H1264" s="544"/>
    </row>
    <row r="1265" spans="5:8">
      <c r="E1265" s="583"/>
      <c r="F1265" s="544"/>
      <c r="G1265" s="544"/>
      <c r="H1265" s="544"/>
    </row>
    <row r="1266" spans="5:8">
      <c r="E1266" s="583"/>
      <c r="F1266" s="544"/>
      <c r="G1266" s="544"/>
      <c r="H1266" s="544"/>
    </row>
    <row r="1267" spans="5:8">
      <c r="E1267" s="583"/>
      <c r="F1267" s="544"/>
      <c r="G1267" s="544"/>
      <c r="H1267" s="544"/>
    </row>
    <row r="1268" spans="5:8">
      <c r="E1268" s="583"/>
      <c r="F1268" s="544"/>
      <c r="G1268" s="544"/>
      <c r="H1268" s="544"/>
    </row>
    <row r="1269" spans="5:8">
      <c r="E1269" s="583"/>
      <c r="F1269" s="544"/>
      <c r="G1269" s="544"/>
      <c r="H1269" s="544"/>
    </row>
    <row r="1270" spans="5:8">
      <c r="E1270" s="583"/>
      <c r="F1270" s="544"/>
      <c r="G1270" s="544"/>
      <c r="H1270" s="544"/>
    </row>
    <row r="1271" spans="5:8">
      <c r="E1271" s="583"/>
      <c r="F1271" s="544"/>
      <c r="G1271" s="544"/>
      <c r="H1271" s="544"/>
    </row>
    <row r="1272" spans="5:8">
      <c r="E1272" s="583"/>
      <c r="F1272" s="544"/>
      <c r="G1272" s="544"/>
      <c r="H1272" s="544"/>
    </row>
    <row r="1273" spans="5:8">
      <c r="E1273" s="583"/>
      <c r="F1273" s="544"/>
      <c r="G1273" s="544"/>
      <c r="H1273" s="544"/>
    </row>
    <row r="1274" spans="5:8">
      <c r="E1274" s="583"/>
      <c r="F1274" s="544"/>
      <c r="G1274" s="544"/>
      <c r="H1274" s="544"/>
    </row>
    <row r="1275" spans="5:8">
      <c r="E1275" s="583"/>
      <c r="F1275" s="544"/>
      <c r="G1275" s="544"/>
      <c r="H1275" s="544"/>
    </row>
    <row r="1276" spans="5:8">
      <c r="E1276" s="583"/>
      <c r="F1276" s="544"/>
      <c r="G1276" s="544"/>
      <c r="H1276" s="544"/>
    </row>
    <row r="1277" spans="5:8">
      <c r="E1277" s="583"/>
      <c r="F1277" s="544"/>
      <c r="G1277" s="544"/>
      <c r="H1277" s="544"/>
    </row>
    <row r="1278" spans="5:8">
      <c r="E1278" s="583"/>
      <c r="F1278" s="544"/>
      <c r="G1278" s="544"/>
      <c r="H1278" s="544"/>
    </row>
    <row r="1279" spans="5:8">
      <c r="E1279" s="583"/>
      <c r="F1279" s="544"/>
      <c r="G1279" s="544"/>
      <c r="H1279" s="544"/>
    </row>
    <row r="1280" spans="5:8">
      <c r="E1280" s="583"/>
      <c r="F1280" s="544"/>
      <c r="G1280" s="544"/>
      <c r="H1280" s="544"/>
    </row>
    <row r="1281" spans="5:8">
      <c r="E1281" s="583"/>
      <c r="F1281" s="544"/>
      <c r="G1281" s="544"/>
      <c r="H1281" s="544"/>
    </row>
    <row r="1282" spans="5:8">
      <c r="E1282" s="583"/>
      <c r="F1282" s="544"/>
      <c r="G1282" s="544"/>
      <c r="H1282" s="544"/>
    </row>
    <row r="1283" spans="5:8">
      <c r="E1283" s="583"/>
      <c r="F1283" s="544"/>
      <c r="G1283" s="544"/>
      <c r="H1283" s="544"/>
    </row>
    <row r="1284" spans="5:8">
      <c r="E1284" s="583"/>
      <c r="F1284" s="544"/>
      <c r="G1284" s="544"/>
      <c r="H1284" s="544"/>
    </row>
    <row r="1285" spans="5:8">
      <c r="E1285" s="583"/>
      <c r="F1285" s="544"/>
      <c r="G1285" s="544"/>
      <c r="H1285" s="544"/>
    </row>
    <row r="1286" spans="5:8">
      <c r="E1286" s="583"/>
      <c r="F1286" s="544"/>
      <c r="G1286" s="544"/>
      <c r="H1286" s="544"/>
    </row>
    <row r="1287" spans="5:8">
      <c r="E1287" s="583"/>
      <c r="F1287" s="544"/>
      <c r="G1287" s="544"/>
      <c r="H1287" s="544"/>
    </row>
    <row r="1288" spans="5:8">
      <c r="E1288" s="583"/>
      <c r="F1288" s="544"/>
      <c r="G1288" s="544"/>
      <c r="H1288" s="544"/>
    </row>
    <row r="1289" spans="5:8">
      <c r="E1289" s="583"/>
      <c r="F1289" s="544"/>
      <c r="G1289" s="544"/>
      <c r="H1289" s="544"/>
    </row>
    <row r="1290" spans="5:8">
      <c r="E1290" s="583"/>
      <c r="F1290" s="544"/>
      <c r="G1290" s="544"/>
      <c r="H1290" s="544"/>
    </row>
    <row r="1291" spans="5:8">
      <c r="E1291" s="583"/>
      <c r="F1291" s="544"/>
      <c r="G1291" s="544"/>
      <c r="H1291" s="544"/>
    </row>
    <row r="1292" spans="5:8">
      <c r="E1292" s="583"/>
      <c r="F1292" s="544"/>
      <c r="G1292" s="544"/>
      <c r="H1292" s="544"/>
    </row>
    <row r="1293" spans="5:8">
      <c r="E1293" s="583"/>
      <c r="F1293" s="544"/>
      <c r="G1293" s="544"/>
      <c r="H1293" s="544"/>
    </row>
    <row r="1294" spans="5:8">
      <c r="E1294" s="583"/>
      <c r="F1294" s="544"/>
      <c r="G1294" s="544"/>
      <c r="H1294" s="544"/>
    </row>
    <row r="1295" spans="5:8">
      <c r="E1295" s="583"/>
      <c r="F1295" s="544"/>
      <c r="G1295" s="544"/>
      <c r="H1295" s="544"/>
    </row>
    <row r="1296" spans="5:8">
      <c r="E1296" s="583"/>
      <c r="F1296" s="544"/>
      <c r="G1296" s="544"/>
      <c r="H1296" s="544"/>
    </row>
    <row r="1297" spans="5:8">
      <c r="E1297" s="583"/>
      <c r="F1297" s="544"/>
      <c r="G1297" s="544"/>
      <c r="H1297" s="544"/>
    </row>
    <row r="1298" spans="5:8">
      <c r="E1298" s="583"/>
      <c r="F1298" s="544"/>
      <c r="G1298" s="544"/>
      <c r="H1298" s="544"/>
    </row>
    <row r="1299" spans="5:8">
      <c r="E1299" s="583"/>
      <c r="F1299" s="544"/>
      <c r="G1299" s="544"/>
      <c r="H1299" s="544"/>
    </row>
    <row r="1300" spans="5:8">
      <c r="E1300" s="583"/>
      <c r="F1300" s="544"/>
      <c r="G1300" s="544"/>
      <c r="H1300" s="544"/>
    </row>
    <row r="1301" spans="5:8">
      <c r="E1301" s="583"/>
      <c r="F1301" s="544"/>
      <c r="G1301" s="544"/>
      <c r="H1301" s="544"/>
    </row>
    <row r="1302" spans="5:8">
      <c r="E1302" s="583"/>
      <c r="F1302" s="544"/>
      <c r="G1302" s="544"/>
      <c r="H1302" s="544"/>
    </row>
    <row r="1303" spans="5:8">
      <c r="E1303" s="583"/>
      <c r="F1303" s="544"/>
      <c r="G1303" s="544"/>
      <c r="H1303" s="544"/>
    </row>
    <row r="1304" spans="5:8">
      <c r="E1304" s="583"/>
      <c r="F1304" s="544"/>
      <c r="G1304" s="544"/>
      <c r="H1304" s="544"/>
    </row>
    <row r="1305" spans="5:8">
      <c r="E1305" s="583"/>
      <c r="F1305" s="544"/>
      <c r="G1305" s="544"/>
      <c r="H1305" s="544"/>
    </row>
    <row r="1306" spans="5:8">
      <c r="E1306" s="583"/>
      <c r="F1306" s="544"/>
      <c r="G1306" s="544"/>
      <c r="H1306" s="544"/>
    </row>
    <row r="1307" spans="5:8">
      <c r="E1307" s="583"/>
      <c r="F1307" s="544"/>
      <c r="G1307" s="544"/>
      <c r="H1307" s="544"/>
    </row>
    <row r="1308" spans="5:8">
      <c r="E1308" s="583"/>
      <c r="F1308" s="544"/>
      <c r="G1308" s="544"/>
      <c r="H1308" s="544"/>
    </row>
    <row r="1309" spans="5:8">
      <c r="E1309" s="583"/>
      <c r="F1309" s="544"/>
      <c r="G1309" s="544"/>
      <c r="H1309" s="544"/>
    </row>
    <row r="1310" spans="5:8">
      <c r="E1310" s="583"/>
      <c r="F1310" s="544"/>
      <c r="G1310" s="544"/>
      <c r="H1310" s="544"/>
    </row>
    <row r="1311" spans="5:8">
      <c r="E1311" s="583"/>
      <c r="F1311" s="544"/>
      <c r="G1311" s="544"/>
      <c r="H1311" s="544"/>
    </row>
    <row r="1312" spans="5:8">
      <c r="E1312" s="583"/>
      <c r="F1312" s="544"/>
      <c r="G1312" s="544"/>
      <c r="H1312" s="544"/>
    </row>
    <row r="1313" spans="5:8">
      <c r="E1313" s="583"/>
      <c r="F1313" s="544"/>
      <c r="G1313" s="544"/>
      <c r="H1313" s="544"/>
    </row>
    <row r="1314" spans="5:8">
      <c r="E1314" s="583"/>
      <c r="F1314" s="544"/>
      <c r="G1314" s="544"/>
      <c r="H1314" s="544"/>
    </row>
    <row r="1315" spans="5:8">
      <c r="E1315" s="583"/>
      <c r="F1315" s="544"/>
      <c r="G1315" s="544"/>
      <c r="H1315" s="544"/>
    </row>
    <row r="1316" spans="5:8">
      <c r="E1316" s="583"/>
      <c r="F1316" s="544"/>
      <c r="G1316" s="544"/>
      <c r="H1316" s="544"/>
    </row>
    <row r="1317" spans="5:8">
      <c r="E1317" s="583"/>
      <c r="F1317" s="544"/>
      <c r="G1317" s="544"/>
      <c r="H1317" s="544"/>
    </row>
    <row r="1318" spans="5:8">
      <c r="E1318" s="583"/>
      <c r="F1318" s="544"/>
      <c r="G1318" s="544"/>
      <c r="H1318" s="544"/>
    </row>
    <row r="1319" spans="5:8">
      <c r="E1319" s="583"/>
      <c r="F1319" s="544"/>
      <c r="G1319" s="544"/>
      <c r="H1319" s="544"/>
    </row>
    <row r="1320" spans="5:8">
      <c r="E1320" s="583"/>
      <c r="F1320" s="544"/>
      <c r="G1320" s="544"/>
      <c r="H1320" s="544"/>
    </row>
    <row r="1321" spans="5:8">
      <c r="E1321" s="583"/>
      <c r="F1321" s="544"/>
      <c r="G1321" s="544"/>
      <c r="H1321" s="544"/>
    </row>
    <row r="1322" spans="5:8">
      <c r="E1322" s="583"/>
      <c r="F1322" s="544"/>
      <c r="G1322" s="544"/>
      <c r="H1322" s="544"/>
    </row>
    <row r="1323" spans="5:8">
      <c r="E1323" s="583"/>
      <c r="F1323" s="544"/>
      <c r="G1323" s="544"/>
      <c r="H1323" s="544"/>
    </row>
    <row r="1324" spans="5:8">
      <c r="E1324" s="583"/>
      <c r="F1324" s="544"/>
      <c r="G1324" s="544"/>
      <c r="H1324" s="544"/>
    </row>
    <row r="1325" spans="5:8">
      <c r="E1325" s="583"/>
      <c r="F1325" s="544"/>
      <c r="G1325" s="544"/>
      <c r="H1325" s="544"/>
    </row>
    <row r="1326" spans="5:8">
      <c r="E1326" s="583"/>
      <c r="F1326" s="544"/>
      <c r="G1326" s="544"/>
      <c r="H1326" s="544"/>
    </row>
    <row r="1327" spans="5:8">
      <c r="E1327" s="583"/>
      <c r="F1327" s="544"/>
      <c r="G1327" s="544"/>
      <c r="H1327" s="544"/>
    </row>
    <row r="1328" spans="5:8">
      <c r="E1328" s="583"/>
      <c r="F1328" s="544"/>
      <c r="G1328" s="544"/>
      <c r="H1328" s="544"/>
    </row>
    <row r="1329" spans="5:8">
      <c r="E1329" s="583"/>
      <c r="F1329" s="544"/>
      <c r="G1329" s="544"/>
      <c r="H1329" s="544"/>
    </row>
    <row r="1330" spans="5:8">
      <c r="E1330" s="583"/>
      <c r="F1330" s="544"/>
      <c r="G1330" s="544"/>
      <c r="H1330" s="544"/>
    </row>
    <row r="1331" spans="5:8">
      <c r="E1331" s="583"/>
      <c r="F1331" s="544"/>
      <c r="G1331" s="544"/>
      <c r="H1331" s="544"/>
    </row>
    <row r="1332" spans="5:8">
      <c r="E1332" s="583"/>
      <c r="F1332" s="544"/>
      <c r="G1332" s="544"/>
      <c r="H1332" s="544"/>
    </row>
    <row r="1333" spans="5:8">
      <c r="E1333" s="583"/>
      <c r="F1333" s="544"/>
      <c r="G1333" s="544"/>
      <c r="H1333" s="544"/>
    </row>
    <row r="1334" spans="5:8">
      <c r="E1334" s="583"/>
      <c r="F1334" s="544"/>
      <c r="G1334" s="544"/>
      <c r="H1334" s="544"/>
    </row>
    <row r="1335" spans="5:8">
      <c r="E1335" s="583"/>
      <c r="F1335" s="544"/>
      <c r="G1335" s="544"/>
      <c r="H1335" s="544"/>
    </row>
    <row r="1336" spans="5:8">
      <c r="E1336" s="583"/>
      <c r="F1336" s="544"/>
      <c r="G1336" s="544"/>
      <c r="H1336" s="544"/>
    </row>
    <row r="1337" spans="5:8">
      <c r="E1337" s="583"/>
      <c r="F1337" s="544"/>
      <c r="G1337" s="544"/>
      <c r="H1337" s="544"/>
    </row>
    <row r="1338" spans="5:8">
      <c r="E1338" s="583"/>
      <c r="F1338" s="544"/>
      <c r="G1338" s="544"/>
      <c r="H1338" s="544"/>
    </row>
    <row r="1339" spans="5:8">
      <c r="E1339" s="583"/>
      <c r="F1339" s="544"/>
      <c r="G1339" s="544"/>
      <c r="H1339" s="544"/>
    </row>
    <row r="1340" spans="5:8">
      <c r="E1340" s="583"/>
      <c r="F1340" s="544"/>
      <c r="G1340" s="544"/>
      <c r="H1340" s="544"/>
    </row>
    <row r="1341" spans="5:8">
      <c r="E1341" s="583"/>
      <c r="F1341" s="544"/>
      <c r="G1341" s="544"/>
      <c r="H1341" s="544"/>
    </row>
    <row r="1342" spans="5:8">
      <c r="E1342" s="583"/>
      <c r="F1342" s="544"/>
      <c r="G1342" s="544"/>
      <c r="H1342" s="544"/>
    </row>
    <row r="1343" spans="5:8">
      <c r="E1343" s="583"/>
      <c r="F1343" s="544"/>
      <c r="G1343" s="544"/>
      <c r="H1343" s="544"/>
    </row>
    <row r="1344" spans="5:8">
      <c r="E1344" s="583"/>
      <c r="F1344" s="544"/>
      <c r="G1344" s="544"/>
      <c r="H1344" s="544"/>
    </row>
    <row r="1345" spans="5:8">
      <c r="E1345" s="583"/>
      <c r="F1345" s="544"/>
      <c r="G1345" s="544"/>
      <c r="H1345" s="544"/>
    </row>
    <row r="1346" spans="5:8">
      <c r="E1346" s="583"/>
      <c r="F1346" s="544"/>
      <c r="G1346" s="544"/>
      <c r="H1346" s="544"/>
    </row>
    <row r="1347" spans="5:8">
      <c r="E1347" s="583"/>
      <c r="F1347" s="544"/>
      <c r="G1347" s="544"/>
      <c r="H1347" s="544"/>
    </row>
    <row r="1348" spans="5:8">
      <c r="E1348" s="583"/>
      <c r="F1348" s="544"/>
      <c r="G1348" s="544"/>
      <c r="H1348" s="544"/>
    </row>
    <row r="1349" spans="5:8">
      <c r="E1349" s="583"/>
      <c r="F1349" s="544"/>
      <c r="G1349" s="544"/>
      <c r="H1349" s="544"/>
    </row>
    <row r="1350" spans="5:8">
      <c r="E1350" s="583"/>
      <c r="F1350" s="544"/>
      <c r="G1350" s="544"/>
      <c r="H1350" s="544"/>
    </row>
    <row r="1351" spans="5:8">
      <c r="E1351" s="583"/>
      <c r="F1351" s="544"/>
      <c r="G1351" s="544"/>
      <c r="H1351" s="544"/>
    </row>
    <row r="1352" spans="5:8">
      <c r="E1352" s="583"/>
      <c r="F1352" s="544"/>
      <c r="G1352" s="544"/>
      <c r="H1352" s="544"/>
    </row>
    <row r="1353" spans="5:8">
      <c r="E1353" s="583"/>
      <c r="F1353" s="544"/>
      <c r="G1353" s="544"/>
      <c r="H1353" s="544"/>
    </row>
    <row r="1354" spans="5:8">
      <c r="E1354" s="583"/>
      <c r="F1354" s="544"/>
      <c r="G1354" s="544"/>
      <c r="H1354" s="544"/>
    </row>
    <row r="1355" spans="5:8">
      <c r="E1355" s="583"/>
      <c r="F1355" s="544"/>
      <c r="G1355" s="544"/>
      <c r="H1355" s="544"/>
    </row>
    <row r="1356" spans="5:8">
      <c r="E1356" s="583"/>
      <c r="F1356" s="544"/>
      <c r="G1356" s="544"/>
      <c r="H1356" s="544"/>
    </row>
    <row r="1357" spans="5:8">
      <c r="E1357" s="583"/>
      <c r="F1357" s="544"/>
      <c r="G1357" s="544"/>
      <c r="H1357" s="544"/>
    </row>
    <row r="1358" spans="5:8">
      <c r="E1358" s="583"/>
      <c r="F1358" s="544"/>
      <c r="G1358" s="544"/>
      <c r="H1358" s="544"/>
    </row>
    <row r="1359" spans="5:8">
      <c r="E1359" s="583"/>
      <c r="F1359" s="544"/>
      <c r="G1359" s="544"/>
      <c r="H1359" s="544"/>
    </row>
    <row r="1360" spans="5:8">
      <c r="E1360" s="583"/>
      <c r="F1360" s="544"/>
      <c r="G1360" s="544"/>
      <c r="H1360" s="544"/>
    </row>
    <row r="1361" spans="5:8">
      <c r="E1361" s="583"/>
      <c r="F1361" s="544"/>
      <c r="G1361" s="544"/>
      <c r="H1361" s="544"/>
    </row>
    <row r="1362" spans="5:8">
      <c r="E1362" s="583"/>
      <c r="F1362" s="544"/>
      <c r="G1362" s="544"/>
      <c r="H1362" s="544"/>
    </row>
    <row r="1363" spans="5:8">
      <c r="E1363" s="583"/>
      <c r="F1363" s="544"/>
      <c r="G1363" s="544"/>
      <c r="H1363" s="544"/>
    </row>
    <row r="1364" spans="5:8">
      <c r="E1364" s="583"/>
      <c r="F1364" s="544"/>
      <c r="G1364" s="544"/>
      <c r="H1364" s="544"/>
    </row>
    <row r="1365" spans="5:8">
      <c r="E1365" s="583"/>
      <c r="F1365" s="544"/>
      <c r="G1365" s="544"/>
      <c r="H1365" s="544"/>
    </row>
    <row r="1366" spans="5:8">
      <c r="E1366" s="583"/>
      <c r="F1366" s="544"/>
      <c r="G1366" s="544"/>
      <c r="H1366" s="544"/>
    </row>
    <row r="1367" spans="5:8">
      <c r="E1367" s="583"/>
      <c r="F1367" s="544"/>
      <c r="G1367" s="544"/>
      <c r="H1367" s="544"/>
    </row>
    <row r="1368" spans="5:8">
      <c r="E1368" s="583"/>
      <c r="F1368" s="544"/>
      <c r="G1368" s="544"/>
      <c r="H1368" s="544"/>
    </row>
    <row r="1369" spans="5:8">
      <c r="E1369" s="583"/>
      <c r="F1369" s="544"/>
      <c r="G1369" s="544"/>
      <c r="H1369" s="544"/>
    </row>
    <row r="1370" spans="5:8">
      <c r="E1370" s="583"/>
      <c r="F1370" s="544"/>
      <c r="G1370" s="544"/>
      <c r="H1370" s="544"/>
    </row>
    <row r="1371" spans="5:8">
      <c r="E1371" s="583"/>
      <c r="F1371" s="544"/>
      <c r="G1371" s="544"/>
      <c r="H1371" s="544"/>
    </row>
    <row r="1372" spans="5:8">
      <c r="E1372" s="583"/>
      <c r="F1372" s="544"/>
      <c r="G1372" s="544"/>
      <c r="H1372" s="544"/>
    </row>
    <row r="1373" spans="5:8">
      <c r="E1373" s="583"/>
      <c r="F1373" s="544"/>
      <c r="G1373" s="544"/>
      <c r="H1373" s="544"/>
    </row>
    <row r="1374" spans="5:8">
      <c r="E1374" s="583"/>
      <c r="F1374" s="544"/>
      <c r="G1374" s="544"/>
      <c r="H1374" s="544"/>
    </row>
    <row r="1375" spans="5:8">
      <c r="E1375" s="583"/>
      <c r="F1375" s="544"/>
      <c r="G1375" s="544"/>
      <c r="H1375" s="544"/>
    </row>
    <row r="1376" spans="5:8">
      <c r="E1376" s="583"/>
      <c r="F1376" s="544"/>
      <c r="G1376" s="544"/>
      <c r="H1376" s="544"/>
    </row>
    <row r="1377" spans="5:8">
      <c r="E1377" s="583"/>
      <c r="F1377" s="544"/>
      <c r="G1377" s="544"/>
      <c r="H1377" s="544"/>
    </row>
    <row r="1378" spans="5:8">
      <c r="E1378" s="583"/>
      <c r="F1378" s="544"/>
      <c r="G1378" s="544"/>
      <c r="H1378" s="544"/>
    </row>
    <row r="1379" spans="5:8">
      <c r="E1379" s="583"/>
      <c r="F1379" s="544"/>
      <c r="G1379" s="544"/>
      <c r="H1379" s="544"/>
    </row>
    <row r="1380" spans="5:8">
      <c r="E1380" s="583"/>
      <c r="F1380" s="544"/>
      <c r="G1380" s="544"/>
      <c r="H1380" s="544"/>
    </row>
    <row r="1381" spans="5:8">
      <c r="E1381" s="583"/>
      <c r="F1381" s="544"/>
      <c r="G1381" s="544"/>
      <c r="H1381" s="544"/>
    </row>
    <row r="1382" spans="5:8">
      <c r="E1382" s="583"/>
      <c r="F1382" s="544"/>
      <c r="G1382" s="544"/>
      <c r="H1382" s="544"/>
    </row>
    <row r="1383" spans="5:8">
      <c r="E1383" s="583"/>
      <c r="F1383" s="544"/>
      <c r="G1383" s="544"/>
      <c r="H1383" s="544"/>
    </row>
    <row r="1384" spans="5:8">
      <c r="E1384" s="583"/>
      <c r="F1384" s="544"/>
      <c r="G1384" s="544"/>
      <c r="H1384" s="544"/>
    </row>
    <row r="1385" spans="5:8">
      <c r="E1385" s="583"/>
      <c r="F1385" s="544"/>
      <c r="G1385" s="544"/>
      <c r="H1385" s="544"/>
    </row>
    <row r="1386" spans="5:8">
      <c r="E1386" s="583"/>
      <c r="F1386" s="544"/>
      <c r="G1386" s="544"/>
      <c r="H1386" s="544"/>
    </row>
    <row r="1387" spans="5:8">
      <c r="E1387" s="583"/>
      <c r="F1387" s="544"/>
      <c r="G1387" s="544"/>
      <c r="H1387" s="544"/>
    </row>
    <row r="1388" spans="5:8">
      <c r="E1388" s="583"/>
      <c r="F1388" s="544"/>
      <c r="G1388" s="544"/>
      <c r="H1388" s="544"/>
    </row>
    <row r="1389" spans="5:8">
      <c r="E1389" s="583"/>
      <c r="F1389" s="544"/>
      <c r="G1389" s="544"/>
      <c r="H1389" s="544"/>
    </row>
    <row r="1390" spans="5:8">
      <c r="E1390" s="583"/>
      <c r="F1390" s="544"/>
      <c r="G1390" s="544"/>
      <c r="H1390" s="544"/>
    </row>
    <row r="1391" spans="5:8">
      <c r="E1391" s="583"/>
      <c r="F1391" s="544"/>
      <c r="G1391" s="544"/>
      <c r="H1391" s="544"/>
    </row>
    <row r="1392" spans="5:8">
      <c r="E1392" s="583"/>
      <c r="F1392" s="544"/>
      <c r="G1392" s="544"/>
      <c r="H1392" s="544"/>
    </row>
    <row r="1393" spans="5:8">
      <c r="E1393" s="583"/>
      <c r="F1393" s="544"/>
      <c r="G1393" s="544"/>
      <c r="H1393" s="544"/>
    </row>
    <row r="1394" spans="5:8">
      <c r="E1394" s="583"/>
      <c r="F1394" s="544"/>
      <c r="G1394" s="544"/>
      <c r="H1394" s="544"/>
    </row>
    <row r="1395" spans="5:8">
      <c r="E1395" s="583"/>
      <c r="F1395" s="544"/>
      <c r="G1395" s="544"/>
      <c r="H1395" s="544"/>
    </row>
    <row r="1396" spans="5:8">
      <c r="E1396" s="583"/>
      <c r="F1396" s="544"/>
      <c r="G1396" s="544"/>
      <c r="H1396" s="544"/>
    </row>
    <row r="1397" spans="5:8">
      <c r="E1397" s="583"/>
      <c r="F1397" s="544"/>
      <c r="G1397" s="544"/>
      <c r="H1397" s="544"/>
    </row>
    <row r="1398" spans="5:8">
      <c r="E1398" s="583"/>
      <c r="F1398" s="544"/>
      <c r="G1398" s="544"/>
      <c r="H1398" s="544"/>
    </row>
    <row r="1399" spans="5:8">
      <c r="E1399" s="583"/>
      <c r="F1399" s="544"/>
      <c r="G1399" s="544"/>
      <c r="H1399" s="544"/>
    </row>
    <row r="1400" spans="5:8">
      <c r="E1400" s="583"/>
      <c r="F1400" s="544"/>
      <c r="G1400" s="544"/>
      <c r="H1400" s="544"/>
    </row>
    <row r="1401" spans="5:8">
      <c r="E1401" s="583"/>
      <c r="F1401" s="544"/>
      <c r="G1401" s="544"/>
      <c r="H1401" s="544"/>
    </row>
    <row r="1402" spans="5:8">
      <c r="E1402" s="583"/>
      <c r="F1402" s="544"/>
      <c r="G1402" s="544"/>
      <c r="H1402" s="544"/>
    </row>
    <row r="1403" spans="5:8">
      <c r="E1403" s="583"/>
      <c r="F1403" s="544"/>
      <c r="G1403" s="544"/>
      <c r="H1403" s="544"/>
    </row>
    <row r="1404" spans="5:8">
      <c r="E1404" s="583"/>
      <c r="F1404" s="544"/>
      <c r="G1404" s="544"/>
      <c r="H1404" s="544"/>
    </row>
    <row r="1405" spans="5:8">
      <c r="E1405" s="583"/>
      <c r="F1405" s="544"/>
      <c r="G1405" s="544"/>
      <c r="H1405" s="544"/>
    </row>
    <row r="1406" spans="5:8">
      <c r="E1406" s="583"/>
      <c r="F1406" s="544"/>
      <c r="G1406" s="544"/>
      <c r="H1406" s="544"/>
    </row>
    <row r="1407" spans="5:8">
      <c r="E1407" s="583"/>
      <c r="F1407" s="544"/>
      <c r="G1407" s="544"/>
      <c r="H1407" s="544"/>
    </row>
    <row r="1408" spans="5:8">
      <c r="E1408" s="583"/>
      <c r="F1408" s="544"/>
      <c r="G1408" s="544"/>
      <c r="H1408" s="544"/>
    </row>
    <row r="1409" spans="5:8">
      <c r="E1409" s="583"/>
      <c r="F1409" s="544"/>
      <c r="G1409" s="544"/>
      <c r="H1409" s="544"/>
    </row>
    <row r="1410" spans="5:8">
      <c r="E1410" s="583"/>
      <c r="F1410" s="544"/>
      <c r="G1410" s="544"/>
      <c r="H1410" s="544"/>
    </row>
    <row r="1411" spans="5:8">
      <c r="E1411" s="583"/>
      <c r="F1411" s="544"/>
      <c r="G1411" s="544"/>
      <c r="H1411" s="544"/>
    </row>
    <row r="1412" spans="5:8">
      <c r="E1412" s="583"/>
      <c r="F1412" s="544"/>
      <c r="G1412" s="544"/>
      <c r="H1412" s="544"/>
    </row>
    <row r="1413" spans="5:8">
      <c r="E1413" s="583"/>
      <c r="F1413" s="544"/>
      <c r="G1413" s="544"/>
      <c r="H1413" s="544"/>
    </row>
    <row r="1414" spans="5:8">
      <c r="E1414" s="583"/>
      <c r="F1414" s="544"/>
      <c r="G1414" s="544"/>
      <c r="H1414" s="544"/>
    </row>
    <row r="1415" spans="5:8">
      <c r="E1415" s="583"/>
      <c r="F1415" s="544"/>
      <c r="G1415" s="544"/>
      <c r="H1415" s="544"/>
    </row>
    <row r="1416" spans="5:8">
      <c r="E1416" s="583"/>
      <c r="F1416" s="544"/>
      <c r="G1416" s="544"/>
      <c r="H1416" s="544"/>
    </row>
    <row r="1417" spans="5:8">
      <c r="E1417" s="583"/>
      <c r="F1417" s="544"/>
      <c r="G1417" s="544"/>
      <c r="H1417" s="544"/>
    </row>
  </sheetData>
  <mergeCells count="2">
    <mergeCell ref="A1:H1"/>
    <mergeCell ref="E3:F3"/>
  </mergeCells>
  <printOptions gridLines="1" gridLinesSet="0"/>
  <pageMargins left="0.43307086614173229" right="0.19685039370078741" top="0.78740157480314965" bottom="0.78740157480314965" header="0.59055118110236227" footer="0.59055118110236227"/>
  <pageSetup paperSize="9" scale="60" orientation="portrait" horizontalDpi="300" verticalDpi="300" copies="2" r:id="rId1"/>
  <headerFooter alignWithMargins="0">
    <oddFooter>&amp;L&amp;"Arial,obyčejné"&amp;9&amp;D&amp;C&amp;"Arial,obyčejné"&amp;9Stránka &amp;P z &amp;N&amp;R&amp;"Arial CE,obyčejné"&amp;F   &amp;A</oddFooter>
  </headerFooter>
  <colBreaks count="1" manualBreakCount="1">
    <brk id="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99D9C-0DB2-44E3-9C03-B3BC88D3D29A}">
  <sheetPr codeName="List21">
    <pageSetUpPr fitToPage="1"/>
  </sheetPr>
  <dimension ref="B2:BM242"/>
  <sheetViews>
    <sheetView showGridLines="0" workbookViewId="0">
      <selection activeCell="H217" sqref="H217"/>
    </sheetView>
  </sheetViews>
  <sheetFormatPr defaultRowHeight="10"/>
  <cols>
    <col min="1" max="1" width="8.33203125" customWidth="1"/>
    <col min="2" max="2" width="1.109375" customWidth="1"/>
    <col min="3" max="3" width="4.109375" customWidth="1"/>
    <col min="4" max="4" width="4.33203125" customWidth="1"/>
    <col min="5" max="5" width="17.109375" customWidth="1"/>
    <col min="6" max="6" width="100.77734375" customWidth="1"/>
    <col min="7" max="7" width="7.44140625" customWidth="1"/>
    <col min="8" max="8" width="14" customWidth="1"/>
    <col min="9" max="9" width="15.77734375" customWidth="1"/>
    <col min="10" max="10" width="22.33203125" customWidth="1"/>
    <col min="11" max="11" width="22.33203125" hidden="1" customWidth="1"/>
    <col min="12" max="12" width="9.33203125" customWidth="1"/>
    <col min="13" max="13" width="10.77734375" hidden="1" customWidth="1"/>
    <col min="14" max="14" width="9.33203125" hidden="1" customWidth="1"/>
    <col min="15" max="20" width="14.109375" hidden="1" customWidth="1"/>
    <col min="21" max="21" width="16.33203125"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s>
  <sheetData>
    <row r="2" spans="2:46" ht="37" customHeight="1">
      <c r="L2" s="980" t="s">
        <v>5</v>
      </c>
      <c r="M2" s="981"/>
      <c r="N2" s="981"/>
      <c r="O2" s="981"/>
      <c r="P2" s="981"/>
      <c r="Q2" s="981"/>
      <c r="R2" s="981"/>
      <c r="S2" s="981"/>
      <c r="T2" s="981"/>
      <c r="U2" s="981"/>
      <c r="V2" s="981"/>
      <c r="AT2" s="16" t="s">
        <v>6820</v>
      </c>
    </row>
    <row r="3" spans="2:46" ht="7" customHeight="1">
      <c r="B3" s="17"/>
      <c r="C3" s="18"/>
      <c r="D3" s="18"/>
      <c r="E3" s="18"/>
      <c r="F3" s="18"/>
      <c r="G3" s="18"/>
      <c r="H3" s="18"/>
      <c r="I3" s="18"/>
      <c r="J3" s="18"/>
      <c r="K3" s="18"/>
      <c r="L3" s="19"/>
      <c r="AT3" s="16" t="s">
        <v>88</v>
      </c>
    </row>
    <row r="4" spans="2:46" ht="25" customHeight="1">
      <c r="B4" s="19"/>
      <c r="D4" s="20" t="s">
        <v>127</v>
      </c>
      <c r="L4" s="19"/>
      <c r="M4" s="89" t="s">
        <v>10</v>
      </c>
      <c r="AT4" s="16" t="s">
        <v>3</v>
      </c>
    </row>
    <row r="5" spans="2:46" ht="7" customHeight="1">
      <c r="B5" s="19"/>
      <c r="L5" s="19"/>
    </row>
    <row r="6" spans="2:46" ht="12" customHeight="1">
      <c r="B6" s="19"/>
      <c r="D6" s="25" t="s">
        <v>14</v>
      </c>
      <c r="L6" s="19"/>
    </row>
    <row r="7" spans="2:46" ht="16.5" customHeight="1">
      <c r="B7" s="19"/>
      <c r="E7" s="1007" t="str">
        <f>'[6]Rekapitulace stavby'!K6</f>
        <v>DOMOV SENIORŮ BOROHRÁDEK - přístavba a stavební úpravy</v>
      </c>
      <c r="F7" s="1008"/>
      <c r="G7" s="1008"/>
      <c r="H7" s="1008"/>
      <c r="L7" s="19"/>
    </row>
    <row r="8" spans="2:46" s="1" customFormat="1" ht="12" customHeight="1">
      <c r="B8" s="28"/>
      <c r="D8" s="25" t="s">
        <v>128</v>
      </c>
      <c r="L8" s="28"/>
    </row>
    <row r="9" spans="2:46" s="1" customFormat="1" ht="16.5" customHeight="1">
      <c r="B9" s="28"/>
      <c r="E9" s="1003" t="s">
        <v>6821</v>
      </c>
      <c r="F9" s="1009"/>
      <c r="G9" s="1009"/>
      <c r="H9" s="1009"/>
      <c r="L9" s="28"/>
    </row>
    <row r="10" spans="2:46" s="1" customFormat="1">
      <c r="B10" s="28"/>
      <c r="L10" s="28"/>
    </row>
    <row r="11" spans="2:46" s="1" customFormat="1" ht="12" customHeight="1">
      <c r="B11" s="28"/>
      <c r="D11" s="25" t="s">
        <v>16</v>
      </c>
      <c r="F11" s="23" t="s">
        <v>1</v>
      </c>
      <c r="I11" s="25" t="s">
        <v>17</v>
      </c>
      <c r="J11" s="23" t="s">
        <v>1</v>
      </c>
      <c r="L11" s="28"/>
    </row>
    <row r="12" spans="2:46" s="1" customFormat="1" ht="12" customHeight="1">
      <c r="B12" s="28"/>
      <c r="D12" s="25" t="s">
        <v>18</v>
      </c>
      <c r="F12" s="23" t="str">
        <f>'Rekapitulace stavby'!K8</f>
        <v>DpS Borohrádek, st.p.č.243,722,p.p.č.187</v>
      </c>
      <c r="I12" s="25" t="s">
        <v>19</v>
      </c>
      <c r="J12" s="48" t="str">
        <f>'Rekapitulace stavby'!AN8</f>
        <v>10. 6. 2024</v>
      </c>
      <c r="L12" s="28"/>
    </row>
    <row r="13" spans="2:46" s="1" customFormat="1" ht="10.9" customHeight="1">
      <c r="B13" s="28"/>
      <c r="L13" s="28"/>
    </row>
    <row r="14" spans="2:46" s="1" customFormat="1" ht="12" customHeight="1">
      <c r="B14" s="28"/>
      <c r="D14" s="25" t="s">
        <v>21</v>
      </c>
      <c r="I14" s="25" t="s">
        <v>22</v>
      </c>
      <c r="J14" s="23" t="s">
        <v>1</v>
      </c>
      <c r="L14" s="28"/>
    </row>
    <row r="15" spans="2:46" s="1" customFormat="1" ht="18" customHeight="1">
      <c r="B15" s="28"/>
      <c r="E15" s="23" t="str">
        <f>'Rekapitulace stavby'!E11</f>
        <v>Královehradecký kraj,Pivovarské nám.1245 H.Králové</v>
      </c>
      <c r="I15" s="25" t="s">
        <v>23</v>
      </c>
      <c r="J15" s="23" t="s">
        <v>1</v>
      </c>
      <c r="L15" s="28"/>
    </row>
    <row r="16" spans="2:46" s="1" customFormat="1" ht="7" customHeight="1">
      <c r="B16" s="28"/>
      <c r="L16" s="28"/>
    </row>
    <row r="17" spans="2:12" s="1" customFormat="1" ht="12" customHeight="1">
      <c r="B17" s="28"/>
      <c r="D17" s="25" t="s">
        <v>24</v>
      </c>
      <c r="I17" s="25" t="s">
        <v>22</v>
      </c>
      <c r="J17" s="23" t="s">
        <v>1</v>
      </c>
      <c r="L17" s="28"/>
    </row>
    <row r="18" spans="2:12" s="1" customFormat="1" ht="18" customHeight="1">
      <c r="B18" s="28"/>
      <c r="E18" s="23" t="str">
        <f>'Rekapitulace stavby'!E14</f>
        <v>VZ</v>
      </c>
      <c r="I18" s="25" t="s">
        <v>23</v>
      </c>
      <c r="J18" s="23" t="s">
        <v>1</v>
      </c>
      <c r="L18" s="28"/>
    </row>
    <row r="19" spans="2:12" s="1" customFormat="1" ht="7" customHeight="1">
      <c r="B19" s="28"/>
      <c r="L19" s="28"/>
    </row>
    <row r="20" spans="2:12" s="1" customFormat="1" ht="12" customHeight="1">
      <c r="B20" s="28"/>
      <c r="D20" s="25" t="s">
        <v>26</v>
      </c>
      <c r="I20" s="25" t="s">
        <v>22</v>
      </c>
      <c r="J20" s="23" t="s">
        <v>6822</v>
      </c>
      <c r="L20" s="28"/>
    </row>
    <row r="21" spans="2:12" s="1" customFormat="1" ht="18" customHeight="1">
      <c r="B21" s="28"/>
      <c r="E21" s="23" t="s">
        <v>6823</v>
      </c>
      <c r="I21" s="25" t="s">
        <v>23</v>
      </c>
      <c r="J21" s="23" t="s">
        <v>1</v>
      </c>
      <c r="L21" s="28"/>
    </row>
    <row r="22" spans="2:12" s="1" customFormat="1" ht="7" customHeight="1">
      <c r="B22" s="28"/>
      <c r="L22" s="28"/>
    </row>
    <row r="23" spans="2:12" s="1" customFormat="1" ht="12" customHeight="1">
      <c r="B23" s="28"/>
      <c r="D23" s="25" t="s">
        <v>28</v>
      </c>
      <c r="I23" s="25" t="s">
        <v>22</v>
      </c>
      <c r="J23" s="23" t="s">
        <v>1</v>
      </c>
      <c r="L23" s="28"/>
    </row>
    <row r="24" spans="2:12" s="1" customFormat="1" ht="18" customHeight="1">
      <c r="B24" s="28"/>
      <c r="E24" s="23" t="s">
        <v>6824</v>
      </c>
      <c r="I24" s="25" t="s">
        <v>23</v>
      </c>
      <c r="J24" s="23" t="s">
        <v>1</v>
      </c>
      <c r="L24" s="28"/>
    </row>
    <row r="25" spans="2:12" s="1" customFormat="1" ht="7" customHeight="1">
      <c r="B25" s="28"/>
      <c r="L25" s="28"/>
    </row>
    <row r="26" spans="2:12" s="1" customFormat="1" ht="12" customHeight="1">
      <c r="B26" s="28"/>
      <c r="D26" s="25" t="s">
        <v>31</v>
      </c>
      <c r="L26" s="28"/>
    </row>
    <row r="27" spans="2:12" s="7" customFormat="1" ht="16.5" customHeight="1">
      <c r="B27" s="90"/>
      <c r="E27" s="995" t="s">
        <v>1</v>
      </c>
      <c r="F27" s="995"/>
      <c r="G27" s="995"/>
      <c r="H27" s="995"/>
      <c r="L27" s="90"/>
    </row>
    <row r="28" spans="2:12" s="1" customFormat="1" ht="7" customHeight="1">
      <c r="B28" s="28"/>
      <c r="L28" s="28"/>
    </row>
    <row r="29" spans="2:12" s="1" customFormat="1" ht="7" customHeight="1">
      <c r="B29" s="28"/>
      <c r="D29" s="49"/>
      <c r="E29" s="49"/>
      <c r="F29" s="49"/>
      <c r="G29" s="49"/>
      <c r="H29" s="49"/>
      <c r="I29" s="49"/>
      <c r="J29" s="49"/>
      <c r="K29" s="49"/>
      <c r="L29" s="28"/>
    </row>
    <row r="30" spans="2:12" s="1" customFormat="1" ht="14.5" customHeight="1">
      <c r="B30" s="28"/>
      <c r="D30" s="23" t="s">
        <v>6825</v>
      </c>
      <c r="J30" s="619">
        <f>J95</f>
        <v>0</v>
      </c>
      <c r="L30" s="28"/>
    </row>
    <row r="31" spans="2:12" s="1" customFormat="1" ht="25.4" customHeight="1">
      <c r="B31" s="28"/>
      <c r="D31" s="91" t="s">
        <v>32</v>
      </c>
      <c r="J31" s="62">
        <f>ROUND(J30, 2)</f>
        <v>0</v>
      </c>
      <c r="L31" s="28"/>
    </row>
    <row r="32" spans="2:12" s="1" customFormat="1" ht="7" customHeight="1">
      <c r="B32" s="28"/>
      <c r="D32" s="49"/>
      <c r="E32" s="49"/>
      <c r="F32" s="49"/>
      <c r="G32" s="49"/>
      <c r="H32" s="49"/>
      <c r="I32" s="49"/>
      <c r="J32" s="49"/>
      <c r="K32" s="49"/>
      <c r="L32" s="28"/>
    </row>
    <row r="33" spans="2:12" s="1" customFormat="1" ht="14.5" customHeight="1">
      <c r="B33" s="28"/>
      <c r="F33" s="31" t="s">
        <v>34</v>
      </c>
      <c r="I33" s="31" t="s">
        <v>33</v>
      </c>
      <c r="J33" s="31" t="s">
        <v>35</v>
      </c>
      <c r="L33" s="28"/>
    </row>
    <row r="34" spans="2:12" s="1" customFormat="1" ht="14.5" customHeight="1">
      <c r="B34" s="28"/>
      <c r="D34" s="51" t="s">
        <v>36</v>
      </c>
      <c r="E34" s="25" t="s">
        <v>37</v>
      </c>
      <c r="F34" s="82">
        <f>ROUND((SUM(BE113:BE113) + SUM(BE133:BE241)),  2)</f>
        <v>0</v>
      </c>
      <c r="I34" s="92">
        <v>0.21</v>
      </c>
      <c r="J34" s="82">
        <f>ROUND(((SUM(BE113:BE113) + SUM(BE133:BE241))*I34),  2)</f>
        <v>0</v>
      </c>
      <c r="L34" s="28"/>
    </row>
    <row r="35" spans="2:12" s="1" customFormat="1" ht="14.5" customHeight="1">
      <c r="B35" s="28"/>
      <c r="E35" s="25" t="s">
        <v>38</v>
      </c>
      <c r="F35" s="82">
        <f>ROUND((SUM(BF113:BF113) + SUM(BF133:BF241)),  2)</f>
        <v>0</v>
      </c>
      <c r="I35" s="92">
        <v>0.12</v>
      </c>
      <c r="J35" s="82">
        <f>ROUND(((SUM(BF113:BF113) + SUM(BF133:BF241))*I35),  2)</f>
        <v>0</v>
      </c>
      <c r="L35" s="28"/>
    </row>
    <row r="36" spans="2:12" s="1" customFormat="1" ht="14.5" hidden="1" customHeight="1">
      <c r="B36" s="28"/>
      <c r="E36" s="25" t="s">
        <v>39</v>
      </c>
      <c r="F36" s="82">
        <f>ROUND((SUM(BG113:BG113) + SUM(BG133:BG241)),  2)</f>
        <v>0</v>
      </c>
      <c r="I36" s="92">
        <v>0.21</v>
      </c>
      <c r="J36" s="82">
        <f>0</f>
        <v>0</v>
      </c>
      <c r="L36" s="28"/>
    </row>
    <row r="37" spans="2:12" s="1" customFormat="1" ht="14.5" hidden="1" customHeight="1">
      <c r="B37" s="28"/>
      <c r="E37" s="25" t="s">
        <v>40</v>
      </c>
      <c r="F37" s="82">
        <f>ROUND((SUM(BH113:BH113) + SUM(BH133:BH241)),  2)</f>
        <v>0</v>
      </c>
      <c r="I37" s="92">
        <v>0.12</v>
      </c>
      <c r="J37" s="82">
        <f>0</f>
        <v>0</v>
      </c>
      <c r="L37" s="28"/>
    </row>
    <row r="38" spans="2:12" s="1" customFormat="1" ht="14.5" hidden="1" customHeight="1">
      <c r="B38" s="28"/>
      <c r="E38" s="25" t="s">
        <v>41</v>
      </c>
      <c r="F38" s="82">
        <f>ROUND((SUM(BI113:BI113) + SUM(BI133:BI241)),  2)</f>
        <v>0</v>
      </c>
      <c r="I38" s="92">
        <v>0</v>
      </c>
      <c r="J38" s="82">
        <f>0</f>
        <v>0</v>
      </c>
      <c r="L38" s="28"/>
    </row>
    <row r="39" spans="2:12" s="1" customFormat="1" ht="7" customHeight="1">
      <c r="B39" s="28"/>
      <c r="L39" s="28"/>
    </row>
    <row r="40" spans="2:12" s="1" customFormat="1" ht="25.4" customHeight="1">
      <c r="B40" s="28"/>
      <c r="C40" s="93"/>
      <c r="D40" s="94" t="s">
        <v>42</v>
      </c>
      <c r="E40" s="53"/>
      <c r="F40" s="53"/>
      <c r="G40" s="95" t="s">
        <v>43</v>
      </c>
      <c r="H40" s="96" t="s">
        <v>44</v>
      </c>
      <c r="I40" s="53"/>
      <c r="J40" s="97">
        <f>SUM(J31:J38)</f>
        <v>0</v>
      </c>
      <c r="K40" s="98"/>
      <c r="L40" s="28"/>
    </row>
    <row r="41" spans="2:12" s="1" customFormat="1" ht="14.5" customHeight="1">
      <c r="B41" s="28"/>
      <c r="L41" s="28"/>
    </row>
    <row r="42" spans="2:12" ht="14.5" customHeight="1">
      <c r="B42" s="19"/>
      <c r="L42" s="19"/>
    </row>
    <row r="43" spans="2:12" ht="14.5" customHeight="1">
      <c r="B43" s="19"/>
      <c r="L43" s="19"/>
    </row>
    <row r="44" spans="2:12" ht="14.5" customHeight="1">
      <c r="B44" s="19"/>
      <c r="L44" s="19"/>
    </row>
    <row r="45" spans="2:12" ht="14.5" customHeight="1">
      <c r="B45" s="19"/>
      <c r="L45" s="19"/>
    </row>
    <row r="46" spans="2:12" ht="14.5" customHeight="1">
      <c r="B46" s="19"/>
      <c r="L46" s="19"/>
    </row>
    <row r="47" spans="2:12" ht="14.5" customHeight="1">
      <c r="B47" s="19"/>
      <c r="L47" s="19"/>
    </row>
    <row r="48" spans="2:12" ht="14.5" customHeight="1">
      <c r="B48" s="19"/>
      <c r="L48" s="19"/>
    </row>
    <row r="49" spans="2:12" s="1" customFormat="1" ht="14.5" customHeight="1">
      <c r="B49" s="28"/>
      <c r="D49" s="37" t="s">
        <v>45</v>
      </c>
      <c r="E49" s="38"/>
      <c r="F49" s="38"/>
      <c r="G49" s="37" t="s">
        <v>46</v>
      </c>
      <c r="H49" s="38"/>
      <c r="I49" s="38"/>
      <c r="J49" s="38"/>
      <c r="K49" s="38"/>
      <c r="L49" s="28"/>
    </row>
    <row r="50" spans="2:12">
      <c r="B50" s="19"/>
      <c r="L50" s="19"/>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s="1" customFormat="1" ht="12.5">
      <c r="B60" s="28"/>
      <c r="D60" s="39" t="s">
        <v>47</v>
      </c>
      <c r="E60" s="30"/>
      <c r="F60" s="99" t="s">
        <v>48</v>
      </c>
      <c r="G60" s="39" t="s">
        <v>47</v>
      </c>
      <c r="H60" s="30"/>
      <c r="I60" s="30"/>
      <c r="J60" s="100" t="s">
        <v>48</v>
      </c>
      <c r="K60" s="30"/>
      <c r="L60" s="28"/>
    </row>
    <row r="61" spans="2:12">
      <c r="B61" s="19"/>
      <c r="L61" s="19"/>
    </row>
    <row r="62" spans="2:12">
      <c r="B62" s="19"/>
      <c r="L62" s="19"/>
    </row>
    <row r="63" spans="2:12">
      <c r="B63" s="19"/>
      <c r="L63" s="19"/>
    </row>
    <row r="64" spans="2:12" s="1" customFormat="1" ht="13">
      <c r="B64" s="28"/>
      <c r="D64" s="37" t="s">
        <v>49</v>
      </c>
      <c r="E64" s="38"/>
      <c r="F64" s="38"/>
      <c r="G64" s="37" t="s">
        <v>50</v>
      </c>
      <c r="H64" s="38"/>
      <c r="I64" s="38"/>
      <c r="J64" s="38"/>
      <c r="K64" s="38"/>
      <c r="L64" s="28"/>
    </row>
    <row r="65" spans="2:12">
      <c r="B65" s="19"/>
      <c r="L65" s="19"/>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s="1" customFormat="1" ht="12.5">
      <c r="B75" s="28"/>
      <c r="D75" s="39" t="s">
        <v>47</v>
      </c>
      <c r="E75" s="30"/>
      <c r="F75" s="99" t="s">
        <v>48</v>
      </c>
      <c r="G75" s="39" t="s">
        <v>47</v>
      </c>
      <c r="H75" s="30"/>
      <c r="I75" s="30"/>
      <c r="J75" s="100" t="s">
        <v>48</v>
      </c>
      <c r="K75" s="30"/>
      <c r="L75" s="28"/>
    </row>
    <row r="76" spans="2:12" s="1" customFormat="1" ht="14.5" customHeight="1">
      <c r="B76" s="40"/>
      <c r="C76" s="41"/>
      <c r="D76" s="41"/>
      <c r="E76" s="41"/>
      <c r="F76" s="41"/>
      <c r="G76" s="41"/>
      <c r="H76" s="41"/>
      <c r="I76" s="41"/>
      <c r="J76" s="41"/>
      <c r="K76" s="41"/>
      <c r="L76" s="28"/>
    </row>
    <row r="80" spans="2:12" s="1" customFormat="1" ht="7" customHeight="1">
      <c r="B80" s="42"/>
      <c r="C80" s="43"/>
      <c r="D80" s="43"/>
      <c r="E80" s="43"/>
      <c r="F80" s="43"/>
      <c r="G80" s="43"/>
      <c r="H80" s="43"/>
      <c r="I80" s="43"/>
      <c r="J80" s="43"/>
      <c r="K80" s="43"/>
      <c r="L80" s="28"/>
    </row>
    <row r="81" spans="2:47" s="1" customFormat="1" ht="25" customHeight="1">
      <c r="B81" s="28"/>
      <c r="C81" s="20" t="s">
        <v>130</v>
      </c>
      <c r="L81" s="28"/>
    </row>
    <row r="82" spans="2:47" s="1" customFormat="1" ht="7" customHeight="1">
      <c r="B82" s="28"/>
      <c r="L82" s="28"/>
    </row>
    <row r="83" spans="2:47" s="1" customFormat="1" ht="12" customHeight="1">
      <c r="B83" s="28"/>
      <c r="C83" s="25" t="s">
        <v>14</v>
      </c>
      <c r="L83" s="28"/>
    </row>
    <row r="84" spans="2:47" s="1" customFormat="1" ht="16.5" customHeight="1">
      <c r="B84" s="28"/>
      <c r="E84" s="1007" t="str">
        <f>E7</f>
        <v>DOMOV SENIORŮ BOROHRÁDEK - přístavba a stavební úpravy</v>
      </c>
      <c r="F84" s="1008"/>
      <c r="G84" s="1008"/>
      <c r="H84" s="1008"/>
      <c r="L84" s="28"/>
    </row>
    <row r="85" spans="2:47" s="1" customFormat="1" ht="12" customHeight="1">
      <c r="B85" s="28"/>
      <c r="C85" s="25" t="s">
        <v>128</v>
      </c>
      <c r="L85" s="28"/>
    </row>
    <row r="86" spans="2:47" s="1" customFormat="1" ht="16.5" customHeight="1">
      <c r="B86" s="28"/>
      <c r="E86" s="1003" t="str">
        <f>E9</f>
        <v>223020_01 - Rozvod plynu</v>
      </c>
      <c r="F86" s="1009"/>
      <c r="G86" s="1009"/>
      <c r="H86" s="1009"/>
      <c r="L86" s="28"/>
    </row>
    <row r="87" spans="2:47" s="1" customFormat="1" ht="7" customHeight="1">
      <c r="B87" s="28"/>
      <c r="L87" s="28"/>
    </row>
    <row r="88" spans="2:47" s="1" customFormat="1" ht="12" customHeight="1">
      <c r="B88" s="28"/>
      <c r="C88" s="25" t="s">
        <v>18</v>
      </c>
      <c r="F88" s="23" t="str">
        <f>F12</f>
        <v>DpS Borohrádek, st.p.č.243,722,p.p.č.187</v>
      </c>
      <c r="I88" s="25" t="s">
        <v>19</v>
      </c>
      <c r="J88" s="48" t="str">
        <f>IF(J12="","",J12)</f>
        <v>10. 6. 2024</v>
      </c>
      <c r="L88" s="28"/>
    </row>
    <row r="89" spans="2:47" s="1" customFormat="1" ht="7" customHeight="1">
      <c r="B89" s="28"/>
      <c r="L89" s="28"/>
    </row>
    <row r="90" spans="2:47" s="1" customFormat="1" ht="15.25" customHeight="1">
      <c r="B90" s="28"/>
      <c r="C90" s="25" t="s">
        <v>21</v>
      </c>
      <c r="F90" s="23" t="str">
        <f>E15</f>
        <v>Královehradecký kraj,Pivovarské nám.1245 H.Králové</v>
      </c>
      <c r="I90" s="25" t="s">
        <v>26</v>
      </c>
      <c r="J90" s="26" t="str">
        <f>E21</f>
        <v>T-FESTING s.r.o.</v>
      </c>
      <c r="L90" s="28"/>
    </row>
    <row r="91" spans="2:47" s="1" customFormat="1" ht="15.25" customHeight="1">
      <c r="B91" s="28"/>
      <c r="C91" s="25" t="s">
        <v>24</v>
      </c>
      <c r="F91" s="23" t="str">
        <f>IF(E18="","",E18)</f>
        <v>VZ</v>
      </c>
      <c r="I91" s="25" t="s">
        <v>28</v>
      </c>
      <c r="J91" s="26" t="str">
        <f>E24</f>
        <v>Marie Dvořáková</v>
      </c>
      <c r="L91" s="28"/>
    </row>
    <row r="92" spans="2:47" s="1" customFormat="1" ht="10.4" customHeight="1">
      <c r="B92" s="28"/>
      <c r="L92" s="28"/>
    </row>
    <row r="93" spans="2:47" s="1" customFormat="1" ht="29.25" customHeight="1">
      <c r="B93" s="28"/>
      <c r="C93" s="101" t="s">
        <v>131</v>
      </c>
      <c r="D93" s="93"/>
      <c r="E93" s="93"/>
      <c r="F93" s="93"/>
      <c r="G93" s="93"/>
      <c r="H93" s="93"/>
      <c r="I93" s="93"/>
      <c r="J93" s="102" t="s">
        <v>132</v>
      </c>
      <c r="K93" s="93"/>
      <c r="L93" s="28"/>
    </row>
    <row r="94" spans="2:47" s="1" customFormat="1" ht="10.4" customHeight="1">
      <c r="B94" s="28"/>
      <c r="L94" s="28"/>
    </row>
    <row r="95" spans="2:47" s="1" customFormat="1" ht="22.9" customHeight="1">
      <c r="B95" s="28"/>
      <c r="C95" s="103" t="s">
        <v>6826</v>
      </c>
      <c r="J95" s="62">
        <f>J133</f>
        <v>0</v>
      </c>
      <c r="L95" s="28"/>
      <c r="AU95" s="16" t="s">
        <v>134</v>
      </c>
    </row>
    <row r="96" spans="2:47" s="8" customFormat="1" ht="25" customHeight="1">
      <c r="B96" s="104"/>
      <c r="D96" s="105" t="s">
        <v>248</v>
      </c>
      <c r="E96" s="106"/>
      <c r="F96" s="106"/>
      <c r="G96" s="106"/>
      <c r="H96" s="106"/>
      <c r="I96" s="106"/>
      <c r="J96" s="107">
        <f>J134</f>
        <v>0</v>
      </c>
      <c r="L96" s="104"/>
    </row>
    <row r="97" spans="2:12" s="9" customFormat="1" ht="19.899999999999999" customHeight="1">
      <c r="B97" s="108"/>
      <c r="D97" s="109" t="s">
        <v>565</v>
      </c>
      <c r="E97" s="110"/>
      <c r="F97" s="110"/>
      <c r="G97" s="110"/>
      <c r="H97" s="110"/>
      <c r="I97" s="110"/>
      <c r="J97" s="111">
        <f>J135</f>
        <v>0</v>
      </c>
      <c r="L97" s="108"/>
    </row>
    <row r="98" spans="2:12" s="9" customFormat="1" ht="19.899999999999999" customHeight="1">
      <c r="B98" s="108"/>
      <c r="D98" s="109" t="s">
        <v>567</v>
      </c>
      <c r="E98" s="110"/>
      <c r="F98" s="110"/>
      <c r="G98" s="110"/>
      <c r="H98" s="110"/>
      <c r="I98" s="110"/>
      <c r="J98" s="111">
        <f>J164</f>
        <v>0</v>
      </c>
      <c r="L98" s="108"/>
    </row>
    <row r="99" spans="2:12" s="9" customFormat="1" ht="19.899999999999999" customHeight="1">
      <c r="B99" s="108"/>
      <c r="D99" s="109" t="s">
        <v>2405</v>
      </c>
      <c r="E99" s="110"/>
      <c r="F99" s="110"/>
      <c r="G99" s="110"/>
      <c r="H99" s="110"/>
      <c r="I99" s="110"/>
      <c r="J99" s="111">
        <f>J167</f>
        <v>0</v>
      </c>
      <c r="L99" s="108"/>
    </row>
    <row r="100" spans="2:12" s="9" customFormat="1" ht="19.899999999999999" customHeight="1">
      <c r="B100" s="108"/>
      <c r="D100" s="109" t="s">
        <v>4091</v>
      </c>
      <c r="E100" s="110"/>
      <c r="F100" s="110"/>
      <c r="G100" s="110"/>
      <c r="H100" s="110"/>
      <c r="I100" s="110"/>
      <c r="J100" s="111">
        <f>J178</f>
        <v>0</v>
      </c>
      <c r="L100" s="108"/>
    </row>
    <row r="101" spans="2:12" s="9" customFormat="1" ht="19.899999999999999" customHeight="1">
      <c r="B101" s="108"/>
      <c r="D101" s="109" t="s">
        <v>249</v>
      </c>
      <c r="E101" s="110"/>
      <c r="F101" s="110"/>
      <c r="G101" s="110"/>
      <c r="H101" s="110"/>
      <c r="I101" s="110"/>
      <c r="J101" s="111">
        <f>J181</f>
        <v>0</v>
      </c>
      <c r="L101" s="108"/>
    </row>
    <row r="102" spans="2:12" s="9" customFormat="1" ht="19.899999999999999" customHeight="1">
      <c r="B102" s="108"/>
      <c r="D102" s="109" t="s">
        <v>250</v>
      </c>
      <c r="E102" s="110"/>
      <c r="F102" s="110"/>
      <c r="G102" s="110"/>
      <c r="H102" s="110"/>
      <c r="I102" s="110"/>
      <c r="J102" s="111">
        <f>J190</f>
        <v>0</v>
      </c>
      <c r="L102" s="108"/>
    </row>
    <row r="103" spans="2:12" s="9" customFormat="1" ht="19.899999999999999" customHeight="1">
      <c r="B103" s="108"/>
      <c r="D103" s="109" t="s">
        <v>295</v>
      </c>
      <c r="E103" s="110"/>
      <c r="F103" s="110"/>
      <c r="G103" s="110"/>
      <c r="H103" s="110"/>
      <c r="I103" s="110"/>
      <c r="J103" s="111">
        <f>J193</f>
        <v>0</v>
      </c>
      <c r="L103" s="108"/>
    </row>
    <row r="104" spans="2:12" s="8" customFormat="1" ht="25" customHeight="1">
      <c r="B104" s="104"/>
      <c r="D104" s="105" t="s">
        <v>296</v>
      </c>
      <c r="E104" s="106"/>
      <c r="F104" s="106"/>
      <c r="G104" s="106"/>
      <c r="H104" s="106"/>
      <c r="I104" s="106"/>
      <c r="J104" s="107">
        <f>J196</f>
        <v>0</v>
      </c>
      <c r="L104" s="104"/>
    </row>
    <row r="105" spans="2:12" s="9" customFormat="1" ht="19.899999999999999" customHeight="1">
      <c r="B105" s="108"/>
      <c r="D105" s="109" t="s">
        <v>6827</v>
      </c>
      <c r="E105" s="110"/>
      <c r="F105" s="110"/>
      <c r="G105" s="110"/>
      <c r="H105" s="110"/>
      <c r="I105" s="110"/>
      <c r="J105" s="111">
        <f>J197</f>
        <v>0</v>
      </c>
      <c r="L105" s="108"/>
    </row>
    <row r="106" spans="2:12" s="9" customFormat="1" ht="19.899999999999999" customHeight="1">
      <c r="B106" s="108"/>
      <c r="D106" s="109" t="s">
        <v>6828</v>
      </c>
      <c r="E106" s="110"/>
      <c r="F106" s="110"/>
      <c r="G106" s="110"/>
      <c r="H106" s="110"/>
      <c r="I106" s="110"/>
      <c r="J106" s="111">
        <f>J218</f>
        <v>0</v>
      </c>
      <c r="L106" s="108"/>
    </row>
    <row r="107" spans="2:12" s="8" customFormat="1" ht="25" customHeight="1">
      <c r="B107" s="104"/>
      <c r="D107" s="105" t="s">
        <v>575</v>
      </c>
      <c r="E107" s="106"/>
      <c r="F107" s="106"/>
      <c r="G107" s="106"/>
      <c r="H107" s="106"/>
      <c r="I107" s="106"/>
      <c r="J107" s="107">
        <f>J220</f>
        <v>0</v>
      </c>
      <c r="L107" s="104"/>
    </row>
    <row r="108" spans="2:12" s="9" customFormat="1" ht="19.899999999999999" customHeight="1">
      <c r="B108" s="108"/>
      <c r="D108" s="109" t="s">
        <v>6829</v>
      </c>
      <c r="E108" s="110"/>
      <c r="F108" s="110"/>
      <c r="G108" s="110"/>
      <c r="H108" s="110"/>
      <c r="I108" s="110"/>
      <c r="J108" s="111">
        <f>J221</f>
        <v>0</v>
      </c>
      <c r="L108" s="108"/>
    </row>
    <row r="109" spans="2:12" s="9" customFormat="1" ht="19.899999999999999" customHeight="1">
      <c r="B109" s="108"/>
      <c r="D109" s="109" t="s">
        <v>6830</v>
      </c>
      <c r="E109" s="110"/>
      <c r="F109" s="110"/>
      <c r="G109" s="110"/>
      <c r="H109" s="110"/>
      <c r="I109" s="110"/>
      <c r="J109" s="111">
        <f>J236</f>
        <v>0</v>
      </c>
      <c r="L109" s="108"/>
    </row>
    <row r="110" spans="2:12" s="8" customFormat="1" ht="25" customHeight="1">
      <c r="B110" s="104"/>
      <c r="D110" s="105" t="s">
        <v>6831</v>
      </c>
      <c r="E110" s="106"/>
      <c r="F110" s="106"/>
      <c r="G110" s="106"/>
      <c r="H110" s="106"/>
      <c r="I110" s="106"/>
      <c r="J110" s="107">
        <f>J238</f>
        <v>0</v>
      </c>
      <c r="L110" s="104"/>
    </row>
    <row r="111" spans="2:12" s="1" customFormat="1" ht="21.75" customHeight="1">
      <c r="B111" s="28"/>
      <c r="L111" s="28"/>
    </row>
    <row r="112" spans="2:12" s="1" customFormat="1" ht="7" customHeight="1">
      <c r="B112" s="28"/>
      <c r="L112" s="28"/>
    </row>
    <row r="113" spans="2:12" s="1" customFormat="1" ht="18" customHeight="1">
      <c r="B113" s="28"/>
      <c r="L113" s="28"/>
    </row>
    <row r="114" spans="2:12" s="1" customFormat="1" ht="29.25" customHeight="1">
      <c r="B114" s="28"/>
      <c r="C114" s="620" t="s">
        <v>6832</v>
      </c>
      <c r="D114" s="93"/>
      <c r="E114" s="93"/>
      <c r="F114" s="93"/>
      <c r="G114" s="93"/>
      <c r="H114" s="93"/>
      <c r="I114" s="93"/>
      <c r="J114" s="621">
        <f>ROUND(J95,2)</f>
        <v>0</v>
      </c>
      <c r="K114" s="93"/>
      <c r="L114" s="28"/>
    </row>
    <row r="115" spans="2:12" s="1" customFormat="1" ht="7" customHeight="1">
      <c r="B115" s="40"/>
      <c r="C115" s="41"/>
      <c r="D115" s="41"/>
      <c r="E115" s="41"/>
      <c r="F115" s="41"/>
      <c r="G115" s="41"/>
      <c r="H115" s="41"/>
      <c r="I115" s="41"/>
      <c r="J115" s="41"/>
      <c r="K115" s="41"/>
      <c r="L115" s="28"/>
    </row>
    <row r="119" spans="2:12" s="1" customFormat="1" ht="7" customHeight="1">
      <c r="B119" s="42"/>
      <c r="C119" s="43"/>
      <c r="D119" s="43"/>
      <c r="E119" s="43"/>
      <c r="F119" s="43"/>
      <c r="G119" s="43"/>
      <c r="H119" s="43"/>
      <c r="I119" s="43"/>
      <c r="J119" s="43"/>
      <c r="K119" s="43"/>
      <c r="L119" s="28"/>
    </row>
    <row r="120" spans="2:12" s="1" customFormat="1" ht="25" customHeight="1">
      <c r="B120" s="28"/>
      <c r="C120" s="20" t="s">
        <v>141</v>
      </c>
      <c r="L120" s="28"/>
    </row>
    <row r="121" spans="2:12" s="1" customFormat="1" ht="7" customHeight="1">
      <c r="B121" s="28"/>
      <c r="L121" s="28"/>
    </row>
    <row r="122" spans="2:12" s="1" customFormat="1" ht="12" customHeight="1">
      <c r="B122" s="28"/>
      <c r="C122" s="25" t="s">
        <v>14</v>
      </c>
      <c r="L122" s="28"/>
    </row>
    <row r="123" spans="2:12" s="1" customFormat="1" ht="16.5" customHeight="1">
      <c r="B123" s="28"/>
      <c r="E123" s="1007" t="str">
        <f>E7</f>
        <v>DOMOV SENIORŮ BOROHRÁDEK - přístavba a stavební úpravy</v>
      </c>
      <c r="F123" s="1008"/>
      <c r="G123" s="1008"/>
      <c r="H123" s="1008"/>
      <c r="L123" s="28"/>
    </row>
    <row r="124" spans="2:12" s="1" customFormat="1" ht="12" customHeight="1">
      <c r="B124" s="28"/>
      <c r="C124" s="25" t="s">
        <v>128</v>
      </c>
      <c r="L124" s="28"/>
    </row>
    <row r="125" spans="2:12" s="1" customFormat="1" ht="16.5" customHeight="1">
      <c r="B125" s="28"/>
      <c r="E125" s="1003" t="str">
        <f>E9</f>
        <v>223020_01 - Rozvod plynu</v>
      </c>
      <c r="F125" s="1009"/>
      <c r="G125" s="1009"/>
      <c r="H125" s="1009"/>
      <c r="L125" s="28"/>
    </row>
    <row r="126" spans="2:12" s="1" customFormat="1" ht="7" customHeight="1">
      <c r="B126" s="28"/>
      <c r="L126" s="28"/>
    </row>
    <row r="127" spans="2:12" s="1" customFormat="1" ht="12" customHeight="1">
      <c r="B127" s="28"/>
      <c r="C127" s="25" t="s">
        <v>18</v>
      </c>
      <c r="F127" s="23" t="str">
        <f>F12</f>
        <v>DpS Borohrádek, st.p.č.243,722,p.p.č.187</v>
      </c>
      <c r="I127" s="25" t="s">
        <v>19</v>
      </c>
      <c r="J127" s="48" t="str">
        <f>IF(J12="","",J12)</f>
        <v>10. 6. 2024</v>
      </c>
      <c r="L127" s="28"/>
    </row>
    <row r="128" spans="2:12" s="1" customFormat="1" ht="7" customHeight="1">
      <c r="B128" s="28"/>
      <c r="L128" s="28"/>
    </row>
    <row r="129" spans="2:65" s="1" customFormat="1" ht="15.25" customHeight="1">
      <c r="B129" s="28"/>
      <c r="C129" s="25" t="s">
        <v>21</v>
      </c>
      <c r="F129" s="23" t="str">
        <f>E15</f>
        <v>Královehradecký kraj,Pivovarské nám.1245 H.Králové</v>
      </c>
      <c r="I129" s="25" t="s">
        <v>26</v>
      </c>
      <c r="J129" s="26" t="str">
        <f>E21</f>
        <v>T-FESTING s.r.o.</v>
      </c>
      <c r="L129" s="28"/>
    </row>
    <row r="130" spans="2:65" s="1" customFormat="1" ht="15.25" customHeight="1">
      <c r="B130" s="28"/>
      <c r="C130" s="25" t="s">
        <v>24</v>
      </c>
      <c r="F130" s="23" t="str">
        <f>IF(E18="","",E18)</f>
        <v>VZ</v>
      </c>
      <c r="I130" s="25" t="s">
        <v>28</v>
      </c>
      <c r="J130" s="26" t="str">
        <f>E24</f>
        <v>Marie Dvořáková</v>
      </c>
      <c r="L130" s="28"/>
    </row>
    <row r="131" spans="2:65" s="1" customFormat="1" ht="10.4" customHeight="1">
      <c r="B131" s="28"/>
      <c r="L131" s="28"/>
    </row>
    <row r="132" spans="2:65" s="10" customFormat="1" ht="29.25" customHeight="1">
      <c r="B132" s="112"/>
      <c r="C132" s="113" t="s">
        <v>142</v>
      </c>
      <c r="D132" s="114" t="s">
        <v>57</v>
      </c>
      <c r="E132" s="114" t="s">
        <v>53</v>
      </c>
      <c r="F132" s="114" t="s">
        <v>54</v>
      </c>
      <c r="G132" s="114" t="s">
        <v>143</v>
      </c>
      <c r="H132" s="114" t="s">
        <v>144</v>
      </c>
      <c r="I132" s="114" t="s">
        <v>145</v>
      </c>
      <c r="J132" s="115" t="s">
        <v>132</v>
      </c>
      <c r="K132" s="116" t="s">
        <v>146</v>
      </c>
      <c r="L132" s="112"/>
      <c r="M132" s="55" t="s">
        <v>1</v>
      </c>
      <c r="N132" s="56" t="s">
        <v>36</v>
      </c>
      <c r="O132" s="56" t="s">
        <v>147</v>
      </c>
      <c r="P132" s="56" t="s">
        <v>148</v>
      </c>
      <c r="Q132" s="56" t="s">
        <v>149</v>
      </c>
      <c r="R132" s="56" t="s">
        <v>150</v>
      </c>
      <c r="S132" s="56" t="s">
        <v>151</v>
      </c>
      <c r="T132" s="57" t="s">
        <v>152</v>
      </c>
    </row>
    <row r="133" spans="2:65" s="1" customFormat="1" ht="22.9" customHeight="1">
      <c r="B133" s="28"/>
      <c r="C133" s="60" t="s">
        <v>153</v>
      </c>
      <c r="J133" s="117">
        <f>BK133</f>
        <v>0</v>
      </c>
      <c r="L133" s="28"/>
      <c r="M133" s="58"/>
      <c r="N133" s="49"/>
      <c r="O133" s="49"/>
      <c r="P133" s="118">
        <f>P134+P196+P220+P238</f>
        <v>423.85415899999998</v>
      </c>
      <c r="Q133" s="49"/>
      <c r="R133" s="118">
        <f>R134+R196+R220+R238</f>
        <v>7.7857950000000011</v>
      </c>
      <c r="S133" s="49"/>
      <c r="T133" s="119">
        <f>T134+T196+T220+T238</f>
        <v>8.1374999999999993</v>
      </c>
      <c r="AT133" s="16" t="s">
        <v>71</v>
      </c>
      <c r="AU133" s="16" t="s">
        <v>134</v>
      </c>
      <c r="BK133" s="120">
        <f>BK134+BK196+BK220+BK238</f>
        <v>0</v>
      </c>
    </row>
    <row r="134" spans="2:65" s="11" customFormat="1" ht="25.9" customHeight="1">
      <c r="B134" s="121"/>
      <c r="D134" s="122" t="s">
        <v>71</v>
      </c>
      <c r="E134" s="123" t="s">
        <v>251</v>
      </c>
      <c r="F134" s="123" t="s">
        <v>252</v>
      </c>
      <c r="J134" s="124">
        <f>BK134</f>
        <v>0</v>
      </c>
      <c r="L134" s="121"/>
      <c r="M134" s="125"/>
      <c r="P134" s="126">
        <f>P135+P164+P167+P178+P181+P190+P193</f>
        <v>149.43115899999998</v>
      </c>
      <c r="R134" s="126">
        <f>R135+R164+R167+R178+R181+R190+R193</f>
        <v>7.3016200000000007</v>
      </c>
      <c r="T134" s="127">
        <f>T135+T164+T167+T178+T181+T190+T193</f>
        <v>8.1374999999999993</v>
      </c>
      <c r="AR134" s="122" t="s">
        <v>80</v>
      </c>
      <c r="AT134" s="128" t="s">
        <v>71</v>
      </c>
      <c r="AU134" s="128" t="s">
        <v>72</v>
      </c>
      <c r="AY134" s="122" t="s">
        <v>157</v>
      </c>
      <c r="BK134" s="129">
        <f>BK135+BK164+BK167+BK178+BK181+BK190+BK193</f>
        <v>0</v>
      </c>
    </row>
    <row r="135" spans="2:65" s="11" customFormat="1" ht="22.9" customHeight="1">
      <c r="B135" s="121"/>
      <c r="D135" s="122" t="s">
        <v>71</v>
      </c>
      <c r="E135" s="130" t="s">
        <v>80</v>
      </c>
      <c r="F135" s="130" t="s">
        <v>577</v>
      </c>
      <c r="J135" s="131">
        <f>BK135</f>
        <v>0</v>
      </c>
      <c r="L135" s="121"/>
      <c r="M135" s="125"/>
      <c r="P135" s="126">
        <f>SUM(P136:P163)</f>
        <v>88.870100000000008</v>
      </c>
      <c r="R135" s="126">
        <f>SUM(R136:R163)</f>
        <v>3.6900000000000002E-2</v>
      </c>
      <c r="T135" s="127">
        <f>SUM(T136:T163)</f>
        <v>0</v>
      </c>
      <c r="AR135" s="122" t="s">
        <v>80</v>
      </c>
      <c r="AT135" s="128" t="s">
        <v>71</v>
      </c>
      <c r="AU135" s="128" t="s">
        <v>80</v>
      </c>
      <c r="AY135" s="122" t="s">
        <v>157</v>
      </c>
      <c r="BK135" s="129">
        <f>SUM(BK136:BK163)</f>
        <v>0</v>
      </c>
    </row>
    <row r="136" spans="2:65" s="1" customFormat="1" ht="16.5" customHeight="1">
      <c r="B136" s="132"/>
      <c r="C136" s="133" t="s">
        <v>80</v>
      </c>
      <c r="D136" s="133" t="s">
        <v>160</v>
      </c>
      <c r="E136" s="134" t="s">
        <v>6833</v>
      </c>
      <c r="F136" s="135" t="s">
        <v>6834</v>
      </c>
      <c r="G136" s="136" t="s">
        <v>411</v>
      </c>
      <c r="H136" s="137">
        <v>1</v>
      </c>
      <c r="I136" s="901"/>
      <c r="J136" s="138">
        <f>ROUND(I136*H136,2)</f>
        <v>0</v>
      </c>
      <c r="K136" s="139"/>
      <c r="L136" s="28"/>
      <c r="M136" s="140" t="s">
        <v>1</v>
      </c>
      <c r="N136" s="141" t="s">
        <v>38</v>
      </c>
      <c r="O136" s="142">
        <v>0.58099999999999996</v>
      </c>
      <c r="P136" s="142">
        <f>O136*H136</f>
        <v>0.58099999999999996</v>
      </c>
      <c r="Q136" s="142">
        <v>3.6900000000000002E-2</v>
      </c>
      <c r="R136" s="142">
        <f>Q136*H136</f>
        <v>3.6900000000000002E-2</v>
      </c>
      <c r="S136" s="142">
        <v>0</v>
      </c>
      <c r="T136" s="143">
        <f>S136*H136</f>
        <v>0</v>
      </c>
      <c r="AR136" s="144" t="s">
        <v>164</v>
      </c>
      <c r="AT136" s="144" t="s">
        <v>160</v>
      </c>
      <c r="AU136" s="144" t="s">
        <v>88</v>
      </c>
      <c r="AY136" s="16" t="s">
        <v>157</v>
      </c>
      <c r="BE136" s="145">
        <f>IF(N136="základní",J136,0)</f>
        <v>0</v>
      </c>
      <c r="BF136" s="145">
        <f>IF(N136="snížená",J136,0)</f>
        <v>0</v>
      </c>
      <c r="BG136" s="145">
        <f>IF(N136="zákl. přenesená",J136,0)</f>
        <v>0</v>
      </c>
      <c r="BH136" s="145">
        <f>IF(N136="sníž. přenesená",J136,0)</f>
        <v>0</v>
      </c>
      <c r="BI136" s="145">
        <f>IF(N136="nulová",J136,0)</f>
        <v>0</v>
      </c>
      <c r="BJ136" s="16" t="s">
        <v>80</v>
      </c>
      <c r="BK136" s="145">
        <f>ROUND(I136*H136,2)</f>
        <v>0</v>
      </c>
      <c r="BL136" s="16" t="s">
        <v>164</v>
      </c>
      <c r="BM136" s="144" t="s">
        <v>6835</v>
      </c>
    </row>
    <row r="137" spans="2:65" s="1" customFormat="1" ht="21.75" customHeight="1">
      <c r="B137" s="132"/>
      <c r="C137" s="133" t="s">
        <v>88</v>
      </c>
      <c r="D137" s="133" t="s">
        <v>160</v>
      </c>
      <c r="E137" s="134" t="s">
        <v>2531</v>
      </c>
      <c r="F137" s="135" t="s">
        <v>2532</v>
      </c>
      <c r="G137" s="136" t="s">
        <v>256</v>
      </c>
      <c r="H137" s="137">
        <v>37.950000000000003</v>
      </c>
      <c r="I137" s="901"/>
      <c r="J137" s="138">
        <f>ROUND(I137*H137,2)</f>
        <v>0</v>
      </c>
      <c r="K137" s="139"/>
      <c r="L137" s="28"/>
      <c r="M137" s="140" t="s">
        <v>1</v>
      </c>
      <c r="N137" s="141" t="s">
        <v>38</v>
      </c>
      <c r="O137" s="142">
        <v>1.1220000000000001</v>
      </c>
      <c r="P137" s="142">
        <f>O137*H137</f>
        <v>42.579900000000009</v>
      </c>
      <c r="Q137" s="142">
        <v>0</v>
      </c>
      <c r="R137" s="142">
        <f>Q137*H137</f>
        <v>0</v>
      </c>
      <c r="S137" s="142">
        <v>0</v>
      </c>
      <c r="T137" s="143">
        <f>S137*H137</f>
        <v>0</v>
      </c>
      <c r="AR137" s="144" t="s">
        <v>164</v>
      </c>
      <c r="AT137" s="144" t="s">
        <v>160</v>
      </c>
      <c r="AU137" s="144" t="s">
        <v>88</v>
      </c>
      <c r="AY137" s="16" t="s">
        <v>157</v>
      </c>
      <c r="BE137" s="145">
        <f>IF(N137="základní",J137,0)</f>
        <v>0</v>
      </c>
      <c r="BF137" s="145">
        <f>IF(N137="snížená",J137,0)</f>
        <v>0</v>
      </c>
      <c r="BG137" s="145">
        <f>IF(N137="zákl. přenesená",J137,0)</f>
        <v>0</v>
      </c>
      <c r="BH137" s="145">
        <f>IF(N137="sníž. přenesená",J137,0)</f>
        <v>0</v>
      </c>
      <c r="BI137" s="145">
        <f>IF(N137="nulová",J137,0)</f>
        <v>0</v>
      </c>
      <c r="BJ137" s="16" t="s">
        <v>80</v>
      </c>
      <c r="BK137" s="145">
        <f>ROUND(I137*H137,2)</f>
        <v>0</v>
      </c>
      <c r="BL137" s="16" t="s">
        <v>164</v>
      </c>
      <c r="BM137" s="144" t="s">
        <v>6836</v>
      </c>
    </row>
    <row r="138" spans="2:65" s="12" customFormat="1">
      <c r="B138" s="153"/>
      <c r="D138" s="154" t="s">
        <v>259</v>
      </c>
      <c r="E138" s="155" t="s">
        <v>1</v>
      </c>
      <c r="F138" s="156" t="s">
        <v>6837</v>
      </c>
      <c r="H138" s="155" t="s">
        <v>1</v>
      </c>
      <c r="L138" s="153"/>
      <c r="M138" s="157"/>
      <c r="T138" s="158"/>
      <c r="AT138" s="155" t="s">
        <v>259</v>
      </c>
      <c r="AU138" s="155" t="s">
        <v>88</v>
      </c>
      <c r="AV138" s="12" t="s">
        <v>80</v>
      </c>
      <c r="AW138" s="12" t="s">
        <v>27</v>
      </c>
      <c r="AX138" s="12" t="s">
        <v>72</v>
      </c>
      <c r="AY138" s="155" t="s">
        <v>157</v>
      </c>
    </row>
    <row r="139" spans="2:65" s="13" customFormat="1">
      <c r="B139" s="159"/>
      <c r="D139" s="154" t="s">
        <v>259</v>
      </c>
      <c r="E139" s="160" t="s">
        <v>1</v>
      </c>
      <c r="F139" s="161" t="s">
        <v>6838</v>
      </c>
      <c r="H139" s="162">
        <v>9.4499999999999993</v>
      </c>
      <c r="L139" s="159"/>
      <c r="M139" s="163"/>
      <c r="T139" s="164"/>
      <c r="AT139" s="160" t="s">
        <v>259</v>
      </c>
      <c r="AU139" s="160" t="s">
        <v>88</v>
      </c>
      <c r="AV139" s="13" t="s">
        <v>88</v>
      </c>
      <c r="AW139" s="13" t="s">
        <v>27</v>
      </c>
      <c r="AX139" s="13" t="s">
        <v>72</v>
      </c>
      <c r="AY139" s="160" t="s">
        <v>157</v>
      </c>
    </row>
    <row r="140" spans="2:65" s="13" customFormat="1">
      <c r="B140" s="159"/>
      <c r="D140" s="154" t="s">
        <v>259</v>
      </c>
      <c r="E140" s="160" t="s">
        <v>1</v>
      </c>
      <c r="F140" s="161" t="s">
        <v>6839</v>
      </c>
      <c r="H140" s="162">
        <v>28.5</v>
      </c>
      <c r="L140" s="159"/>
      <c r="M140" s="163"/>
      <c r="T140" s="164"/>
      <c r="AT140" s="160" t="s">
        <v>259</v>
      </c>
      <c r="AU140" s="160" t="s">
        <v>88</v>
      </c>
      <c r="AV140" s="13" t="s">
        <v>88</v>
      </c>
      <c r="AW140" s="13" t="s">
        <v>27</v>
      </c>
      <c r="AX140" s="13" t="s">
        <v>72</v>
      </c>
      <c r="AY140" s="160" t="s">
        <v>157</v>
      </c>
    </row>
    <row r="141" spans="2:65" s="14" customFormat="1">
      <c r="B141" s="165"/>
      <c r="D141" s="154" t="s">
        <v>259</v>
      </c>
      <c r="E141" s="166" t="s">
        <v>1</v>
      </c>
      <c r="F141" s="167" t="s">
        <v>265</v>
      </c>
      <c r="H141" s="168">
        <v>37.950000000000003</v>
      </c>
      <c r="L141" s="165"/>
      <c r="M141" s="169"/>
      <c r="T141" s="170"/>
      <c r="AT141" s="166" t="s">
        <v>259</v>
      </c>
      <c r="AU141" s="166" t="s">
        <v>88</v>
      </c>
      <c r="AV141" s="14" t="s">
        <v>164</v>
      </c>
      <c r="AW141" s="14" t="s">
        <v>27</v>
      </c>
      <c r="AX141" s="14" t="s">
        <v>80</v>
      </c>
      <c r="AY141" s="166" t="s">
        <v>157</v>
      </c>
    </row>
    <row r="142" spans="2:65" s="1" customFormat="1" ht="21.75" customHeight="1">
      <c r="B142" s="132"/>
      <c r="C142" s="133" t="s">
        <v>95</v>
      </c>
      <c r="D142" s="133" t="s">
        <v>160</v>
      </c>
      <c r="E142" s="134" t="s">
        <v>6840</v>
      </c>
      <c r="F142" s="135" t="s">
        <v>6841</v>
      </c>
      <c r="G142" s="136" t="s">
        <v>256</v>
      </c>
      <c r="H142" s="137">
        <v>11.7</v>
      </c>
      <c r="I142" s="901"/>
      <c r="J142" s="138">
        <f>ROUND(I142*H142,2)</f>
        <v>0</v>
      </c>
      <c r="K142" s="139"/>
      <c r="L142" s="28"/>
      <c r="M142" s="140" t="s">
        <v>1</v>
      </c>
      <c r="N142" s="141" t="s">
        <v>38</v>
      </c>
      <c r="O142" s="142">
        <v>7.0000000000000007E-2</v>
      </c>
      <c r="P142" s="142">
        <f>O142*H142</f>
        <v>0.81900000000000006</v>
      </c>
      <c r="Q142" s="142">
        <v>0</v>
      </c>
      <c r="R142" s="142">
        <f>Q142*H142</f>
        <v>0</v>
      </c>
      <c r="S142" s="142">
        <v>0</v>
      </c>
      <c r="T142" s="143">
        <f>S142*H142</f>
        <v>0</v>
      </c>
      <c r="AR142" s="144" t="s">
        <v>164</v>
      </c>
      <c r="AT142" s="144" t="s">
        <v>160</v>
      </c>
      <c r="AU142" s="144" t="s">
        <v>88</v>
      </c>
      <c r="AY142" s="16" t="s">
        <v>157</v>
      </c>
      <c r="BE142" s="145">
        <f>IF(N142="základní",J142,0)</f>
        <v>0</v>
      </c>
      <c r="BF142" s="145">
        <f>IF(N142="snížená",J142,0)</f>
        <v>0</v>
      </c>
      <c r="BG142" s="145">
        <f>IF(N142="zákl. přenesená",J142,0)</f>
        <v>0</v>
      </c>
      <c r="BH142" s="145">
        <f>IF(N142="sníž. přenesená",J142,0)</f>
        <v>0</v>
      </c>
      <c r="BI142" s="145">
        <f>IF(N142="nulová",J142,0)</f>
        <v>0</v>
      </c>
      <c r="BJ142" s="16" t="s">
        <v>80</v>
      </c>
      <c r="BK142" s="145">
        <f>ROUND(I142*H142,2)</f>
        <v>0</v>
      </c>
      <c r="BL142" s="16" t="s">
        <v>164</v>
      </c>
      <c r="BM142" s="144" t="s">
        <v>6842</v>
      </c>
    </row>
    <row r="143" spans="2:65" s="12" customFormat="1">
      <c r="B143" s="153"/>
      <c r="D143" s="154" t="s">
        <v>259</v>
      </c>
      <c r="E143" s="155" t="s">
        <v>1</v>
      </c>
      <c r="F143" s="156" t="s">
        <v>6843</v>
      </c>
      <c r="H143" s="155" t="s">
        <v>1</v>
      </c>
      <c r="L143" s="153"/>
      <c r="M143" s="157"/>
      <c r="T143" s="158"/>
      <c r="AT143" s="155" t="s">
        <v>259</v>
      </c>
      <c r="AU143" s="155" t="s">
        <v>88</v>
      </c>
      <c r="AV143" s="12" t="s">
        <v>80</v>
      </c>
      <c r="AW143" s="12" t="s">
        <v>27</v>
      </c>
      <c r="AX143" s="12" t="s">
        <v>72</v>
      </c>
      <c r="AY143" s="155" t="s">
        <v>157</v>
      </c>
    </row>
    <row r="144" spans="2:65" s="13" customFormat="1">
      <c r="B144" s="159"/>
      <c r="D144" s="154" t="s">
        <v>259</v>
      </c>
      <c r="E144" s="160" t="s">
        <v>1</v>
      </c>
      <c r="F144" s="161" t="s">
        <v>6844</v>
      </c>
      <c r="H144" s="162">
        <v>11.7</v>
      </c>
      <c r="L144" s="159"/>
      <c r="M144" s="163"/>
      <c r="T144" s="164"/>
      <c r="AT144" s="160" t="s">
        <v>259</v>
      </c>
      <c r="AU144" s="160" t="s">
        <v>88</v>
      </c>
      <c r="AV144" s="13" t="s">
        <v>88</v>
      </c>
      <c r="AW144" s="13" t="s">
        <v>27</v>
      </c>
      <c r="AX144" s="13" t="s">
        <v>80</v>
      </c>
      <c r="AY144" s="160" t="s">
        <v>157</v>
      </c>
    </row>
    <row r="145" spans="2:65" s="1" customFormat="1" ht="16.5" customHeight="1">
      <c r="B145" s="132"/>
      <c r="C145" s="133" t="s">
        <v>164</v>
      </c>
      <c r="D145" s="133" t="s">
        <v>160</v>
      </c>
      <c r="E145" s="134" t="s">
        <v>6845</v>
      </c>
      <c r="F145" s="135" t="s">
        <v>6846</v>
      </c>
      <c r="G145" s="136" t="s">
        <v>256</v>
      </c>
      <c r="H145" s="137">
        <v>11.7</v>
      </c>
      <c r="I145" s="901"/>
      <c r="J145" s="138">
        <f>ROUND(I145*H145,2)</f>
        <v>0</v>
      </c>
      <c r="K145" s="139"/>
      <c r="L145" s="28"/>
      <c r="M145" s="140" t="s">
        <v>1</v>
      </c>
      <c r="N145" s="141" t="s">
        <v>38</v>
      </c>
      <c r="O145" s="142">
        <v>0.19700000000000001</v>
      </c>
      <c r="P145" s="142">
        <f>O145*H145</f>
        <v>2.3048999999999999</v>
      </c>
      <c r="Q145" s="142">
        <v>0</v>
      </c>
      <c r="R145" s="142">
        <f>Q145*H145</f>
        <v>0</v>
      </c>
      <c r="S145" s="142">
        <v>0</v>
      </c>
      <c r="T145" s="143">
        <f>S145*H145</f>
        <v>0</v>
      </c>
      <c r="AR145" s="144" t="s">
        <v>164</v>
      </c>
      <c r="AT145" s="144" t="s">
        <v>160</v>
      </c>
      <c r="AU145" s="144" t="s">
        <v>88</v>
      </c>
      <c r="AY145" s="16" t="s">
        <v>157</v>
      </c>
      <c r="BE145" s="145">
        <f>IF(N145="základní",J145,0)</f>
        <v>0</v>
      </c>
      <c r="BF145" s="145">
        <f>IF(N145="snížená",J145,0)</f>
        <v>0</v>
      </c>
      <c r="BG145" s="145">
        <f>IF(N145="zákl. přenesená",J145,0)</f>
        <v>0</v>
      </c>
      <c r="BH145" s="145">
        <f>IF(N145="sníž. přenesená",J145,0)</f>
        <v>0</v>
      </c>
      <c r="BI145" s="145">
        <f>IF(N145="nulová",J145,0)</f>
        <v>0</v>
      </c>
      <c r="BJ145" s="16" t="s">
        <v>80</v>
      </c>
      <c r="BK145" s="145">
        <f>ROUND(I145*H145,2)</f>
        <v>0</v>
      </c>
      <c r="BL145" s="16" t="s">
        <v>164</v>
      </c>
      <c r="BM145" s="144" t="s">
        <v>6847</v>
      </c>
    </row>
    <row r="146" spans="2:65" s="13" customFormat="1">
      <c r="B146" s="159"/>
      <c r="D146" s="154" t="s">
        <v>259</v>
      </c>
      <c r="E146" s="160" t="s">
        <v>1</v>
      </c>
      <c r="F146" s="161" t="s">
        <v>6848</v>
      </c>
      <c r="H146" s="162">
        <v>11.7</v>
      </c>
      <c r="L146" s="159"/>
      <c r="M146" s="163"/>
      <c r="T146" s="164"/>
      <c r="AT146" s="160" t="s">
        <v>259</v>
      </c>
      <c r="AU146" s="160" t="s">
        <v>88</v>
      </c>
      <c r="AV146" s="13" t="s">
        <v>88</v>
      </c>
      <c r="AW146" s="13" t="s">
        <v>27</v>
      </c>
      <c r="AX146" s="13" t="s">
        <v>80</v>
      </c>
      <c r="AY146" s="160" t="s">
        <v>157</v>
      </c>
    </row>
    <row r="147" spans="2:65" s="1" customFormat="1" ht="16.5" customHeight="1">
      <c r="B147" s="132"/>
      <c r="C147" s="133" t="s">
        <v>156</v>
      </c>
      <c r="D147" s="133" t="s">
        <v>160</v>
      </c>
      <c r="E147" s="134" t="s">
        <v>675</v>
      </c>
      <c r="F147" s="135" t="s">
        <v>676</v>
      </c>
      <c r="G147" s="136" t="s">
        <v>256</v>
      </c>
      <c r="H147" s="137">
        <v>11.7</v>
      </c>
      <c r="I147" s="901"/>
      <c r="J147" s="138">
        <f>ROUND(I147*H147,2)</f>
        <v>0</v>
      </c>
      <c r="K147" s="139"/>
      <c r="L147" s="28"/>
      <c r="M147" s="140" t="s">
        <v>1</v>
      </c>
      <c r="N147" s="141" t="s">
        <v>38</v>
      </c>
      <c r="O147" s="142">
        <v>8.9999999999999993E-3</v>
      </c>
      <c r="P147" s="142">
        <f>O147*H147</f>
        <v>0.10529999999999999</v>
      </c>
      <c r="Q147" s="142">
        <v>0</v>
      </c>
      <c r="R147" s="142">
        <f>Q147*H147</f>
        <v>0</v>
      </c>
      <c r="S147" s="142">
        <v>0</v>
      </c>
      <c r="T147" s="143">
        <f>S147*H147</f>
        <v>0</v>
      </c>
      <c r="AR147" s="144" t="s">
        <v>164</v>
      </c>
      <c r="AT147" s="144" t="s">
        <v>160</v>
      </c>
      <c r="AU147" s="144" t="s">
        <v>88</v>
      </c>
      <c r="AY147" s="16" t="s">
        <v>157</v>
      </c>
      <c r="BE147" s="145">
        <f>IF(N147="základní",J147,0)</f>
        <v>0</v>
      </c>
      <c r="BF147" s="145">
        <f>IF(N147="snížená",J147,0)</f>
        <v>0</v>
      </c>
      <c r="BG147" s="145">
        <f>IF(N147="zákl. přenesená",J147,0)</f>
        <v>0</v>
      </c>
      <c r="BH147" s="145">
        <f>IF(N147="sníž. přenesená",J147,0)</f>
        <v>0</v>
      </c>
      <c r="BI147" s="145">
        <f>IF(N147="nulová",J147,0)</f>
        <v>0</v>
      </c>
      <c r="BJ147" s="16" t="s">
        <v>80</v>
      </c>
      <c r="BK147" s="145">
        <f>ROUND(I147*H147,2)</f>
        <v>0</v>
      </c>
      <c r="BL147" s="16" t="s">
        <v>164</v>
      </c>
      <c r="BM147" s="144" t="s">
        <v>6849</v>
      </c>
    </row>
    <row r="148" spans="2:65" s="13" customFormat="1">
      <c r="B148" s="159"/>
      <c r="D148" s="154" t="s">
        <v>259</v>
      </c>
      <c r="E148" s="160" t="s">
        <v>1</v>
      </c>
      <c r="F148" s="161" t="s">
        <v>6848</v>
      </c>
      <c r="H148" s="162">
        <v>11.7</v>
      </c>
      <c r="L148" s="159"/>
      <c r="M148" s="163"/>
      <c r="T148" s="164"/>
      <c r="AT148" s="160" t="s">
        <v>259</v>
      </c>
      <c r="AU148" s="160" t="s">
        <v>88</v>
      </c>
      <c r="AV148" s="13" t="s">
        <v>88</v>
      </c>
      <c r="AW148" s="13" t="s">
        <v>27</v>
      </c>
      <c r="AX148" s="13" t="s">
        <v>80</v>
      </c>
      <c r="AY148" s="160" t="s">
        <v>157</v>
      </c>
    </row>
    <row r="149" spans="2:65" s="1" customFormat="1" ht="16.5" customHeight="1">
      <c r="B149" s="132"/>
      <c r="C149" s="133" t="s">
        <v>169</v>
      </c>
      <c r="D149" s="133" t="s">
        <v>160</v>
      </c>
      <c r="E149" s="134" t="s">
        <v>2430</v>
      </c>
      <c r="F149" s="135" t="s">
        <v>2431</v>
      </c>
      <c r="G149" s="136" t="s">
        <v>256</v>
      </c>
      <c r="H149" s="137">
        <v>26.25</v>
      </c>
      <c r="I149" s="901"/>
      <c r="J149" s="138">
        <f>ROUND(I149*H149,2)</f>
        <v>0</v>
      </c>
      <c r="K149" s="139"/>
      <c r="L149" s="28"/>
      <c r="M149" s="140" t="s">
        <v>1</v>
      </c>
      <c r="N149" s="141" t="s">
        <v>38</v>
      </c>
      <c r="O149" s="142">
        <v>0.32800000000000001</v>
      </c>
      <c r="P149" s="142">
        <f>O149*H149</f>
        <v>8.6100000000000012</v>
      </c>
      <c r="Q149" s="142">
        <v>0</v>
      </c>
      <c r="R149" s="142">
        <f>Q149*H149</f>
        <v>0</v>
      </c>
      <c r="S149" s="142">
        <v>0</v>
      </c>
      <c r="T149" s="143">
        <f>S149*H149</f>
        <v>0</v>
      </c>
      <c r="AR149" s="144" t="s">
        <v>164</v>
      </c>
      <c r="AT149" s="144" t="s">
        <v>160</v>
      </c>
      <c r="AU149" s="144" t="s">
        <v>88</v>
      </c>
      <c r="AY149" s="16" t="s">
        <v>157</v>
      </c>
      <c r="BE149" s="145">
        <f>IF(N149="základní",J149,0)</f>
        <v>0</v>
      </c>
      <c r="BF149" s="145">
        <f>IF(N149="snížená",J149,0)</f>
        <v>0</v>
      </c>
      <c r="BG149" s="145">
        <f>IF(N149="zákl. přenesená",J149,0)</f>
        <v>0</v>
      </c>
      <c r="BH149" s="145">
        <f>IF(N149="sníž. přenesená",J149,0)</f>
        <v>0</v>
      </c>
      <c r="BI149" s="145">
        <f>IF(N149="nulová",J149,0)</f>
        <v>0</v>
      </c>
      <c r="BJ149" s="16" t="s">
        <v>80</v>
      </c>
      <c r="BK149" s="145">
        <f>ROUND(I149*H149,2)</f>
        <v>0</v>
      </c>
      <c r="BL149" s="16" t="s">
        <v>164</v>
      </c>
      <c r="BM149" s="144" t="s">
        <v>6850</v>
      </c>
    </row>
    <row r="150" spans="2:65" s="12" customFormat="1">
      <c r="B150" s="153"/>
      <c r="D150" s="154" t="s">
        <v>259</v>
      </c>
      <c r="E150" s="155" t="s">
        <v>1</v>
      </c>
      <c r="F150" s="156" t="s">
        <v>6837</v>
      </c>
      <c r="H150" s="155" t="s">
        <v>1</v>
      </c>
      <c r="L150" s="153"/>
      <c r="M150" s="157"/>
      <c r="T150" s="158"/>
      <c r="AT150" s="155" t="s">
        <v>259</v>
      </c>
      <c r="AU150" s="155" t="s">
        <v>88</v>
      </c>
      <c r="AV150" s="12" t="s">
        <v>80</v>
      </c>
      <c r="AW150" s="12" t="s">
        <v>27</v>
      </c>
      <c r="AX150" s="12" t="s">
        <v>72</v>
      </c>
      <c r="AY150" s="155" t="s">
        <v>157</v>
      </c>
    </row>
    <row r="151" spans="2:65" s="13" customFormat="1">
      <c r="B151" s="159"/>
      <c r="D151" s="154" t="s">
        <v>259</v>
      </c>
      <c r="E151" s="160" t="s">
        <v>1</v>
      </c>
      <c r="F151" s="161" t="s">
        <v>6851</v>
      </c>
      <c r="H151" s="162">
        <v>26.25</v>
      </c>
      <c r="L151" s="159"/>
      <c r="M151" s="163"/>
      <c r="T151" s="164"/>
      <c r="AT151" s="160" t="s">
        <v>259</v>
      </c>
      <c r="AU151" s="160" t="s">
        <v>88</v>
      </c>
      <c r="AV151" s="13" t="s">
        <v>88</v>
      </c>
      <c r="AW151" s="13" t="s">
        <v>27</v>
      </c>
      <c r="AX151" s="13" t="s">
        <v>80</v>
      </c>
      <c r="AY151" s="160" t="s">
        <v>157</v>
      </c>
    </row>
    <row r="152" spans="2:65" s="1" customFormat="1" ht="16.5" customHeight="1">
      <c r="B152" s="132"/>
      <c r="C152" s="133" t="s">
        <v>182</v>
      </c>
      <c r="D152" s="133" t="s">
        <v>160</v>
      </c>
      <c r="E152" s="134" t="s">
        <v>6852</v>
      </c>
      <c r="F152" s="135" t="s">
        <v>6853</v>
      </c>
      <c r="G152" s="136" t="s">
        <v>411</v>
      </c>
      <c r="H152" s="137">
        <v>30</v>
      </c>
      <c r="I152" s="901"/>
      <c r="J152" s="138">
        <f>ROUND(I152*H152,2)</f>
        <v>0</v>
      </c>
      <c r="K152" s="139"/>
      <c r="L152" s="28"/>
      <c r="M152" s="140" t="s">
        <v>1</v>
      </c>
      <c r="N152" s="141" t="s">
        <v>38</v>
      </c>
      <c r="O152" s="142">
        <v>1.129</v>
      </c>
      <c r="P152" s="142">
        <f>O152*H152</f>
        <v>33.869999999999997</v>
      </c>
      <c r="Q152" s="142">
        <v>0</v>
      </c>
      <c r="R152" s="142">
        <f>Q152*H152</f>
        <v>0</v>
      </c>
      <c r="S152" s="142">
        <v>0</v>
      </c>
      <c r="T152" s="143">
        <f>S152*H152</f>
        <v>0</v>
      </c>
      <c r="AR152" s="144" t="s">
        <v>164</v>
      </c>
      <c r="AT152" s="144" t="s">
        <v>160</v>
      </c>
      <c r="AU152" s="144" t="s">
        <v>88</v>
      </c>
      <c r="AY152" s="16" t="s">
        <v>157</v>
      </c>
      <c r="BE152" s="145">
        <f>IF(N152="základní",J152,0)</f>
        <v>0</v>
      </c>
      <c r="BF152" s="145">
        <f>IF(N152="snížená",J152,0)</f>
        <v>0</v>
      </c>
      <c r="BG152" s="145">
        <f>IF(N152="zákl. přenesená",J152,0)</f>
        <v>0</v>
      </c>
      <c r="BH152" s="145">
        <f>IF(N152="sníž. přenesená",J152,0)</f>
        <v>0</v>
      </c>
      <c r="BI152" s="145">
        <f>IF(N152="nulová",J152,0)</f>
        <v>0</v>
      </c>
      <c r="BJ152" s="16" t="s">
        <v>80</v>
      </c>
      <c r="BK152" s="145">
        <f>ROUND(I152*H152,2)</f>
        <v>0</v>
      </c>
      <c r="BL152" s="16" t="s">
        <v>164</v>
      </c>
      <c r="BM152" s="144" t="s">
        <v>6854</v>
      </c>
    </row>
    <row r="153" spans="2:65" s="12" customFormat="1">
      <c r="B153" s="153"/>
      <c r="D153" s="154" t="s">
        <v>259</v>
      </c>
      <c r="E153" s="155" t="s">
        <v>1</v>
      </c>
      <c r="F153" s="156" t="s">
        <v>6855</v>
      </c>
      <c r="H153" s="155" t="s">
        <v>1</v>
      </c>
      <c r="L153" s="153"/>
      <c r="M153" s="157"/>
      <c r="T153" s="158"/>
      <c r="AT153" s="155" t="s">
        <v>259</v>
      </c>
      <c r="AU153" s="155" t="s">
        <v>88</v>
      </c>
      <c r="AV153" s="12" t="s">
        <v>80</v>
      </c>
      <c r="AW153" s="12" t="s">
        <v>27</v>
      </c>
      <c r="AX153" s="12" t="s">
        <v>72</v>
      </c>
      <c r="AY153" s="155" t="s">
        <v>157</v>
      </c>
    </row>
    <row r="154" spans="2:65" s="12" customFormat="1">
      <c r="B154" s="153"/>
      <c r="D154" s="154" t="s">
        <v>259</v>
      </c>
      <c r="E154" s="155" t="s">
        <v>1</v>
      </c>
      <c r="F154" s="156" t="s">
        <v>6856</v>
      </c>
      <c r="H154" s="155" t="s">
        <v>1</v>
      </c>
      <c r="L154" s="153"/>
      <c r="M154" s="157"/>
      <c r="T154" s="158"/>
      <c r="AT154" s="155" t="s">
        <v>259</v>
      </c>
      <c r="AU154" s="155" t="s">
        <v>88</v>
      </c>
      <c r="AV154" s="12" t="s">
        <v>80</v>
      </c>
      <c r="AW154" s="12" t="s">
        <v>27</v>
      </c>
      <c r="AX154" s="12" t="s">
        <v>72</v>
      </c>
      <c r="AY154" s="155" t="s">
        <v>157</v>
      </c>
    </row>
    <row r="155" spans="2:65" s="12" customFormat="1">
      <c r="B155" s="153"/>
      <c r="D155" s="154" t="s">
        <v>259</v>
      </c>
      <c r="E155" s="155" t="s">
        <v>1</v>
      </c>
      <c r="F155" s="156" t="s">
        <v>6857</v>
      </c>
      <c r="H155" s="155" t="s">
        <v>1</v>
      </c>
      <c r="L155" s="153"/>
      <c r="M155" s="157"/>
      <c r="T155" s="158"/>
      <c r="AT155" s="155" t="s">
        <v>259</v>
      </c>
      <c r="AU155" s="155" t="s">
        <v>88</v>
      </c>
      <c r="AV155" s="12" t="s">
        <v>80</v>
      </c>
      <c r="AW155" s="12" t="s">
        <v>27</v>
      </c>
      <c r="AX155" s="12" t="s">
        <v>72</v>
      </c>
      <c r="AY155" s="155" t="s">
        <v>157</v>
      </c>
    </row>
    <row r="156" spans="2:65" s="12" customFormat="1" ht="11.25" customHeight="1">
      <c r="B156" s="153"/>
      <c r="D156" s="154" t="s">
        <v>259</v>
      </c>
      <c r="E156" s="155" t="s">
        <v>1</v>
      </c>
      <c r="F156" s="156" t="s">
        <v>6858</v>
      </c>
      <c r="H156" s="155" t="s">
        <v>1</v>
      </c>
      <c r="L156" s="153"/>
      <c r="M156" s="157"/>
      <c r="T156" s="158"/>
      <c r="AT156" s="155" t="s">
        <v>259</v>
      </c>
      <c r="AU156" s="155" t="s">
        <v>88</v>
      </c>
      <c r="AV156" s="12" t="s">
        <v>80</v>
      </c>
      <c r="AW156" s="12" t="s">
        <v>27</v>
      </c>
      <c r="AX156" s="12" t="s">
        <v>72</v>
      </c>
      <c r="AY156" s="155" t="s">
        <v>157</v>
      </c>
    </row>
    <row r="157" spans="2:65" s="12" customFormat="1" ht="11.25" customHeight="1">
      <c r="B157" s="153"/>
      <c r="D157" s="154" t="s">
        <v>259</v>
      </c>
      <c r="E157" s="155" t="s">
        <v>1</v>
      </c>
      <c r="F157" s="156" t="s">
        <v>6859</v>
      </c>
      <c r="H157" s="155" t="s">
        <v>1</v>
      </c>
      <c r="L157" s="153"/>
      <c r="M157" s="157"/>
      <c r="T157" s="158"/>
      <c r="AT157" s="155" t="s">
        <v>259</v>
      </c>
      <c r="AU157" s="155" t="s">
        <v>88</v>
      </c>
      <c r="AV157" s="12" t="s">
        <v>80</v>
      </c>
      <c r="AW157" s="12" t="s">
        <v>27</v>
      </c>
      <c r="AX157" s="12" t="s">
        <v>72</v>
      </c>
      <c r="AY157" s="155" t="s">
        <v>157</v>
      </c>
    </row>
    <row r="158" spans="2:65" s="12" customFormat="1">
      <c r="B158" s="153"/>
      <c r="D158" s="154" t="s">
        <v>259</v>
      </c>
      <c r="E158" s="155" t="s">
        <v>1</v>
      </c>
      <c r="F158" s="156" t="s">
        <v>6860</v>
      </c>
      <c r="H158" s="155" t="s">
        <v>1</v>
      </c>
      <c r="L158" s="153"/>
      <c r="M158" s="157"/>
      <c r="T158" s="158"/>
      <c r="AT158" s="155" t="s">
        <v>259</v>
      </c>
      <c r="AU158" s="155" t="s">
        <v>88</v>
      </c>
      <c r="AV158" s="12" t="s">
        <v>80</v>
      </c>
      <c r="AW158" s="12" t="s">
        <v>27</v>
      </c>
      <c r="AX158" s="12" t="s">
        <v>72</v>
      </c>
      <c r="AY158" s="155" t="s">
        <v>157</v>
      </c>
    </row>
    <row r="159" spans="2:65" s="12" customFormat="1">
      <c r="B159" s="153"/>
      <c r="D159" s="154" t="s">
        <v>259</v>
      </c>
      <c r="E159" s="155" t="s">
        <v>1</v>
      </c>
      <c r="F159" s="156" t="s">
        <v>6861</v>
      </c>
      <c r="H159" s="155" t="s">
        <v>1</v>
      </c>
      <c r="L159" s="153"/>
      <c r="M159" s="157"/>
      <c r="T159" s="158"/>
      <c r="AT159" s="155" t="s">
        <v>259</v>
      </c>
      <c r="AU159" s="155" t="s">
        <v>88</v>
      </c>
      <c r="AV159" s="12" t="s">
        <v>80</v>
      </c>
      <c r="AW159" s="12" t="s">
        <v>27</v>
      </c>
      <c r="AX159" s="12" t="s">
        <v>72</v>
      </c>
      <c r="AY159" s="155" t="s">
        <v>157</v>
      </c>
    </row>
    <row r="160" spans="2:65" s="12" customFormat="1">
      <c r="B160" s="153"/>
      <c r="D160" s="154" t="s">
        <v>259</v>
      </c>
      <c r="E160" s="155" t="s">
        <v>1</v>
      </c>
      <c r="F160" s="156" t="s">
        <v>6862</v>
      </c>
      <c r="H160" s="155" t="s">
        <v>1</v>
      </c>
      <c r="L160" s="153"/>
      <c r="M160" s="157"/>
      <c r="T160" s="158"/>
      <c r="AT160" s="155" t="s">
        <v>259</v>
      </c>
      <c r="AU160" s="155" t="s">
        <v>88</v>
      </c>
      <c r="AV160" s="12" t="s">
        <v>80</v>
      </c>
      <c r="AW160" s="12" t="s">
        <v>27</v>
      </c>
      <c r="AX160" s="12" t="s">
        <v>72</v>
      </c>
      <c r="AY160" s="155" t="s">
        <v>157</v>
      </c>
    </row>
    <row r="161" spans="2:65" s="12" customFormat="1">
      <c r="B161" s="153"/>
      <c r="D161" s="154" t="s">
        <v>259</v>
      </c>
      <c r="E161" s="155" t="s">
        <v>1</v>
      </c>
      <c r="F161" s="156" t="s">
        <v>6863</v>
      </c>
      <c r="H161" s="155" t="s">
        <v>1</v>
      </c>
      <c r="L161" s="153"/>
      <c r="M161" s="157"/>
      <c r="T161" s="158"/>
      <c r="AT161" s="155" t="s">
        <v>259</v>
      </c>
      <c r="AU161" s="155" t="s">
        <v>88</v>
      </c>
      <c r="AV161" s="12" t="s">
        <v>80</v>
      </c>
      <c r="AW161" s="12" t="s">
        <v>27</v>
      </c>
      <c r="AX161" s="12" t="s">
        <v>72</v>
      </c>
      <c r="AY161" s="155" t="s">
        <v>157</v>
      </c>
    </row>
    <row r="162" spans="2:65" s="12" customFormat="1">
      <c r="B162" s="153"/>
      <c r="D162" s="154" t="s">
        <v>259</v>
      </c>
      <c r="E162" s="155" t="s">
        <v>1</v>
      </c>
      <c r="F162" s="156" t="s">
        <v>6864</v>
      </c>
      <c r="H162" s="155" t="s">
        <v>1</v>
      </c>
      <c r="L162" s="153"/>
      <c r="M162" s="157"/>
      <c r="T162" s="158"/>
      <c r="AT162" s="155" t="s">
        <v>259</v>
      </c>
      <c r="AU162" s="155" t="s">
        <v>88</v>
      </c>
      <c r="AV162" s="12" t="s">
        <v>80</v>
      </c>
      <c r="AW162" s="12" t="s">
        <v>27</v>
      </c>
      <c r="AX162" s="12" t="s">
        <v>72</v>
      </c>
      <c r="AY162" s="155" t="s">
        <v>157</v>
      </c>
    </row>
    <row r="163" spans="2:65" s="13" customFormat="1">
      <c r="B163" s="159"/>
      <c r="D163" s="154" t="s">
        <v>259</v>
      </c>
      <c r="E163" s="160" t="s">
        <v>1</v>
      </c>
      <c r="F163" s="161" t="s">
        <v>6865</v>
      </c>
      <c r="H163" s="162">
        <v>30</v>
      </c>
      <c r="L163" s="159"/>
      <c r="M163" s="163"/>
      <c r="T163" s="164"/>
      <c r="AT163" s="160" t="s">
        <v>259</v>
      </c>
      <c r="AU163" s="160" t="s">
        <v>88</v>
      </c>
      <c r="AV163" s="13" t="s">
        <v>88</v>
      </c>
      <c r="AW163" s="13" t="s">
        <v>27</v>
      </c>
      <c r="AX163" s="13" t="s">
        <v>80</v>
      </c>
      <c r="AY163" s="160" t="s">
        <v>157</v>
      </c>
    </row>
    <row r="164" spans="2:65" s="11" customFormat="1" ht="22.9" customHeight="1">
      <c r="B164" s="121"/>
      <c r="D164" s="122" t="s">
        <v>71</v>
      </c>
      <c r="E164" s="130" t="s">
        <v>164</v>
      </c>
      <c r="F164" s="130" t="s">
        <v>847</v>
      </c>
      <c r="J164" s="131">
        <f>BK164</f>
        <v>0</v>
      </c>
      <c r="L164" s="121"/>
      <c r="M164" s="125"/>
      <c r="P164" s="126">
        <f>SUM(P165:P166)</f>
        <v>21.3354</v>
      </c>
      <c r="R164" s="126">
        <f>SUM(R165:R166)</f>
        <v>0</v>
      </c>
      <c r="T164" s="127">
        <f>SUM(T165:T166)</f>
        <v>0</v>
      </c>
      <c r="AR164" s="122" t="s">
        <v>80</v>
      </c>
      <c r="AT164" s="128" t="s">
        <v>71</v>
      </c>
      <c r="AU164" s="128" t="s">
        <v>80</v>
      </c>
      <c r="AY164" s="122" t="s">
        <v>157</v>
      </c>
      <c r="BK164" s="129">
        <f>SUM(BK165:BK166)</f>
        <v>0</v>
      </c>
    </row>
    <row r="165" spans="2:65" s="1" customFormat="1" ht="16.5" customHeight="1">
      <c r="B165" s="132"/>
      <c r="C165" s="133" t="s">
        <v>172</v>
      </c>
      <c r="D165" s="133" t="s">
        <v>160</v>
      </c>
      <c r="E165" s="134" t="s">
        <v>6866</v>
      </c>
      <c r="F165" s="135" t="s">
        <v>6867</v>
      </c>
      <c r="G165" s="136" t="s">
        <v>256</v>
      </c>
      <c r="H165" s="137">
        <v>16.2</v>
      </c>
      <c r="I165" s="901"/>
      <c r="J165" s="138">
        <f>ROUND(I165*H165,2)</f>
        <v>0</v>
      </c>
      <c r="K165" s="139"/>
      <c r="L165" s="28"/>
      <c r="M165" s="140" t="s">
        <v>1</v>
      </c>
      <c r="N165" s="141" t="s">
        <v>38</v>
      </c>
      <c r="O165" s="142">
        <v>1.3169999999999999</v>
      </c>
      <c r="P165" s="142">
        <f>O165*H165</f>
        <v>21.3354</v>
      </c>
      <c r="Q165" s="142">
        <v>0</v>
      </c>
      <c r="R165" s="142">
        <f>Q165*H165</f>
        <v>0</v>
      </c>
      <c r="S165" s="142">
        <v>0</v>
      </c>
      <c r="T165" s="143">
        <f>S165*H165</f>
        <v>0</v>
      </c>
      <c r="AR165" s="144" t="s">
        <v>164</v>
      </c>
      <c r="AT165" s="144" t="s">
        <v>160</v>
      </c>
      <c r="AU165" s="144" t="s">
        <v>88</v>
      </c>
      <c r="AY165" s="16" t="s">
        <v>157</v>
      </c>
      <c r="BE165" s="145">
        <f>IF(N165="základní",J165,0)</f>
        <v>0</v>
      </c>
      <c r="BF165" s="145">
        <f>IF(N165="snížená",J165,0)</f>
        <v>0</v>
      </c>
      <c r="BG165" s="145">
        <f>IF(N165="zákl. přenesená",J165,0)</f>
        <v>0</v>
      </c>
      <c r="BH165" s="145">
        <f>IF(N165="sníž. přenesená",J165,0)</f>
        <v>0</v>
      </c>
      <c r="BI165" s="145">
        <f>IF(N165="nulová",J165,0)</f>
        <v>0</v>
      </c>
      <c r="BJ165" s="16" t="s">
        <v>80</v>
      </c>
      <c r="BK165" s="145">
        <f>ROUND(I165*H165,2)</f>
        <v>0</v>
      </c>
      <c r="BL165" s="16" t="s">
        <v>164</v>
      </c>
      <c r="BM165" s="144" t="s">
        <v>6868</v>
      </c>
    </row>
    <row r="166" spans="2:65" s="13" customFormat="1">
      <c r="B166" s="159"/>
      <c r="D166" s="154" t="s">
        <v>259</v>
      </c>
      <c r="E166" s="160" t="s">
        <v>1</v>
      </c>
      <c r="F166" s="161" t="s">
        <v>6869</v>
      </c>
      <c r="H166" s="162">
        <v>16.2</v>
      </c>
      <c r="L166" s="159"/>
      <c r="M166" s="163"/>
      <c r="T166" s="164"/>
      <c r="AT166" s="160" t="s">
        <v>259</v>
      </c>
      <c r="AU166" s="160" t="s">
        <v>88</v>
      </c>
      <c r="AV166" s="13" t="s">
        <v>88</v>
      </c>
      <c r="AW166" s="13" t="s">
        <v>27</v>
      </c>
      <c r="AX166" s="13" t="s">
        <v>80</v>
      </c>
      <c r="AY166" s="160" t="s">
        <v>157</v>
      </c>
    </row>
    <row r="167" spans="2:65" s="11" customFormat="1" ht="22.9" customHeight="1">
      <c r="B167" s="121"/>
      <c r="D167" s="122" t="s">
        <v>71</v>
      </c>
      <c r="E167" s="130" t="s">
        <v>156</v>
      </c>
      <c r="F167" s="130" t="s">
        <v>2456</v>
      </c>
      <c r="J167" s="131">
        <f>BK167</f>
        <v>0</v>
      </c>
      <c r="L167" s="121"/>
      <c r="M167" s="125"/>
      <c r="P167" s="126">
        <f>SUM(P168:P177)</f>
        <v>10.3635</v>
      </c>
      <c r="R167" s="126">
        <f>SUM(R168:R177)</f>
        <v>7.2334500000000004</v>
      </c>
      <c r="T167" s="127">
        <f>SUM(T168:T177)</f>
        <v>0</v>
      </c>
      <c r="AR167" s="122" t="s">
        <v>80</v>
      </c>
      <c r="AT167" s="128" t="s">
        <v>71</v>
      </c>
      <c r="AU167" s="128" t="s">
        <v>80</v>
      </c>
      <c r="AY167" s="122" t="s">
        <v>157</v>
      </c>
      <c r="BK167" s="129">
        <f>SUM(BK168:BK177)</f>
        <v>0</v>
      </c>
    </row>
    <row r="168" spans="2:65" s="1" customFormat="1" ht="16.5" customHeight="1">
      <c r="B168" s="132"/>
      <c r="C168" s="133" t="s">
        <v>191</v>
      </c>
      <c r="D168" s="133" t="s">
        <v>160</v>
      </c>
      <c r="E168" s="134" t="s">
        <v>6870</v>
      </c>
      <c r="F168" s="135" t="s">
        <v>6871</v>
      </c>
      <c r="G168" s="136" t="s">
        <v>306</v>
      </c>
      <c r="H168" s="137">
        <v>10.5</v>
      </c>
      <c r="I168" s="901"/>
      <c r="J168" s="138">
        <f>ROUND(I168*H168,2)</f>
        <v>0</v>
      </c>
      <c r="K168" s="139"/>
      <c r="L168" s="28"/>
      <c r="M168" s="140" t="s">
        <v>1</v>
      </c>
      <c r="N168" s="141" t="s">
        <v>38</v>
      </c>
      <c r="O168" s="142">
        <v>9.2999999999999999E-2</v>
      </c>
      <c r="P168" s="142">
        <f>O168*H168</f>
        <v>0.97650000000000003</v>
      </c>
      <c r="Q168" s="142">
        <v>0.19900000000000001</v>
      </c>
      <c r="R168" s="142">
        <f>Q168*H168</f>
        <v>2.0895000000000001</v>
      </c>
      <c r="S168" s="142">
        <v>0</v>
      </c>
      <c r="T168" s="143">
        <f>S168*H168</f>
        <v>0</v>
      </c>
      <c r="AR168" s="144" t="s">
        <v>164</v>
      </c>
      <c r="AT168" s="144" t="s">
        <v>160</v>
      </c>
      <c r="AU168" s="144" t="s">
        <v>88</v>
      </c>
      <c r="AY168" s="16" t="s">
        <v>157</v>
      </c>
      <c r="BE168" s="145">
        <f>IF(N168="základní",J168,0)</f>
        <v>0</v>
      </c>
      <c r="BF168" s="145">
        <f>IF(N168="snížená",J168,0)</f>
        <v>0</v>
      </c>
      <c r="BG168" s="145">
        <f>IF(N168="zákl. přenesená",J168,0)</f>
        <v>0</v>
      </c>
      <c r="BH168" s="145">
        <f>IF(N168="sníž. přenesená",J168,0)</f>
        <v>0</v>
      </c>
      <c r="BI168" s="145">
        <f>IF(N168="nulová",J168,0)</f>
        <v>0</v>
      </c>
      <c r="BJ168" s="16" t="s">
        <v>80</v>
      </c>
      <c r="BK168" s="145">
        <f>ROUND(I168*H168,2)</f>
        <v>0</v>
      </c>
      <c r="BL168" s="16" t="s">
        <v>164</v>
      </c>
      <c r="BM168" s="144" t="s">
        <v>6872</v>
      </c>
    </row>
    <row r="169" spans="2:65" s="12" customFormat="1">
      <c r="B169" s="153"/>
      <c r="D169" s="154" t="s">
        <v>259</v>
      </c>
      <c r="E169" s="155" t="s">
        <v>1</v>
      </c>
      <c r="F169" s="156" t="s">
        <v>6873</v>
      </c>
      <c r="H169" s="155" t="s">
        <v>1</v>
      </c>
      <c r="L169" s="153"/>
      <c r="M169" s="157"/>
      <c r="T169" s="158"/>
      <c r="AT169" s="155" t="s">
        <v>259</v>
      </c>
      <c r="AU169" s="155" t="s">
        <v>88</v>
      </c>
      <c r="AV169" s="12" t="s">
        <v>80</v>
      </c>
      <c r="AW169" s="12" t="s">
        <v>27</v>
      </c>
      <c r="AX169" s="12" t="s">
        <v>72</v>
      </c>
      <c r="AY169" s="155" t="s">
        <v>157</v>
      </c>
    </row>
    <row r="170" spans="2:65" s="13" customFormat="1">
      <c r="B170" s="159"/>
      <c r="D170" s="154" t="s">
        <v>259</v>
      </c>
      <c r="E170" s="160" t="s">
        <v>1</v>
      </c>
      <c r="F170" s="161" t="s">
        <v>6874</v>
      </c>
      <c r="H170" s="162">
        <v>10.5</v>
      </c>
      <c r="L170" s="159"/>
      <c r="M170" s="163"/>
      <c r="T170" s="164"/>
      <c r="AT170" s="160" t="s">
        <v>259</v>
      </c>
      <c r="AU170" s="160" t="s">
        <v>88</v>
      </c>
      <c r="AV170" s="13" t="s">
        <v>88</v>
      </c>
      <c r="AW170" s="13" t="s">
        <v>27</v>
      </c>
      <c r="AX170" s="13" t="s">
        <v>80</v>
      </c>
      <c r="AY170" s="160" t="s">
        <v>157</v>
      </c>
    </row>
    <row r="171" spans="2:65" s="1" customFormat="1" ht="16.5" customHeight="1">
      <c r="B171" s="132"/>
      <c r="C171" s="133" t="s">
        <v>177</v>
      </c>
      <c r="D171" s="133" t="s">
        <v>160</v>
      </c>
      <c r="E171" s="134" t="s">
        <v>6875</v>
      </c>
      <c r="F171" s="135" t="s">
        <v>6876</v>
      </c>
      <c r="G171" s="136" t="s">
        <v>306</v>
      </c>
      <c r="H171" s="137">
        <v>10.5</v>
      </c>
      <c r="I171" s="901"/>
      <c r="J171" s="138">
        <f>ROUND(I171*H171,2)</f>
        <v>0</v>
      </c>
      <c r="K171" s="139"/>
      <c r="L171" s="28"/>
      <c r="M171" s="140" t="s">
        <v>1</v>
      </c>
      <c r="N171" s="141" t="s">
        <v>38</v>
      </c>
      <c r="O171" s="142">
        <v>8.8999999999999996E-2</v>
      </c>
      <c r="P171" s="142">
        <f>O171*H171</f>
        <v>0.9345</v>
      </c>
      <c r="Q171" s="142">
        <v>0.19700000000000001</v>
      </c>
      <c r="R171" s="142">
        <f>Q171*H171</f>
        <v>2.0685000000000002</v>
      </c>
      <c r="S171" s="142">
        <v>0</v>
      </c>
      <c r="T171" s="143">
        <f>S171*H171</f>
        <v>0</v>
      </c>
      <c r="AR171" s="144" t="s">
        <v>164</v>
      </c>
      <c r="AT171" s="144" t="s">
        <v>160</v>
      </c>
      <c r="AU171" s="144" t="s">
        <v>88</v>
      </c>
      <c r="AY171" s="16" t="s">
        <v>157</v>
      </c>
      <c r="BE171" s="145">
        <f>IF(N171="základní",J171,0)</f>
        <v>0</v>
      </c>
      <c r="BF171" s="145">
        <f>IF(N171="snížená",J171,0)</f>
        <v>0</v>
      </c>
      <c r="BG171" s="145">
        <f>IF(N171="zákl. přenesená",J171,0)</f>
        <v>0</v>
      </c>
      <c r="BH171" s="145">
        <f>IF(N171="sníž. přenesená",J171,0)</f>
        <v>0</v>
      </c>
      <c r="BI171" s="145">
        <f>IF(N171="nulová",J171,0)</f>
        <v>0</v>
      </c>
      <c r="BJ171" s="16" t="s">
        <v>80</v>
      </c>
      <c r="BK171" s="145">
        <f>ROUND(I171*H171,2)</f>
        <v>0</v>
      </c>
      <c r="BL171" s="16" t="s">
        <v>164</v>
      </c>
      <c r="BM171" s="144" t="s">
        <v>6877</v>
      </c>
    </row>
    <row r="172" spans="2:65" s="12" customFormat="1">
      <c r="B172" s="153"/>
      <c r="D172" s="154" t="s">
        <v>259</v>
      </c>
      <c r="E172" s="155" t="s">
        <v>1</v>
      </c>
      <c r="F172" s="156" t="s">
        <v>6873</v>
      </c>
      <c r="H172" s="155" t="s">
        <v>1</v>
      </c>
      <c r="L172" s="153"/>
      <c r="M172" s="157"/>
      <c r="T172" s="158"/>
      <c r="AT172" s="155" t="s">
        <v>259</v>
      </c>
      <c r="AU172" s="155" t="s">
        <v>88</v>
      </c>
      <c r="AV172" s="12" t="s">
        <v>80</v>
      </c>
      <c r="AW172" s="12" t="s">
        <v>27</v>
      </c>
      <c r="AX172" s="12" t="s">
        <v>72</v>
      </c>
      <c r="AY172" s="155" t="s">
        <v>157</v>
      </c>
    </row>
    <row r="173" spans="2:65" s="13" customFormat="1">
      <c r="B173" s="159"/>
      <c r="D173" s="154" t="s">
        <v>259</v>
      </c>
      <c r="E173" s="160" t="s">
        <v>1</v>
      </c>
      <c r="F173" s="161" t="s">
        <v>6874</v>
      </c>
      <c r="H173" s="162">
        <v>10.5</v>
      </c>
      <c r="L173" s="159"/>
      <c r="M173" s="163"/>
      <c r="T173" s="164"/>
      <c r="AT173" s="160" t="s">
        <v>259</v>
      </c>
      <c r="AU173" s="160" t="s">
        <v>88</v>
      </c>
      <c r="AV173" s="13" t="s">
        <v>88</v>
      </c>
      <c r="AW173" s="13" t="s">
        <v>27</v>
      </c>
      <c r="AX173" s="13" t="s">
        <v>80</v>
      </c>
      <c r="AY173" s="160" t="s">
        <v>157</v>
      </c>
    </row>
    <row r="174" spans="2:65" s="1" customFormat="1" ht="16.5" customHeight="1">
      <c r="B174" s="132"/>
      <c r="C174" s="133" t="s">
        <v>199</v>
      </c>
      <c r="D174" s="133" t="s">
        <v>160</v>
      </c>
      <c r="E174" s="134" t="s">
        <v>6878</v>
      </c>
      <c r="F174" s="135" t="s">
        <v>6879</v>
      </c>
      <c r="G174" s="136" t="s">
        <v>306</v>
      </c>
      <c r="H174" s="137">
        <v>10.5</v>
      </c>
      <c r="I174" s="901"/>
      <c r="J174" s="138">
        <f>ROUND(I174*H174,2)</f>
        <v>0</v>
      </c>
      <c r="K174" s="139"/>
      <c r="L174" s="28"/>
      <c r="M174" s="140" t="s">
        <v>1</v>
      </c>
      <c r="N174" s="141" t="s">
        <v>38</v>
      </c>
      <c r="O174" s="142">
        <v>0.80500000000000005</v>
      </c>
      <c r="P174" s="142">
        <f>O174*H174</f>
        <v>8.4525000000000006</v>
      </c>
      <c r="Q174" s="142">
        <v>0.11162</v>
      </c>
      <c r="R174" s="142">
        <f>Q174*H174</f>
        <v>1.17201</v>
      </c>
      <c r="S174" s="142">
        <v>0</v>
      </c>
      <c r="T174" s="143">
        <f>S174*H174</f>
        <v>0</v>
      </c>
      <c r="AR174" s="144" t="s">
        <v>164</v>
      </c>
      <c r="AT174" s="144" t="s">
        <v>160</v>
      </c>
      <c r="AU174" s="144" t="s">
        <v>88</v>
      </c>
      <c r="AY174" s="16" t="s">
        <v>157</v>
      </c>
      <c r="BE174" s="145">
        <f>IF(N174="základní",J174,0)</f>
        <v>0</v>
      </c>
      <c r="BF174" s="145">
        <f>IF(N174="snížená",J174,0)</f>
        <v>0</v>
      </c>
      <c r="BG174" s="145">
        <f>IF(N174="zákl. přenesená",J174,0)</f>
        <v>0</v>
      </c>
      <c r="BH174" s="145">
        <f>IF(N174="sníž. přenesená",J174,0)</f>
        <v>0</v>
      </c>
      <c r="BI174" s="145">
        <f>IF(N174="nulová",J174,0)</f>
        <v>0</v>
      </c>
      <c r="BJ174" s="16" t="s">
        <v>80</v>
      </c>
      <c r="BK174" s="145">
        <f>ROUND(I174*H174,2)</f>
        <v>0</v>
      </c>
      <c r="BL174" s="16" t="s">
        <v>164</v>
      </c>
      <c r="BM174" s="144" t="s">
        <v>6880</v>
      </c>
    </row>
    <row r="175" spans="2:65" s="13" customFormat="1">
      <c r="B175" s="159"/>
      <c r="D175" s="154" t="s">
        <v>259</v>
      </c>
      <c r="E175" s="160" t="s">
        <v>1</v>
      </c>
      <c r="F175" s="161" t="s">
        <v>6881</v>
      </c>
      <c r="H175" s="162">
        <v>10.5</v>
      </c>
      <c r="L175" s="159"/>
      <c r="M175" s="163"/>
      <c r="T175" s="164"/>
      <c r="AT175" s="160" t="s">
        <v>259</v>
      </c>
      <c r="AU175" s="160" t="s">
        <v>88</v>
      </c>
      <c r="AV175" s="13" t="s">
        <v>88</v>
      </c>
      <c r="AW175" s="13" t="s">
        <v>27</v>
      </c>
      <c r="AX175" s="13" t="s">
        <v>80</v>
      </c>
      <c r="AY175" s="160" t="s">
        <v>157</v>
      </c>
    </row>
    <row r="176" spans="2:65" s="1" customFormat="1" ht="24.25" customHeight="1">
      <c r="B176" s="132"/>
      <c r="C176" s="178" t="s">
        <v>8</v>
      </c>
      <c r="D176" s="178" t="s">
        <v>557</v>
      </c>
      <c r="E176" s="179" t="s">
        <v>6882</v>
      </c>
      <c r="F176" s="180" t="s">
        <v>6883</v>
      </c>
      <c r="G176" s="181" t="s">
        <v>306</v>
      </c>
      <c r="H176" s="182">
        <v>10.815</v>
      </c>
      <c r="I176" s="909"/>
      <c r="J176" s="183">
        <f>ROUND(I176*H176,2)</f>
        <v>0</v>
      </c>
      <c r="K176" s="184"/>
      <c r="L176" s="185"/>
      <c r="M176" s="186" t="s">
        <v>1</v>
      </c>
      <c r="N176" s="141" t="s">
        <v>38</v>
      </c>
      <c r="O176" s="142">
        <v>0</v>
      </c>
      <c r="P176" s="142">
        <f>O176*H176</f>
        <v>0</v>
      </c>
      <c r="Q176" s="142">
        <v>0.17599999999999999</v>
      </c>
      <c r="R176" s="142">
        <f>Q176*H176</f>
        <v>1.9034399999999998</v>
      </c>
      <c r="S176" s="142">
        <v>0</v>
      </c>
      <c r="T176" s="143">
        <f>S176*H176</f>
        <v>0</v>
      </c>
      <c r="AR176" s="144" t="s">
        <v>172</v>
      </c>
      <c r="AT176" s="144" t="s">
        <v>557</v>
      </c>
      <c r="AU176" s="144" t="s">
        <v>88</v>
      </c>
      <c r="AY176" s="16" t="s">
        <v>157</v>
      </c>
      <c r="BE176" s="145">
        <f>IF(N176="základní",J176,0)</f>
        <v>0</v>
      </c>
      <c r="BF176" s="145">
        <f>IF(N176="snížená",J176,0)</f>
        <v>0</v>
      </c>
      <c r="BG176" s="145">
        <f>IF(N176="zákl. přenesená",J176,0)</f>
        <v>0</v>
      </c>
      <c r="BH176" s="145">
        <f>IF(N176="sníž. přenesená",J176,0)</f>
        <v>0</v>
      </c>
      <c r="BI176" s="145">
        <f>IF(N176="nulová",J176,0)</f>
        <v>0</v>
      </c>
      <c r="BJ176" s="16" t="s">
        <v>80</v>
      </c>
      <c r="BK176" s="145">
        <f>ROUND(I176*H176,2)</f>
        <v>0</v>
      </c>
      <c r="BL176" s="16" t="s">
        <v>164</v>
      </c>
      <c r="BM176" s="144" t="s">
        <v>6884</v>
      </c>
    </row>
    <row r="177" spans="2:65" s="13" customFormat="1">
      <c r="B177" s="159"/>
      <c r="D177" s="154" t="s">
        <v>259</v>
      </c>
      <c r="F177" s="161" t="s">
        <v>6885</v>
      </c>
      <c r="H177" s="162">
        <v>10.815</v>
      </c>
      <c r="L177" s="159"/>
      <c r="M177" s="163"/>
      <c r="T177" s="164"/>
      <c r="AT177" s="160" t="s">
        <v>259</v>
      </c>
      <c r="AU177" s="160" t="s">
        <v>88</v>
      </c>
      <c r="AV177" s="13" t="s">
        <v>88</v>
      </c>
      <c r="AW177" s="13" t="s">
        <v>3</v>
      </c>
      <c r="AX177" s="13" t="s">
        <v>80</v>
      </c>
      <c r="AY177" s="160" t="s">
        <v>157</v>
      </c>
    </row>
    <row r="178" spans="2:65" s="11" customFormat="1" ht="22.9" customHeight="1">
      <c r="B178" s="121"/>
      <c r="D178" s="122" t="s">
        <v>71</v>
      </c>
      <c r="E178" s="130" t="s">
        <v>172</v>
      </c>
      <c r="F178" s="130" t="s">
        <v>4867</v>
      </c>
      <c r="J178" s="131">
        <f>BK178</f>
        <v>0</v>
      </c>
      <c r="L178" s="121"/>
      <c r="M178" s="125"/>
      <c r="P178" s="126">
        <f>SUM(P179:P180)</f>
        <v>8.8230000000000004</v>
      </c>
      <c r="R178" s="126">
        <f>SUM(R179:R180)</f>
        <v>3.1269999999999999E-2</v>
      </c>
      <c r="T178" s="127">
        <f>SUM(T179:T180)</f>
        <v>0</v>
      </c>
      <c r="AR178" s="122" t="s">
        <v>80</v>
      </c>
      <c r="AT178" s="128" t="s">
        <v>71</v>
      </c>
      <c r="AU178" s="128" t="s">
        <v>80</v>
      </c>
      <c r="AY178" s="122" t="s">
        <v>157</v>
      </c>
      <c r="BK178" s="129">
        <f>SUM(BK179:BK180)</f>
        <v>0</v>
      </c>
    </row>
    <row r="179" spans="2:65" s="1" customFormat="1" ht="16.5" customHeight="1">
      <c r="B179" s="132"/>
      <c r="C179" s="133" t="s">
        <v>393</v>
      </c>
      <c r="D179" s="133" t="s">
        <v>160</v>
      </c>
      <c r="E179" s="134" t="s">
        <v>6886</v>
      </c>
      <c r="F179" s="135" t="s">
        <v>6887</v>
      </c>
      <c r="G179" s="136" t="s">
        <v>411</v>
      </c>
      <c r="H179" s="137">
        <v>112</v>
      </c>
      <c r="I179" s="901"/>
      <c r="J179" s="138">
        <f>ROUND(I179*H179,2)</f>
        <v>0</v>
      </c>
      <c r="K179" s="139"/>
      <c r="L179" s="28"/>
      <c r="M179" s="140" t="s">
        <v>1</v>
      </c>
      <c r="N179" s="141" t="s">
        <v>38</v>
      </c>
      <c r="O179" s="142">
        <v>5.3999999999999999E-2</v>
      </c>
      <c r="P179" s="142">
        <f>O179*H179</f>
        <v>6.048</v>
      </c>
      <c r="Q179" s="142">
        <v>1.9000000000000001E-4</v>
      </c>
      <c r="R179" s="142">
        <f>Q179*H179</f>
        <v>2.128E-2</v>
      </c>
      <c r="S179" s="142">
        <v>0</v>
      </c>
      <c r="T179" s="143">
        <f>S179*H179</f>
        <v>0</v>
      </c>
      <c r="AR179" s="144" t="s">
        <v>164</v>
      </c>
      <c r="AT179" s="144" t="s">
        <v>160</v>
      </c>
      <c r="AU179" s="144" t="s">
        <v>88</v>
      </c>
      <c r="AY179" s="16" t="s">
        <v>157</v>
      </c>
      <c r="BE179" s="145">
        <f>IF(N179="základní",J179,0)</f>
        <v>0</v>
      </c>
      <c r="BF179" s="145">
        <f>IF(N179="snížená",J179,0)</f>
        <v>0</v>
      </c>
      <c r="BG179" s="145">
        <f>IF(N179="zákl. přenesená",J179,0)</f>
        <v>0</v>
      </c>
      <c r="BH179" s="145">
        <f>IF(N179="sníž. přenesená",J179,0)</f>
        <v>0</v>
      </c>
      <c r="BI179" s="145">
        <f>IF(N179="nulová",J179,0)</f>
        <v>0</v>
      </c>
      <c r="BJ179" s="16" t="s">
        <v>80</v>
      </c>
      <c r="BK179" s="145">
        <f>ROUND(I179*H179,2)</f>
        <v>0</v>
      </c>
      <c r="BL179" s="16" t="s">
        <v>164</v>
      </c>
      <c r="BM179" s="144" t="s">
        <v>6888</v>
      </c>
    </row>
    <row r="180" spans="2:65" s="1" customFormat="1" ht="16.5" customHeight="1">
      <c r="B180" s="132"/>
      <c r="C180" s="133" t="s">
        <v>185</v>
      </c>
      <c r="D180" s="133" t="s">
        <v>160</v>
      </c>
      <c r="E180" s="134" t="s">
        <v>6889</v>
      </c>
      <c r="F180" s="135" t="s">
        <v>6890</v>
      </c>
      <c r="G180" s="136" t="s">
        <v>411</v>
      </c>
      <c r="H180" s="137">
        <v>111</v>
      </c>
      <c r="I180" s="901"/>
      <c r="J180" s="138">
        <f>ROUND(I180*H180,2)</f>
        <v>0</v>
      </c>
      <c r="K180" s="139"/>
      <c r="L180" s="28"/>
      <c r="M180" s="140" t="s">
        <v>1</v>
      </c>
      <c r="N180" s="141" t="s">
        <v>38</v>
      </c>
      <c r="O180" s="142">
        <v>2.5000000000000001E-2</v>
      </c>
      <c r="P180" s="142">
        <f>O180*H180</f>
        <v>2.7750000000000004</v>
      </c>
      <c r="Q180" s="142">
        <v>9.0000000000000006E-5</v>
      </c>
      <c r="R180" s="142">
        <f>Q180*H180</f>
        <v>9.9900000000000006E-3</v>
      </c>
      <c r="S180" s="142">
        <v>0</v>
      </c>
      <c r="T180" s="143">
        <f>S180*H180</f>
        <v>0</v>
      </c>
      <c r="AR180" s="144" t="s">
        <v>164</v>
      </c>
      <c r="AT180" s="144" t="s">
        <v>160</v>
      </c>
      <c r="AU180" s="144" t="s">
        <v>88</v>
      </c>
      <c r="AY180" s="16" t="s">
        <v>157</v>
      </c>
      <c r="BE180" s="145">
        <f>IF(N180="základní",J180,0)</f>
        <v>0</v>
      </c>
      <c r="BF180" s="145">
        <f>IF(N180="snížená",J180,0)</f>
        <v>0</v>
      </c>
      <c r="BG180" s="145">
        <f>IF(N180="zákl. přenesená",J180,0)</f>
        <v>0</v>
      </c>
      <c r="BH180" s="145">
        <f>IF(N180="sníž. přenesená",J180,0)</f>
        <v>0</v>
      </c>
      <c r="BI180" s="145">
        <f>IF(N180="nulová",J180,0)</f>
        <v>0</v>
      </c>
      <c r="BJ180" s="16" t="s">
        <v>80</v>
      </c>
      <c r="BK180" s="145">
        <f>ROUND(I180*H180,2)</f>
        <v>0</v>
      </c>
      <c r="BL180" s="16" t="s">
        <v>164</v>
      </c>
      <c r="BM180" s="144" t="s">
        <v>6891</v>
      </c>
    </row>
    <row r="181" spans="2:65" s="11" customFormat="1" ht="22.9" customHeight="1">
      <c r="B181" s="121"/>
      <c r="D181" s="122" t="s">
        <v>71</v>
      </c>
      <c r="E181" s="130" t="s">
        <v>191</v>
      </c>
      <c r="F181" s="130" t="s">
        <v>253</v>
      </c>
      <c r="J181" s="131">
        <f>BK181</f>
        <v>0</v>
      </c>
      <c r="L181" s="121"/>
      <c r="M181" s="125"/>
      <c r="P181" s="126">
        <f>SUM(P182:P189)</f>
        <v>6.9824999999999999</v>
      </c>
      <c r="R181" s="126">
        <f>SUM(R182:R189)</f>
        <v>0</v>
      </c>
      <c r="T181" s="127">
        <f>SUM(T182:T189)</f>
        <v>8.1374999999999993</v>
      </c>
      <c r="AR181" s="122" t="s">
        <v>80</v>
      </c>
      <c r="AT181" s="128" t="s">
        <v>71</v>
      </c>
      <c r="AU181" s="128" t="s">
        <v>80</v>
      </c>
      <c r="AY181" s="122" t="s">
        <v>157</v>
      </c>
      <c r="BK181" s="129">
        <f>SUM(BK182:BK189)</f>
        <v>0</v>
      </c>
    </row>
    <row r="182" spans="2:65" s="1" customFormat="1" ht="16.5" customHeight="1">
      <c r="B182" s="132"/>
      <c r="C182" s="133" t="s">
        <v>408</v>
      </c>
      <c r="D182" s="133" t="s">
        <v>160</v>
      </c>
      <c r="E182" s="134" t="s">
        <v>6892</v>
      </c>
      <c r="F182" s="135" t="s">
        <v>6893</v>
      </c>
      <c r="G182" s="136" t="s">
        <v>306</v>
      </c>
      <c r="H182" s="137">
        <v>10.5</v>
      </c>
      <c r="I182" s="901"/>
      <c r="J182" s="138">
        <f>ROUND(I182*H182,2)</f>
        <v>0</v>
      </c>
      <c r="K182" s="139"/>
      <c r="L182" s="28"/>
      <c r="M182" s="140" t="s">
        <v>1</v>
      </c>
      <c r="N182" s="141" t="s">
        <v>38</v>
      </c>
      <c r="O182" s="142">
        <v>0.34399999999999997</v>
      </c>
      <c r="P182" s="142">
        <f>O182*H182</f>
        <v>3.6119999999999997</v>
      </c>
      <c r="Q182" s="142">
        <v>0</v>
      </c>
      <c r="R182" s="142">
        <f>Q182*H182</f>
        <v>0</v>
      </c>
      <c r="S182" s="142">
        <v>0.29499999999999998</v>
      </c>
      <c r="T182" s="143">
        <f>S182*H182</f>
        <v>3.0974999999999997</v>
      </c>
      <c r="AR182" s="144" t="s">
        <v>164</v>
      </c>
      <c r="AT182" s="144" t="s">
        <v>160</v>
      </c>
      <c r="AU182" s="144" t="s">
        <v>88</v>
      </c>
      <c r="AY182" s="16" t="s">
        <v>157</v>
      </c>
      <c r="BE182" s="145">
        <f>IF(N182="základní",J182,0)</f>
        <v>0</v>
      </c>
      <c r="BF182" s="145">
        <f>IF(N182="snížená",J182,0)</f>
        <v>0</v>
      </c>
      <c r="BG182" s="145">
        <f>IF(N182="zákl. přenesená",J182,0)</f>
        <v>0</v>
      </c>
      <c r="BH182" s="145">
        <f>IF(N182="sníž. přenesená",J182,0)</f>
        <v>0</v>
      </c>
      <c r="BI182" s="145">
        <f>IF(N182="nulová",J182,0)</f>
        <v>0</v>
      </c>
      <c r="BJ182" s="16" t="s">
        <v>80</v>
      </c>
      <c r="BK182" s="145">
        <f>ROUND(I182*H182,2)</f>
        <v>0</v>
      </c>
      <c r="BL182" s="16" t="s">
        <v>164</v>
      </c>
      <c r="BM182" s="144" t="s">
        <v>6894</v>
      </c>
    </row>
    <row r="183" spans="2:65" s="13" customFormat="1">
      <c r="B183" s="159"/>
      <c r="D183" s="154" t="s">
        <v>259</v>
      </c>
      <c r="E183" s="160" t="s">
        <v>1</v>
      </c>
      <c r="F183" s="161" t="s">
        <v>6881</v>
      </c>
      <c r="H183" s="162">
        <v>10.5</v>
      </c>
      <c r="L183" s="159"/>
      <c r="M183" s="163"/>
      <c r="T183" s="164"/>
      <c r="AT183" s="160" t="s">
        <v>259</v>
      </c>
      <c r="AU183" s="160" t="s">
        <v>88</v>
      </c>
      <c r="AV183" s="13" t="s">
        <v>88</v>
      </c>
      <c r="AW183" s="13" t="s">
        <v>27</v>
      </c>
      <c r="AX183" s="13" t="s">
        <v>80</v>
      </c>
      <c r="AY183" s="160" t="s">
        <v>157</v>
      </c>
    </row>
    <row r="184" spans="2:65" s="1" customFormat="1" ht="16.5" customHeight="1">
      <c r="B184" s="132"/>
      <c r="C184" s="133" t="s">
        <v>188</v>
      </c>
      <c r="D184" s="133" t="s">
        <v>160</v>
      </c>
      <c r="E184" s="134" t="s">
        <v>6895</v>
      </c>
      <c r="F184" s="135" t="s">
        <v>6896</v>
      </c>
      <c r="G184" s="136" t="s">
        <v>306</v>
      </c>
      <c r="H184" s="137">
        <v>10.5</v>
      </c>
      <c r="I184" s="901"/>
      <c r="J184" s="138">
        <f>ROUND(I184*H184,2)</f>
        <v>0</v>
      </c>
      <c r="K184" s="139"/>
      <c r="L184" s="28"/>
      <c r="M184" s="140" t="s">
        <v>1</v>
      </c>
      <c r="N184" s="141" t="s">
        <v>38</v>
      </c>
      <c r="O184" s="142">
        <v>0.13100000000000001</v>
      </c>
      <c r="P184" s="142">
        <f>O184*H184</f>
        <v>1.3755000000000002</v>
      </c>
      <c r="Q184" s="142">
        <v>0</v>
      </c>
      <c r="R184" s="142">
        <f>Q184*H184</f>
        <v>0</v>
      </c>
      <c r="S184" s="142">
        <v>0.19</v>
      </c>
      <c r="T184" s="143">
        <f>S184*H184</f>
        <v>1.9950000000000001</v>
      </c>
      <c r="AR184" s="144" t="s">
        <v>164</v>
      </c>
      <c r="AT184" s="144" t="s">
        <v>160</v>
      </c>
      <c r="AU184" s="144" t="s">
        <v>88</v>
      </c>
      <c r="AY184" s="16" t="s">
        <v>157</v>
      </c>
      <c r="BE184" s="145">
        <f>IF(N184="základní",J184,0)</f>
        <v>0</v>
      </c>
      <c r="BF184" s="145">
        <f>IF(N184="snížená",J184,0)</f>
        <v>0</v>
      </c>
      <c r="BG184" s="145">
        <f>IF(N184="zákl. přenesená",J184,0)</f>
        <v>0</v>
      </c>
      <c r="BH184" s="145">
        <f>IF(N184="sníž. přenesená",J184,0)</f>
        <v>0</v>
      </c>
      <c r="BI184" s="145">
        <f>IF(N184="nulová",J184,0)</f>
        <v>0</v>
      </c>
      <c r="BJ184" s="16" t="s">
        <v>80</v>
      </c>
      <c r="BK184" s="145">
        <f>ROUND(I184*H184,2)</f>
        <v>0</v>
      </c>
      <c r="BL184" s="16" t="s">
        <v>164</v>
      </c>
      <c r="BM184" s="144" t="s">
        <v>6897</v>
      </c>
    </row>
    <row r="185" spans="2:65" s="12" customFormat="1">
      <c r="B185" s="153"/>
      <c r="D185" s="154" t="s">
        <v>259</v>
      </c>
      <c r="E185" s="155" t="s">
        <v>1</v>
      </c>
      <c r="F185" s="156" t="s">
        <v>6873</v>
      </c>
      <c r="H185" s="155" t="s">
        <v>1</v>
      </c>
      <c r="L185" s="153"/>
      <c r="M185" s="157"/>
      <c r="T185" s="158"/>
      <c r="AT185" s="155" t="s">
        <v>259</v>
      </c>
      <c r="AU185" s="155" t="s">
        <v>88</v>
      </c>
      <c r="AV185" s="12" t="s">
        <v>80</v>
      </c>
      <c r="AW185" s="12" t="s">
        <v>27</v>
      </c>
      <c r="AX185" s="12" t="s">
        <v>72</v>
      </c>
      <c r="AY185" s="155" t="s">
        <v>157</v>
      </c>
    </row>
    <row r="186" spans="2:65" s="13" customFormat="1">
      <c r="B186" s="159"/>
      <c r="D186" s="154" t="s">
        <v>259</v>
      </c>
      <c r="E186" s="160" t="s">
        <v>1</v>
      </c>
      <c r="F186" s="161" t="s">
        <v>6874</v>
      </c>
      <c r="H186" s="162">
        <v>10.5</v>
      </c>
      <c r="L186" s="159"/>
      <c r="M186" s="163"/>
      <c r="T186" s="164"/>
      <c r="AT186" s="160" t="s">
        <v>259</v>
      </c>
      <c r="AU186" s="160" t="s">
        <v>88</v>
      </c>
      <c r="AV186" s="13" t="s">
        <v>88</v>
      </c>
      <c r="AW186" s="13" t="s">
        <v>27</v>
      </c>
      <c r="AX186" s="13" t="s">
        <v>80</v>
      </c>
      <c r="AY186" s="160" t="s">
        <v>157</v>
      </c>
    </row>
    <row r="187" spans="2:65" s="1" customFormat="1" ht="21.75" customHeight="1">
      <c r="B187" s="132"/>
      <c r="C187" s="133" t="s">
        <v>419</v>
      </c>
      <c r="D187" s="133" t="s">
        <v>160</v>
      </c>
      <c r="E187" s="134" t="s">
        <v>6898</v>
      </c>
      <c r="F187" s="135" t="s">
        <v>6899</v>
      </c>
      <c r="G187" s="136" t="s">
        <v>306</v>
      </c>
      <c r="H187" s="137">
        <v>10.5</v>
      </c>
      <c r="I187" s="901"/>
      <c r="J187" s="138">
        <f>ROUND(I187*H187,2)</f>
        <v>0</v>
      </c>
      <c r="K187" s="139"/>
      <c r="L187" s="28"/>
      <c r="M187" s="140" t="s">
        <v>1</v>
      </c>
      <c r="N187" s="141" t="s">
        <v>38</v>
      </c>
      <c r="O187" s="142">
        <v>0.19</v>
      </c>
      <c r="P187" s="142">
        <f>O187*H187</f>
        <v>1.9950000000000001</v>
      </c>
      <c r="Q187" s="142">
        <v>0</v>
      </c>
      <c r="R187" s="142">
        <f>Q187*H187</f>
        <v>0</v>
      </c>
      <c r="S187" s="142">
        <v>0.28999999999999998</v>
      </c>
      <c r="T187" s="143">
        <f>S187*H187</f>
        <v>3.0449999999999999</v>
      </c>
      <c r="AR187" s="144" t="s">
        <v>164</v>
      </c>
      <c r="AT187" s="144" t="s">
        <v>160</v>
      </c>
      <c r="AU187" s="144" t="s">
        <v>88</v>
      </c>
      <c r="AY187" s="16" t="s">
        <v>157</v>
      </c>
      <c r="BE187" s="145">
        <f>IF(N187="základní",J187,0)</f>
        <v>0</v>
      </c>
      <c r="BF187" s="145">
        <f>IF(N187="snížená",J187,0)</f>
        <v>0</v>
      </c>
      <c r="BG187" s="145">
        <f>IF(N187="zákl. přenesená",J187,0)</f>
        <v>0</v>
      </c>
      <c r="BH187" s="145">
        <f>IF(N187="sníž. přenesená",J187,0)</f>
        <v>0</v>
      </c>
      <c r="BI187" s="145">
        <f>IF(N187="nulová",J187,0)</f>
        <v>0</v>
      </c>
      <c r="BJ187" s="16" t="s">
        <v>80</v>
      </c>
      <c r="BK187" s="145">
        <f>ROUND(I187*H187,2)</f>
        <v>0</v>
      </c>
      <c r="BL187" s="16" t="s">
        <v>164</v>
      </c>
      <c r="BM187" s="144" t="s">
        <v>6900</v>
      </c>
    </row>
    <row r="188" spans="2:65" s="12" customFormat="1">
      <c r="B188" s="153"/>
      <c r="D188" s="154" t="s">
        <v>259</v>
      </c>
      <c r="E188" s="155" t="s">
        <v>1</v>
      </c>
      <c r="F188" s="156" t="s">
        <v>6873</v>
      </c>
      <c r="H188" s="155" t="s">
        <v>1</v>
      </c>
      <c r="L188" s="153"/>
      <c r="M188" s="157"/>
      <c r="T188" s="158"/>
      <c r="AT188" s="155" t="s">
        <v>259</v>
      </c>
      <c r="AU188" s="155" t="s">
        <v>88</v>
      </c>
      <c r="AV188" s="12" t="s">
        <v>80</v>
      </c>
      <c r="AW188" s="12" t="s">
        <v>27</v>
      </c>
      <c r="AX188" s="12" t="s">
        <v>72</v>
      </c>
      <c r="AY188" s="155" t="s">
        <v>157</v>
      </c>
    </row>
    <row r="189" spans="2:65" s="13" customFormat="1">
      <c r="B189" s="159"/>
      <c r="D189" s="154" t="s">
        <v>259</v>
      </c>
      <c r="E189" s="160" t="s">
        <v>1</v>
      </c>
      <c r="F189" s="161" t="s">
        <v>6874</v>
      </c>
      <c r="H189" s="162">
        <v>10.5</v>
      </c>
      <c r="L189" s="159"/>
      <c r="M189" s="163"/>
      <c r="T189" s="164"/>
      <c r="AT189" s="160" t="s">
        <v>259</v>
      </c>
      <c r="AU189" s="160" t="s">
        <v>88</v>
      </c>
      <c r="AV189" s="13" t="s">
        <v>88</v>
      </c>
      <c r="AW189" s="13" t="s">
        <v>27</v>
      </c>
      <c r="AX189" s="13" t="s">
        <v>80</v>
      </c>
      <c r="AY189" s="160" t="s">
        <v>157</v>
      </c>
    </row>
    <row r="190" spans="2:65" s="11" customFormat="1" ht="22.9" customHeight="1">
      <c r="B190" s="121"/>
      <c r="D190" s="122" t="s">
        <v>71</v>
      </c>
      <c r="E190" s="130" t="s">
        <v>272</v>
      </c>
      <c r="F190" s="130" t="s">
        <v>273</v>
      </c>
      <c r="J190" s="131">
        <f>BK190</f>
        <v>0</v>
      </c>
      <c r="L190" s="121"/>
      <c r="M190" s="125"/>
      <c r="P190" s="126">
        <f>SUM(P191:P192)</f>
        <v>9.8551179999999992</v>
      </c>
      <c r="R190" s="126">
        <f>SUM(R191:R192)</f>
        <v>0</v>
      </c>
      <c r="T190" s="127">
        <f>SUM(T191:T192)</f>
        <v>0</v>
      </c>
      <c r="AR190" s="122" t="s">
        <v>80</v>
      </c>
      <c r="AT190" s="128" t="s">
        <v>71</v>
      </c>
      <c r="AU190" s="128" t="s">
        <v>80</v>
      </c>
      <c r="AY190" s="122" t="s">
        <v>157</v>
      </c>
      <c r="BK190" s="129">
        <f>SUM(BK191:BK192)</f>
        <v>0</v>
      </c>
    </row>
    <row r="191" spans="2:65" s="1" customFormat="1" ht="16.5" customHeight="1">
      <c r="B191" s="132"/>
      <c r="C191" s="133" t="s">
        <v>193</v>
      </c>
      <c r="D191" s="133" t="s">
        <v>160</v>
      </c>
      <c r="E191" s="134" t="s">
        <v>6901</v>
      </c>
      <c r="F191" s="135" t="s">
        <v>6902</v>
      </c>
      <c r="G191" s="136" t="s">
        <v>276</v>
      </c>
      <c r="H191" s="137">
        <v>8.1379999999999999</v>
      </c>
      <c r="I191" s="901"/>
      <c r="J191" s="138">
        <f>ROUND(I191*H191,2)</f>
        <v>0</v>
      </c>
      <c r="K191" s="139"/>
      <c r="L191" s="28"/>
      <c r="M191" s="140" t="s">
        <v>1</v>
      </c>
      <c r="N191" s="141" t="s">
        <v>38</v>
      </c>
      <c r="O191" s="142">
        <v>0.83499999999999996</v>
      </c>
      <c r="P191" s="142">
        <f>O191*H191</f>
        <v>6.7952299999999992</v>
      </c>
      <c r="Q191" s="142">
        <v>0</v>
      </c>
      <c r="R191" s="142">
        <f>Q191*H191</f>
        <v>0</v>
      </c>
      <c r="S191" s="142">
        <v>0</v>
      </c>
      <c r="T191" s="143">
        <f>S191*H191</f>
        <v>0</v>
      </c>
      <c r="AR191" s="144" t="s">
        <v>164</v>
      </c>
      <c r="AT191" s="144" t="s">
        <v>160</v>
      </c>
      <c r="AU191" s="144" t="s">
        <v>88</v>
      </c>
      <c r="AY191" s="16" t="s">
        <v>157</v>
      </c>
      <c r="BE191" s="145">
        <f>IF(N191="základní",J191,0)</f>
        <v>0</v>
      </c>
      <c r="BF191" s="145">
        <f>IF(N191="snížená",J191,0)</f>
        <v>0</v>
      </c>
      <c r="BG191" s="145">
        <f>IF(N191="zákl. přenesená",J191,0)</f>
        <v>0</v>
      </c>
      <c r="BH191" s="145">
        <f>IF(N191="sníž. přenesená",J191,0)</f>
        <v>0</v>
      </c>
      <c r="BI191" s="145">
        <f>IF(N191="nulová",J191,0)</f>
        <v>0</v>
      </c>
      <c r="BJ191" s="16" t="s">
        <v>80</v>
      </c>
      <c r="BK191" s="145">
        <f>ROUND(I191*H191,2)</f>
        <v>0</v>
      </c>
      <c r="BL191" s="16" t="s">
        <v>164</v>
      </c>
      <c r="BM191" s="144" t="s">
        <v>6903</v>
      </c>
    </row>
    <row r="192" spans="2:65" s="1" customFormat="1" ht="16.5" customHeight="1">
      <c r="B192" s="132"/>
      <c r="C192" s="133" t="s">
        <v>429</v>
      </c>
      <c r="D192" s="133" t="s">
        <v>160</v>
      </c>
      <c r="E192" s="134" t="s">
        <v>6904</v>
      </c>
      <c r="F192" s="135" t="s">
        <v>6905</v>
      </c>
      <c r="G192" s="136" t="s">
        <v>276</v>
      </c>
      <c r="H192" s="137">
        <v>8.1379999999999999</v>
      </c>
      <c r="I192" s="901"/>
      <c r="J192" s="138">
        <f>ROUND(I192*H192,2)</f>
        <v>0</v>
      </c>
      <c r="K192" s="139"/>
      <c r="L192" s="28"/>
      <c r="M192" s="140" t="s">
        <v>1</v>
      </c>
      <c r="N192" s="141" t="s">
        <v>38</v>
      </c>
      <c r="O192" s="142">
        <v>0.376</v>
      </c>
      <c r="P192" s="142">
        <f>O192*H192</f>
        <v>3.0598879999999999</v>
      </c>
      <c r="Q192" s="142">
        <v>0</v>
      </c>
      <c r="R192" s="142">
        <f>Q192*H192</f>
        <v>0</v>
      </c>
      <c r="S192" s="142">
        <v>0</v>
      </c>
      <c r="T192" s="143">
        <f>S192*H192</f>
        <v>0</v>
      </c>
      <c r="AR192" s="144" t="s">
        <v>164</v>
      </c>
      <c r="AT192" s="144" t="s">
        <v>160</v>
      </c>
      <c r="AU192" s="144" t="s">
        <v>88</v>
      </c>
      <c r="AY192" s="16" t="s">
        <v>157</v>
      </c>
      <c r="BE192" s="145">
        <f>IF(N192="základní",J192,0)</f>
        <v>0</v>
      </c>
      <c r="BF192" s="145">
        <f>IF(N192="snížená",J192,0)</f>
        <v>0</v>
      </c>
      <c r="BG192" s="145">
        <f>IF(N192="zákl. přenesená",J192,0)</f>
        <v>0</v>
      </c>
      <c r="BH192" s="145">
        <f>IF(N192="sníž. přenesená",J192,0)</f>
        <v>0</v>
      </c>
      <c r="BI192" s="145">
        <f>IF(N192="nulová",J192,0)</f>
        <v>0</v>
      </c>
      <c r="BJ192" s="16" t="s">
        <v>80</v>
      </c>
      <c r="BK192" s="145">
        <f>ROUND(I192*H192,2)</f>
        <v>0</v>
      </c>
      <c r="BL192" s="16" t="s">
        <v>164</v>
      </c>
      <c r="BM192" s="144" t="s">
        <v>6906</v>
      </c>
    </row>
    <row r="193" spans="2:65" s="11" customFormat="1" ht="22.9" customHeight="1">
      <c r="B193" s="121"/>
      <c r="D193" s="122" t="s">
        <v>71</v>
      </c>
      <c r="E193" s="130" t="s">
        <v>431</v>
      </c>
      <c r="F193" s="130" t="s">
        <v>432</v>
      </c>
      <c r="J193" s="131">
        <f>BK193</f>
        <v>0</v>
      </c>
      <c r="L193" s="121"/>
      <c r="M193" s="125"/>
      <c r="P193" s="126">
        <f>SUM(P194:P195)</f>
        <v>3.2015409999999997</v>
      </c>
      <c r="R193" s="126">
        <f>SUM(R194:R195)</f>
        <v>0</v>
      </c>
      <c r="T193" s="127">
        <f>SUM(T194:T195)</f>
        <v>0</v>
      </c>
      <c r="AR193" s="122" t="s">
        <v>80</v>
      </c>
      <c r="AT193" s="128" t="s">
        <v>71</v>
      </c>
      <c r="AU193" s="128" t="s">
        <v>80</v>
      </c>
      <c r="AY193" s="122" t="s">
        <v>157</v>
      </c>
      <c r="BK193" s="129">
        <f>SUM(BK194:BK195)</f>
        <v>0</v>
      </c>
    </row>
    <row r="194" spans="2:65" s="1" customFormat="1" ht="16.5" customHeight="1">
      <c r="B194" s="132"/>
      <c r="C194" s="133" t="s">
        <v>196</v>
      </c>
      <c r="D194" s="133" t="s">
        <v>160</v>
      </c>
      <c r="E194" s="134" t="s">
        <v>2512</v>
      </c>
      <c r="F194" s="135" t="s">
        <v>2513</v>
      </c>
      <c r="G194" s="136" t="s">
        <v>276</v>
      </c>
      <c r="H194" s="137">
        <v>7.2329999999999997</v>
      </c>
      <c r="I194" s="901"/>
      <c r="J194" s="138">
        <f>ROUND(I194*H194,2)</f>
        <v>0</v>
      </c>
      <c r="K194" s="139"/>
      <c r="L194" s="28"/>
      <c r="M194" s="140" t="s">
        <v>1</v>
      </c>
      <c r="N194" s="141" t="s">
        <v>38</v>
      </c>
      <c r="O194" s="142">
        <v>0.39700000000000002</v>
      </c>
      <c r="P194" s="142">
        <f>O194*H194</f>
        <v>2.8715009999999999</v>
      </c>
      <c r="Q194" s="142">
        <v>0</v>
      </c>
      <c r="R194" s="142">
        <f>Q194*H194</f>
        <v>0</v>
      </c>
      <c r="S194" s="142">
        <v>0</v>
      </c>
      <c r="T194" s="143">
        <f>S194*H194</f>
        <v>0</v>
      </c>
      <c r="AR194" s="144" t="s">
        <v>164</v>
      </c>
      <c r="AT194" s="144" t="s">
        <v>160</v>
      </c>
      <c r="AU194" s="144" t="s">
        <v>88</v>
      </c>
      <c r="AY194" s="16" t="s">
        <v>157</v>
      </c>
      <c r="BE194" s="145">
        <f>IF(N194="základní",J194,0)</f>
        <v>0</v>
      </c>
      <c r="BF194" s="145">
        <f>IF(N194="snížená",J194,0)</f>
        <v>0</v>
      </c>
      <c r="BG194" s="145">
        <f>IF(N194="zákl. přenesená",J194,0)</f>
        <v>0</v>
      </c>
      <c r="BH194" s="145">
        <f>IF(N194="sníž. přenesená",J194,0)</f>
        <v>0</v>
      </c>
      <c r="BI194" s="145">
        <f>IF(N194="nulová",J194,0)</f>
        <v>0</v>
      </c>
      <c r="BJ194" s="16" t="s">
        <v>80</v>
      </c>
      <c r="BK194" s="145">
        <f>ROUND(I194*H194,2)</f>
        <v>0</v>
      </c>
      <c r="BL194" s="16" t="s">
        <v>164</v>
      </c>
      <c r="BM194" s="144" t="s">
        <v>6907</v>
      </c>
    </row>
    <row r="195" spans="2:65" s="1" customFormat="1" ht="16.5" customHeight="1">
      <c r="B195" s="132"/>
      <c r="C195" s="133" t="s">
        <v>7</v>
      </c>
      <c r="D195" s="133" t="s">
        <v>160</v>
      </c>
      <c r="E195" s="134" t="s">
        <v>6908</v>
      </c>
      <c r="F195" s="135" t="s">
        <v>6909</v>
      </c>
      <c r="G195" s="136" t="s">
        <v>276</v>
      </c>
      <c r="H195" s="137">
        <v>0.223</v>
      </c>
      <c r="I195" s="901"/>
      <c r="J195" s="138">
        <f>ROUND(I195*H195,2)</f>
        <v>0</v>
      </c>
      <c r="K195" s="139"/>
      <c r="L195" s="28"/>
      <c r="M195" s="140" t="s">
        <v>1</v>
      </c>
      <c r="N195" s="141" t="s">
        <v>38</v>
      </c>
      <c r="O195" s="142">
        <v>1.48</v>
      </c>
      <c r="P195" s="142">
        <f>O195*H195</f>
        <v>0.33004</v>
      </c>
      <c r="Q195" s="142">
        <v>0</v>
      </c>
      <c r="R195" s="142">
        <f>Q195*H195</f>
        <v>0</v>
      </c>
      <c r="S195" s="142">
        <v>0</v>
      </c>
      <c r="T195" s="143">
        <f>S195*H195</f>
        <v>0</v>
      </c>
      <c r="AR195" s="144" t="s">
        <v>164</v>
      </c>
      <c r="AT195" s="144" t="s">
        <v>160</v>
      </c>
      <c r="AU195" s="144" t="s">
        <v>88</v>
      </c>
      <c r="AY195" s="16" t="s">
        <v>157</v>
      </c>
      <c r="BE195" s="145">
        <f>IF(N195="základní",J195,0)</f>
        <v>0</v>
      </c>
      <c r="BF195" s="145">
        <f>IF(N195="snížená",J195,0)</f>
        <v>0</v>
      </c>
      <c r="BG195" s="145">
        <f>IF(N195="zákl. přenesená",J195,0)</f>
        <v>0</v>
      </c>
      <c r="BH195" s="145">
        <f>IF(N195="sníž. přenesená",J195,0)</f>
        <v>0</v>
      </c>
      <c r="BI195" s="145">
        <f>IF(N195="nulová",J195,0)</f>
        <v>0</v>
      </c>
      <c r="BJ195" s="16" t="s">
        <v>80</v>
      </c>
      <c r="BK195" s="145">
        <f>ROUND(I195*H195,2)</f>
        <v>0</v>
      </c>
      <c r="BL195" s="16" t="s">
        <v>164</v>
      </c>
      <c r="BM195" s="144" t="s">
        <v>6910</v>
      </c>
    </row>
    <row r="196" spans="2:65" s="11" customFormat="1" ht="25.9" customHeight="1">
      <c r="B196" s="121"/>
      <c r="D196" s="122" t="s">
        <v>71</v>
      </c>
      <c r="E196" s="123" t="s">
        <v>437</v>
      </c>
      <c r="F196" s="123" t="s">
        <v>438</v>
      </c>
      <c r="J196" s="124">
        <f>BK196</f>
        <v>0</v>
      </c>
      <c r="L196" s="121"/>
      <c r="M196" s="125"/>
      <c r="P196" s="126">
        <f>P197+P218</f>
        <v>108.80850000000001</v>
      </c>
      <c r="R196" s="126">
        <f>R197+R218</f>
        <v>0.32955500000000004</v>
      </c>
      <c r="T196" s="127">
        <f>T197+T218</f>
        <v>0</v>
      </c>
      <c r="AR196" s="122" t="s">
        <v>88</v>
      </c>
      <c r="AT196" s="128" t="s">
        <v>71</v>
      </c>
      <c r="AU196" s="128" t="s">
        <v>72</v>
      </c>
      <c r="AY196" s="122" t="s">
        <v>157</v>
      </c>
      <c r="BK196" s="129">
        <f>BK197+BK218</f>
        <v>0</v>
      </c>
    </row>
    <row r="197" spans="2:65" s="11" customFormat="1" ht="22.9" customHeight="1">
      <c r="B197" s="121"/>
      <c r="D197" s="122" t="s">
        <v>71</v>
      </c>
      <c r="E197" s="130" t="s">
        <v>6911</v>
      </c>
      <c r="F197" s="130" t="s">
        <v>6912</v>
      </c>
      <c r="J197" s="131">
        <f>BK197</f>
        <v>0</v>
      </c>
      <c r="L197" s="121"/>
      <c r="M197" s="125"/>
      <c r="P197" s="126">
        <f>SUM(P198:P217)</f>
        <v>99.007500000000007</v>
      </c>
      <c r="R197" s="126">
        <f>SUM(R198:R217)</f>
        <v>0.29589500000000002</v>
      </c>
      <c r="T197" s="127">
        <f>SUM(T198:T217)</f>
        <v>0</v>
      </c>
      <c r="AR197" s="122" t="s">
        <v>88</v>
      </c>
      <c r="AT197" s="128" t="s">
        <v>71</v>
      </c>
      <c r="AU197" s="128" t="s">
        <v>80</v>
      </c>
      <c r="AY197" s="122" t="s">
        <v>157</v>
      </c>
      <c r="BK197" s="129">
        <f>SUM(BK198:BK217)</f>
        <v>0</v>
      </c>
    </row>
    <row r="198" spans="2:65" s="1" customFormat="1" ht="16.5" customHeight="1">
      <c r="B198" s="132"/>
      <c r="C198" s="133" t="s">
        <v>201</v>
      </c>
      <c r="D198" s="133" t="s">
        <v>160</v>
      </c>
      <c r="E198" s="134" t="s">
        <v>6913</v>
      </c>
      <c r="F198" s="135" t="s">
        <v>6914</v>
      </c>
      <c r="G198" s="136" t="s">
        <v>411</v>
      </c>
      <c r="H198" s="137">
        <v>1</v>
      </c>
      <c r="I198" s="901"/>
      <c r="J198" s="138">
        <f t="shared" ref="J198:J217" si="0">ROUND(I198*H198,2)</f>
        <v>0</v>
      </c>
      <c r="K198" s="139"/>
      <c r="L198" s="28"/>
      <c r="M198" s="140" t="s">
        <v>1</v>
      </c>
      <c r="N198" s="141" t="s">
        <v>38</v>
      </c>
      <c r="O198" s="142">
        <v>0.58899999999999997</v>
      </c>
      <c r="P198" s="142">
        <f t="shared" ref="P198:P217" si="1">O198*H198</f>
        <v>0.58899999999999997</v>
      </c>
      <c r="Q198" s="142">
        <v>1.8500000000000001E-3</v>
      </c>
      <c r="R198" s="142">
        <f t="shared" ref="R198:R217" si="2">Q198*H198</f>
        <v>1.8500000000000001E-3</v>
      </c>
      <c r="S198" s="142">
        <v>0</v>
      </c>
      <c r="T198" s="143">
        <f t="shared" ref="T198:T217" si="3">S198*H198</f>
        <v>0</v>
      </c>
      <c r="AR198" s="144" t="s">
        <v>188</v>
      </c>
      <c r="AT198" s="144" t="s">
        <v>160</v>
      </c>
      <c r="AU198" s="144" t="s">
        <v>88</v>
      </c>
      <c r="AY198" s="16" t="s">
        <v>157</v>
      </c>
      <c r="BE198" s="145">
        <f t="shared" ref="BE198:BE217" si="4">IF(N198="základní",J198,0)</f>
        <v>0</v>
      </c>
      <c r="BF198" s="145">
        <f t="shared" ref="BF198:BF217" si="5">IF(N198="snížená",J198,0)</f>
        <v>0</v>
      </c>
      <c r="BG198" s="145">
        <f t="shared" ref="BG198:BG217" si="6">IF(N198="zákl. přenesená",J198,0)</f>
        <v>0</v>
      </c>
      <c r="BH198" s="145">
        <f t="shared" ref="BH198:BH217" si="7">IF(N198="sníž. přenesená",J198,0)</f>
        <v>0</v>
      </c>
      <c r="BI198" s="145">
        <f t="shared" ref="BI198:BI217" si="8">IF(N198="nulová",J198,0)</f>
        <v>0</v>
      </c>
      <c r="BJ198" s="16" t="s">
        <v>80</v>
      </c>
      <c r="BK198" s="145">
        <f t="shared" ref="BK198:BK217" si="9">ROUND(I198*H198,2)</f>
        <v>0</v>
      </c>
      <c r="BL198" s="16" t="s">
        <v>188</v>
      </c>
      <c r="BM198" s="144" t="s">
        <v>6915</v>
      </c>
    </row>
    <row r="199" spans="2:65" s="1" customFormat="1" ht="16.5" customHeight="1">
      <c r="B199" s="132"/>
      <c r="C199" s="133" t="s">
        <v>456</v>
      </c>
      <c r="D199" s="133" t="s">
        <v>160</v>
      </c>
      <c r="E199" s="134" t="s">
        <v>6916</v>
      </c>
      <c r="F199" s="135" t="s">
        <v>6917</v>
      </c>
      <c r="G199" s="136" t="s">
        <v>411</v>
      </c>
      <c r="H199" s="137">
        <v>0.5</v>
      </c>
      <c r="I199" s="901"/>
      <c r="J199" s="138">
        <f t="shared" si="0"/>
        <v>0</v>
      </c>
      <c r="K199" s="139"/>
      <c r="L199" s="28"/>
      <c r="M199" s="140" t="s">
        <v>1</v>
      </c>
      <c r="N199" s="141" t="s">
        <v>38</v>
      </c>
      <c r="O199" s="142">
        <v>0.60099999999999998</v>
      </c>
      <c r="P199" s="142">
        <f t="shared" si="1"/>
        <v>0.30049999999999999</v>
      </c>
      <c r="Q199" s="142">
        <v>2.7000000000000001E-3</v>
      </c>
      <c r="R199" s="142">
        <f t="shared" si="2"/>
        <v>1.3500000000000001E-3</v>
      </c>
      <c r="S199" s="142">
        <v>0</v>
      </c>
      <c r="T199" s="143">
        <f t="shared" si="3"/>
        <v>0</v>
      </c>
      <c r="AR199" s="144" t="s">
        <v>188</v>
      </c>
      <c r="AT199" s="144" t="s">
        <v>160</v>
      </c>
      <c r="AU199" s="144" t="s">
        <v>88</v>
      </c>
      <c r="AY199" s="16" t="s">
        <v>157</v>
      </c>
      <c r="BE199" s="145">
        <f t="shared" si="4"/>
        <v>0</v>
      </c>
      <c r="BF199" s="145">
        <f t="shared" si="5"/>
        <v>0</v>
      </c>
      <c r="BG199" s="145">
        <f t="shared" si="6"/>
        <v>0</v>
      </c>
      <c r="BH199" s="145">
        <f t="shared" si="7"/>
        <v>0</v>
      </c>
      <c r="BI199" s="145">
        <f t="shared" si="8"/>
        <v>0</v>
      </c>
      <c r="BJ199" s="16" t="s">
        <v>80</v>
      </c>
      <c r="BK199" s="145">
        <f t="shared" si="9"/>
        <v>0</v>
      </c>
      <c r="BL199" s="16" t="s">
        <v>188</v>
      </c>
      <c r="BM199" s="144" t="s">
        <v>6918</v>
      </c>
    </row>
    <row r="200" spans="2:65" s="1" customFormat="1" ht="16.5" customHeight="1">
      <c r="B200" s="132"/>
      <c r="C200" s="133" t="s">
        <v>465</v>
      </c>
      <c r="D200" s="133" t="s">
        <v>160</v>
      </c>
      <c r="E200" s="134" t="s">
        <v>6919</v>
      </c>
      <c r="F200" s="135" t="s">
        <v>6920</v>
      </c>
      <c r="G200" s="136" t="s">
        <v>411</v>
      </c>
      <c r="H200" s="137">
        <v>3</v>
      </c>
      <c r="I200" s="901"/>
      <c r="J200" s="138">
        <f t="shared" si="0"/>
        <v>0</v>
      </c>
      <c r="K200" s="139"/>
      <c r="L200" s="28"/>
      <c r="M200" s="140" t="s">
        <v>1</v>
      </c>
      <c r="N200" s="141" t="s">
        <v>38</v>
      </c>
      <c r="O200" s="142">
        <v>0.69</v>
      </c>
      <c r="P200" s="142">
        <f t="shared" si="1"/>
        <v>2.0699999999999998</v>
      </c>
      <c r="Q200" s="142">
        <v>3.96E-3</v>
      </c>
      <c r="R200" s="142">
        <f t="shared" si="2"/>
        <v>1.188E-2</v>
      </c>
      <c r="S200" s="142">
        <v>0</v>
      </c>
      <c r="T200" s="143">
        <f t="shared" si="3"/>
        <v>0</v>
      </c>
      <c r="AR200" s="144" t="s">
        <v>188</v>
      </c>
      <c r="AT200" s="144" t="s">
        <v>160</v>
      </c>
      <c r="AU200" s="144" t="s">
        <v>88</v>
      </c>
      <c r="AY200" s="16" t="s">
        <v>157</v>
      </c>
      <c r="BE200" s="145">
        <f t="shared" si="4"/>
        <v>0</v>
      </c>
      <c r="BF200" s="145">
        <f t="shared" si="5"/>
        <v>0</v>
      </c>
      <c r="BG200" s="145">
        <f t="shared" si="6"/>
        <v>0</v>
      </c>
      <c r="BH200" s="145">
        <f t="shared" si="7"/>
        <v>0</v>
      </c>
      <c r="BI200" s="145">
        <f t="shared" si="8"/>
        <v>0</v>
      </c>
      <c r="BJ200" s="16" t="s">
        <v>80</v>
      </c>
      <c r="BK200" s="145">
        <f t="shared" si="9"/>
        <v>0</v>
      </c>
      <c r="BL200" s="16" t="s">
        <v>188</v>
      </c>
      <c r="BM200" s="144" t="s">
        <v>6921</v>
      </c>
    </row>
    <row r="201" spans="2:65" s="1" customFormat="1" ht="16.5" customHeight="1">
      <c r="B201" s="132"/>
      <c r="C201" s="133" t="s">
        <v>470</v>
      </c>
      <c r="D201" s="133" t="s">
        <v>160</v>
      </c>
      <c r="E201" s="134" t="s">
        <v>6922</v>
      </c>
      <c r="F201" s="135" t="s">
        <v>6923</v>
      </c>
      <c r="G201" s="136" t="s">
        <v>411</v>
      </c>
      <c r="H201" s="137">
        <v>45</v>
      </c>
      <c r="I201" s="901"/>
      <c r="J201" s="138">
        <f t="shared" si="0"/>
        <v>0</v>
      </c>
      <c r="K201" s="139"/>
      <c r="L201" s="28"/>
      <c r="M201" s="140" t="s">
        <v>1</v>
      </c>
      <c r="N201" s="141" t="s">
        <v>38</v>
      </c>
      <c r="O201" s="142">
        <v>0.45800000000000002</v>
      </c>
      <c r="P201" s="142">
        <f t="shared" si="1"/>
        <v>20.61</v>
      </c>
      <c r="Q201" s="142">
        <v>4.9300000000000004E-3</v>
      </c>
      <c r="R201" s="142">
        <f t="shared" si="2"/>
        <v>0.22185000000000002</v>
      </c>
      <c r="S201" s="142">
        <v>0</v>
      </c>
      <c r="T201" s="143">
        <f t="shared" si="3"/>
        <v>0</v>
      </c>
      <c r="AR201" s="144" t="s">
        <v>188</v>
      </c>
      <c r="AT201" s="144" t="s">
        <v>160</v>
      </c>
      <c r="AU201" s="144" t="s">
        <v>88</v>
      </c>
      <c r="AY201" s="16" t="s">
        <v>157</v>
      </c>
      <c r="BE201" s="145">
        <f t="shared" si="4"/>
        <v>0</v>
      </c>
      <c r="BF201" s="145">
        <f t="shared" si="5"/>
        <v>0</v>
      </c>
      <c r="BG201" s="145">
        <f t="shared" si="6"/>
        <v>0</v>
      </c>
      <c r="BH201" s="145">
        <f t="shared" si="7"/>
        <v>0</v>
      </c>
      <c r="BI201" s="145">
        <f t="shared" si="8"/>
        <v>0</v>
      </c>
      <c r="BJ201" s="16" t="s">
        <v>80</v>
      </c>
      <c r="BK201" s="145">
        <f t="shared" si="9"/>
        <v>0</v>
      </c>
      <c r="BL201" s="16" t="s">
        <v>188</v>
      </c>
      <c r="BM201" s="144" t="s">
        <v>6924</v>
      </c>
    </row>
    <row r="202" spans="2:65" s="1" customFormat="1" ht="16.5" customHeight="1">
      <c r="B202" s="132"/>
      <c r="C202" s="133" t="s">
        <v>476</v>
      </c>
      <c r="D202" s="133" t="s">
        <v>160</v>
      </c>
      <c r="E202" s="134" t="s">
        <v>6925</v>
      </c>
      <c r="F202" s="135" t="s">
        <v>6926</v>
      </c>
      <c r="G202" s="136" t="s">
        <v>228</v>
      </c>
      <c r="H202" s="137">
        <v>2</v>
      </c>
      <c r="I202" s="901"/>
      <c r="J202" s="138">
        <f t="shared" si="0"/>
        <v>0</v>
      </c>
      <c r="K202" s="139"/>
      <c r="L202" s="28"/>
      <c r="M202" s="140" t="s">
        <v>1</v>
      </c>
      <c r="N202" s="141" t="s">
        <v>38</v>
      </c>
      <c r="O202" s="142">
        <v>0.65100000000000002</v>
      </c>
      <c r="P202" s="142">
        <f t="shared" si="1"/>
        <v>1.302</v>
      </c>
      <c r="Q202" s="142">
        <v>1.14E-3</v>
      </c>
      <c r="R202" s="142">
        <f t="shared" si="2"/>
        <v>2.2799999999999999E-3</v>
      </c>
      <c r="S202" s="142">
        <v>0</v>
      </c>
      <c r="T202" s="143">
        <f t="shared" si="3"/>
        <v>0</v>
      </c>
      <c r="AR202" s="144" t="s">
        <v>188</v>
      </c>
      <c r="AT202" s="144" t="s">
        <v>160</v>
      </c>
      <c r="AU202" s="144" t="s">
        <v>88</v>
      </c>
      <c r="AY202" s="16" t="s">
        <v>157</v>
      </c>
      <c r="BE202" s="145">
        <f t="shared" si="4"/>
        <v>0</v>
      </c>
      <c r="BF202" s="145">
        <f t="shared" si="5"/>
        <v>0</v>
      </c>
      <c r="BG202" s="145">
        <f t="shared" si="6"/>
        <v>0</v>
      </c>
      <c r="BH202" s="145">
        <f t="shared" si="7"/>
        <v>0</v>
      </c>
      <c r="BI202" s="145">
        <f t="shared" si="8"/>
        <v>0</v>
      </c>
      <c r="BJ202" s="16" t="s">
        <v>80</v>
      </c>
      <c r="BK202" s="145">
        <f t="shared" si="9"/>
        <v>0</v>
      </c>
      <c r="BL202" s="16" t="s">
        <v>188</v>
      </c>
      <c r="BM202" s="144" t="s">
        <v>6927</v>
      </c>
    </row>
    <row r="203" spans="2:65" s="1" customFormat="1" ht="16.5" customHeight="1">
      <c r="B203" s="132"/>
      <c r="C203" s="133" t="s">
        <v>481</v>
      </c>
      <c r="D203" s="133" t="s">
        <v>160</v>
      </c>
      <c r="E203" s="134" t="s">
        <v>6928</v>
      </c>
      <c r="F203" s="135" t="s">
        <v>6929</v>
      </c>
      <c r="G203" s="136" t="s">
        <v>228</v>
      </c>
      <c r="H203" s="137">
        <v>1</v>
      </c>
      <c r="I203" s="901"/>
      <c r="J203" s="138">
        <f t="shared" si="0"/>
        <v>0</v>
      </c>
      <c r="K203" s="139"/>
      <c r="L203" s="28"/>
      <c r="M203" s="140" t="s">
        <v>1</v>
      </c>
      <c r="N203" s="141" t="s">
        <v>38</v>
      </c>
      <c r="O203" s="142">
        <v>0.79500000000000004</v>
      </c>
      <c r="P203" s="142">
        <f t="shared" si="1"/>
        <v>0.79500000000000004</v>
      </c>
      <c r="Q203" s="142">
        <v>1.49E-3</v>
      </c>
      <c r="R203" s="142">
        <f t="shared" si="2"/>
        <v>1.49E-3</v>
      </c>
      <c r="S203" s="142">
        <v>0</v>
      </c>
      <c r="T203" s="143">
        <f t="shared" si="3"/>
        <v>0</v>
      </c>
      <c r="AR203" s="144" t="s">
        <v>188</v>
      </c>
      <c r="AT203" s="144" t="s">
        <v>160</v>
      </c>
      <c r="AU203" s="144" t="s">
        <v>88</v>
      </c>
      <c r="AY203" s="16" t="s">
        <v>157</v>
      </c>
      <c r="BE203" s="145">
        <f t="shared" si="4"/>
        <v>0</v>
      </c>
      <c r="BF203" s="145">
        <f t="shared" si="5"/>
        <v>0</v>
      </c>
      <c r="BG203" s="145">
        <f t="shared" si="6"/>
        <v>0</v>
      </c>
      <c r="BH203" s="145">
        <f t="shared" si="7"/>
        <v>0</v>
      </c>
      <c r="BI203" s="145">
        <f t="shared" si="8"/>
        <v>0</v>
      </c>
      <c r="BJ203" s="16" t="s">
        <v>80</v>
      </c>
      <c r="BK203" s="145">
        <f t="shared" si="9"/>
        <v>0</v>
      </c>
      <c r="BL203" s="16" t="s">
        <v>188</v>
      </c>
      <c r="BM203" s="144" t="s">
        <v>6930</v>
      </c>
    </row>
    <row r="204" spans="2:65" s="1" customFormat="1" ht="16.5" customHeight="1">
      <c r="B204" s="132"/>
      <c r="C204" s="133" t="s">
        <v>486</v>
      </c>
      <c r="D204" s="133" t="s">
        <v>160</v>
      </c>
      <c r="E204" s="134" t="s">
        <v>6931</v>
      </c>
      <c r="F204" s="135" t="s">
        <v>6932</v>
      </c>
      <c r="G204" s="136" t="s">
        <v>411</v>
      </c>
      <c r="H204" s="137">
        <v>4.5</v>
      </c>
      <c r="I204" s="901"/>
      <c r="J204" s="138">
        <f t="shared" si="0"/>
        <v>0</v>
      </c>
      <c r="K204" s="139"/>
      <c r="L204" s="28"/>
      <c r="M204" s="140" t="s">
        <v>1</v>
      </c>
      <c r="N204" s="141" t="s">
        <v>38</v>
      </c>
      <c r="O204" s="142">
        <v>0.50700000000000001</v>
      </c>
      <c r="P204" s="142">
        <f t="shared" si="1"/>
        <v>2.2814999999999999</v>
      </c>
      <c r="Q204" s="142">
        <v>8.6099999999999996E-3</v>
      </c>
      <c r="R204" s="142">
        <f t="shared" si="2"/>
        <v>3.8745000000000002E-2</v>
      </c>
      <c r="S204" s="142">
        <v>0</v>
      </c>
      <c r="T204" s="143">
        <f t="shared" si="3"/>
        <v>0</v>
      </c>
      <c r="AR204" s="144" t="s">
        <v>188</v>
      </c>
      <c r="AT204" s="144" t="s">
        <v>160</v>
      </c>
      <c r="AU204" s="144" t="s">
        <v>88</v>
      </c>
      <c r="AY204" s="16" t="s">
        <v>157</v>
      </c>
      <c r="BE204" s="145">
        <f t="shared" si="4"/>
        <v>0</v>
      </c>
      <c r="BF204" s="145">
        <f t="shared" si="5"/>
        <v>0</v>
      </c>
      <c r="BG204" s="145">
        <f t="shared" si="6"/>
        <v>0</v>
      </c>
      <c r="BH204" s="145">
        <f t="shared" si="7"/>
        <v>0</v>
      </c>
      <c r="BI204" s="145">
        <f t="shared" si="8"/>
        <v>0</v>
      </c>
      <c r="BJ204" s="16" t="s">
        <v>80</v>
      </c>
      <c r="BK204" s="145">
        <f t="shared" si="9"/>
        <v>0</v>
      </c>
      <c r="BL204" s="16" t="s">
        <v>188</v>
      </c>
      <c r="BM204" s="144" t="s">
        <v>6933</v>
      </c>
    </row>
    <row r="205" spans="2:65" s="1" customFormat="1" ht="16.5" customHeight="1">
      <c r="B205" s="132"/>
      <c r="C205" s="133" t="s">
        <v>492</v>
      </c>
      <c r="D205" s="133" t="s">
        <v>160</v>
      </c>
      <c r="E205" s="134" t="s">
        <v>6934</v>
      </c>
      <c r="F205" s="135" t="s">
        <v>6935</v>
      </c>
      <c r="G205" s="136" t="s">
        <v>411</v>
      </c>
      <c r="H205" s="137">
        <v>1.5</v>
      </c>
      <c r="I205" s="901"/>
      <c r="J205" s="138">
        <f t="shared" si="0"/>
        <v>0</v>
      </c>
      <c r="K205" s="139"/>
      <c r="L205" s="28"/>
      <c r="M205" s="140" t="s">
        <v>1</v>
      </c>
      <c r="N205" s="141" t="s">
        <v>38</v>
      </c>
      <c r="O205" s="142">
        <v>0.28899999999999998</v>
      </c>
      <c r="P205" s="142">
        <f t="shared" si="1"/>
        <v>0.4335</v>
      </c>
      <c r="Q205" s="142">
        <v>4.5399999999999998E-3</v>
      </c>
      <c r="R205" s="142">
        <f t="shared" si="2"/>
        <v>6.8100000000000001E-3</v>
      </c>
      <c r="S205" s="142">
        <v>0</v>
      </c>
      <c r="T205" s="143">
        <f t="shared" si="3"/>
        <v>0</v>
      </c>
      <c r="AR205" s="144" t="s">
        <v>188</v>
      </c>
      <c r="AT205" s="144" t="s">
        <v>160</v>
      </c>
      <c r="AU205" s="144" t="s">
        <v>88</v>
      </c>
      <c r="AY205" s="16" t="s">
        <v>157</v>
      </c>
      <c r="BE205" s="145">
        <f t="shared" si="4"/>
        <v>0</v>
      </c>
      <c r="BF205" s="145">
        <f t="shared" si="5"/>
        <v>0</v>
      </c>
      <c r="BG205" s="145">
        <f t="shared" si="6"/>
        <v>0</v>
      </c>
      <c r="BH205" s="145">
        <f t="shared" si="7"/>
        <v>0</v>
      </c>
      <c r="BI205" s="145">
        <f t="shared" si="8"/>
        <v>0</v>
      </c>
      <c r="BJ205" s="16" t="s">
        <v>80</v>
      </c>
      <c r="BK205" s="145">
        <f t="shared" si="9"/>
        <v>0</v>
      </c>
      <c r="BL205" s="16" t="s">
        <v>188</v>
      </c>
      <c r="BM205" s="144" t="s">
        <v>6936</v>
      </c>
    </row>
    <row r="206" spans="2:65" s="1" customFormat="1" ht="16.5" customHeight="1">
      <c r="B206" s="132"/>
      <c r="C206" s="133" t="s">
        <v>500</v>
      </c>
      <c r="D206" s="133" t="s">
        <v>160</v>
      </c>
      <c r="E206" s="134" t="s">
        <v>6937</v>
      </c>
      <c r="F206" s="135" t="s">
        <v>6938</v>
      </c>
      <c r="G206" s="136" t="s">
        <v>228</v>
      </c>
      <c r="H206" s="137">
        <v>2</v>
      </c>
      <c r="I206" s="901"/>
      <c r="J206" s="138">
        <f t="shared" si="0"/>
        <v>0</v>
      </c>
      <c r="K206" s="139"/>
      <c r="L206" s="28"/>
      <c r="M206" s="140" t="s">
        <v>1</v>
      </c>
      <c r="N206" s="141" t="s">
        <v>38</v>
      </c>
      <c r="O206" s="142">
        <v>0.42399999999999999</v>
      </c>
      <c r="P206" s="142">
        <f t="shared" si="1"/>
        <v>0.84799999999999998</v>
      </c>
      <c r="Q206" s="142">
        <v>0</v>
      </c>
      <c r="R206" s="142">
        <f t="shared" si="2"/>
        <v>0</v>
      </c>
      <c r="S206" s="142">
        <v>0</v>
      </c>
      <c r="T206" s="143">
        <f t="shared" si="3"/>
        <v>0</v>
      </c>
      <c r="AR206" s="144" t="s">
        <v>188</v>
      </c>
      <c r="AT206" s="144" t="s">
        <v>160</v>
      </c>
      <c r="AU206" s="144" t="s">
        <v>88</v>
      </c>
      <c r="AY206" s="16" t="s">
        <v>157</v>
      </c>
      <c r="BE206" s="145">
        <f t="shared" si="4"/>
        <v>0</v>
      </c>
      <c r="BF206" s="145">
        <f t="shared" si="5"/>
        <v>0</v>
      </c>
      <c r="BG206" s="145">
        <f t="shared" si="6"/>
        <v>0</v>
      </c>
      <c r="BH206" s="145">
        <f t="shared" si="7"/>
        <v>0</v>
      </c>
      <c r="BI206" s="145">
        <f t="shared" si="8"/>
        <v>0</v>
      </c>
      <c r="BJ206" s="16" t="s">
        <v>80</v>
      </c>
      <c r="BK206" s="145">
        <f t="shared" si="9"/>
        <v>0</v>
      </c>
      <c r="BL206" s="16" t="s">
        <v>188</v>
      </c>
      <c r="BM206" s="144" t="s">
        <v>6939</v>
      </c>
    </row>
    <row r="207" spans="2:65" s="1" customFormat="1" ht="16.5" customHeight="1">
      <c r="B207" s="132"/>
      <c r="C207" s="133" t="s">
        <v>508</v>
      </c>
      <c r="D207" s="133" t="s">
        <v>160</v>
      </c>
      <c r="E207" s="134" t="s">
        <v>6940</v>
      </c>
      <c r="F207" s="135" t="s">
        <v>6941</v>
      </c>
      <c r="G207" s="136" t="s">
        <v>228</v>
      </c>
      <c r="H207" s="137">
        <v>1</v>
      </c>
      <c r="I207" s="901"/>
      <c r="J207" s="138">
        <f t="shared" si="0"/>
        <v>0</v>
      </c>
      <c r="K207" s="139"/>
      <c r="L207" s="28"/>
      <c r="M207" s="140" t="s">
        <v>1</v>
      </c>
      <c r="N207" s="141" t="s">
        <v>38</v>
      </c>
      <c r="O207" s="142">
        <v>0.20599999999999999</v>
      </c>
      <c r="P207" s="142">
        <f t="shared" si="1"/>
        <v>0.20599999999999999</v>
      </c>
      <c r="Q207" s="142">
        <v>3.8000000000000002E-4</v>
      </c>
      <c r="R207" s="142">
        <f t="shared" si="2"/>
        <v>3.8000000000000002E-4</v>
      </c>
      <c r="S207" s="142">
        <v>0</v>
      </c>
      <c r="T207" s="143">
        <f t="shared" si="3"/>
        <v>0</v>
      </c>
      <c r="AR207" s="144" t="s">
        <v>188</v>
      </c>
      <c r="AT207" s="144" t="s">
        <v>160</v>
      </c>
      <c r="AU207" s="144" t="s">
        <v>88</v>
      </c>
      <c r="AY207" s="16" t="s">
        <v>157</v>
      </c>
      <c r="BE207" s="145">
        <f t="shared" si="4"/>
        <v>0</v>
      </c>
      <c r="BF207" s="145">
        <f t="shared" si="5"/>
        <v>0</v>
      </c>
      <c r="BG207" s="145">
        <f t="shared" si="6"/>
        <v>0</v>
      </c>
      <c r="BH207" s="145">
        <f t="shared" si="7"/>
        <v>0</v>
      </c>
      <c r="BI207" s="145">
        <f t="shared" si="8"/>
        <v>0</v>
      </c>
      <c r="BJ207" s="16" t="s">
        <v>80</v>
      </c>
      <c r="BK207" s="145">
        <f t="shared" si="9"/>
        <v>0</v>
      </c>
      <c r="BL207" s="16" t="s">
        <v>188</v>
      </c>
      <c r="BM207" s="144" t="s">
        <v>6942</v>
      </c>
    </row>
    <row r="208" spans="2:65" s="1" customFormat="1" ht="16.5" customHeight="1">
      <c r="B208" s="132"/>
      <c r="C208" s="133" t="s">
        <v>735</v>
      </c>
      <c r="D208" s="133" t="s">
        <v>160</v>
      </c>
      <c r="E208" s="134" t="s">
        <v>6943</v>
      </c>
      <c r="F208" s="135" t="s">
        <v>6944</v>
      </c>
      <c r="G208" s="136" t="s">
        <v>228</v>
      </c>
      <c r="H208" s="137">
        <v>2</v>
      </c>
      <c r="I208" s="901"/>
      <c r="J208" s="138">
        <f t="shared" si="0"/>
        <v>0</v>
      </c>
      <c r="K208" s="139"/>
      <c r="L208" s="28"/>
      <c r="M208" s="140" t="s">
        <v>1</v>
      </c>
      <c r="N208" s="141" t="s">
        <v>38</v>
      </c>
      <c r="O208" s="142">
        <v>0.22800000000000001</v>
      </c>
      <c r="P208" s="142">
        <f t="shared" si="1"/>
        <v>0.45600000000000002</v>
      </c>
      <c r="Q208" s="142">
        <v>6.0999999999999997E-4</v>
      </c>
      <c r="R208" s="142">
        <f t="shared" si="2"/>
        <v>1.2199999999999999E-3</v>
      </c>
      <c r="S208" s="142">
        <v>0</v>
      </c>
      <c r="T208" s="143">
        <f t="shared" si="3"/>
        <v>0</v>
      </c>
      <c r="AR208" s="144" t="s">
        <v>188</v>
      </c>
      <c r="AT208" s="144" t="s">
        <v>160</v>
      </c>
      <c r="AU208" s="144" t="s">
        <v>88</v>
      </c>
      <c r="AY208" s="16" t="s">
        <v>157</v>
      </c>
      <c r="BE208" s="145">
        <f t="shared" si="4"/>
        <v>0</v>
      </c>
      <c r="BF208" s="145">
        <f t="shared" si="5"/>
        <v>0</v>
      </c>
      <c r="BG208" s="145">
        <f t="shared" si="6"/>
        <v>0</v>
      </c>
      <c r="BH208" s="145">
        <f t="shared" si="7"/>
        <v>0</v>
      </c>
      <c r="BI208" s="145">
        <f t="shared" si="8"/>
        <v>0</v>
      </c>
      <c r="BJ208" s="16" t="s">
        <v>80</v>
      </c>
      <c r="BK208" s="145">
        <f t="shared" si="9"/>
        <v>0</v>
      </c>
      <c r="BL208" s="16" t="s">
        <v>188</v>
      </c>
      <c r="BM208" s="144" t="s">
        <v>6945</v>
      </c>
    </row>
    <row r="209" spans="2:65" s="1" customFormat="1" ht="16.5" customHeight="1">
      <c r="B209" s="132"/>
      <c r="C209" s="133" t="s">
        <v>740</v>
      </c>
      <c r="D209" s="133" t="s">
        <v>160</v>
      </c>
      <c r="E209" s="134" t="s">
        <v>6946</v>
      </c>
      <c r="F209" s="135" t="s">
        <v>6947</v>
      </c>
      <c r="G209" s="136" t="s">
        <v>228</v>
      </c>
      <c r="H209" s="137">
        <v>2</v>
      </c>
      <c r="I209" s="901"/>
      <c r="J209" s="138">
        <f t="shared" si="0"/>
        <v>0</v>
      </c>
      <c r="K209" s="139"/>
      <c r="L209" s="28"/>
      <c r="M209" s="140" t="s">
        <v>1</v>
      </c>
      <c r="N209" s="141" t="s">
        <v>38</v>
      </c>
      <c r="O209" s="142">
        <v>0.42399999999999999</v>
      </c>
      <c r="P209" s="142">
        <f t="shared" si="1"/>
        <v>0.84799999999999998</v>
      </c>
      <c r="Q209" s="142">
        <v>2.0799999999999998E-3</v>
      </c>
      <c r="R209" s="142">
        <f t="shared" si="2"/>
        <v>4.1599999999999996E-3</v>
      </c>
      <c r="S209" s="142">
        <v>0</v>
      </c>
      <c r="T209" s="143">
        <f t="shared" si="3"/>
        <v>0</v>
      </c>
      <c r="AR209" s="144" t="s">
        <v>188</v>
      </c>
      <c r="AT209" s="144" t="s">
        <v>160</v>
      </c>
      <c r="AU209" s="144" t="s">
        <v>88</v>
      </c>
      <c r="AY209" s="16" t="s">
        <v>157</v>
      </c>
      <c r="BE209" s="145">
        <f t="shared" si="4"/>
        <v>0</v>
      </c>
      <c r="BF209" s="145">
        <f t="shared" si="5"/>
        <v>0</v>
      </c>
      <c r="BG209" s="145">
        <f t="shared" si="6"/>
        <v>0</v>
      </c>
      <c r="BH209" s="145">
        <f t="shared" si="7"/>
        <v>0</v>
      </c>
      <c r="BI209" s="145">
        <f t="shared" si="8"/>
        <v>0</v>
      </c>
      <c r="BJ209" s="16" t="s">
        <v>80</v>
      </c>
      <c r="BK209" s="145">
        <f t="shared" si="9"/>
        <v>0</v>
      </c>
      <c r="BL209" s="16" t="s">
        <v>188</v>
      </c>
      <c r="BM209" s="144" t="s">
        <v>6948</v>
      </c>
    </row>
    <row r="210" spans="2:65" s="1" customFormat="1" ht="16.5" customHeight="1">
      <c r="B210" s="132"/>
      <c r="C210" s="133" t="s">
        <v>746</v>
      </c>
      <c r="D210" s="133" t="s">
        <v>160</v>
      </c>
      <c r="E210" s="134" t="s">
        <v>6949</v>
      </c>
      <c r="F210" s="135" t="s">
        <v>6950</v>
      </c>
      <c r="G210" s="136" t="s">
        <v>163</v>
      </c>
      <c r="H210" s="137">
        <v>1</v>
      </c>
      <c r="I210" s="901"/>
      <c r="J210" s="138">
        <f t="shared" si="0"/>
        <v>0</v>
      </c>
      <c r="K210" s="139"/>
      <c r="L210" s="28"/>
      <c r="M210" s="140" t="s">
        <v>1</v>
      </c>
      <c r="N210" s="141" t="s">
        <v>38</v>
      </c>
      <c r="O210" s="142">
        <v>0.3</v>
      </c>
      <c r="P210" s="142">
        <f t="shared" si="1"/>
        <v>0.3</v>
      </c>
      <c r="Q210" s="142">
        <v>3.2799999999999999E-3</v>
      </c>
      <c r="R210" s="142">
        <f t="shared" si="2"/>
        <v>3.2799999999999999E-3</v>
      </c>
      <c r="S210" s="142">
        <v>0</v>
      </c>
      <c r="T210" s="143">
        <f t="shared" si="3"/>
        <v>0</v>
      </c>
      <c r="AR210" s="144" t="s">
        <v>188</v>
      </c>
      <c r="AT210" s="144" t="s">
        <v>160</v>
      </c>
      <c r="AU210" s="144" t="s">
        <v>88</v>
      </c>
      <c r="AY210" s="16" t="s">
        <v>157</v>
      </c>
      <c r="BE210" s="145">
        <f t="shared" si="4"/>
        <v>0</v>
      </c>
      <c r="BF210" s="145">
        <f t="shared" si="5"/>
        <v>0</v>
      </c>
      <c r="BG210" s="145">
        <f t="shared" si="6"/>
        <v>0</v>
      </c>
      <c r="BH210" s="145">
        <f t="shared" si="7"/>
        <v>0</v>
      </c>
      <c r="BI210" s="145">
        <f t="shared" si="8"/>
        <v>0</v>
      </c>
      <c r="BJ210" s="16" t="s">
        <v>80</v>
      </c>
      <c r="BK210" s="145">
        <f t="shared" si="9"/>
        <v>0</v>
      </c>
      <c r="BL210" s="16" t="s">
        <v>188</v>
      </c>
      <c r="BM210" s="144" t="s">
        <v>6951</v>
      </c>
    </row>
    <row r="211" spans="2:65" s="1" customFormat="1" ht="16.5" customHeight="1">
      <c r="B211" s="132"/>
      <c r="C211" s="133" t="s">
        <v>751</v>
      </c>
      <c r="D211" s="133" t="s">
        <v>160</v>
      </c>
      <c r="E211" s="134" t="s">
        <v>6952</v>
      </c>
      <c r="F211" s="135" t="s">
        <v>6953</v>
      </c>
      <c r="G211" s="136" t="s">
        <v>228</v>
      </c>
      <c r="H211" s="137">
        <v>2</v>
      </c>
      <c r="I211" s="901"/>
      <c r="J211" s="138">
        <f t="shared" si="0"/>
        <v>0</v>
      </c>
      <c r="K211" s="139"/>
      <c r="L211" s="28"/>
      <c r="M211" s="140" t="s">
        <v>1</v>
      </c>
      <c r="N211" s="141" t="s">
        <v>38</v>
      </c>
      <c r="O211" s="142">
        <v>0.22700000000000001</v>
      </c>
      <c r="P211" s="142">
        <f t="shared" si="1"/>
        <v>0.45400000000000001</v>
      </c>
      <c r="Q211" s="142">
        <v>0</v>
      </c>
      <c r="R211" s="142">
        <f t="shared" si="2"/>
        <v>0</v>
      </c>
      <c r="S211" s="142">
        <v>0</v>
      </c>
      <c r="T211" s="143">
        <f t="shared" si="3"/>
        <v>0</v>
      </c>
      <c r="AR211" s="144" t="s">
        <v>188</v>
      </c>
      <c r="AT211" s="144" t="s">
        <v>160</v>
      </c>
      <c r="AU211" s="144" t="s">
        <v>88</v>
      </c>
      <c r="AY211" s="16" t="s">
        <v>157</v>
      </c>
      <c r="BE211" s="145">
        <f t="shared" si="4"/>
        <v>0</v>
      </c>
      <c r="BF211" s="145">
        <f t="shared" si="5"/>
        <v>0</v>
      </c>
      <c r="BG211" s="145">
        <f t="shared" si="6"/>
        <v>0</v>
      </c>
      <c r="BH211" s="145">
        <f t="shared" si="7"/>
        <v>0</v>
      </c>
      <c r="BI211" s="145">
        <f t="shared" si="8"/>
        <v>0</v>
      </c>
      <c r="BJ211" s="16" t="s">
        <v>80</v>
      </c>
      <c r="BK211" s="145">
        <f t="shared" si="9"/>
        <v>0</v>
      </c>
      <c r="BL211" s="16" t="s">
        <v>188</v>
      </c>
      <c r="BM211" s="144" t="s">
        <v>6954</v>
      </c>
    </row>
    <row r="212" spans="2:65" s="1" customFormat="1" ht="16.5" customHeight="1">
      <c r="B212" s="132"/>
      <c r="C212" s="178" t="s">
        <v>756</v>
      </c>
      <c r="D212" s="178" t="s">
        <v>557</v>
      </c>
      <c r="E212" s="179" t="s">
        <v>6955</v>
      </c>
      <c r="F212" s="180" t="s">
        <v>6956</v>
      </c>
      <c r="G212" s="181" t="s">
        <v>228</v>
      </c>
      <c r="H212" s="182">
        <v>2</v>
      </c>
      <c r="I212" s="909"/>
      <c r="J212" s="183">
        <f t="shared" si="0"/>
        <v>0</v>
      </c>
      <c r="K212" s="184"/>
      <c r="L212" s="185"/>
      <c r="M212" s="186" t="s">
        <v>1</v>
      </c>
      <c r="N212" s="141" t="s">
        <v>38</v>
      </c>
      <c r="O212" s="142">
        <v>0</v>
      </c>
      <c r="P212" s="142">
        <f t="shared" si="1"/>
        <v>0</v>
      </c>
      <c r="Q212" s="142">
        <v>2.9999999999999997E-4</v>
      </c>
      <c r="R212" s="142">
        <f t="shared" si="2"/>
        <v>5.9999999999999995E-4</v>
      </c>
      <c r="S212" s="142">
        <v>0</v>
      </c>
      <c r="T212" s="143">
        <f t="shared" si="3"/>
        <v>0</v>
      </c>
      <c r="AR212" s="144" t="s">
        <v>735</v>
      </c>
      <c r="AT212" s="144" t="s">
        <v>557</v>
      </c>
      <c r="AU212" s="144" t="s">
        <v>88</v>
      </c>
      <c r="AY212" s="16" t="s">
        <v>157</v>
      </c>
      <c r="BE212" s="145">
        <f t="shared" si="4"/>
        <v>0</v>
      </c>
      <c r="BF212" s="145">
        <f t="shared" si="5"/>
        <v>0</v>
      </c>
      <c r="BG212" s="145">
        <f t="shared" si="6"/>
        <v>0</v>
      </c>
      <c r="BH212" s="145">
        <f t="shared" si="7"/>
        <v>0</v>
      </c>
      <c r="BI212" s="145">
        <f t="shared" si="8"/>
        <v>0</v>
      </c>
      <c r="BJ212" s="16" t="s">
        <v>80</v>
      </c>
      <c r="BK212" s="145">
        <f t="shared" si="9"/>
        <v>0</v>
      </c>
      <c r="BL212" s="16" t="s">
        <v>188</v>
      </c>
      <c r="BM212" s="144" t="s">
        <v>6957</v>
      </c>
    </row>
    <row r="213" spans="2:65" s="1" customFormat="1" ht="16.5" customHeight="1">
      <c r="B213" s="132"/>
      <c r="C213" s="133" t="s">
        <v>762</v>
      </c>
      <c r="D213" s="133" t="s">
        <v>160</v>
      </c>
      <c r="E213" s="134" t="s">
        <v>6958</v>
      </c>
      <c r="F213" s="135" t="s">
        <v>6959</v>
      </c>
      <c r="G213" s="136" t="s">
        <v>411</v>
      </c>
      <c r="H213" s="137">
        <v>163.5</v>
      </c>
      <c r="I213" s="901"/>
      <c r="J213" s="138">
        <f t="shared" si="0"/>
        <v>0</v>
      </c>
      <c r="K213" s="139"/>
      <c r="L213" s="28"/>
      <c r="M213" s="140" t="s">
        <v>1</v>
      </c>
      <c r="N213" s="141" t="s">
        <v>38</v>
      </c>
      <c r="O213" s="142">
        <v>6.2E-2</v>
      </c>
      <c r="P213" s="142">
        <f t="shared" si="1"/>
        <v>10.137</v>
      </c>
      <c r="Q213" s="142">
        <v>0</v>
      </c>
      <c r="R213" s="142">
        <f t="shared" si="2"/>
        <v>0</v>
      </c>
      <c r="S213" s="142">
        <v>0</v>
      </c>
      <c r="T213" s="143">
        <f t="shared" si="3"/>
        <v>0</v>
      </c>
      <c r="AR213" s="144" t="s">
        <v>188</v>
      </c>
      <c r="AT213" s="144" t="s">
        <v>160</v>
      </c>
      <c r="AU213" s="144" t="s">
        <v>88</v>
      </c>
      <c r="AY213" s="16" t="s">
        <v>157</v>
      </c>
      <c r="BE213" s="145">
        <f t="shared" si="4"/>
        <v>0</v>
      </c>
      <c r="BF213" s="145">
        <f t="shared" si="5"/>
        <v>0</v>
      </c>
      <c r="BG213" s="145">
        <f t="shared" si="6"/>
        <v>0</v>
      </c>
      <c r="BH213" s="145">
        <f t="shared" si="7"/>
        <v>0</v>
      </c>
      <c r="BI213" s="145">
        <f t="shared" si="8"/>
        <v>0</v>
      </c>
      <c r="BJ213" s="16" t="s">
        <v>80</v>
      </c>
      <c r="BK213" s="145">
        <f t="shared" si="9"/>
        <v>0</v>
      </c>
      <c r="BL213" s="16" t="s">
        <v>188</v>
      </c>
      <c r="BM213" s="144" t="s">
        <v>6960</v>
      </c>
    </row>
    <row r="214" spans="2:65" s="1" customFormat="1" ht="16.5" customHeight="1">
      <c r="B214" s="132"/>
      <c r="C214" s="133" t="s">
        <v>768</v>
      </c>
      <c r="D214" s="133" t="s">
        <v>160</v>
      </c>
      <c r="E214" s="134" t="s">
        <v>6961</v>
      </c>
      <c r="F214" s="135" t="s">
        <v>6962</v>
      </c>
      <c r="G214" s="136" t="s">
        <v>211</v>
      </c>
      <c r="H214" s="137">
        <v>6</v>
      </c>
      <c r="I214" s="901"/>
      <c r="J214" s="138">
        <f t="shared" si="0"/>
        <v>0</v>
      </c>
      <c r="K214" s="139"/>
      <c r="L214" s="28"/>
      <c r="M214" s="140" t="s">
        <v>1</v>
      </c>
      <c r="N214" s="141" t="s">
        <v>38</v>
      </c>
      <c r="O214" s="142">
        <v>0.48199999999999998</v>
      </c>
      <c r="P214" s="142">
        <f t="shared" si="1"/>
        <v>2.8919999999999999</v>
      </c>
      <c r="Q214" s="142">
        <v>0</v>
      </c>
      <c r="R214" s="142">
        <f t="shared" si="2"/>
        <v>0</v>
      </c>
      <c r="S214" s="142">
        <v>0</v>
      </c>
      <c r="T214" s="143">
        <f t="shared" si="3"/>
        <v>0</v>
      </c>
      <c r="AR214" s="144" t="s">
        <v>188</v>
      </c>
      <c r="AT214" s="144" t="s">
        <v>160</v>
      </c>
      <c r="AU214" s="144" t="s">
        <v>88</v>
      </c>
      <c r="AY214" s="16" t="s">
        <v>157</v>
      </c>
      <c r="BE214" s="145">
        <f t="shared" si="4"/>
        <v>0</v>
      </c>
      <c r="BF214" s="145">
        <f t="shared" si="5"/>
        <v>0</v>
      </c>
      <c r="BG214" s="145">
        <f t="shared" si="6"/>
        <v>0</v>
      </c>
      <c r="BH214" s="145">
        <f t="shared" si="7"/>
        <v>0</v>
      </c>
      <c r="BI214" s="145">
        <f t="shared" si="8"/>
        <v>0</v>
      </c>
      <c r="BJ214" s="16" t="s">
        <v>80</v>
      </c>
      <c r="BK214" s="145">
        <f t="shared" si="9"/>
        <v>0</v>
      </c>
      <c r="BL214" s="16" t="s">
        <v>188</v>
      </c>
      <c r="BM214" s="144" t="s">
        <v>6963</v>
      </c>
    </row>
    <row r="215" spans="2:65" s="1" customFormat="1" ht="24.25" customHeight="1">
      <c r="B215" s="132"/>
      <c r="C215" s="133" t="s">
        <v>774</v>
      </c>
      <c r="D215" s="133" t="s">
        <v>160</v>
      </c>
      <c r="E215" s="134" t="s">
        <v>6964</v>
      </c>
      <c r="F215" s="135" t="s">
        <v>6965</v>
      </c>
      <c r="G215" s="136" t="s">
        <v>1680</v>
      </c>
      <c r="H215" s="137">
        <v>80</v>
      </c>
      <c r="I215" s="901"/>
      <c r="J215" s="138">
        <f t="shared" si="0"/>
        <v>0</v>
      </c>
      <c r="K215" s="139"/>
      <c r="L215" s="28"/>
      <c r="M215" s="140" t="s">
        <v>1</v>
      </c>
      <c r="N215" s="141" t="s">
        <v>38</v>
      </c>
      <c r="O215" s="142">
        <v>0.64100000000000001</v>
      </c>
      <c r="P215" s="142">
        <f t="shared" si="1"/>
        <v>51.28</v>
      </c>
      <c r="Q215" s="142">
        <v>0</v>
      </c>
      <c r="R215" s="142">
        <f t="shared" si="2"/>
        <v>0</v>
      </c>
      <c r="S215" s="142">
        <v>0</v>
      </c>
      <c r="T215" s="143">
        <f t="shared" si="3"/>
        <v>0</v>
      </c>
      <c r="AR215" s="144" t="s">
        <v>188</v>
      </c>
      <c r="AT215" s="144" t="s">
        <v>160</v>
      </c>
      <c r="AU215" s="144" t="s">
        <v>88</v>
      </c>
      <c r="AY215" s="16" t="s">
        <v>157</v>
      </c>
      <c r="BE215" s="145">
        <f t="shared" si="4"/>
        <v>0</v>
      </c>
      <c r="BF215" s="145">
        <f t="shared" si="5"/>
        <v>0</v>
      </c>
      <c r="BG215" s="145">
        <f t="shared" si="6"/>
        <v>0</v>
      </c>
      <c r="BH215" s="145">
        <f t="shared" si="7"/>
        <v>0</v>
      </c>
      <c r="BI215" s="145">
        <f t="shared" si="8"/>
        <v>0</v>
      </c>
      <c r="BJ215" s="16" t="s">
        <v>80</v>
      </c>
      <c r="BK215" s="145">
        <f t="shared" si="9"/>
        <v>0</v>
      </c>
      <c r="BL215" s="16" t="s">
        <v>188</v>
      </c>
      <c r="BM215" s="144" t="s">
        <v>6966</v>
      </c>
    </row>
    <row r="216" spans="2:65" s="1" customFormat="1" ht="16.5" customHeight="1">
      <c r="B216" s="132"/>
      <c r="C216" s="133" t="s">
        <v>779</v>
      </c>
      <c r="D216" s="133" t="s">
        <v>160</v>
      </c>
      <c r="E216" s="134" t="s">
        <v>6967</v>
      </c>
      <c r="F216" s="135" t="s">
        <v>6968</v>
      </c>
      <c r="G216" s="136" t="s">
        <v>211</v>
      </c>
      <c r="H216" s="137">
        <v>5</v>
      </c>
      <c r="I216" s="901"/>
      <c r="J216" s="138">
        <f t="shared" si="0"/>
        <v>0</v>
      </c>
      <c r="K216" s="139"/>
      <c r="L216" s="28"/>
      <c r="M216" s="140" t="s">
        <v>1</v>
      </c>
      <c r="N216" s="141" t="s">
        <v>38</v>
      </c>
      <c r="O216" s="142">
        <v>0.64100000000000001</v>
      </c>
      <c r="P216" s="142">
        <f t="shared" si="1"/>
        <v>3.2050000000000001</v>
      </c>
      <c r="Q216" s="142">
        <v>0</v>
      </c>
      <c r="R216" s="142">
        <f t="shared" si="2"/>
        <v>0</v>
      </c>
      <c r="S216" s="142">
        <v>0</v>
      </c>
      <c r="T216" s="143">
        <f t="shared" si="3"/>
        <v>0</v>
      </c>
      <c r="AR216" s="144" t="s">
        <v>188</v>
      </c>
      <c r="AT216" s="144" t="s">
        <v>160</v>
      </c>
      <c r="AU216" s="144" t="s">
        <v>88</v>
      </c>
      <c r="AY216" s="16" t="s">
        <v>157</v>
      </c>
      <c r="BE216" s="145">
        <f t="shared" si="4"/>
        <v>0</v>
      </c>
      <c r="BF216" s="145">
        <f t="shared" si="5"/>
        <v>0</v>
      </c>
      <c r="BG216" s="145">
        <f t="shared" si="6"/>
        <v>0</v>
      </c>
      <c r="BH216" s="145">
        <f t="shared" si="7"/>
        <v>0</v>
      </c>
      <c r="BI216" s="145">
        <f t="shared" si="8"/>
        <v>0</v>
      </c>
      <c r="BJ216" s="16" t="s">
        <v>80</v>
      </c>
      <c r="BK216" s="145">
        <f t="shared" si="9"/>
        <v>0</v>
      </c>
      <c r="BL216" s="16" t="s">
        <v>188</v>
      </c>
      <c r="BM216" s="144" t="s">
        <v>6969</v>
      </c>
    </row>
    <row r="217" spans="2:65" s="1" customFormat="1" ht="16.5" customHeight="1">
      <c r="B217" s="132"/>
      <c r="C217" s="133" t="s">
        <v>785</v>
      </c>
      <c r="D217" s="133" t="s">
        <v>160</v>
      </c>
      <c r="E217" s="134" t="s">
        <v>6970</v>
      </c>
      <c r="F217" s="135" t="s">
        <v>6971</v>
      </c>
      <c r="G217" s="136" t="s">
        <v>184</v>
      </c>
      <c r="H217" s="902"/>
      <c r="I217" s="901"/>
      <c r="J217" s="138">
        <f t="shared" si="0"/>
        <v>0</v>
      </c>
      <c r="K217" s="139"/>
      <c r="L217" s="28"/>
      <c r="M217" s="140" t="s">
        <v>1</v>
      </c>
      <c r="N217" s="141" t="s">
        <v>38</v>
      </c>
      <c r="O217" s="142">
        <v>0</v>
      </c>
      <c r="P217" s="142">
        <f t="shared" si="1"/>
        <v>0</v>
      </c>
      <c r="Q217" s="142">
        <v>0</v>
      </c>
      <c r="R217" s="142">
        <f t="shared" si="2"/>
        <v>0</v>
      </c>
      <c r="S217" s="142">
        <v>0</v>
      </c>
      <c r="T217" s="143">
        <f t="shared" si="3"/>
        <v>0</v>
      </c>
      <c r="AR217" s="144" t="s">
        <v>188</v>
      </c>
      <c r="AT217" s="144" t="s">
        <v>160</v>
      </c>
      <c r="AU217" s="144" t="s">
        <v>88</v>
      </c>
      <c r="AY217" s="16" t="s">
        <v>157</v>
      </c>
      <c r="BE217" s="145">
        <f t="shared" si="4"/>
        <v>0</v>
      </c>
      <c r="BF217" s="145">
        <f t="shared" si="5"/>
        <v>0</v>
      </c>
      <c r="BG217" s="145">
        <f t="shared" si="6"/>
        <v>0</v>
      </c>
      <c r="BH217" s="145">
        <f t="shared" si="7"/>
        <v>0</v>
      </c>
      <c r="BI217" s="145">
        <f t="shared" si="8"/>
        <v>0</v>
      </c>
      <c r="BJ217" s="16" t="s">
        <v>80</v>
      </c>
      <c r="BK217" s="145">
        <f t="shared" si="9"/>
        <v>0</v>
      </c>
      <c r="BL217" s="16" t="s">
        <v>188</v>
      </c>
      <c r="BM217" s="144" t="s">
        <v>6972</v>
      </c>
    </row>
    <row r="218" spans="2:65" s="11" customFormat="1" ht="22.9" customHeight="1">
      <c r="B218" s="121"/>
      <c r="D218" s="122" t="s">
        <v>71</v>
      </c>
      <c r="E218" s="130" t="s">
        <v>1826</v>
      </c>
      <c r="F218" s="130" t="s">
        <v>6973</v>
      </c>
      <c r="J218" s="131">
        <f>BK218</f>
        <v>0</v>
      </c>
      <c r="L218" s="121"/>
      <c r="M218" s="125"/>
      <c r="P218" s="126">
        <f>P219</f>
        <v>9.8010000000000002</v>
      </c>
      <c r="R218" s="126">
        <f>R219</f>
        <v>3.3660000000000002E-2</v>
      </c>
      <c r="T218" s="127">
        <f>T219</f>
        <v>0</v>
      </c>
      <c r="AR218" s="122" t="s">
        <v>88</v>
      </c>
      <c r="AT218" s="128" t="s">
        <v>71</v>
      </c>
      <c r="AU218" s="128" t="s">
        <v>80</v>
      </c>
      <c r="AY218" s="122" t="s">
        <v>157</v>
      </c>
      <c r="BK218" s="129">
        <f>BK219</f>
        <v>0</v>
      </c>
    </row>
    <row r="219" spans="2:65" s="1" customFormat="1" ht="16.5" customHeight="1">
      <c r="B219" s="132"/>
      <c r="C219" s="133" t="s">
        <v>791</v>
      </c>
      <c r="D219" s="133" t="s">
        <v>160</v>
      </c>
      <c r="E219" s="134" t="s">
        <v>6974</v>
      </c>
      <c r="F219" s="135" t="s">
        <v>6975</v>
      </c>
      <c r="G219" s="136" t="s">
        <v>411</v>
      </c>
      <c r="H219" s="137">
        <v>49.5</v>
      </c>
      <c r="I219" s="901"/>
      <c r="J219" s="138">
        <f>ROUND(I219*H219,2)</f>
        <v>0</v>
      </c>
      <c r="K219" s="139"/>
      <c r="L219" s="28"/>
      <c r="M219" s="140" t="s">
        <v>1</v>
      </c>
      <c r="N219" s="141" t="s">
        <v>38</v>
      </c>
      <c r="O219" s="142">
        <v>0.19800000000000001</v>
      </c>
      <c r="P219" s="142">
        <f>O219*H219</f>
        <v>9.8010000000000002</v>
      </c>
      <c r="Q219" s="142">
        <v>6.8000000000000005E-4</v>
      </c>
      <c r="R219" s="142">
        <f>Q219*H219</f>
        <v>3.3660000000000002E-2</v>
      </c>
      <c r="S219" s="142">
        <v>0</v>
      </c>
      <c r="T219" s="143">
        <f>S219*H219</f>
        <v>0</v>
      </c>
      <c r="AR219" s="144" t="s">
        <v>188</v>
      </c>
      <c r="AT219" s="144" t="s">
        <v>160</v>
      </c>
      <c r="AU219" s="144" t="s">
        <v>88</v>
      </c>
      <c r="AY219" s="16" t="s">
        <v>157</v>
      </c>
      <c r="BE219" s="145">
        <f>IF(N219="základní",J219,0)</f>
        <v>0</v>
      </c>
      <c r="BF219" s="145">
        <f>IF(N219="snížená",J219,0)</f>
        <v>0</v>
      </c>
      <c r="BG219" s="145">
        <f>IF(N219="zákl. přenesená",J219,0)</f>
        <v>0</v>
      </c>
      <c r="BH219" s="145">
        <f>IF(N219="sníž. přenesená",J219,0)</f>
        <v>0</v>
      </c>
      <c r="BI219" s="145">
        <f>IF(N219="nulová",J219,0)</f>
        <v>0</v>
      </c>
      <c r="BJ219" s="16" t="s">
        <v>80</v>
      </c>
      <c r="BK219" s="145">
        <f>ROUND(I219*H219,2)</f>
        <v>0</v>
      </c>
      <c r="BL219" s="16" t="s">
        <v>188</v>
      </c>
      <c r="BM219" s="144" t="s">
        <v>6976</v>
      </c>
    </row>
    <row r="220" spans="2:65" s="11" customFormat="1" ht="25.9" customHeight="1">
      <c r="B220" s="121"/>
      <c r="D220" s="122" t="s">
        <v>71</v>
      </c>
      <c r="E220" s="123" t="s">
        <v>557</v>
      </c>
      <c r="F220" s="123" t="s">
        <v>1865</v>
      </c>
      <c r="J220" s="124">
        <f>BK220</f>
        <v>0</v>
      </c>
      <c r="L220" s="121"/>
      <c r="M220" s="125"/>
      <c r="P220" s="126">
        <f>P221+P236</f>
        <v>53.6145</v>
      </c>
      <c r="R220" s="126">
        <f>R221+R236</f>
        <v>0.15462000000000001</v>
      </c>
      <c r="T220" s="127">
        <f>T221+T236</f>
        <v>0</v>
      </c>
      <c r="AR220" s="122" t="s">
        <v>95</v>
      </c>
      <c r="AT220" s="128" t="s">
        <v>71</v>
      </c>
      <c r="AU220" s="128" t="s">
        <v>72</v>
      </c>
      <c r="AY220" s="122" t="s">
        <v>157</v>
      </c>
      <c r="BK220" s="129">
        <f>BK221+BK236</f>
        <v>0</v>
      </c>
    </row>
    <row r="221" spans="2:65" s="11" customFormat="1" ht="22.9" customHeight="1">
      <c r="B221" s="121"/>
      <c r="D221" s="122" t="s">
        <v>71</v>
      </c>
      <c r="E221" s="130" t="s">
        <v>6977</v>
      </c>
      <c r="F221" s="130" t="s">
        <v>6978</v>
      </c>
      <c r="J221" s="131">
        <f>BK221</f>
        <v>0</v>
      </c>
      <c r="L221" s="121"/>
      <c r="M221" s="125"/>
      <c r="P221" s="126">
        <f>SUM(P222:P235)</f>
        <v>53.044499999999999</v>
      </c>
      <c r="R221" s="126">
        <f>SUM(R222:R235)</f>
        <v>0.15462000000000001</v>
      </c>
      <c r="T221" s="127">
        <f>SUM(T222:T235)</f>
        <v>0</v>
      </c>
      <c r="AR221" s="122" t="s">
        <v>95</v>
      </c>
      <c r="AT221" s="128" t="s">
        <v>71</v>
      </c>
      <c r="AU221" s="128" t="s">
        <v>80</v>
      </c>
      <c r="AY221" s="122" t="s">
        <v>157</v>
      </c>
      <c r="BK221" s="129">
        <f>SUM(BK222:BK235)</f>
        <v>0</v>
      </c>
    </row>
    <row r="222" spans="2:65" s="1" customFormat="1" ht="16.5" customHeight="1">
      <c r="B222" s="132"/>
      <c r="C222" s="133" t="s">
        <v>796</v>
      </c>
      <c r="D222" s="133" t="s">
        <v>160</v>
      </c>
      <c r="E222" s="134" t="s">
        <v>6979</v>
      </c>
      <c r="F222" s="135" t="s">
        <v>6980</v>
      </c>
      <c r="G222" s="136" t="s">
        <v>411</v>
      </c>
      <c r="H222" s="137">
        <v>2.5</v>
      </c>
      <c r="I222" s="901"/>
      <c r="J222" s="138">
        <f t="shared" ref="J222:J235" si="10">ROUND(I222*H222,2)</f>
        <v>0</v>
      </c>
      <c r="K222" s="139"/>
      <c r="L222" s="28"/>
      <c r="M222" s="140" t="s">
        <v>1</v>
      </c>
      <c r="N222" s="141" t="s">
        <v>38</v>
      </c>
      <c r="O222" s="142">
        <v>0.219</v>
      </c>
      <c r="P222" s="142">
        <f t="shared" ref="P222:P235" si="11">O222*H222</f>
        <v>0.54749999999999999</v>
      </c>
      <c r="Q222" s="142">
        <v>1.2999999999999999E-4</v>
      </c>
      <c r="R222" s="142">
        <f t="shared" ref="R222:R235" si="12">Q222*H222</f>
        <v>3.2499999999999999E-4</v>
      </c>
      <c r="S222" s="142">
        <v>0</v>
      </c>
      <c r="T222" s="143">
        <f t="shared" ref="T222:T235" si="13">S222*H222</f>
        <v>0</v>
      </c>
      <c r="AR222" s="144" t="s">
        <v>927</v>
      </c>
      <c r="AT222" s="144" t="s">
        <v>160</v>
      </c>
      <c r="AU222" s="144" t="s">
        <v>88</v>
      </c>
      <c r="AY222" s="16" t="s">
        <v>157</v>
      </c>
      <c r="BE222" s="145">
        <f t="shared" ref="BE222:BE235" si="14">IF(N222="základní",J222,0)</f>
        <v>0</v>
      </c>
      <c r="BF222" s="145">
        <f t="shared" ref="BF222:BF235" si="15">IF(N222="snížená",J222,0)</f>
        <v>0</v>
      </c>
      <c r="BG222" s="145">
        <f t="shared" ref="BG222:BG235" si="16">IF(N222="zákl. přenesená",J222,0)</f>
        <v>0</v>
      </c>
      <c r="BH222" s="145">
        <f t="shared" ref="BH222:BH235" si="17">IF(N222="sníž. přenesená",J222,0)</f>
        <v>0</v>
      </c>
      <c r="BI222" s="145">
        <f t="shared" ref="BI222:BI235" si="18">IF(N222="nulová",J222,0)</f>
        <v>0</v>
      </c>
      <c r="BJ222" s="16" t="s">
        <v>80</v>
      </c>
      <c r="BK222" s="145">
        <f t="shared" ref="BK222:BK235" si="19">ROUND(I222*H222,2)</f>
        <v>0</v>
      </c>
      <c r="BL222" s="16" t="s">
        <v>927</v>
      </c>
      <c r="BM222" s="144" t="s">
        <v>6981</v>
      </c>
    </row>
    <row r="223" spans="2:65" s="1" customFormat="1" ht="16.5" customHeight="1">
      <c r="B223" s="132"/>
      <c r="C223" s="178" t="s">
        <v>802</v>
      </c>
      <c r="D223" s="178" t="s">
        <v>557</v>
      </c>
      <c r="E223" s="179" t="s">
        <v>6982</v>
      </c>
      <c r="F223" s="180" t="s">
        <v>6983</v>
      </c>
      <c r="G223" s="181" t="s">
        <v>411</v>
      </c>
      <c r="H223" s="182">
        <v>2.5</v>
      </c>
      <c r="I223" s="909"/>
      <c r="J223" s="183">
        <f t="shared" si="10"/>
        <v>0</v>
      </c>
      <c r="K223" s="184"/>
      <c r="L223" s="185"/>
      <c r="M223" s="186" t="s">
        <v>1</v>
      </c>
      <c r="N223" s="141" t="s">
        <v>38</v>
      </c>
      <c r="O223" s="142">
        <v>0</v>
      </c>
      <c r="P223" s="142">
        <f t="shared" si="11"/>
        <v>0</v>
      </c>
      <c r="Q223" s="142">
        <v>5.0000000000000001E-3</v>
      </c>
      <c r="R223" s="142">
        <f t="shared" si="12"/>
        <v>1.2500000000000001E-2</v>
      </c>
      <c r="S223" s="142">
        <v>0</v>
      </c>
      <c r="T223" s="143">
        <f t="shared" si="13"/>
        <v>0</v>
      </c>
      <c r="AR223" s="144" t="s">
        <v>1304</v>
      </c>
      <c r="AT223" s="144" t="s">
        <v>557</v>
      </c>
      <c r="AU223" s="144" t="s">
        <v>88</v>
      </c>
      <c r="AY223" s="16" t="s">
        <v>157</v>
      </c>
      <c r="BE223" s="145">
        <f t="shared" si="14"/>
        <v>0</v>
      </c>
      <c r="BF223" s="145">
        <f t="shared" si="15"/>
        <v>0</v>
      </c>
      <c r="BG223" s="145">
        <f t="shared" si="16"/>
        <v>0</v>
      </c>
      <c r="BH223" s="145">
        <f t="shared" si="17"/>
        <v>0</v>
      </c>
      <c r="BI223" s="145">
        <f t="shared" si="18"/>
        <v>0</v>
      </c>
      <c r="BJ223" s="16" t="s">
        <v>80</v>
      </c>
      <c r="BK223" s="145">
        <f t="shared" si="19"/>
        <v>0</v>
      </c>
      <c r="BL223" s="16" t="s">
        <v>1304</v>
      </c>
      <c r="BM223" s="144" t="s">
        <v>6984</v>
      </c>
    </row>
    <row r="224" spans="2:65" s="1" customFormat="1" ht="16.5" customHeight="1">
      <c r="B224" s="132"/>
      <c r="C224" s="133" t="s">
        <v>814</v>
      </c>
      <c r="D224" s="133" t="s">
        <v>160</v>
      </c>
      <c r="E224" s="134" t="s">
        <v>6985</v>
      </c>
      <c r="F224" s="135" t="s">
        <v>6986</v>
      </c>
      <c r="G224" s="136" t="s">
        <v>411</v>
      </c>
      <c r="H224" s="137">
        <v>13</v>
      </c>
      <c r="I224" s="901"/>
      <c r="J224" s="138">
        <f t="shared" si="10"/>
        <v>0</v>
      </c>
      <c r="K224" s="139"/>
      <c r="L224" s="28"/>
      <c r="M224" s="140" t="s">
        <v>1</v>
      </c>
      <c r="N224" s="141" t="s">
        <v>38</v>
      </c>
      <c r="O224" s="142">
        <v>0.127</v>
      </c>
      <c r="P224" s="142">
        <f t="shared" si="11"/>
        <v>1.651</v>
      </c>
      <c r="Q224" s="142">
        <v>0</v>
      </c>
      <c r="R224" s="142">
        <f t="shared" si="12"/>
        <v>0</v>
      </c>
      <c r="S224" s="142">
        <v>0</v>
      </c>
      <c r="T224" s="143">
        <f t="shared" si="13"/>
        <v>0</v>
      </c>
      <c r="AR224" s="144" t="s">
        <v>927</v>
      </c>
      <c r="AT224" s="144" t="s">
        <v>160</v>
      </c>
      <c r="AU224" s="144" t="s">
        <v>88</v>
      </c>
      <c r="AY224" s="16" t="s">
        <v>157</v>
      </c>
      <c r="BE224" s="145">
        <f t="shared" si="14"/>
        <v>0</v>
      </c>
      <c r="BF224" s="145">
        <f t="shared" si="15"/>
        <v>0</v>
      </c>
      <c r="BG224" s="145">
        <f t="shared" si="16"/>
        <v>0</v>
      </c>
      <c r="BH224" s="145">
        <f t="shared" si="17"/>
        <v>0</v>
      </c>
      <c r="BI224" s="145">
        <f t="shared" si="18"/>
        <v>0</v>
      </c>
      <c r="BJ224" s="16" t="s">
        <v>80</v>
      </c>
      <c r="BK224" s="145">
        <f t="shared" si="19"/>
        <v>0</v>
      </c>
      <c r="BL224" s="16" t="s">
        <v>927</v>
      </c>
      <c r="BM224" s="144" t="s">
        <v>6987</v>
      </c>
    </row>
    <row r="225" spans="2:65" s="1" customFormat="1" ht="16.5" customHeight="1">
      <c r="B225" s="132"/>
      <c r="C225" s="178" t="s">
        <v>825</v>
      </c>
      <c r="D225" s="178" t="s">
        <v>557</v>
      </c>
      <c r="E225" s="179" t="s">
        <v>6988</v>
      </c>
      <c r="F225" s="180" t="s">
        <v>6989</v>
      </c>
      <c r="G225" s="181" t="s">
        <v>411</v>
      </c>
      <c r="H225" s="182">
        <v>13</v>
      </c>
      <c r="I225" s="909"/>
      <c r="J225" s="183">
        <f t="shared" si="10"/>
        <v>0</v>
      </c>
      <c r="K225" s="184"/>
      <c r="L225" s="185"/>
      <c r="M225" s="186" t="s">
        <v>1</v>
      </c>
      <c r="N225" s="141" t="s">
        <v>38</v>
      </c>
      <c r="O225" s="142">
        <v>0</v>
      </c>
      <c r="P225" s="142">
        <f t="shared" si="11"/>
        <v>0</v>
      </c>
      <c r="Q225" s="142">
        <v>1.4400000000000001E-3</v>
      </c>
      <c r="R225" s="142">
        <f t="shared" si="12"/>
        <v>1.8720000000000001E-2</v>
      </c>
      <c r="S225" s="142">
        <v>0</v>
      </c>
      <c r="T225" s="143">
        <f t="shared" si="13"/>
        <v>0</v>
      </c>
      <c r="AR225" s="144" t="s">
        <v>1304</v>
      </c>
      <c r="AT225" s="144" t="s">
        <v>557</v>
      </c>
      <c r="AU225" s="144" t="s">
        <v>88</v>
      </c>
      <c r="AY225" s="16" t="s">
        <v>157</v>
      </c>
      <c r="BE225" s="145">
        <f t="shared" si="14"/>
        <v>0</v>
      </c>
      <c r="BF225" s="145">
        <f t="shared" si="15"/>
        <v>0</v>
      </c>
      <c r="BG225" s="145">
        <f t="shared" si="16"/>
        <v>0</v>
      </c>
      <c r="BH225" s="145">
        <f t="shared" si="17"/>
        <v>0</v>
      </c>
      <c r="BI225" s="145">
        <f t="shared" si="18"/>
        <v>0</v>
      </c>
      <c r="BJ225" s="16" t="s">
        <v>80</v>
      </c>
      <c r="BK225" s="145">
        <f t="shared" si="19"/>
        <v>0</v>
      </c>
      <c r="BL225" s="16" t="s">
        <v>1304</v>
      </c>
      <c r="BM225" s="144" t="s">
        <v>6990</v>
      </c>
    </row>
    <row r="226" spans="2:65" s="1" customFormat="1" ht="16.5" customHeight="1">
      <c r="B226" s="132"/>
      <c r="C226" s="133" t="s">
        <v>830</v>
      </c>
      <c r="D226" s="133" t="s">
        <v>160</v>
      </c>
      <c r="E226" s="134" t="s">
        <v>6991</v>
      </c>
      <c r="F226" s="135" t="s">
        <v>6992</v>
      </c>
      <c r="G226" s="136" t="s">
        <v>411</v>
      </c>
      <c r="H226" s="137">
        <v>13</v>
      </c>
      <c r="I226" s="901"/>
      <c r="J226" s="138">
        <f t="shared" si="10"/>
        <v>0</v>
      </c>
      <c r="K226" s="139"/>
      <c r="L226" s="28"/>
      <c r="M226" s="140" t="s">
        <v>1</v>
      </c>
      <c r="N226" s="141" t="s">
        <v>38</v>
      </c>
      <c r="O226" s="142">
        <v>0.24399999999999999</v>
      </c>
      <c r="P226" s="142">
        <f t="shared" si="11"/>
        <v>3.1719999999999997</v>
      </c>
      <c r="Q226" s="142">
        <v>0</v>
      </c>
      <c r="R226" s="142">
        <f t="shared" si="12"/>
        <v>0</v>
      </c>
      <c r="S226" s="142">
        <v>0</v>
      </c>
      <c r="T226" s="143">
        <f t="shared" si="13"/>
        <v>0</v>
      </c>
      <c r="AR226" s="144" t="s">
        <v>927</v>
      </c>
      <c r="AT226" s="144" t="s">
        <v>160</v>
      </c>
      <c r="AU226" s="144" t="s">
        <v>88</v>
      </c>
      <c r="AY226" s="16" t="s">
        <v>157</v>
      </c>
      <c r="BE226" s="145">
        <f t="shared" si="14"/>
        <v>0</v>
      </c>
      <c r="BF226" s="145">
        <f t="shared" si="15"/>
        <v>0</v>
      </c>
      <c r="BG226" s="145">
        <f t="shared" si="16"/>
        <v>0</v>
      </c>
      <c r="BH226" s="145">
        <f t="shared" si="17"/>
        <v>0</v>
      </c>
      <c r="BI226" s="145">
        <f t="shared" si="18"/>
        <v>0</v>
      </c>
      <c r="BJ226" s="16" t="s">
        <v>80</v>
      </c>
      <c r="BK226" s="145">
        <f t="shared" si="19"/>
        <v>0</v>
      </c>
      <c r="BL226" s="16" t="s">
        <v>927</v>
      </c>
      <c r="BM226" s="144" t="s">
        <v>6993</v>
      </c>
    </row>
    <row r="227" spans="2:65" s="1" customFormat="1" ht="16.5" customHeight="1">
      <c r="B227" s="132"/>
      <c r="C227" s="133" t="s">
        <v>837</v>
      </c>
      <c r="D227" s="133" t="s">
        <v>160</v>
      </c>
      <c r="E227" s="134" t="s">
        <v>6994</v>
      </c>
      <c r="F227" s="135" t="s">
        <v>6995</v>
      </c>
      <c r="G227" s="136" t="s">
        <v>411</v>
      </c>
      <c r="H227" s="137">
        <v>111.5</v>
      </c>
      <c r="I227" s="901"/>
      <c r="J227" s="138">
        <f t="shared" si="10"/>
        <v>0</v>
      </c>
      <c r="K227" s="139"/>
      <c r="L227" s="28"/>
      <c r="M227" s="140" t="s">
        <v>1</v>
      </c>
      <c r="N227" s="141" t="s">
        <v>38</v>
      </c>
      <c r="O227" s="142">
        <v>0.191</v>
      </c>
      <c r="P227" s="142">
        <f t="shared" si="11"/>
        <v>21.296500000000002</v>
      </c>
      <c r="Q227" s="142">
        <v>0</v>
      </c>
      <c r="R227" s="142">
        <f t="shared" si="12"/>
        <v>0</v>
      </c>
      <c r="S227" s="142">
        <v>0</v>
      </c>
      <c r="T227" s="143">
        <f t="shared" si="13"/>
        <v>0</v>
      </c>
      <c r="AR227" s="144" t="s">
        <v>927</v>
      </c>
      <c r="AT227" s="144" t="s">
        <v>160</v>
      </c>
      <c r="AU227" s="144" t="s">
        <v>88</v>
      </c>
      <c r="AY227" s="16" t="s">
        <v>157</v>
      </c>
      <c r="BE227" s="145">
        <f t="shared" si="14"/>
        <v>0</v>
      </c>
      <c r="BF227" s="145">
        <f t="shared" si="15"/>
        <v>0</v>
      </c>
      <c r="BG227" s="145">
        <f t="shared" si="16"/>
        <v>0</v>
      </c>
      <c r="BH227" s="145">
        <f t="shared" si="17"/>
        <v>0</v>
      </c>
      <c r="BI227" s="145">
        <f t="shared" si="18"/>
        <v>0</v>
      </c>
      <c r="BJ227" s="16" t="s">
        <v>80</v>
      </c>
      <c r="BK227" s="145">
        <f t="shared" si="19"/>
        <v>0</v>
      </c>
      <c r="BL227" s="16" t="s">
        <v>927</v>
      </c>
      <c r="BM227" s="144" t="s">
        <v>6996</v>
      </c>
    </row>
    <row r="228" spans="2:65" s="1" customFormat="1" ht="16.5" customHeight="1">
      <c r="B228" s="132"/>
      <c r="C228" s="178" t="s">
        <v>842</v>
      </c>
      <c r="D228" s="178" t="s">
        <v>557</v>
      </c>
      <c r="E228" s="179" t="s">
        <v>6997</v>
      </c>
      <c r="F228" s="180" t="s">
        <v>6998</v>
      </c>
      <c r="G228" s="181" t="s">
        <v>411</v>
      </c>
      <c r="H228" s="182">
        <v>111.5</v>
      </c>
      <c r="I228" s="909"/>
      <c r="J228" s="183">
        <f t="shared" si="10"/>
        <v>0</v>
      </c>
      <c r="K228" s="184"/>
      <c r="L228" s="185"/>
      <c r="M228" s="186" t="s">
        <v>1</v>
      </c>
      <c r="N228" s="141" t="s">
        <v>38</v>
      </c>
      <c r="O228" s="142">
        <v>0</v>
      </c>
      <c r="P228" s="142">
        <f t="shared" si="11"/>
        <v>0</v>
      </c>
      <c r="Q228" s="142">
        <v>1.0499999999999999E-3</v>
      </c>
      <c r="R228" s="142">
        <f t="shared" si="12"/>
        <v>0.117075</v>
      </c>
      <c r="S228" s="142">
        <v>0</v>
      </c>
      <c r="T228" s="143">
        <f t="shared" si="13"/>
        <v>0</v>
      </c>
      <c r="AR228" s="144" t="s">
        <v>1304</v>
      </c>
      <c r="AT228" s="144" t="s">
        <v>557</v>
      </c>
      <c r="AU228" s="144" t="s">
        <v>88</v>
      </c>
      <c r="AY228" s="16" t="s">
        <v>157</v>
      </c>
      <c r="BE228" s="145">
        <f t="shared" si="14"/>
        <v>0</v>
      </c>
      <c r="BF228" s="145">
        <f t="shared" si="15"/>
        <v>0</v>
      </c>
      <c r="BG228" s="145">
        <f t="shared" si="16"/>
        <v>0</v>
      </c>
      <c r="BH228" s="145">
        <f t="shared" si="17"/>
        <v>0</v>
      </c>
      <c r="BI228" s="145">
        <f t="shared" si="18"/>
        <v>0</v>
      </c>
      <c r="BJ228" s="16" t="s">
        <v>80</v>
      </c>
      <c r="BK228" s="145">
        <f t="shared" si="19"/>
        <v>0</v>
      </c>
      <c r="BL228" s="16" t="s">
        <v>1304</v>
      </c>
      <c r="BM228" s="144" t="s">
        <v>6999</v>
      </c>
    </row>
    <row r="229" spans="2:65" s="1" customFormat="1" ht="16.5" customHeight="1">
      <c r="B229" s="132"/>
      <c r="C229" s="133" t="s">
        <v>848</v>
      </c>
      <c r="D229" s="133" t="s">
        <v>160</v>
      </c>
      <c r="E229" s="134" t="s">
        <v>7000</v>
      </c>
      <c r="F229" s="135" t="s">
        <v>7001</v>
      </c>
      <c r="G229" s="136" t="s">
        <v>228</v>
      </c>
      <c r="H229" s="137">
        <v>11</v>
      </c>
      <c r="I229" s="901"/>
      <c r="J229" s="138">
        <f t="shared" si="10"/>
        <v>0</v>
      </c>
      <c r="K229" s="139"/>
      <c r="L229" s="28"/>
      <c r="M229" s="140" t="s">
        <v>1</v>
      </c>
      <c r="N229" s="141" t="s">
        <v>38</v>
      </c>
      <c r="O229" s="142">
        <v>0.52100000000000002</v>
      </c>
      <c r="P229" s="142">
        <f t="shared" si="11"/>
        <v>5.7309999999999999</v>
      </c>
      <c r="Q229" s="142">
        <v>0</v>
      </c>
      <c r="R229" s="142">
        <f t="shared" si="12"/>
        <v>0</v>
      </c>
      <c r="S229" s="142">
        <v>0</v>
      </c>
      <c r="T229" s="143">
        <f t="shared" si="13"/>
        <v>0</v>
      </c>
      <c r="AR229" s="144" t="s">
        <v>927</v>
      </c>
      <c r="AT229" s="144" t="s">
        <v>160</v>
      </c>
      <c r="AU229" s="144" t="s">
        <v>88</v>
      </c>
      <c r="AY229" s="16" t="s">
        <v>157</v>
      </c>
      <c r="BE229" s="145">
        <f t="shared" si="14"/>
        <v>0</v>
      </c>
      <c r="BF229" s="145">
        <f t="shared" si="15"/>
        <v>0</v>
      </c>
      <c r="BG229" s="145">
        <f t="shared" si="16"/>
        <v>0</v>
      </c>
      <c r="BH229" s="145">
        <f t="shared" si="17"/>
        <v>0</v>
      </c>
      <c r="BI229" s="145">
        <f t="shared" si="18"/>
        <v>0</v>
      </c>
      <c r="BJ229" s="16" t="s">
        <v>80</v>
      </c>
      <c r="BK229" s="145">
        <f t="shared" si="19"/>
        <v>0</v>
      </c>
      <c r="BL229" s="16" t="s">
        <v>927</v>
      </c>
      <c r="BM229" s="144" t="s">
        <v>7002</v>
      </c>
    </row>
    <row r="230" spans="2:65" s="1" customFormat="1" ht="16.5" customHeight="1">
      <c r="B230" s="132"/>
      <c r="C230" s="178" t="s">
        <v>854</v>
      </c>
      <c r="D230" s="178" t="s">
        <v>557</v>
      </c>
      <c r="E230" s="179" t="s">
        <v>7003</v>
      </c>
      <c r="F230" s="180" t="s">
        <v>7004</v>
      </c>
      <c r="G230" s="181" t="s">
        <v>228</v>
      </c>
      <c r="H230" s="182">
        <v>4</v>
      </c>
      <c r="I230" s="909"/>
      <c r="J230" s="183">
        <f t="shared" si="10"/>
        <v>0</v>
      </c>
      <c r="K230" s="184"/>
      <c r="L230" s="185"/>
      <c r="M230" s="186" t="s">
        <v>1</v>
      </c>
      <c r="N230" s="141" t="s">
        <v>38</v>
      </c>
      <c r="O230" s="142">
        <v>0</v>
      </c>
      <c r="P230" s="142">
        <f t="shared" si="11"/>
        <v>0</v>
      </c>
      <c r="Q230" s="142">
        <v>2.5999999999999998E-4</v>
      </c>
      <c r="R230" s="142">
        <f t="shared" si="12"/>
        <v>1.0399999999999999E-3</v>
      </c>
      <c r="S230" s="142">
        <v>0</v>
      </c>
      <c r="T230" s="143">
        <f t="shared" si="13"/>
        <v>0</v>
      </c>
      <c r="AR230" s="144" t="s">
        <v>1304</v>
      </c>
      <c r="AT230" s="144" t="s">
        <v>557</v>
      </c>
      <c r="AU230" s="144" t="s">
        <v>88</v>
      </c>
      <c r="AY230" s="16" t="s">
        <v>157</v>
      </c>
      <c r="BE230" s="145">
        <f t="shared" si="14"/>
        <v>0</v>
      </c>
      <c r="BF230" s="145">
        <f t="shared" si="15"/>
        <v>0</v>
      </c>
      <c r="BG230" s="145">
        <f t="shared" si="16"/>
        <v>0</v>
      </c>
      <c r="BH230" s="145">
        <f t="shared" si="17"/>
        <v>0</v>
      </c>
      <c r="BI230" s="145">
        <f t="shared" si="18"/>
        <v>0</v>
      </c>
      <c r="BJ230" s="16" t="s">
        <v>80</v>
      </c>
      <c r="BK230" s="145">
        <f t="shared" si="19"/>
        <v>0</v>
      </c>
      <c r="BL230" s="16" t="s">
        <v>1304</v>
      </c>
      <c r="BM230" s="144" t="s">
        <v>7005</v>
      </c>
    </row>
    <row r="231" spans="2:65" s="1" customFormat="1" ht="16.5" customHeight="1">
      <c r="B231" s="132"/>
      <c r="C231" s="178" t="s">
        <v>860</v>
      </c>
      <c r="D231" s="178" t="s">
        <v>557</v>
      </c>
      <c r="E231" s="179" t="s">
        <v>7006</v>
      </c>
      <c r="F231" s="180" t="s">
        <v>7007</v>
      </c>
      <c r="G231" s="181" t="s">
        <v>228</v>
      </c>
      <c r="H231" s="182">
        <v>4</v>
      </c>
      <c r="I231" s="909"/>
      <c r="J231" s="183">
        <f t="shared" si="10"/>
        <v>0</v>
      </c>
      <c r="K231" s="184"/>
      <c r="L231" s="185"/>
      <c r="M231" s="186" t="s">
        <v>1</v>
      </c>
      <c r="N231" s="141" t="s">
        <v>38</v>
      </c>
      <c r="O231" s="142">
        <v>0</v>
      </c>
      <c r="P231" s="142">
        <f t="shared" si="11"/>
        <v>0</v>
      </c>
      <c r="Q231" s="142">
        <v>3.2000000000000003E-4</v>
      </c>
      <c r="R231" s="142">
        <f t="shared" si="12"/>
        <v>1.2800000000000001E-3</v>
      </c>
      <c r="S231" s="142">
        <v>0</v>
      </c>
      <c r="T231" s="143">
        <f t="shared" si="13"/>
        <v>0</v>
      </c>
      <c r="AR231" s="144" t="s">
        <v>1304</v>
      </c>
      <c r="AT231" s="144" t="s">
        <v>557</v>
      </c>
      <c r="AU231" s="144" t="s">
        <v>88</v>
      </c>
      <c r="AY231" s="16" t="s">
        <v>157</v>
      </c>
      <c r="BE231" s="145">
        <f t="shared" si="14"/>
        <v>0</v>
      </c>
      <c r="BF231" s="145">
        <f t="shared" si="15"/>
        <v>0</v>
      </c>
      <c r="BG231" s="145">
        <f t="shared" si="16"/>
        <v>0</v>
      </c>
      <c r="BH231" s="145">
        <f t="shared" si="17"/>
        <v>0</v>
      </c>
      <c r="BI231" s="145">
        <f t="shared" si="18"/>
        <v>0</v>
      </c>
      <c r="BJ231" s="16" t="s">
        <v>80</v>
      </c>
      <c r="BK231" s="145">
        <f t="shared" si="19"/>
        <v>0</v>
      </c>
      <c r="BL231" s="16" t="s">
        <v>1304</v>
      </c>
      <c r="BM231" s="144" t="s">
        <v>7008</v>
      </c>
    </row>
    <row r="232" spans="2:65" s="1" customFormat="1" ht="16.5" customHeight="1">
      <c r="B232" s="132"/>
      <c r="C232" s="178" t="s">
        <v>868</v>
      </c>
      <c r="D232" s="178" t="s">
        <v>557</v>
      </c>
      <c r="E232" s="179" t="s">
        <v>7009</v>
      </c>
      <c r="F232" s="180" t="s">
        <v>7010</v>
      </c>
      <c r="G232" s="181" t="s">
        <v>228</v>
      </c>
      <c r="H232" s="182">
        <v>1</v>
      </c>
      <c r="I232" s="909"/>
      <c r="J232" s="183">
        <f t="shared" si="10"/>
        <v>0</v>
      </c>
      <c r="K232" s="184"/>
      <c r="L232" s="185"/>
      <c r="M232" s="186" t="s">
        <v>1</v>
      </c>
      <c r="N232" s="141" t="s">
        <v>38</v>
      </c>
      <c r="O232" s="142">
        <v>0</v>
      </c>
      <c r="P232" s="142">
        <f t="shared" si="11"/>
        <v>0</v>
      </c>
      <c r="Q232" s="142">
        <v>2.2000000000000001E-4</v>
      </c>
      <c r="R232" s="142">
        <f t="shared" si="12"/>
        <v>2.2000000000000001E-4</v>
      </c>
      <c r="S232" s="142">
        <v>0</v>
      </c>
      <c r="T232" s="143">
        <f t="shared" si="13"/>
        <v>0</v>
      </c>
      <c r="AR232" s="144" t="s">
        <v>1304</v>
      </c>
      <c r="AT232" s="144" t="s">
        <v>557</v>
      </c>
      <c r="AU232" s="144" t="s">
        <v>88</v>
      </c>
      <c r="AY232" s="16" t="s">
        <v>157</v>
      </c>
      <c r="BE232" s="145">
        <f t="shared" si="14"/>
        <v>0</v>
      </c>
      <c r="BF232" s="145">
        <f t="shared" si="15"/>
        <v>0</v>
      </c>
      <c r="BG232" s="145">
        <f t="shared" si="16"/>
        <v>0</v>
      </c>
      <c r="BH232" s="145">
        <f t="shared" si="17"/>
        <v>0</v>
      </c>
      <c r="BI232" s="145">
        <f t="shared" si="18"/>
        <v>0</v>
      </c>
      <c r="BJ232" s="16" t="s">
        <v>80</v>
      </c>
      <c r="BK232" s="145">
        <f t="shared" si="19"/>
        <v>0</v>
      </c>
      <c r="BL232" s="16" t="s">
        <v>1304</v>
      </c>
      <c r="BM232" s="144" t="s">
        <v>7011</v>
      </c>
    </row>
    <row r="233" spans="2:65" s="1" customFormat="1" ht="24.25" customHeight="1">
      <c r="B233" s="132"/>
      <c r="C233" s="178" t="s">
        <v>873</v>
      </c>
      <c r="D233" s="178" t="s">
        <v>557</v>
      </c>
      <c r="E233" s="179" t="s">
        <v>7012</v>
      </c>
      <c r="F233" s="180" t="s">
        <v>7013</v>
      </c>
      <c r="G233" s="181" t="s">
        <v>228</v>
      </c>
      <c r="H233" s="182">
        <v>2</v>
      </c>
      <c r="I233" s="909"/>
      <c r="J233" s="183">
        <f t="shared" si="10"/>
        <v>0</v>
      </c>
      <c r="K233" s="184"/>
      <c r="L233" s="185"/>
      <c r="M233" s="186" t="s">
        <v>1</v>
      </c>
      <c r="N233" s="141" t="s">
        <v>38</v>
      </c>
      <c r="O233" s="142">
        <v>0</v>
      </c>
      <c r="P233" s="142">
        <f t="shared" si="11"/>
        <v>0</v>
      </c>
      <c r="Q233" s="142">
        <v>1.5E-3</v>
      </c>
      <c r="R233" s="142">
        <f t="shared" si="12"/>
        <v>3.0000000000000001E-3</v>
      </c>
      <c r="S233" s="142">
        <v>0</v>
      </c>
      <c r="T233" s="143">
        <f t="shared" si="13"/>
        <v>0</v>
      </c>
      <c r="AR233" s="144" t="s">
        <v>1304</v>
      </c>
      <c r="AT233" s="144" t="s">
        <v>557</v>
      </c>
      <c r="AU233" s="144" t="s">
        <v>88</v>
      </c>
      <c r="AY233" s="16" t="s">
        <v>157</v>
      </c>
      <c r="BE233" s="145">
        <f t="shared" si="14"/>
        <v>0</v>
      </c>
      <c r="BF233" s="145">
        <f t="shared" si="15"/>
        <v>0</v>
      </c>
      <c r="BG233" s="145">
        <f t="shared" si="16"/>
        <v>0</v>
      </c>
      <c r="BH233" s="145">
        <f t="shared" si="17"/>
        <v>0</v>
      </c>
      <c r="BI233" s="145">
        <f t="shared" si="18"/>
        <v>0</v>
      </c>
      <c r="BJ233" s="16" t="s">
        <v>80</v>
      </c>
      <c r="BK233" s="145">
        <f t="shared" si="19"/>
        <v>0</v>
      </c>
      <c r="BL233" s="16" t="s">
        <v>1304</v>
      </c>
      <c r="BM233" s="144" t="s">
        <v>7014</v>
      </c>
    </row>
    <row r="234" spans="2:65" s="1" customFormat="1" ht="16.5" customHeight="1">
      <c r="B234" s="132"/>
      <c r="C234" s="133" t="s">
        <v>879</v>
      </c>
      <c r="D234" s="133" t="s">
        <v>160</v>
      </c>
      <c r="E234" s="134" t="s">
        <v>7015</v>
      </c>
      <c r="F234" s="135" t="s">
        <v>7016</v>
      </c>
      <c r="G234" s="136" t="s">
        <v>411</v>
      </c>
      <c r="H234" s="137">
        <v>111.5</v>
      </c>
      <c r="I234" s="901"/>
      <c r="J234" s="138">
        <f t="shared" si="10"/>
        <v>0</v>
      </c>
      <c r="K234" s="139"/>
      <c r="L234" s="28"/>
      <c r="M234" s="140" t="s">
        <v>1</v>
      </c>
      <c r="N234" s="141" t="s">
        <v>38</v>
      </c>
      <c r="O234" s="142">
        <v>1.4999999999999999E-2</v>
      </c>
      <c r="P234" s="142">
        <f t="shared" si="11"/>
        <v>1.6724999999999999</v>
      </c>
      <c r="Q234" s="142">
        <v>0</v>
      </c>
      <c r="R234" s="142">
        <f t="shared" si="12"/>
        <v>0</v>
      </c>
      <c r="S234" s="142">
        <v>0</v>
      </c>
      <c r="T234" s="143">
        <f t="shared" si="13"/>
        <v>0</v>
      </c>
      <c r="AR234" s="144" t="s">
        <v>927</v>
      </c>
      <c r="AT234" s="144" t="s">
        <v>160</v>
      </c>
      <c r="AU234" s="144" t="s">
        <v>88</v>
      </c>
      <c r="AY234" s="16" t="s">
        <v>157</v>
      </c>
      <c r="BE234" s="145">
        <f t="shared" si="14"/>
        <v>0</v>
      </c>
      <c r="BF234" s="145">
        <f t="shared" si="15"/>
        <v>0</v>
      </c>
      <c r="BG234" s="145">
        <f t="shared" si="16"/>
        <v>0</v>
      </c>
      <c r="BH234" s="145">
        <f t="shared" si="17"/>
        <v>0</v>
      </c>
      <c r="BI234" s="145">
        <f t="shared" si="18"/>
        <v>0</v>
      </c>
      <c r="BJ234" s="16" t="s">
        <v>80</v>
      </c>
      <c r="BK234" s="145">
        <f t="shared" si="19"/>
        <v>0</v>
      </c>
      <c r="BL234" s="16" t="s">
        <v>927</v>
      </c>
      <c r="BM234" s="144" t="s">
        <v>7017</v>
      </c>
    </row>
    <row r="235" spans="2:65" s="1" customFormat="1" ht="21.75" customHeight="1">
      <c r="B235" s="132"/>
      <c r="C235" s="133" t="s">
        <v>884</v>
      </c>
      <c r="D235" s="133" t="s">
        <v>160</v>
      </c>
      <c r="E235" s="134" t="s">
        <v>7018</v>
      </c>
      <c r="F235" s="135" t="s">
        <v>7019</v>
      </c>
      <c r="G235" s="136" t="s">
        <v>163</v>
      </c>
      <c r="H235" s="137">
        <v>1</v>
      </c>
      <c r="I235" s="901"/>
      <c r="J235" s="138">
        <f t="shared" si="10"/>
        <v>0</v>
      </c>
      <c r="K235" s="139"/>
      <c r="L235" s="28"/>
      <c r="M235" s="140" t="s">
        <v>1</v>
      </c>
      <c r="N235" s="141" t="s">
        <v>38</v>
      </c>
      <c r="O235" s="142">
        <v>18.974</v>
      </c>
      <c r="P235" s="142">
        <f t="shared" si="11"/>
        <v>18.974</v>
      </c>
      <c r="Q235" s="142">
        <v>4.6000000000000001E-4</v>
      </c>
      <c r="R235" s="142">
        <f t="shared" si="12"/>
        <v>4.6000000000000001E-4</v>
      </c>
      <c r="S235" s="142">
        <v>0</v>
      </c>
      <c r="T235" s="143">
        <f t="shared" si="13"/>
        <v>0</v>
      </c>
      <c r="AR235" s="144" t="s">
        <v>927</v>
      </c>
      <c r="AT235" s="144" t="s">
        <v>160</v>
      </c>
      <c r="AU235" s="144" t="s">
        <v>88</v>
      </c>
      <c r="AY235" s="16" t="s">
        <v>157</v>
      </c>
      <c r="BE235" s="145">
        <f t="shared" si="14"/>
        <v>0</v>
      </c>
      <c r="BF235" s="145">
        <f t="shared" si="15"/>
        <v>0</v>
      </c>
      <c r="BG235" s="145">
        <f t="shared" si="16"/>
        <v>0</v>
      </c>
      <c r="BH235" s="145">
        <f t="shared" si="17"/>
        <v>0</v>
      </c>
      <c r="BI235" s="145">
        <f t="shared" si="18"/>
        <v>0</v>
      </c>
      <c r="BJ235" s="16" t="s">
        <v>80</v>
      </c>
      <c r="BK235" s="145">
        <f t="shared" si="19"/>
        <v>0</v>
      </c>
      <c r="BL235" s="16" t="s">
        <v>927</v>
      </c>
      <c r="BM235" s="144" t="s">
        <v>7020</v>
      </c>
    </row>
    <row r="236" spans="2:65" s="11" customFormat="1" ht="22.9" customHeight="1">
      <c r="B236" s="121"/>
      <c r="D236" s="122" t="s">
        <v>71</v>
      </c>
      <c r="E236" s="130" t="s">
        <v>7021</v>
      </c>
      <c r="F236" s="130" t="s">
        <v>7022</v>
      </c>
      <c r="J236" s="131">
        <f>BK236</f>
        <v>0</v>
      </c>
      <c r="L236" s="121"/>
      <c r="M236" s="125"/>
      <c r="N236" s="141"/>
      <c r="P236" s="126">
        <f>P237</f>
        <v>0.56999999999999995</v>
      </c>
      <c r="R236" s="126">
        <f>R237</f>
        <v>0</v>
      </c>
      <c r="T236" s="127">
        <f>T237</f>
        <v>0</v>
      </c>
      <c r="AR236" s="122" t="s">
        <v>95</v>
      </c>
      <c r="AT236" s="128" t="s">
        <v>71</v>
      </c>
      <c r="AU236" s="128" t="s">
        <v>80</v>
      </c>
      <c r="AY236" s="122" t="s">
        <v>157</v>
      </c>
      <c r="BK236" s="129">
        <f>BK237</f>
        <v>0</v>
      </c>
    </row>
    <row r="237" spans="2:65" s="1" customFormat="1" ht="16.5" customHeight="1">
      <c r="B237" s="132"/>
      <c r="C237" s="133" t="s">
        <v>889</v>
      </c>
      <c r="D237" s="133" t="s">
        <v>160</v>
      </c>
      <c r="E237" s="134" t="s">
        <v>7023</v>
      </c>
      <c r="F237" s="135" t="s">
        <v>7024</v>
      </c>
      <c r="G237" s="136" t="s">
        <v>163</v>
      </c>
      <c r="H237" s="137">
        <v>1</v>
      </c>
      <c r="I237" s="901"/>
      <c r="J237" s="138">
        <f>ROUND(I237*H237,2)</f>
        <v>0</v>
      </c>
      <c r="K237" s="139"/>
      <c r="L237" s="28"/>
      <c r="M237" s="140" t="s">
        <v>1</v>
      </c>
      <c r="N237" s="141" t="s">
        <v>38</v>
      </c>
      <c r="O237" s="142">
        <v>0.56999999999999995</v>
      </c>
      <c r="P237" s="142">
        <f>O237*H237</f>
        <v>0.56999999999999995</v>
      </c>
      <c r="Q237" s="142">
        <v>0</v>
      </c>
      <c r="R237" s="142">
        <f>Q237*H237</f>
        <v>0</v>
      </c>
      <c r="S237" s="142">
        <v>0</v>
      </c>
      <c r="T237" s="143">
        <f>S237*H237</f>
        <v>0</v>
      </c>
      <c r="AR237" s="144" t="s">
        <v>927</v>
      </c>
      <c r="AT237" s="144" t="s">
        <v>160</v>
      </c>
      <c r="AU237" s="144" t="s">
        <v>88</v>
      </c>
      <c r="AY237" s="16" t="s">
        <v>157</v>
      </c>
      <c r="BE237" s="145">
        <f>IF(N237="základní",J237,0)</f>
        <v>0</v>
      </c>
      <c r="BF237" s="145">
        <f>IF(N237="snížená",J237,0)</f>
        <v>0</v>
      </c>
      <c r="BG237" s="145">
        <f>IF(N237="zákl. přenesená",J237,0)</f>
        <v>0</v>
      </c>
      <c r="BH237" s="145">
        <f>IF(N237="sníž. přenesená",J237,0)</f>
        <v>0</v>
      </c>
      <c r="BI237" s="145">
        <f>IF(N237="nulová",J237,0)</f>
        <v>0</v>
      </c>
      <c r="BJ237" s="16" t="s">
        <v>80</v>
      </c>
      <c r="BK237" s="145">
        <f>ROUND(I237*H237,2)</f>
        <v>0</v>
      </c>
      <c r="BL237" s="16" t="s">
        <v>927</v>
      </c>
      <c r="BM237" s="144" t="s">
        <v>7025</v>
      </c>
    </row>
    <row r="238" spans="2:65" s="11" customFormat="1" ht="25.9" customHeight="1">
      <c r="B238" s="121"/>
      <c r="D238" s="122" t="s">
        <v>71</v>
      </c>
      <c r="E238" s="123" t="s">
        <v>207</v>
      </c>
      <c r="F238" s="123" t="s">
        <v>7026</v>
      </c>
      <c r="J238" s="124">
        <f>BK238</f>
        <v>0</v>
      </c>
      <c r="L238" s="121"/>
      <c r="M238" s="125"/>
      <c r="N238" s="141"/>
      <c r="P238" s="126">
        <f>SUM(P239:P241)</f>
        <v>112</v>
      </c>
      <c r="R238" s="126">
        <f>SUM(R239:R241)</f>
        <v>0</v>
      </c>
      <c r="T238" s="127">
        <f>SUM(T239:T241)</f>
        <v>0</v>
      </c>
      <c r="AR238" s="122" t="s">
        <v>164</v>
      </c>
      <c r="AT238" s="128" t="s">
        <v>71</v>
      </c>
      <c r="AU238" s="128" t="s">
        <v>72</v>
      </c>
      <c r="AY238" s="122" t="s">
        <v>157</v>
      </c>
      <c r="BK238" s="129">
        <f>SUM(BK239:BK241)</f>
        <v>0</v>
      </c>
    </row>
    <row r="239" spans="2:65" s="1" customFormat="1" ht="24.25" customHeight="1">
      <c r="B239" s="132"/>
      <c r="C239" s="133" t="s">
        <v>894</v>
      </c>
      <c r="D239" s="133" t="s">
        <v>160</v>
      </c>
      <c r="E239" s="134" t="s">
        <v>7027</v>
      </c>
      <c r="F239" s="135" t="s">
        <v>7028</v>
      </c>
      <c r="G239" s="136" t="s">
        <v>163</v>
      </c>
      <c r="H239" s="137">
        <v>1</v>
      </c>
      <c r="I239" s="901"/>
      <c r="J239" s="138">
        <f>ROUND(I239*H239,2)</f>
        <v>0</v>
      </c>
      <c r="K239" s="139"/>
      <c r="L239" s="28"/>
      <c r="M239" s="140" t="s">
        <v>1</v>
      </c>
      <c r="N239" s="141" t="s">
        <v>38</v>
      </c>
      <c r="O239" s="142">
        <v>1</v>
      </c>
      <c r="P239" s="142">
        <f>O239*H239</f>
        <v>1</v>
      </c>
      <c r="Q239" s="142">
        <v>0</v>
      </c>
      <c r="R239" s="142">
        <f>Q239*H239</f>
        <v>0</v>
      </c>
      <c r="S239" s="142">
        <v>0</v>
      </c>
      <c r="T239" s="143">
        <f>S239*H239</f>
        <v>0</v>
      </c>
      <c r="AR239" s="144" t="s">
        <v>212</v>
      </c>
      <c r="AT239" s="144" t="s">
        <v>160</v>
      </c>
      <c r="AU239" s="144" t="s">
        <v>80</v>
      </c>
      <c r="AY239" s="16" t="s">
        <v>157</v>
      </c>
      <c r="BE239" s="145">
        <f>IF(N239="základní",J239,0)</f>
        <v>0</v>
      </c>
      <c r="BF239" s="145">
        <f>IF(N239="snížená",J239,0)</f>
        <v>0</v>
      </c>
      <c r="BG239" s="145">
        <f>IF(N239="zákl. přenesená",J239,0)</f>
        <v>0</v>
      </c>
      <c r="BH239" s="145">
        <f>IF(N239="sníž. přenesená",J239,0)</f>
        <v>0</v>
      </c>
      <c r="BI239" s="145">
        <f>IF(N239="nulová",J239,0)</f>
        <v>0</v>
      </c>
      <c r="BJ239" s="16" t="s">
        <v>80</v>
      </c>
      <c r="BK239" s="145">
        <f>ROUND(I239*H239,2)</f>
        <v>0</v>
      </c>
      <c r="BL239" s="16" t="s">
        <v>212</v>
      </c>
      <c r="BM239" s="144" t="s">
        <v>7029</v>
      </c>
    </row>
    <row r="240" spans="2:65" s="1" customFormat="1" ht="16.5" customHeight="1">
      <c r="B240" s="132"/>
      <c r="C240" s="133" t="s">
        <v>899</v>
      </c>
      <c r="D240" s="133" t="s">
        <v>160</v>
      </c>
      <c r="E240" s="134" t="s">
        <v>7030</v>
      </c>
      <c r="F240" s="135" t="s">
        <v>7031</v>
      </c>
      <c r="G240" s="136" t="s">
        <v>163</v>
      </c>
      <c r="H240" s="137">
        <v>1</v>
      </c>
      <c r="I240" s="901"/>
      <c r="J240" s="138">
        <f>ROUND(I240*H240,2)</f>
        <v>0</v>
      </c>
      <c r="K240" s="139"/>
      <c r="L240" s="28"/>
      <c r="M240" s="140" t="s">
        <v>1</v>
      </c>
      <c r="N240" s="141" t="s">
        <v>38</v>
      </c>
      <c r="O240" s="142">
        <v>1</v>
      </c>
      <c r="P240" s="142">
        <f>O240*H240</f>
        <v>1</v>
      </c>
      <c r="Q240" s="142">
        <v>0</v>
      </c>
      <c r="R240" s="142">
        <f>Q240*H240</f>
        <v>0</v>
      </c>
      <c r="S240" s="142">
        <v>0</v>
      </c>
      <c r="T240" s="143">
        <f>S240*H240</f>
        <v>0</v>
      </c>
      <c r="AR240" s="144" t="s">
        <v>212</v>
      </c>
      <c r="AT240" s="144" t="s">
        <v>160</v>
      </c>
      <c r="AU240" s="144" t="s">
        <v>80</v>
      </c>
      <c r="AY240" s="16" t="s">
        <v>157</v>
      </c>
      <c r="BE240" s="145">
        <f>IF(N240="základní",J240,0)</f>
        <v>0</v>
      </c>
      <c r="BF240" s="145">
        <f>IF(N240="snížená",J240,0)</f>
        <v>0</v>
      </c>
      <c r="BG240" s="145">
        <f>IF(N240="zákl. přenesená",J240,0)</f>
        <v>0</v>
      </c>
      <c r="BH240" s="145">
        <f>IF(N240="sníž. přenesená",J240,0)</f>
        <v>0</v>
      </c>
      <c r="BI240" s="145">
        <f>IF(N240="nulová",J240,0)</f>
        <v>0</v>
      </c>
      <c r="BJ240" s="16" t="s">
        <v>80</v>
      </c>
      <c r="BK240" s="145">
        <f>ROUND(I240*H240,2)</f>
        <v>0</v>
      </c>
      <c r="BL240" s="16" t="s">
        <v>212</v>
      </c>
      <c r="BM240" s="144" t="s">
        <v>7032</v>
      </c>
    </row>
    <row r="241" spans="2:65" s="1" customFormat="1" ht="16.5" customHeight="1">
      <c r="B241" s="132"/>
      <c r="C241" s="133" t="s">
        <v>904</v>
      </c>
      <c r="D241" s="133" t="s">
        <v>160</v>
      </c>
      <c r="E241" s="134" t="s">
        <v>7033</v>
      </c>
      <c r="F241" s="135" t="s">
        <v>7034</v>
      </c>
      <c r="G241" s="136" t="s">
        <v>411</v>
      </c>
      <c r="H241" s="137">
        <v>110</v>
      </c>
      <c r="I241" s="901"/>
      <c r="J241" s="138">
        <f>ROUND(I241*H241,2)</f>
        <v>0</v>
      </c>
      <c r="K241" s="139"/>
      <c r="L241" s="28"/>
      <c r="M241" s="146" t="s">
        <v>1</v>
      </c>
      <c r="N241" s="141" t="s">
        <v>38</v>
      </c>
      <c r="O241" s="148">
        <v>1</v>
      </c>
      <c r="P241" s="148">
        <f>O241*H241</f>
        <v>110</v>
      </c>
      <c r="Q241" s="148">
        <v>0</v>
      </c>
      <c r="R241" s="148">
        <f>Q241*H241</f>
        <v>0</v>
      </c>
      <c r="S241" s="148">
        <v>0</v>
      </c>
      <c r="T241" s="149">
        <f>S241*H241</f>
        <v>0</v>
      </c>
      <c r="AR241" s="144" t="s">
        <v>212</v>
      </c>
      <c r="AT241" s="144" t="s">
        <v>160</v>
      </c>
      <c r="AU241" s="144" t="s">
        <v>80</v>
      </c>
      <c r="AY241" s="16" t="s">
        <v>157</v>
      </c>
      <c r="BE241" s="145">
        <f>IF(N241="základní",J241,0)</f>
        <v>0</v>
      </c>
      <c r="BF241" s="145">
        <f>IF(N241="snížená",J241,0)</f>
        <v>0</v>
      </c>
      <c r="BG241" s="145">
        <f>IF(N241="zákl. přenesená",J241,0)</f>
        <v>0</v>
      </c>
      <c r="BH241" s="145">
        <f>IF(N241="sníž. přenesená",J241,0)</f>
        <v>0</v>
      </c>
      <c r="BI241" s="145">
        <f>IF(N241="nulová",J241,0)</f>
        <v>0</v>
      </c>
      <c r="BJ241" s="16" t="s">
        <v>80</v>
      </c>
      <c r="BK241" s="145">
        <f>ROUND(I241*H241,2)</f>
        <v>0</v>
      </c>
      <c r="BL241" s="16" t="s">
        <v>212</v>
      </c>
      <c r="BM241" s="144" t="s">
        <v>7035</v>
      </c>
    </row>
    <row r="242" spans="2:65" s="1" customFormat="1" ht="7" customHeight="1">
      <c r="B242" s="40"/>
      <c r="C242" s="41"/>
      <c r="D242" s="41"/>
      <c r="E242" s="41"/>
      <c r="F242" s="41"/>
      <c r="G242" s="41"/>
      <c r="H242" s="41"/>
      <c r="I242" s="41"/>
      <c r="J242" s="41"/>
      <c r="K242" s="41"/>
      <c r="L242" s="28"/>
    </row>
  </sheetData>
  <autoFilter ref="C132:K241" xr:uid="{00000000-0009-0000-0000-000001000000}"/>
  <mergeCells count="8">
    <mergeCell ref="E86:H86"/>
    <mergeCell ref="E123:H123"/>
    <mergeCell ref="E125:H125"/>
    <mergeCell ref="L2:V2"/>
    <mergeCell ref="E7:H7"/>
    <mergeCell ref="E9:H9"/>
    <mergeCell ref="E27:H27"/>
    <mergeCell ref="E84:H84"/>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6AAC9-B5BA-433F-B9DF-B2C16A6D04A0}">
  <sheetPr codeName="List22"/>
  <dimension ref="A1:H1799"/>
  <sheetViews>
    <sheetView zoomScale="70" zoomScaleNormal="70" workbookViewId="0">
      <selection activeCell="G137" sqref="G137"/>
    </sheetView>
  </sheetViews>
  <sheetFormatPr defaultRowHeight="15.5"/>
  <cols>
    <col min="1" max="1" width="7.77734375" style="543" customWidth="1"/>
    <col min="2" max="2" width="134" style="542" customWidth="1"/>
    <col min="3" max="3" width="11.109375" style="542" customWidth="1"/>
    <col min="4" max="4" width="8.77734375" style="543" customWidth="1"/>
    <col min="5" max="5" width="7.44140625" style="542" customWidth="1"/>
    <col min="6" max="6" width="17.77734375" style="599" bestFit="1" customWidth="1"/>
    <col min="7" max="7" width="23.33203125" style="599" bestFit="1" customWidth="1"/>
    <col min="8" max="8" width="16.33203125" style="599" customWidth="1"/>
    <col min="9" max="13" width="9.33203125" style="511"/>
    <col min="14" max="14" width="111.6640625" style="511" customWidth="1"/>
    <col min="15" max="15" width="12.44140625" style="511" customWidth="1"/>
    <col min="16" max="256" width="9.33203125" style="511"/>
    <col min="257" max="257" width="7.77734375" style="511" customWidth="1"/>
    <col min="258" max="258" width="134" style="511" customWidth="1"/>
    <col min="259" max="259" width="11.109375" style="511" customWidth="1"/>
    <col min="260" max="260" width="8.77734375" style="511" customWidth="1"/>
    <col min="261" max="261" width="7.44140625" style="511" customWidth="1"/>
    <col min="262" max="262" width="12.33203125" style="511" customWidth="1"/>
    <col min="263" max="263" width="13.33203125" style="511" customWidth="1"/>
    <col min="264" max="264" width="13.6640625" style="511" bestFit="1" customWidth="1"/>
    <col min="265" max="269" width="9.33203125" style="511"/>
    <col min="270" max="270" width="111.6640625" style="511" customWidth="1"/>
    <col min="271" max="271" width="12.44140625" style="511" customWidth="1"/>
    <col min="272" max="512" width="9.33203125" style="511"/>
    <col min="513" max="513" width="7.77734375" style="511" customWidth="1"/>
    <col min="514" max="514" width="134" style="511" customWidth="1"/>
    <col min="515" max="515" width="11.109375" style="511" customWidth="1"/>
    <col min="516" max="516" width="8.77734375" style="511" customWidth="1"/>
    <col min="517" max="517" width="7.44140625" style="511" customWidth="1"/>
    <col min="518" max="518" width="12.33203125" style="511" customWidth="1"/>
    <col min="519" max="519" width="13.33203125" style="511" customWidth="1"/>
    <col min="520" max="520" width="13.6640625" style="511" bestFit="1" customWidth="1"/>
    <col min="521" max="525" width="9.33203125" style="511"/>
    <col min="526" max="526" width="111.6640625" style="511" customWidth="1"/>
    <col min="527" max="527" width="12.44140625" style="511" customWidth="1"/>
    <col min="528" max="768" width="9.33203125" style="511"/>
    <col min="769" max="769" width="7.77734375" style="511" customWidth="1"/>
    <col min="770" max="770" width="134" style="511" customWidth="1"/>
    <col min="771" max="771" width="11.109375" style="511" customWidth="1"/>
    <col min="772" max="772" width="8.77734375" style="511" customWidth="1"/>
    <col min="773" max="773" width="7.44140625" style="511" customWidth="1"/>
    <col min="774" max="774" width="12.33203125" style="511" customWidth="1"/>
    <col min="775" max="775" width="13.33203125" style="511" customWidth="1"/>
    <col min="776" max="776" width="13.6640625" style="511" bestFit="1" customWidth="1"/>
    <col min="777" max="781" width="9.33203125" style="511"/>
    <col min="782" max="782" width="111.6640625" style="511" customWidth="1"/>
    <col min="783" max="783" width="12.44140625" style="511" customWidth="1"/>
    <col min="784" max="1024" width="9.33203125" style="511"/>
    <col min="1025" max="1025" width="7.77734375" style="511" customWidth="1"/>
    <col min="1026" max="1026" width="134" style="511" customWidth="1"/>
    <col min="1027" max="1027" width="11.109375" style="511" customWidth="1"/>
    <col min="1028" max="1028" width="8.77734375" style="511" customWidth="1"/>
    <col min="1029" max="1029" width="7.44140625" style="511" customWidth="1"/>
    <col min="1030" max="1030" width="12.33203125" style="511" customWidth="1"/>
    <col min="1031" max="1031" width="13.33203125" style="511" customWidth="1"/>
    <col min="1032" max="1032" width="13.6640625" style="511" bestFit="1" customWidth="1"/>
    <col min="1033" max="1037" width="9.33203125" style="511"/>
    <col min="1038" max="1038" width="111.6640625" style="511" customWidth="1"/>
    <col min="1039" max="1039" width="12.44140625" style="511" customWidth="1"/>
    <col min="1040" max="1280" width="9.33203125" style="511"/>
    <col min="1281" max="1281" width="7.77734375" style="511" customWidth="1"/>
    <col min="1282" max="1282" width="134" style="511" customWidth="1"/>
    <col min="1283" max="1283" width="11.109375" style="511" customWidth="1"/>
    <col min="1284" max="1284" width="8.77734375" style="511" customWidth="1"/>
    <col min="1285" max="1285" width="7.44140625" style="511" customWidth="1"/>
    <col min="1286" max="1286" width="12.33203125" style="511" customWidth="1"/>
    <col min="1287" max="1287" width="13.33203125" style="511" customWidth="1"/>
    <col min="1288" max="1288" width="13.6640625" style="511" bestFit="1" customWidth="1"/>
    <col min="1289" max="1293" width="9.33203125" style="511"/>
    <col min="1294" max="1294" width="111.6640625" style="511" customWidth="1"/>
    <col min="1295" max="1295" width="12.44140625" style="511" customWidth="1"/>
    <col min="1296" max="1536" width="9.33203125" style="511"/>
    <col min="1537" max="1537" width="7.77734375" style="511" customWidth="1"/>
    <col min="1538" max="1538" width="134" style="511" customWidth="1"/>
    <col min="1539" max="1539" width="11.109375" style="511" customWidth="1"/>
    <col min="1540" max="1540" width="8.77734375" style="511" customWidth="1"/>
    <col min="1541" max="1541" width="7.44140625" style="511" customWidth="1"/>
    <col min="1542" max="1542" width="12.33203125" style="511" customWidth="1"/>
    <col min="1543" max="1543" width="13.33203125" style="511" customWidth="1"/>
    <col min="1544" max="1544" width="13.6640625" style="511" bestFit="1" customWidth="1"/>
    <col min="1545" max="1549" width="9.33203125" style="511"/>
    <col min="1550" max="1550" width="111.6640625" style="511" customWidth="1"/>
    <col min="1551" max="1551" width="12.44140625" style="511" customWidth="1"/>
    <col min="1552" max="1792" width="9.33203125" style="511"/>
    <col min="1793" max="1793" width="7.77734375" style="511" customWidth="1"/>
    <col min="1794" max="1794" width="134" style="511" customWidth="1"/>
    <col min="1795" max="1795" width="11.109375" style="511" customWidth="1"/>
    <col min="1796" max="1796" width="8.77734375" style="511" customWidth="1"/>
    <col min="1797" max="1797" width="7.44140625" style="511" customWidth="1"/>
    <col min="1798" max="1798" width="12.33203125" style="511" customWidth="1"/>
    <col min="1799" max="1799" width="13.33203125" style="511" customWidth="1"/>
    <col min="1800" max="1800" width="13.6640625" style="511" bestFit="1" customWidth="1"/>
    <col min="1801" max="1805" width="9.33203125" style="511"/>
    <col min="1806" max="1806" width="111.6640625" style="511" customWidth="1"/>
    <col min="1807" max="1807" width="12.44140625" style="511" customWidth="1"/>
    <col min="1808" max="2048" width="9.33203125" style="511"/>
    <col min="2049" max="2049" width="7.77734375" style="511" customWidth="1"/>
    <col min="2050" max="2050" width="134" style="511" customWidth="1"/>
    <col min="2051" max="2051" width="11.109375" style="511" customWidth="1"/>
    <col min="2052" max="2052" width="8.77734375" style="511" customWidth="1"/>
    <col min="2053" max="2053" width="7.44140625" style="511" customWidth="1"/>
    <col min="2054" max="2054" width="12.33203125" style="511" customWidth="1"/>
    <col min="2055" max="2055" width="13.33203125" style="511" customWidth="1"/>
    <col min="2056" max="2056" width="13.6640625" style="511" bestFit="1" customWidth="1"/>
    <col min="2057" max="2061" width="9.33203125" style="511"/>
    <col min="2062" max="2062" width="111.6640625" style="511" customWidth="1"/>
    <col min="2063" max="2063" width="12.44140625" style="511" customWidth="1"/>
    <col min="2064" max="2304" width="9.33203125" style="511"/>
    <col min="2305" max="2305" width="7.77734375" style="511" customWidth="1"/>
    <col min="2306" max="2306" width="134" style="511" customWidth="1"/>
    <col min="2307" max="2307" width="11.109375" style="511" customWidth="1"/>
    <col min="2308" max="2308" width="8.77734375" style="511" customWidth="1"/>
    <col min="2309" max="2309" width="7.44140625" style="511" customWidth="1"/>
    <col min="2310" max="2310" width="12.33203125" style="511" customWidth="1"/>
    <col min="2311" max="2311" width="13.33203125" style="511" customWidth="1"/>
    <col min="2312" max="2312" width="13.6640625" style="511" bestFit="1" customWidth="1"/>
    <col min="2313" max="2317" width="9.33203125" style="511"/>
    <col min="2318" max="2318" width="111.6640625" style="511" customWidth="1"/>
    <col min="2319" max="2319" width="12.44140625" style="511" customWidth="1"/>
    <col min="2320" max="2560" width="9.33203125" style="511"/>
    <col min="2561" max="2561" width="7.77734375" style="511" customWidth="1"/>
    <col min="2562" max="2562" width="134" style="511" customWidth="1"/>
    <col min="2563" max="2563" width="11.109375" style="511" customWidth="1"/>
    <col min="2564" max="2564" width="8.77734375" style="511" customWidth="1"/>
    <col min="2565" max="2565" width="7.44140625" style="511" customWidth="1"/>
    <col min="2566" max="2566" width="12.33203125" style="511" customWidth="1"/>
    <col min="2567" max="2567" width="13.33203125" style="511" customWidth="1"/>
    <col min="2568" max="2568" width="13.6640625" style="511" bestFit="1" customWidth="1"/>
    <col min="2569" max="2573" width="9.33203125" style="511"/>
    <col min="2574" max="2574" width="111.6640625" style="511" customWidth="1"/>
    <col min="2575" max="2575" width="12.44140625" style="511" customWidth="1"/>
    <col min="2576" max="2816" width="9.33203125" style="511"/>
    <col min="2817" max="2817" width="7.77734375" style="511" customWidth="1"/>
    <col min="2818" max="2818" width="134" style="511" customWidth="1"/>
    <col min="2819" max="2819" width="11.109375" style="511" customWidth="1"/>
    <col min="2820" max="2820" width="8.77734375" style="511" customWidth="1"/>
    <col min="2821" max="2821" width="7.44140625" style="511" customWidth="1"/>
    <col min="2822" max="2822" width="12.33203125" style="511" customWidth="1"/>
    <col min="2823" max="2823" width="13.33203125" style="511" customWidth="1"/>
    <col min="2824" max="2824" width="13.6640625" style="511" bestFit="1" customWidth="1"/>
    <col min="2825" max="2829" width="9.33203125" style="511"/>
    <col min="2830" max="2830" width="111.6640625" style="511" customWidth="1"/>
    <col min="2831" max="2831" width="12.44140625" style="511" customWidth="1"/>
    <col min="2832" max="3072" width="9.33203125" style="511"/>
    <col min="3073" max="3073" width="7.77734375" style="511" customWidth="1"/>
    <col min="3074" max="3074" width="134" style="511" customWidth="1"/>
    <col min="3075" max="3075" width="11.109375" style="511" customWidth="1"/>
    <col min="3076" max="3076" width="8.77734375" style="511" customWidth="1"/>
    <col min="3077" max="3077" width="7.44140625" style="511" customWidth="1"/>
    <col min="3078" max="3078" width="12.33203125" style="511" customWidth="1"/>
    <col min="3079" max="3079" width="13.33203125" style="511" customWidth="1"/>
    <col min="3080" max="3080" width="13.6640625" style="511" bestFit="1" customWidth="1"/>
    <col min="3081" max="3085" width="9.33203125" style="511"/>
    <col min="3086" max="3086" width="111.6640625" style="511" customWidth="1"/>
    <col min="3087" max="3087" width="12.44140625" style="511" customWidth="1"/>
    <col min="3088" max="3328" width="9.33203125" style="511"/>
    <col min="3329" max="3329" width="7.77734375" style="511" customWidth="1"/>
    <col min="3330" max="3330" width="134" style="511" customWidth="1"/>
    <col min="3331" max="3331" width="11.109375" style="511" customWidth="1"/>
    <col min="3332" max="3332" width="8.77734375" style="511" customWidth="1"/>
    <col min="3333" max="3333" width="7.44140625" style="511" customWidth="1"/>
    <col min="3334" max="3334" width="12.33203125" style="511" customWidth="1"/>
    <col min="3335" max="3335" width="13.33203125" style="511" customWidth="1"/>
    <col min="3336" max="3336" width="13.6640625" style="511" bestFit="1" customWidth="1"/>
    <col min="3337" max="3341" width="9.33203125" style="511"/>
    <col min="3342" max="3342" width="111.6640625" style="511" customWidth="1"/>
    <col min="3343" max="3343" width="12.44140625" style="511" customWidth="1"/>
    <col min="3344" max="3584" width="9.33203125" style="511"/>
    <col min="3585" max="3585" width="7.77734375" style="511" customWidth="1"/>
    <col min="3586" max="3586" width="134" style="511" customWidth="1"/>
    <col min="3587" max="3587" width="11.109375" style="511" customWidth="1"/>
    <col min="3588" max="3588" width="8.77734375" style="511" customWidth="1"/>
    <col min="3589" max="3589" width="7.44140625" style="511" customWidth="1"/>
    <col min="3590" max="3590" width="12.33203125" style="511" customWidth="1"/>
    <col min="3591" max="3591" width="13.33203125" style="511" customWidth="1"/>
    <col min="3592" max="3592" width="13.6640625" style="511" bestFit="1" customWidth="1"/>
    <col min="3593" max="3597" width="9.33203125" style="511"/>
    <col min="3598" max="3598" width="111.6640625" style="511" customWidth="1"/>
    <col min="3599" max="3599" width="12.44140625" style="511" customWidth="1"/>
    <col min="3600" max="3840" width="9.33203125" style="511"/>
    <col min="3841" max="3841" width="7.77734375" style="511" customWidth="1"/>
    <col min="3842" max="3842" width="134" style="511" customWidth="1"/>
    <col min="3843" max="3843" width="11.109375" style="511" customWidth="1"/>
    <col min="3844" max="3844" width="8.77734375" style="511" customWidth="1"/>
    <col min="3845" max="3845" width="7.44140625" style="511" customWidth="1"/>
    <col min="3846" max="3846" width="12.33203125" style="511" customWidth="1"/>
    <col min="3847" max="3847" width="13.33203125" style="511" customWidth="1"/>
    <col min="3848" max="3848" width="13.6640625" style="511" bestFit="1" customWidth="1"/>
    <col min="3849" max="3853" width="9.33203125" style="511"/>
    <col min="3854" max="3854" width="111.6640625" style="511" customWidth="1"/>
    <col min="3855" max="3855" width="12.44140625" style="511" customWidth="1"/>
    <col min="3856" max="4096" width="9.33203125" style="511"/>
    <col min="4097" max="4097" width="7.77734375" style="511" customWidth="1"/>
    <col min="4098" max="4098" width="134" style="511" customWidth="1"/>
    <col min="4099" max="4099" width="11.109375" style="511" customWidth="1"/>
    <col min="4100" max="4100" width="8.77734375" style="511" customWidth="1"/>
    <col min="4101" max="4101" width="7.44140625" style="511" customWidth="1"/>
    <col min="4102" max="4102" width="12.33203125" style="511" customWidth="1"/>
    <col min="4103" max="4103" width="13.33203125" style="511" customWidth="1"/>
    <col min="4104" max="4104" width="13.6640625" style="511" bestFit="1" customWidth="1"/>
    <col min="4105" max="4109" width="9.33203125" style="511"/>
    <col min="4110" max="4110" width="111.6640625" style="511" customWidth="1"/>
    <col min="4111" max="4111" width="12.44140625" style="511" customWidth="1"/>
    <col min="4112" max="4352" width="9.33203125" style="511"/>
    <col min="4353" max="4353" width="7.77734375" style="511" customWidth="1"/>
    <col min="4354" max="4354" width="134" style="511" customWidth="1"/>
    <col min="4355" max="4355" width="11.109375" style="511" customWidth="1"/>
    <col min="4356" max="4356" width="8.77734375" style="511" customWidth="1"/>
    <col min="4357" max="4357" width="7.44140625" style="511" customWidth="1"/>
    <col min="4358" max="4358" width="12.33203125" style="511" customWidth="1"/>
    <col min="4359" max="4359" width="13.33203125" style="511" customWidth="1"/>
    <col min="4360" max="4360" width="13.6640625" style="511" bestFit="1" customWidth="1"/>
    <col min="4361" max="4365" width="9.33203125" style="511"/>
    <col min="4366" max="4366" width="111.6640625" style="511" customWidth="1"/>
    <col min="4367" max="4367" width="12.44140625" style="511" customWidth="1"/>
    <col min="4368" max="4608" width="9.33203125" style="511"/>
    <col min="4609" max="4609" width="7.77734375" style="511" customWidth="1"/>
    <col min="4610" max="4610" width="134" style="511" customWidth="1"/>
    <col min="4611" max="4611" width="11.109375" style="511" customWidth="1"/>
    <col min="4612" max="4612" width="8.77734375" style="511" customWidth="1"/>
    <col min="4613" max="4613" width="7.44140625" style="511" customWidth="1"/>
    <col min="4614" max="4614" width="12.33203125" style="511" customWidth="1"/>
    <col min="4615" max="4615" width="13.33203125" style="511" customWidth="1"/>
    <col min="4616" max="4616" width="13.6640625" style="511" bestFit="1" customWidth="1"/>
    <col min="4617" max="4621" width="9.33203125" style="511"/>
    <col min="4622" max="4622" width="111.6640625" style="511" customWidth="1"/>
    <col min="4623" max="4623" width="12.44140625" style="511" customWidth="1"/>
    <col min="4624" max="4864" width="9.33203125" style="511"/>
    <col min="4865" max="4865" width="7.77734375" style="511" customWidth="1"/>
    <col min="4866" max="4866" width="134" style="511" customWidth="1"/>
    <col min="4867" max="4867" width="11.109375" style="511" customWidth="1"/>
    <col min="4868" max="4868" width="8.77734375" style="511" customWidth="1"/>
    <col min="4869" max="4869" width="7.44140625" style="511" customWidth="1"/>
    <col min="4870" max="4870" width="12.33203125" style="511" customWidth="1"/>
    <col min="4871" max="4871" width="13.33203125" style="511" customWidth="1"/>
    <col min="4872" max="4872" width="13.6640625" style="511" bestFit="1" customWidth="1"/>
    <col min="4873" max="4877" width="9.33203125" style="511"/>
    <col min="4878" max="4878" width="111.6640625" style="511" customWidth="1"/>
    <col min="4879" max="4879" width="12.44140625" style="511" customWidth="1"/>
    <col min="4880" max="5120" width="9.33203125" style="511"/>
    <col min="5121" max="5121" width="7.77734375" style="511" customWidth="1"/>
    <col min="5122" max="5122" width="134" style="511" customWidth="1"/>
    <col min="5123" max="5123" width="11.109375" style="511" customWidth="1"/>
    <col min="5124" max="5124" width="8.77734375" style="511" customWidth="1"/>
    <col min="5125" max="5125" width="7.44140625" style="511" customWidth="1"/>
    <col min="5126" max="5126" width="12.33203125" style="511" customWidth="1"/>
    <col min="5127" max="5127" width="13.33203125" style="511" customWidth="1"/>
    <col min="5128" max="5128" width="13.6640625" style="511" bestFit="1" customWidth="1"/>
    <col min="5129" max="5133" width="9.33203125" style="511"/>
    <col min="5134" max="5134" width="111.6640625" style="511" customWidth="1"/>
    <col min="5135" max="5135" width="12.44140625" style="511" customWidth="1"/>
    <col min="5136" max="5376" width="9.33203125" style="511"/>
    <col min="5377" max="5377" width="7.77734375" style="511" customWidth="1"/>
    <col min="5378" max="5378" width="134" style="511" customWidth="1"/>
    <col min="5379" max="5379" width="11.109375" style="511" customWidth="1"/>
    <col min="5380" max="5380" width="8.77734375" style="511" customWidth="1"/>
    <col min="5381" max="5381" width="7.44140625" style="511" customWidth="1"/>
    <col min="5382" max="5382" width="12.33203125" style="511" customWidth="1"/>
    <col min="5383" max="5383" width="13.33203125" style="511" customWidth="1"/>
    <col min="5384" max="5384" width="13.6640625" style="511" bestFit="1" customWidth="1"/>
    <col min="5385" max="5389" width="9.33203125" style="511"/>
    <col min="5390" max="5390" width="111.6640625" style="511" customWidth="1"/>
    <col min="5391" max="5391" width="12.44140625" style="511" customWidth="1"/>
    <col min="5392" max="5632" width="9.33203125" style="511"/>
    <col min="5633" max="5633" width="7.77734375" style="511" customWidth="1"/>
    <col min="5634" max="5634" width="134" style="511" customWidth="1"/>
    <col min="5635" max="5635" width="11.109375" style="511" customWidth="1"/>
    <col min="5636" max="5636" width="8.77734375" style="511" customWidth="1"/>
    <col min="5637" max="5637" width="7.44140625" style="511" customWidth="1"/>
    <col min="5638" max="5638" width="12.33203125" style="511" customWidth="1"/>
    <col min="5639" max="5639" width="13.33203125" style="511" customWidth="1"/>
    <col min="5640" max="5640" width="13.6640625" style="511" bestFit="1" customWidth="1"/>
    <col min="5641" max="5645" width="9.33203125" style="511"/>
    <col min="5646" max="5646" width="111.6640625" style="511" customWidth="1"/>
    <col min="5647" max="5647" width="12.44140625" style="511" customWidth="1"/>
    <col min="5648" max="5888" width="9.33203125" style="511"/>
    <col min="5889" max="5889" width="7.77734375" style="511" customWidth="1"/>
    <col min="5890" max="5890" width="134" style="511" customWidth="1"/>
    <col min="5891" max="5891" width="11.109375" style="511" customWidth="1"/>
    <col min="5892" max="5892" width="8.77734375" style="511" customWidth="1"/>
    <col min="5893" max="5893" width="7.44140625" style="511" customWidth="1"/>
    <col min="5894" max="5894" width="12.33203125" style="511" customWidth="1"/>
    <col min="5895" max="5895" width="13.33203125" style="511" customWidth="1"/>
    <col min="5896" max="5896" width="13.6640625" style="511" bestFit="1" customWidth="1"/>
    <col min="5897" max="5901" width="9.33203125" style="511"/>
    <col min="5902" max="5902" width="111.6640625" style="511" customWidth="1"/>
    <col min="5903" max="5903" width="12.44140625" style="511" customWidth="1"/>
    <col min="5904" max="6144" width="9.33203125" style="511"/>
    <col min="6145" max="6145" width="7.77734375" style="511" customWidth="1"/>
    <col min="6146" max="6146" width="134" style="511" customWidth="1"/>
    <col min="6147" max="6147" width="11.109375" style="511" customWidth="1"/>
    <col min="6148" max="6148" width="8.77734375" style="511" customWidth="1"/>
    <col min="6149" max="6149" width="7.44140625" style="511" customWidth="1"/>
    <col min="6150" max="6150" width="12.33203125" style="511" customWidth="1"/>
    <col min="6151" max="6151" width="13.33203125" style="511" customWidth="1"/>
    <col min="6152" max="6152" width="13.6640625" style="511" bestFit="1" customWidth="1"/>
    <col min="6153" max="6157" width="9.33203125" style="511"/>
    <col min="6158" max="6158" width="111.6640625" style="511" customWidth="1"/>
    <col min="6159" max="6159" width="12.44140625" style="511" customWidth="1"/>
    <col min="6160" max="6400" width="9.33203125" style="511"/>
    <col min="6401" max="6401" width="7.77734375" style="511" customWidth="1"/>
    <col min="6402" max="6402" width="134" style="511" customWidth="1"/>
    <col min="6403" max="6403" width="11.109375" style="511" customWidth="1"/>
    <col min="6404" max="6404" width="8.77734375" style="511" customWidth="1"/>
    <col min="6405" max="6405" width="7.44140625" style="511" customWidth="1"/>
    <col min="6406" max="6406" width="12.33203125" style="511" customWidth="1"/>
    <col min="6407" max="6407" width="13.33203125" style="511" customWidth="1"/>
    <col min="6408" max="6408" width="13.6640625" style="511" bestFit="1" customWidth="1"/>
    <col min="6409" max="6413" width="9.33203125" style="511"/>
    <col min="6414" max="6414" width="111.6640625" style="511" customWidth="1"/>
    <col min="6415" max="6415" width="12.44140625" style="511" customWidth="1"/>
    <col min="6416" max="6656" width="9.33203125" style="511"/>
    <col min="6657" max="6657" width="7.77734375" style="511" customWidth="1"/>
    <col min="6658" max="6658" width="134" style="511" customWidth="1"/>
    <col min="6659" max="6659" width="11.109375" style="511" customWidth="1"/>
    <col min="6660" max="6660" width="8.77734375" style="511" customWidth="1"/>
    <col min="6661" max="6661" width="7.44140625" style="511" customWidth="1"/>
    <col min="6662" max="6662" width="12.33203125" style="511" customWidth="1"/>
    <col min="6663" max="6663" width="13.33203125" style="511" customWidth="1"/>
    <col min="6664" max="6664" width="13.6640625" style="511" bestFit="1" customWidth="1"/>
    <col min="6665" max="6669" width="9.33203125" style="511"/>
    <col min="6670" max="6670" width="111.6640625" style="511" customWidth="1"/>
    <col min="6671" max="6671" width="12.44140625" style="511" customWidth="1"/>
    <col min="6672" max="6912" width="9.33203125" style="511"/>
    <col min="6913" max="6913" width="7.77734375" style="511" customWidth="1"/>
    <col min="6914" max="6914" width="134" style="511" customWidth="1"/>
    <col min="6915" max="6915" width="11.109375" style="511" customWidth="1"/>
    <col min="6916" max="6916" width="8.77734375" style="511" customWidth="1"/>
    <col min="6917" max="6917" width="7.44140625" style="511" customWidth="1"/>
    <col min="6918" max="6918" width="12.33203125" style="511" customWidth="1"/>
    <col min="6919" max="6919" width="13.33203125" style="511" customWidth="1"/>
    <col min="6920" max="6920" width="13.6640625" style="511" bestFit="1" customWidth="1"/>
    <col min="6921" max="6925" width="9.33203125" style="511"/>
    <col min="6926" max="6926" width="111.6640625" style="511" customWidth="1"/>
    <col min="6927" max="6927" width="12.44140625" style="511" customWidth="1"/>
    <col min="6928" max="7168" width="9.33203125" style="511"/>
    <col min="7169" max="7169" width="7.77734375" style="511" customWidth="1"/>
    <col min="7170" max="7170" width="134" style="511" customWidth="1"/>
    <col min="7171" max="7171" width="11.109375" style="511" customWidth="1"/>
    <col min="7172" max="7172" width="8.77734375" style="511" customWidth="1"/>
    <col min="7173" max="7173" width="7.44140625" style="511" customWidth="1"/>
    <col min="7174" max="7174" width="12.33203125" style="511" customWidth="1"/>
    <col min="7175" max="7175" width="13.33203125" style="511" customWidth="1"/>
    <col min="7176" max="7176" width="13.6640625" style="511" bestFit="1" customWidth="1"/>
    <col min="7177" max="7181" width="9.33203125" style="511"/>
    <col min="7182" max="7182" width="111.6640625" style="511" customWidth="1"/>
    <col min="7183" max="7183" width="12.44140625" style="511" customWidth="1"/>
    <col min="7184" max="7424" width="9.33203125" style="511"/>
    <col min="7425" max="7425" width="7.77734375" style="511" customWidth="1"/>
    <col min="7426" max="7426" width="134" style="511" customWidth="1"/>
    <col min="7427" max="7427" width="11.109375" style="511" customWidth="1"/>
    <col min="7428" max="7428" width="8.77734375" style="511" customWidth="1"/>
    <col min="7429" max="7429" width="7.44140625" style="511" customWidth="1"/>
    <col min="7430" max="7430" width="12.33203125" style="511" customWidth="1"/>
    <col min="7431" max="7431" width="13.33203125" style="511" customWidth="1"/>
    <col min="7432" max="7432" width="13.6640625" style="511" bestFit="1" customWidth="1"/>
    <col min="7433" max="7437" width="9.33203125" style="511"/>
    <col min="7438" max="7438" width="111.6640625" style="511" customWidth="1"/>
    <col min="7439" max="7439" width="12.44140625" style="511" customWidth="1"/>
    <col min="7440" max="7680" width="9.33203125" style="511"/>
    <col min="7681" max="7681" width="7.77734375" style="511" customWidth="1"/>
    <col min="7682" max="7682" width="134" style="511" customWidth="1"/>
    <col min="7683" max="7683" width="11.109375" style="511" customWidth="1"/>
    <col min="7684" max="7684" width="8.77734375" style="511" customWidth="1"/>
    <col min="7685" max="7685" width="7.44140625" style="511" customWidth="1"/>
    <col min="7686" max="7686" width="12.33203125" style="511" customWidth="1"/>
    <col min="7687" max="7687" width="13.33203125" style="511" customWidth="1"/>
    <col min="7688" max="7688" width="13.6640625" style="511" bestFit="1" customWidth="1"/>
    <col min="7689" max="7693" width="9.33203125" style="511"/>
    <col min="7694" max="7694" width="111.6640625" style="511" customWidth="1"/>
    <col min="7695" max="7695" width="12.44140625" style="511" customWidth="1"/>
    <col min="7696" max="7936" width="9.33203125" style="511"/>
    <col min="7937" max="7937" width="7.77734375" style="511" customWidth="1"/>
    <col min="7938" max="7938" width="134" style="511" customWidth="1"/>
    <col min="7939" max="7939" width="11.109375" style="511" customWidth="1"/>
    <col min="7940" max="7940" width="8.77734375" style="511" customWidth="1"/>
    <col min="7941" max="7941" width="7.44140625" style="511" customWidth="1"/>
    <col min="7942" max="7942" width="12.33203125" style="511" customWidth="1"/>
    <col min="7943" max="7943" width="13.33203125" style="511" customWidth="1"/>
    <col min="7944" max="7944" width="13.6640625" style="511" bestFit="1" customWidth="1"/>
    <col min="7945" max="7949" width="9.33203125" style="511"/>
    <col min="7950" max="7950" width="111.6640625" style="511" customWidth="1"/>
    <col min="7951" max="7951" width="12.44140625" style="511" customWidth="1"/>
    <col min="7952" max="8192" width="9.33203125" style="511"/>
    <col min="8193" max="8193" width="7.77734375" style="511" customWidth="1"/>
    <col min="8194" max="8194" width="134" style="511" customWidth="1"/>
    <col min="8195" max="8195" width="11.109375" style="511" customWidth="1"/>
    <col min="8196" max="8196" width="8.77734375" style="511" customWidth="1"/>
    <col min="8197" max="8197" width="7.44140625" style="511" customWidth="1"/>
    <col min="8198" max="8198" width="12.33203125" style="511" customWidth="1"/>
    <col min="8199" max="8199" width="13.33203125" style="511" customWidth="1"/>
    <col min="8200" max="8200" width="13.6640625" style="511" bestFit="1" customWidth="1"/>
    <col min="8201" max="8205" width="9.33203125" style="511"/>
    <col min="8206" max="8206" width="111.6640625" style="511" customWidth="1"/>
    <col min="8207" max="8207" width="12.44140625" style="511" customWidth="1"/>
    <col min="8208" max="8448" width="9.33203125" style="511"/>
    <col min="8449" max="8449" width="7.77734375" style="511" customWidth="1"/>
    <col min="8450" max="8450" width="134" style="511" customWidth="1"/>
    <col min="8451" max="8451" width="11.109375" style="511" customWidth="1"/>
    <col min="8452" max="8452" width="8.77734375" style="511" customWidth="1"/>
    <col min="8453" max="8453" width="7.44140625" style="511" customWidth="1"/>
    <col min="8454" max="8454" width="12.33203125" style="511" customWidth="1"/>
    <col min="8455" max="8455" width="13.33203125" style="511" customWidth="1"/>
    <col min="8456" max="8456" width="13.6640625" style="511" bestFit="1" customWidth="1"/>
    <col min="8457" max="8461" width="9.33203125" style="511"/>
    <col min="8462" max="8462" width="111.6640625" style="511" customWidth="1"/>
    <col min="8463" max="8463" width="12.44140625" style="511" customWidth="1"/>
    <col min="8464" max="8704" width="9.33203125" style="511"/>
    <col min="8705" max="8705" width="7.77734375" style="511" customWidth="1"/>
    <col min="8706" max="8706" width="134" style="511" customWidth="1"/>
    <col min="8707" max="8707" width="11.109375" style="511" customWidth="1"/>
    <col min="8708" max="8708" width="8.77734375" style="511" customWidth="1"/>
    <col min="8709" max="8709" width="7.44140625" style="511" customWidth="1"/>
    <col min="8710" max="8710" width="12.33203125" style="511" customWidth="1"/>
    <col min="8711" max="8711" width="13.33203125" style="511" customWidth="1"/>
    <col min="8712" max="8712" width="13.6640625" style="511" bestFit="1" customWidth="1"/>
    <col min="8713" max="8717" width="9.33203125" style="511"/>
    <col min="8718" max="8718" width="111.6640625" style="511" customWidth="1"/>
    <col min="8719" max="8719" width="12.44140625" style="511" customWidth="1"/>
    <col min="8720" max="8960" width="9.33203125" style="511"/>
    <col min="8961" max="8961" width="7.77734375" style="511" customWidth="1"/>
    <col min="8962" max="8962" width="134" style="511" customWidth="1"/>
    <col min="8963" max="8963" width="11.109375" style="511" customWidth="1"/>
    <col min="8964" max="8964" width="8.77734375" style="511" customWidth="1"/>
    <col min="8965" max="8965" width="7.44140625" style="511" customWidth="1"/>
    <col min="8966" max="8966" width="12.33203125" style="511" customWidth="1"/>
    <col min="8967" max="8967" width="13.33203125" style="511" customWidth="1"/>
    <col min="8968" max="8968" width="13.6640625" style="511" bestFit="1" customWidth="1"/>
    <col min="8969" max="8973" width="9.33203125" style="511"/>
    <col min="8974" max="8974" width="111.6640625" style="511" customWidth="1"/>
    <col min="8975" max="8975" width="12.44140625" style="511" customWidth="1"/>
    <col min="8976" max="9216" width="9.33203125" style="511"/>
    <col min="9217" max="9217" width="7.77734375" style="511" customWidth="1"/>
    <col min="9218" max="9218" width="134" style="511" customWidth="1"/>
    <col min="9219" max="9219" width="11.109375" style="511" customWidth="1"/>
    <col min="9220" max="9220" width="8.77734375" style="511" customWidth="1"/>
    <col min="9221" max="9221" width="7.44140625" style="511" customWidth="1"/>
    <col min="9222" max="9222" width="12.33203125" style="511" customWidth="1"/>
    <col min="9223" max="9223" width="13.33203125" style="511" customWidth="1"/>
    <col min="9224" max="9224" width="13.6640625" style="511" bestFit="1" customWidth="1"/>
    <col min="9225" max="9229" width="9.33203125" style="511"/>
    <col min="9230" max="9230" width="111.6640625" style="511" customWidth="1"/>
    <col min="9231" max="9231" width="12.44140625" style="511" customWidth="1"/>
    <col min="9232" max="9472" width="9.33203125" style="511"/>
    <col min="9473" max="9473" width="7.77734375" style="511" customWidth="1"/>
    <col min="9474" max="9474" width="134" style="511" customWidth="1"/>
    <col min="9475" max="9475" width="11.109375" style="511" customWidth="1"/>
    <col min="9476" max="9476" width="8.77734375" style="511" customWidth="1"/>
    <col min="9477" max="9477" width="7.44140625" style="511" customWidth="1"/>
    <col min="9478" max="9478" width="12.33203125" style="511" customWidth="1"/>
    <col min="9479" max="9479" width="13.33203125" style="511" customWidth="1"/>
    <col min="9480" max="9480" width="13.6640625" style="511" bestFit="1" customWidth="1"/>
    <col min="9481" max="9485" width="9.33203125" style="511"/>
    <col min="9486" max="9486" width="111.6640625" style="511" customWidth="1"/>
    <col min="9487" max="9487" width="12.44140625" style="511" customWidth="1"/>
    <col min="9488" max="9728" width="9.33203125" style="511"/>
    <col min="9729" max="9729" width="7.77734375" style="511" customWidth="1"/>
    <col min="9730" max="9730" width="134" style="511" customWidth="1"/>
    <col min="9731" max="9731" width="11.109375" style="511" customWidth="1"/>
    <col min="9732" max="9732" width="8.77734375" style="511" customWidth="1"/>
    <col min="9733" max="9733" width="7.44140625" style="511" customWidth="1"/>
    <col min="9734" max="9734" width="12.33203125" style="511" customWidth="1"/>
    <col min="9735" max="9735" width="13.33203125" style="511" customWidth="1"/>
    <col min="9736" max="9736" width="13.6640625" style="511" bestFit="1" customWidth="1"/>
    <col min="9737" max="9741" width="9.33203125" style="511"/>
    <col min="9742" max="9742" width="111.6640625" style="511" customWidth="1"/>
    <col min="9743" max="9743" width="12.44140625" style="511" customWidth="1"/>
    <col min="9744" max="9984" width="9.33203125" style="511"/>
    <col min="9985" max="9985" width="7.77734375" style="511" customWidth="1"/>
    <col min="9986" max="9986" width="134" style="511" customWidth="1"/>
    <col min="9987" max="9987" width="11.109375" style="511" customWidth="1"/>
    <col min="9988" max="9988" width="8.77734375" style="511" customWidth="1"/>
    <col min="9989" max="9989" width="7.44140625" style="511" customWidth="1"/>
    <col min="9990" max="9990" width="12.33203125" style="511" customWidth="1"/>
    <col min="9991" max="9991" width="13.33203125" style="511" customWidth="1"/>
    <col min="9992" max="9992" width="13.6640625" style="511" bestFit="1" customWidth="1"/>
    <col min="9993" max="9997" width="9.33203125" style="511"/>
    <col min="9998" max="9998" width="111.6640625" style="511" customWidth="1"/>
    <col min="9999" max="9999" width="12.44140625" style="511" customWidth="1"/>
    <col min="10000" max="10240" width="9.33203125" style="511"/>
    <col min="10241" max="10241" width="7.77734375" style="511" customWidth="1"/>
    <col min="10242" max="10242" width="134" style="511" customWidth="1"/>
    <col min="10243" max="10243" width="11.109375" style="511" customWidth="1"/>
    <col min="10244" max="10244" width="8.77734375" style="511" customWidth="1"/>
    <col min="10245" max="10245" width="7.44140625" style="511" customWidth="1"/>
    <col min="10246" max="10246" width="12.33203125" style="511" customWidth="1"/>
    <col min="10247" max="10247" width="13.33203125" style="511" customWidth="1"/>
    <col min="10248" max="10248" width="13.6640625" style="511" bestFit="1" customWidth="1"/>
    <col min="10249" max="10253" width="9.33203125" style="511"/>
    <col min="10254" max="10254" width="111.6640625" style="511" customWidth="1"/>
    <col min="10255" max="10255" width="12.44140625" style="511" customWidth="1"/>
    <col min="10256" max="10496" width="9.33203125" style="511"/>
    <col min="10497" max="10497" width="7.77734375" style="511" customWidth="1"/>
    <col min="10498" max="10498" width="134" style="511" customWidth="1"/>
    <col min="10499" max="10499" width="11.109375" style="511" customWidth="1"/>
    <col min="10500" max="10500" width="8.77734375" style="511" customWidth="1"/>
    <col min="10501" max="10501" width="7.44140625" style="511" customWidth="1"/>
    <col min="10502" max="10502" width="12.33203125" style="511" customWidth="1"/>
    <col min="10503" max="10503" width="13.33203125" style="511" customWidth="1"/>
    <col min="10504" max="10504" width="13.6640625" style="511" bestFit="1" customWidth="1"/>
    <col min="10505" max="10509" width="9.33203125" style="511"/>
    <col min="10510" max="10510" width="111.6640625" style="511" customWidth="1"/>
    <col min="10511" max="10511" width="12.44140625" style="511" customWidth="1"/>
    <col min="10512" max="10752" width="9.33203125" style="511"/>
    <col min="10753" max="10753" width="7.77734375" style="511" customWidth="1"/>
    <col min="10754" max="10754" width="134" style="511" customWidth="1"/>
    <col min="10755" max="10755" width="11.109375" style="511" customWidth="1"/>
    <col min="10756" max="10756" width="8.77734375" style="511" customWidth="1"/>
    <col min="10757" max="10757" width="7.44140625" style="511" customWidth="1"/>
    <col min="10758" max="10758" width="12.33203125" style="511" customWidth="1"/>
    <col min="10759" max="10759" width="13.33203125" style="511" customWidth="1"/>
    <col min="10760" max="10760" width="13.6640625" style="511" bestFit="1" customWidth="1"/>
    <col min="10761" max="10765" width="9.33203125" style="511"/>
    <col min="10766" max="10766" width="111.6640625" style="511" customWidth="1"/>
    <col min="10767" max="10767" width="12.44140625" style="511" customWidth="1"/>
    <col min="10768" max="11008" width="9.33203125" style="511"/>
    <col min="11009" max="11009" width="7.77734375" style="511" customWidth="1"/>
    <col min="11010" max="11010" width="134" style="511" customWidth="1"/>
    <col min="11011" max="11011" width="11.109375" style="511" customWidth="1"/>
    <col min="11012" max="11012" width="8.77734375" style="511" customWidth="1"/>
    <col min="11013" max="11013" width="7.44140625" style="511" customWidth="1"/>
    <col min="11014" max="11014" width="12.33203125" style="511" customWidth="1"/>
    <col min="11015" max="11015" width="13.33203125" style="511" customWidth="1"/>
    <col min="11016" max="11016" width="13.6640625" style="511" bestFit="1" customWidth="1"/>
    <col min="11017" max="11021" width="9.33203125" style="511"/>
    <col min="11022" max="11022" width="111.6640625" style="511" customWidth="1"/>
    <col min="11023" max="11023" width="12.44140625" style="511" customWidth="1"/>
    <col min="11024" max="11264" width="9.33203125" style="511"/>
    <col min="11265" max="11265" width="7.77734375" style="511" customWidth="1"/>
    <col min="11266" max="11266" width="134" style="511" customWidth="1"/>
    <col min="11267" max="11267" width="11.109375" style="511" customWidth="1"/>
    <col min="11268" max="11268" width="8.77734375" style="511" customWidth="1"/>
    <col min="11269" max="11269" width="7.44140625" style="511" customWidth="1"/>
    <col min="11270" max="11270" width="12.33203125" style="511" customWidth="1"/>
    <col min="11271" max="11271" width="13.33203125" style="511" customWidth="1"/>
    <col min="11272" max="11272" width="13.6640625" style="511" bestFit="1" customWidth="1"/>
    <col min="11273" max="11277" width="9.33203125" style="511"/>
    <col min="11278" max="11278" width="111.6640625" style="511" customWidth="1"/>
    <col min="11279" max="11279" width="12.44140625" style="511" customWidth="1"/>
    <col min="11280" max="11520" width="9.33203125" style="511"/>
    <col min="11521" max="11521" width="7.77734375" style="511" customWidth="1"/>
    <col min="11522" max="11522" width="134" style="511" customWidth="1"/>
    <col min="11523" max="11523" width="11.109375" style="511" customWidth="1"/>
    <col min="11524" max="11524" width="8.77734375" style="511" customWidth="1"/>
    <col min="11525" max="11525" width="7.44140625" style="511" customWidth="1"/>
    <col min="11526" max="11526" width="12.33203125" style="511" customWidth="1"/>
    <col min="11527" max="11527" width="13.33203125" style="511" customWidth="1"/>
    <col min="11528" max="11528" width="13.6640625" style="511" bestFit="1" customWidth="1"/>
    <col min="11529" max="11533" width="9.33203125" style="511"/>
    <col min="11534" max="11534" width="111.6640625" style="511" customWidth="1"/>
    <col min="11535" max="11535" width="12.44140625" style="511" customWidth="1"/>
    <col min="11536" max="11776" width="9.33203125" style="511"/>
    <col min="11777" max="11777" width="7.77734375" style="511" customWidth="1"/>
    <col min="11778" max="11778" width="134" style="511" customWidth="1"/>
    <col min="11779" max="11779" width="11.109375" style="511" customWidth="1"/>
    <col min="11780" max="11780" width="8.77734375" style="511" customWidth="1"/>
    <col min="11781" max="11781" width="7.44140625" style="511" customWidth="1"/>
    <col min="11782" max="11782" width="12.33203125" style="511" customWidth="1"/>
    <col min="11783" max="11783" width="13.33203125" style="511" customWidth="1"/>
    <col min="11784" max="11784" width="13.6640625" style="511" bestFit="1" customWidth="1"/>
    <col min="11785" max="11789" width="9.33203125" style="511"/>
    <col min="11790" max="11790" width="111.6640625" style="511" customWidth="1"/>
    <col min="11791" max="11791" width="12.44140625" style="511" customWidth="1"/>
    <col min="11792" max="12032" width="9.33203125" style="511"/>
    <col min="12033" max="12033" width="7.77734375" style="511" customWidth="1"/>
    <col min="12034" max="12034" width="134" style="511" customWidth="1"/>
    <col min="12035" max="12035" width="11.109375" style="511" customWidth="1"/>
    <col min="12036" max="12036" width="8.77734375" style="511" customWidth="1"/>
    <col min="12037" max="12037" width="7.44140625" style="511" customWidth="1"/>
    <col min="12038" max="12038" width="12.33203125" style="511" customWidth="1"/>
    <col min="12039" max="12039" width="13.33203125" style="511" customWidth="1"/>
    <col min="12040" max="12040" width="13.6640625" style="511" bestFit="1" customWidth="1"/>
    <col min="12041" max="12045" width="9.33203125" style="511"/>
    <col min="12046" max="12046" width="111.6640625" style="511" customWidth="1"/>
    <col min="12047" max="12047" width="12.44140625" style="511" customWidth="1"/>
    <col min="12048" max="12288" width="9.33203125" style="511"/>
    <col min="12289" max="12289" width="7.77734375" style="511" customWidth="1"/>
    <col min="12290" max="12290" width="134" style="511" customWidth="1"/>
    <col min="12291" max="12291" width="11.109375" style="511" customWidth="1"/>
    <col min="12292" max="12292" width="8.77734375" style="511" customWidth="1"/>
    <col min="12293" max="12293" width="7.44140625" style="511" customWidth="1"/>
    <col min="12294" max="12294" width="12.33203125" style="511" customWidth="1"/>
    <col min="12295" max="12295" width="13.33203125" style="511" customWidth="1"/>
    <col min="12296" max="12296" width="13.6640625" style="511" bestFit="1" customWidth="1"/>
    <col min="12297" max="12301" width="9.33203125" style="511"/>
    <col min="12302" max="12302" width="111.6640625" style="511" customWidth="1"/>
    <col min="12303" max="12303" width="12.44140625" style="511" customWidth="1"/>
    <col min="12304" max="12544" width="9.33203125" style="511"/>
    <col min="12545" max="12545" width="7.77734375" style="511" customWidth="1"/>
    <col min="12546" max="12546" width="134" style="511" customWidth="1"/>
    <col min="12547" max="12547" width="11.109375" style="511" customWidth="1"/>
    <col min="12548" max="12548" width="8.77734375" style="511" customWidth="1"/>
    <col min="12549" max="12549" width="7.44140625" style="511" customWidth="1"/>
    <col min="12550" max="12550" width="12.33203125" style="511" customWidth="1"/>
    <col min="12551" max="12551" width="13.33203125" style="511" customWidth="1"/>
    <col min="12552" max="12552" width="13.6640625" style="511" bestFit="1" customWidth="1"/>
    <col min="12553" max="12557" width="9.33203125" style="511"/>
    <col min="12558" max="12558" width="111.6640625" style="511" customWidth="1"/>
    <col min="12559" max="12559" width="12.44140625" style="511" customWidth="1"/>
    <col min="12560" max="12800" width="9.33203125" style="511"/>
    <col min="12801" max="12801" width="7.77734375" style="511" customWidth="1"/>
    <col min="12802" max="12802" width="134" style="511" customWidth="1"/>
    <col min="12803" max="12803" width="11.109375" style="511" customWidth="1"/>
    <col min="12804" max="12804" width="8.77734375" style="511" customWidth="1"/>
    <col min="12805" max="12805" width="7.44140625" style="511" customWidth="1"/>
    <col min="12806" max="12806" width="12.33203125" style="511" customWidth="1"/>
    <col min="12807" max="12807" width="13.33203125" style="511" customWidth="1"/>
    <col min="12808" max="12808" width="13.6640625" style="511" bestFit="1" customWidth="1"/>
    <col min="12809" max="12813" width="9.33203125" style="511"/>
    <col min="12814" max="12814" width="111.6640625" style="511" customWidth="1"/>
    <col min="12815" max="12815" width="12.44140625" style="511" customWidth="1"/>
    <col min="12816" max="13056" width="9.33203125" style="511"/>
    <col min="13057" max="13057" width="7.77734375" style="511" customWidth="1"/>
    <col min="13058" max="13058" width="134" style="511" customWidth="1"/>
    <col min="13059" max="13059" width="11.109375" style="511" customWidth="1"/>
    <col min="13060" max="13060" width="8.77734375" style="511" customWidth="1"/>
    <col min="13061" max="13061" width="7.44140625" style="511" customWidth="1"/>
    <col min="13062" max="13062" width="12.33203125" style="511" customWidth="1"/>
    <col min="13063" max="13063" width="13.33203125" style="511" customWidth="1"/>
    <col min="13064" max="13064" width="13.6640625" style="511" bestFit="1" customWidth="1"/>
    <col min="13065" max="13069" width="9.33203125" style="511"/>
    <col min="13070" max="13070" width="111.6640625" style="511" customWidth="1"/>
    <col min="13071" max="13071" width="12.44140625" style="511" customWidth="1"/>
    <col min="13072" max="13312" width="9.33203125" style="511"/>
    <col min="13313" max="13313" width="7.77734375" style="511" customWidth="1"/>
    <col min="13314" max="13314" width="134" style="511" customWidth="1"/>
    <col min="13315" max="13315" width="11.109375" style="511" customWidth="1"/>
    <col min="13316" max="13316" width="8.77734375" style="511" customWidth="1"/>
    <col min="13317" max="13317" width="7.44140625" style="511" customWidth="1"/>
    <col min="13318" max="13318" width="12.33203125" style="511" customWidth="1"/>
    <col min="13319" max="13319" width="13.33203125" style="511" customWidth="1"/>
    <col min="13320" max="13320" width="13.6640625" style="511" bestFit="1" customWidth="1"/>
    <col min="13321" max="13325" width="9.33203125" style="511"/>
    <col min="13326" max="13326" width="111.6640625" style="511" customWidth="1"/>
    <col min="13327" max="13327" width="12.44140625" style="511" customWidth="1"/>
    <col min="13328" max="13568" width="9.33203125" style="511"/>
    <col min="13569" max="13569" width="7.77734375" style="511" customWidth="1"/>
    <col min="13570" max="13570" width="134" style="511" customWidth="1"/>
    <col min="13571" max="13571" width="11.109375" style="511" customWidth="1"/>
    <col min="13572" max="13572" width="8.77734375" style="511" customWidth="1"/>
    <col min="13573" max="13573" width="7.44140625" style="511" customWidth="1"/>
    <col min="13574" max="13574" width="12.33203125" style="511" customWidth="1"/>
    <col min="13575" max="13575" width="13.33203125" style="511" customWidth="1"/>
    <col min="13576" max="13576" width="13.6640625" style="511" bestFit="1" customWidth="1"/>
    <col min="13577" max="13581" width="9.33203125" style="511"/>
    <col min="13582" max="13582" width="111.6640625" style="511" customWidth="1"/>
    <col min="13583" max="13583" width="12.44140625" style="511" customWidth="1"/>
    <col min="13584" max="13824" width="9.33203125" style="511"/>
    <col min="13825" max="13825" width="7.77734375" style="511" customWidth="1"/>
    <col min="13826" max="13826" width="134" style="511" customWidth="1"/>
    <col min="13827" max="13827" width="11.109375" style="511" customWidth="1"/>
    <col min="13828" max="13828" width="8.77734375" style="511" customWidth="1"/>
    <col min="13829" max="13829" width="7.44140625" style="511" customWidth="1"/>
    <col min="13830" max="13830" width="12.33203125" style="511" customWidth="1"/>
    <col min="13831" max="13831" width="13.33203125" style="511" customWidth="1"/>
    <col min="13832" max="13832" width="13.6640625" style="511" bestFit="1" customWidth="1"/>
    <col min="13833" max="13837" width="9.33203125" style="511"/>
    <col min="13838" max="13838" width="111.6640625" style="511" customWidth="1"/>
    <col min="13839" max="13839" width="12.44140625" style="511" customWidth="1"/>
    <col min="13840" max="14080" width="9.33203125" style="511"/>
    <col min="14081" max="14081" width="7.77734375" style="511" customWidth="1"/>
    <col min="14082" max="14082" width="134" style="511" customWidth="1"/>
    <col min="14083" max="14083" width="11.109375" style="511" customWidth="1"/>
    <col min="14084" max="14084" width="8.77734375" style="511" customWidth="1"/>
    <col min="14085" max="14085" width="7.44140625" style="511" customWidth="1"/>
    <col min="14086" max="14086" width="12.33203125" style="511" customWidth="1"/>
    <col min="14087" max="14087" width="13.33203125" style="511" customWidth="1"/>
    <col min="14088" max="14088" width="13.6640625" style="511" bestFit="1" customWidth="1"/>
    <col min="14089" max="14093" width="9.33203125" style="511"/>
    <col min="14094" max="14094" width="111.6640625" style="511" customWidth="1"/>
    <col min="14095" max="14095" width="12.44140625" style="511" customWidth="1"/>
    <col min="14096" max="14336" width="9.33203125" style="511"/>
    <col min="14337" max="14337" width="7.77734375" style="511" customWidth="1"/>
    <col min="14338" max="14338" width="134" style="511" customWidth="1"/>
    <col min="14339" max="14339" width="11.109375" style="511" customWidth="1"/>
    <col min="14340" max="14340" width="8.77734375" style="511" customWidth="1"/>
    <col min="14341" max="14341" width="7.44140625" style="511" customWidth="1"/>
    <col min="14342" max="14342" width="12.33203125" style="511" customWidth="1"/>
    <col min="14343" max="14343" width="13.33203125" style="511" customWidth="1"/>
    <col min="14344" max="14344" width="13.6640625" style="511" bestFit="1" customWidth="1"/>
    <col min="14345" max="14349" width="9.33203125" style="511"/>
    <col min="14350" max="14350" width="111.6640625" style="511" customWidth="1"/>
    <col min="14351" max="14351" width="12.44140625" style="511" customWidth="1"/>
    <col min="14352" max="14592" width="9.33203125" style="511"/>
    <col min="14593" max="14593" width="7.77734375" style="511" customWidth="1"/>
    <col min="14594" max="14594" width="134" style="511" customWidth="1"/>
    <col min="14595" max="14595" width="11.109375" style="511" customWidth="1"/>
    <col min="14596" max="14596" width="8.77734375" style="511" customWidth="1"/>
    <col min="14597" max="14597" width="7.44140625" style="511" customWidth="1"/>
    <col min="14598" max="14598" width="12.33203125" style="511" customWidth="1"/>
    <col min="14599" max="14599" width="13.33203125" style="511" customWidth="1"/>
    <col min="14600" max="14600" width="13.6640625" style="511" bestFit="1" customWidth="1"/>
    <col min="14601" max="14605" width="9.33203125" style="511"/>
    <col min="14606" max="14606" width="111.6640625" style="511" customWidth="1"/>
    <col min="14607" max="14607" width="12.44140625" style="511" customWidth="1"/>
    <col min="14608" max="14848" width="9.33203125" style="511"/>
    <col min="14849" max="14849" width="7.77734375" style="511" customWidth="1"/>
    <col min="14850" max="14850" width="134" style="511" customWidth="1"/>
    <col min="14851" max="14851" width="11.109375" style="511" customWidth="1"/>
    <col min="14852" max="14852" width="8.77734375" style="511" customWidth="1"/>
    <col min="14853" max="14853" width="7.44140625" style="511" customWidth="1"/>
    <col min="14854" max="14854" width="12.33203125" style="511" customWidth="1"/>
    <col min="14855" max="14855" width="13.33203125" style="511" customWidth="1"/>
    <col min="14856" max="14856" width="13.6640625" style="511" bestFit="1" customWidth="1"/>
    <col min="14857" max="14861" width="9.33203125" style="511"/>
    <col min="14862" max="14862" width="111.6640625" style="511" customWidth="1"/>
    <col min="14863" max="14863" width="12.44140625" style="511" customWidth="1"/>
    <col min="14864" max="15104" width="9.33203125" style="511"/>
    <col min="15105" max="15105" width="7.77734375" style="511" customWidth="1"/>
    <col min="15106" max="15106" width="134" style="511" customWidth="1"/>
    <col min="15107" max="15107" width="11.109375" style="511" customWidth="1"/>
    <col min="15108" max="15108" width="8.77734375" style="511" customWidth="1"/>
    <col min="15109" max="15109" width="7.44140625" style="511" customWidth="1"/>
    <col min="15110" max="15110" width="12.33203125" style="511" customWidth="1"/>
    <col min="15111" max="15111" width="13.33203125" style="511" customWidth="1"/>
    <col min="15112" max="15112" width="13.6640625" style="511" bestFit="1" customWidth="1"/>
    <col min="15113" max="15117" width="9.33203125" style="511"/>
    <col min="15118" max="15118" width="111.6640625" style="511" customWidth="1"/>
    <col min="15119" max="15119" width="12.44140625" style="511" customWidth="1"/>
    <col min="15120" max="15360" width="9.33203125" style="511"/>
    <col min="15361" max="15361" width="7.77734375" style="511" customWidth="1"/>
    <col min="15362" max="15362" width="134" style="511" customWidth="1"/>
    <col min="15363" max="15363" width="11.109375" style="511" customWidth="1"/>
    <col min="15364" max="15364" width="8.77734375" style="511" customWidth="1"/>
    <col min="15365" max="15365" width="7.44140625" style="511" customWidth="1"/>
    <col min="15366" max="15366" width="12.33203125" style="511" customWidth="1"/>
    <col min="15367" max="15367" width="13.33203125" style="511" customWidth="1"/>
    <col min="15368" max="15368" width="13.6640625" style="511" bestFit="1" customWidth="1"/>
    <col min="15369" max="15373" width="9.33203125" style="511"/>
    <col min="15374" max="15374" width="111.6640625" style="511" customWidth="1"/>
    <col min="15375" max="15375" width="12.44140625" style="511" customWidth="1"/>
    <col min="15376" max="15616" width="9.33203125" style="511"/>
    <col min="15617" max="15617" width="7.77734375" style="511" customWidth="1"/>
    <col min="15618" max="15618" width="134" style="511" customWidth="1"/>
    <col min="15619" max="15619" width="11.109375" style="511" customWidth="1"/>
    <col min="15620" max="15620" width="8.77734375" style="511" customWidth="1"/>
    <col min="15621" max="15621" width="7.44140625" style="511" customWidth="1"/>
    <col min="15622" max="15622" width="12.33203125" style="511" customWidth="1"/>
    <col min="15623" max="15623" width="13.33203125" style="511" customWidth="1"/>
    <col min="15624" max="15624" width="13.6640625" style="511" bestFit="1" customWidth="1"/>
    <col min="15625" max="15629" width="9.33203125" style="511"/>
    <col min="15630" max="15630" width="111.6640625" style="511" customWidth="1"/>
    <col min="15631" max="15631" width="12.44140625" style="511" customWidth="1"/>
    <col min="15632" max="15872" width="9.33203125" style="511"/>
    <col min="15873" max="15873" width="7.77734375" style="511" customWidth="1"/>
    <col min="15874" max="15874" width="134" style="511" customWidth="1"/>
    <col min="15875" max="15875" width="11.109375" style="511" customWidth="1"/>
    <col min="15876" max="15876" width="8.77734375" style="511" customWidth="1"/>
    <col min="15877" max="15877" width="7.44140625" style="511" customWidth="1"/>
    <col min="15878" max="15878" width="12.33203125" style="511" customWidth="1"/>
    <col min="15879" max="15879" width="13.33203125" style="511" customWidth="1"/>
    <col min="15880" max="15880" width="13.6640625" style="511" bestFit="1" customWidth="1"/>
    <col min="15881" max="15885" width="9.33203125" style="511"/>
    <col min="15886" max="15886" width="111.6640625" style="511" customWidth="1"/>
    <col min="15887" max="15887" width="12.44140625" style="511" customWidth="1"/>
    <col min="15888" max="16128" width="9.33203125" style="511"/>
    <col min="16129" max="16129" width="7.77734375" style="511" customWidth="1"/>
    <col min="16130" max="16130" width="134" style="511" customWidth="1"/>
    <col min="16131" max="16131" width="11.109375" style="511" customWidth="1"/>
    <col min="16132" max="16132" width="8.77734375" style="511" customWidth="1"/>
    <col min="16133" max="16133" width="7.44140625" style="511" customWidth="1"/>
    <col min="16134" max="16134" width="12.33203125" style="511" customWidth="1"/>
    <col min="16135" max="16135" width="13.33203125" style="511" customWidth="1"/>
    <col min="16136" max="16136" width="13.6640625" style="511" bestFit="1" customWidth="1"/>
    <col min="16137" max="16141" width="9.33203125" style="511"/>
    <col min="16142" max="16142" width="111.6640625" style="511" customWidth="1"/>
    <col min="16143" max="16143" width="12.44140625" style="511" customWidth="1"/>
    <col min="16144" max="16384" width="9.33203125" style="511"/>
  </cols>
  <sheetData>
    <row r="1" spans="1:8" ht="48" customHeight="1" thickBot="1">
      <c r="A1" s="1011"/>
      <c r="B1" s="1012"/>
      <c r="C1" s="1012"/>
      <c r="D1" s="1012"/>
      <c r="E1" s="1012"/>
      <c r="F1" s="1012"/>
      <c r="G1" s="1012"/>
      <c r="H1" s="1013"/>
    </row>
    <row r="2" spans="1:8" ht="18.75" customHeight="1" thickBot="1">
      <c r="A2" s="512"/>
      <c r="B2" s="513" t="s">
        <v>6707</v>
      </c>
      <c r="C2" s="514"/>
      <c r="D2" s="515"/>
      <c r="E2" s="516" t="s">
        <v>6708</v>
      </c>
      <c r="F2" s="584"/>
      <c r="G2" s="585" t="s">
        <v>6709</v>
      </c>
      <c r="H2" s="586" t="s">
        <v>6710</v>
      </c>
    </row>
    <row r="3" spans="1:8" ht="18" customHeight="1" thickBot="1">
      <c r="A3" s="520"/>
      <c r="B3" s="521" t="s">
        <v>6711</v>
      </c>
      <c r="C3" s="522"/>
      <c r="D3" s="523"/>
      <c r="E3" s="1014"/>
      <c r="F3" s="1015"/>
      <c r="G3" s="587" t="s">
        <v>6712</v>
      </c>
      <c r="H3" s="588" t="s">
        <v>6713</v>
      </c>
    </row>
    <row r="4" spans="1:8">
      <c r="A4" s="526"/>
      <c r="B4" s="527"/>
      <c r="C4" s="528"/>
      <c r="D4" s="527"/>
      <c r="E4" s="528"/>
      <c r="F4" s="589"/>
      <c r="G4" s="590"/>
      <c r="H4" s="591"/>
    </row>
    <row r="5" spans="1:8" s="535" customFormat="1" ht="14">
      <c r="A5" s="531" t="s">
        <v>6714</v>
      </c>
      <c r="B5" s="532" t="s">
        <v>6715</v>
      </c>
      <c r="C5" s="532" t="s">
        <v>6716</v>
      </c>
      <c r="D5" s="532" t="s">
        <v>6717</v>
      </c>
      <c r="E5" s="532" t="s">
        <v>6718</v>
      </c>
      <c r="F5" s="592" t="s">
        <v>6719</v>
      </c>
      <c r="G5" s="592" t="s">
        <v>6720</v>
      </c>
      <c r="H5" s="593" t="s">
        <v>6721</v>
      </c>
    </row>
    <row r="6" spans="1:8" s="535" customFormat="1" ht="14">
      <c r="A6" s="536"/>
      <c r="B6" s="537"/>
      <c r="C6" s="537"/>
      <c r="D6" s="537" t="s">
        <v>6722</v>
      </c>
      <c r="E6" s="537" t="s">
        <v>6723</v>
      </c>
      <c r="F6" s="594" t="s">
        <v>6724</v>
      </c>
      <c r="G6" s="594" t="s">
        <v>6724</v>
      </c>
      <c r="H6" s="595" t="s">
        <v>6725</v>
      </c>
    </row>
    <row r="7" spans="1:8">
      <c r="A7" s="540"/>
      <c r="B7" s="541"/>
      <c r="E7" s="544"/>
      <c r="F7" s="596"/>
      <c r="G7" s="597"/>
      <c r="H7" s="598"/>
    </row>
    <row r="8" spans="1:8">
      <c r="A8" s="546"/>
      <c r="E8" s="547"/>
      <c r="F8" s="596"/>
      <c r="G8" s="597"/>
      <c r="H8" s="598"/>
    </row>
    <row r="9" spans="1:8">
      <c r="A9" s="540"/>
      <c r="B9" s="541" t="s">
        <v>6726</v>
      </c>
      <c r="E9" s="544"/>
      <c r="F9" s="596"/>
      <c r="G9" s="597"/>
      <c r="H9" s="598"/>
    </row>
    <row r="10" spans="1:8">
      <c r="A10" s="546">
        <v>1</v>
      </c>
      <c r="B10" s="542" t="s">
        <v>6727</v>
      </c>
      <c r="D10" s="543" t="s">
        <v>6232</v>
      </c>
      <c r="E10" s="547">
        <v>2</v>
      </c>
      <c r="F10" s="910"/>
      <c r="G10" s="756">
        <f t="shared" ref="G10:G27" si="0">F10*E10</f>
        <v>0</v>
      </c>
      <c r="H10" s="757">
        <f>G10*0.2</f>
        <v>0</v>
      </c>
    </row>
    <row r="11" spans="1:8">
      <c r="A11" s="546">
        <v>2</v>
      </c>
      <c r="B11" s="542" t="s">
        <v>6728</v>
      </c>
      <c r="D11" s="543" t="s">
        <v>6232</v>
      </c>
      <c r="E11" s="547">
        <v>1</v>
      </c>
      <c r="F11" s="910"/>
      <c r="G11" s="756">
        <f t="shared" si="0"/>
        <v>0</v>
      </c>
      <c r="H11" s="757">
        <f>G11*0.2</f>
        <v>0</v>
      </c>
    </row>
    <row r="12" spans="1:8">
      <c r="A12" s="546">
        <v>3</v>
      </c>
      <c r="B12" s="542" t="s">
        <v>6729</v>
      </c>
      <c r="D12" s="543" t="s">
        <v>6232</v>
      </c>
      <c r="E12" s="547">
        <v>1</v>
      </c>
      <c r="F12" s="910"/>
      <c r="G12" s="756">
        <f t="shared" si="0"/>
        <v>0</v>
      </c>
      <c r="H12" s="757">
        <f>G12*0.2</f>
        <v>0</v>
      </c>
    </row>
    <row r="13" spans="1:8">
      <c r="A13" s="546">
        <v>4</v>
      </c>
      <c r="B13" s="542" t="s">
        <v>6730</v>
      </c>
      <c r="D13" s="543" t="s">
        <v>6232</v>
      </c>
      <c r="E13" s="547">
        <v>1</v>
      </c>
      <c r="F13" s="910"/>
      <c r="G13" s="756">
        <f t="shared" si="0"/>
        <v>0</v>
      </c>
      <c r="H13" s="757">
        <f>G13*0.2</f>
        <v>0</v>
      </c>
    </row>
    <row r="14" spans="1:8">
      <c r="A14" s="546">
        <v>5</v>
      </c>
      <c r="B14" s="542" t="s">
        <v>6731</v>
      </c>
      <c r="D14" s="543" t="s">
        <v>6232</v>
      </c>
      <c r="E14" s="547">
        <v>1</v>
      </c>
      <c r="F14" s="910"/>
      <c r="G14" s="756">
        <f t="shared" si="0"/>
        <v>0</v>
      </c>
      <c r="H14" s="757">
        <f>G14*0.2</f>
        <v>0</v>
      </c>
    </row>
    <row r="15" spans="1:8">
      <c r="A15" s="546">
        <v>6</v>
      </c>
      <c r="B15" s="542" t="s">
        <v>6732</v>
      </c>
      <c r="D15" s="543" t="s">
        <v>6232</v>
      </c>
      <c r="E15" s="547">
        <v>12</v>
      </c>
      <c r="F15" s="910"/>
      <c r="G15" s="756">
        <f t="shared" si="0"/>
        <v>0</v>
      </c>
      <c r="H15" s="757">
        <f t="shared" ref="H15:H27" si="1">G15*0.25</f>
        <v>0</v>
      </c>
    </row>
    <row r="16" spans="1:8">
      <c r="A16" s="546">
        <v>7</v>
      </c>
      <c r="B16" s="542" t="s">
        <v>6733</v>
      </c>
      <c r="D16" s="543" t="s">
        <v>6232</v>
      </c>
      <c r="E16" s="547">
        <v>6</v>
      </c>
      <c r="F16" s="910"/>
      <c r="G16" s="756">
        <f t="shared" si="0"/>
        <v>0</v>
      </c>
      <c r="H16" s="757">
        <f t="shared" si="1"/>
        <v>0</v>
      </c>
    </row>
    <row r="17" spans="1:8">
      <c r="A17" s="546">
        <v>8</v>
      </c>
      <c r="B17" s="542" t="s">
        <v>6734</v>
      </c>
      <c r="D17" s="543" t="s">
        <v>6232</v>
      </c>
      <c r="E17" s="547">
        <v>23</v>
      </c>
      <c r="F17" s="910"/>
      <c r="G17" s="756">
        <f t="shared" si="0"/>
        <v>0</v>
      </c>
      <c r="H17" s="757">
        <f t="shared" si="1"/>
        <v>0</v>
      </c>
    </row>
    <row r="18" spans="1:8">
      <c r="A18" s="546">
        <v>9</v>
      </c>
      <c r="B18" s="542" t="s">
        <v>6735</v>
      </c>
      <c r="D18" s="543" t="s">
        <v>6736</v>
      </c>
      <c r="E18" s="547">
        <v>45</v>
      </c>
      <c r="F18" s="910"/>
      <c r="G18" s="756">
        <f t="shared" si="0"/>
        <v>0</v>
      </c>
      <c r="H18" s="757">
        <f t="shared" si="1"/>
        <v>0</v>
      </c>
    </row>
    <row r="19" spans="1:8">
      <c r="A19" s="546">
        <v>10</v>
      </c>
      <c r="B19" s="542" t="s">
        <v>6737</v>
      </c>
      <c r="D19" s="543" t="s">
        <v>6736</v>
      </c>
      <c r="E19" s="547">
        <v>6</v>
      </c>
      <c r="F19" s="910"/>
      <c r="G19" s="756">
        <f t="shared" si="0"/>
        <v>0</v>
      </c>
      <c r="H19" s="757">
        <f t="shared" si="1"/>
        <v>0</v>
      </c>
    </row>
    <row r="20" spans="1:8">
      <c r="A20" s="546">
        <v>11</v>
      </c>
      <c r="B20" s="542" t="s">
        <v>6738</v>
      </c>
      <c r="D20" s="543" t="s">
        <v>411</v>
      </c>
      <c r="E20" s="547">
        <v>40</v>
      </c>
      <c r="F20" s="910"/>
      <c r="G20" s="756">
        <f t="shared" si="0"/>
        <v>0</v>
      </c>
      <c r="H20" s="757">
        <f t="shared" si="1"/>
        <v>0</v>
      </c>
    </row>
    <row r="21" spans="1:8">
      <c r="A21" s="546">
        <v>12</v>
      </c>
      <c r="B21" s="542" t="s">
        <v>6739</v>
      </c>
      <c r="D21" s="543" t="s">
        <v>411</v>
      </c>
      <c r="E21" s="547">
        <v>2</v>
      </c>
      <c r="F21" s="910"/>
      <c r="G21" s="756">
        <f t="shared" si="0"/>
        <v>0</v>
      </c>
      <c r="H21" s="757">
        <f t="shared" si="1"/>
        <v>0</v>
      </c>
    </row>
    <row r="22" spans="1:8">
      <c r="A22" s="546">
        <v>13</v>
      </c>
      <c r="B22" s="542" t="s">
        <v>6740</v>
      </c>
      <c r="C22" s="550"/>
      <c r="D22" s="543" t="s">
        <v>6232</v>
      </c>
      <c r="E22" s="547">
        <v>1</v>
      </c>
      <c r="F22" s="910"/>
      <c r="G22" s="756">
        <f t="shared" si="0"/>
        <v>0</v>
      </c>
      <c r="H22" s="757">
        <f t="shared" si="1"/>
        <v>0</v>
      </c>
    </row>
    <row r="23" spans="1:8">
      <c r="A23" s="546">
        <v>14</v>
      </c>
      <c r="B23" s="542" t="s">
        <v>6741</v>
      </c>
      <c r="C23" s="550"/>
      <c r="D23" s="543" t="s">
        <v>6232</v>
      </c>
      <c r="E23" s="547">
        <v>1</v>
      </c>
      <c r="F23" s="910"/>
      <c r="G23" s="756">
        <f t="shared" si="0"/>
        <v>0</v>
      </c>
      <c r="H23" s="757">
        <f t="shared" si="1"/>
        <v>0</v>
      </c>
    </row>
    <row r="24" spans="1:8">
      <c r="A24" s="546">
        <v>15</v>
      </c>
      <c r="B24" s="542" t="s">
        <v>6742</v>
      </c>
      <c r="D24" s="543" t="s">
        <v>306</v>
      </c>
      <c r="E24" s="547">
        <v>40</v>
      </c>
      <c r="F24" s="910"/>
      <c r="G24" s="756">
        <f t="shared" si="0"/>
        <v>0</v>
      </c>
      <c r="H24" s="757">
        <f t="shared" si="1"/>
        <v>0</v>
      </c>
    </row>
    <row r="25" spans="1:8">
      <c r="A25" s="546">
        <v>16</v>
      </c>
      <c r="B25" s="542" t="s">
        <v>6743</v>
      </c>
      <c r="D25" s="543" t="s">
        <v>6232</v>
      </c>
      <c r="E25" s="547">
        <v>6</v>
      </c>
      <c r="F25" s="910"/>
      <c r="G25" s="756">
        <f t="shared" si="0"/>
        <v>0</v>
      </c>
      <c r="H25" s="757">
        <f t="shared" si="1"/>
        <v>0</v>
      </c>
    </row>
    <row r="26" spans="1:8">
      <c r="A26" s="546">
        <v>17</v>
      </c>
      <c r="B26" s="542" t="s">
        <v>6744</v>
      </c>
      <c r="D26" s="543" t="s">
        <v>6232</v>
      </c>
      <c r="E26" s="547">
        <v>2</v>
      </c>
      <c r="F26" s="910"/>
      <c r="G26" s="756">
        <f t="shared" si="0"/>
        <v>0</v>
      </c>
      <c r="H26" s="757">
        <f t="shared" si="1"/>
        <v>0</v>
      </c>
    </row>
    <row r="27" spans="1:8">
      <c r="A27" s="546">
        <v>18</v>
      </c>
      <c r="B27" s="542" t="s">
        <v>6745</v>
      </c>
      <c r="D27" s="543" t="s">
        <v>306</v>
      </c>
      <c r="E27" s="547">
        <v>5</v>
      </c>
      <c r="F27" s="910"/>
      <c r="G27" s="756">
        <f t="shared" si="0"/>
        <v>0</v>
      </c>
      <c r="H27" s="757">
        <f t="shared" si="1"/>
        <v>0</v>
      </c>
    </row>
    <row r="28" spans="1:8">
      <c r="A28" s="546"/>
      <c r="E28" s="547"/>
      <c r="F28" s="755"/>
      <c r="G28" s="756"/>
      <c r="H28" s="757"/>
    </row>
    <row r="29" spans="1:8">
      <c r="A29" s="546"/>
      <c r="B29" s="551" t="s">
        <v>6746</v>
      </c>
      <c r="F29" s="758"/>
      <c r="G29" s="758"/>
      <c r="H29" s="759"/>
    </row>
    <row r="30" spans="1:8">
      <c r="A30" s="546"/>
      <c r="E30" s="547"/>
      <c r="F30" s="755"/>
      <c r="G30" s="756">
        <f>SUM(G10:G29)</f>
        <v>0</v>
      </c>
      <c r="H30" s="757">
        <f>SUM(H10:H29)</f>
        <v>0</v>
      </c>
    </row>
    <row r="31" spans="1:8">
      <c r="A31" s="540"/>
      <c r="B31" s="552" t="s">
        <v>6747</v>
      </c>
      <c r="F31" s="755"/>
      <c r="G31" s="756">
        <f>G30+H30</f>
        <v>0</v>
      </c>
      <c r="H31" s="757"/>
    </row>
    <row r="32" spans="1:8">
      <c r="A32" s="540">
        <v>1</v>
      </c>
      <c r="B32" s="542" t="s">
        <v>6748</v>
      </c>
      <c r="E32" s="547"/>
      <c r="F32" s="755"/>
      <c r="G32" s="756"/>
      <c r="H32" s="757"/>
    </row>
    <row r="33" spans="1:8">
      <c r="A33" s="553"/>
      <c r="B33" s="542" t="s">
        <v>6749</v>
      </c>
      <c r="D33" s="554" t="s">
        <v>6750</v>
      </c>
      <c r="E33" s="554">
        <v>2</v>
      </c>
      <c r="F33" s="910"/>
      <c r="G33" s="756">
        <f>F33*E33</f>
        <v>0</v>
      </c>
      <c r="H33" s="912"/>
    </row>
    <row r="34" spans="1:8">
      <c r="A34" s="540"/>
      <c r="B34" s="542" t="s">
        <v>6751</v>
      </c>
      <c r="E34" s="547"/>
      <c r="F34" s="755"/>
      <c r="G34" s="756"/>
      <c r="H34" s="757"/>
    </row>
    <row r="35" spans="1:8">
      <c r="A35" s="540">
        <v>2</v>
      </c>
      <c r="B35" s="542" t="s">
        <v>6752</v>
      </c>
      <c r="C35" s="511"/>
      <c r="D35" s="554" t="s">
        <v>5551</v>
      </c>
      <c r="E35" s="554">
        <v>1</v>
      </c>
      <c r="F35" s="910"/>
      <c r="G35" s="756">
        <f t="shared" ref="G35:G52" si="2">F35*E35</f>
        <v>0</v>
      </c>
      <c r="H35" s="757">
        <f>G35*0.2</f>
        <v>0</v>
      </c>
    </row>
    <row r="36" spans="1:8">
      <c r="A36" s="540">
        <v>3</v>
      </c>
      <c r="B36" s="542" t="s">
        <v>6753</v>
      </c>
      <c r="D36" s="543" t="s">
        <v>5551</v>
      </c>
      <c r="E36" s="547">
        <v>4</v>
      </c>
      <c r="F36" s="910"/>
      <c r="G36" s="756">
        <f t="shared" si="2"/>
        <v>0</v>
      </c>
      <c r="H36" s="757">
        <f>G36*0.15</f>
        <v>0</v>
      </c>
    </row>
    <row r="37" spans="1:8">
      <c r="A37" s="540">
        <v>4</v>
      </c>
      <c r="B37" s="542" t="s">
        <v>6754</v>
      </c>
      <c r="D37" s="543" t="s">
        <v>5551</v>
      </c>
      <c r="E37" s="547">
        <v>4</v>
      </c>
      <c r="F37" s="910"/>
      <c r="G37" s="756">
        <f t="shared" si="2"/>
        <v>0</v>
      </c>
      <c r="H37" s="757">
        <f>G37*0.15</f>
        <v>0</v>
      </c>
    </row>
    <row r="38" spans="1:8">
      <c r="A38" s="540">
        <v>5</v>
      </c>
      <c r="B38" s="542" t="s">
        <v>6755</v>
      </c>
      <c r="D38" s="543" t="s">
        <v>6232</v>
      </c>
      <c r="E38" s="547">
        <v>3</v>
      </c>
      <c r="F38" s="910"/>
      <c r="G38" s="756">
        <f t="shared" si="2"/>
        <v>0</v>
      </c>
      <c r="H38" s="757">
        <f>G38*0.15</f>
        <v>0</v>
      </c>
    </row>
    <row r="39" spans="1:8">
      <c r="A39" s="540">
        <v>6</v>
      </c>
      <c r="B39" s="542" t="s">
        <v>6756</v>
      </c>
      <c r="D39" s="543" t="s">
        <v>6232</v>
      </c>
      <c r="E39" s="547">
        <v>4</v>
      </c>
      <c r="F39" s="910"/>
      <c r="G39" s="756">
        <f t="shared" si="2"/>
        <v>0</v>
      </c>
      <c r="H39" s="757">
        <f t="shared" ref="H39:H52" si="3">G39*0.25</f>
        <v>0</v>
      </c>
    </row>
    <row r="40" spans="1:8">
      <c r="A40" s="540">
        <v>7</v>
      </c>
      <c r="B40" s="542" t="s">
        <v>6757</v>
      </c>
      <c r="D40" s="543" t="s">
        <v>6232</v>
      </c>
      <c r="E40" s="547">
        <v>1</v>
      </c>
      <c r="F40" s="910"/>
      <c r="G40" s="756">
        <f t="shared" si="2"/>
        <v>0</v>
      </c>
      <c r="H40" s="757">
        <f t="shared" si="3"/>
        <v>0</v>
      </c>
    </row>
    <row r="41" spans="1:8">
      <c r="A41" s="540">
        <v>8</v>
      </c>
      <c r="B41" s="542" t="s">
        <v>6758</v>
      </c>
      <c r="D41" s="543" t="s">
        <v>6232</v>
      </c>
      <c r="E41" s="547">
        <v>1</v>
      </c>
      <c r="F41" s="910"/>
      <c r="G41" s="756">
        <f t="shared" si="2"/>
        <v>0</v>
      </c>
      <c r="H41" s="757">
        <f t="shared" si="3"/>
        <v>0</v>
      </c>
    </row>
    <row r="42" spans="1:8">
      <c r="A42" s="540">
        <v>9</v>
      </c>
      <c r="B42" s="542" t="s">
        <v>6759</v>
      </c>
      <c r="D42" s="543" t="s">
        <v>6232</v>
      </c>
      <c r="E42" s="547">
        <v>1</v>
      </c>
      <c r="F42" s="910"/>
      <c r="G42" s="756">
        <f t="shared" si="2"/>
        <v>0</v>
      </c>
      <c r="H42" s="757">
        <f t="shared" si="3"/>
        <v>0</v>
      </c>
    </row>
    <row r="43" spans="1:8">
      <c r="A43" s="540">
        <v>10</v>
      </c>
      <c r="B43" s="542" t="s">
        <v>6760</v>
      </c>
      <c r="D43" s="543" t="s">
        <v>6232</v>
      </c>
      <c r="E43" s="547">
        <v>1</v>
      </c>
      <c r="F43" s="910"/>
      <c r="G43" s="756">
        <f t="shared" si="2"/>
        <v>0</v>
      </c>
      <c r="H43" s="757">
        <f t="shared" si="3"/>
        <v>0</v>
      </c>
    </row>
    <row r="44" spans="1:8">
      <c r="A44" s="540">
        <v>11</v>
      </c>
      <c r="B44" s="542" t="s">
        <v>6734</v>
      </c>
      <c r="D44" s="543" t="s">
        <v>6232</v>
      </c>
      <c r="E44" s="547">
        <v>8</v>
      </c>
      <c r="F44" s="910"/>
      <c r="G44" s="756">
        <f t="shared" si="2"/>
        <v>0</v>
      </c>
      <c r="H44" s="757">
        <f t="shared" si="3"/>
        <v>0</v>
      </c>
    </row>
    <row r="45" spans="1:8">
      <c r="A45" s="540">
        <v>12</v>
      </c>
      <c r="B45" s="542" t="s">
        <v>6735</v>
      </c>
      <c r="D45" s="543" t="s">
        <v>6232</v>
      </c>
      <c r="E45" s="547">
        <v>10</v>
      </c>
      <c r="F45" s="910"/>
      <c r="G45" s="756">
        <f t="shared" si="2"/>
        <v>0</v>
      </c>
      <c r="H45" s="757">
        <f t="shared" si="3"/>
        <v>0</v>
      </c>
    </row>
    <row r="46" spans="1:8">
      <c r="A46" s="540">
        <v>13</v>
      </c>
      <c r="B46" s="542" t="s">
        <v>6737</v>
      </c>
      <c r="D46" s="543" t="s">
        <v>6736</v>
      </c>
      <c r="E46" s="547">
        <v>8</v>
      </c>
      <c r="F46" s="910"/>
      <c r="G46" s="756">
        <f t="shared" si="2"/>
        <v>0</v>
      </c>
      <c r="H46" s="757">
        <f t="shared" si="3"/>
        <v>0</v>
      </c>
    </row>
    <row r="47" spans="1:8">
      <c r="A47" s="540">
        <v>14</v>
      </c>
      <c r="B47" s="542" t="s">
        <v>6761</v>
      </c>
      <c r="D47" s="543" t="s">
        <v>6736</v>
      </c>
      <c r="E47" s="547">
        <v>10</v>
      </c>
      <c r="F47" s="910"/>
      <c r="G47" s="756">
        <f>F47*E47</f>
        <v>0</v>
      </c>
      <c r="H47" s="757">
        <f>G47*0.25</f>
        <v>0</v>
      </c>
    </row>
    <row r="48" spans="1:8">
      <c r="A48" s="540">
        <v>15</v>
      </c>
      <c r="B48" s="542" t="s">
        <v>6762</v>
      </c>
      <c r="D48" s="543" t="s">
        <v>6736</v>
      </c>
      <c r="E48" s="547">
        <v>45</v>
      </c>
      <c r="F48" s="910"/>
      <c r="G48" s="756">
        <f>F48*E48</f>
        <v>0</v>
      </c>
      <c r="H48" s="757">
        <f>G48*0.25</f>
        <v>0</v>
      </c>
    </row>
    <row r="49" spans="1:8">
      <c r="A49" s="540">
        <v>16</v>
      </c>
      <c r="B49" s="542" t="s">
        <v>6763</v>
      </c>
      <c r="D49" s="543" t="s">
        <v>306</v>
      </c>
      <c r="E49" s="547">
        <v>4</v>
      </c>
      <c r="F49" s="910"/>
      <c r="G49" s="756">
        <f t="shared" si="2"/>
        <v>0</v>
      </c>
      <c r="H49" s="757">
        <f t="shared" si="3"/>
        <v>0</v>
      </c>
    </row>
    <row r="50" spans="1:8">
      <c r="A50" s="540">
        <v>17</v>
      </c>
      <c r="B50" s="542" t="s">
        <v>6742</v>
      </c>
      <c r="D50" s="543" t="s">
        <v>306</v>
      </c>
      <c r="E50" s="547">
        <v>40</v>
      </c>
      <c r="F50" s="910"/>
      <c r="G50" s="756">
        <f t="shared" si="2"/>
        <v>0</v>
      </c>
      <c r="H50" s="757">
        <f t="shared" si="3"/>
        <v>0</v>
      </c>
    </row>
    <row r="51" spans="1:8">
      <c r="A51" s="540">
        <v>18</v>
      </c>
      <c r="B51" s="542" t="s">
        <v>6764</v>
      </c>
      <c r="D51" s="543" t="s">
        <v>411</v>
      </c>
      <c r="E51" s="547">
        <v>12</v>
      </c>
      <c r="F51" s="910"/>
      <c r="G51" s="756">
        <f>F51*E51</f>
        <v>0</v>
      </c>
      <c r="H51" s="757">
        <f>G51*0.25</f>
        <v>0</v>
      </c>
    </row>
    <row r="52" spans="1:8">
      <c r="A52" s="540">
        <v>19</v>
      </c>
      <c r="B52" s="542" t="s">
        <v>6765</v>
      </c>
      <c r="D52" s="543" t="s">
        <v>6232</v>
      </c>
      <c r="E52" s="547">
        <v>20</v>
      </c>
      <c r="F52" s="910"/>
      <c r="G52" s="756">
        <f t="shared" si="2"/>
        <v>0</v>
      </c>
      <c r="H52" s="757">
        <f t="shared" si="3"/>
        <v>0</v>
      </c>
    </row>
    <row r="53" spans="1:8">
      <c r="A53" s="540">
        <v>20</v>
      </c>
      <c r="B53" s="542" t="s">
        <v>6766</v>
      </c>
      <c r="D53" s="543" t="s">
        <v>6232</v>
      </c>
      <c r="E53" s="547">
        <v>3</v>
      </c>
      <c r="F53" s="910"/>
      <c r="G53" s="756">
        <f>F53*E53</f>
        <v>0</v>
      </c>
      <c r="H53" s="757">
        <f>G53*0.25</f>
        <v>0</v>
      </c>
    </row>
    <row r="54" spans="1:8">
      <c r="A54" s="540">
        <v>21</v>
      </c>
      <c r="B54" s="542" t="s">
        <v>6767</v>
      </c>
      <c r="C54" s="550"/>
      <c r="D54" s="543" t="s">
        <v>6232</v>
      </c>
      <c r="E54" s="547">
        <v>1</v>
      </c>
      <c r="F54" s="910"/>
      <c r="G54" s="756">
        <f>F54*E54</f>
        <v>0</v>
      </c>
      <c r="H54" s="757">
        <f>G54*0.25</f>
        <v>0</v>
      </c>
    </row>
    <row r="55" spans="1:8">
      <c r="A55" s="540">
        <v>22</v>
      </c>
      <c r="B55" s="542" t="s">
        <v>6768</v>
      </c>
      <c r="C55" s="550"/>
      <c r="D55" s="543" t="s">
        <v>411</v>
      </c>
      <c r="E55" s="547">
        <v>6</v>
      </c>
      <c r="F55" s="910"/>
      <c r="G55" s="756">
        <f>F55*E55</f>
        <v>0</v>
      </c>
      <c r="H55" s="757">
        <f>G55*0.25</f>
        <v>0</v>
      </c>
    </row>
    <row r="56" spans="1:8">
      <c r="A56" s="540"/>
      <c r="B56" s="511"/>
      <c r="E56" s="543"/>
      <c r="F56" s="755"/>
      <c r="G56" s="756"/>
      <c r="H56" s="757"/>
    </row>
    <row r="57" spans="1:8">
      <c r="A57" s="540"/>
      <c r="B57" s="551" t="s">
        <v>6746</v>
      </c>
      <c r="C57" s="511"/>
      <c r="E57" s="547"/>
      <c r="F57" s="755"/>
      <c r="G57" s="756">
        <f>SUM(G33:G56)</f>
        <v>0</v>
      </c>
      <c r="H57" s="757">
        <f>SUM(H33:H56)</f>
        <v>0</v>
      </c>
    </row>
    <row r="58" spans="1:8">
      <c r="A58" s="540"/>
      <c r="C58" s="511"/>
      <c r="E58" s="547"/>
      <c r="F58" s="755"/>
      <c r="G58" s="756">
        <f>G57+H57</f>
        <v>0</v>
      </c>
      <c r="H58" s="757"/>
    </row>
    <row r="59" spans="1:8">
      <c r="A59" s="540"/>
      <c r="B59" s="555" t="s">
        <v>6769</v>
      </c>
      <c r="E59" s="547"/>
      <c r="F59" s="755"/>
      <c r="G59" s="756"/>
      <c r="H59" s="757"/>
    </row>
    <row r="60" spans="1:8">
      <c r="A60" s="540">
        <v>1</v>
      </c>
      <c r="B60" s="511" t="s">
        <v>6770</v>
      </c>
      <c r="D60" s="554" t="s">
        <v>5551</v>
      </c>
      <c r="E60" s="554">
        <v>1</v>
      </c>
      <c r="F60" s="910"/>
      <c r="G60" s="756">
        <f t="shared" ref="G60:G74" si="4">F60*E60</f>
        <v>0</v>
      </c>
      <c r="H60" s="912"/>
    </row>
    <row r="61" spans="1:8">
      <c r="A61" s="546">
        <v>2</v>
      </c>
      <c r="B61" s="511" t="s">
        <v>6771</v>
      </c>
      <c r="C61" s="511"/>
      <c r="D61" s="554" t="s">
        <v>5551</v>
      </c>
      <c r="E61" s="554">
        <v>2</v>
      </c>
      <c r="F61" s="910"/>
      <c r="G61" s="756">
        <f t="shared" si="4"/>
        <v>0</v>
      </c>
      <c r="H61" s="912"/>
    </row>
    <row r="62" spans="1:8">
      <c r="A62" s="540">
        <v>3</v>
      </c>
      <c r="B62" s="511" t="s">
        <v>6772</v>
      </c>
      <c r="C62" s="511"/>
      <c r="D62" s="554" t="s">
        <v>5551</v>
      </c>
      <c r="E62" s="554">
        <v>8</v>
      </c>
      <c r="F62" s="910"/>
      <c r="G62" s="756">
        <f t="shared" si="4"/>
        <v>0</v>
      </c>
      <c r="H62" s="912"/>
    </row>
    <row r="63" spans="1:8">
      <c r="A63" s="546">
        <v>4</v>
      </c>
      <c r="B63" s="511" t="s">
        <v>6773</v>
      </c>
      <c r="C63" s="511"/>
      <c r="D63" s="554" t="s">
        <v>5551</v>
      </c>
      <c r="E63" s="554">
        <v>1</v>
      </c>
      <c r="F63" s="910"/>
      <c r="G63" s="756">
        <f t="shared" si="4"/>
        <v>0</v>
      </c>
      <c r="H63" s="912"/>
    </row>
    <row r="64" spans="1:8">
      <c r="A64" s="540">
        <v>5</v>
      </c>
      <c r="B64" s="511" t="s">
        <v>6774</v>
      </c>
      <c r="C64" s="511"/>
      <c r="D64" s="554" t="s">
        <v>5551</v>
      </c>
      <c r="E64" s="554">
        <v>1</v>
      </c>
      <c r="F64" s="910"/>
      <c r="G64" s="756">
        <f t="shared" si="4"/>
        <v>0</v>
      </c>
      <c r="H64" s="912"/>
    </row>
    <row r="65" spans="1:8">
      <c r="A65" s="546">
        <v>6</v>
      </c>
      <c r="B65" s="511" t="s">
        <v>6775</v>
      </c>
      <c r="C65" s="511"/>
      <c r="D65" s="554" t="s">
        <v>5551</v>
      </c>
      <c r="E65" s="554">
        <v>12</v>
      </c>
      <c r="F65" s="910"/>
      <c r="G65" s="756">
        <f t="shared" si="4"/>
        <v>0</v>
      </c>
      <c r="H65" s="757">
        <f>G65*0.2</f>
        <v>0</v>
      </c>
    </row>
    <row r="66" spans="1:8">
      <c r="A66" s="540">
        <v>7</v>
      </c>
      <c r="B66" s="511" t="s">
        <v>6776</v>
      </c>
      <c r="C66" s="511"/>
      <c r="D66" s="554" t="s">
        <v>6232</v>
      </c>
      <c r="E66" s="554">
        <v>11</v>
      </c>
      <c r="F66" s="910"/>
      <c r="G66" s="756">
        <f t="shared" si="4"/>
        <v>0</v>
      </c>
      <c r="H66" s="912"/>
    </row>
    <row r="67" spans="1:8">
      <c r="A67" s="546">
        <v>8</v>
      </c>
      <c r="B67" s="511" t="s">
        <v>6777</v>
      </c>
      <c r="C67" s="511"/>
      <c r="D67" s="554" t="s">
        <v>5551</v>
      </c>
      <c r="E67" s="554">
        <v>1</v>
      </c>
      <c r="F67" s="910"/>
      <c r="G67" s="756">
        <f t="shared" si="4"/>
        <v>0</v>
      </c>
      <c r="H67" s="757">
        <f>G67*0.2</f>
        <v>0</v>
      </c>
    </row>
    <row r="68" spans="1:8">
      <c r="A68" s="540">
        <v>9</v>
      </c>
      <c r="B68" s="542" t="s">
        <v>6778</v>
      </c>
      <c r="C68" s="511"/>
      <c r="D68" s="543" t="s">
        <v>6736</v>
      </c>
      <c r="E68" s="543">
        <v>160</v>
      </c>
      <c r="F68" s="910"/>
      <c r="G68" s="756">
        <f t="shared" si="4"/>
        <v>0</v>
      </c>
      <c r="H68" s="757">
        <f>G68*0.15</f>
        <v>0</v>
      </c>
    </row>
    <row r="69" spans="1:8">
      <c r="A69" s="546">
        <v>10</v>
      </c>
      <c r="B69" s="542" t="s">
        <v>6779</v>
      </c>
      <c r="D69" s="543" t="s">
        <v>5551</v>
      </c>
      <c r="E69" s="547">
        <v>1</v>
      </c>
      <c r="F69" s="910"/>
      <c r="G69" s="756">
        <f t="shared" si="4"/>
        <v>0</v>
      </c>
      <c r="H69" s="757">
        <f>G69*0.5</f>
        <v>0</v>
      </c>
    </row>
    <row r="70" spans="1:8">
      <c r="A70" s="540">
        <v>11</v>
      </c>
      <c r="B70" s="542" t="s">
        <v>6780</v>
      </c>
      <c r="D70" s="543" t="s">
        <v>5551</v>
      </c>
      <c r="E70" s="547">
        <v>1</v>
      </c>
      <c r="F70" s="910"/>
      <c r="G70" s="756">
        <f t="shared" si="4"/>
        <v>0</v>
      </c>
      <c r="H70" s="757">
        <f>G70*0.5</f>
        <v>0</v>
      </c>
    </row>
    <row r="71" spans="1:8">
      <c r="A71" s="546">
        <v>12</v>
      </c>
      <c r="B71" s="542" t="s">
        <v>6781</v>
      </c>
      <c r="D71" s="543" t="s">
        <v>5551</v>
      </c>
      <c r="E71" s="547">
        <v>1</v>
      </c>
      <c r="F71" s="910"/>
      <c r="G71" s="756">
        <f t="shared" si="4"/>
        <v>0</v>
      </c>
      <c r="H71" s="757">
        <f>G71*0.2</f>
        <v>0</v>
      </c>
    </row>
    <row r="72" spans="1:8">
      <c r="A72" s="540">
        <v>13</v>
      </c>
      <c r="B72" s="542" t="s">
        <v>6782</v>
      </c>
      <c r="D72" s="543" t="s">
        <v>6736</v>
      </c>
      <c r="E72" s="543">
        <v>4</v>
      </c>
      <c r="F72" s="910"/>
      <c r="G72" s="756">
        <f t="shared" si="4"/>
        <v>0</v>
      </c>
      <c r="H72" s="757">
        <f>G72*0.5</f>
        <v>0</v>
      </c>
    </row>
    <row r="73" spans="1:8">
      <c r="A73" s="546">
        <v>14</v>
      </c>
      <c r="B73" s="542" t="s">
        <v>6783</v>
      </c>
      <c r="D73" s="556" t="s">
        <v>5551</v>
      </c>
      <c r="E73" s="557">
        <v>1</v>
      </c>
      <c r="F73" s="910"/>
      <c r="G73" s="756">
        <f t="shared" si="4"/>
        <v>0</v>
      </c>
      <c r="H73" s="757">
        <f>G73*0.2</f>
        <v>0</v>
      </c>
    </row>
    <row r="74" spans="1:8">
      <c r="A74" s="540">
        <v>15</v>
      </c>
      <c r="B74" s="542" t="s">
        <v>6784</v>
      </c>
      <c r="D74" s="556" t="s">
        <v>5551</v>
      </c>
      <c r="E74" s="557">
        <v>1</v>
      </c>
      <c r="F74" s="910"/>
      <c r="G74" s="756">
        <f t="shared" si="4"/>
        <v>0</v>
      </c>
      <c r="H74" s="757">
        <f>G74*0.4</f>
        <v>0</v>
      </c>
    </row>
    <row r="75" spans="1:8">
      <c r="A75" s="546">
        <v>16</v>
      </c>
      <c r="B75" s="542" t="s">
        <v>6785</v>
      </c>
      <c r="D75" s="543" t="s">
        <v>5551</v>
      </c>
      <c r="E75" s="543">
        <v>1</v>
      </c>
      <c r="F75" s="910"/>
      <c r="G75" s="756">
        <f>F75*E75</f>
        <v>0</v>
      </c>
      <c r="H75" s="757">
        <f>G75*0.5</f>
        <v>0</v>
      </c>
    </row>
    <row r="76" spans="1:8">
      <c r="A76" s="546"/>
      <c r="D76" s="511"/>
      <c r="E76" s="511"/>
      <c r="F76" s="758"/>
      <c r="G76" s="758"/>
      <c r="H76" s="759"/>
    </row>
    <row r="77" spans="1:8">
      <c r="A77" s="546"/>
      <c r="B77" s="551" t="s">
        <v>6746</v>
      </c>
      <c r="C77" s="511"/>
      <c r="E77" s="547"/>
      <c r="F77" s="755"/>
      <c r="G77" s="756">
        <f>SUM(G60:G76)</f>
        <v>0</v>
      </c>
      <c r="H77" s="757">
        <f>SUM(H60:H76)</f>
        <v>0</v>
      </c>
    </row>
    <row r="78" spans="1:8">
      <c r="A78" s="546"/>
      <c r="B78" s="551"/>
      <c r="C78" s="511"/>
      <c r="E78" s="547"/>
      <c r="F78" s="755"/>
      <c r="G78" s="756">
        <f>G77+H77</f>
        <v>0</v>
      </c>
      <c r="H78" s="757"/>
    </row>
    <row r="79" spans="1:8">
      <c r="A79" s="540"/>
      <c r="B79" s="555" t="s">
        <v>6786</v>
      </c>
      <c r="E79" s="547"/>
      <c r="F79" s="755"/>
      <c r="G79" s="756"/>
      <c r="H79" s="757"/>
    </row>
    <row r="80" spans="1:8">
      <c r="A80" s="540">
        <v>1</v>
      </c>
      <c r="B80" s="511" t="s">
        <v>6787</v>
      </c>
      <c r="D80" s="554" t="s">
        <v>5551</v>
      </c>
      <c r="E80" s="554">
        <v>1</v>
      </c>
      <c r="F80" s="910"/>
      <c r="G80" s="756">
        <f>F80*E80</f>
        <v>0</v>
      </c>
      <c r="H80" s="912"/>
    </row>
    <row r="81" spans="1:8">
      <c r="A81" s="546">
        <v>2</v>
      </c>
      <c r="B81" s="511" t="s">
        <v>6788</v>
      </c>
      <c r="C81" s="511"/>
      <c r="D81" s="554" t="s">
        <v>5551</v>
      </c>
      <c r="E81" s="554">
        <v>1</v>
      </c>
      <c r="F81" s="910"/>
      <c r="G81" s="756">
        <f>F81*E81</f>
        <v>0</v>
      </c>
      <c r="H81" s="912"/>
    </row>
    <row r="82" spans="1:8">
      <c r="A82" s="540">
        <v>3</v>
      </c>
      <c r="B82" s="511" t="s">
        <v>6775</v>
      </c>
      <c r="C82" s="511"/>
      <c r="D82" s="554" t="s">
        <v>5551</v>
      </c>
      <c r="E82" s="554">
        <v>1</v>
      </c>
      <c r="F82" s="910"/>
      <c r="G82" s="756">
        <f>F82*E82</f>
        <v>0</v>
      </c>
      <c r="H82" s="757">
        <f>G82*0.2</f>
        <v>0</v>
      </c>
    </row>
    <row r="83" spans="1:8">
      <c r="A83" s="546">
        <v>4</v>
      </c>
      <c r="B83" s="511" t="s">
        <v>6777</v>
      </c>
      <c r="C83" s="511"/>
      <c r="D83" s="554" t="s">
        <v>5551</v>
      </c>
      <c r="E83" s="554">
        <v>1</v>
      </c>
      <c r="F83" s="910"/>
      <c r="G83" s="756">
        <f t="shared" ref="G83:G90" si="5">F83*E83</f>
        <v>0</v>
      </c>
      <c r="H83" s="757">
        <f>G83*0.2</f>
        <v>0</v>
      </c>
    </row>
    <row r="84" spans="1:8">
      <c r="A84" s="540">
        <v>5</v>
      </c>
      <c r="B84" s="542" t="s">
        <v>6778</v>
      </c>
      <c r="C84" s="511"/>
      <c r="D84" s="543" t="s">
        <v>6736</v>
      </c>
      <c r="E84" s="543">
        <v>15</v>
      </c>
      <c r="F84" s="910"/>
      <c r="G84" s="756">
        <f t="shared" si="5"/>
        <v>0</v>
      </c>
      <c r="H84" s="757">
        <f>G84*0.15</f>
        <v>0</v>
      </c>
    </row>
    <row r="85" spans="1:8">
      <c r="A85" s="546">
        <v>6</v>
      </c>
      <c r="B85" s="542" t="s">
        <v>6779</v>
      </c>
      <c r="D85" s="543" t="s">
        <v>5551</v>
      </c>
      <c r="E85" s="547">
        <v>1</v>
      </c>
      <c r="F85" s="910"/>
      <c r="G85" s="756">
        <f t="shared" si="5"/>
        <v>0</v>
      </c>
      <c r="H85" s="757">
        <f>G85*0.5</f>
        <v>0</v>
      </c>
    </row>
    <row r="86" spans="1:8">
      <c r="A86" s="540">
        <v>7</v>
      </c>
      <c r="B86" s="542" t="s">
        <v>6780</v>
      </c>
      <c r="D86" s="543" t="s">
        <v>5551</v>
      </c>
      <c r="E86" s="547">
        <v>1</v>
      </c>
      <c r="F86" s="910"/>
      <c r="G86" s="756">
        <f t="shared" si="5"/>
        <v>0</v>
      </c>
      <c r="H86" s="757">
        <f>G86*0.5</f>
        <v>0</v>
      </c>
    </row>
    <row r="87" spans="1:8">
      <c r="A87" s="546">
        <v>8</v>
      </c>
      <c r="B87" s="542" t="s">
        <v>6781</v>
      </c>
      <c r="D87" s="543" t="s">
        <v>5551</v>
      </c>
      <c r="E87" s="547">
        <v>1</v>
      </c>
      <c r="F87" s="910"/>
      <c r="G87" s="756">
        <f t="shared" si="5"/>
        <v>0</v>
      </c>
      <c r="H87" s="757">
        <f>G87*0.2</f>
        <v>0</v>
      </c>
    </row>
    <row r="88" spans="1:8">
      <c r="A88" s="540">
        <v>9</v>
      </c>
      <c r="B88" s="542" t="s">
        <v>6782</v>
      </c>
      <c r="D88" s="543" t="s">
        <v>6736</v>
      </c>
      <c r="E88" s="543">
        <v>4</v>
      </c>
      <c r="F88" s="910"/>
      <c r="G88" s="756">
        <f t="shared" si="5"/>
        <v>0</v>
      </c>
      <c r="H88" s="757">
        <f>G88*0.5</f>
        <v>0</v>
      </c>
    </row>
    <row r="89" spans="1:8">
      <c r="A89" s="546">
        <v>10</v>
      </c>
      <c r="B89" s="542" t="s">
        <v>6783</v>
      </c>
      <c r="D89" s="556" t="s">
        <v>5551</v>
      </c>
      <c r="E89" s="557">
        <v>1</v>
      </c>
      <c r="F89" s="910"/>
      <c r="G89" s="756">
        <f t="shared" si="5"/>
        <v>0</v>
      </c>
      <c r="H89" s="757">
        <f>G89*0.2</f>
        <v>0</v>
      </c>
    </row>
    <row r="90" spans="1:8">
      <c r="A90" s="540">
        <v>11</v>
      </c>
      <c r="B90" s="542" t="s">
        <v>6784</v>
      </c>
      <c r="D90" s="556" t="s">
        <v>5551</v>
      </c>
      <c r="E90" s="557">
        <v>1</v>
      </c>
      <c r="F90" s="910"/>
      <c r="G90" s="756">
        <f t="shared" si="5"/>
        <v>0</v>
      </c>
      <c r="H90" s="757">
        <f>G90*0.4</f>
        <v>0</v>
      </c>
    </row>
    <row r="91" spans="1:8">
      <c r="A91" s="546"/>
      <c r="D91" s="511"/>
      <c r="E91" s="511"/>
      <c r="F91" s="758"/>
      <c r="G91" s="758"/>
      <c r="H91" s="759"/>
    </row>
    <row r="92" spans="1:8">
      <c r="A92" s="546"/>
      <c r="B92" s="551" t="s">
        <v>6746</v>
      </c>
      <c r="C92" s="511"/>
      <c r="E92" s="547"/>
      <c r="F92" s="755"/>
      <c r="G92" s="756">
        <f>SUM(G80:G91)</f>
        <v>0</v>
      </c>
      <c r="H92" s="757">
        <f>SUM(H80:H91)</f>
        <v>0</v>
      </c>
    </row>
    <row r="93" spans="1:8">
      <c r="A93" s="546"/>
      <c r="B93" s="551"/>
      <c r="C93" s="511"/>
      <c r="E93" s="547"/>
      <c r="F93" s="755"/>
      <c r="G93" s="756">
        <f>G92+H92</f>
        <v>0</v>
      </c>
      <c r="H93" s="757"/>
    </row>
    <row r="94" spans="1:8">
      <c r="A94" s="546"/>
      <c r="B94" s="555" t="s">
        <v>6789</v>
      </c>
      <c r="C94" s="511"/>
      <c r="E94" s="547"/>
      <c r="F94" s="755"/>
      <c r="G94" s="756"/>
      <c r="H94" s="757"/>
    </row>
    <row r="95" spans="1:8">
      <c r="A95" s="540">
        <v>1</v>
      </c>
      <c r="B95" s="511" t="s">
        <v>6790</v>
      </c>
      <c r="C95" s="511"/>
      <c r="D95" s="543" t="s">
        <v>306</v>
      </c>
      <c r="E95" s="547">
        <v>8</v>
      </c>
      <c r="F95" s="910"/>
      <c r="G95" s="756">
        <f t="shared" ref="G95:G101" si="6">F95*E95</f>
        <v>0</v>
      </c>
      <c r="H95" s="757">
        <f t="shared" ref="H95:H100" si="7">G95*0.25</f>
        <v>0</v>
      </c>
    </row>
    <row r="96" spans="1:8">
      <c r="A96" s="546">
        <v>2</v>
      </c>
      <c r="B96" s="542" t="s">
        <v>6763</v>
      </c>
      <c r="D96" s="543" t="s">
        <v>306</v>
      </c>
      <c r="E96" s="547">
        <v>14</v>
      </c>
      <c r="F96" s="910"/>
      <c r="G96" s="756">
        <f t="shared" si="6"/>
        <v>0</v>
      </c>
      <c r="H96" s="757">
        <f t="shared" si="7"/>
        <v>0</v>
      </c>
    </row>
    <row r="97" spans="1:8">
      <c r="A97" s="540">
        <v>3</v>
      </c>
      <c r="B97" s="542" t="s">
        <v>6742</v>
      </c>
      <c r="D97" s="543" t="s">
        <v>306</v>
      </c>
      <c r="E97" s="547">
        <v>6</v>
      </c>
      <c r="F97" s="910"/>
      <c r="G97" s="756">
        <f t="shared" si="6"/>
        <v>0</v>
      </c>
      <c r="H97" s="757">
        <f t="shared" si="7"/>
        <v>0</v>
      </c>
    </row>
    <row r="98" spans="1:8">
      <c r="A98" s="540">
        <v>4</v>
      </c>
      <c r="B98" s="542" t="s">
        <v>6791</v>
      </c>
      <c r="D98" s="543" t="s">
        <v>306</v>
      </c>
      <c r="E98" s="547">
        <v>8</v>
      </c>
      <c r="F98" s="910"/>
      <c r="G98" s="756">
        <f t="shared" si="6"/>
        <v>0</v>
      </c>
      <c r="H98" s="757">
        <f t="shared" si="7"/>
        <v>0</v>
      </c>
    </row>
    <row r="99" spans="1:8">
      <c r="A99" s="546">
        <v>5</v>
      </c>
      <c r="B99" s="542" t="s">
        <v>6792</v>
      </c>
      <c r="C99" s="550"/>
      <c r="D99" s="543" t="s">
        <v>6232</v>
      </c>
      <c r="E99" s="547">
        <v>1</v>
      </c>
      <c r="F99" s="910"/>
      <c r="G99" s="756">
        <f t="shared" si="6"/>
        <v>0</v>
      </c>
      <c r="H99" s="757">
        <f t="shared" si="7"/>
        <v>0</v>
      </c>
    </row>
    <row r="100" spans="1:8">
      <c r="A100" s="540">
        <v>6</v>
      </c>
      <c r="B100" s="542" t="s">
        <v>6793</v>
      </c>
      <c r="C100" s="550"/>
      <c r="D100" s="543" t="s">
        <v>6232</v>
      </c>
      <c r="E100" s="547">
        <v>1</v>
      </c>
      <c r="F100" s="910"/>
      <c r="G100" s="756">
        <f t="shared" si="6"/>
        <v>0</v>
      </c>
      <c r="H100" s="757">
        <f t="shared" si="7"/>
        <v>0</v>
      </c>
    </row>
    <row r="101" spans="1:8">
      <c r="A101" s="546">
        <v>7</v>
      </c>
      <c r="B101" s="542" t="s">
        <v>6794</v>
      </c>
      <c r="D101" s="543" t="s">
        <v>5551</v>
      </c>
      <c r="E101" s="547">
        <v>1</v>
      </c>
      <c r="F101" s="910"/>
      <c r="G101" s="756">
        <f t="shared" si="6"/>
        <v>0</v>
      </c>
      <c r="H101" s="757">
        <f>G101*0.2</f>
        <v>0</v>
      </c>
    </row>
    <row r="102" spans="1:8">
      <c r="A102" s="540">
        <v>8</v>
      </c>
      <c r="B102" s="511" t="s">
        <v>6795</v>
      </c>
      <c r="C102" s="511"/>
      <c r="D102" s="543" t="s">
        <v>5551</v>
      </c>
      <c r="E102" s="547">
        <v>1</v>
      </c>
      <c r="F102" s="755"/>
      <c r="G102" s="756"/>
      <c r="H102" s="912"/>
    </row>
    <row r="103" spans="1:8">
      <c r="A103" s="546">
        <v>9</v>
      </c>
      <c r="B103" s="511" t="s">
        <v>6796</v>
      </c>
      <c r="C103" s="511"/>
      <c r="D103" s="543" t="s">
        <v>306</v>
      </c>
      <c r="E103" s="547">
        <v>3</v>
      </c>
      <c r="F103" s="910"/>
      <c r="G103" s="756">
        <f>F103*E103</f>
        <v>0</v>
      </c>
      <c r="H103" s="757">
        <f>G103*0.25</f>
        <v>0</v>
      </c>
    </row>
    <row r="104" spans="1:8">
      <c r="A104" s="546"/>
      <c r="B104" s="551"/>
      <c r="C104" s="511"/>
      <c r="E104" s="547"/>
      <c r="F104" s="755"/>
      <c r="G104" s="756"/>
      <c r="H104" s="757"/>
    </row>
    <row r="105" spans="1:8">
      <c r="A105" s="546"/>
      <c r="B105" s="551" t="s">
        <v>6746</v>
      </c>
      <c r="C105" s="511"/>
      <c r="E105" s="547"/>
      <c r="F105" s="755"/>
      <c r="G105" s="756">
        <f>SUM(G95:G104)</f>
        <v>0</v>
      </c>
      <c r="H105" s="757">
        <f>SUM(H95:H104)</f>
        <v>0</v>
      </c>
    </row>
    <row r="106" spans="1:8">
      <c r="A106" s="546"/>
      <c r="B106" s="551"/>
      <c r="C106" s="511"/>
      <c r="E106" s="547"/>
      <c r="F106" s="755"/>
      <c r="G106" s="756">
        <f>G105+H105</f>
        <v>0</v>
      </c>
      <c r="H106" s="757"/>
    </row>
    <row r="107" spans="1:8">
      <c r="A107" s="546"/>
      <c r="B107" s="555" t="s">
        <v>6797</v>
      </c>
      <c r="C107" s="511"/>
      <c r="E107" s="547"/>
      <c r="F107" s="755"/>
      <c r="G107" s="756"/>
      <c r="H107" s="757"/>
    </row>
    <row r="108" spans="1:8">
      <c r="A108" s="540">
        <v>1</v>
      </c>
      <c r="B108" s="542" t="s">
        <v>6737</v>
      </c>
      <c r="D108" s="543" t="s">
        <v>6736</v>
      </c>
      <c r="E108" s="547">
        <v>3</v>
      </c>
      <c r="F108" s="910"/>
      <c r="G108" s="756">
        <f>F108*E108</f>
        <v>0</v>
      </c>
      <c r="H108" s="757">
        <f>G108*0.25</f>
        <v>0</v>
      </c>
    </row>
    <row r="109" spans="1:8">
      <c r="A109" s="546">
        <v>2</v>
      </c>
      <c r="B109" s="542" t="s">
        <v>6798</v>
      </c>
      <c r="D109" s="543" t="s">
        <v>6232</v>
      </c>
      <c r="E109" s="547">
        <v>2</v>
      </c>
      <c r="F109" s="910"/>
      <c r="G109" s="756">
        <f>F109*E109</f>
        <v>0</v>
      </c>
      <c r="H109" s="757">
        <f>G109*0.25</f>
        <v>0</v>
      </c>
    </row>
    <row r="110" spans="1:8">
      <c r="A110" s="540">
        <v>3</v>
      </c>
      <c r="B110" s="542" t="s">
        <v>6741</v>
      </c>
      <c r="C110" s="550"/>
      <c r="D110" s="543" t="s">
        <v>6232</v>
      </c>
      <c r="E110" s="547">
        <v>2</v>
      </c>
      <c r="F110" s="910"/>
      <c r="G110" s="756">
        <f>F110*E110</f>
        <v>0</v>
      </c>
      <c r="H110" s="757">
        <f>G110*0.25</f>
        <v>0</v>
      </c>
    </row>
    <row r="111" spans="1:8">
      <c r="A111" s="540">
        <v>4</v>
      </c>
      <c r="B111" s="542" t="s">
        <v>6739</v>
      </c>
      <c r="D111" s="543" t="s">
        <v>411</v>
      </c>
      <c r="E111" s="547">
        <v>2</v>
      </c>
      <c r="F111" s="910"/>
      <c r="G111" s="756">
        <f>F111*E111</f>
        <v>0</v>
      </c>
      <c r="H111" s="757">
        <f>G111*0.25</f>
        <v>0</v>
      </c>
    </row>
    <row r="112" spans="1:8">
      <c r="A112" s="546">
        <v>5</v>
      </c>
      <c r="B112" s="542" t="s">
        <v>6742</v>
      </c>
      <c r="D112" s="543" t="s">
        <v>306</v>
      </c>
      <c r="E112" s="547">
        <v>2</v>
      </c>
      <c r="F112" s="910"/>
      <c r="G112" s="756">
        <f>F112*E112</f>
        <v>0</v>
      </c>
      <c r="H112" s="757">
        <f>G112*0.25</f>
        <v>0</v>
      </c>
    </row>
    <row r="113" spans="1:8">
      <c r="A113" s="546"/>
      <c r="E113" s="547"/>
      <c r="F113" s="755"/>
      <c r="G113" s="756"/>
      <c r="H113" s="757"/>
    </row>
    <row r="114" spans="1:8">
      <c r="A114" s="546"/>
      <c r="B114" s="551" t="s">
        <v>6746</v>
      </c>
      <c r="C114" s="511"/>
      <c r="E114" s="547"/>
      <c r="F114" s="755"/>
      <c r="G114" s="756">
        <f>SUM(G108:G113)</f>
        <v>0</v>
      </c>
      <c r="H114" s="757">
        <f>SUM(H108:H113)</f>
        <v>0</v>
      </c>
    </row>
    <row r="115" spans="1:8">
      <c r="A115" s="546"/>
      <c r="B115" s="551"/>
      <c r="C115" s="511"/>
      <c r="E115" s="547"/>
      <c r="F115" s="755"/>
      <c r="G115" s="756">
        <f>G114+H114</f>
        <v>0</v>
      </c>
      <c r="H115" s="757"/>
    </row>
    <row r="116" spans="1:8">
      <c r="A116" s="553"/>
      <c r="B116" s="541" t="s">
        <v>6799</v>
      </c>
      <c r="C116" s="511"/>
      <c r="D116" s="556"/>
      <c r="E116" s="557"/>
      <c r="F116" s="760"/>
      <c r="G116" s="761"/>
      <c r="H116" s="762"/>
    </row>
    <row r="117" spans="1:8">
      <c r="A117" s="540">
        <v>1</v>
      </c>
      <c r="B117" s="542" t="s">
        <v>6800</v>
      </c>
      <c r="C117" s="558"/>
      <c r="D117" s="556" t="s">
        <v>163</v>
      </c>
      <c r="E117" s="557">
        <v>1</v>
      </c>
      <c r="F117" s="760"/>
      <c r="G117" s="911"/>
      <c r="H117" s="762"/>
    </row>
    <row r="118" spans="1:8">
      <c r="A118" s="546">
        <v>2</v>
      </c>
      <c r="B118" s="542" t="s">
        <v>6801</v>
      </c>
      <c r="C118" s="558"/>
      <c r="D118" s="556" t="s">
        <v>163</v>
      </c>
      <c r="E118" s="557">
        <v>1</v>
      </c>
      <c r="F118" s="760"/>
      <c r="G118" s="911"/>
      <c r="H118" s="762"/>
    </row>
    <row r="119" spans="1:8">
      <c r="A119" s="540">
        <v>3</v>
      </c>
      <c r="B119" s="542" t="s">
        <v>6802</v>
      </c>
      <c r="C119" s="558"/>
      <c r="D119" s="556" t="s">
        <v>163</v>
      </c>
      <c r="E119" s="557">
        <v>1</v>
      </c>
      <c r="F119" s="760"/>
      <c r="G119" s="911"/>
      <c r="H119" s="762"/>
    </row>
    <row r="120" spans="1:8">
      <c r="A120" s="540">
        <v>4</v>
      </c>
      <c r="B120" s="542" t="s">
        <v>6803</v>
      </c>
      <c r="C120" s="558"/>
      <c r="D120" s="556" t="s">
        <v>163</v>
      </c>
      <c r="E120" s="557">
        <v>1</v>
      </c>
      <c r="F120" s="760"/>
      <c r="G120" s="911"/>
      <c r="H120" s="762"/>
    </row>
    <row r="121" spans="1:8">
      <c r="A121" s="546">
        <v>5</v>
      </c>
      <c r="B121" s="542" t="s">
        <v>6804</v>
      </c>
      <c r="C121" s="558"/>
      <c r="D121" s="556" t="s">
        <v>163</v>
      </c>
      <c r="E121" s="557">
        <v>1</v>
      </c>
      <c r="F121" s="760"/>
      <c r="G121" s="911"/>
      <c r="H121" s="762"/>
    </row>
    <row r="122" spans="1:8">
      <c r="A122" s="540">
        <v>6</v>
      </c>
      <c r="B122" s="542" t="s">
        <v>6805</v>
      </c>
      <c r="D122" s="556" t="s">
        <v>163</v>
      </c>
      <c r="E122" s="557">
        <v>1</v>
      </c>
      <c r="F122" s="760"/>
      <c r="G122" s="911"/>
      <c r="H122" s="762"/>
    </row>
    <row r="123" spans="1:8">
      <c r="A123" s="546">
        <v>7</v>
      </c>
      <c r="B123" s="542" t="s">
        <v>6806</v>
      </c>
      <c r="C123" s="558"/>
      <c r="D123" s="556" t="s">
        <v>163</v>
      </c>
      <c r="E123" s="557">
        <v>1</v>
      </c>
      <c r="F123" s="760"/>
      <c r="G123" s="911"/>
      <c r="H123" s="762"/>
    </row>
    <row r="124" spans="1:8">
      <c r="A124" s="540">
        <v>8</v>
      </c>
      <c r="B124" s="558" t="s">
        <v>6807</v>
      </c>
      <c r="C124" s="558"/>
      <c r="D124" s="556" t="s">
        <v>163</v>
      </c>
      <c r="E124" s="557">
        <v>1</v>
      </c>
      <c r="F124" s="760"/>
      <c r="G124" s="911"/>
      <c r="H124" s="762"/>
    </row>
    <row r="125" spans="1:8">
      <c r="A125" s="546">
        <v>9</v>
      </c>
      <c r="B125" s="558" t="s">
        <v>6808</v>
      </c>
      <c r="C125" s="558"/>
      <c r="D125" s="556" t="s">
        <v>163</v>
      </c>
      <c r="E125" s="557">
        <v>1</v>
      </c>
      <c r="F125" s="760"/>
      <c r="G125" s="911"/>
      <c r="H125" s="762"/>
    </row>
    <row r="126" spans="1:8">
      <c r="A126" s="540">
        <v>10</v>
      </c>
      <c r="B126" s="558" t="s">
        <v>6809</v>
      </c>
      <c r="C126" s="558"/>
      <c r="D126" s="556" t="s">
        <v>163</v>
      </c>
      <c r="E126" s="557">
        <v>1</v>
      </c>
      <c r="F126" s="760"/>
      <c r="G126" s="911"/>
      <c r="H126" s="762"/>
    </row>
    <row r="127" spans="1:8">
      <c r="A127" s="546">
        <v>11</v>
      </c>
      <c r="B127" s="558" t="s">
        <v>6810</v>
      </c>
      <c r="C127" s="558"/>
      <c r="D127" s="556" t="s">
        <v>163</v>
      </c>
      <c r="E127" s="557">
        <v>1</v>
      </c>
      <c r="F127" s="760"/>
      <c r="G127" s="911"/>
      <c r="H127" s="762"/>
    </row>
    <row r="128" spans="1:8">
      <c r="A128" s="540">
        <v>12</v>
      </c>
      <c r="B128" s="558" t="s">
        <v>6811</v>
      </c>
      <c r="C128" s="558"/>
      <c r="D128" s="556" t="s">
        <v>163</v>
      </c>
      <c r="E128" s="557">
        <v>1</v>
      </c>
      <c r="F128" s="760"/>
      <c r="G128" s="911"/>
      <c r="H128" s="762"/>
    </row>
    <row r="129" spans="1:8">
      <c r="A129" s="540"/>
      <c r="F129" s="760"/>
      <c r="G129" s="756"/>
      <c r="H129" s="762"/>
    </row>
    <row r="130" spans="1:8">
      <c r="A130" s="546"/>
      <c r="B130" s="551" t="s">
        <v>6746</v>
      </c>
      <c r="F130" s="760"/>
      <c r="G130" s="756">
        <f>SUM(G117:G129)</f>
        <v>0</v>
      </c>
      <c r="H130" s="762"/>
    </row>
    <row r="131" spans="1:8">
      <c r="A131" s="553"/>
      <c r="F131" s="760"/>
      <c r="G131" s="761"/>
      <c r="H131" s="762"/>
    </row>
    <row r="132" spans="1:8" ht="18">
      <c r="A132" s="553"/>
      <c r="B132" s="559" t="s">
        <v>6812</v>
      </c>
      <c r="C132" s="560"/>
      <c r="D132" s="561" t="s">
        <v>6813</v>
      </c>
      <c r="E132" s="562"/>
      <c r="F132" s="763"/>
      <c r="G132" s="764">
        <f>G130+G115+G106+G93+G78+G58+G31</f>
        <v>0</v>
      </c>
      <c r="H132" s="762"/>
    </row>
    <row r="133" spans="1:8" ht="18.5" thickBot="1">
      <c r="A133" s="563"/>
      <c r="B133" s="564" t="s">
        <v>8420</v>
      </c>
      <c r="C133" s="565"/>
      <c r="D133" s="566" t="s">
        <v>6813</v>
      </c>
      <c r="E133" s="567"/>
      <c r="F133" s="765"/>
      <c r="G133" s="766">
        <f>G132*1.12</f>
        <v>0</v>
      </c>
      <c r="H133" s="767"/>
    </row>
    <row r="134" spans="1:8">
      <c r="A134" s="511"/>
      <c r="B134" s="568" t="s">
        <v>6814</v>
      </c>
      <c r="C134" s="511"/>
      <c r="D134" s="511"/>
      <c r="E134" s="511"/>
      <c r="F134" s="768"/>
      <c r="G134" s="768"/>
      <c r="H134" s="768"/>
    </row>
    <row r="135" spans="1:8" ht="18">
      <c r="B135" s="511" t="s">
        <v>6815</v>
      </c>
      <c r="C135" s="569"/>
      <c r="D135" s="570"/>
      <c r="F135" s="769"/>
      <c r="G135" s="769"/>
      <c r="H135" s="760"/>
    </row>
    <row r="136" spans="1:8">
      <c r="B136" s="558" t="s">
        <v>6816</v>
      </c>
      <c r="C136" s="569"/>
      <c r="D136" s="572"/>
      <c r="E136" s="573"/>
      <c r="F136" s="770"/>
      <c r="G136" s="771"/>
      <c r="H136" s="760"/>
    </row>
    <row r="137" spans="1:8">
      <c r="B137" s="575" t="s">
        <v>6817</v>
      </c>
      <c r="D137" s="572"/>
      <c r="E137" s="573"/>
      <c r="F137" s="603"/>
      <c r="G137" s="604"/>
      <c r="H137" s="596"/>
    </row>
    <row r="138" spans="1:8">
      <c r="A138" s="554"/>
      <c r="B138" s="542" t="s">
        <v>6818</v>
      </c>
      <c r="C138" s="558"/>
      <c r="E138" s="544"/>
      <c r="F138" s="605"/>
      <c r="G138" s="597"/>
      <c r="H138" s="596"/>
    </row>
    <row r="139" spans="1:8">
      <c r="A139" s="577"/>
      <c r="B139" s="542" t="s">
        <v>6819</v>
      </c>
      <c r="D139" s="556"/>
      <c r="E139" s="578"/>
      <c r="F139" s="597"/>
      <c r="H139" s="596"/>
    </row>
    <row r="140" spans="1:8">
      <c r="A140" s="554"/>
      <c r="F140" s="605"/>
      <c r="G140" s="597"/>
      <c r="H140" s="596"/>
    </row>
    <row r="141" spans="1:8">
      <c r="F141" s="605"/>
      <c r="G141" s="597"/>
      <c r="H141" s="596"/>
    </row>
    <row r="142" spans="1:8">
      <c r="B142" s="541"/>
      <c r="G142" s="597"/>
      <c r="H142" s="596"/>
    </row>
    <row r="143" spans="1:8">
      <c r="A143" s="577"/>
      <c r="E143" s="547"/>
      <c r="F143" s="605"/>
      <c r="G143" s="597"/>
      <c r="H143" s="596"/>
    </row>
    <row r="144" spans="1:8">
      <c r="A144" s="554"/>
      <c r="E144" s="547"/>
      <c r="F144" s="605"/>
      <c r="G144" s="597"/>
      <c r="H144" s="596"/>
    </row>
    <row r="145" spans="1:8">
      <c r="A145" s="577"/>
      <c r="E145" s="547"/>
      <c r="F145" s="605"/>
      <c r="G145" s="597"/>
      <c r="H145" s="596"/>
    </row>
    <row r="146" spans="1:8">
      <c r="A146" s="554"/>
      <c r="E146" s="547"/>
      <c r="F146" s="605"/>
      <c r="G146" s="597"/>
      <c r="H146" s="596"/>
    </row>
    <row r="147" spans="1:8">
      <c r="A147" s="577"/>
      <c r="E147" s="547"/>
      <c r="F147" s="605"/>
      <c r="G147" s="597"/>
      <c r="H147" s="596"/>
    </row>
    <row r="148" spans="1:8">
      <c r="A148" s="554"/>
      <c r="E148" s="547"/>
      <c r="F148" s="605"/>
      <c r="G148" s="597"/>
      <c r="H148" s="596"/>
    </row>
    <row r="149" spans="1:8">
      <c r="A149" s="577"/>
      <c r="E149" s="547"/>
      <c r="F149" s="605"/>
      <c r="G149" s="597"/>
      <c r="H149" s="596"/>
    </row>
    <row r="150" spans="1:8">
      <c r="A150" s="554"/>
      <c r="E150" s="547"/>
      <c r="F150" s="605"/>
      <c r="G150" s="597"/>
      <c r="H150" s="596"/>
    </row>
    <row r="151" spans="1:8">
      <c r="A151" s="577"/>
      <c r="E151" s="547"/>
      <c r="F151" s="605"/>
      <c r="G151" s="597"/>
      <c r="H151" s="596"/>
    </row>
    <row r="152" spans="1:8">
      <c r="A152" s="554"/>
      <c r="E152" s="547"/>
      <c r="F152" s="605"/>
      <c r="G152" s="597"/>
      <c r="H152" s="596"/>
    </row>
    <row r="153" spans="1:8">
      <c r="A153" s="577"/>
      <c r="E153" s="547"/>
      <c r="F153" s="605"/>
      <c r="G153" s="597"/>
      <c r="H153" s="596"/>
    </row>
    <row r="154" spans="1:8">
      <c r="A154" s="554"/>
      <c r="C154" s="558"/>
      <c r="E154" s="547"/>
      <c r="F154" s="605"/>
      <c r="G154" s="597"/>
      <c r="H154" s="596"/>
    </row>
    <row r="155" spans="1:8">
      <c r="A155" s="577"/>
      <c r="C155" s="558"/>
      <c r="D155" s="556"/>
      <c r="E155" s="557"/>
      <c r="F155" s="605"/>
      <c r="G155" s="597"/>
      <c r="H155" s="596"/>
    </row>
    <row r="156" spans="1:8">
      <c r="A156" s="554"/>
      <c r="C156" s="558"/>
      <c r="D156" s="556"/>
      <c r="E156" s="557"/>
      <c r="F156" s="605"/>
      <c r="G156" s="597"/>
      <c r="H156" s="596"/>
    </row>
    <row r="157" spans="1:8">
      <c r="A157" s="577"/>
      <c r="C157" s="558"/>
      <c r="D157" s="556"/>
      <c r="E157" s="557"/>
      <c r="F157" s="605"/>
      <c r="G157" s="597"/>
      <c r="H157" s="596"/>
    </row>
    <row r="158" spans="1:8">
      <c r="A158" s="554"/>
      <c r="C158" s="558"/>
      <c r="D158" s="556"/>
      <c r="E158" s="557"/>
      <c r="F158" s="605"/>
      <c r="G158" s="597"/>
      <c r="H158" s="596"/>
    </row>
    <row r="159" spans="1:8">
      <c r="A159" s="577"/>
      <c r="B159" s="558"/>
      <c r="D159" s="556"/>
      <c r="E159" s="557"/>
      <c r="F159" s="605"/>
      <c r="G159" s="597"/>
      <c r="H159" s="596"/>
    </row>
    <row r="160" spans="1:8">
      <c r="A160" s="554"/>
      <c r="B160" s="558"/>
      <c r="C160" s="558"/>
      <c r="D160" s="556"/>
      <c r="E160" s="557"/>
      <c r="F160" s="605"/>
      <c r="G160" s="597"/>
      <c r="H160" s="596"/>
    </row>
    <row r="161" spans="1:8">
      <c r="A161" s="577"/>
      <c r="B161" s="558"/>
      <c r="C161" s="558"/>
      <c r="D161" s="556"/>
      <c r="E161" s="557"/>
      <c r="F161" s="605"/>
      <c r="G161" s="597"/>
      <c r="H161" s="596"/>
    </row>
    <row r="162" spans="1:8">
      <c r="A162" s="554"/>
      <c r="B162" s="558"/>
      <c r="C162" s="558"/>
      <c r="D162" s="556"/>
      <c r="E162" s="557"/>
      <c r="F162" s="605"/>
      <c r="G162" s="597"/>
      <c r="H162" s="596"/>
    </row>
    <row r="163" spans="1:8">
      <c r="A163" s="577"/>
      <c r="B163" s="558"/>
      <c r="C163" s="558"/>
      <c r="D163" s="556"/>
      <c r="E163" s="557"/>
      <c r="F163" s="605"/>
      <c r="G163" s="597"/>
      <c r="H163" s="596"/>
    </row>
    <row r="164" spans="1:8">
      <c r="A164" s="554"/>
      <c r="B164" s="558"/>
      <c r="C164" s="558"/>
      <c r="D164" s="556"/>
      <c r="E164" s="557"/>
      <c r="F164" s="605"/>
      <c r="G164" s="597"/>
      <c r="H164" s="596"/>
    </row>
    <row r="165" spans="1:8">
      <c r="A165" s="577"/>
      <c r="B165" s="558"/>
      <c r="C165" s="558"/>
      <c r="D165" s="556"/>
      <c r="E165" s="557"/>
      <c r="F165" s="605"/>
      <c r="G165" s="597"/>
      <c r="H165" s="596"/>
    </row>
    <row r="166" spans="1:8">
      <c r="A166" s="554"/>
      <c r="C166" s="558"/>
      <c r="D166" s="556"/>
      <c r="E166" s="557"/>
      <c r="F166" s="605"/>
      <c r="G166" s="597"/>
      <c r="H166" s="596"/>
    </row>
    <row r="167" spans="1:8">
      <c r="A167" s="577"/>
      <c r="B167" s="551"/>
      <c r="D167" s="556"/>
      <c r="E167" s="557"/>
      <c r="F167" s="605"/>
      <c r="G167" s="597"/>
      <c r="H167" s="596"/>
    </row>
    <row r="168" spans="1:8">
      <c r="A168" s="577"/>
      <c r="B168" s="551"/>
      <c r="E168" s="547"/>
      <c r="F168" s="605"/>
      <c r="G168" s="597"/>
      <c r="H168" s="596"/>
    </row>
    <row r="169" spans="1:8">
      <c r="A169" s="577"/>
      <c r="B169" s="551"/>
      <c r="E169" s="547"/>
      <c r="F169" s="605"/>
      <c r="G169" s="597"/>
      <c r="H169" s="596"/>
    </row>
    <row r="170" spans="1:8">
      <c r="A170" s="577"/>
      <c r="E170" s="547"/>
      <c r="F170" s="605"/>
      <c r="G170" s="597"/>
      <c r="H170" s="596"/>
    </row>
    <row r="171" spans="1:8">
      <c r="A171" s="577"/>
      <c r="E171" s="547"/>
      <c r="F171" s="605"/>
      <c r="G171" s="597"/>
      <c r="H171" s="596"/>
    </row>
    <row r="172" spans="1:8">
      <c r="G172" s="597"/>
      <c r="H172" s="596"/>
    </row>
    <row r="173" spans="1:8">
      <c r="G173" s="597"/>
      <c r="H173" s="596"/>
    </row>
    <row r="174" spans="1:8">
      <c r="G174" s="597"/>
      <c r="H174" s="596"/>
    </row>
    <row r="175" spans="1:8">
      <c r="G175" s="597"/>
      <c r="H175" s="596"/>
    </row>
    <row r="176" spans="1:8">
      <c r="G176" s="597"/>
      <c r="H176" s="596"/>
    </row>
    <row r="177" spans="7:8">
      <c r="G177" s="597"/>
      <c r="H177" s="596"/>
    </row>
    <row r="178" spans="7:8">
      <c r="G178" s="597"/>
      <c r="H178" s="596"/>
    </row>
    <row r="179" spans="7:8">
      <c r="G179" s="597"/>
      <c r="H179" s="596"/>
    </row>
    <row r="180" spans="7:8">
      <c r="G180" s="597"/>
      <c r="H180" s="596"/>
    </row>
    <row r="181" spans="7:8">
      <c r="G181" s="597"/>
      <c r="H181" s="596"/>
    </row>
    <row r="182" spans="7:8">
      <c r="G182" s="597"/>
      <c r="H182" s="596"/>
    </row>
    <row r="183" spans="7:8">
      <c r="G183" s="597"/>
      <c r="H183" s="596"/>
    </row>
    <row r="184" spans="7:8">
      <c r="G184" s="597"/>
      <c r="H184" s="596"/>
    </row>
    <row r="185" spans="7:8">
      <c r="G185" s="597"/>
      <c r="H185" s="596"/>
    </row>
    <row r="186" spans="7:8">
      <c r="G186" s="597"/>
      <c r="H186" s="596"/>
    </row>
    <row r="187" spans="7:8">
      <c r="G187" s="597"/>
      <c r="H187" s="596"/>
    </row>
    <row r="188" spans="7:8">
      <c r="G188" s="597"/>
      <c r="H188" s="596"/>
    </row>
    <row r="189" spans="7:8">
      <c r="G189" s="597"/>
      <c r="H189" s="596"/>
    </row>
    <row r="190" spans="7:8">
      <c r="G190" s="597"/>
      <c r="H190" s="596"/>
    </row>
    <row r="191" spans="7:8">
      <c r="G191" s="597"/>
      <c r="H191" s="596"/>
    </row>
    <row r="192" spans="7:8">
      <c r="G192" s="597"/>
      <c r="H192" s="596"/>
    </row>
    <row r="193" spans="1:8">
      <c r="B193" s="541"/>
      <c r="G193" s="597"/>
      <c r="H193" s="596"/>
    </row>
    <row r="194" spans="1:8">
      <c r="G194" s="597"/>
      <c r="H194" s="596"/>
    </row>
    <row r="195" spans="1:8">
      <c r="A195" s="554"/>
      <c r="E195" s="547"/>
      <c r="F195" s="605"/>
      <c r="G195" s="597"/>
      <c r="H195" s="596"/>
    </row>
    <row r="196" spans="1:8">
      <c r="A196" s="577"/>
      <c r="E196" s="547"/>
      <c r="F196" s="605"/>
      <c r="G196" s="597"/>
      <c r="H196" s="596"/>
    </row>
    <row r="197" spans="1:8">
      <c r="A197" s="554"/>
      <c r="E197" s="547"/>
      <c r="F197" s="605"/>
      <c r="G197" s="597"/>
      <c r="H197" s="596"/>
    </row>
    <row r="198" spans="1:8">
      <c r="A198" s="577"/>
      <c r="B198" s="511"/>
      <c r="E198" s="547"/>
      <c r="F198" s="605"/>
      <c r="G198" s="597"/>
      <c r="H198" s="596"/>
    </row>
    <row r="199" spans="1:8">
      <c r="A199" s="554"/>
      <c r="E199" s="547"/>
      <c r="F199" s="605"/>
      <c r="G199" s="597"/>
      <c r="H199" s="596"/>
    </row>
    <row r="200" spans="1:8">
      <c r="A200" s="577"/>
      <c r="E200" s="547"/>
      <c r="F200" s="605"/>
      <c r="G200" s="597"/>
      <c r="H200" s="596"/>
    </row>
    <row r="201" spans="1:8">
      <c r="A201" s="554"/>
      <c r="E201" s="547"/>
      <c r="F201" s="605"/>
      <c r="G201" s="597"/>
      <c r="H201" s="596"/>
    </row>
    <row r="202" spans="1:8">
      <c r="A202" s="577"/>
      <c r="E202" s="547"/>
      <c r="F202" s="605"/>
      <c r="G202" s="597"/>
      <c r="H202" s="596"/>
    </row>
    <row r="203" spans="1:8">
      <c r="A203" s="554"/>
      <c r="E203" s="547"/>
      <c r="F203" s="605"/>
      <c r="G203" s="597"/>
      <c r="H203" s="596"/>
    </row>
    <row r="204" spans="1:8">
      <c r="A204" s="577"/>
      <c r="E204" s="547"/>
      <c r="F204" s="605"/>
      <c r="G204" s="597"/>
      <c r="H204" s="596"/>
    </row>
    <row r="205" spans="1:8">
      <c r="A205" s="554"/>
      <c r="C205" s="558"/>
      <c r="E205" s="547"/>
      <c r="F205" s="605"/>
      <c r="G205" s="597"/>
      <c r="H205" s="596"/>
    </row>
    <row r="206" spans="1:8">
      <c r="A206" s="577"/>
      <c r="C206" s="558"/>
      <c r="D206" s="556"/>
      <c r="E206" s="557"/>
      <c r="F206" s="605"/>
      <c r="G206" s="597"/>
      <c r="H206" s="596"/>
    </row>
    <row r="207" spans="1:8">
      <c r="A207" s="554"/>
      <c r="C207" s="558"/>
      <c r="D207" s="556"/>
      <c r="E207" s="557"/>
      <c r="F207" s="605"/>
      <c r="G207" s="597"/>
      <c r="H207" s="596"/>
    </row>
    <row r="208" spans="1:8">
      <c r="A208" s="577"/>
      <c r="C208" s="558"/>
      <c r="D208" s="556"/>
      <c r="E208" s="557"/>
      <c r="F208" s="605"/>
      <c r="G208" s="597"/>
      <c r="H208" s="596"/>
    </row>
    <row r="209" spans="1:8">
      <c r="A209" s="554"/>
      <c r="C209" s="558"/>
      <c r="D209" s="556"/>
      <c r="E209" s="557"/>
      <c r="F209" s="605"/>
      <c r="G209" s="597"/>
      <c r="H209" s="596"/>
    </row>
    <row r="210" spans="1:8">
      <c r="A210" s="577"/>
      <c r="B210" s="558"/>
      <c r="D210" s="556"/>
      <c r="E210" s="557"/>
      <c r="F210" s="605"/>
      <c r="G210" s="597"/>
      <c r="H210" s="596"/>
    </row>
    <row r="211" spans="1:8">
      <c r="A211" s="554"/>
      <c r="B211" s="558"/>
      <c r="C211" s="558"/>
      <c r="D211" s="556"/>
      <c r="E211" s="557"/>
      <c r="F211" s="605"/>
      <c r="G211" s="597"/>
      <c r="H211" s="596"/>
    </row>
    <row r="212" spans="1:8">
      <c r="A212" s="577"/>
      <c r="B212" s="558"/>
      <c r="C212" s="558"/>
      <c r="D212" s="556"/>
      <c r="E212" s="557"/>
      <c r="F212" s="605"/>
      <c r="G212" s="597"/>
      <c r="H212" s="596"/>
    </row>
    <row r="213" spans="1:8">
      <c r="A213" s="554"/>
      <c r="B213" s="558"/>
      <c r="C213" s="558"/>
      <c r="D213" s="556"/>
      <c r="E213" s="557"/>
      <c r="F213" s="605"/>
      <c r="G213" s="597"/>
      <c r="H213" s="596"/>
    </row>
    <row r="214" spans="1:8">
      <c r="A214" s="577"/>
      <c r="B214" s="558"/>
      <c r="C214" s="558"/>
      <c r="D214" s="556"/>
      <c r="E214" s="557"/>
      <c r="F214" s="605"/>
      <c r="G214" s="597"/>
      <c r="H214" s="596"/>
    </row>
    <row r="215" spans="1:8">
      <c r="A215" s="554"/>
      <c r="B215" s="558"/>
      <c r="C215" s="558"/>
      <c r="D215" s="556"/>
      <c r="E215" s="557"/>
      <c r="F215" s="605"/>
      <c r="G215" s="597"/>
      <c r="H215" s="596"/>
    </row>
    <row r="216" spans="1:8">
      <c r="A216" s="577"/>
      <c r="B216" s="558"/>
      <c r="C216" s="558"/>
      <c r="D216" s="556"/>
      <c r="E216" s="557"/>
      <c r="F216" s="605"/>
      <c r="G216" s="597"/>
      <c r="H216" s="596"/>
    </row>
    <row r="217" spans="1:8">
      <c r="A217" s="554"/>
      <c r="C217" s="558"/>
      <c r="D217" s="556"/>
      <c r="E217" s="557"/>
      <c r="F217" s="605"/>
      <c r="G217" s="597"/>
      <c r="H217" s="596"/>
    </row>
    <row r="218" spans="1:8">
      <c r="A218" s="577"/>
      <c r="B218" s="551"/>
      <c r="D218" s="556"/>
      <c r="E218" s="557"/>
      <c r="F218" s="605"/>
      <c r="G218" s="597"/>
      <c r="H218" s="596"/>
    </row>
    <row r="219" spans="1:8">
      <c r="A219" s="577"/>
      <c r="B219" s="551"/>
      <c r="E219" s="547"/>
      <c r="F219" s="605"/>
      <c r="G219" s="597"/>
      <c r="H219" s="596"/>
    </row>
    <row r="220" spans="1:8">
      <c r="A220" s="577"/>
      <c r="B220" s="551"/>
      <c r="E220" s="547"/>
      <c r="F220" s="605"/>
      <c r="G220" s="597"/>
      <c r="H220" s="596"/>
    </row>
    <row r="221" spans="1:8">
      <c r="A221" s="577"/>
      <c r="B221" s="541"/>
      <c r="E221" s="544"/>
      <c r="F221" s="605"/>
      <c r="G221" s="597"/>
      <c r="H221" s="596"/>
    </row>
    <row r="222" spans="1:8">
      <c r="A222" s="577"/>
      <c r="E222" s="544"/>
      <c r="F222" s="605"/>
      <c r="G222" s="597"/>
      <c r="H222" s="596"/>
    </row>
    <row r="223" spans="1:8">
      <c r="A223" s="554"/>
      <c r="E223" s="547"/>
      <c r="F223" s="605"/>
      <c r="G223" s="597"/>
      <c r="H223" s="596"/>
    </row>
    <row r="224" spans="1:8">
      <c r="A224" s="577"/>
      <c r="E224" s="547"/>
      <c r="F224" s="605"/>
      <c r="G224" s="597"/>
      <c r="H224" s="596"/>
    </row>
    <row r="225" spans="1:8">
      <c r="A225" s="554"/>
      <c r="E225" s="547"/>
      <c r="F225" s="605"/>
      <c r="G225" s="597"/>
      <c r="H225" s="596"/>
    </row>
    <row r="226" spans="1:8">
      <c r="A226" s="577"/>
      <c r="E226" s="547"/>
      <c r="F226" s="605"/>
      <c r="G226" s="597"/>
      <c r="H226" s="596"/>
    </row>
    <row r="227" spans="1:8">
      <c r="A227" s="577"/>
      <c r="E227" s="547"/>
      <c r="F227" s="605"/>
      <c r="G227" s="597"/>
      <c r="H227" s="596"/>
    </row>
    <row r="228" spans="1:8">
      <c r="A228" s="554"/>
      <c r="E228" s="547"/>
      <c r="F228" s="605"/>
      <c r="G228" s="597"/>
      <c r="H228" s="596"/>
    </row>
    <row r="229" spans="1:8">
      <c r="A229" s="577"/>
      <c r="B229" s="511"/>
      <c r="E229" s="547"/>
      <c r="F229" s="605"/>
      <c r="G229" s="597"/>
      <c r="H229" s="596"/>
    </row>
    <row r="230" spans="1:8">
      <c r="A230" s="577"/>
      <c r="E230" s="547"/>
      <c r="F230" s="605"/>
      <c r="G230" s="597"/>
      <c r="H230" s="596"/>
    </row>
    <row r="231" spans="1:8">
      <c r="A231" s="554"/>
      <c r="E231" s="547"/>
      <c r="F231" s="605"/>
      <c r="G231" s="597"/>
      <c r="H231" s="596"/>
    </row>
    <row r="232" spans="1:8">
      <c r="A232" s="577"/>
      <c r="E232" s="547"/>
      <c r="F232" s="605"/>
      <c r="G232" s="597"/>
      <c r="H232" s="596"/>
    </row>
    <row r="233" spans="1:8">
      <c r="A233" s="577"/>
      <c r="E233" s="547"/>
      <c r="F233" s="605"/>
      <c r="G233" s="597"/>
      <c r="H233" s="596"/>
    </row>
    <row r="234" spans="1:8">
      <c r="A234" s="577"/>
      <c r="E234" s="547"/>
      <c r="F234" s="605"/>
      <c r="G234" s="597"/>
      <c r="H234" s="596"/>
    </row>
    <row r="235" spans="1:8">
      <c r="A235" s="554"/>
      <c r="E235" s="547"/>
      <c r="F235" s="605"/>
      <c r="G235" s="597"/>
      <c r="H235" s="596"/>
    </row>
    <row r="236" spans="1:8">
      <c r="A236" s="577"/>
      <c r="E236" s="547"/>
      <c r="F236" s="605"/>
      <c r="G236" s="597"/>
      <c r="H236" s="596"/>
    </row>
    <row r="237" spans="1:8">
      <c r="A237" s="577"/>
      <c r="E237" s="547"/>
      <c r="F237" s="605"/>
      <c r="G237" s="597"/>
      <c r="H237" s="596"/>
    </row>
    <row r="238" spans="1:8">
      <c r="A238" s="554"/>
      <c r="E238" s="547"/>
      <c r="F238" s="605"/>
      <c r="G238" s="597"/>
      <c r="H238" s="596"/>
    </row>
    <row r="239" spans="1:8">
      <c r="A239" s="577"/>
      <c r="E239" s="547"/>
      <c r="F239" s="605"/>
      <c r="G239" s="597"/>
      <c r="H239" s="596"/>
    </row>
    <row r="240" spans="1:8">
      <c r="A240" s="577"/>
      <c r="C240" s="558"/>
      <c r="E240" s="547"/>
      <c r="F240" s="605"/>
      <c r="G240" s="597"/>
      <c r="H240" s="596"/>
    </row>
    <row r="241" spans="1:8">
      <c r="A241" s="554"/>
      <c r="C241" s="558"/>
      <c r="D241" s="556"/>
      <c r="E241" s="557"/>
      <c r="F241" s="605"/>
      <c r="G241" s="597"/>
      <c r="H241" s="596"/>
    </row>
    <row r="242" spans="1:8">
      <c r="A242" s="577"/>
      <c r="C242" s="558"/>
      <c r="D242" s="556"/>
      <c r="E242" s="557"/>
      <c r="F242" s="605"/>
      <c r="G242" s="597"/>
      <c r="H242" s="596"/>
    </row>
    <row r="243" spans="1:8">
      <c r="A243" s="577"/>
      <c r="C243" s="558"/>
      <c r="D243" s="556"/>
      <c r="E243" s="557"/>
      <c r="F243" s="605"/>
      <c r="G243" s="597"/>
      <c r="H243" s="596"/>
    </row>
    <row r="244" spans="1:8">
      <c r="A244" s="577"/>
      <c r="C244" s="558"/>
      <c r="D244" s="556"/>
      <c r="E244" s="557"/>
      <c r="F244" s="605"/>
      <c r="G244" s="597"/>
      <c r="H244" s="596"/>
    </row>
    <row r="245" spans="1:8">
      <c r="A245" s="554"/>
      <c r="B245" s="558"/>
      <c r="D245" s="556"/>
      <c r="E245" s="557"/>
      <c r="F245" s="605"/>
      <c r="G245" s="597"/>
      <c r="H245" s="596"/>
    </row>
    <row r="246" spans="1:8">
      <c r="A246" s="577"/>
      <c r="B246" s="558"/>
      <c r="C246" s="558"/>
      <c r="D246" s="556"/>
      <c r="E246" s="557"/>
      <c r="F246" s="605"/>
      <c r="G246" s="597"/>
      <c r="H246" s="596"/>
    </row>
    <row r="247" spans="1:8">
      <c r="A247" s="577"/>
      <c r="B247" s="558"/>
      <c r="C247" s="558"/>
      <c r="D247" s="556"/>
      <c r="E247" s="557"/>
      <c r="F247" s="605"/>
      <c r="G247" s="597"/>
      <c r="H247" s="596"/>
    </row>
    <row r="248" spans="1:8">
      <c r="A248" s="554"/>
      <c r="B248" s="558"/>
      <c r="C248" s="558"/>
      <c r="D248" s="556"/>
      <c r="E248" s="557"/>
      <c r="F248" s="605"/>
      <c r="G248" s="597"/>
      <c r="H248" s="596"/>
    </row>
    <row r="249" spans="1:8">
      <c r="A249" s="577"/>
      <c r="B249" s="558"/>
      <c r="C249" s="558"/>
      <c r="D249" s="556"/>
      <c r="E249" s="557"/>
      <c r="F249" s="605"/>
      <c r="G249" s="597"/>
      <c r="H249" s="596"/>
    </row>
    <row r="250" spans="1:8">
      <c r="A250" s="577"/>
      <c r="B250" s="558"/>
      <c r="C250" s="558"/>
      <c r="D250" s="556"/>
      <c r="E250" s="557"/>
      <c r="F250" s="605"/>
      <c r="G250" s="597"/>
      <c r="H250" s="596"/>
    </row>
    <row r="251" spans="1:8">
      <c r="A251" s="554"/>
      <c r="B251" s="558"/>
      <c r="C251" s="558"/>
      <c r="D251" s="556"/>
      <c r="E251" s="557"/>
      <c r="F251" s="605"/>
      <c r="G251" s="597"/>
      <c r="H251" s="596"/>
    </row>
    <row r="252" spans="1:8">
      <c r="A252" s="577"/>
      <c r="C252" s="558"/>
      <c r="D252" s="556"/>
      <c r="E252" s="557"/>
      <c r="F252" s="605"/>
      <c r="G252" s="597"/>
      <c r="H252" s="596"/>
    </row>
    <row r="253" spans="1:8">
      <c r="A253" s="577"/>
      <c r="B253" s="551"/>
      <c r="D253" s="556"/>
      <c r="E253" s="557"/>
      <c r="F253" s="605"/>
      <c r="G253" s="597"/>
      <c r="H253" s="596"/>
    </row>
    <row r="254" spans="1:8">
      <c r="A254" s="577"/>
      <c r="B254" s="551"/>
      <c r="E254" s="547"/>
      <c r="F254" s="605"/>
      <c r="G254" s="597"/>
      <c r="H254" s="596"/>
    </row>
    <row r="255" spans="1:8">
      <c r="A255" s="577"/>
      <c r="B255" s="541"/>
      <c r="E255" s="547"/>
      <c r="F255" s="605"/>
      <c r="G255" s="597"/>
      <c r="H255" s="596"/>
    </row>
    <row r="256" spans="1:8">
      <c r="A256" s="577"/>
      <c r="E256" s="547"/>
      <c r="F256" s="605"/>
      <c r="G256" s="597"/>
      <c r="H256" s="596"/>
    </row>
    <row r="257" spans="1:8">
      <c r="A257" s="577"/>
      <c r="E257" s="547"/>
      <c r="F257" s="605"/>
      <c r="G257" s="597"/>
      <c r="H257" s="596"/>
    </row>
    <row r="258" spans="1:8">
      <c r="A258" s="577"/>
      <c r="E258" s="547"/>
      <c r="F258" s="605"/>
      <c r="G258" s="597"/>
      <c r="H258" s="596"/>
    </row>
    <row r="259" spans="1:8">
      <c r="A259" s="554"/>
      <c r="E259" s="547"/>
      <c r="F259" s="605"/>
      <c r="G259" s="597"/>
      <c r="H259" s="596"/>
    </row>
    <row r="260" spans="1:8">
      <c r="A260" s="577"/>
      <c r="E260" s="547"/>
      <c r="F260" s="605"/>
      <c r="G260" s="597"/>
      <c r="H260" s="596"/>
    </row>
    <row r="261" spans="1:8">
      <c r="A261" s="577"/>
      <c r="B261" s="511"/>
      <c r="E261" s="547"/>
      <c r="F261" s="605"/>
      <c r="G261" s="597"/>
      <c r="H261" s="596"/>
    </row>
    <row r="262" spans="1:8">
      <c r="A262" s="554"/>
      <c r="B262" s="511"/>
      <c r="E262" s="547"/>
      <c r="F262" s="605"/>
      <c r="G262" s="597"/>
      <c r="H262" s="596"/>
    </row>
    <row r="263" spans="1:8">
      <c r="A263" s="577"/>
      <c r="E263" s="547"/>
      <c r="F263" s="605"/>
      <c r="G263" s="597"/>
      <c r="H263" s="596"/>
    </row>
    <row r="264" spans="1:8">
      <c r="A264" s="577"/>
      <c r="E264" s="547"/>
      <c r="F264" s="605"/>
      <c r="G264" s="597"/>
      <c r="H264" s="596"/>
    </row>
    <row r="265" spans="1:8">
      <c r="A265" s="554"/>
      <c r="E265" s="547"/>
      <c r="F265" s="605"/>
      <c r="G265" s="597"/>
      <c r="H265" s="596"/>
    </row>
    <row r="266" spans="1:8">
      <c r="A266" s="577"/>
      <c r="E266" s="547"/>
      <c r="F266" s="605"/>
      <c r="G266" s="597"/>
      <c r="H266" s="596"/>
    </row>
    <row r="267" spans="1:8">
      <c r="A267" s="577"/>
      <c r="E267" s="547"/>
      <c r="F267" s="605"/>
      <c r="G267" s="597"/>
      <c r="H267" s="596"/>
    </row>
    <row r="268" spans="1:8">
      <c r="A268" s="577"/>
      <c r="E268" s="547"/>
      <c r="F268" s="605"/>
      <c r="G268" s="597"/>
      <c r="H268" s="596"/>
    </row>
    <row r="269" spans="1:8">
      <c r="A269" s="554"/>
      <c r="E269" s="547"/>
      <c r="F269" s="605"/>
      <c r="G269" s="597"/>
      <c r="H269" s="596"/>
    </row>
    <row r="270" spans="1:8">
      <c r="A270" s="577"/>
      <c r="E270" s="547"/>
      <c r="F270" s="605"/>
      <c r="G270" s="597"/>
      <c r="H270" s="596"/>
    </row>
    <row r="271" spans="1:8">
      <c r="A271" s="577"/>
      <c r="C271" s="558"/>
      <c r="E271" s="547"/>
      <c r="F271" s="605"/>
      <c r="G271" s="597"/>
      <c r="H271" s="596"/>
    </row>
    <row r="272" spans="1:8">
      <c r="A272" s="577"/>
      <c r="C272" s="558"/>
      <c r="D272" s="556"/>
      <c r="E272" s="557"/>
      <c r="F272" s="605"/>
      <c r="G272" s="597"/>
      <c r="H272" s="596"/>
    </row>
    <row r="273" spans="1:8">
      <c r="A273" s="554"/>
      <c r="C273" s="558"/>
      <c r="D273" s="556"/>
      <c r="E273" s="557"/>
      <c r="F273" s="605"/>
      <c r="G273" s="597"/>
      <c r="H273" s="596"/>
    </row>
    <row r="274" spans="1:8">
      <c r="A274" s="577"/>
      <c r="C274" s="558"/>
      <c r="D274" s="556"/>
      <c r="E274" s="557"/>
      <c r="F274" s="605"/>
      <c r="G274" s="597"/>
      <c r="H274" s="596"/>
    </row>
    <row r="275" spans="1:8">
      <c r="A275" s="577"/>
      <c r="C275" s="558"/>
      <c r="D275" s="556"/>
      <c r="E275" s="557"/>
      <c r="F275" s="605"/>
      <c r="G275" s="597"/>
      <c r="H275" s="596"/>
    </row>
    <row r="276" spans="1:8">
      <c r="A276" s="554"/>
      <c r="B276" s="558"/>
      <c r="D276" s="556"/>
      <c r="E276" s="557"/>
      <c r="F276" s="605"/>
      <c r="G276" s="597"/>
      <c r="H276" s="596"/>
    </row>
    <row r="277" spans="1:8">
      <c r="A277" s="577"/>
      <c r="B277" s="558"/>
      <c r="C277" s="558"/>
      <c r="D277" s="556"/>
      <c r="E277" s="557"/>
      <c r="F277" s="605"/>
      <c r="G277" s="597"/>
      <c r="H277" s="596"/>
    </row>
    <row r="278" spans="1:8">
      <c r="A278" s="577"/>
      <c r="B278" s="558"/>
      <c r="C278" s="558"/>
      <c r="D278" s="556"/>
      <c r="E278" s="557"/>
      <c r="F278" s="605"/>
      <c r="G278" s="597"/>
      <c r="H278" s="596"/>
    </row>
    <row r="279" spans="1:8">
      <c r="A279" s="554"/>
      <c r="B279" s="558"/>
      <c r="C279" s="558"/>
      <c r="D279" s="556"/>
      <c r="E279" s="557"/>
      <c r="F279" s="605"/>
      <c r="G279" s="597"/>
      <c r="H279" s="596"/>
    </row>
    <row r="280" spans="1:8">
      <c r="A280" s="577"/>
      <c r="B280" s="558"/>
      <c r="C280" s="558"/>
      <c r="D280" s="556"/>
      <c r="E280" s="557"/>
    </row>
    <row r="281" spans="1:8">
      <c r="A281" s="577"/>
      <c r="B281" s="558"/>
      <c r="C281" s="558"/>
      <c r="D281" s="556"/>
      <c r="E281" s="557"/>
      <c r="F281" s="605"/>
      <c r="G281" s="597"/>
      <c r="H281" s="596"/>
    </row>
    <row r="282" spans="1:8">
      <c r="A282" s="577"/>
      <c r="B282" s="558"/>
      <c r="C282" s="558"/>
      <c r="D282" s="556"/>
      <c r="E282" s="557"/>
      <c r="F282" s="605"/>
      <c r="G282" s="596"/>
    </row>
    <row r="283" spans="1:8">
      <c r="A283" s="554"/>
      <c r="B283" s="541"/>
      <c r="C283" s="558"/>
      <c r="D283" s="556"/>
      <c r="E283" s="557"/>
      <c r="F283" s="605"/>
      <c r="G283" s="596"/>
    </row>
    <row r="284" spans="1:8">
      <c r="A284" s="577"/>
      <c r="B284" s="551"/>
      <c r="D284" s="556"/>
      <c r="E284" s="557"/>
      <c r="F284" s="605"/>
      <c r="G284" s="596"/>
    </row>
    <row r="285" spans="1:8">
      <c r="A285" s="577"/>
      <c r="E285" s="544"/>
      <c r="F285" s="605"/>
      <c r="G285" s="596"/>
    </row>
    <row r="286" spans="1:8">
      <c r="A286" s="554"/>
      <c r="E286" s="544"/>
      <c r="F286" s="605"/>
      <c r="G286" s="596"/>
    </row>
    <row r="287" spans="1:8">
      <c r="A287" s="577"/>
      <c r="B287" s="541"/>
      <c r="F287" s="605"/>
      <c r="G287" s="596"/>
    </row>
    <row r="288" spans="1:8">
      <c r="A288" s="577"/>
      <c r="F288" s="605"/>
      <c r="G288" s="596"/>
    </row>
    <row r="289" spans="1:7">
      <c r="A289" s="577"/>
      <c r="F289" s="605"/>
      <c r="G289" s="596"/>
    </row>
    <row r="290" spans="1:7">
      <c r="A290" s="577"/>
      <c r="E290" s="547"/>
      <c r="F290" s="605"/>
      <c r="G290" s="596"/>
    </row>
    <row r="291" spans="1:7">
      <c r="A291" s="554"/>
      <c r="E291" s="547"/>
      <c r="F291" s="605"/>
      <c r="G291" s="596"/>
    </row>
    <row r="292" spans="1:7">
      <c r="A292" s="577"/>
      <c r="E292" s="547"/>
      <c r="F292" s="605"/>
      <c r="G292" s="596"/>
    </row>
    <row r="293" spans="1:7">
      <c r="A293" s="577"/>
      <c r="E293" s="547"/>
      <c r="F293" s="605"/>
      <c r="G293" s="596"/>
    </row>
    <row r="294" spans="1:7">
      <c r="A294" s="554"/>
      <c r="E294" s="547"/>
      <c r="F294" s="605"/>
      <c r="G294" s="596"/>
    </row>
    <row r="295" spans="1:7">
      <c r="A295" s="577"/>
      <c r="C295" s="558"/>
      <c r="E295" s="547"/>
      <c r="F295" s="605"/>
      <c r="G295" s="596"/>
    </row>
    <row r="296" spans="1:7">
      <c r="A296" s="577"/>
      <c r="C296" s="558"/>
      <c r="D296" s="556"/>
      <c r="E296" s="557"/>
      <c r="F296" s="605"/>
      <c r="G296" s="596"/>
    </row>
    <row r="297" spans="1:7">
      <c r="A297" s="554"/>
      <c r="C297" s="558"/>
      <c r="D297" s="556"/>
      <c r="E297" s="557"/>
      <c r="F297" s="605"/>
      <c r="G297" s="596"/>
    </row>
    <row r="298" spans="1:7">
      <c r="A298" s="577"/>
      <c r="C298" s="558"/>
      <c r="D298" s="556"/>
      <c r="E298" s="557"/>
      <c r="F298" s="605"/>
      <c r="G298" s="596"/>
    </row>
    <row r="299" spans="1:7">
      <c r="A299" s="577"/>
      <c r="C299" s="558"/>
      <c r="D299" s="556"/>
      <c r="E299" s="557"/>
      <c r="F299" s="605"/>
      <c r="G299" s="596"/>
    </row>
    <row r="300" spans="1:7">
      <c r="A300" s="554"/>
      <c r="B300" s="558"/>
      <c r="D300" s="556"/>
      <c r="E300" s="557"/>
      <c r="F300" s="605"/>
      <c r="G300" s="596"/>
    </row>
    <row r="301" spans="1:7">
      <c r="A301" s="577"/>
      <c r="B301" s="558"/>
      <c r="C301" s="558"/>
      <c r="D301" s="556"/>
      <c r="E301" s="557"/>
      <c r="F301" s="605"/>
      <c r="G301" s="596"/>
    </row>
    <row r="302" spans="1:7">
      <c r="A302" s="577"/>
      <c r="B302" s="558"/>
      <c r="C302" s="558"/>
      <c r="D302" s="556"/>
      <c r="E302" s="557"/>
      <c r="F302" s="605"/>
      <c r="G302" s="596"/>
    </row>
    <row r="303" spans="1:7">
      <c r="A303" s="554"/>
      <c r="B303" s="558"/>
      <c r="C303" s="558"/>
      <c r="D303" s="556"/>
      <c r="E303" s="557"/>
      <c r="F303" s="605"/>
      <c r="G303" s="596"/>
    </row>
    <row r="304" spans="1:7">
      <c r="A304" s="577"/>
      <c r="B304" s="558"/>
      <c r="C304" s="558"/>
      <c r="D304" s="556"/>
      <c r="E304" s="557"/>
      <c r="F304" s="605"/>
      <c r="G304" s="596"/>
    </row>
    <row r="305" spans="1:7">
      <c r="A305" s="577"/>
      <c r="B305" s="558"/>
      <c r="C305" s="558"/>
      <c r="D305" s="556"/>
      <c r="E305" s="557"/>
      <c r="F305" s="605"/>
      <c r="G305" s="596"/>
    </row>
    <row r="306" spans="1:7">
      <c r="A306" s="554"/>
      <c r="B306" s="558"/>
      <c r="C306" s="558"/>
      <c r="D306" s="556"/>
      <c r="E306" s="557"/>
      <c r="F306" s="605"/>
      <c r="G306" s="596"/>
    </row>
    <row r="307" spans="1:7">
      <c r="A307" s="577"/>
      <c r="B307" s="541"/>
      <c r="C307" s="558"/>
      <c r="D307" s="556"/>
      <c r="E307" s="557"/>
      <c r="F307" s="605"/>
      <c r="G307" s="596"/>
    </row>
    <row r="308" spans="1:7">
      <c r="A308" s="577"/>
      <c r="B308" s="551"/>
      <c r="D308" s="556"/>
      <c r="E308" s="557"/>
      <c r="F308" s="605"/>
      <c r="G308" s="596"/>
    </row>
    <row r="309" spans="1:7">
      <c r="A309" s="577"/>
      <c r="E309" s="544"/>
      <c r="F309" s="605"/>
      <c r="G309" s="596"/>
    </row>
    <row r="310" spans="1:7">
      <c r="A310" s="577"/>
      <c r="E310" s="544"/>
      <c r="F310" s="605"/>
      <c r="G310" s="596"/>
    </row>
    <row r="311" spans="1:7">
      <c r="A311" s="577"/>
      <c r="B311" s="541"/>
      <c r="F311" s="605"/>
      <c r="G311" s="596"/>
    </row>
    <row r="312" spans="1:7">
      <c r="A312" s="577"/>
      <c r="F312" s="605"/>
      <c r="G312" s="596"/>
    </row>
    <row r="313" spans="1:7">
      <c r="A313" s="577"/>
      <c r="F313" s="605"/>
      <c r="G313" s="596"/>
    </row>
    <row r="314" spans="1:7">
      <c r="A314" s="577"/>
      <c r="E314" s="547"/>
      <c r="F314" s="605"/>
      <c r="G314" s="596"/>
    </row>
    <row r="315" spans="1:7">
      <c r="A315" s="554"/>
      <c r="E315" s="547"/>
      <c r="F315" s="605"/>
      <c r="G315" s="596"/>
    </row>
    <row r="316" spans="1:7">
      <c r="A316" s="577"/>
      <c r="E316" s="547"/>
      <c r="F316" s="605"/>
      <c r="G316" s="596"/>
    </row>
    <row r="317" spans="1:7">
      <c r="A317" s="577"/>
      <c r="E317" s="547"/>
      <c r="F317" s="605"/>
      <c r="G317" s="596"/>
    </row>
    <row r="318" spans="1:7">
      <c r="A318" s="554"/>
      <c r="C318" s="558"/>
      <c r="E318" s="547"/>
      <c r="F318" s="605"/>
      <c r="G318" s="596"/>
    </row>
    <row r="319" spans="1:7">
      <c r="A319" s="577"/>
      <c r="C319" s="558"/>
      <c r="D319" s="556"/>
      <c r="E319" s="557"/>
      <c r="F319" s="605"/>
      <c r="G319" s="596"/>
    </row>
    <row r="320" spans="1:7">
      <c r="A320" s="577"/>
      <c r="C320" s="558"/>
      <c r="D320" s="556"/>
      <c r="E320" s="557"/>
      <c r="F320" s="605"/>
      <c r="G320" s="596"/>
    </row>
    <row r="321" spans="1:7">
      <c r="A321" s="554"/>
      <c r="C321" s="558"/>
      <c r="D321" s="556"/>
      <c r="E321" s="557"/>
      <c r="F321" s="605"/>
      <c r="G321" s="596"/>
    </row>
    <row r="322" spans="1:7">
      <c r="A322" s="577"/>
      <c r="C322" s="558"/>
      <c r="D322" s="556"/>
      <c r="E322" s="557"/>
      <c r="F322" s="605"/>
      <c r="G322" s="596"/>
    </row>
    <row r="323" spans="1:7">
      <c r="A323" s="577"/>
      <c r="B323" s="558"/>
      <c r="D323" s="556"/>
      <c r="E323" s="557"/>
      <c r="F323" s="605"/>
      <c r="G323" s="596"/>
    </row>
    <row r="324" spans="1:7">
      <c r="A324" s="554"/>
      <c r="B324" s="558"/>
      <c r="C324" s="558"/>
      <c r="D324" s="556"/>
      <c r="E324" s="557"/>
      <c r="F324" s="605"/>
      <c r="G324" s="596"/>
    </row>
    <row r="325" spans="1:7">
      <c r="A325" s="577"/>
      <c r="B325" s="558"/>
      <c r="C325" s="558"/>
      <c r="D325" s="556"/>
      <c r="E325" s="557"/>
      <c r="F325" s="605"/>
      <c r="G325" s="596"/>
    </row>
    <row r="326" spans="1:7">
      <c r="A326" s="577"/>
      <c r="B326" s="558"/>
      <c r="C326" s="558"/>
      <c r="D326" s="556"/>
      <c r="E326" s="557"/>
      <c r="F326" s="605"/>
      <c r="G326" s="596"/>
    </row>
    <row r="327" spans="1:7">
      <c r="A327" s="554"/>
      <c r="B327" s="558"/>
      <c r="C327" s="558"/>
      <c r="D327" s="556"/>
      <c r="E327" s="557"/>
      <c r="F327" s="605"/>
      <c r="G327" s="596"/>
    </row>
    <row r="328" spans="1:7">
      <c r="A328" s="577"/>
      <c r="B328" s="558"/>
      <c r="C328" s="558"/>
      <c r="D328" s="556"/>
      <c r="E328" s="557"/>
      <c r="F328" s="605"/>
      <c r="G328" s="596"/>
    </row>
    <row r="329" spans="1:7">
      <c r="A329" s="577"/>
      <c r="B329" s="558"/>
      <c r="C329" s="558"/>
      <c r="D329" s="556"/>
      <c r="E329" s="557"/>
      <c r="F329" s="605"/>
      <c r="G329" s="596"/>
    </row>
    <row r="330" spans="1:7">
      <c r="A330" s="554"/>
      <c r="B330" s="541"/>
      <c r="C330" s="558"/>
      <c r="D330" s="556"/>
      <c r="E330" s="557"/>
      <c r="F330" s="605"/>
      <c r="G330" s="596"/>
    </row>
    <row r="331" spans="1:7">
      <c r="A331" s="577"/>
      <c r="B331" s="551"/>
      <c r="D331" s="556"/>
      <c r="E331" s="557"/>
      <c r="F331" s="605"/>
      <c r="G331" s="596"/>
    </row>
    <row r="332" spans="1:7">
      <c r="A332" s="577"/>
      <c r="B332" s="551"/>
      <c r="E332" s="544"/>
      <c r="F332" s="605"/>
      <c r="G332" s="596"/>
    </row>
    <row r="333" spans="1:7">
      <c r="A333" s="577"/>
      <c r="B333" s="551"/>
      <c r="E333" s="544"/>
      <c r="F333" s="605"/>
      <c r="G333" s="596"/>
    </row>
    <row r="334" spans="1:7">
      <c r="A334" s="577"/>
      <c r="B334" s="541"/>
      <c r="E334" s="544"/>
      <c r="F334" s="605"/>
      <c r="G334" s="596"/>
    </row>
    <row r="335" spans="1:7">
      <c r="A335" s="577"/>
      <c r="E335" s="544"/>
      <c r="F335" s="605"/>
      <c r="G335" s="596"/>
    </row>
    <row r="336" spans="1:7">
      <c r="A336" s="577"/>
      <c r="F336" s="605"/>
      <c r="G336" s="596"/>
    </row>
    <row r="337" spans="1:7">
      <c r="A337" s="577"/>
      <c r="E337" s="547"/>
      <c r="F337" s="605"/>
      <c r="G337" s="596"/>
    </row>
    <row r="338" spans="1:7">
      <c r="A338" s="554"/>
      <c r="E338" s="547"/>
      <c r="F338" s="605"/>
      <c r="G338" s="596"/>
    </row>
    <row r="339" spans="1:7">
      <c r="A339" s="577"/>
      <c r="E339" s="547"/>
      <c r="F339" s="605"/>
      <c r="G339" s="596"/>
    </row>
    <row r="340" spans="1:7">
      <c r="A340" s="577"/>
      <c r="E340" s="547"/>
      <c r="F340" s="605"/>
      <c r="G340" s="596"/>
    </row>
    <row r="341" spans="1:7">
      <c r="A341" s="554"/>
      <c r="E341" s="547"/>
      <c r="F341" s="605"/>
      <c r="G341" s="596"/>
    </row>
    <row r="342" spans="1:7">
      <c r="A342" s="577"/>
      <c r="E342" s="547"/>
      <c r="F342" s="605"/>
      <c r="G342" s="596"/>
    </row>
    <row r="343" spans="1:7">
      <c r="A343" s="577"/>
      <c r="C343" s="558"/>
      <c r="E343" s="547"/>
      <c r="F343" s="605"/>
      <c r="G343" s="596"/>
    </row>
    <row r="344" spans="1:7">
      <c r="A344" s="554"/>
      <c r="C344" s="558"/>
      <c r="D344" s="556"/>
      <c r="E344" s="557"/>
      <c r="F344" s="605"/>
      <c r="G344" s="596"/>
    </row>
    <row r="345" spans="1:7">
      <c r="A345" s="577"/>
      <c r="C345" s="558"/>
      <c r="D345" s="556"/>
      <c r="E345" s="557"/>
      <c r="F345" s="605"/>
      <c r="G345" s="596"/>
    </row>
    <row r="346" spans="1:7">
      <c r="A346" s="577"/>
      <c r="C346" s="558"/>
      <c r="D346" s="556"/>
      <c r="E346" s="557"/>
      <c r="F346" s="605"/>
      <c r="G346" s="596"/>
    </row>
    <row r="347" spans="1:7">
      <c r="A347" s="554"/>
      <c r="C347" s="558"/>
      <c r="D347" s="556"/>
      <c r="E347" s="557"/>
      <c r="F347" s="605"/>
      <c r="G347" s="596"/>
    </row>
    <row r="348" spans="1:7">
      <c r="A348" s="577"/>
      <c r="B348" s="558"/>
      <c r="D348" s="556"/>
      <c r="E348" s="557"/>
      <c r="F348" s="605"/>
      <c r="G348" s="596"/>
    </row>
    <row r="349" spans="1:7">
      <c r="A349" s="577"/>
      <c r="B349" s="558"/>
      <c r="C349" s="558"/>
      <c r="D349" s="556"/>
      <c r="E349" s="557"/>
      <c r="F349" s="605"/>
      <c r="G349" s="596"/>
    </row>
    <row r="350" spans="1:7">
      <c r="A350" s="554"/>
      <c r="B350" s="558"/>
      <c r="C350" s="558"/>
      <c r="D350" s="556"/>
      <c r="E350" s="557"/>
      <c r="F350" s="605"/>
      <c r="G350" s="596"/>
    </row>
    <row r="351" spans="1:7">
      <c r="A351" s="577"/>
      <c r="B351" s="558"/>
      <c r="C351" s="558"/>
      <c r="D351" s="556"/>
      <c r="E351" s="557"/>
      <c r="F351" s="605"/>
      <c r="G351" s="596"/>
    </row>
    <row r="352" spans="1:7">
      <c r="A352" s="577"/>
      <c r="B352" s="558"/>
      <c r="C352" s="558"/>
      <c r="D352" s="556"/>
      <c r="E352" s="557"/>
      <c r="F352" s="605"/>
      <c r="G352" s="596"/>
    </row>
    <row r="353" spans="1:8">
      <c r="A353" s="554"/>
      <c r="B353" s="558"/>
      <c r="C353" s="558"/>
      <c r="D353" s="556"/>
      <c r="E353" s="557"/>
      <c r="F353" s="605"/>
      <c r="G353" s="596"/>
    </row>
    <row r="354" spans="1:8">
      <c r="A354" s="577"/>
      <c r="B354" s="558"/>
      <c r="C354" s="558"/>
      <c r="D354" s="556"/>
      <c r="E354" s="557"/>
      <c r="F354" s="605"/>
      <c r="G354" s="596"/>
    </row>
    <row r="355" spans="1:8">
      <c r="A355" s="577"/>
      <c r="B355" s="541"/>
      <c r="C355" s="558"/>
      <c r="D355" s="556"/>
      <c r="E355" s="557"/>
      <c r="F355" s="605"/>
      <c r="G355" s="596"/>
    </row>
    <row r="356" spans="1:8">
      <c r="A356" s="554"/>
      <c r="B356" s="551"/>
      <c r="D356" s="556"/>
      <c r="E356" s="557"/>
      <c r="F356" s="605"/>
      <c r="G356" s="596"/>
    </row>
    <row r="357" spans="1:8">
      <c r="A357" s="554"/>
      <c r="B357" s="551"/>
      <c r="E357" s="544"/>
      <c r="F357" s="605"/>
      <c r="G357" s="597"/>
    </row>
    <row r="358" spans="1:8">
      <c r="A358" s="577"/>
      <c r="B358" s="551"/>
      <c r="E358" s="544"/>
      <c r="F358" s="605"/>
      <c r="G358" s="606"/>
      <c r="H358" s="596"/>
    </row>
    <row r="359" spans="1:8">
      <c r="A359" s="577"/>
      <c r="B359" s="541"/>
      <c r="E359" s="544"/>
      <c r="F359" s="605"/>
      <c r="G359" s="606"/>
      <c r="H359" s="607"/>
    </row>
    <row r="360" spans="1:8">
      <c r="A360" s="577"/>
      <c r="B360" s="511"/>
      <c r="E360" s="544"/>
      <c r="F360" s="605"/>
      <c r="G360" s="606"/>
      <c r="H360" s="607"/>
    </row>
    <row r="361" spans="1:8">
      <c r="A361" s="577"/>
      <c r="C361" s="511"/>
      <c r="E361" s="544"/>
      <c r="F361" s="605"/>
      <c r="G361" s="606"/>
      <c r="H361" s="607"/>
    </row>
    <row r="362" spans="1:8">
      <c r="A362" s="577"/>
      <c r="E362" s="557"/>
      <c r="H362" s="607"/>
    </row>
    <row r="363" spans="1:8">
      <c r="A363" s="554"/>
      <c r="B363" s="511"/>
      <c r="E363" s="557"/>
      <c r="F363" s="605"/>
      <c r="G363" s="606"/>
      <c r="H363" s="607"/>
    </row>
    <row r="364" spans="1:8">
      <c r="A364" s="577"/>
      <c r="B364" s="511"/>
      <c r="E364" s="557"/>
      <c r="F364" s="605"/>
      <c r="G364" s="606"/>
      <c r="H364" s="607"/>
    </row>
    <row r="365" spans="1:8">
      <c r="A365" s="577"/>
      <c r="C365" s="511"/>
      <c r="E365" s="547"/>
      <c r="F365" s="605"/>
      <c r="G365" s="606"/>
      <c r="H365" s="607"/>
    </row>
    <row r="366" spans="1:8">
      <c r="A366" s="554"/>
      <c r="E366" s="557"/>
      <c r="F366" s="605"/>
      <c r="G366" s="606"/>
      <c r="H366" s="607"/>
    </row>
    <row r="367" spans="1:8">
      <c r="A367" s="577"/>
      <c r="B367" s="511"/>
      <c r="E367" s="557"/>
      <c r="F367" s="605"/>
      <c r="G367" s="606"/>
      <c r="H367" s="607"/>
    </row>
    <row r="368" spans="1:8">
      <c r="A368" s="577"/>
      <c r="E368" s="557"/>
      <c r="F368" s="605"/>
      <c r="G368" s="606"/>
      <c r="H368" s="607"/>
    </row>
    <row r="369" spans="1:8">
      <c r="A369" s="554"/>
      <c r="C369" s="558"/>
      <c r="E369" s="547"/>
      <c r="F369" s="605"/>
      <c r="G369" s="606"/>
      <c r="H369" s="607"/>
    </row>
    <row r="370" spans="1:8">
      <c r="A370" s="577"/>
      <c r="C370" s="558"/>
      <c r="D370" s="556"/>
      <c r="E370" s="557"/>
      <c r="F370" s="605"/>
      <c r="G370" s="606"/>
      <c r="H370" s="607"/>
    </row>
    <row r="371" spans="1:8">
      <c r="A371" s="577"/>
      <c r="D371" s="556"/>
      <c r="E371" s="557"/>
      <c r="G371" s="606"/>
      <c r="H371" s="607"/>
    </row>
    <row r="372" spans="1:8">
      <c r="A372" s="554"/>
      <c r="E372" s="547"/>
      <c r="F372" s="605"/>
      <c r="G372" s="608"/>
    </row>
    <row r="373" spans="1:8">
      <c r="A373" s="554"/>
      <c r="E373" s="547"/>
      <c r="F373" s="605"/>
      <c r="G373" s="608"/>
    </row>
    <row r="374" spans="1:8">
      <c r="A374" s="577"/>
      <c r="D374" s="556"/>
      <c r="E374" s="557"/>
      <c r="G374" s="608"/>
    </row>
    <row r="375" spans="1:8">
      <c r="A375" s="577"/>
      <c r="B375" s="558"/>
      <c r="D375" s="556"/>
      <c r="E375" s="557"/>
      <c r="G375" s="608"/>
    </row>
    <row r="376" spans="1:8">
      <c r="A376" s="554"/>
      <c r="C376" s="558"/>
      <c r="D376" s="556"/>
      <c r="E376" s="557"/>
      <c r="G376" s="608"/>
    </row>
    <row r="377" spans="1:8">
      <c r="A377" s="554"/>
      <c r="D377" s="556"/>
      <c r="E377" s="557"/>
      <c r="G377" s="608"/>
    </row>
    <row r="378" spans="1:8">
      <c r="A378" s="577"/>
      <c r="C378" s="558"/>
      <c r="E378" s="547"/>
      <c r="G378" s="597"/>
      <c r="H378" s="596"/>
    </row>
    <row r="379" spans="1:8">
      <c r="A379" s="577"/>
      <c r="C379" s="558"/>
      <c r="D379" s="556"/>
      <c r="E379" s="557"/>
      <c r="F379" s="605"/>
      <c r="G379" s="597"/>
      <c r="H379" s="596"/>
    </row>
    <row r="380" spans="1:8">
      <c r="A380" s="554"/>
      <c r="C380" s="558"/>
      <c r="D380" s="556"/>
      <c r="E380" s="557"/>
      <c r="F380" s="605"/>
      <c r="G380" s="597"/>
      <c r="H380" s="596"/>
    </row>
    <row r="381" spans="1:8">
      <c r="A381" s="554"/>
      <c r="C381" s="558"/>
      <c r="D381" s="556"/>
      <c r="E381" s="557"/>
      <c r="F381" s="605"/>
      <c r="G381" s="597"/>
      <c r="H381" s="596"/>
    </row>
    <row r="382" spans="1:8">
      <c r="A382" s="577"/>
      <c r="C382" s="558"/>
      <c r="D382" s="556"/>
      <c r="E382" s="557"/>
      <c r="F382" s="605"/>
      <c r="G382" s="596"/>
    </row>
    <row r="383" spans="1:8">
      <c r="A383" s="577"/>
      <c r="B383" s="558"/>
      <c r="D383" s="556"/>
      <c r="E383" s="557"/>
      <c r="F383" s="605"/>
      <c r="G383" s="596"/>
    </row>
    <row r="384" spans="1:8">
      <c r="A384" s="554"/>
      <c r="B384" s="558"/>
      <c r="C384" s="558"/>
      <c r="D384" s="556"/>
      <c r="E384" s="557"/>
      <c r="F384" s="605"/>
      <c r="G384" s="596"/>
    </row>
    <row r="385" spans="1:8">
      <c r="A385" s="554"/>
      <c r="B385" s="558"/>
      <c r="C385" s="558"/>
      <c r="D385" s="556"/>
      <c r="E385" s="557"/>
      <c r="F385" s="605"/>
      <c r="G385" s="596"/>
    </row>
    <row r="386" spans="1:8">
      <c r="A386" s="577"/>
      <c r="B386" s="558"/>
      <c r="C386" s="558"/>
      <c r="D386" s="556"/>
      <c r="E386" s="557"/>
      <c r="F386" s="605"/>
      <c r="G386" s="596"/>
    </row>
    <row r="387" spans="1:8">
      <c r="A387" s="577"/>
      <c r="B387" s="558"/>
      <c r="C387" s="558"/>
      <c r="D387" s="556"/>
      <c r="E387" s="557"/>
      <c r="F387" s="605"/>
      <c r="G387" s="596"/>
    </row>
    <row r="388" spans="1:8">
      <c r="A388" s="554"/>
      <c r="B388" s="558"/>
      <c r="C388" s="558"/>
      <c r="D388" s="556"/>
      <c r="E388" s="557"/>
      <c r="F388" s="605"/>
      <c r="G388" s="596"/>
    </row>
    <row r="389" spans="1:8">
      <c r="A389" s="554"/>
      <c r="B389" s="558"/>
      <c r="C389" s="558"/>
      <c r="D389" s="556"/>
      <c r="E389" s="557"/>
      <c r="F389" s="605"/>
      <c r="G389" s="596"/>
    </row>
    <row r="390" spans="1:8">
      <c r="A390" s="577"/>
      <c r="B390" s="541"/>
      <c r="C390" s="558"/>
      <c r="D390" s="556"/>
      <c r="E390" s="557"/>
      <c r="F390" s="605"/>
      <c r="G390" s="596"/>
    </row>
    <row r="391" spans="1:8">
      <c r="A391" s="577"/>
      <c r="B391" s="551"/>
      <c r="D391" s="556"/>
      <c r="E391" s="557"/>
      <c r="F391" s="605"/>
      <c r="G391" s="596"/>
    </row>
    <row r="392" spans="1:8">
      <c r="A392" s="577"/>
      <c r="B392" s="541"/>
      <c r="E392" s="544"/>
      <c r="F392" s="605"/>
      <c r="G392" s="596"/>
    </row>
    <row r="393" spans="1:8">
      <c r="A393" s="577"/>
      <c r="B393" s="551"/>
      <c r="E393" s="544"/>
      <c r="F393" s="605"/>
      <c r="G393" s="596"/>
    </row>
    <row r="394" spans="1:8">
      <c r="A394" s="554"/>
      <c r="B394" s="551"/>
      <c r="E394" s="544"/>
      <c r="F394" s="605"/>
      <c r="G394" s="597"/>
      <c r="H394" s="596"/>
    </row>
    <row r="395" spans="1:8">
      <c r="A395" s="554"/>
      <c r="C395" s="558"/>
      <c r="E395" s="544"/>
      <c r="F395" s="605"/>
      <c r="G395" s="606"/>
      <c r="H395" s="607"/>
    </row>
    <row r="396" spans="1:8">
      <c r="A396" s="577"/>
      <c r="D396" s="556"/>
      <c r="E396" s="557"/>
      <c r="F396" s="605"/>
      <c r="G396" s="609"/>
      <c r="H396" s="607"/>
    </row>
    <row r="397" spans="1:8">
      <c r="A397" s="554"/>
      <c r="H397" s="596"/>
    </row>
    <row r="398" spans="1:8">
      <c r="A398" s="577"/>
    </row>
    <row r="399" spans="1:8">
      <c r="A399" s="577"/>
    </row>
    <row r="400" spans="1:8">
      <c r="A400" s="577"/>
    </row>
    <row r="401" spans="1:8">
      <c r="A401" s="554"/>
    </row>
    <row r="402" spans="1:8">
      <c r="A402" s="577"/>
    </row>
    <row r="403" spans="1:8">
      <c r="A403" s="577"/>
    </row>
    <row r="404" spans="1:8">
      <c r="A404" s="577"/>
    </row>
    <row r="405" spans="1:8">
      <c r="A405" s="554"/>
    </row>
    <row r="406" spans="1:8">
      <c r="A406" s="577"/>
    </row>
    <row r="413" spans="1:8">
      <c r="A413" s="577"/>
      <c r="E413" s="547"/>
      <c r="F413" s="605"/>
      <c r="G413" s="597"/>
      <c r="H413" s="596"/>
    </row>
    <row r="414" spans="1:8">
      <c r="A414" s="577"/>
      <c r="E414" s="547"/>
      <c r="F414" s="605"/>
      <c r="G414" s="597"/>
      <c r="H414" s="596"/>
    </row>
    <row r="415" spans="1:8">
      <c r="A415" s="577"/>
      <c r="E415" s="547"/>
      <c r="F415" s="605"/>
      <c r="G415" s="597"/>
      <c r="H415" s="596"/>
    </row>
    <row r="416" spans="1:8">
      <c r="A416" s="554"/>
      <c r="B416" s="511"/>
      <c r="E416" s="547"/>
      <c r="F416" s="605"/>
      <c r="G416" s="597"/>
      <c r="H416" s="596"/>
    </row>
    <row r="417" spans="1:8">
      <c r="A417" s="577"/>
      <c r="B417" s="511"/>
      <c r="C417" s="511"/>
      <c r="E417" s="547"/>
      <c r="F417" s="605"/>
      <c r="G417" s="597"/>
      <c r="H417" s="596"/>
    </row>
    <row r="418" spans="1:8">
      <c r="A418" s="554"/>
      <c r="B418" s="511"/>
      <c r="C418" s="511"/>
      <c r="D418" s="554"/>
      <c r="E418" s="554"/>
      <c r="G418" s="597"/>
      <c r="H418" s="596"/>
    </row>
    <row r="419" spans="1:8">
      <c r="A419" s="577"/>
      <c r="B419" s="511"/>
      <c r="C419" s="511"/>
      <c r="D419" s="554"/>
      <c r="E419" s="554"/>
      <c r="G419" s="597"/>
      <c r="H419" s="596"/>
    </row>
    <row r="420" spans="1:8">
      <c r="A420" s="577"/>
      <c r="C420" s="511"/>
      <c r="D420" s="554"/>
      <c r="E420" s="554"/>
      <c r="G420" s="597"/>
      <c r="H420" s="596"/>
    </row>
    <row r="421" spans="1:8">
      <c r="A421" s="577"/>
      <c r="D421" s="554"/>
      <c r="E421" s="554"/>
      <c r="G421" s="597"/>
      <c r="H421" s="596"/>
    </row>
    <row r="422" spans="1:8">
      <c r="A422" s="554"/>
      <c r="B422" s="511"/>
      <c r="E422" s="547"/>
      <c r="F422" s="605"/>
      <c r="G422" s="597"/>
      <c r="H422" s="596"/>
    </row>
    <row r="423" spans="1:8">
      <c r="A423" s="577"/>
      <c r="C423" s="511"/>
      <c r="E423" s="547"/>
      <c r="F423" s="605"/>
      <c r="G423" s="597"/>
      <c r="H423" s="596"/>
    </row>
    <row r="424" spans="1:8">
      <c r="A424" s="577"/>
      <c r="B424" s="511"/>
      <c r="E424" s="547"/>
      <c r="F424" s="605"/>
      <c r="G424" s="597"/>
      <c r="H424" s="596"/>
    </row>
    <row r="425" spans="1:8">
      <c r="A425" s="577"/>
      <c r="C425" s="511"/>
      <c r="E425" s="547"/>
      <c r="F425" s="605"/>
      <c r="G425" s="597"/>
      <c r="H425" s="596"/>
    </row>
    <row r="426" spans="1:8">
      <c r="A426" s="554"/>
      <c r="E426" s="547"/>
      <c r="F426" s="605"/>
      <c r="G426" s="597"/>
      <c r="H426" s="596"/>
    </row>
    <row r="427" spans="1:8">
      <c r="A427" s="577"/>
      <c r="E427" s="547"/>
      <c r="F427" s="605"/>
      <c r="G427" s="597"/>
      <c r="H427" s="596"/>
    </row>
    <row r="428" spans="1:8">
      <c r="A428" s="554"/>
      <c r="E428" s="547"/>
      <c r="F428" s="605"/>
      <c r="G428" s="597"/>
      <c r="H428" s="596"/>
    </row>
    <row r="429" spans="1:8">
      <c r="A429" s="577"/>
      <c r="C429" s="558"/>
      <c r="E429" s="547"/>
      <c r="F429" s="605"/>
      <c r="G429" s="597"/>
      <c r="H429" s="596"/>
    </row>
    <row r="430" spans="1:8">
      <c r="A430" s="554"/>
      <c r="C430" s="558"/>
      <c r="D430" s="556"/>
      <c r="E430" s="557"/>
      <c r="F430" s="605"/>
      <c r="G430" s="596"/>
    </row>
    <row r="431" spans="1:8">
      <c r="A431" s="577"/>
      <c r="C431" s="558"/>
      <c r="D431" s="556"/>
      <c r="E431" s="557"/>
      <c r="F431" s="605"/>
      <c r="G431" s="596"/>
    </row>
    <row r="432" spans="1:8">
      <c r="A432" s="554"/>
      <c r="C432" s="558"/>
      <c r="D432" s="556"/>
      <c r="E432" s="557"/>
      <c r="F432" s="605"/>
      <c r="G432" s="596"/>
    </row>
    <row r="433" spans="1:8">
      <c r="A433" s="577"/>
      <c r="C433" s="558"/>
      <c r="D433" s="556"/>
      <c r="E433" s="557"/>
      <c r="F433" s="605"/>
      <c r="G433" s="596"/>
    </row>
    <row r="434" spans="1:8">
      <c r="A434" s="554"/>
      <c r="B434" s="558"/>
      <c r="D434" s="556"/>
      <c r="E434" s="557"/>
      <c r="F434" s="605"/>
      <c r="G434" s="596"/>
    </row>
    <row r="435" spans="1:8">
      <c r="A435" s="577"/>
      <c r="B435" s="558"/>
      <c r="C435" s="558"/>
      <c r="D435" s="556"/>
      <c r="E435" s="557"/>
      <c r="F435" s="605"/>
      <c r="G435" s="596"/>
    </row>
    <row r="436" spans="1:8">
      <c r="A436" s="554"/>
      <c r="B436" s="558"/>
      <c r="C436" s="558"/>
      <c r="D436" s="556"/>
      <c r="E436" s="557"/>
      <c r="F436" s="605"/>
      <c r="G436" s="596"/>
    </row>
    <row r="437" spans="1:8">
      <c r="A437" s="577"/>
      <c r="B437" s="558"/>
      <c r="C437" s="558"/>
      <c r="D437" s="556"/>
      <c r="E437" s="557"/>
      <c r="F437" s="605"/>
      <c r="G437" s="596"/>
    </row>
    <row r="438" spans="1:8">
      <c r="A438" s="554"/>
      <c r="B438" s="558"/>
      <c r="C438" s="558"/>
      <c r="D438" s="556"/>
      <c r="E438" s="557"/>
      <c r="F438" s="605"/>
      <c r="G438" s="596"/>
    </row>
    <row r="439" spans="1:8">
      <c r="A439" s="577"/>
      <c r="B439" s="558"/>
      <c r="C439" s="558"/>
      <c r="D439" s="556"/>
      <c r="E439" s="557"/>
      <c r="F439" s="605"/>
      <c r="G439" s="596"/>
    </row>
    <row r="440" spans="1:8">
      <c r="A440" s="554"/>
      <c r="B440" s="558"/>
      <c r="C440" s="558"/>
      <c r="D440" s="556"/>
      <c r="E440" s="557"/>
      <c r="F440" s="605"/>
      <c r="G440" s="596"/>
    </row>
    <row r="441" spans="1:8">
      <c r="A441" s="577"/>
      <c r="B441" s="541"/>
      <c r="C441" s="558"/>
      <c r="D441" s="556"/>
      <c r="E441" s="557"/>
      <c r="F441" s="605"/>
      <c r="G441" s="596"/>
    </row>
    <row r="442" spans="1:8">
      <c r="A442" s="554"/>
      <c r="B442" s="551"/>
      <c r="D442" s="556"/>
      <c r="E442" s="557"/>
      <c r="F442" s="605"/>
      <c r="G442" s="596"/>
    </row>
    <row r="443" spans="1:8">
      <c r="A443" s="577"/>
      <c r="B443" s="511"/>
      <c r="E443" s="544"/>
      <c r="F443" s="605"/>
      <c r="G443" s="597"/>
      <c r="H443" s="596"/>
    </row>
    <row r="444" spans="1:8">
      <c r="A444" s="577"/>
      <c r="B444" s="511"/>
      <c r="C444" s="511"/>
      <c r="E444" s="544"/>
      <c r="F444" s="605"/>
      <c r="G444" s="606"/>
      <c r="H444" s="607"/>
    </row>
    <row r="445" spans="1:8">
      <c r="A445" s="554"/>
      <c r="B445" s="541"/>
      <c r="C445" s="511"/>
      <c r="D445" s="511"/>
      <c r="E445" s="511"/>
      <c r="G445" s="608"/>
    </row>
    <row r="446" spans="1:8">
      <c r="A446" s="577"/>
      <c r="B446" s="511"/>
      <c r="C446" s="511"/>
      <c r="D446" s="554"/>
      <c r="E446" s="554"/>
    </row>
    <row r="447" spans="1:8">
      <c r="A447" s="577"/>
      <c r="B447" s="511"/>
      <c r="C447" s="511"/>
      <c r="D447" s="554"/>
      <c r="E447" s="554"/>
    </row>
    <row r="448" spans="1:8">
      <c r="A448" s="577"/>
      <c r="B448" s="511"/>
      <c r="C448" s="511"/>
      <c r="D448" s="554"/>
      <c r="E448" s="554"/>
      <c r="F448" s="605"/>
      <c r="G448" s="597"/>
      <c r="H448" s="596"/>
    </row>
    <row r="449" spans="1:8">
      <c r="A449" s="554"/>
      <c r="B449" s="511"/>
      <c r="C449" s="511"/>
      <c r="D449" s="554"/>
      <c r="E449" s="554"/>
      <c r="F449" s="605"/>
      <c r="G449" s="597"/>
      <c r="H449" s="596"/>
    </row>
    <row r="450" spans="1:8">
      <c r="A450" s="577"/>
      <c r="B450" s="511"/>
      <c r="C450" s="511"/>
      <c r="D450" s="554"/>
      <c r="E450" s="554"/>
      <c r="F450" s="605"/>
      <c r="G450" s="597"/>
      <c r="H450" s="596"/>
    </row>
    <row r="451" spans="1:8">
      <c r="A451" s="554"/>
      <c r="C451" s="511"/>
      <c r="D451" s="554"/>
      <c r="E451" s="554"/>
      <c r="F451" s="605"/>
      <c r="G451" s="597"/>
      <c r="H451" s="596"/>
    </row>
    <row r="452" spans="1:8">
      <c r="A452" s="577"/>
      <c r="C452" s="558"/>
      <c r="D452" s="554"/>
      <c r="E452" s="554"/>
      <c r="F452" s="605"/>
      <c r="G452" s="597"/>
      <c r="H452" s="596"/>
    </row>
    <row r="453" spans="1:8">
      <c r="A453" s="577"/>
      <c r="C453" s="558"/>
      <c r="D453" s="556"/>
      <c r="E453" s="557"/>
      <c r="F453" s="605"/>
      <c r="G453" s="597"/>
      <c r="H453" s="596"/>
    </row>
    <row r="454" spans="1:8">
      <c r="A454" s="577"/>
      <c r="C454" s="558"/>
      <c r="D454" s="556"/>
      <c r="E454" s="557"/>
      <c r="F454" s="605"/>
      <c r="G454" s="597"/>
      <c r="H454" s="596"/>
    </row>
    <row r="455" spans="1:8">
      <c r="A455" s="554"/>
      <c r="C455" s="558"/>
      <c r="D455" s="556"/>
      <c r="E455" s="557"/>
      <c r="F455" s="605"/>
      <c r="G455" s="597"/>
      <c r="H455" s="596"/>
    </row>
    <row r="456" spans="1:8">
      <c r="A456" s="577"/>
      <c r="C456" s="558"/>
      <c r="D456" s="556"/>
      <c r="E456" s="557"/>
      <c r="F456" s="605"/>
      <c r="G456" s="597"/>
      <c r="H456" s="596"/>
    </row>
    <row r="457" spans="1:8">
      <c r="A457" s="577"/>
      <c r="B457" s="558"/>
      <c r="D457" s="556"/>
      <c r="E457" s="557"/>
      <c r="F457" s="605"/>
      <c r="G457" s="597"/>
      <c r="H457" s="596"/>
    </row>
    <row r="458" spans="1:8">
      <c r="A458" s="577"/>
      <c r="B458" s="558"/>
      <c r="C458" s="558"/>
      <c r="D458" s="556"/>
      <c r="E458" s="557"/>
      <c r="F458" s="605"/>
      <c r="G458" s="597"/>
      <c r="H458" s="596"/>
    </row>
    <row r="459" spans="1:8">
      <c r="A459" s="554"/>
      <c r="B459" s="558"/>
      <c r="C459" s="558"/>
      <c r="D459" s="556"/>
      <c r="E459" s="557"/>
      <c r="F459" s="605"/>
      <c r="G459" s="597"/>
      <c r="H459" s="596"/>
    </row>
    <row r="460" spans="1:8">
      <c r="A460" s="577"/>
      <c r="B460" s="558"/>
      <c r="C460" s="558"/>
      <c r="D460" s="556"/>
      <c r="E460" s="557"/>
      <c r="F460" s="605"/>
      <c r="G460" s="597"/>
      <c r="H460" s="596"/>
    </row>
    <row r="461" spans="1:8">
      <c r="A461" s="577"/>
      <c r="B461" s="558"/>
      <c r="C461" s="558"/>
      <c r="D461" s="556"/>
      <c r="E461" s="557"/>
      <c r="F461" s="605"/>
      <c r="G461" s="597"/>
      <c r="H461" s="596"/>
    </row>
    <row r="462" spans="1:8">
      <c r="A462" s="577"/>
      <c r="B462" s="558"/>
      <c r="C462" s="558"/>
      <c r="D462" s="556"/>
      <c r="E462" s="557"/>
      <c r="F462" s="605"/>
      <c r="G462" s="597"/>
      <c r="H462" s="596"/>
    </row>
    <row r="463" spans="1:8">
      <c r="A463" s="577"/>
      <c r="B463" s="558"/>
      <c r="C463" s="558"/>
      <c r="D463" s="556"/>
      <c r="E463" s="557"/>
      <c r="F463" s="605"/>
      <c r="G463" s="597"/>
      <c r="H463" s="596"/>
    </row>
    <row r="464" spans="1:8">
      <c r="A464" s="554"/>
      <c r="C464" s="558"/>
      <c r="D464" s="556"/>
      <c r="E464" s="557"/>
      <c r="F464" s="605"/>
      <c r="G464" s="597"/>
      <c r="H464" s="596"/>
    </row>
    <row r="465" spans="1:8">
      <c r="A465" s="577"/>
      <c r="B465" s="551"/>
      <c r="D465" s="556"/>
      <c r="E465" s="557"/>
      <c r="F465" s="605"/>
      <c r="G465" s="597"/>
      <c r="H465" s="596"/>
    </row>
    <row r="466" spans="1:8">
      <c r="A466" s="577"/>
      <c r="B466" s="511"/>
      <c r="E466" s="557"/>
      <c r="F466" s="605"/>
      <c r="G466" s="597"/>
      <c r="H466" s="596"/>
    </row>
    <row r="467" spans="1:8">
      <c r="A467" s="577"/>
      <c r="C467" s="511"/>
      <c r="E467" s="544"/>
      <c r="F467" s="605"/>
      <c r="G467" s="606"/>
      <c r="H467" s="607"/>
    </row>
    <row r="468" spans="1:8">
      <c r="A468" s="554"/>
      <c r="B468" s="541"/>
      <c r="D468" s="511"/>
      <c r="E468" s="511"/>
      <c r="G468" s="608"/>
    </row>
    <row r="469" spans="1:8">
      <c r="A469" s="577"/>
      <c r="E469" s="557"/>
      <c r="F469" s="605"/>
      <c r="G469" s="597"/>
      <c r="H469" s="596"/>
    </row>
    <row r="470" spans="1:8">
      <c r="A470" s="577"/>
      <c r="B470" s="511"/>
      <c r="E470" s="557"/>
      <c r="F470" s="605"/>
      <c r="G470" s="597"/>
      <c r="H470" s="596"/>
    </row>
    <row r="471" spans="1:8">
      <c r="A471" s="577"/>
      <c r="E471" s="547"/>
      <c r="F471" s="605"/>
      <c r="G471" s="597"/>
      <c r="H471" s="596"/>
    </row>
    <row r="472" spans="1:8">
      <c r="A472" s="554"/>
      <c r="E472" s="547"/>
      <c r="F472" s="605"/>
      <c r="G472" s="597"/>
      <c r="H472" s="596"/>
    </row>
    <row r="473" spans="1:8">
      <c r="A473" s="577"/>
      <c r="B473" s="511"/>
      <c r="E473" s="547"/>
      <c r="F473" s="605"/>
      <c r="G473" s="597"/>
      <c r="H473" s="596"/>
    </row>
    <row r="474" spans="1:8">
      <c r="A474" s="554"/>
      <c r="C474" s="511"/>
      <c r="E474" s="547"/>
      <c r="F474" s="605"/>
      <c r="G474" s="597"/>
      <c r="H474" s="596"/>
    </row>
    <row r="475" spans="1:8">
      <c r="A475" s="577"/>
      <c r="E475" s="547"/>
      <c r="F475" s="605"/>
      <c r="G475" s="597"/>
      <c r="H475" s="596"/>
    </row>
    <row r="476" spans="1:8">
      <c r="A476" s="577"/>
      <c r="E476" s="547"/>
      <c r="F476" s="605"/>
      <c r="G476" s="597"/>
      <c r="H476" s="596"/>
    </row>
    <row r="477" spans="1:8">
      <c r="A477" s="577"/>
      <c r="E477" s="547"/>
      <c r="F477" s="605"/>
      <c r="G477" s="597"/>
      <c r="H477" s="596"/>
    </row>
    <row r="478" spans="1:8">
      <c r="A478" s="554"/>
      <c r="E478" s="547"/>
      <c r="F478" s="605"/>
      <c r="G478" s="597"/>
      <c r="H478" s="596"/>
    </row>
    <row r="479" spans="1:8">
      <c r="A479" s="577"/>
      <c r="E479" s="547"/>
      <c r="F479" s="605"/>
      <c r="G479" s="597"/>
      <c r="H479" s="596"/>
    </row>
    <row r="480" spans="1:8">
      <c r="A480" s="577"/>
      <c r="E480" s="547"/>
      <c r="F480" s="605"/>
      <c r="G480" s="597"/>
      <c r="H480" s="596"/>
    </row>
    <row r="481" spans="1:8">
      <c r="A481" s="577"/>
      <c r="C481" s="558"/>
      <c r="E481" s="557"/>
      <c r="F481" s="605"/>
      <c r="G481" s="597"/>
      <c r="H481" s="596"/>
    </row>
    <row r="482" spans="1:8">
      <c r="A482" s="554"/>
      <c r="C482" s="558"/>
      <c r="D482" s="556"/>
      <c r="E482" s="557"/>
      <c r="F482" s="605"/>
      <c r="G482" s="596"/>
      <c r="H482" s="596"/>
    </row>
    <row r="483" spans="1:8">
      <c r="A483" s="577"/>
      <c r="C483" s="558"/>
      <c r="D483" s="556"/>
      <c r="E483" s="557"/>
      <c r="F483" s="605"/>
      <c r="G483" s="596"/>
      <c r="H483" s="596"/>
    </row>
    <row r="484" spans="1:8">
      <c r="A484" s="577"/>
      <c r="C484" s="558"/>
      <c r="D484" s="556"/>
      <c r="E484" s="557"/>
      <c r="F484" s="605"/>
      <c r="G484" s="596"/>
      <c r="H484" s="596"/>
    </row>
    <row r="485" spans="1:8">
      <c r="A485" s="577"/>
      <c r="C485" s="558"/>
      <c r="D485" s="556"/>
      <c r="E485" s="557"/>
      <c r="F485" s="605"/>
      <c r="G485" s="596"/>
      <c r="H485" s="596"/>
    </row>
    <row r="486" spans="1:8">
      <c r="A486" s="577"/>
      <c r="B486" s="558"/>
      <c r="D486" s="556"/>
      <c r="E486" s="557"/>
      <c r="F486" s="605"/>
      <c r="G486" s="596"/>
      <c r="H486" s="607"/>
    </row>
    <row r="487" spans="1:8">
      <c r="A487" s="554"/>
      <c r="B487" s="558"/>
      <c r="C487" s="558"/>
      <c r="D487" s="556"/>
      <c r="E487" s="557"/>
      <c r="F487" s="605"/>
      <c r="G487" s="596"/>
      <c r="H487" s="596"/>
    </row>
    <row r="488" spans="1:8">
      <c r="A488" s="577"/>
      <c r="B488" s="558"/>
      <c r="C488" s="558"/>
      <c r="D488" s="556"/>
      <c r="E488" s="557"/>
      <c r="F488" s="605"/>
      <c r="G488" s="596"/>
      <c r="H488" s="596"/>
    </row>
    <row r="489" spans="1:8">
      <c r="A489" s="577"/>
      <c r="B489" s="558"/>
      <c r="C489" s="558"/>
      <c r="D489" s="556"/>
      <c r="E489" s="557"/>
      <c r="F489" s="605"/>
      <c r="G489" s="596"/>
      <c r="H489" s="596"/>
    </row>
    <row r="490" spans="1:8">
      <c r="A490" s="554"/>
      <c r="B490" s="558"/>
      <c r="C490" s="558"/>
      <c r="D490" s="556"/>
      <c r="E490" s="557"/>
      <c r="F490" s="605"/>
      <c r="G490" s="596"/>
      <c r="H490" s="596"/>
    </row>
    <row r="491" spans="1:8">
      <c r="A491" s="577"/>
      <c r="B491" s="558"/>
      <c r="C491" s="558"/>
      <c r="D491" s="556"/>
      <c r="E491" s="557"/>
      <c r="F491" s="605"/>
      <c r="G491" s="596"/>
      <c r="H491" s="596"/>
    </row>
    <row r="492" spans="1:8">
      <c r="A492" s="554"/>
      <c r="B492" s="558"/>
      <c r="C492" s="558"/>
      <c r="D492" s="556"/>
      <c r="E492" s="557"/>
      <c r="F492" s="605"/>
      <c r="G492" s="596"/>
      <c r="H492" s="596"/>
    </row>
    <row r="493" spans="1:8">
      <c r="A493" s="577"/>
      <c r="C493" s="558"/>
      <c r="D493" s="556"/>
      <c r="E493" s="557"/>
      <c r="F493" s="605"/>
      <c r="G493" s="596"/>
      <c r="H493" s="596"/>
    </row>
    <row r="494" spans="1:8">
      <c r="A494" s="577"/>
      <c r="B494" s="551"/>
      <c r="D494" s="556"/>
      <c r="E494" s="557"/>
      <c r="F494" s="605"/>
      <c r="G494" s="596"/>
      <c r="H494" s="596"/>
    </row>
    <row r="495" spans="1:8">
      <c r="A495" s="577"/>
      <c r="B495" s="511"/>
      <c r="E495" s="547"/>
      <c r="F495" s="605"/>
      <c r="G495" s="597"/>
      <c r="H495" s="596"/>
    </row>
    <row r="496" spans="1:8">
      <c r="A496" s="577"/>
      <c r="C496" s="511"/>
      <c r="E496" s="544"/>
      <c r="F496" s="605"/>
      <c r="G496" s="606"/>
      <c r="H496" s="607"/>
    </row>
    <row r="497" spans="1:8">
      <c r="A497" s="554"/>
      <c r="D497" s="511"/>
      <c r="E497" s="511"/>
      <c r="G497" s="608"/>
    </row>
    <row r="498" spans="1:8">
      <c r="A498" s="577"/>
      <c r="E498" s="547"/>
      <c r="F498" s="605"/>
      <c r="G498" s="597"/>
      <c r="H498" s="596"/>
    </row>
    <row r="499" spans="1:8">
      <c r="A499" s="577"/>
      <c r="E499" s="547"/>
      <c r="F499" s="605"/>
      <c r="G499" s="597"/>
      <c r="H499" s="596"/>
    </row>
    <row r="500" spans="1:8">
      <c r="A500" s="577"/>
      <c r="E500" s="547"/>
      <c r="F500" s="605"/>
      <c r="G500" s="597"/>
      <c r="H500" s="596"/>
    </row>
    <row r="501" spans="1:8">
      <c r="A501" s="554"/>
      <c r="E501" s="547"/>
      <c r="F501" s="605"/>
      <c r="G501" s="597"/>
      <c r="H501" s="596"/>
    </row>
    <row r="502" spans="1:8">
      <c r="A502" s="577"/>
      <c r="E502" s="557"/>
      <c r="F502" s="605"/>
      <c r="G502" s="597"/>
      <c r="H502" s="596"/>
    </row>
    <row r="503" spans="1:8">
      <c r="A503" s="554"/>
      <c r="E503" s="557"/>
      <c r="F503" s="605"/>
      <c r="G503" s="597"/>
      <c r="H503" s="596"/>
    </row>
    <row r="504" spans="1:8">
      <c r="A504" s="577"/>
      <c r="E504" s="557"/>
      <c r="F504" s="605"/>
      <c r="G504" s="597"/>
      <c r="H504" s="596"/>
    </row>
    <row r="505" spans="1:8">
      <c r="A505" s="577"/>
      <c r="E505" s="557"/>
      <c r="F505" s="605"/>
      <c r="G505" s="597"/>
      <c r="H505" s="596"/>
    </row>
    <row r="506" spans="1:8">
      <c r="A506" s="577"/>
      <c r="E506" s="557"/>
      <c r="F506" s="605"/>
      <c r="G506" s="597"/>
      <c r="H506" s="596"/>
    </row>
    <row r="507" spans="1:8">
      <c r="A507" s="554"/>
      <c r="E507" s="557"/>
      <c r="F507" s="605"/>
      <c r="G507" s="597"/>
      <c r="H507" s="596"/>
    </row>
    <row r="508" spans="1:8">
      <c r="A508" s="577"/>
      <c r="E508" s="557"/>
      <c r="F508" s="605"/>
      <c r="G508" s="597"/>
      <c r="H508" s="596"/>
    </row>
    <row r="509" spans="1:8">
      <c r="A509" s="577"/>
      <c r="E509" s="557"/>
      <c r="F509" s="605"/>
      <c r="G509" s="597"/>
      <c r="H509" s="596"/>
    </row>
    <row r="510" spans="1:8">
      <c r="A510" s="577"/>
      <c r="E510" s="557"/>
      <c r="F510" s="605"/>
      <c r="G510" s="597"/>
      <c r="H510" s="596"/>
    </row>
    <row r="511" spans="1:8">
      <c r="A511" s="554"/>
      <c r="E511" s="557"/>
      <c r="F511" s="605"/>
      <c r="G511" s="597"/>
      <c r="H511" s="596"/>
    </row>
    <row r="512" spans="1:8">
      <c r="A512" s="577"/>
      <c r="E512" s="557"/>
      <c r="F512" s="605"/>
      <c r="G512" s="597"/>
      <c r="H512" s="596"/>
    </row>
    <row r="513" spans="1:8">
      <c r="A513" s="577"/>
      <c r="B513" s="541"/>
      <c r="E513" s="557"/>
      <c r="F513" s="605"/>
      <c r="G513" s="597"/>
      <c r="H513" s="596"/>
    </row>
    <row r="514" spans="1:8">
      <c r="A514" s="554"/>
      <c r="B514" s="541"/>
      <c r="E514" s="557"/>
      <c r="F514" s="605"/>
      <c r="G514" s="597"/>
      <c r="H514" s="596"/>
    </row>
    <row r="515" spans="1:8">
      <c r="A515" s="577"/>
      <c r="B515" s="551"/>
      <c r="E515" s="544"/>
      <c r="F515" s="605"/>
      <c r="G515" s="597"/>
      <c r="H515" s="596"/>
    </row>
    <row r="516" spans="1:8">
      <c r="A516" s="577"/>
      <c r="B516" s="541"/>
      <c r="E516" s="544"/>
      <c r="F516" s="605"/>
      <c r="G516" s="597"/>
      <c r="H516" s="596"/>
    </row>
    <row r="517" spans="1:8">
      <c r="A517" s="577"/>
      <c r="B517" s="541"/>
      <c r="E517" s="544"/>
      <c r="F517" s="605"/>
      <c r="G517" s="606"/>
      <c r="H517" s="607"/>
    </row>
    <row r="518" spans="1:8">
      <c r="A518" s="577"/>
      <c r="B518" s="541"/>
      <c r="E518" s="544"/>
      <c r="F518" s="605"/>
      <c r="G518" s="597"/>
      <c r="H518" s="596"/>
    </row>
    <row r="519" spans="1:8">
      <c r="A519" s="577"/>
      <c r="E519" s="544"/>
      <c r="F519" s="605"/>
      <c r="G519" s="597"/>
      <c r="H519" s="596"/>
    </row>
    <row r="520" spans="1:8">
      <c r="A520" s="577"/>
      <c r="E520" s="544"/>
      <c r="F520" s="605"/>
      <c r="G520" s="597"/>
      <c r="H520" s="596"/>
    </row>
    <row r="521" spans="1:8">
      <c r="A521" s="577"/>
      <c r="E521" s="547"/>
      <c r="F521" s="605"/>
      <c r="G521" s="597"/>
      <c r="H521" s="596"/>
    </row>
    <row r="522" spans="1:8">
      <c r="A522" s="554"/>
      <c r="E522" s="547"/>
      <c r="F522" s="605"/>
      <c r="G522" s="597"/>
      <c r="H522" s="596"/>
    </row>
    <row r="523" spans="1:8">
      <c r="A523" s="577"/>
      <c r="E523" s="547"/>
      <c r="F523" s="605"/>
      <c r="G523" s="597"/>
      <c r="H523" s="596"/>
    </row>
    <row r="524" spans="1:8">
      <c r="A524" s="554"/>
      <c r="E524" s="547"/>
      <c r="F524" s="605"/>
      <c r="G524" s="597"/>
      <c r="H524" s="596"/>
    </row>
    <row r="525" spans="1:8">
      <c r="A525" s="577"/>
      <c r="E525" s="547"/>
      <c r="F525" s="605"/>
      <c r="G525" s="597"/>
      <c r="H525" s="596"/>
    </row>
    <row r="526" spans="1:8">
      <c r="A526" s="577"/>
      <c r="E526" s="547"/>
      <c r="F526" s="605"/>
      <c r="G526" s="597"/>
      <c r="H526" s="596"/>
    </row>
    <row r="527" spans="1:8">
      <c r="A527" s="577"/>
      <c r="E527" s="547"/>
      <c r="F527" s="605"/>
      <c r="G527" s="597"/>
      <c r="H527" s="596"/>
    </row>
    <row r="528" spans="1:8">
      <c r="A528" s="554"/>
      <c r="E528" s="547"/>
      <c r="F528" s="605"/>
      <c r="G528" s="597"/>
      <c r="H528" s="596"/>
    </row>
    <row r="529" spans="1:8">
      <c r="A529" s="577"/>
      <c r="E529" s="547"/>
      <c r="F529" s="605"/>
      <c r="G529" s="597"/>
      <c r="H529" s="596"/>
    </row>
    <row r="530" spans="1:8">
      <c r="A530" s="577"/>
      <c r="E530" s="547"/>
      <c r="F530" s="605"/>
      <c r="G530" s="597"/>
      <c r="H530" s="596"/>
    </row>
    <row r="531" spans="1:8">
      <c r="A531" s="577"/>
      <c r="E531" s="547"/>
      <c r="F531" s="605"/>
      <c r="G531" s="597"/>
      <c r="H531" s="596"/>
    </row>
    <row r="532" spans="1:8">
      <c r="A532" s="554"/>
      <c r="E532" s="547"/>
      <c r="F532" s="605"/>
      <c r="G532" s="597"/>
      <c r="H532" s="596"/>
    </row>
    <row r="533" spans="1:8">
      <c r="A533" s="577"/>
      <c r="E533" s="557"/>
      <c r="F533" s="605"/>
      <c r="G533" s="597"/>
      <c r="H533" s="596"/>
    </row>
    <row r="534" spans="1:8">
      <c r="A534" s="554"/>
      <c r="E534" s="557"/>
      <c r="F534" s="605"/>
      <c r="G534" s="597"/>
      <c r="H534" s="596"/>
    </row>
    <row r="535" spans="1:8">
      <c r="A535" s="577"/>
      <c r="E535" s="557"/>
      <c r="F535" s="605"/>
      <c r="G535" s="597"/>
      <c r="H535" s="596"/>
    </row>
    <row r="536" spans="1:8">
      <c r="A536" s="577"/>
      <c r="E536" s="557"/>
      <c r="F536" s="605"/>
      <c r="G536" s="597"/>
      <c r="H536" s="596"/>
    </row>
    <row r="537" spans="1:8">
      <c r="A537" s="577"/>
      <c r="E537" s="557"/>
      <c r="F537" s="605"/>
      <c r="G537" s="597"/>
      <c r="H537" s="596"/>
    </row>
    <row r="538" spans="1:8">
      <c r="A538" s="554"/>
      <c r="E538" s="557"/>
      <c r="F538" s="605"/>
      <c r="G538" s="597"/>
      <c r="H538" s="596"/>
    </row>
    <row r="539" spans="1:8">
      <c r="A539" s="577"/>
      <c r="E539" s="557"/>
      <c r="F539" s="605"/>
      <c r="G539" s="597"/>
      <c r="H539" s="596"/>
    </row>
    <row r="540" spans="1:8">
      <c r="A540" s="577"/>
      <c r="E540" s="557"/>
      <c r="F540" s="605"/>
      <c r="G540" s="597"/>
      <c r="H540" s="596"/>
    </row>
    <row r="541" spans="1:8">
      <c r="A541" s="577"/>
      <c r="E541" s="557"/>
      <c r="F541" s="605"/>
      <c r="G541" s="597"/>
      <c r="H541" s="596"/>
    </row>
    <row r="542" spans="1:8">
      <c r="A542" s="554"/>
      <c r="E542" s="557"/>
      <c r="F542" s="605"/>
      <c r="G542" s="597"/>
      <c r="H542" s="596"/>
    </row>
    <row r="543" spans="1:8">
      <c r="A543" s="577"/>
      <c r="E543" s="557"/>
      <c r="F543" s="605"/>
      <c r="G543" s="597"/>
      <c r="H543" s="596"/>
    </row>
    <row r="544" spans="1:8">
      <c r="A544" s="577"/>
      <c r="B544" s="541"/>
      <c r="E544" s="557"/>
      <c r="F544" s="605"/>
      <c r="G544" s="597"/>
      <c r="H544" s="596"/>
    </row>
    <row r="545" spans="1:8">
      <c r="A545" s="554"/>
      <c r="B545" s="541"/>
      <c r="E545" s="557"/>
      <c r="F545" s="605"/>
      <c r="G545" s="597"/>
      <c r="H545" s="596"/>
    </row>
    <row r="546" spans="1:8">
      <c r="A546" s="577"/>
      <c r="B546" s="551"/>
      <c r="E546" s="544"/>
      <c r="F546" s="605"/>
      <c r="G546" s="597"/>
      <c r="H546" s="596"/>
    </row>
    <row r="547" spans="1:8">
      <c r="A547" s="577"/>
      <c r="B547" s="541"/>
      <c r="E547" s="544"/>
      <c r="F547" s="605"/>
      <c r="G547" s="597"/>
      <c r="H547" s="596"/>
    </row>
    <row r="548" spans="1:8">
      <c r="A548" s="577"/>
      <c r="B548" s="541"/>
      <c r="E548" s="544"/>
      <c r="F548" s="605"/>
      <c r="G548" s="606"/>
      <c r="H548" s="607"/>
    </row>
    <row r="549" spans="1:8">
      <c r="A549" s="577"/>
      <c r="B549" s="541"/>
      <c r="E549" s="544"/>
      <c r="F549" s="605"/>
      <c r="G549" s="597"/>
      <c r="H549" s="596"/>
    </row>
    <row r="550" spans="1:8">
      <c r="A550" s="577"/>
      <c r="E550" s="544"/>
      <c r="F550" s="605"/>
      <c r="G550" s="597"/>
      <c r="H550" s="596"/>
    </row>
    <row r="551" spans="1:8">
      <c r="A551" s="577"/>
      <c r="E551" s="544"/>
      <c r="F551" s="605"/>
      <c r="G551" s="597"/>
      <c r="H551" s="596"/>
    </row>
    <row r="552" spans="1:8">
      <c r="A552" s="577"/>
      <c r="E552" s="547"/>
      <c r="F552" s="605"/>
      <c r="G552" s="597"/>
      <c r="H552" s="596"/>
    </row>
    <row r="553" spans="1:8">
      <c r="A553" s="554"/>
      <c r="E553" s="547"/>
      <c r="F553" s="597"/>
      <c r="G553" s="597"/>
      <c r="H553" s="596"/>
    </row>
    <row r="554" spans="1:8">
      <c r="A554" s="577"/>
      <c r="E554" s="547"/>
      <c r="G554" s="597"/>
      <c r="H554" s="596"/>
    </row>
    <row r="555" spans="1:8">
      <c r="A555" s="554"/>
      <c r="E555" s="547"/>
      <c r="G555" s="597"/>
      <c r="H555" s="596"/>
    </row>
    <row r="556" spans="1:8">
      <c r="A556" s="577"/>
      <c r="E556" s="547"/>
      <c r="G556" s="597"/>
      <c r="H556" s="596"/>
    </row>
    <row r="557" spans="1:8">
      <c r="A557" s="577"/>
      <c r="E557" s="547"/>
      <c r="F557" s="605"/>
      <c r="G557" s="597"/>
      <c r="H557" s="596"/>
    </row>
    <row r="558" spans="1:8">
      <c r="A558" s="577"/>
      <c r="E558" s="547"/>
      <c r="F558" s="605"/>
      <c r="G558" s="597"/>
      <c r="H558" s="596"/>
    </row>
    <row r="559" spans="1:8">
      <c r="A559" s="554"/>
      <c r="E559" s="547"/>
      <c r="F559" s="605"/>
      <c r="G559" s="597"/>
      <c r="H559" s="596"/>
    </row>
    <row r="560" spans="1:8">
      <c r="A560" s="577"/>
      <c r="E560" s="547"/>
      <c r="F560" s="605"/>
      <c r="G560" s="597"/>
      <c r="H560" s="596"/>
    </row>
    <row r="561" spans="1:8">
      <c r="A561" s="577"/>
      <c r="E561" s="557"/>
      <c r="F561" s="605"/>
      <c r="H561" s="596"/>
    </row>
    <row r="562" spans="1:8">
      <c r="A562" s="577"/>
      <c r="E562" s="557"/>
      <c r="F562" s="605"/>
      <c r="H562" s="596"/>
    </row>
    <row r="563" spans="1:8">
      <c r="A563" s="554"/>
      <c r="E563" s="557"/>
      <c r="F563" s="605"/>
      <c r="H563" s="596"/>
    </row>
    <row r="564" spans="1:8">
      <c r="A564" s="577"/>
      <c r="E564" s="557"/>
      <c r="F564" s="605"/>
      <c r="H564" s="596"/>
    </row>
    <row r="565" spans="1:8">
      <c r="A565" s="554"/>
      <c r="E565" s="557"/>
      <c r="F565" s="605"/>
      <c r="H565" s="596"/>
    </row>
    <row r="566" spans="1:8">
      <c r="A566" s="577"/>
      <c r="E566" s="557"/>
      <c r="F566" s="605"/>
      <c r="H566" s="596"/>
    </row>
    <row r="567" spans="1:8">
      <c r="A567" s="577"/>
      <c r="E567" s="557"/>
      <c r="F567" s="605"/>
      <c r="H567" s="596"/>
    </row>
    <row r="568" spans="1:8">
      <c r="A568" s="577"/>
      <c r="E568" s="557"/>
      <c r="F568" s="605"/>
      <c r="H568" s="596"/>
    </row>
    <row r="569" spans="1:8">
      <c r="A569" s="554"/>
      <c r="E569" s="557"/>
      <c r="F569" s="605"/>
      <c r="H569" s="596"/>
    </row>
    <row r="570" spans="1:8">
      <c r="A570" s="577"/>
      <c r="E570" s="557"/>
      <c r="F570" s="605"/>
      <c r="H570" s="596"/>
    </row>
    <row r="571" spans="1:8">
      <c r="A571" s="577"/>
      <c r="E571" s="557"/>
      <c r="F571" s="605"/>
      <c r="H571" s="596"/>
    </row>
    <row r="572" spans="1:8">
      <c r="A572" s="577"/>
      <c r="E572" s="557"/>
      <c r="F572" s="605"/>
      <c r="H572" s="596"/>
    </row>
    <row r="573" spans="1:8">
      <c r="A573" s="554"/>
      <c r="C573" s="558"/>
      <c r="E573" s="557"/>
      <c r="F573" s="605"/>
      <c r="H573" s="596"/>
    </row>
    <row r="574" spans="1:8">
      <c r="A574" s="577"/>
      <c r="D574" s="556"/>
      <c r="E574" s="557"/>
      <c r="F574" s="605"/>
      <c r="H574" s="596"/>
    </row>
    <row r="619" spans="1:8">
      <c r="B619" s="558"/>
    </row>
    <row r="620" spans="1:8">
      <c r="B620" s="558"/>
      <c r="C620" s="558"/>
    </row>
    <row r="621" spans="1:8">
      <c r="A621" s="554"/>
      <c r="B621" s="558"/>
      <c r="C621" s="558"/>
      <c r="D621" s="556"/>
      <c r="E621" s="557"/>
      <c r="F621" s="605"/>
      <c r="H621" s="596"/>
    </row>
    <row r="622" spans="1:8">
      <c r="A622" s="577"/>
      <c r="B622" s="551"/>
      <c r="C622" s="558"/>
      <c r="D622" s="556"/>
      <c r="E622" s="557"/>
      <c r="F622" s="605"/>
      <c r="H622" s="596"/>
    </row>
    <row r="623" spans="1:8">
      <c r="A623" s="554"/>
      <c r="B623" s="511"/>
      <c r="C623" s="511"/>
      <c r="D623" s="556"/>
      <c r="E623" s="557"/>
      <c r="F623" s="605"/>
      <c r="H623" s="596"/>
    </row>
    <row r="624" spans="1:8">
      <c r="A624" s="554"/>
      <c r="B624" s="541"/>
      <c r="C624" s="511"/>
      <c r="D624" s="554"/>
      <c r="E624" s="557"/>
      <c r="F624" s="605"/>
      <c r="G624" s="609"/>
      <c r="H624" s="607"/>
    </row>
    <row r="625" spans="1:8">
      <c r="A625" s="554"/>
      <c r="B625" s="511"/>
      <c r="C625" s="558"/>
      <c r="D625" s="511"/>
      <c r="E625" s="511"/>
      <c r="F625" s="605"/>
      <c r="H625" s="596"/>
    </row>
    <row r="626" spans="1:8">
      <c r="A626" s="554"/>
      <c r="B626" s="511"/>
      <c r="C626" s="511"/>
      <c r="D626" s="556"/>
      <c r="E626" s="557"/>
      <c r="F626" s="605"/>
      <c r="H626" s="596"/>
    </row>
    <row r="627" spans="1:8">
      <c r="A627" s="577"/>
      <c r="B627" s="511"/>
      <c r="C627" s="511"/>
      <c r="D627" s="554"/>
      <c r="E627" s="554"/>
      <c r="F627" s="605"/>
      <c r="H627" s="596"/>
    </row>
    <row r="628" spans="1:8">
      <c r="A628" s="554"/>
      <c r="B628" s="511"/>
      <c r="C628" s="511"/>
      <c r="D628" s="554"/>
      <c r="E628" s="554"/>
      <c r="F628" s="605"/>
      <c r="H628" s="596"/>
    </row>
    <row r="629" spans="1:8">
      <c r="A629" s="577"/>
      <c r="B629" s="511"/>
      <c r="C629" s="511"/>
      <c r="D629" s="554"/>
      <c r="E629" s="554"/>
      <c r="F629" s="605"/>
      <c r="H629" s="596"/>
    </row>
    <row r="630" spans="1:8">
      <c r="A630" s="554"/>
      <c r="B630" s="511"/>
      <c r="C630" s="511"/>
      <c r="D630" s="554"/>
      <c r="E630" s="554"/>
      <c r="F630" s="605"/>
      <c r="H630" s="596"/>
    </row>
    <row r="631" spans="1:8">
      <c r="A631" s="577"/>
      <c r="B631" s="511"/>
      <c r="C631" s="511"/>
      <c r="D631" s="554"/>
      <c r="E631" s="554"/>
      <c r="F631" s="605"/>
      <c r="H631" s="596"/>
    </row>
    <row r="632" spans="1:8">
      <c r="A632" s="577"/>
      <c r="B632" s="511"/>
      <c r="C632" s="511"/>
      <c r="D632" s="554"/>
      <c r="E632" s="554"/>
      <c r="F632" s="605"/>
      <c r="H632" s="596"/>
    </row>
    <row r="633" spans="1:8">
      <c r="A633" s="577"/>
      <c r="B633" s="511"/>
      <c r="C633" s="511"/>
      <c r="D633" s="554"/>
      <c r="E633" s="554"/>
      <c r="F633" s="605"/>
      <c r="H633" s="596"/>
    </row>
    <row r="634" spans="1:8">
      <c r="A634" s="554"/>
      <c r="B634" s="511"/>
      <c r="C634" s="511"/>
      <c r="D634" s="554"/>
      <c r="E634" s="554"/>
      <c r="F634" s="605"/>
      <c r="H634" s="596"/>
    </row>
    <row r="635" spans="1:8">
      <c r="A635" s="577"/>
      <c r="B635" s="558"/>
      <c r="C635" s="511"/>
      <c r="D635" s="554"/>
      <c r="E635" s="554"/>
      <c r="F635" s="605"/>
      <c r="H635" s="596"/>
    </row>
    <row r="636" spans="1:8">
      <c r="A636" s="554"/>
      <c r="B636" s="511"/>
      <c r="C636" s="558"/>
      <c r="D636" s="554"/>
      <c r="E636" s="554"/>
      <c r="F636" s="605"/>
      <c r="H636" s="596"/>
    </row>
    <row r="637" spans="1:8">
      <c r="A637" s="577"/>
      <c r="C637" s="511"/>
      <c r="D637" s="554"/>
      <c r="E637" s="554"/>
      <c r="H637" s="596"/>
    </row>
    <row r="638" spans="1:8">
      <c r="A638" s="577"/>
      <c r="C638" s="558"/>
      <c r="D638" s="556"/>
      <c r="E638" s="557"/>
    </row>
    <row r="639" spans="1:8">
      <c r="A639" s="577"/>
      <c r="C639" s="558"/>
      <c r="D639" s="556"/>
      <c r="E639" s="557"/>
      <c r="F639" s="605"/>
    </row>
    <row r="640" spans="1:8">
      <c r="A640" s="554"/>
      <c r="C640" s="558"/>
      <c r="D640" s="556"/>
      <c r="E640" s="557"/>
      <c r="F640" s="605"/>
    </row>
    <row r="641" spans="1:8">
      <c r="A641" s="577"/>
      <c r="C641" s="558"/>
      <c r="D641" s="556"/>
      <c r="E641" s="557"/>
      <c r="F641" s="605"/>
      <c r="H641" s="596"/>
    </row>
    <row r="642" spans="1:8">
      <c r="A642" s="577"/>
      <c r="C642" s="558"/>
      <c r="D642" s="556"/>
      <c r="E642" s="557"/>
      <c r="F642" s="605"/>
    </row>
    <row r="643" spans="1:8">
      <c r="A643" s="577"/>
      <c r="B643" s="558"/>
      <c r="D643" s="556"/>
      <c r="E643" s="557"/>
      <c r="F643" s="605"/>
    </row>
    <row r="644" spans="1:8">
      <c r="A644" s="554"/>
      <c r="B644" s="558"/>
      <c r="C644" s="558"/>
      <c r="D644" s="556"/>
      <c r="E644" s="543"/>
      <c r="F644" s="605"/>
      <c r="H644" s="596"/>
    </row>
    <row r="645" spans="1:8">
      <c r="A645" s="577"/>
      <c r="B645" s="558"/>
      <c r="C645" s="558"/>
      <c r="D645" s="556"/>
      <c r="E645" s="557"/>
      <c r="H645" s="596"/>
    </row>
    <row r="646" spans="1:8">
      <c r="A646" s="577"/>
      <c r="B646" s="558"/>
      <c r="C646" s="558"/>
      <c r="D646" s="556"/>
      <c r="E646" s="557"/>
      <c r="H646" s="596"/>
    </row>
    <row r="647" spans="1:8">
      <c r="A647" s="577"/>
      <c r="B647" s="558"/>
      <c r="C647" s="558"/>
      <c r="D647" s="556"/>
      <c r="E647" s="557"/>
      <c r="F647" s="605"/>
      <c r="H647" s="596"/>
    </row>
    <row r="648" spans="1:8">
      <c r="A648" s="554"/>
      <c r="B648" s="558"/>
      <c r="C648" s="558"/>
      <c r="D648" s="556"/>
      <c r="E648" s="557"/>
      <c r="F648" s="605"/>
      <c r="H648" s="596"/>
    </row>
    <row r="649" spans="1:8">
      <c r="A649" s="577"/>
      <c r="B649" s="558"/>
      <c r="C649" s="558"/>
      <c r="D649" s="556"/>
      <c r="E649" s="557"/>
      <c r="F649" s="605"/>
      <c r="H649" s="596"/>
    </row>
    <row r="650" spans="1:8">
      <c r="A650" s="577"/>
      <c r="B650" s="511"/>
      <c r="C650" s="558"/>
      <c r="D650" s="556"/>
      <c r="E650" s="557"/>
      <c r="F650" s="605"/>
      <c r="H650" s="596"/>
    </row>
    <row r="651" spans="1:8">
      <c r="A651" s="577"/>
      <c r="B651" s="551"/>
      <c r="C651" s="511"/>
      <c r="D651" s="556"/>
      <c r="E651" s="557"/>
      <c r="F651" s="605"/>
      <c r="H651" s="596"/>
    </row>
    <row r="652" spans="1:8">
      <c r="A652" s="577"/>
      <c r="B652" s="511"/>
      <c r="C652" s="511"/>
      <c r="D652" s="511"/>
      <c r="E652" s="511"/>
      <c r="F652" s="605"/>
      <c r="H652" s="596"/>
    </row>
    <row r="653" spans="1:8">
      <c r="A653" s="577"/>
      <c r="C653" s="511"/>
      <c r="D653" s="554"/>
      <c r="E653" s="511"/>
      <c r="F653" s="605"/>
      <c r="G653" s="609"/>
      <c r="H653" s="607"/>
    </row>
    <row r="654" spans="1:8">
      <c r="A654" s="577"/>
      <c r="D654" s="511"/>
      <c r="E654" s="511"/>
      <c r="H654" s="596"/>
    </row>
    <row r="655" spans="1:8">
      <c r="A655" s="577"/>
      <c r="H655" s="605"/>
    </row>
    <row r="656" spans="1:8">
      <c r="A656" s="577"/>
      <c r="H656" s="605"/>
    </row>
    <row r="657" spans="1:8">
      <c r="A657" s="554"/>
    </row>
    <row r="658" spans="1:8">
      <c r="A658" s="577"/>
      <c r="H658" s="596"/>
    </row>
    <row r="659" spans="1:8">
      <c r="A659" s="577"/>
      <c r="H659" s="596"/>
    </row>
    <row r="660" spans="1:8">
      <c r="A660" s="554"/>
      <c r="H660" s="596"/>
    </row>
    <row r="661" spans="1:8">
      <c r="A661" s="577"/>
      <c r="H661" s="596"/>
    </row>
    <row r="662" spans="1:8">
      <c r="A662" s="554"/>
      <c r="B662" s="558"/>
      <c r="H662" s="596"/>
    </row>
    <row r="663" spans="1:8">
      <c r="A663" s="577"/>
      <c r="C663" s="558"/>
    </row>
    <row r="664" spans="1:8">
      <c r="A664" s="577"/>
      <c r="C664" s="558"/>
      <c r="D664" s="556"/>
      <c r="E664" s="578"/>
      <c r="F664" s="605"/>
      <c r="H664" s="596"/>
    </row>
    <row r="665" spans="1:8">
      <c r="A665" s="577"/>
      <c r="C665" s="558"/>
      <c r="D665" s="556"/>
      <c r="E665" s="557"/>
      <c r="H665" s="596"/>
    </row>
    <row r="666" spans="1:8">
      <c r="A666" s="554"/>
      <c r="B666" s="558"/>
      <c r="D666" s="556"/>
      <c r="E666" s="557"/>
      <c r="H666" s="596"/>
    </row>
    <row r="667" spans="1:8">
      <c r="A667" s="577"/>
      <c r="B667" s="558"/>
      <c r="C667" s="558"/>
      <c r="D667" s="556"/>
      <c r="E667" s="543"/>
      <c r="H667" s="596"/>
    </row>
    <row r="668" spans="1:8">
      <c r="A668" s="554"/>
      <c r="B668" s="558"/>
      <c r="C668" s="558"/>
      <c r="D668" s="556"/>
      <c r="E668" s="557"/>
      <c r="H668" s="596"/>
    </row>
    <row r="669" spans="1:8">
      <c r="A669" s="577"/>
      <c r="B669" s="558"/>
      <c r="C669" s="558"/>
      <c r="D669" s="556"/>
      <c r="E669" s="557"/>
      <c r="H669" s="596"/>
    </row>
    <row r="670" spans="1:8">
      <c r="A670" s="554"/>
      <c r="B670" s="558"/>
      <c r="C670" s="558"/>
      <c r="D670" s="556"/>
      <c r="E670" s="557"/>
      <c r="H670" s="596"/>
    </row>
    <row r="671" spans="1:8">
      <c r="A671" s="577"/>
      <c r="B671" s="558"/>
      <c r="C671" s="558"/>
      <c r="D671" s="556"/>
      <c r="E671" s="557"/>
      <c r="H671" s="596"/>
    </row>
    <row r="672" spans="1:8">
      <c r="A672" s="554"/>
      <c r="B672" s="558"/>
      <c r="C672" s="558"/>
      <c r="D672" s="556"/>
      <c r="E672" s="557"/>
      <c r="H672" s="596"/>
    </row>
    <row r="673" spans="1:8">
      <c r="A673" s="577"/>
      <c r="B673" s="551"/>
      <c r="C673" s="558"/>
      <c r="D673" s="556"/>
      <c r="E673" s="557"/>
      <c r="H673" s="610"/>
    </row>
    <row r="674" spans="1:8">
      <c r="A674" s="554"/>
      <c r="B674" s="558"/>
      <c r="C674" s="511"/>
      <c r="D674" s="556"/>
      <c r="E674" s="557"/>
      <c r="H674" s="610"/>
    </row>
    <row r="675" spans="1:8">
      <c r="A675" s="554"/>
      <c r="C675" s="558"/>
      <c r="D675" s="554"/>
      <c r="E675" s="557"/>
      <c r="H675" s="610"/>
    </row>
    <row r="676" spans="1:8">
      <c r="A676" s="554"/>
      <c r="D676" s="556"/>
      <c r="E676" s="557"/>
      <c r="H676" s="610"/>
    </row>
    <row r="677" spans="1:8">
      <c r="A677" s="554"/>
    </row>
    <row r="678" spans="1:8">
      <c r="A678" s="577"/>
    </row>
    <row r="679" spans="1:8">
      <c r="A679" s="577"/>
    </row>
    <row r="680" spans="1:8">
      <c r="A680" s="577"/>
    </row>
    <row r="681" spans="1:8">
      <c r="A681" s="554"/>
    </row>
    <row r="682" spans="1:8">
      <c r="A682" s="577"/>
    </row>
    <row r="683" spans="1:8">
      <c r="A683" s="554"/>
    </row>
    <row r="684" spans="1:8">
      <c r="A684" s="577"/>
    </row>
    <row r="685" spans="1:8">
      <c r="A685" s="577"/>
      <c r="B685" s="511"/>
    </row>
    <row r="686" spans="1:8">
      <c r="A686" s="577"/>
      <c r="B686" s="511"/>
      <c r="C686" s="511"/>
      <c r="F686" s="605"/>
      <c r="H686" s="596"/>
    </row>
    <row r="687" spans="1:8">
      <c r="A687" s="554"/>
      <c r="C687" s="511"/>
      <c r="D687" s="556"/>
      <c r="E687" s="543"/>
      <c r="F687" s="605"/>
      <c r="H687" s="596"/>
    </row>
    <row r="688" spans="1:8">
      <c r="A688" s="577"/>
      <c r="D688" s="556"/>
      <c r="E688" s="543"/>
      <c r="F688" s="605"/>
      <c r="H688" s="596"/>
    </row>
    <row r="689" spans="1:8">
      <c r="A689" s="554"/>
      <c r="B689" s="511"/>
      <c r="F689" s="605"/>
      <c r="H689" s="596"/>
    </row>
    <row r="690" spans="1:8">
      <c r="A690" s="577"/>
      <c r="C690" s="511"/>
      <c r="F690" s="605"/>
      <c r="H690" s="596"/>
    </row>
    <row r="691" spans="1:8">
      <c r="A691" s="577"/>
      <c r="D691" s="556"/>
      <c r="E691" s="557"/>
      <c r="F691" s="605"/>
      <c r="G691" s="596"/>
    </row>
    <row r="692" spans="1:8">
      <c r="A692" s="577"/>
    </row>
    <row r="693" spans="1:8">
      <c r="A693" s="554"/>
    </row>
    <row r="694" spans="1:8">
      <c r="A694" s="577"/>
    </row>
    <row r="695" spans="1:8">
      <c r="A695" s="554"/>
    </row>
    <row r="696" spans="1:8">
      <c r="A696" s="577"/>
    </row>
    <row r="697" spans="1:8">
      <c r="A697" s="577"/>
    </row>
    <row r="698" spans="1:8">
      <c r="A698" s="577"/>
    </row>
    <row r="699" spans="1:8">
      <c r="A699" s="554"/>
    </row>
    <row r="700" spans="1:8">
      <c r="A700" s="577"/>
    </row>
    <row r="701" spans="1:8">
      <c r="A701" s="554"/>
    </row>
    <row r="702" spans="1:8">
      <c r="A702" s="577"/>
    </row>
    <row r="703" spans="1:8">
      <c r="A703" s="577"/>
    </row>
    <row r="704" spans="1:8">
      <c r="A704" s="554"/>
    </row>
    <row r="705" spans="1:8">
      <c r="A705" s="577"/>
    </row>
    <row r="706" spans="1:8">
      <c r="A706" s="511"/>
    </row>
    <row r="707" spans="1:8">
      <c r="A707" s="511"/>
    </row>
    <row r="708" spans="1:8">
      <c r="A708" s="554"/>
    </row>
    <row r="709" spans="1:8">
      <c r="A709" s="554"/>
    </row>
    <row r="710" spans="1:8">
      <c r="A710" s="554"/>
    </row>
    <row r="711" spans="1:8">
      <c r="A711" s="554"/>
    </row>
    <row r="712" spans="1:8">
      <c r="A712" s="577"/>
    </row>
    <row r="713" spans="1:8">
      <c r="A713" s="554"/>
    </row>
    <row r="714" spans="1:8">
      <c r="A714" s="577"/>
      <c r="C714" s="558"/>
    </row>
    <row r="715" spans="1:8">
      <c r="A715" s="554"/>
      <c r="B715" s="558"/>
      <c r="D715" s="556"/>
      <c r="E715" s="557"/>
      <c r="F715" s="605"/>
      <c r="H715" s="596"/>
    </row>
    <row r="716" spans="1:8">
      <c r="A716" s="577"/>
      <c r="B716" s="558"/>
      <c r="C716" s="558"/>
      <c r="D716" s="556"/>
      <c r="E716" s="543"/>
    </row>
    <row r="717" spans="1:8">
      <c r="A717" s="554"/>
      <c r="B717" s="558"/>
      <c r="C717" s="558"/>
      <c r="D717" s="556"/>
      <c r="E717" s="557"/>
      <c r="F717" s="605"/>
      <c r="H717" s="596"/>
    </row>
    <row r="718" spans="1:8">
      <c r="A718" s="577"/>
      <c r="B718" s="558"/>
      <c r="C718" s="558"/>
      <c r="D718" s="556"/>
      <c r="E718" s="557"/>
      <c r="F718" s="605"/>
      <c r="H718" s="596"/>
    </row>
    <row r="719" spans="1:8">
      <c r="A719" s="554"/>
      <c r="B719" s="558"/>
      <c r="C719" s="558"/>
      <c r="D719" s="556"/>
      <c r="E719" s="557"/>
      <c r="F719" s="605"/>
      <c r="H719" s="596"/>
    </row>
    <row r="720" spans="1:8">
      <c r="A720" s="577"/>
      <c r="B720" s="579"/>
      <c r="C720" s="558"/>
      <c r="D720" s="556"/>
      <c r="E720" s="557"/>
      <c r="F720" s="605"/>
      <c r="H720" s="596"/>
    </row>
    <row r="721" spans="1:8">
      <c r="A721" s="554"/>
      <c r="B721" s="575"/>
      <c r="C721" s="558"/>
      <c r="D721" s="556"/>
      <c r="E721" s="557"/>
      <c r="F721" s="605"/>
      <c r="H721" s="596"/>
    </row>
    <row r="722" spans="1:8">
      <c r="A722" s="577"/>
      <c r="B722" s="568"/>
      <c r="C722" s="558"/>
      <c r="D722" s="556"/>
      <c r="E722" s="580"/>
      <c r="G722" s="611"/>
      <c r="H722" s="610"/>
    </row>
    <row r="723" spans="1:8">
      <c r="A723" s="554"/>
      <c r="B723" s="511"/>
      <c r="C723" s="569"/>
      <c r="D723" s="556"/>
      <c r="E723" s="580"/>
      <c r="F723" s="612"/>
      <c r="G723" s="605"/>
      <c r="H723" s="605"/>
    </row>
    <row r="724" spans="1:8">
      <c r="A724" s="577"/>
      <c r="B724" s="511"/>
      <c r="C724" s="511"/>
      <c r="D724" s="572"/>
      <c r="E724" s="573"/>
      <c r="F724" s="603"/>
      <c r="G724" s="604"/>
      <c r="H724" s="596"/>
    </row>
    <row r="725" spans="1:8">
      <c r="A725" s="511"/>
      <c r="B725" s="541"/>
      <c r="C725" s="511"/>
      <c r="D725" s="554"/>
      <c r="E725" s="511"/>
    </row>
    <row r="726" spans="1:8">
      <c r="A726" s="511"/>
      <c r="B726" s="575"/>
      <c r="D726" s="554"/>
      <c r="E726" s="511"/>
    </row>
    <row r="727" spans="1:8">
      <c r="A727" s="554"/>
      <c r="B727" s="558"/>
      <c r="C727" s="558"/>
      <c r="E727" s="544"/>
      <c r="F727" s="605"/>
      <c r="G727" s="597"/>
      <c r="H727" s="596"/>
    </row>
    <row r="728" spans="1:8">
      <c r="A728" s="577"/>
      <c r="B728" s="511"/>
      <c r="C728" s="558"/>
      <c r="D728" s="556"/>
      <c r="E728" s="578"/>
      <c r="F728" s="597"/>
      <c r="H728" s="596"/>
    </row>
    <row r="729" spans="1:8">
      <c r="A729" s="554"/>
      <c r="B729" s="558"/>
      <c r="C729" s="511"/>
      <c r="D729" s="556"/>
      <c r="E729" s="578"/>
      <c r="F729" s="597"/>
      <c r="H729" s="596"/>
    </row>
    <row r="730" spans="1:8">
      <c r="A730" s="577"/>
      <c r="B730" s="558"/>
      <c r="C730" s="558"/>
      <c r="D730" s="554"/>
      <c r="E730" s="554"/>
      <c r="H730" s="596"/>
    </row>
    <row r="731" spans="1:8">
      <c r="A731" s="554"/>
      <c r="C731" s="558"/>
      <c r="D731" s="556"/>
      <c r="E731" s="578"/>
      <c r="F731" s="605"/>
      <c r="H731" s="596"/>
    </row>
    <row r="732" spans="1:8">
      <c r="A732" s="577"/>
      <c r="C732" s="558"/>
      <c r="D732" s="556"/>
      <c r="E732" s="578"/>
      <c r="F732" s="605"/>
      <c r="H732" s="596"/>
    </row>
    <row r="733" spans="1:8">
      <c r="A733" s="554"/>
      <c r="B733" s="558"/>
      <c r="D733" s="556"/>
      <c r="E733" s="557"/>
      <c r="F733" s="605"/>
      <c r="H733" s="596"/>
    </row>
    <row r="734" spans="1:8">
      <c r="A734" s="577"/>
      <c r="B734" s="558"/>
      <c r="C734" s="558"/>
      <c r="D734" s="556"/>
      <c r="E734" s="543"/>
    </row>
    <row r="735" spans="1:8">
      <c r="A735" s="554"/>
      <c r="B735" s="558"/>
      <c r="C735" s="558"/>
      <c r="D735" s="556"/>
      <c r="E735" s="557"/>
      <c r="F735" s="605"/>
      <c r="H735" s="596"/>
    </row>
    <row r="736" spans="1:8">
      <c r="A736" s="577"/>
      <c r="B736" s="558"/>
      <c r="C736" s="558"/>
      <c r="D736" s="556"/>
      <c r="E736" s="557"/>
      <c r="F736" s="605"/>
      <c r="H736" s="596"/>
    </row>
    <row r="737" spans="1:8">
      <c r="A737" s="554"/>
      <c r="B737" s="558"/>
      <c r="C737" s="558"/>
      <c r="D737" s="556"/>
      <c r="E737" s="557"/>
      <c r="F737" s="605"/>
      <c r="H737" s="596"/>
    </row>
    <row r="738" spans="1:8">
      <c r="A738" s="577"/>
      <c r="B738" s="579"/>
      <c r="C738" s="558"/>
      <c r="D738" s="556"/>
      <c r="E738" s="557"/>
      <c r="F738" s="605"/>
      <c r="H738" s="596"/>
    </row>
    <row r="739" spans="1:8">
      <c r="A739" s="554"/>
      <c r="B739" s="575"/>
      <c r="C739" s="558"/>
      <c r="D739" s="556"/>
      <c r="E739" s="557"/>
      <c r="F739" s="605"/>
      <c r="H739" s="596"/>
    </row>
    <row r="740" spans="1:8">
      <c r="A740" s="577"/>
      <c r="B740" s="568"/>
      <c r="C740" s="558"/>
      <c r="D740" s="556"/>
      <c r="E740" s="580"/>
      <c r="G740" s="611"/>
      <c r="H740" s="610"/>
    </row>
    <row r="741" spans="1:8">
      <c r="A741" s="554"/>
      <c r="C741" s="569"/>
      <c r="D741" s="556"/>
      <c r="E741" s="580"/>
      <c r="F741" s="612"/>
      <c r="G741" s="605"/>
      <c r="H741" s="605"/>
    </row>
    <row r="742" spans="1:8">
      <c r="A742" s="577"/>
      <c r="B742" s="541"/>
      <c r="D742" s="572"/>
      <c r="E742" s="573"/>
      <c r="F742" s="603"/>
      <c r="G742" s="604"/>
      <c r="H742" s="596"/>
    </row>
    <row r="743" spans="1:8">
      <c r="A743" s="554"/>
      <c r="B743" s="575"/>
    </row>
    <row r="744" spans="1:8">
      <c r="A744" s="554"/>
      <c r="B744" s="558"/>
      <c r="C744" s="558"/>
      <c r="E744" s="544"/>
      <c r="F744" s="605"/>
      <c r="G744" s="597"/>
      <c r="H744" s="596"/>
    </row>
    <row r="745" spans="1:8">
      <c r="A745" s="577"/>
      <c r="B745" s="558"/>
      <c r="C745" s="558"/>
      <c r="D745" s="556"/>
      <c r="E745" s="578"/>
      <c r="F745" s="597"/>
      <c r="H745" s="596"/>
    </row>
    <row r="746" spans="1:8">
      <c r="A746" s="554"/>
      <c r="B746" s="558"/>
      <c r="C746" s="558"/>
      <c r="D746" s="556"/>
      <c r="E746" s="578"/>
      <c r="F746" s="597"/>
      <c r="H746" s="596"/>
    </row>
    <row r="747" spans="1:8">
      <c r="A747" s="577"/>
      <c r="B747" s="558"/>
      <c r="C747" s="558"/>
      <c r="D747" s="556"/>
      <c r="E747" s="578"/>
      <c r="F747" s="605"/>
      <c r="H747" s="596"/>
    </row>
    <row r="748" spans="1:8">
      <c r="A748" s="554"/>
      <c r="B748" s="558"/>
      <c r="C748" s="558"/>
      <c r="D748" s="556"/>
      <c r="E748" s="578"/>
      <c r="F748" s="605"/>
      <c r="H748" s="596"/>
    </row>
    <row r="749" spans="1:8">
      <c r="A749" s="577"/>
      <c r="B749" s="558"/>
      <c r="C749" s="558"/>
      <c r="D749" s="556"/>
      <c r="E749" s="557"/>
      <c r="F749" s="605"/>
      <c r="H749" s="596"/>
    </row>
    <row r="750" spans="1:8">
      <c r="A750" s="554"/>
      <c r="C750" s="558"/>
      <c r="D750" s="556"/>
      <c r="E750" s="578"/>
      <c r="F750" s="605"/>
      <c r="H750" s="596"/>
    </row>
    <row r="751" spans="1:8">
      <c r="A751" s="577"/>
      <c r="C751" s="558"/>
      <c r="D751" s="556"/>
      <c r="E751" s="578"/>
      <c r="F751" s="605"/>
      <c r="H751" s="596"/>
    </row>
    <row r="752" spans="1:8">
      <c r="A752" s="554"/>
      <c r="C752" s="558"/>
      <c r="D752" s="556"/>
      <c r="E752" s="557"/>
      <c r="F752" s="605"/>
      <c r="H752" s="596"/>
    </row>
    <row r="753" spans="1:8">
      <c r="A753" s="577"/>
      <c r="D753" s="556"/>
      <c r="E753" s="557"/>
      <c r="F753" s="605"/>
      <c r="H753" s="596"/>
    </row>
    <row r="754" spans="1:8">
      <c r="A754" s="554"/>
      <c r="B754" s="558"/>
      <c r="D754" s="556"/>
      <c r="E754" s="557"/>
    </row>
    <row r="755" spans="1:8">
      <c r="A755" s="577"/>
      <c r="B755" s="558"/>
      <c r="C755" s="558"/>
      <c r="D755" s="556"/>
      <c r="E755" s="543"/>
    </row>
    <row r="756" spans="1:8">
      <c r="A756" s="554"/>
      <c r="B756" s="558"/>
      <c r="C756" s="558"/>
      <c r="D756" s="556"/>
      <c r="E756" s="557"/>
      <c r="F756" s="605"/>
      <c r="H756" s="596"/>
    </row>
    <row r="757" spans="1:8">
      <c r="A757" s="577"/>
      <c r="B757" s="558"/>
      <c r="C757" s="558"/>
      <c r="D757" s="556"/>
      <c r="E757" s="557"/>
      <c r="F757" s="605"/>
      <c r="H757" s="596"/>
    </row>
    <row r="758" spans="1:8">
      <c r="A758" s="554"/>
      <c r="B758" s="558"/>
      <c r="C758" s="558"/>
      <c r="D758" s="556"/>
      <c r="E758" s="557"/>
      <c r="F758" s="605"/>
      <c r="H758" s="596"/>
    </row>
    <row r="759" spans="1:8">
      <c r="A759" s="577"/>
      <c r="B759" s="579"/>
      <c r="C759" s="558"/>
      <c r="D759" s="556"/>
      <c r="E759" s="557"/>
      <c r="F759" s="605"/>
      <c r="H759" s="596"/>
    </row>
    <row r="760" spans="1:8">
      <c r="A760" s="554"/>
      <c r="B760" s="575"/>
      <c r="C760" s="558"/>
      <c r="D760" s="556"/>
      <c r="E760" s="557"/>
      <c r="F760" s="605"/>
      <c r="H760" s="596"/>
    </row>
    <row r="761" spans="1:8">
      <c r="A761" s="554"/>
      <c r="B761" s="568"/>
      <c r="C761" s="558"/>
      <c r="D761" s="556"/>
      <c r="E761" s="580"/>
      <c r="G761" s="611"/>
      <c r="H761" s="610"/>
    </row>
    <row r="762" spans="1:8">
      <c r="A762" s="554"/>
      <c r="B762" s="568"/>
      <c r="C762" s="569"/>
      <c r="D762" s="556"/>
      <c r="E762" s="580"/>
      <c r="F762" s="612"/>
      <c r="G762" s="605"/>
      <c r="H762" s="605"/>
    </row>
    <row r="763" spans="1:8">
      <c r="A763" s="577"/>
      <c r="B763" s="511"/>
      <c r="C763" s="569"/>
      <c r="D763" s="572"/>
      <c r="E763" s="573"/>
      <c r="F763" s="603"/>
      <c r="G763" s="604"/>
      <c r="H763" s="596"/>
    </row>
    <row r="764" spans="1:8">
      <c r="A764" s="577"/>
      <c r="B764" s="541"/>
      <c r="C764" s="511"/>
      <c r="D764" s="572"/>
      <c r="E764" s="573"/>
      <c r="F764" s="603"/>
      <c r="G764" s="604"/>
      <c r="H764" s="596"/>
    </row>
    <row r="765" spans="1:8">
      <c r="A765" s="554"/>
      <c r="B765" s="575"/>
      <c r="D765" s="511"/>
      <c r="E765" s="511"/>
    </row>
    <row r="766" spans="1:8">
      <c r="A766" s="554"/>
      <c r="B766" s="558"/>
      <c r="C766" s="558"/>
      <c r="E766" s="544"/>
      <c r="F766" s="605"/>
      <c r="G766" s="597"/>
      <c r="H766" s="596"/>
    </row>
    <row r="767" spans="1:8">
      <c r="A767" s="577"/>
      <c r="B767" s="558"/>
      <c r="C767" s="558"/>
      <c r="D767" s="556"/>
      <c r="E767" s="578"/>
      <c r="F767" s="597"/>
      <c r="H767" s="596"/>
    </row>
    <row r="768" spans="1:8">
      <c r="A768" s="554"/>
      <c r="B768" s="558"/>
      <c r="C768" s="558"/>
      <c r="D768" s="556"/>
      <c r="E768" s="578"/>
      <c r="F768" s="597"/>
      <c r="H768" s="596"/>
    </row>
    <row r="769" spans="1:8">
      <c r="A769" s="577"/>
      <c r="B769" s="511"/>
      <c r="C769" s="558"/>
      <c r="D769" s="556"/>
      <c r="E769" s="578"/>
      <c r="F769" s="605"/>
      <c r="H769" s="596"/>
    </row>
    <row r="770" spans="1:8">
      <c r="A770" s="554"/>
      <c r="B770" s="558"/>
      <c r="C770" s="511"/>
      <c r="D770" s="556"/>
      <c r="E770" s="578"/>
      <c r="F770" s="597"/>
      <c r="H770" s="596"/>
    </row>
    <row r="771" spans="1:8">
      <c r="A771" s="577"/>
      <c r="B771" s="558"/>
      <c r="C771" s="558"/>
      <c r="D771" s="556"/>
      <c r="E771" s="554"/>
      <c r="H771" s="596"/>
    </row>
    <row r="772" spans="1:8">
      <c r="A772" s="554"/>
      <c r="C772" s="558"/>
      <c r="D772" s="556"/>
      <c r="E772" s="578"/>
      <c r="F772" s="605"/>
      <c r="H772" s="596"/>
    </row>
    <row r="773" spans="1:8">
      <c r="A773" s="577"/>
      <c r="C773" s="558"/>
      <c r="D773" s="556"/>
      <c r="E773" s="578"/>
      <c r="F773" s="605"/>
      <c r="H773" s="596"/>
    </row>
    <row r="774" spans="1:8">
      <c r="A774" s="554"/>
      <c r="C774" s="558"/>
      <c r="D774" s="556"/>
      <c r="E774" s="557"/>
      <c r="F774" s="605"/>
      <c r="H774" s="596"/>
    </row>
    <row r="775" spans="1:8">
      <c r="A775" s="577"/>
      <c r="D775" s="556"/>
      <c r="E775" s="557"/>
      <c r="F775" s="605"/>
      <c r="H775" s="596"/>
    </row>
    <row r="776" spans="1:8">
      <c r="A776" s="554"/>
      <c r="B776" s="558"/>
      <c r="D776" s="556"/>
      <c r="E776" s="557"/>
    </row>
    <row r="777" spans="1:8">
      <c r="A777" s="577"/>
      <c r="B777" s="558"/>
      <c r="C777" s="558"/>
      <c r="D777" s="556"/>
      <c r="E777" s="543"/>
    </row>
    <row r="778" spans="1:8">
      <c r="A778" s="554"/>
      <c r="B778" s="558"/>
      <c r="C778" s="558"/>
      <c r="D778" s="556"/>
      <c r="E778" s="557"/>
      <c r="F778" s="605"/>
      <c r="H778" s="596"/>
    </row>
    <row r="779" spans="1:8">
      <c r="A779" s="577"/>
      <c r="B779" s="558"/>
      <c r="C779" s="558"/>
      <c r="D779" s="556"/>
      <c r="E779" s="557"/>
      <c r="F779" s="605"/>
      <c r="H779" s="596"/>
    </row>
    <row r="780" spans="1:8">
      <c r="A780" s="554"/>
      <c r="B780" s="558"/>
      <c r="C780" s="558"/>
      <c r="D780" s="556"/>
      <c r="E780" s="557"/>
      <c r="F780" s="605"/>
      <c r="H780" s="596"/>
    </row>
    <row r="781" spans="1:8">
      <c r="A781" s="577"/>
      <c r="B781" s="579"/>
      <c r="C781" s="558"/>
      <c r="D781" s="556"/>
      <c r="E781" s="557"/>
      <c r="F781" s="605"/>
      <c r="H781" s="596"/>
    </row>
    <row r="782" spans="1:8">
      <c r="A782" s="554"/>
      <c r="B782" s="575"/>
      <c r="C782" s="558"/>
      <c r="D782" s="556"/>
      <c r="E782" s="557"/>
      <c r="F782" s="605"/>
      <c r="H782" s="596"/>
    </row>
    <row r="783" spans="1:8">
      <c r="A783" s="554"/>
      <c r="B783" s="568"/>
      <c r="C783" s="558"/>
      <c r="D783" s="556"/>
      <c r="E783" s="580"/>
      <c r="G783" s="611"/>
      <c r="H783" s="610"/>
    </row>
    <row r="784" spans="1:8">
      <c r="A784" s="554"/>
      <c r="C784" s="569"/>
      <c r="D784" s="556"/>
      <c r="E784" s="580"/>
      <c r="F784" s="612"/>
      <c r="G784" s="605"/>
      <c r="H784" s="605"/>
    </row>
    <row r="785" spans="1:8">
      <c r="A785" s="577"/>
      <c r="C785" s="558"/>
      <c r="D785" s="572"/>
      <c r="E785" s="573"/>
      <c r="F785" s="603"/>
      <c r="G785" s="604"/>
      <c r="H785" s="596"/>
    </row>
    <row r="786" spans="1:8">
      <c r="A786" s="577"/>
      <c r="B786" s="541"/>
      <c r="C786" s="558"/>
      <c r="D786" s="556"/>
      <c r="E786" s="557"/>
      <c r="F786" s="605"/>
      <c r="H786" s="596"/>
    </row>
    <row r="787" spans="1:8">
      <c r="A787" s="554"/>
      <c r="B787" s="575"/>
      <c r="D787" s="556"/>
      <c r="E787" s="557"/>
      <c r="F787" s="605"/>
      <c r="H787" s="596"/>
    </row>
    <row r="788" spans="1:8">
      <c r="A788" s="554"/>
      <c r="B788" s="558"/>
      <c r="C788" s="558"/>
      <c r="E788" s="544"/>
      <c r="F788" s="605"/>
      <c r="G788" s="597"/>
      <c r="H788" s="596"/>
    </row>
    <row r="789" spans="1:8">
      <c r="A789" s="577"/>
      <c r="B789" s="511"/>
      <c r="C789" s="558"/>
      <c r="D789" s="556"/>
      <c r="E789" s="578"/>
      <c r="F789" s="597"/>
      <c r="H789" s="596"/>
    </row>
    <row r="790" spans="1:8">
      <c r="A790" s="554"/>
      <c r="B790" s="558"/>
      <c r="C790" s="511"/>
      <c r="D790" s="556"/>
      <c r="E790" s="578"/>
      <c r="F790" s="597"/>
      <c r="H790" s="596"/>
    </row>
    <row r="791" spans="1:8">
      <c r="A791" s="577"/>
      <c r="B791" s="558"/>
      <c r="C791" s="558"/>
      <c r="D791" s="554"/>
      <c r="E791" s="554"/>
      <c r="H791" s="596"/>
    </row>
    <row r="792" spans="1:8">
      <c r="A792" s="554"/>
      <c r="C792" s="558"/>
      <c r="D792" s="556"/>
      <c r="E792" s="578"/>
      <c r="F792" s="605"/>
      <c r="H792" s="596"/>
    </row>
    <row r="793" spans="1:8">
      <c r="A793" s="577"/>
      <c r="C793" s="558"/>
      <c r="D793" s="556"/>
      <c r="E793" s="578"/>
      <c r="F793" s="605"/>
      <c r="H793" s="596"/>
    </row>
    <row r="794" spans="1:8">
      <c r="A794" s="554"/>
      <c r="B794" s="558"/>
      <c r="D794" s="556"/>
      <c r="E794" s="557"/>
      <c r="F794" s="605"/>
      <c r="H794" s="596"/>
    </row>
    <row r="795" spans="1:8">
      <c r="A795" s="577"/>
      <c r="B795" s="558"/>
      <c r="C795" s="558"/>
      <c r="D795" s="556"/>
      <c r="E795" s="543"/>
    </row>
    <row r="796" spans="1:8">
      <c r="A796" s="554"/>
      <c r="B796" s="558"/>
      <c r="C796" s="558"/>
      <c r="D796" s="556"/>
      <c r="E796" s="557"/>
      <c r="F796" s="605"/>
      <c r="H796" s="596"/>
    </row>
    <row r="797" spans="1:8">
      <c r="A797" s="577"/>
      <c r="B797" s="558"/>
      <c r="C797" s="558"/>
      <c r="D797" s="556"/>
      <c r="E797" s="557"/>
      <c r="F797" s="605"/>
      <c r="H797" s="596"/>
    </row>
    <row r="798" spans="1:8">
      <c r="A798" s="554"/>
      <c r="B798" s="558"/>
      <c r="C798" s="558"/>
      <c r="D798" s="556"/>
      <c r="E798" s="557"/>
      <c r="F798" s="605"/>
      <c r="H798" s="596"/>
    </row>
    <row r="799" spans="1:8">
      <c r="A799" s="577"/>
      <c r="B799" s="579"/>
      <c r="C799" s="558"/>
      <c r="D799" s="556"/>
      <c r="E799" s="557"/>
      <c r="F799" s="605"/>
      <c r="H799" s="596"/>
    </row>
    <row r="800" spans="1:8">
      <c r="A800" s="554"/>
      <c r="B800" s="575"/>
      <c r="C800" s="558"/>
      <c r="D800" s="556"/>
      <c r="E800" s="557"/>
      <c r="F800" s="605"/>
      <c r="H800" s="596"/>
    </row>
    <row r="801" spans="1:8">
      <c r="A801" s="577"/>
      <c r="B801" s="568"/>
      <c r="C801" s="558"/>
      <c r="D801" s="556"/>
      <c r="E801" s="580"/>
      <c r="G801" s="611"/>
      <c r="H801" s="610"/>
    </row>
    <row r="802" spans="1:8">
      <c r="A802" s="554"/>
      <c r="B802" s="558"/>
      <c r="C802" s="569"/>
      <c r="D802" s="556"/>
      <c r="E802" s="580"/>
      <c r="F802" s="612"/>
      <c r="G802" s="605"/>
      <c r="H802" s="605"/>
    </row>
    <row r="803" spans="1:8">
      <c r="A803" s="577"/>
      <c r="B803" s="558"/>
      <c r="C803" s="558"/>
      <c r="D803" s="572"/>
      <c r="E803" s="573"/>
      <c r="F803" s="603"/>
      <c r="G803" s="604"/>
      <c r="H803" s="596"/>
    </row>
    <row r="804" spans="1:8">
      <c r="A804" s="577"/>
      <c r="B804" s="541"/>
      <c r="C804" s="558"/>
      <c r="D804" s="556"/>
      <c r="E804" s="557"/>
      <c r="F804" s="612"/>
      <c r="H804" s="596"/>
    </row>
    <row r="805" spans="1:8">
      <c r="A805" s="554"/>
      <c r="B805" s="575"/>
      <c r="D805" s="556"/>
      <c r="E805" s="557"/>
      <c r="F805" s="612"/>
      <c r="H805" s="596"/>
    </row>
    <row r="806" spans="1:8">
      <c r="A806" s="554"/>
      <c r="B806" s="558"/>
      <c r="C806" s="558"/>
      <c r="E806" s="544"/>
      <c r="F806" s="605"/>
      <c r="G806" s="597"/>
      <c r="H806" s="596"/>
    </row>
    <row r="807" spans="1:8">
      <c r="A807" s="577"/>
      <c r="B807" s="511"/>
      <c r="C807" s="558"/>
      <c r="D807" s="556"/>
      <c r="E807" s="578"/>
      <c r="F807" s="597"/>
      <c r="H807" s="596"/>
    </row>
    <row r="808" spans="1:8">
      <c r="A808" s="554"/>
      <c r="B808" s="558"/>
      <c r="C808" s="511"/>
      <c r="D808" s="556"/>
      <c r="E808" s="578"/>
      <c r="F808" s="597"/>
      <c r="H808" s="596"/>
    </row>
    <row r="809" spans="1:8">
      <c r="A809" s="577"/>
      <c r="B809" s="558"/>
      <c r="C809" s="558"/>
      <c r="D809" s="554"/>
      <c r="E809" s="554"/>
      <c r="H809" s="596"/>
    </row>
    <row r="810" spans="1:8">
      <c r="A810" s="554"/>
      <c r="C810" s="558"/>
      <c r="D810" s="556"/>
      <c r="E810" s="578"/>
      <c r="F810" s="605"/>
      <c r="H810" s="596"/>
    </row>
    <row r="811" spans="1:8">
      <c r="A811" s="577"/>
      <c r="C811" s="558"/>
      <c r="D811" s="556"/>
      <c r="E811" s="578"/>
      <c r="F811" s="605"/>
      <c r="H811" s="596"/>
    </row>
    <row r="812" spans="1:8">
      <c r="A812" s="554"/>
      <c r="B812" s="558"/>
      <c r="D812" s="556"/>
      <c r="E812" s="557"/>
      <c r="F812" s="605"/>
      <c r="H812" s="596"/>
    </row>
    <row r="813" spans="1:8">
      <c r="A813" s="577"/>
      <c r="B813" s="558"/>
      <c r="C813" s="558"/>
      <c r="D813" s="556"/>
      <c r="E813" s="543"/>
    </row>
    <row r="814" spans="1:8">
      <c r="A814" s="554"/>
      <c r="B814" s="558"/>
      <c r="C814" s="558"/>
      <c r="D814" s="556"/>
      <c r="E814" s="557"/>
      <c r="F814" s="605"/>
      <c r="H814" s="596"/>
    </row>
    <row r="815" spans="1:8">
      <c r="A815" s="577"/>
      <c r="B815" s="558"/>
      <c r="C815" s="558"/>
      <c r="D815" s="556"/>
      <c r="E815" s="557"/>
      <c r="F815" s="605"/>
      <c r="H815" s="596"/>
    </row>
    <row r="816" spans="1:8">
      <c r="A816" s="554"/>
      <c r="B816" s="558"/>
      <c r="C816" s="558"/>
      <c r="D816" s="556"/>
      <c r="E816" s="557"/>
      <c r="F816" s="605"/>
      <c r="H816" s="596"/>
    </row>
    <row r="817" spans="1:8">
      <c r="A817" s="577"/>
      <c r="B817" s="579"/>
      <c r="C817" s="558"/>
      <c r="D817" s="556"/>
      <c r="E817" s="557"/>
      <c r="F817" s="605"/>
      <c r="H817" s="596"/>
    </row>
    <row r="818" spans="1:8">
      <c r="A818" s="554"/>
      <c r="B818" s="575"/>
      <c r="C818" s="558"/>
      <c r="D818" s="556"/>
      <c r="E818" s="557"/>
      <c r="F818" s="605"/>
      <c r="H818" s="596"/>
    </row>
    <row r="819" spans="1:8">
      <c r="A819" s="577"/>
      <c r="B819" s="568"/>
      <c r="C819" s="558"/>
      <c r="D819" s="556"/>
      <c r="E819" s="580"/>
      <c r="G819" s="611"/>
      <c r="H819" s="610"/>
    </row>
    <row r="820" spans="1:8">
      <c r="A820" s="554"/>
      <c r="C820" s="569"/>
      <c r="D820" s="556"/>
      <c r="E820" s="580"/>
      <c r="F820" s="612"/>
      <c r="G820" s="605"/>
      <c r="H820" s="605"/>
    </row>
    <row r="821" spans="1:8">
      <c r="A821" s="577"/>
      <c r="D821" s="572"/>
      <c r="E821" s="573"/>
      <c r="F821" s="603"/>
      <c r="G821" s="604"/>
      <c r="H821" s="596"/>
    </row>
    <row r="822" spans="1:8">
      <c r="A822" s="577"/>
      <c r="B822" s="541"/>
      <c r="D822" s="556"/>
      <c r="E822" s="557"/>
    </row>
    <row r="823" spans="1:8">
      <c r="A823" s="554"/>
      <c r="B823" s="575"/>
      <c r="D823" s="556"/>
      <c r="E823" s="543"/>
    </row>
    <row r="824" spans="1:8">
      <c r="A824" s="554"/>
      <c r="B824" s="558"/>
      <c r="C824" s="558"/>
      <c r="E824" s="544"/>
      <c r="F824" s="605"/>
      <c r="G824" s="597"/>
      <c r="H824" s="596"/>
    </row>
    <row r="825" spans="1:8">
      <c r="A825" s="577"/>
      <c r="B825" s="511"/>
      <c r="C825" s="558"/>
      <c r="D825" s="556"/>
      <c r="E825" s="578"/>
      <c r="F825" s="597"/>
      <c r="H825" s="596"/>
    </row>
    <row r="826" spans="1:8">
      <c r="A826" s="554"/>
      <c r="B826" s="558"/>
      <c r="C826" s="511"/>
      <c r="D826" s="556"/>
      <c r="E826" s="578"/>
      <c r="F826" s="597"/>
      <c r="H826" s="596"/>
    </row>
    <row r="827" spans="1:8">
      <c r="A827" s="577"/>
      <c r="B827" s="558"/>
      <c r="C827" s="558"/>
      <c r="D827" s="554"/>
      <c r="E827" s="554"/>
      <c r="H827" s="596"/>
    </row>
    <row r="828" spans="1:8">
      <c r="A828" s="554"/>
      <c r="C828" s="558"/>
      <c r="D828" s="556"/>
      <c r="E828" s="578"/>
      <c r="F828" s="605"/>
      <c r="H828" s="596"/>
    </row>
    <row r="829" spans="1:8">
      <c r="A829" s="577"/>
      <c r="C829" s="558"/>
      <c r="D829" s="556"/>
      <c r="E829" s="578"/>
      <c r="F829" s="605"/>
      <c r="H829" s="596"/>
    </row>
    <row r="830" spans="1:8">
      <c r="A830" s="554"/>
      <c r="B830" s="558"/>
      <c r="D830" s="556"/>
      <c r="E830" s="557"/>
      <c r="F830" s="605"/>
      <c r="H830" s="596"/>
    </row>
    <row r="831" spans="1:8">
      <c r="A831" s="577"/>
      <c r="B831" s="558"/>
      <c r="C831" s="558"/>
      <c r="D831" s="556"/>
      <c r="E831" s="543"/>
    </row>
    <row r="832" spans="1:8">
      <c r="A832" s="554"/>
      <c r="B832" s="558"/>
      <c r="C832" s="558"/>
      <c r="D832" s="556"/>
      <c r="E832" s="557"/>
      <c r="F832" s="605"/>
      <c r="H832" s="596"/>
    </row>
    <row r="833" spans="1:8">
      <c r="A833" s="577"/>
      <c r="B833" s="558"/>
      <c r="C833" s="558"/>
      <c r="D833" s="556"/>
      <c r="E833" s="557"/>
      <c r="F833" s="605"/>
      <c r="H833" s="596"/>
    </row>
    <row r="834" spans="1:8" hidden="1">
      <c r="A834" s="554"/>
      <c r="B834" s="558"/>
      <c r="C834" s="558"/>
      <c r="D834" s="556"/>
      <c r="E834" s="557"/>
      <c r="F834" s="605"/>
      <c r="H834" s="596"/>
    </row>
    <row r="835" spans="1:8" hidden="1">
      <c r="A835" s="577"/>
      <c r="B835" s="579"/>
      <c r="C835" s="558"/>
      <c r="D835" s="556"/>
      <c r="E835" s="557"/>
      <c r="F835" s="605"/>
      <c r="H835" s="596"/>
    </row>
    <row r="836" spans="1:8" hidden="1">
      <c r="A836" s="554"/>
      <c r="B836" s="575"/>
      <c r="C836" s="558"/>
      <c r="D836" s="556"/>
      <c r="E836" s="557"/>
      <c r="F836" s="605"/>
      <c r="H836" s="596"/>
    </row>
    <row r="837" spans="1:8">
      <c r="A837" s="577"/>
      <c r="B837" s="568"/>
      <c r="C837" s="558"/>
      <c r="D837" s="556"/>
      <c r="E837" s="580"/>
      <c r="G837" s="611"/>
      <c r="H837" s="610"/>
    </row>
    <row r="838" spans="1:8">
      <c r="A838" s="554"/>
      <c r="B838" s="558"/>
      <c r="C838" s="569"/>
      <c r="D838" s="556"/>
      <c r="E838" s="580"/>
      <c r="F838" s="612"/>
      <c r="G838" s="605"/>
      <c r="H838" s="605"/>
    </row>
    <row r="839" spans="1:8">
      <c r="A839" s="577"/>
      <c r="C839" s="558"/>
      <c r="D839" s="572"/>
      <c r="E839" s="573"/>
      <c r="F839" s="603"/>
      <c r="G839" s="604"/>
      <c r="H839" s="596"/>
    </row>
    <row r="840" spans="1:8">
      <c r="A840" s="554"/>
      <c r="B840" s="541"/>
      <c r="D840" s="556"/>
      <c r="E840" s="557"/>
      <c r="F840" s="612"/>
      <c r="H840" s="596"/>
    </row>
    <row r="841" spans="1:8">
      <c r="B841" s="575"/>
    </row>
    <row r="842" spans="1:8">
      <c r="A842" s="554"/>
      <c r="B842" s="558"/>
      <c r="C842" s="558"/>
      <c r="E842" s="544"/>
      <c r="F842" s="605"/>
      <c r="G842" s="597"/>
      <c r="H842" s="596"/>
    </row>
    <row r="843" spans="1:8">
      <c r="A843" s="577"/>
      <c r="B843" s="511"/>
      <c r="C843" s="558"/>
      <c r="D843" s="556"/>
      <c r="E843" s="578"/>
      <c r="F843" s="597"/>
      <c r="H843" s="596"/>
    </row>
    <row r="844" spans="1:8">
      <c r="A844" s="554"/>
      <c r="B844" s="558"/>
      <c r="C844" s="511"/>
      <c r="D844" s="556"/>
      <c r="E844" s="578"/>
      <c r="F844" s="597"/>
      <c r="H844" s="596"/>
    </row>
    <row r="845" spans="1:8">
      <c r="A845" s="577"/>
      <c r="B845" s="558"/>
      <c r="C845" s="558"/>
      <c r="D845" s="554"/>
      <c r="E845" s="554"/>
      <c r="H845" s="596"/>
    </row>
    <row r="846" spans="1:8">
      <c r="A846" s="554"/>
      <c r="B846" s="558"/>
      <c r="C846" s="558"/>
      <c r="D846" s="556"/>
      <c r="E846" s="578"/>
      <c r="F846" s="605"/>
      <c r="H846" s="596"/>
    </row>
    <row r="847" spans="1:8">
      <c r="A847" s="577"/>
      <c r="C847" s="558"/>
      <c r="D847" s="556"/>
      <c r="E847" s="578"/>
      <c r="F847" s="605"/>
      <c r="H847" s="596"/>
    </row>
    <row r="848" spans="1:8">
      <c r="A848" s="554"/>
      <c r="C848" s="558"/>
      <c r="D848" s="556"/>
      <c r="E848" s="578"/>
      <c r="F848" s="605"/>
      <c r="H848" s="596"/>
    </row>
    <row r="849" spans="1:8">
      <c r="A849" s="577"/>
      <c r="B849" s="558"/>
      <c r="D849" s="556"/>
      <c r="E849" s="557"/>
      <c r="F849" s="605"/>
      <c r="H849" s="596"/>
    </row>
    <row r="850" spans="1:8">
      <c r="A850" s="554"/>
      <c r="B850" s="558"/>
      <c r="C850" s="558"/>
      <c r="D850" s="556"/>
      <c r="E850" s="543"/>
    </row>
    <row r="851" spans="1:8">
      <c r="A851" s="577"/>
      <c r="B851" s="558"/>
      <c r="C851" s="558"/>
      <c r="D851" s="556"/>
      <c r="E851" s="557"/>
      <c r="F851" s="605"/>
      <c r="H851" s="596"/>
    </row>
    <row r="852" spans="1:8">
      <c r="A852" s="554"/>
      <c r="B852" s="558"/>
      <c r="C852" s="558"/>
      <c r="D852" s="556"/>
      <c r="E852" s="557"/>
      <c r="F852" s="605"/>
      <c r="H852" s="596"/>
    </row>
    <row r="853" spans="1:8">
      <c r="A853" s="577"/>
      <c r="B853" s="558"/>
      <c r="C853" s="558"/>
      <c r="D853" s="556"/>
      <c r="E853" s="557"/>
      <c r="F853" s="605"/>
      <c r="H853" s="596"/>
    </row>
    <row r="854" spans="1:8">
      <c r="A854" s="554"/>
      <c r="B854" s="579"/>
      <c r="C854" s="558"/>
      <c r="D854" s="556"/>
      <c r="E854" s="557"/>
      <c r="F854" s="605"/>
      <c r="H854" s="596"/>
    </row>
    <row r="855" spans="1:8">
      <c r="A855" s="577"/>
      <c r="B855" s="575"/>
      <c r="C855" s="558"/>
      <c r="D855" s="556"/>
      <c r="E855" s="557"/>
      <c r="F855" s="605"/>
      <c r="H855" s="596"/>
    </row>
    <row r="856" spans="1:8">
      <c r="A856" s="577"/>
      <c r="B856" s="568"/>
      <c r="C856" s="558"/>
      <c r="D856" s="556"/>
      <c r="E856" s="580"/>
      <c r="G856" s="611"/>
      <c r="H856" s="610"/>
    </row>
    <row r="857" spans="1:8">
      <c r="A857" s="554"/>
      <c r="B857" s="558"/>
      <c r="C857" s="569"/>
      <c r="D857" s="556"/>
      <c r="E857" s="580"/>
      <c r="F857" s="612"/>
      <c r="G857" s="605"/>
      <c r="H857" s="605"/>
    </row>
    <row r="858" spans="1:8">
      <c r="A858" s="577"/>
      <c r="B858" s="558"/>
      <c r="C858" s="558"/>
      <c r="D858" s="572"/>
      <c r="E858" s="573"/>
      <c r="F858" s="603"/>
      <c r="G858" s="604"/>
      <c r="H858" s="596"/>
    </row>
    <row r="859" spans="1:8">
      <c r="A859" s="554"/>
      <c r="B859" s="541"/>
      <c r="C859" s="558"/>
      <c r="D859" s="556"/>
      <c r="E859" s="557"/>
      <c r="F859" s="613"/>
      <c r="G859" s="600"/>
      <c r="H859" s="614"/>
    </row>
    <row r="860" spans="1:8">
      <c r="A860" s="554"/>
      <c r="B860" s="575"/>
      <c r="D860" s="556"/>
      <c r="E860" s="557"/>
      <c r="F860" s="613"/>
      <c r="G860" s="600"/>
      <c r="H860" s="614"/>
    </row>
    <row r="861" spans="1:8">
      <c r="A861" s="554"/>
      <c r="B861" s="558"/>
      <c r="C861" s="558"/>
      <c r="E861" s="544"/>
      <c r="F861" s="613"/>
      <c r="G861" s="615"/>
      <c r="H861" s="614"/>
    </row>
    <row r="862" spans="1:8">
      <c r="A862" s="577"/>
      <c r="B862" s="511"/>
      <c r="C862" s="558"/>
      <c r="D862" s="556"/>
      <c r="E862" s="578"/>
      <c r="F862" s="615"/>
      <c r="G862" s="600"/>
      <c r="H862" s="614"/>
    </row>
    <row r="863" spans="1:8">
      <c r="A863" s="554"/>
      <c r="B863" s="558"/>
      <c r="C863" s="511"/>
      <c r="D863" s="556"/>
      <c r="E863" s="578"/>
      <c r="F863" s="615"/>
      <c r="G863" s="600"/>
      <c r="H863" s="614"/>
    </row>
    <row r="864" spans="1:8">
      <c r="A864" s="577"/>
      <c r="B864" s="558"/>
      <c r="C864" s="558"/>
      <c r="D864" s="554"/>
      <c r="E864" s="554"/>
      <c r="F864" s="600"/>
      <c r="G864" s="600"/>
      <c r="H864" s="614"/>
    </row>
    <row r="865" spans="1:8">
      <c r="A865" s="554"/>
      <c r="B865" s="558"/>
      <c r="C865" s="558"/>
      <c r="D865" s="556"/>
      <c r="E865" s="578"/>
      <c r="F865" s="613"/>
      <c r="G865" s="600"/>
      <c r="H865" s="614"/>
    </row>
    <row r="866" spans="1:8">
      <c r="A866" s="577"/>
      <c r="C866" s="558"/>
      <c r="D866" s="556"/>
      <c r="E866" s="578"/>
      <c r="F866" s="613"/>
      <c r="G866" s="600"/>
      <c r="H866" s="614"/>
    </row>
    <row r="867" spans="1:8">
      <c r="A867" s="554"/>
      <c r="C867" s="558"/>
      <c r="D867" s="556"/>
      <c r="E867" s="578"/>
      <c r="F867" s="613"/>
      <c r="G867" s="600"/>
      <c r="H867" s="614"/>
    </row>
    <row r="868" spans="1:8">
      <c r="A868" s="577"/>
      <c r="B868" s="558"/>
      <c r="D868" s="556"/>
      <c r="E868" s="557"/>
      <c r="F868" s="613"/>
      <c r="G868" s="600"/>
      <c r="H868" s="614"/>
    </row>
    <row r="869" spans="1:8">
      <c r="A869" s="554"/>
      <c r="B869" s="558"/>
      <c r="C869" s="558"/>
      <c r="D869" s="556"/>
      <c r="E869" s="543"/>
      <c r="F869" s="600"/>
      <c r="G869" s="600"/>
      <c r="H869" s="600"/>
    </row>
    <row r="870" spans="1:8">
      <c r="A870" s="577"/>
      <c r="B870" s="558"/>
      <c r="C870" s="558"/>
      <c r="D870" s="556"/>
      <c r="E870" s="557"/>
      <c r="F870" s="613"/>
      <c r="G870" s="600"/>
      <c r="H870" s="614"/>
    </row>
    <row r="871" spans="1:8">
      <c r="A871" s="554"/>
      <c r="B871" s="558"/>
      <c r="C871" s="558"/>
      <c r="D871" s="556"/>
      <c r="E871" s="557"/>
      <c r="F871" s="613"/>
      <c r="G871" s="600"/>
      <c r="H871" s="614"/>
    </row>
    <row r="872" spans="1:8">
      <c r="A872" s="577"/>
      <c r="B872" s="558"/>
      <c r="C872" s="558"/>
      <c r="D872" s="556"/>
      <c r="E872" s="557"/>
      <c r="F872" s="613"/>
      <c r="G872" s="600"/>
      <c r="H872" s="614"/>
    </row>
    <row r="873" spans="1:8">
      <c r="A873" s="554"/>
      <c r="B873" s="579"/>
      <c r="C873" s="558"/>
      <c r="D873" s="556"/>
      <c r="E873" s="557"/>
      <c r="F873" s="613"/>
      <c r="G873" s="600"/>
      <c r="H873" s="614"/>
    </row>
    <row r="874" spans="1:8">
      <c r="A874" s="577"/>
      <c r="B874" s="575"/>
      <c r="C874" s="558"/>
      <c r="D874" s="556"/>
      <c r="E874" s="557"/>
      <c r="F874" s="613"/>
      <c r="G874" s="600"/>
      <c r="H874" s="614"/>
    </row>
    <row r="875" spans="1:8">
      <c r="A875" s="577"/>
      <c r="B875" s="568"/>
      <c r="C875" s="558"/>
      <c r="D875" s="556"/>
      <c r="E875" s="580"/>
      <c r="F875" s="600"/>
      <c r="G875" s="616"/>
      <c r="H875" s="617"/>
    </row>
    <row r="876" spans="1:8">
      <c r="A876" s="554"/>
      <c r="C876" s="569"/>
      <c r="D876" s="556"/>
      <c r="E876" s="580"/>
      <c r="F876" s="618"/>
      <c r="G876" s="613"/>
      <c r="H876" s="613"/>
    </row>
    <row r="877" spans="1:8">
      <c r="A877" s="577"/>
      <c r="C877" s="558"/>
      <c r="D877" s="572"/>
      <c r="E877" s="573"/>
      <c r="F877" s="601"/>
      <c r="G877" s="602"/>
      <c r="H877" s="614"/>
    </row>
    <row r="878" spans="1:8">
      <c r="A878" s="577"/>
      <c r="B878" s="569"/>
      <c r="C878" s="558"/>
      <c r="D878" s="556"/>
      <c r="E878" s="557"/>
      <c r="F878" s="613"/>
      <c r="G878" s="600"/>
      <c r="H878" s="614"/>
    </row>
    <row r="879" spans="1:8">
      <c r="A879" s="554"/>
      <c r="C879" s="582"/>
      <c r="D879" s="556"/>
      <c r="E879" s="557"/>
      <c r="F879" s="613"/>
      <c r="G879" s="600"/>
      <c r="H879" s="614"/>
    </row>
    <row r="880" spans="1:8">
      <c r="A880" s="577"/>
      <c r="C880" s="558"/>
      <c r="D880" s="556"/>
      <c r="E880" s="557"/>
      <c r="F880" s="613"/>
      <c r="G880" s="600"/>
      <c r="H880" s="614"/>
    </row>
    <row r="881" spans="1:8">
      <c r="A881" s="577"/>
      <c r="C881" s="558"/>
      <c r="D881" s="556"/>
      <c r="E881" s="557"/>
      <c r="F881" s="613"/>
      <c r="G881" s="600"/>
      <c r="H881" s="614"/>
    </row>
    <row r="882" spans="1:8">
      <c r="A882" s="554"/>
      <c r="C882" s="558"/>
      <c r="D882" s="556"/>
      <c r="E882" s="557"/>
      <c r="F882" s="605"/>
      <c r="H882" s="596"/>
    </row>
    <row r="883" spans="1:8">
      <c r="A883" s="577"/>
      <c r="C883" s="558"/>
      <c r="D883" s="556"/>
      <c r="E883" s="557"/>
      <c r="F883" s="605"/>
      <c r="H883" s="596"/>
    </row>
    <row r="884" spans="1:8">
      <c r="A884" s="554"/>
      <c r="C884" s="558"/>
      <c r="D884" s="556"/>
      <c r="E884" s="557"/>
      <c r="F884" s="605"/>
      <c r="H884" s="596"/>
    </row>
    <row r="885" spans="1:8">
      <c r="A885" s="554"/>
      <c r="C885" s="558"/>
      <c r="D885" s="556"/>
      <c r="E885" s="557"/>
      <c r="F885" s="605"/>
      <c r="H885" s="596"/>
    </row>
    <row r="886" spans="1:8">
      <c r="A886" s="577"/>
      <c r="D886" s="556"/>
      <c r="E886" s="557"/>
      <c r="F886" s="605"/>
      <c r="H886" s="596"/>
    </row>
    <row r="887" spans="1:8">
      <c r="A887" s="554"/>
      <c r="B887" s="558"/>
      <c r="D887" s="556"/>
      <c r="E887" s="557"/>
    </row>
    <row r="888" spans="1:8" hidden="1">
      <c r="A888" s="554"/>
      <c r="B888" s="558"/>
      <c r="C888" s="558"/>
      <c r="D888" s="556"/>
      <c r="E888" s="543"/>
    </row>
    <row r="889" spans="1:8" hidden="1">
      <c r="A889" s="577"/>
      <c r="B889" s="558"/>
      <c r="C889" s="558"/>
      <c r="D889" s="556"/>
      <c r="E889" s="557"/>
      <c r="F889" s="605"/>
      <c r="H889" s="596"/>
    </row>
    <row r="890" spans="1:8">
      <c r="A890" s="554"/>
      <c r="B890" s="558"/>
      <c r="C890" s="558"/>
      <c r="D890" s="556"/>
      <c r="E890" s="557"/>
      <c r="F890" s="605"/>
      <c r="H890" s="596"/>
    </row>
    <row r="891" spans="1:8">
      <c r="A891" s="554"/>
      <c r="B891" s="558"/>
      <c r="C891" s="558"/>
      <c r="D891" s="556"/>
      <c r="E891" s="557"/>
      <c r="F891" s="605"/>
      <c r="H891" s="596"/>
    </row>
    <row r="892" spans="1:8">
      <c r="A892" s="577"/>
      <c r="B892" s="579"/>
      <c r="C892" s="558"/>
      <c r="D892" s="556"/>
      <c r="E892" s="557"/>
      <c r="F892" s="605"/>
      <c r="H892" s="596"/>
    </row>
    <row r="893" spans="1:8">
      <c r="A893" s="554"/>
      <c r="B893" s="575"/>
      <c r="C893" s="558"/>
      <c r="D893" s="556"/>
      <c r="E893" s="557"/>
      <c r="F893" s="605"/>
      <c r="H893" s="596"/>
    </row>
    <row r="894" spans="1:8">
      <c r="A894" s="554"/>
      <c r="B894" s="568"/>
      <c r="C894" s="558"/>
      <c r="D894" s="556"/>
      <c r="E894" s="580"/>
      <c r="G894" s="611"/>
      <c r="H894" s="610"/>
    </row>
    <row r="895" spans="1:8">
      <c r="A895" s="577"/>
      <c r="C895" s="569"/>
      <c r="D895" s="556"/>
      <c r="E895" s="580"/>
      <c r="F895" s="612"/>
      <c r="G895" s="605"/>
      <c r="H895" s="605"/>
    </row>
    <row r="896" spans="1:8">
      <c r="A896" s="554"/>
      <c r="B896" s="541"/>
      <c r="D896" s="572"/>
      <c r="E896" s="573"/>
      <c r="F896" s="603"/>
      <c r="G896" s="604"/>
      <c r="H896" s="596"/>
    </row>
    <row r="897" spans="1:8">
      <c r="B897" s="558"/>
    </row>
    <row r="898" spans="1:8">
      <c r="B898" s="575"/>
      <c r="C898" s="558"/>
    </row>
    <row r="899" spans="1:8">
      <c r="A899" s="577"/>
      <c r="B899" s="558"/>
      <c r="C899" s="558"/>
      <c r="D899" s="556"/>
      <c r="E899" s="557"/>
      <c r="F899" s="597"/>
      <c r="H899" s="596"/>
    </row>
    <row r="900" spans="1:8">
      <c r="A900" s="554"/>
      <c r="B900" s="558"/>
      <c r="C900" s="558"/>
      <c r="D900" s="556"/>
      <c r="E900" s="557"/>
      <c r="F900" s="612"/>
      <c r="H900" s="596"/>
    </row>
    <row r="901" spans="1:8">
      <c r="A901" s="577"/>
      <c r="B901" s="575"/>
      <c r="C901" s="558"/>
      <c r="D901" s="556"/>
      <c r="E901" s="557"/>
      <c r="F901" s="612"/>
      <c r="H901" s="596"/>
    </row>
    <row r="902" spans="1:8">
      <c r="A902" s="577"/>
      <c r="B902" s="575"/>
      <c r="C902" s="558"/>
      <c r="D902" s="556"/>
      <c r="E902" s="557"/>
      <c r="F902" s="612"/>
      <c r="H902" s="596"/>
    </row>
    <row r="903" spans="1:8">
      <c r="A903" s="554"/>
      <c r="B903" s="558"/>
      <c r="C903" s="558"/>
      <c r="D903" s="556"/>
      <c r="E903" s="557"/>
      <c r="F903" s="612"/>
      <c r="H903" s="596"/>
    </row>
    <row r="904" spans="1:8">
      <c r="A904" s="577"/>
      <c r="B904" s="558"/>
      <c r="C904" s="558"/>
      <c r="D904" s="556"/>
      <c r="E904" s="557"/>
      <c r="F904" s="612"/>
      <c r="H904" s="596"/>
    </row>
    <row r="905" spans="1:8">
      <c r="A905" s="577"/>
      <c r="B905" s="558"/>
      <c r="C905" s="558"/>
      <c r="D905" s="556"/>
      <c r="E905" s="578"/>
      <c r="F905" s="605"/>
      <c r="H905" s="596"/>
    </row>
    <row r="906" spans="1:8">
      <c r="A906" s="554"/>
      <c r="B906" s="558"/>
      <c r="C906" s="558"/>
      <c r="D906" s="556"/>
      <c r="E906" s="578"/>
      <c r="F906" s="605"/>
      <c r="H906" s="596"/>
    </row>
    <row r="907" spans="1:8">
      <c r="A907" s="577"/>
      <c r="C907" s="558"/>
      <c r="D907" s="556"/>
      <c r="E907" s="578"/>
      <c r="F907" s="605"/>
      <c r="H907" s="596"/>
    </row>
    <row r="908" spans="1:8">
      <c r="A908" s="577"/>
      <c r="C908" s="558"/>
      <c r="D908" s="556"/>
      <c r="E908" s="578"/>
      <c r="F908" s="605"/>
      <c r="H908" s="596"/>
    </row>
    <row r="909" spans="1:8">
      <c r="A909" s="554"/>
      <c r="C909" s="558"/>
      <c r="D909" s="556"/>
      <c r="E909" s="557"/>
      <c r="F909" s="605"/>
      <c r="H909" s="596"/>
    </row>
    <row r="910" spans="1:8">
      <c r="A910" s="577"/>
      <c r="C910" s="558"/>
      <c r="D910" s="556"/>
      <c r="E910" s="557"/>
      <c r="F910" s="605"/>
      <c r="H910" s="596"/>
    </row>
    <row r="911" spans="1:8">
      <c r="A911" s="577"/>
      <c r="C911" s="558"/>
      <c r="D911" s="556"/>
      <c r="E911" s="557"/>
      <c r="F911" s="605"/>
      <c r="H911" s="596"/>
    </row>
    <row r="912" spans="1:8">
      <c r="A912" s="554"/>
      <c r="C912" s="558"/>
      <c r="D912" s="556"/>
      <c r="E912" s="557"/>
      <c r="F912" s="605"/>
      <c r="H912" s="596"/>
    </row>
    <row r="913" spans="1:8">
      <c r="A913" s="577"/>
      <c r="C913" s="558"/>
      <c r="D913" s="556"/>
      <c r="E913" s="557"/>
      <c r="F913" s="605"/>
      <c r="H913" s="596"/>
    </row>
    <row r="914" spans="1:8">
      <c r="A914" s="577"/>
      <c r="C914" s="558"/>
      <c r="D914" s="556"/>
      <c r="E914" s="557"/>
      <c r="F914" s="605"/>
      <c r="H914" s="596"/>
    </row>
    <row r="915" spans="1:8">
      <c r="A915" s="554"/>
      <c r="C915" s="558"/>
      <c r="D915" s="556"/>
      <c r="E915" s="557"/>
      <c r="F915" s="605"/>
      <c r="H915" s="596"/>
    </row>
    <row r="916" spans="1:8">
      <c r="A916" s="577"/>
      <c r="C916" s="558"/>
      <c r="D916" s="556"/>
      <c r="E916" s="557"/>
      <c r="F916" s="605"/>
      <c r="H916" s="596"/>
    </row>
    <row r="917" spans="1:8">
      <c r="A917" s="577"/>
      <c r="D917" s="556"/>
      <c r="E917" s="557"/>
      <c r="F917" s="605"/>
      <c r="H917" s="596"/>
    </row>
    <row r="918" spans="1:8">
      <c r="A918" s="554"/>
      <c r="B918" s="558"/>
      <c r="D918" s="556"/>
      <c r="E918" s="557"/>
    </row>
    <row r="919" spans="1:8">
      <c r="A919" s="577"/>
      <c r="B919" s="558"/>
      <c r="C919" s="558"/>
      <c r="D919" s="556"/>
      <c r="E919" s="543"/>
    </row>
    <row r="920" spans="1:8">
      <c r="A920" s="577"/>
      <c r="B920" s="558"/>
      <c r="C920" s="558"/>
      <c r="D920" s="556"/>
      <c r="E920" s="557"/>
      <c r="F920" s="605"/>
      <c r="H920" s="596"/>
    </row>
    <row r="921" spans="1:8">
      <c r="A921" s="554"/>
      <c r="B921" s="558"/>
      <c r="C921" s="558"/>
      <c r="D921" s="556"/>
      <c r="E921" s="557"/>
      <c r="F921" s="605"/>
      <c r="H921" s="596"/>
    </row>
    <row r="922" spans="1:8">
      <c r="A922" s="577"/>
      <c r="B922" s="558"/>
      <c r="C922" s="558"/>
      <c r="D922" s="556"/>
      <c r="E922" s="557"/>
      <c r="F922" s="605"/>
      <c r="H922" s="596"/>
    </row>
    <row r="923" spans="1:8">
      <c r="A923" s="577"/>
      <c r="B923" s="579"/>
      <c r="C923" s="558"/>
      <c r="D923" s="556"/>
      <c r="E923" s="557"/>
      <c r="F923" s="605"/>
      <c r="H923" s="596"/>
    </row>
    <row r="924" spans="1:8">
      <c r="A924" s="554"/>
      <c r="B924" s="575"/>
      <c r="C924" s="558"/>
      <c r="D924" s="556"/>
      <c r="E924" s="557"/>
      <c r="F924" s="605"/>
      <c r="H924" s="596"/>
    </row>
    <row r="925" spans="1:8">
      <c r="A925" s="577"/>
      <c r="B925" s="568"/>
      <c r="C925" s="558"/>
      <c r="D925" s="556"/>
      <c r="E925" s="580"/>
      <c r="G925" s="611"/>
      <c r="H925" s="610"/>
    </row>
    <row r="926" spans="1:8">
      <c r="A926" s="577"/>
      <c r="C926" s="569"/>
      <c r="D926" s="556"/>
      <c r="E926" s="580"/>
      <c r="F926" s="612"/>
      <c r="G926" s="605"/>
      <c r="H926" s="605"/>
    </row>
    <row r="927" spans="1:8">
      <c r="A927" s="554"/>
      <c r="B927" s="541"/>
      <c r="D927" s="572"/>
      <c r="E927" s="573"/>
      <c r="F927" s="603"/>
      <c r="G927" s="604"/>
      <c r="H927" s="596"/>
    </row>
    <row r="928" spans="1:8">
      <c r="B928" s="575"/>
    </row>
    <row r="929" spans="1:8">
      <c r="A929" s="554"/>
      <c r="B929" s="558"/>
      <c r="C929" s="558"/>
      <c r="E929" s="544"/>
      <c r="F929" s="605"/>
      <c r="G929" s="597"/>
      <c r="H929" s="596"/>
    </row>
    <row r="930" spans="1:8">
      <c r="A930" s="577"/>
      <c r="B930" s="558"/>
      <c r="C930" s="558"/>
      <c r="D930" s="556"/>
      <c r="E930" s="578"/>
      <c r="F930" s="605"/>
      <c r="H930" s="596"/>
    </row>
    <row r="931" spans="1:8">
      <c r="A931" s="554"/>
      <c r="C931" s="558"/>
      <c r="D931" s="556"/>
      <c r="E931" s="578"/>
      <c r="F931" s="605"/>
      <c r="H931" s="596"/>
    </row>
    <row r="932" spans="1:8">
      <c r="A932" s="577"/>
      <c r="C932" s="558"/>
      <c r="D932" s="556"/>
      <c r="E932" s="578"/>
      <c r="F932" s="605"/>
      <c r="H932" s="596"/>
    </row>
    <row r="933" spans="1:8">
      <c r="A933" s="554"/>
      <c r="C933" s="558"/>
      <c r="D933" s="556"/>
      <c r="E933" s="557"/>
      <c r="F933" s="605"/>
      <c r="H933" s="596"/>
    </row>
    <row r="934" spans="1:8">
      <c r="A934" s="577"/>
      <c r="D934" s="556"/>
      <c r="E934" s="557"/>
      <c r="F934" s="605"/>
      <c r="H934" s="596"/>
    </row>
    <row r="935" spans="1:8">
      <c r="A935" s="554"/>
      <c r="B935" s="558"/>
      <c r="D935" s="556"/>
      <c r="E935" s="557"/>
    </row>
    <row r="936" spans="1:8">
      <c r="A936" s="577"/>
      <c r="B936" s="558"/>
      <c r="C936" s="558"/>
      <c r="D936" s="556"/>
      <c r="E936" s="543"/>
    </row>
    <row r="937" spans="1:8">
      <c r="A937" s="554"/>
      <c r="B937" s="558"/>
      <c r="C937" s="558"/>
      <c r="D937" s="556"/>
      <c r="E937" s="557"/>
      <c r="F937" s="605"/>
      <c r="H937" s="596"/>
    </row>
    <row r="938" spans="1:8">
      <c r="A938" s="577"/>
      <c r="B938" s="558"/>
      <c r="C938" s="558"/>
      <c r="D938" s="556"/>
      <c r="E938" s="557"/>
      <c r="F938" s="605"/>
      <c r="H938" s="596"/>
    </row>
    <row r="939" spans="1:8">
      <c r="A939" s="554"/>
      <c r="B939" s="558"/>
      <c r="C939" s="558"/>
      <c r="D939" s="556"/>
      <c r="E939" s="557"/>
      <c r="F939" s="605"/>
      <c r="H939" s="596"/>
    </row>
    <row r="940" spans="1:8">
      <c r="A940" s="577"/>
      <c r="B940" s="579"/>
      <c r="C940" s="558"/>
      <c r="D940" s="556"/>
      <c r="E940" s="557"/>
      <c r="F940" s="605"/>
      <c r="H940" s="596"/>
    </row>
    <row r="941" spans="1:8">
      <c r="A941" s="554"/>
      <c r="B941" s="575"/>
      <c r="C941" s="558"/>
      <c r="D941" s="556"/>
      <c r="E941" s="557"/>
      <c r="F941" s="605"/>
      <c r="H941" s="596"/>
    </row>
    <row r="942" spans="1:8">
      <c r="A942" s="511"/>
      <c r="B942" s="568"/>
      <c r="C942" s="558"/>
      <c r="D942" s="556"/>
      <c r="E942" s="580"/>
      <c r="G942" s="611"/>
      <c r="H942" s="610"/>
    </row>
    <row r="943" spans="1:8">
      <c r="A943" s="511"/>
      <c r="C943" s="569"/>
      <c r="D943" s="556"/>
      <c r="E943" s="580"/>
      <c r="F943" s="612"/>
      <c r="G943" s="605"/>
      <c r="H943" s="605"/>
    </row>
    <row r="944" spans="1:8">
      <c r="A944" s="511"/>
      <c r="B944" s="541"/>
      <c r="D944" s="572"/>
      <c r="E944" s="573"/>
      <c r="F944" s="603"/>
      <c r="G944" s="604"/>
      <c r="H944" s="596"/>
    </row>
    <row r="945" spans="1:8">
      <c r="B945" s="575"/>
      <c r="E945" s="583"/>
      <c r="F945" s="605"/>
      <c r="G945" s="605"/>
      <c r="H945" s="605"/>
    </row>
    <row r="946" spans="1:8">
      <c r="A946" s="554"/>
      <c r="B946" s="575"/>
      <c r="C946" s="558"/>
      <c r="E946" s="544"/>
      <c r="F946" s="605"/>
      <c r="G946" s="597"/>
      <c r="H946" s="596"/>
    </row>
    <row r="947" spans="1:8">
      <c r="A947" s="577"/>
      <c r="B947" s="558"/>
      <c r="C947" s="558"/>
      <c r="D947" s="556"/>
      <c r="E947" s="578"/>
      <c r="F947" s="605"/>
      <c r="H947" s="596"/>
    </row>
    <row r="948" spans="1:8">
      <c r="A948" s="554"/>
      <c r="B948" s="558"/>
      <c r="C948" s="558"/>
      <c r="D948" s="556"/>
      <c r="E948" s="578"/>
      <c r="F948" s="605"/>
      <c r="H948" s="596"/>
    </row>
    <row r="949" spans="1:8">
      <c r="A949" s="577"/>
      <c r="C949" s="558"/>
      <c r="D949" s="556"/>
      <c r="E949" s="578"/>
      <c r="F949" s="605"/>
      <c r="H949" s="596"/>
    </row>
    <row r="950" spans="1:8">
      <c r="A950" s="554"/>
      <c r="C950" s="558"/>
      <c r="D950" s="556"/>
      <c r="E950" s="578"/>
      <c r="F950" s="605"/>
      <c r="H950" s="596"/>
    </row>
    <row r="951" spans="1:8">
      <c r="A951" s="577"/>
      <c r="C951" s="558"/>
      <c r="D951" s="556"/>
      <c r="E951" s="557"/>
      <c r="F951" s="605"/>
      <c r="H951" s="596"/>
    </row>
    <row r="952" spans="1:8">
      <c r="A952" s="554"/>
      <c r="D952" s="556"/>
      <c r="E952" s="557"/>
      <c r="F952" s="605"/>
      <c r="H952" s="596"/>
    </row>
    <row r="953" spans="1:8">
      <c r="A953" s="577"/>
      <c r="B953" s="558"/>
      <c r="D953" s="556"/>
      <c r="E953" s="557"/>
    </row>
    <row r="954" spans="1:8">
      <c r="A954" s="554"/>
      <c r="B954" s="558"/>
      <c r="C954" s="558"/>
      <c r="D954" s="556"/>
      <c r="E954" s="543"/>
    </row>
    <row r="955" spans="1:8">
      <c r="A955" s="577"/>
      <c r="B955" s="558"/>
      <c r="C955" s="558"/>
      <c r="D955" s="556"/>
      <c r="E955" s="557"/>
      <c r="F955" s="605"/>
      <c r="H955" s="596"/>
    </row>
    <row r="956" spans="1:8">
      <c r="A956" s="554"/>
      <c r="B956" s="558"/>
      <c r="C956" s="558"/>
      <c r="D956" s="556"/>
      <c r="E956" s="557"/>
      <c r="F956" s="605"/>
      <c r="H956" s="596"/>
    </row>
    <row r="957" spans="1:8">
      <c r="A957" s="577"/>
      <c r="B957" s="558"/>
      <c r="C957" s="558"/>
      <c r="D957" s="556"/>
      <c r="E957" s="557"/>
      <c r="F957" s="605"/>
      <c r="H957" s="596"/>
    </row>
    <row r="958" spans="1:8">
      <c r="A958" s="554"/>
      <c r="B958" s="579"/>
      <c r="C958" s="558"/>
      <c r="D958" s="556"/>
      <c r="E958" s="557"/>
      <c r="F958" s="605"/>
      <c r="H958" s="596"/>
    </row>
    <row r="959" spans="1:8">
      <c r="A959" s="577"/>
      <c r="B959" s="575"/>
      <c r="C959" s="558"/>
      <c r="D959" s="556"/>
      <c r="E959" s="557"/>
      <c r="F959" s="605"/>
      <c r="H959" s="596"/>
    </row>
    <row r="960" spans="1:8">
      <c r="A960" s="511"/>
      <c r="B960" s="568"/>
      <c r="C960" s="558"/>
      <c r="D960" s="556"/>
      <c r="E960" s="580"/>
      <c r="G960" s="611"/>
      <c r="H960" s="610"/>
    </row>
    <row r="961" spans="1:8">
      <c r="A961" s="511"/>
      <c r="C961" s="569"/>
      <c r="D961" s="556"/>
      <c r="E961" s="580"/>
      <c r="F961" s="612"/>
      <c r="G961" s="605"/>
      <c r="H961" s="605"/>
    </row>
    <row r="962" spans="1:8">
      <c r="D962" s="572"/>
      <c r="E962" s="573"/>
      <c r="F962" s="603"/>
      <c r="G962" s="604"/>
      <c r="H962" s="596"/>
    </row>
    <row r="1106" spans="1:8">
      <c r="A1106" s="511"/>
      <c r="E1106" s="583"/>
      <c r="F1106" s="605"/>
      <c r="G1106" s="605"/>
      <c r="H1106" s="605"/>
    </row>
    <row r="1107" spans="1:8">
      <c r="E1107" s="583"/>
      <c r="F1107" s="605"/>
      <c r="G1107" s="605"/>
      <c r="H1107" s="605"/>
    </row>
    <row r="1108" spans="1:8">
      <c r="E1108" s="583"/>
      <c r="F1108" s="605"/>
      <c r="G1108" s="605"/>
      <c r="H1108" s="605"/>
    </row>
    <row r="1109" spans="1:8">
      <c r="E1109" s="583"/>
      <c r="F1109" s="605"/>
      <c r="G1109" s="605"/>
      <c r="H1109" s="605"/>
    </row>
    <row r="1110" spans="1:8">
      <c r="E1110" s="583"/>
      <c r="F1110" s="605"/>
      <c r="G1110" s="605"/>
      <c r="H1110" s="605"/>
    </row>
    <row r="1111" spans="1:8">
      <c r="E1111" s="583"/>
      <c r="F1111" s="605"/>
      <c r="G1111" s="605"/>
      <c r="H1111" s="605"/>
    </row>
    <row r="1112" spans="1:8">
      <c r="E1112" s="583"/>
      <c r="F1112" s="605"/>
      <c r="G1112" s="605"/>
      <c r="H1112" s="605"/>
    </row>
    <row r="1113" spans="1:8">
      <c r="E1113" s="583"/>
      <c r="F1113" s="605"/>
      <c r="G1113" s="605"/>
      <c r="H1113" s="605"/>
    </row>
    <row r="1114" spans="1:8">
      <c r="E1114" s="583"/>
      <c r="F1114" s="605"/>
      <c r="G1114" s="605"/>
      <c r="H1114" s="605"/>
    </row>
    <row r="1115" spans="1:8">
      <c r="E1115" s="583"/>
      <c r="F1115" s="605"/>
      <c r="G1115" s="605"/>
      <c r="H1115" s="605"/>
    </row>
    <row r="1116" spans="1:8">
      <c r="E1116" s="583"/>
      <c r="F1116" s="605"/>
      <c r="G1116" s="605"/>
      <c r="H1116" s="605"/>
    </row>
    <row r="1117" spans="1:8">
      <c r="E1117" s="583"/>
      <c r="F1117" s="605"/>
      <c r="G1117" s="605"/>
      <c r="H1117" s="605"/>
    </row>
    <row r="1118" spans="1:8">
      <c r="E1118" s="583"/>
      <c r="F1118" s="605"/>
      <c r="G1118" s="605"/>
      <c r="H1118" s="605"/>
    </row>
    <row r="1119" spans="1:8">
      <c r="E1119" s="583"/>
      <c r="F1119" s="605"/>
      <c r="G1119" s="605"/>
      <c r="H1119" s="605"/>
    </row>
    <row r="1120" spans="1:8">
      <c r="E1120" s="583"/>
      <c r="F1120" s="605"/>
      <c r="G1120" s="605"/>
      <c r="H1120" s="605"/>
    </row>
    <row r="1121" spans="5:8">
      <c r="E1121" s="583"/>
      <c r="F1121" s="605"/>
      <c r="G1121" s="605"/>
      <c r="H1121" s="605"/>
    </row>
    <row r="1122" spans="5:8">
      <c r="E1122" s="583"/>
      <c r="F1122" s="605"/>
      <c r="G1122" s="605"/>
      <c r="H1122" s="605"/>
    </row>
    <row r="1123" spans="5:8">
      <c r="E1123" s="583"/>
      <c r="F1123" s="605"/>
      <c r="G1123" s="605"/>
      <c r="H1123" s="605"/>
    </row>
    <row r="1124" spans="5:8">
      <c r="E1124" s="583"/>
      <c r="F1124" s="605"/>
      <c r="G1124" s="605"/>
      <c r="H1124" s="605"/>
    </row>
    <row r="1125" spans="5:8">
      <c r="E1125" s="583"/>
      <c r="F1125" s="605"/>
      <c r="G1125" s="605"/>
      <c r="H1125" s="605"/>
    </row>
    <row r="1126" spans="5:8">
      <c r="E1126" s="583"/>
      <c r="F1126" s="605"/>
      <c r="G1126" s="605"/>
      <c r="H1126" s="605"/>
    </row>
    <row r="1127" spans="5:8">
      <c r="E1127" s="583"/>
      <c r="F1127" s="605"/>
      <c r="G1127" s="605"/>
      <c r="H1127" s="605"/>
    </row>
    <row r="1128" spans="5:8">
      <c r="E1128" s="583"/>
      <c r="F1128" s="605"/>
      <c r="G1128" s="605"/>
      <c r="H1128" s="605"/>
    </row>
    <row r="1129" spans="5:8">
      <c r="E1129" s="583"/>
      <c r="F1129" s="605"/>
      <c r="G1129" s="605"/>
      <c r="H1129" s="605"/>
    </row>
    <row r="1130" spans="5:8">
      <c r="E1130" s="583"/>
      <c r="F1130" s="605"/>
      <c r="G1130" s="605"/>
      <c r="H1130" s="605"/>
    </row>
    <row r="1131" spans="5:8">
      <c r="E1131" s="583"/>
      <c r="F1131" s="605"/>
      <c r="G1131" s="605"/>
      <c r="H1131" s="605"/>
    </row>
    <row r="1132" spans="5:8">
      <c r="E1132" s="583"/>
      <c r="F1132" s="605"/>
      <c r="G1132" s="605"/>
      <c r="H1132" s="605"/>
    </row>
    <row r="1133" spans="5:8">
      <c r="E1133" s="583"/>
      <c r="F1133" s="605"/>
      <c r="G1133" s="605"/>
      <c r="H1133" s="605"/>
    </row>
    <row r="1134" spans="5:8">
      <c r="E1134" s="583"/>
      <c r="F1134" s="605"/>
      <c r="G1134" s="605"/>
      <c r="H1134" s="605"/>
    </row>
    <row r="1135" spans="5:8">
      <c r="E1135" s="583"/>
      <c r="F1135" s="605"/>
      <c r="G1135" s="605"/>
      <c r="H1135" s="605"/>
    </row>
    <row r="1136" spans="5:8">
      <c r="E1136" s="583"/>
      <c r="F1136" s="605"/>
      <c r="G1136" s="605"/>
      <c r="H1136" s="605"/>
    </row>
    <row r="1137" spans="5:8">
      <c r="E1137" s="583"/>
      <c r="F1137" s="605"/>
      <c r="G1137" s="605"/>
      <c r="H1137" s="605"/>
    </row>
    <row r="1138" spans="5:8">
      <c r="E1138" s="583"/>
      <c r="F1138" s="605"/>
      <c r="G1138" s="605"/>
      <c r="H1138" s="605"/>
    </row>
    <row r="1139" spans="5:8">
      <c r="E1139" s="583"/>
      <c r="F1139" s="605"/>
      <c r="G1139" s="605"/>
      <c r="H1139" s="605"/>
    </row>
    <row r="1140" spans="5:8">
      <c r="E1140" s="583"/>
      <c r="F1140" s="605"/>
      <c r="G1140" s="605"/>
      <c r="H1140" s="605"/>
    </row>
    <row r="1141" spans="5:8">
      <c r="E1141" s="583"/>
      <c r="F1141" s="605"/>
      <c r="G1141" s="605"/>
      <c r="H1141" s="605"/>
    </row>
    <row r="1142" spans="5:8">
      <c r="E1142" s="583"/>
      <c r="F1142" s="605"/>
      <c r="G1142" s="605"/>
      <c r="H1142" s="605"/>
    </row>
    <row r="1143" spans="5:8">
      <c r="E1143" s="583"/>
      <c r="F1143" s="605"/>
      <c r="G1143" s="605"/>
      <c r="H1143" s="605"/>
    </row>
    <row r="1144" spans="5:8">
      <c r="E1144" s="583"/>
      <c r="F1144" s="605"/>
      <c r="G1144" s="605"/>
      <c r="H1144" s="605"/>
    </row>
    <row r="1145" spans="5:8">
      <c r="E1145" s="583"/>
      <c r="F1145" s="605"/>
      <c r="G1145" s="605"/>
      <c r="H1145" s="605"/>
    </row>
    <row r="1146" spans="5:8">
      <c r="E1146" s="583"/>
      <c r="F1146" s="605"/>
      <c r="G1146" s="605"/>
      <c r="H1146" s="605"/>
    </row>
    <row r="1147" spans="5:8">
      <c r="E1147" s="583"/>
      <c r="F1147" s="605"/>
      <c r="G1147" s="605"/>
      <c r="H1147" s="605"/>
    </row>
    <row r="1148" spans="5:8">
      <c r="E1148" s="583"/>
      <c r="F1148" s="605"/>
      <c r="G1148" s="605"/>
      <c r="H1148" s="605"/>
    </row>
    <row r="1149" spans="5:8">
      <c r="E1149" s="583"/>
      <c r="F1149" s="605"/>
      <c r="G1149" s="605"/>
      <c r="H1149" s="605"/>
    </row>
    <row r="1150" spans="5:8">
      <c r="E1150" s="583"/>
      <c r="F1150" s="605"/>
      <c r="G1150" s="605"/>
      <c r="H1150" s="605"/>
    </row>
    <row r="1151" spans="5:8">
      <c r="E1151" s="583"/>
      <c r="F1151" s="605"/>
      <c r="G1151" s="605"/>
      <c r="H1151" s="605"/>
    </row>
    <row r="1152" spans="5:8">
      <c r="E1152" s="583"/>
      <c r="F1152" s="605"/>
      <c r="G1152" s="605"/>
      <c r="H1152" s="605"/>
    </row>
    <row r="1153" spans="5:8">
      <c r="E1153" s="583"/>
      <c r="F1153" s="605"/>
      <c r="G1153" s="605"/>
      <c r="H1153" s="605"/>
    </row>
    <row r="1154" spans="5:8">
      <c r="E1154" s="583"/>
      <c r="F1154" s="605"/>
      <c r="G1154" s="605"/>
      <c r="H1154" s="605"/>
    </row>
    <row r="1155" spans="5:8">
      <c r="E1155" s="583"/>
      <c r="F1155" s="605"/>
      <c r="G1155" s="605"/>
      <c r="H1155" s="605"/>
    </row>
    <row r="1156" spans="5:8">
      <c r="E1156" s="583"/>
      <c r="F1156" s="605"/>
      <c r="G1156" s="605"/>
      <c r="H1156" s="605"/>
    </row>
    <row r="1157" spans="5:8">
      <c r="E1157" s="583"/>
      <c r="F1157" s="605"/>
      <c r="G1157" s="605"/>
      <c r="H1157" s="605"/>
    </row>
    <row r="1158" spans="5:8">
      <c r="E1158" s="583"/>
      <c r="F1158" s="605"/>
      <c r="G1158" s="605"/>
      <c r="H1158" s="605"/>
    </row>
    <row r="1159" spans="5:8">
      <c r="E1159" s="583"/>
      <c r="F1159" s="605"/>
      <c r="G1159" s="605"/>
      <c r="H1159" s="605"/>
    </row>
    <row r="1160" spans="5:8">
      <c r="E1160" s="583"/>
      <c r="F1160" s="605"/>
      <c r="G1160" s="605"/>
      <c r="H1160" s="605"/>
    </row>
    <row r="1161" spans="5:8">
      <c r="E1161" s="583"/>
      <c r="F1161" s="605"/>
      <c r="G1161" s="605"/>
      <c r="H1161" s="605"/>
    </row>
    <row r="1162" spans="5:8">
      <c r="E1162" s="583"/>
      <c r="F1162" s="605"/>
      <c r="G1162" s="605"/>
      <c r="H1162" s="605"/>
    </row>
    <row r="1163" spans="5:8">
      <c r="E1163" s="583"/>
      <c r="F1163" s="605"/>
      <c r="G1163" s="605"/>
      <c r="H1163" s="605"/>
    </row>
    <row r="1164" spans="5:8">
      <c r="E1164" s="583"/>
      <c r="F1164" s="605"/>
      <c r="G1164" s="605"/>
      <c r="H1164" s="605"/>
    </row>
    <row r="1165" spans="5:8">
      <c r="E1165" s="583"/>
      <c r="F1165" s="605"/>
      <c r="G1165" s="605"/>
      <c r="H1165" s="605"/>
    </row>
    <row r="1166" spans="5:8">
      <c r="E1166" s="583"/>
      <c r="F1166" s="605"/>
      <c r="G1166" s="605"/>
      <c r="H1166" s="605"/>
    </row>
    <row r="1167" spans="5:8">
      <c r="E1167" s="583"/>
      <c r="F1167" s="605"/>
      <c r="G1167" s="605"/>
      <c r="H1167" s="605"/>
    </row>
    <row r="1168" spans="5:8">
      <c r="E1168" s="583"/>
      <c r="F1168" s="605"/>
      <c r="G1168" s="605"/>
      <c r="H1168" s="605"/>
    </row>
    <row r="1169" spans="5:8">
      <c r="E1169" s="583"/>
      <c r="F1169" s="605"/>
      <c r="G1169" s="605"/>
      <c r="H1169" s="605"/>
    </row>
    <row r="1170" spans="5:8">
      <c r="E1170" s="583"/>
      <c r="F1170" s="605"/>
      <c r="G1170" s="605"/>
      <c r="H1170" s="605"/>
    </row>
    <row r="1171" spans="5:8">
      <c r="E1171" s="583"/>
      <c r="F1171" s="605"/>
      <c r="G1171" s="605"/>
      <c r="H1171" s="605"/>
    </row>
    <row r="1172" spans="5:8">
      <c r="E1172" s="583"/>
      <c r="F1172" s="605"/>
      <c r="G1172" s="605"/>
      <c r="H1172" s="605"/>
    </row>
    <row r="1173" spans="5:8">
      <c r="E1173" s="583"/>
      <c r="F1173" s="605"/>
      <c r="G1173" s="605"/>
      <c r="H1173" s="605"/>
    </row>
    <row r="1174" spans="5:8">
      <c r="E1174" s="583"/>
      <c r="F1174" s="605"/>
      <c r="G1174" s="605"/>
      <c r="H1174" s="605"/>
    </row>
    <row r="1175" spans="5:8">
      <c r="E1175" s="583"/>
      <c r="F1175" s="605"/>
      <c r="G1175" s="605"/>
      <c r="H1175" s="605"/>
    </row>
    <row r="1176" spans="5:8">
      <c r="E1176" s="583"/>
      <c r="F1176" s="605"/>
      <c r="G1176" s="605"/>
      <c r="H1176" s="605"/>
    </row>
    <row r="1177" spans="5:8">
      <c r="E1177" s="583"/>
      <c r="F1177" s="605"/>
      <c r="G1177" s="605"/>
      <c r="H1177" s="605"/>
    </row>
    <row r="1178" spans="5:8">
      <c r="E1178" s="583"/>
      <c r="F1178" s="605"/>
      <c r="G1178" s="605"/>
      <c r="H1178" s="605"/>
    </row>
    <row r="1179" spans="5:8">
      <c r="E1179" s="583"/>
      <c r="F1179" s="605"/>
      <c r="G1179" s="605"/>
      <c r="H1179" s="605"/>
    </row>
    <row r="1180" spans="5:8">
      <c r="E1180" s="583"/>
      <c r="F1180" s="605"/>
      <c r="G1180" s="605"/>
      <c r="H1180" s="605"/>
    </row>
    <row r="1181" spans="5:8">
      <c r="E1181" s="583"/>
      <c r="F1181" s="605"/>
      <c r="G1181" s="605"/>
      <c r="H1181" s="605"/>
    </row>
    <row r="1182" spans="5:8">
      <c r="E1182" s="583"/>
      <c r="F1182" s="605"/>
      <c r="G1182" s="605"/>
      <c r="H1182" s="605"/>
    </row>
    <row r="1183" spans="5:8">
      <c r="E1183" s="583"/>
      <c r="F1183" s="605"/>
      <c r="G1183" s="605"/>
      <c r="H1183" s="605"/>
    </row>
    <row r="1184" spans="5:8">
      <c r="E1184" s="583"/>
      <c r="F1184" s="605"/>
      <c r="G1184" s="605"/>
      <c r="H1184" s="605"/>
    </row>
    <row r="1185" spans="5:8">
      <c r="E1185" s="583"/>
      <c r="F1185" s="605"/>
      <c r="G1185" s="605"/>
      <c r="H1185" s="605"/>
    </row>
    <row r="1186" spans="5:8">
      <c r="E1186" s="583"/>
      <c r="F1186" s="605"/>
      <c r="G1186" s="605"/>
      <c r="H1186" s="605"/>
    </row>
    <row r="1187" spans="5:8">
      <c r="E1187" s="583"/>
      <c r="F1187" s="605"/>
      <c r="G1187" s="605"/>
      <c r="H1187" s="605"/>
    </row>
    <row r="1188" spans="5:8">
      <c r="E1188" s="583"/>
      <c r="F1188" s="605"/>
      <c r="G1188" s="605"/>
      <c r="H1188" s="605"/>
    </row>
    <row r="1189" spans="5:8">
      <c r="E1189" s="583"/>
      <c r="F1189" s="605"/>
      <c r="G1189" s="605"/>
      <c r="H1189" s="605"/>
    </row>
    <row r="1190" spans="5:8">
      <c r="E1190" s="583"/>
      <c r="F1190" s="605"/>
      <c r="G1190" s="605"/>
      <c r="H1190" s="605"/>
    </row>
    <row r="1191" spans="5:8">
      <c r="E1191" s="583"/>
      <c r="F1191" s="605"/>
      <c r="G1191" s="605"/>
      <c r="H1191" s="605"/>
    </row>
    <row r="1192" spans="5:8">
      <c r="E1192" s="583"/>
      <c r="F1192" s="605"/>
      <c r="G1192" s="605"/>
      <c r="H1192" s="605"/>
    </row>
    <row r="1193" spans="5:8">
      <c r="E1193" s="583"/>
      <c r="F1193" s="605"/>
      <c r="G1193" s="605"/>
      <c r="H1193" s="605"/>
    </row>
    <row r="1194" spans="5:8">
      <c r="E1194" s="583"/>
      <c r="F1194" s="605"/>
      <c r="G1194" s="605"/>
      <c r="H1194" s="605"/>
    </row>
    <row r="1195" spans="5:8">
      <c r="E1195" s="583"/>
      <c r="F1195" s="605"/>
      <c r="G1195" s="605"/>
      <c r="H1195" s="605"/>
    </row>
    <row r="1196" spans="5:8">
      <c r="E1196" s="583"/>
      <c r="F1196" s="605"/>
      <c r="G1196" s="605"/>
      <c r="H1196" s="605"/>
    </row>
    <row r="1197" spans="5:8">
      <c r="E1197" s="583"/>
      <c r="F1197" s="605"/>
      <c r="G1197" s="605"/>
      <c r="H1197" s="605"/>
    </row>
    <row r="1198" spans="5:8">
      <c r="E1198" s="583"/>
      <c r="F1198" s="605"/>
      <c r="G1198" s="605"/>
      <c r="H1198" s="605"/>
    </row>
    <row r="1199" spans="5:8">
      <c r="E1199" s="583"/>
      <c r="F1199" s="605"/>
      <c r="G1199" s="605"/>
      <c r="H1199" s="605"/>
    </row>
    <row r="1200" spans="5:8">
      <c r="E1200" s="583"/>
      <c r="F1200" s="605"/>
      <c r="G1200" s="605"/>
      <c r="H1200" s="605"/>
    </row>
    <row r="1201" spans="5:8">
      <c r="E1201" s="583"/>
      <c r="F1201" s="605"/>
      <c r="G1201" s="605"/>
      <c r="H1201" s="605"/>
    </row>
    <row r="1202" spans="5:8">
      <c r="E1202" s="583"/>
      <c r="F1202" s="605"/>
      <c r="G1202" s="605"/>
      <c r="H1202" s="605"/>
    </row>
    <row r="1203" spans="5:8">
      <c r="E1203" s="583"/>
      <c r="F1203" s="605"/>
      <c r="G1203" s="605"/>
      <c r="H1203" s="605"/>
    </row>
    <row r="1204" spans="5:8">
      <c r="E1204" s="583"/>
      <c r="F1204" s="605"/>
      <c r="G1204" s="605"/>
      <c r="H1204" s="605"/>
    </row>
    <row r="1205" spans="5:8">
      <c r="E1205" s="583"/>
      <c r="F1205" s="605"/>
      <c r="G1205" s="605"/>
      <c r="H1205" s="605"/>
    </row>
    <row r="1206" spans="5:8">
      <c r="E1206" s="583"/>
      <c r="F1206" s="605"/>
      <c r="G1206" s="605"/>
      <c r="H1206" s="605"/>
    </row>
    <row r="1207" spans="5:8">
      <c r="E1207" s="583"/>
      <c r="F1207" s="605"/>
      <c r="G1207" s="605"/>
      <c r="H1207" s="605"/>
    </row>
    <row r="1208" spans="5:8">
      <c r="E1208" s="583"/>
      <c r="F1208" s="605"/>
      <c r="G1208" s="605"/>
      <c r="H1208" s="605"/>
    </row>
    <row r="1209" spans="5:8">
      <c r="E1209" s="583"/>
      <c r="F1209" s="605"/>
      <c r="G1209" s="605"/>
      <c r="H1209" s="605"/>
    </row>
    <row r="1210" spans="5:8">
      <c r="E1210" s="583"/>
      <c r="F1210" s="605"/>
      <c r="G1210" s="605"/>
      <c r="H1210" s="605"/>
    </row>
    <row r="1211" spans="5:8">
      <c r="E1211" s="583"/>
      <c r="F1211" s="605"/>
      <c r="G1211" s="605"/>
      <c r="H1211" s="605"/>
    </row>
    <row r="1212" spans="5:8">
      <c r="E1212" s="583"/>
      <c r="F1212" s="605"/>
      <c r="G1212" s="605"/>
      <c r="H1212" s="605"/>
    </row>
    <row r="1213" spans="5:8">
      <c r="E1213" s="583"/>
      <c r="F1213" s="605"/>
      <c r="G1213" s="605"/>
      <c r="H1213" s="605"/>
    </row>
    <row r="1214" spans="5:8">
      <c r="E1214" s="583"/>
      <c r="F1214" s="605"/>
      <c r="G1214" s="605"/>
      <c r="H1214" s="605"/>
    </row>
    <row r="1215" spans="5:8">
      <c r="E1215" s="583"/>
      <c r="F1215" s="605"/>
      <c r="G1215" s="605"/>
      <c r="H1215" s="605"/>
    </row>
    <row r="1216" spans="5:8">
      <c r="E1216" s="583"/>
      <c r="F1216" s="605"/>
      <c r="G1216" s="605"/>
      <c r="H1216" s="605"/>
    </row>
    <row r="1217" spans="5:8">
      <c r="E1217" s="583"/>
      <c r="F1217" s="605"/>
      <c r="G1217" s="605"/>
      <c r="H1217" s="605"/>
    </row>
    <row r="1218" spans="5:8">
      <c r="E1218" s="583"/>
      <c r="F1218" s="605"/>
      <c r="G1218" s="605"/>
      <c r="H1218" s="605"/>
    </row>
    <row r="1219" spans="5:8">
      <c r="E1219" s="583"/>
      <c r="F1219" s="605"/>
      <c r="G1219" s="605"/>
      <c r="H1219" s="605"/>
    </row>
    <row r="1220" spans="5:8">
      <c r="E1220" s="583"/>
      <c r="F1220" s="605"/>
      <c r="G1220" s="605"/>
      <c r="H1220" s="605"/>
    </row>
    <row r="1221" spans="5:8">
      <c r="E1221" s="583"/>
      <c r="F1221" s="605"/>
      <c r="G1221" s="605"/>
      <c r="H1221" s="605"/>
    </row>
    <row r="1222" spans="5:8">
      <c r="E1222" s="583"/>
      <c r="F1222" s="605"/>
      <c r="G1222" s="605"/>
      <c r="H1222" s="605"/>
    </row>
    <row r="1223" spans="5:8">
      <c r="E1223" s="583"/>
      <c r="F1223" s="605"/>
      <c r="G1223" s="605"/>
      <c r="H1223" s="605"/>
    </row>
    <row r="1224" spans="5:8">
      <c r="E1224" s="583"/>
      <c r="F1224" s="605"/>
      <c r="G1224" s="605"/>
      <c r="H1224" s="605"/>
    </row>
    <row r="1225" spans="5:8">
      <c r="E1225" s="583"/>
      <c r="F1225" s="605"/>
      <c r="G1225" s="605"/>
      <c r="H1225" s="605"/>
    </row>
    <row r="1226" spans="5:8">
      <c r="E1226" s="583"/>
      <c r="F1226" s="605"/>
      <c r="G1226" s="605"/>
      <c r="H1226" s="605"/>
    </row>
    <row r="1227" spans="5:8">
      <c r="E1227" s="583"/>
      <c r="F1227" s="605"/>
      <c r="G1227" s="605"/>
      <c r="H1227" s="605"/>
    </row>
    <row r="1228" spans="5:8">
      <c r="E1228" s="583"/>
      <c r="F1228" s="605"/>
      <c r="G1228" s="605"/>
      <c r="H1228" s="605"/>
    </row>
    <row r="1229" spans="5:8">
      <c r="E1229" s="583"/>
      <c r="F1229" s="605"/>
      <c r="G1229" s="605"/>
      <c r="H1229" s="605"/>
    </row>
    <row r="1230" spans="5:8">
      <c r="E1230" s="583"/>
      <c r="F1230" s="605"/>
      <c r="G1230" s="605"/>
      <c r="H1230" s="605"/>
    </row>
    <row r="1231" spans="5:8">
      <c r="E1231" s="583"/>
      <c r="F1231" s="605"/>
      <c r="G1231" s="605"/>
      <c r="H1231" s="605"/>
    </row>
    <row r="1232" spans="5:8">
      <c r="E1232" s="583"/>
      <c r="F1232" s="605"/>
      <c r="G1232" s="605"/>
      <c r="H1232" s="605"/>
    </row>
    <row r="1233" spans="5:8">
      <c r="E1233" s="583"/>
      <c r="F1233" s="605"/>
      <c r="G1233" s="605"/>
      <c r="H1233" s="605"/>
    </row>
    <row r="1234" spans="5:8">
      <c r="E1234" s="583"/>
      <c r="F1234" s="605"/>
      <c r="G1234" s="605"/>
      <c r="H1234" s="605"/>
    </row>
    <row r="1235" spans="5:8">
      <c r="E1235" s="583"/>
      <c r="F1235" s="605"/>
      <c r="G1235" s="605"/>
      <c r="H1235" s="605"/>
    </row>
    <row r="1236" spans="5:8">
      <c r="E1236" s="583"/>
      <c r="F1236" s="605"/>
      <c r="G1236" s="605"/>
      <c r="H1236" s="605"/>
    </row>
    <row r="1237" spans="5:8">
      <c r="E1237" s="583"/>
      <c r="F1237" s="605"/>
      <c r="G1237" s="605"/>
      <c r="H1237" s="605"/>
    </row>
    <row r="1238" spans="5:8">
      <c r="E1238" s="583"/>
      <c r="F1238" s="605"/>
      <c r="G1238" s="605"/>
      <c r="H1238" s="605"/>
    </row>
    <row r="1239" spans="5:8">
      <c r="E1239" s="583"/>
      <c r="F1239" s="605"/>
      <c r="G1239" s="605"/>
      <c r="H1239" s="605"/>
    </row>
    <row r="1240" spans="5:8">
      <c r="E1240" s="583"/>
      <c r="F1240" s="605"/>
      <c r="G1240" s="605"/>
      <c r="H1240" s="605"/>
    </row>
    <row r="1241" spans="5:8">
      <c r="E1241" s="583"/>
      <c r="F1241" s="605"/>
      <c r="G1241" s="605"/>
      <c r="H1241" s="605"/>
    </row>
    <row r="1242" spans="5:8">
      <c r="E1242" s="583"/>
      <c r="F1242" s="605"/>
      <c r="G1242" s="605"/>
      <c r="H1242" s="605"/>
    </row>
    <row r="1243" spans="5:8">
      <c r="E1243" s="583"/>
      <c r="F1243" s="605"/>
      <c r="G1243" s="605"/>
      <c r="H1243" s="605"/>
    </row>
    <row r="1244" spans="5:8">
      <c r="E1244" s="583"/>
      <c r="F1244" s="605"/>
      <c r="G1244" s="605"/>
      <c r="H1244" s="605"/>
    </row>
    <row r="1245" spans="5:8">
      <c r="E1245" s="583"/>
      <c r="F1245" s="605"/>
      <c r="G1245" s="605"/>
      <c r="H1245" s="605"/>
    </row>
    <row r="1246" spans="5:8">
      <c r="E1246" s="583"/>
      <c r="F1246" s="605"/>
      <c r="G1246" s="605"/>
      <c r="H1246" s="605"/>
    </row>
    <row r="1247" spans="5:8">
      <c r="E1247" s="583"/>
      <c r="F1247" s="605"/>
      <c r="G1247" s="605"/>
      <c r="H1247" s="605"/>
    </row>
    <row r="1248" spans="5:8">
      <c r="E1248" s="583"/>
      <c r="F1248" s="605"/>
      <c r="G1248" s="605"/>
      <c r="H1248" s="605"/>
    </row>
    <row r="1249" spans="5:8">
      <c r="E1249" s="583"/>
      <c r="F1249" s="605"/>
      <c r="G1249" s="605"/>
      <c r="H1249" s="605"/>
    </row>
    <row r="1250" spans="5:8">
      <c r="E1250" s="583"/>
      <c r="F1250" s="605"/>
      <c r="G1250" s="605"/>
      <c r="H1250" s="605"/>
    </row>
    <row r="1251" spans="5:8">
      <c r="E1251" s="583"/>
      <c r="F1251" s="605"/>
      <c r="G1251" s="605"/>
      <c r="H1251" s="605"/>
    </row>
    <row r="1252" spans="5:8">
      <c r="E1252" s="583"/>
      <c r="F1252" s="605"/>
      <c r="G1252" s="605"/>
      <c r="H1252" s="605"/>
    </row>
    <row r="1253" spans="5:8">
      <c r="E1253" s="583"/>
      <c r="F1253" s="605"/>
      <c r="G1253" s="605"/>
      <c r="H1253" s="605"/>
    </row>
    <row r="1254" spans="5:8">
      <c r="E1254" s="583"/>
      <c r="F1254" s="605"/>
      <c r="G1254" s="605"/>
      <c r="H1254" s="605"/>
    </row>
    <row r="1255" spans="5:8">
      <c r="E1255" s="583"/>
      <c r="F1255" s="605"/>
      <c r="G1255" s="605"/>
      <c r="H1255" s="605"/>
    </row>
    <row r="1256" spans="5:8">
      <c r="E1256" s="583"/>
      <c r="F1256" s="605"/>
      <c r="G1256" s="605"/>
      <c r="H1256" s="605"/>
    </row>
    <row r="1257" spans="5:8">
      <c r="E1257" s="583"/>
      <c r="F1257" s="605"/>
      <c r="G1257" s="605"/>
      <c r="H1257" s="605"/>
    </row>
    <row r="1258" spans="5:8">
      <c r="E1258" s="583"/>
      <c r="F1258" s="605"/>
      <c r="G1258" s="605"/>
      <c r="H1258" s="605"/>
    </row>
    <row r="1259" spans="5:8">
      <c r="E1259" s="583"/>
      <c r="F1259" s="605"/>
      <c r="G1259" s="605"/>
      <c r="H1259" s="605"/>
    </row>
    <row r="1260" spans="5:8">
      <c r="E1260" s="583"/>
      <c r="F1260" s="605"/>
      <c r="G1260" s="605"/>
      <c r="H1260" s="605"/>
    </row>
    <row r="1261" spans="5:8">
      <c r="E1261" s="583"/>
      <c r="F1261" s="605"/>
      <c r="G1261" s="605"/>
      <c r="H1261" s="605"/>
    </row>
    <row r="1262" spans="5:8">
      <c r="E1262" s="583"/>
      <c r="F1262" s="605"/>
      <c r="G1262" s="605"/>
      <c r="H1262" s="605"/>
    </row>
    <row r="1263" spans="5:8">
      <c r="E1263" s="583"/>
      <c r="F1263" s="605"/>
      <c r="G1263" s="605"/>
      <c r="H1263" s="605"/>
    </row>
    <row r="1264" spans="5:8">
      <c r="E1264" s="583"/>
      <c r="F1264" s="605"/>
      <c r="G1264" s="605"/>
      <c r="H1264" s="605"/>
    </row>
    <row r="1265" spans="5:8">
      <c r="E1265" s="583"/>
      <c r="F1265" s="605"/>
      <c r="G1265" s="605"/>
      <c r="H1265" s="605"/>
    </row>
    <row r="1266" spans="5:8">
      <c r="E1266" s="583"/>
      <c r="F1266" s="605"/>
      <c r="G1266" s="605"/>
      <c r="H1266" s="605"/>
    </row>
    <row r="1267" spans="5:8">
      <c r="E1267" s="583"/>
      <c r="F1267" s="605"/>
      <c r="G1267" s="605"/>
      <c r="H1267" s="605"/>
    </row>
    <row r="1268" spans="5:8">
      <c r="E1268" s="583"/>
      <c r="F1268" s="605"/>
      <c r="G1268" s="605"/>
      <c r="H1268" s="605"/>
    </row>
    <row r="1269" spans="5:8">
      <c r="E1269" s="583"/>
      <c r="F1269" s="605"/>
      <c r="G1269" s="605"/>
      <c r="H1269" s="605"/>
    </row>
    <row r="1270" spans="5:8">
      <c r="E1270" s="583"/>
      <c r="F1270" s="605"/>
      <c r="G1270" s="605"/>
      <c r="H1270" s="605"/>
    </row>
    <row r="1271" spans="5:8">
      <c r="E1271" s="583"/>
      <c r="F1271" s="605"/>
      <c r="G1271" s="605"/>
      <c r="H1271" s="605"/>
    </row>
    <row r="1272" spans="5:8">
      <c r="E1272" s="583"/>
      <c r="F1272" s="605"/>
      <c r="G1272" s="605"/>
      <c r="H1272" s="605"/>
    </row>
    <row r="1273" spans="5:8">
      <c r="E1273" s="583"/>
      <c r="F1273" s="605"/>
      <c r="G1273" s="605"/>
      <c r="H1273" s="605"/>
    </row>
    <row r="1274" spans="5:8">
      <c r="E1274" s="583"/>
      <c r="F1274" s="605"/>
      <c r="G1274" s="605"/>
      <c r="H1274" s="605"/>
    </row>
    <row r="1275" spans="5:8">
      <c r="E1275" s="583"/>
      <c r="F1275" s="605"/>
      <c r="G1275" s="605"/>
      <c r="H1275" s="605"/>
    </row>
    <row r="1276" spans="5:8">
      <c r="E1276" s="583"/>
      <c r="F1276" s="605"/>
      <c r="G1276" s="605"/>
      <c r="H1276" s="605"/>
    </row>
    <row r="1277" spans="5:8">
      <c r="E1277" s="583"/>
      <c r="F1277" s="605"/>
      <c r="G1277" s="605"/>
      <c r="H1277" s="605"/>
    </row>
    <row r="1278" spans="5:8">
      <c r="E1278" s="583"/>
      <c r="F1278" s="605"/>
      <c r="G1278" s="605"/>
      <c r="H1278" s="605"/>
    </row>
    <row r="1279" spans="5:8">
      <c r="E1279" s="583"/>
      <c r="F1279" s="605"/>
      <c r="G1279" s="605"/>
      <c r="H1279" s="605"/>
    </row>
    <row r="1280" spans="5:8">
      <c r="E1280" s="583"/>
      <c r="F1280" s="605"/>
      <c r="G1280" s="605"/>
      <c r="H1280" s="605"/>
    </row>
    <row r="1281" spans="5:8">
      <c r="E1281" s="583"/>
      <c r="F1281" s="605"/>
      <c r="G1281" s="605"/>
      <c r="H1281" s="605"/>
    </row>
    <row r="1282" spans="5:8">
      <c r="E1282" s="583"/>
      <c r="F1282" s="605"/>
      <c r="G1282" s="605"/>
      <c r="H1282" s="605"/>
    </row>
    <row r="1283" spans="5:8">
      <c r="E1283" s="583"/>
      <c r="F1283" s="605"/>
      <c r="G1283" s="605"/>
      <c r="H1283" s="605"/>
    </row>
    <row r="1284" spans="5:8">
      <c r="E1284" s="583"/>
      <c r="F1284" s="605"/>
      <c r="G1284" s="605"/>
      <c r="H1284" s="605"/>
    </row>
    <row r="1285" spans="5:8">
      <c r="E1285" s="583"/>
      <c r="F1285" s="605"/>
      <c r="G1285" s="605"/>
      <c r="H1285" s="605"/>
    </row>
    <row r="1286" spans="5:8">
      <c r="E1286" s="583"/>
      <c r="F1286" s="605"/>
      <c r="G1286" s="605"/>
      <c r="H1286" s="605"/>
    </row>
    <row r="1287" spans="5:8">
      <c r="E1287" s="583"/>
      <c r="F1287" s="605"/>
      <c r="G1287" s="605"/>
      <c r="H1287" s="605"/>
    </row>
    <row r="1288" spans="5:8">
      <c r="E1288" s="583"/>
      <c r="F1288" s="605"/>
      <c r="G1288" s="605"/>
      <c r="H1288" s="605"/>
    </row>
    <row r="1289" spans="5:8">
      <c r="E1289" s="583"/>
      <c r="F1289" s="605"/>
      <c r="G1289" s="605"/>
      <c r="H1289" s="605"/>
    </row>
    <row r="1290" spans="5:8">
      <c r="E1290" s="583"/>
      <c r="F1290" s="605"/>
      <c r="G1290" s="605"/>
      <c r="H1290" s="605"/>
    </row>
    <row r="1291" spans="5:8">
      <c r="E1291" s="583"/>
      <c r="F1291" s="605"/>
      <c r="G1291" s="605"/>
      <c r="H1291" s="605"/>
    </row>
    <row r="1292" spans="5:8">
      <c r="E1292" s="583"/>
      <c r="F1292" s="605"/>
      <c r="G1292" s="605"/>
      <c r="H1292" s="605"/>
    </row>
    <row r="1293" spans="5:8">
      <c r="E1293" s="583"/>
      <c r="F1293" s="605"/>
      <c r="G1293" s="605"/>
      <c r="H1293" s="605"/>
    </row>
    <row r="1294" spans="5:8">
      <c r="E1294" s="583"/>
      <c r="F1294" s="605"/>
      <c r="G1294" s="605"/>
      <c r="H1294" s="605"/>
    </row>
    <row r="1295" spans="5:8">
      <c r="E1295" s="583"/>
      <c r="F1295" s="605"/>
      <c r="G1295" s="605"/>
      <c r="H1295" s="605"/>
    </row>
    <row r="1296" spans="5:8">
      <c r="E1296" s="583"/>
      <c r="F1296" s="605"/>
      <c r="G1296" s="605"/>
      <c r="H1296" s="605"/>
    </row>
    <row r="1297" spans="5:8">
      <c r="E1297" s="583"/>
      <c r="F1297" s="605"/>
      <c r="G1297" s="605"/>
      <c r="H1297" s="605"/>
    </row>
    <row r="1298" spans="5:8">
      <c r="E1298" s="583"/>
      <c r="F1298" s="605"/>
      <c r="G1298" s="605"/>
      <c r="H1298" s="605"/>
    </row>
    <row r="1299" spans="5:8">
      <c r="E1299" s="583"/>
      <c r="F1299" s="605"/>
      <c r="G1299" s="605"/>
      <c r="H1299" s="605"/>
    </row>
    <row r="1300" spans="5:8">
      <c r="E1300" s="583"/>
      <c r="F1300" s="605"/>
      <c r="G1300" s="605"/>
      <c r="H1300" s="605"/>
    </row>
    <row r="1301" spans="5:8">
      <c r="E1301" s="583"/>
      <c r="F1301" s="605"/>
      <c r="G1301" s="605"/>
      <c r="H1301" s="605"/>
    </row>
    <row r="1302" spans="5:8">
      <c r="E1302" s="583"/>
      <c r="F1302" s="605"/>
      <c r="G1302" s="605"/>
      <c r="H1302" s="605"/>
    </row>
    <row r="1303" spans="5:8">
      <c r="E1303" s="583"/>
      <c r="F1303" s="605"/>
      <c r="G1303" s="605"/>
      <c r="H1303" s="605"/>
    </row>
    <row r="1304" spans="5:8">
      <c r="E1304" s="583"/>
      <c r="F1304" s="605"/>
      <c r="G1304" s="605"/>
      <c r="H1304" s="605"/>
    </row>
    <row r="1305" spans="5:8">
      <c r="E1305" s="583"/>
      <c r="F1305" s="605"/>
      <c r="G1305" s="605"/>
      <c r="H1305" s="605"/>
    </row>
    <row r="1306" spans="5:8">
      <c r="E1306" s="583"/>
      <c r="F1306" s="605"/>
      <c r="G1306" s="605"/>
      <c r="H1306" s="605"/>
    </row>
    <row r="1307" spans="5:8">
      <c r="E1307" s="583"/>
      <c r="F1307" s="605"/>
      <c r="G1307" s="605"/>
      <c r="H1307" s="605"/>
    </row>
    <row r="1308" spans="5:8">
      <c r="E1308" s="583"/>
      <c r="F1308" s="605"/>
      <c r="G1308" s="605"/>
      <c r="H1308" s="605"/>
    </row>
    <row r="1309" spans="5:8">
      <c r="E1309" s="583"/>
      <c r="F1309" s="605"/>
      <c r="G1309" s="605"/>
      <c r="H1309" s="605"/>
    </row>
    <row r="1310" spans="5:8">
      <c r="E1310" s="583"/>
      <c r="F1310" s="605"/>
      <c r="G1310" s="605"/>
      <c r="H1310" s="605"/>
    </row>
    <row r="1311" spans="5:8">
      <c r="E1311" s="583"/>
      <c r="F1311" s="605"/>
      <c r="G1311" s="605"/>
      <c r="H1311" s="605"/>
    </row>
    <row r="1312" spans="5:8">
      <c r="E1312" s="583"/>
      <c r="F1312" s="605"/>
      <c r="G1312" s="605"/>
      <c r="H1312" s="605"/>
    </row>
    <row r="1313" spans="5:8">
      <c r="E1313" s="583"/>
      <c r="F1313" s="605"/>
      <c r="G1313" s="605"/>
      <c r="H1313" s="605"/>
    </row>
    <row r="1314" spans="5:8">
      <c r="E1314" s="583"/>
      <c r="F1314" s="605"/>
      <c r="G1314" s="605"/>
      <c r="H1314" s="605"/>
    </row>
    <row r="1315" spans="5:8">
      <c r="E1315" s="583"/>
      <c r="F1315" s="605"/>
      <c r="G1315" s="605"/>
      <c r="H1315" s="605"/>
    </row>
    <row r="1316" spans="5:8">
      <c r="E1316" s="583"/>
      <c r="F1316" s="605"/>
      <c r="G1316" s="605"/>
      <c r="H1316" s="605"/>
    </row>
    <row r="1317" spans="5:8">
      <c r="E1317" s="583"/>
      <c r="F1317" s="605"/>
      <c r="G1317" s="605"/>
      <c r="H1317" s="605"/>
    </row>
    <row r="1318" spans="5:8">
      <c r="E1318" s="583"/>
      <c r="F1318" s="605"/>
      <c r="G1318" s="605"/>
      <c r="H1318" s="605"/>
    </row>
    <row r="1319" spans="5:8">
      <c r="E1319" s="583"/>
      <c r="F1319" s="605"/>
      <c r="G1319" s="605"/>
      <c r="H1319" s="605"/>
    </row>
    <row r="1320" spans="5:8">
      <c r="E1320" s="583"/>
      <c r="F1320" s="605"/>
      <c r="G1320" s="605"/>
      <c r="H1320" s="605"/>
    </row>
    <row r="1321" spans="5:8">
      <c r="E1321" s="583"/>
      <c r="F1321" s="605"/>
      <c r="G1321" s="605"/>
      <c r="H1321" s="605"/>
    </row>
    <row r="1322" spans="5:8">
      <c r="E1322" s="583"/>
      <c r="F1322" s="605"/>
      <c r="G1322" s="605"/>
      <c r="H1322" s="605"/>
    </row>
    <row r="1323" spans="5:8">
      <c r="E1323" s="583"/>
      <c r="F1323" s="605"/>
      <c r="G1323" s="605"/>
      <c r="H1323" s="605"/>
    </row>
    <row r="1324" spans="5:8">
      <c r="E1324" s="583"/>
      <c r="F1324" s="605"/>
      <c r="G1324" s="605"/>
      <c r="H1324" s="605"/>
    </row>
    <row r="1325" spans="5:8">
      <c r="E1325" s="583"/>
      <c r="F1325" s="605"/>
      <c r="G1325" s="605"/>
      <c r="H1325" s="605"/>
    </row>
    <row r="1326" spans="5:8">
      <c r="E1326" s="583"/>
      <c r="F1326" s="605"/>
      <c r="G1326" s="605"/>
      <c r="H1326" s="605"/>
    </row>
    <row r="1327" spans="5:8">
      <c r="E1327" s="583"/>
      <c r="F1327" s="605"/>
      <c r="G1327" s="605"/>
      <c r="H1327" s="605"/>
    </row>
    <row r="1328" spans="5:8">
      <c r="E1328" s="583"/>
      <c r="F1328" s="605"/>
      <c r="G1328" s="605"/>
      <c r="H1328" s="605"/>
    </row>
    <row r="1329" spans="5:8">
      <c r="E1329" s="583"/>
      <c r="F1329" s="605"/>
      <c r="G1329" s="605"/>
      <c r="H1329" s="605"/>
    </row>
    <row r="1330" spans="5:8">
      <c r="E1330" s="583"/>
      <c r="F1330" s="605"/>
      <c r="G1330" s="605"/>
      <c r="H1330" s="605"/>
    </row>
    <row r="1331" spans="5:8">
      <c r="E1331" s="583"/>
      <c r="F1331" s="605"/>
      <c r="G1331" s="605"/>
      <c r="H1331" s="605"/>
    </row>
    <row r="1332" spans="5:8">
      <c r="E1332" s="583"/>
      <c r="F1332" s="605"/>
      <c r="G1332" s="605"/>
      <c r="H1332" s="605"/>
    </row>
    <row r="1333" spans="5:8">
      <c r="E1333" s="583"/>
      <c r="F1333" s="605"/>
      <c r="G1333" s="605"/>
      <c r="H1333" s="605"/>
    </row>
    <row r="1334" spans="5:8">
      <c r="E1334" s="583"/>
      <c r="F1334" s="605"/>
      <c r="G1334" s="605"/>
      <c r="H1334" s="605"/>
    </row>
    <row r="1335" spans="5:8">
      <c r="E1335" s="583"/>
      <c r="F1335" s="605"/>
      <c r="G1335" s="605"/>
      <c r="H1335" s="605"/>
    </row>
    <row r="1336" spans="5:8">
      <c r="E1336" s="583"/>
      <c r="F1336" s="605"/>
      <c r="G1336" s="605"/>
      <c r="H1336" s="605"/>
    </row>
    <row r="1337" spans="5:8">
      <c r="E1337" s="583"/>
      <c r="F1337" s="605"/>
      <c r="G1337" s="605"/>
      <c r="H1337" s="605"/>
    </row>
    <row r="1338" spans="5:8">
      <c r="E1338" s="583"/>
      <c r="F1338" s="605"/>
      <c r="G1338" s="605"/>
      <c r="H1338" s="605"/>
    </row>
    <row r="1339" spans="5:8">
      <c r="E1339" s="583"/>
      <c r="F1339" s="605"/>
      <c r="G1339" s="605"/>
      <c r="H1339" s="605"/>
    </row>
    <row r="1340" spans="5:8">
      <c r="E1340" s="583"/>
      <c r="F1340" s="605"/>
      <c r="G1340" s="605"/>
      <c r="H1340" s="605"/>
    </row>
    <row r="1341" spans="5:8">
      <c r="E1341" s="583"/>
      <c r="F1341" s="605"/>
      <c r="G1341" s="605"/>
      <c r="H1341" s="605"/>
    </row>
    <row r="1342" spans="5:8">
      <c r="E1342" s="583"/>
      <c r="F1342" s="605"/>
      <c r="G1342" s="605"/>
      <c r="H1342" s="605"/>
    </row>
    <row r="1343" spans="5:8">
      <c r="E1343" s="583"/>
      <c r="F1343" s="605"/>
      <c r="G1343" s="605"/>
      <c r="H1343" s="605"/>
    </row>
    <row r="1344" spans="5:8">
      <c r="E1344" s="583"/>
      <c r="F1344" s="605"/>
      <c r="G1344" s="605"/>
      <c r="H1344" s="605"/>
    </row>
    <row r="1345" spans="5:8">
      <c r="E1345" s="583"/>
      <c r="F1345" s="605"/>
      <c r="G1345" s="605"/>
      <c r="H1345" s="605"/>
    </row>
    <row r="1346" spans="5:8">
      <c r="E1346" s="583"/>
      <c r="F1346" s="605"/>
      <c r="G1346" s="605"/>
      <c r="H1346" s="605"/>
    </row>
    <row r="1347" spans="5:8">
      <c r="E1347" s="583"/>
      <c r="F1347" s="605"/>
      <c r="G1347" s="605"/>
      <c r="H1347" s="605"/>
    </row>
    <row r="1348" spans="5:8">
      <c r="E1348" s="583"/>
      <c r="F1348" s="605"/>
      <c r="G1348" s="605"/>
      <c r="H1348" s="605"/>
    </row>
    <row r="1349" spans="5:8">
      <c r="E1349" s="583"/>
      <c r="F1349" s="605"/>
      <c r="G1349" s="605"/>
      <c r="H1349" s="605"/>
    </row>
    <row r="1350" spans="5:8">
      <c r="E1350" s="583"/>
      <c r="F1350" s="605"/>
      <c r="G1350" s="605"/>
      <c r="H1350" s="605"/>
    </row>
    <row r="1351" spans="5:8">
      <c r="E1351" s="583"/>
      <c r="F1351" s="605"/>
      <c r="G1351" s="605"/>
      <c r="H1351" s="605"/>
    </row>
    <row r="1352" spans="5:8">
      <c r="E1352" s="583"/>
      <c r="F1352" s="605"/>
      <c r="G1352" s="605"/>
      <c r="H1352" s="605"/>
    </row>
    <row r="1353" spans="5:8">
      <c r="E1353" s="583"/>
      <c r="F1353" s="605"/>
      <c r="G1353" s="605"/>
      <c r="H1353" s="605"/>
    </row>
    <row r="1354" spans="5:8">
      <c r="E1354" s="583"/>
      <c r="F1354" s="605"/>
      <c r="G1354" s="605"/>
      <c r="H1354" s="605"/>
    </row>
    <row r="1355" spans="5:8">
      <c r="E1355" s="583"/>
      <c r="F1355" s="605"/>
      <c r="G1355" s="605"/>
      <c r="H1355" s="605"/>
    </row>
    <row r="1356" spans="5:8">
      <c r="E1356" s="583"/>
      <c r="F1356" s="605"/>
      <c r="G1356" s="605"/>
      <c r="H1356" s="605"/>
    </row>
    <row r="1357" spans="5:8">
      <c r="E1357" s="583"/>
      <c r="F1357" s="605"/>
      <c r="G1357" s="605"/>
      <c r="H1357" s="605"/>
    </row>
    <row r="1358" spans="5:8">
      <c r="E1358" s="583"/>
      <c r="F1358" s="605"/>
      <c r="G1358" s="605"/>
      <c r="H1358" s="605"/>
    </row>
    <row r="1359" spans="5:8">
      <c r="E1359" s="583"/>
      <c r="F1359" s="605"/>
      <c r="G1359" s="605"/>
      <c r="H1359" s="605"/>
    </row>
    <row r="1360" spans="5:8">
      <c r="E1360" s="583"/>
      <c r="F1360" s="605"/>
      <c r="G1360" s="605"/>
      <c r="H1360" s="605"/>
    </row>
    <row r="1361" spans="5:8">
      <c r="E1361" s="583"/>
      <c r="F1361" s="605"/>
      <c r="G1361" s="605"/>
      <c r="H1361" s="605"/>
    </row>
    <row r="1362" spans="5:8">
      <c r="E1362" s="583"/>
      <c r="F1362" s="605"/>
      <c r="G1362" s="605"/>
      <c r="H1362" s="605"/>
    </row>
    <row r="1363" spans="5:8">
      <c r="E1363" s="583"/>
      <c r="F1363" s="605"/>
      <c r="G1363" s="605"/>
      <c r="H1363" s="605"/>
    </row>
    <row r="1364" spans="5:8">
      <c r="E1364" s="583"/>
      <c r="F1364" s="605"/>
      <c r="G1364" s="605"/>
      <c r="H1364" s="605"/>
    </row>
    <row r="1365" spans="5:8">
      <c r="E1365" s="583"/>
      <c r="F1365" s="605"/>
      <c r="G1365" s="605"/>
      <c r="H1365" s="605"/>
    </row>
    <row r="1366" spans="5:8">
      <c r="E1366" s="583"/>
      <c r="F1366" s="605"/>
      <c r="G1366" s="605"/>
      <c r="H1366" s="605"/>
    </row>
    <row r="1367" spans="5:8">
      <c r="E1367" s="583"/>
      <c r="F1367" s="605"/>
      <c r="G1367" s="605"/>
      <c r="H1367" s="605"/>
    </row>
    <row r="1368" spans="5:8">
      <c r="E1368" s="583"/>
      <c r="F1368" s="605"/>
      <c r="G1368" s="605"/>
      <c r="H1368" s="605"/>
    </row>
    <row r="1369" spans="5:8">
      <c r="E1369" s="583"/>
      <c r="F1369" s="605"/>
      <c r="G1369" s="605"/>
      <c r="H1369" s="605"/>
    </row>
    <row r="1370" spans="5:8">
      <c r="E1370" s="583"/>
      <c r="F1370" s="605"/>
      <c r="G1370" s="605"/>
      <c r="H1370" s="605"/>
    </row>
    <row r="1371" spans="5:8">
      <c r="E1371" s="583"/>
      <c r="F1371" s="605"/>
      <c r="G1371" s="605"/>
      <c r="H1371" s="605"/>
    </row>
    <row r="1372" spans="5:8">
      <c r="E1372" s="583"/>
      <c r="F1372" s="605"/>
      <c r="G1372" s="605"/>
      <c r="H1372" s="605"/>
    </row>
    <row r="1373" spans="5:8">
      <c r="E1373" s="583"/>
      <c r="F1373" s="605"/>
      <c r="G1373" s="605"/>
      <c r="H1373" s="605"/>
    </row>
    <row r="1374" spans="5:8">
      <c r="E1374" s="583"/>
      <c r="F1374" s="605"/>
      <c r="G1374" s="605"/>
      <c r="H1374" s="605"/>
    </row>
    <row r="1375" spans="5:8">
      <c r="E1375" s="583"/>
      <c r="F1375" s="605"/>
      <c r="G1375" s="605"/>
      <c r="H1375" s="605"/>
    </row>
    <row r="1376" spans="5:8">
      <c r="E1376" s="583"/>
      <c r="F1376" s="605"/>
      <c r="G1376" s="605"/>
      <c r="H1376" s="605"/>
    </row>
    <row r="1377" spans="5:8">
      <c r="E1377" s="583"/>
      <c r="F1377" s="605"/>
      <c r="G1377" s="605"/>
      <c r="H1377" s="605"/>
    </row>
    <row r="1378" spans="5:8">
      <c r="E1378" s="583"/>
      <c r="F1378" s="605"/>
      <c r="G1378" s="605"/>
      <c r="H1378" s="605"/>
    </row>
    <row r="1379" spans="5:8">
      <c r="E1379" s="583"/>
      <c r="F1379" s="605"/>
      <c r="G1379" s="605"/>
      <c r="H1379" s="605"/>
    </row>
    <row r="1380" spans="5:8">
      <c r="E1380" s="583"/>
      <c r="F1380" s="605"/>
      <c r="G1380" s="605"/>
      <c r="H1380" s="605"/>
    </row>
    <row r="1381" spans="5:8">
      <c r="E1381" s="583"/>
      <c r="F1381" s="605"/>
      <c r="G1381" s="605"/>
      <c r="H1381" s="605"/>
    </row>
    <row r="1382" spans="5:8">
      <c r="E1382" s="583"/>
      <c r="F1382" s="605"/>
      <c r="G1382" s="605"/>
      <c r="H1382" s="605"/>
    </row>
    <row r="1383" spans="5:8">
      <c r="E1383" s="583"/>
      <c r="F1383" s="605"/>
      <c r="G1383" s="605"/>
      <c r="H1383" s="605"/>
    </row>
    <row r="1384" spans="5:8">
      <c r="E1384" s="583"/>
      <c r="F1384" s="605"/>
      <c r="G1384" s="605"/>
      <c r="H1384" s="605"/>
    </row>
    <row r="1385" spans="5:8">
      <c r="E1385" s="583"/>
      <c r="F1385" s="605"/>
      <c r="G1385" s="605"/>
      <c r="H1385" s="605"/>
    </row>
    <row r="1386" spans="5:8">
      <c r="E1386" s="583"/>
      <c r="F1386" s="605"/>
      <c r="G1386" s="605"/>
      <c r="H1386" s="605"/>
    </row>
    <row r="1387" spans="5:8">
      <c r="E1387" s="583"/>
      <c r="F1387" s="605"/>
      <c r="G1387" s="605"/>
      <c r="H1387" s="605"/>
    </row>
    <row r="1388" spans="5:8">
      <c r="E1388" s="583"/>
      <c r="F1388" s="605"/>
      <c r="G1388" s="605"/>
      <c r="H1388" s="605"/>
    </row>
    <row r="1389" spans="5:8">
      <c r="E1389" s="583"/>
      <c r="F1389" s="605"/>
      <c r="G1389" s="605"/>
      <c r="H1389" s="605"/>
    </row>
    <row r="1390" spans="5:8">
      <c r="E1390" s="583"/>
      <c r="F1390" s="605"/>
      <c r="G1390" s="605"/>
      <c r="H1390" s="605"/>
    </row>
    <row r="1391" spans="5:8">
      <c r="E1391" s="583"/>
      <c r="F1391" s="605"/>
      <c r="G1391" s="605"/>
      <c r="H1391" s="605"/>
    </row>
    <row r="1392" spans="5:8">
      <c r="E1392" s="583"/>
      <c r="F1392" s="605"/>
      <c r="G1392" s="605"/>
      <c r="H1392" s="605"/>
    </row>
    <row r="1393" spans="5:8">
      <c r="E1393" s="583"/>
      <c r="F1393" s="605"/>
      <c r="G1393" s="605"/>
      <c r="H1393" s="605"/>
    </row>
    <row r="1394" spans="5:8">
      <c r="E1394" s="583"/>
      <c r="F1394" s="605"/>
      <c r="G1394" s="605"/>
      <c r="H1394" s="605"/>
    </row>
    <row r="1395" spans="5:8">
      <c r="E1395" s="583"/>
      <c r="F1395" s="605"/>
      <c r="G1395" s="605"/>
      <c r="H1395" s="605"/>
    </row>
    <row r="1396" spans="5:8">
      <c r="E1396" s="583"/>
      <c r="F1396" s="605"/>
      <c r="G1396" s="605"/>
      <c r="H1396" s="605"/>
    </row>
    <row r="1397" spans="5:8">
      <c r="E1397" s="583"/>
      <c r="F1397" s="605"/>
      <c r="G1397" s="605"/>
      <c r="H1397" s="605"/>
    </row>
    <row r="1398" spans="5:8">
      <c r="E1398" s="583"/>
      <c r="F1398" s="605"/>
      <c r="G1398" s="605"/>
      <c r="H1398" s="605"/>
    </row>
    <row r="1399" spans="5:8">
      <c r="E1399" s="583"/>
      <c r="F1399" s="605"/>
      <c r="G1399" s="605"/>
      <c r="H1399" s="605"/>
    </row>
    <row r="1400" spans="5:8">
      <c r="E1400" s="583"/>
      <c r="F1400" s="605"/>
      <c r="G1400" s="605"/>
      <c r="H1400" s="605"/>
    </row>
    <row r="1401" spans="5:8">
      <c r="E1401" s="583"/>
      <c r="F1401" s="605"/>
      <c r="G1401" s="605"/>
      <c r="H1401" s="605"/>
    </row>
    <row r="1402" spans="5:8">
      <c r="E1402" s="583"/>
      <c r="F1402" s="605"/>
      <c r="G1402" s="605"/>
      <c r="H1402" s="605"/>
    </row>
    <row r="1403" spans="5:8">
      <c r="E1403" s="583"/>
      <c r="F1403" s="605"/>
      <c r="G1403" s="605"/>
      <c r="H1403" s="605"/>
    </row>
    <row r="1404" spans="5:8">
      <c r="E1404" s="583"/>
      <c r="F1404" s="605"/>
      <c r="G1404" s="605"/>
      <c r="H1404" s="605"/>
    </row>
    <row r="1405" spans="5:8">
      <c r="E1405" s="583"/>
      <c r="F1405" s="605"/>
      <c r="G1405" s="605"/>
      <c r="H1405" s="605"/>
    </row>
    <row r="1406" spans="5:8">
      <c r="E1406" s="583"/>
      <c r="F1406" s="605"/>
      <c r="G1406" s="605"/>
      <c r="H1406" s="605"/>
    </row>
    <row r="1407" spans="5:8">
      <c r="E1407" s="583"/>
      <c r="F1407" s="605"/>
      <c r="G1407" s="605"/>
      <c r="H1407" s="605"/>
    </row>
    <row r="1408" spans="5:8">
      <c r="E1408" s="583"/>
      <c r="F1408" s="605"/>
      <c r="G1408" s="605"/>
      <c r="H1408" s="605"/>
    </row>
    <row r="1409" spans="5:8">
      <c r="E1409" s="583"/>
      <c r="F1409" s="605"/>
      <c r="G1409" s="605"/>
      <c r="H1409" s="605"/>
    </row>
    <row r="1410" spans="5:8">
      <c r="E1410" s="583"/>
      <c r="F1410" s="605"/>
      <c r="G1410" s="605"/>
      <c r="H1410" s="605"/>
    </row>
    <row r="1411" spans="5:8">
      <c r="E1411" s="583"/>
      <c r="F1411" s="605"/>
      <c r="G1411" s="605"/>
      <c r="H1411" s="605"/>
    </row>
    <row r="1412" spans="5:8">
      <c r="E1412" s="583"/>
      <c r="F1412" s="605"/>
      <c r="G1412" s="605"/>
      <c r="H1412" s="605"/>
    </row>
    <row r="1413" spans="5:8">
      <c r="E1413" s="583"/>
      <c r="F1413" s="605"/>
      <c r="G1413" s="605"/>
      <c r="H1413" s="605"/>
    </row>
    <row r="1414" spans="5:8">
      <c r="E1414" s="583"/>
      <c r="F1414" s="605"/>
      <c r="G1414" s="605"/>
      <c r="H1414" s="605"/>
    </row>
    <row r="1415" spans="5:8">
      <c r="E1415" s="583"/>
      <c r="F1415" s="605"/>
      <c r="G1415" s="605"/>
      <c r="H1415" s="605"/>
    </row>
    <row r="1416" spans="5:8">
      <c r="E1416" s="583"/>
      <c r="F1416" s="605"/>
      <c r="G1416" s="605"/>
      <c r="H1416" s="605"/>
    </row>
    <row r="1417" spans="5:8">
      <c r="E1417" s="583"/>
      <c r="F1417" s="605"/>
      <c r="G1417" s="605"/>
      <c r="H1417" s="605"/>
    </row>
    <row r="1418" spans="5:8">
      <c r="E1418" s="583"/>
      <c r="F1418" s="605"/>
      <c r="G1418" s="605"/>
      <c r="H1418" s="605"/>
    </row>
    <row r="1419" spans="5:8">
      <c r="E1419" s="583"/>
      <c r="F1419" s="605"/>
      <c r="G1419" s="605"/>
      <c r="H1419" s="605"/>
    </row>
    <row r="1420" spans="5:8">
      <c r="E1420" s="583"/>
      <c r="F1420" s="605"/>
      <c r="G1420" s="605"/>
      <c r="H1420" s="605"/>
    </row>
    <row r="1421" spans="5:8">
      <c r="E1421" s="583"/>
      <c r="F1421" s="605"/>
      <c r="G1421" s="605"/>
      <c r="H1421" s="605"/>
    </row>
    <row r="1422" spans="5:8">
      <c r="E1422" s="583"/>
      <c r="F1422" s="605"/>
      <c r="G1422" s="605"/>
      <c r="H1422" s="605"/>
    </row>
    <row r="1423" spans="5:8">
      <c r="E1423" s="583"/>
      <c r="F1423" s="605"/>
      <c r="G1423" s="605"/>
      <c r="H1423" s="605"/>
    </row>
    <row r="1424" spans="5:8">
      <c r="E1424" s="583"/>
      <c r="F1424" s="605"/>
      <c r="G1424" s="605"/>
      <c r="H1424" s="605"/>
    </row>
    <row r="1425" spans="5:8">
      <c r="E1425" s="583"/>
      <c r="F1425" s="605"/>
      <c r="G1425" s="605"/>
      <c r="H1425" s="605"/>
    </row>
    <row r="1426" spans="5:8">
      <c r="E1426" s="583"/>
      <c r="F1426" s="605"/>
      <c r="G1426" s="605"/>
      <c r="H1426" s="605"/>
    </row>
    <row r="1427" spans="5:8">
      <c r="E1427" s="583"/>
      <c r="F1427" s="605"/>
      <c r="G1427" s="605"/>
      <c r="H1427" s="605"/>
    </row>
    <row r="1428" spans="5:8">
      <c r="E1428" s="583"/>
      <c r="F1428" s="605"/>
      <c r="G1428" s="605"/>
      <c r="H1428" s="605"/>
    </row>
    <row r="1429" spans="5:8">
      <c r="E1429" s="583"/>
      <c r="F1429" s="605"/>
      <c r="G1429" s="605"/>
      <c r="H1429" s="605"/>
    </row>
    <row r="1430" spans="5:8">
      <c r="E1430" s="583"/>
      <c r="F1430" s="605"/>
      <c r="G1430" s="605"/>
      <c r="H1430" s="605"/>
    </row>
    <row r="1431" spans="5:8">
      <c r="E1431" s="583"/>
      <c r="F1431" s="605"/>
      <c r="G1431" s="605"/>
      <c r="H1431" s="605"/>
    </row>
    <row r="1432" spans="5:8">
      <c r="E1432" s="583"/>
      <c r="F1432" s="605"/>
      <c r="G1432" s="605"/>
      <c r="H1432" s="605"/>
    </row>
    <row r="1433" spans="5:8">
      <c r="E1433" s="583"/>
      <c r="F1433" s="605"/>
      <c r="G1433" s="605"/>
      <c r="H1433" s="605"/>
    </row>
    <row r="1434" spans="5:8">
      <c r="E1434" s="583"/>
      <c r="F1434" s="605"/>
      <c r="G1434" s="605"/>
      <c r="H1434" s="605"/>
    </row>
    <row r="1435" spans="5:8">
      <c r="E1435" s="583"/>
      <c r="F1435" s="605"/>
      <c r="G1435" s="605"/>
      <c r="H1435" s="605"/>
    </row>
    <row r="1436" spans="5:8">
      <c r="E1436" s="583"/>
      <c r="F1436" s="605"/>
      <c r="G1436" s="605"/>
      <c r="H1436" s="605"/>
    </row>
    <row r="1437" spans="5:8">
      <c r="E1437" s="583"/>
      <c r="F1437" s="605"/>
      <c r="G1437" s="605"/>
      <c r="H1437" s="605"/>
    </row>
    <row r="1438" spans="5:8">
      <c r="E1438" s="583"/>
      <c r="F1438" s="605"/>
      <c r="G1438" s="605"/>
      <c r="H1438" s="605"/>
    </row>
    <row r="1439" spans="5:8">
      <c r="E1439" s="583"/>
      <c r="F1439" s="605"/>
      <c r="G1439" s="605"/>
      <c r="H1439" s="605"/>
    </row>
    <row r="1440" spans="5:8">
      <c r="E1440" s="583"/>
      <c r="F1440" s="605"/>
      <c r="G1440" s="605"/>
      <c r="H1440" s="605"/>
    </row>
    <row r="1441" spans="5:8">
      <c r="E1441" s="583"/>
      <c r="F1441" s="605"/>
      <c r="G1441" s="605"/>
      <c r="H1441" s="605"/>
    </row>
    <row r="1442" spans="5:8">
      <c r="E1442" s="583"/>
      <c r="F1442" s="605"/>
      <c r="G1442" s="605"/>
      <c r="H1442" s="605"/>
    </row>
    <row r="1443" spans="5:8">
      <c r="E1443" s="583"/>
      <c r="F1443" s="605"/>
      <c r="G1443" s="605"/>
      <c r="H1443" s="605"/>
    </row>
    <row r="1444" spans="5:8">
      <c r="E1444" s="583"/>
      <c r="F1444" s="605"/>
      <c r="G1444" s="605"/>
      <c r="H1444" s="605"/>
    </row>
    <row r="1445" spans="5:8">
      <c r="E1445" s="583"/>
      <c r="F1445" s="605"/>
      <c r="G1445" s="605"/>
      <c r="H1445" s="605"/>
    </row>
    <row r="1446" spans="5:8">
      <c r="E1446" s="583"/>
      <c r="F1446" s="605"/>
      <c r="G1446" s="605"/>
      <c r="H1446" s="605"/>
    </row>
    <row r="1447" spans="5:8">
      <c r="E1447" s="583"/>
      <c r="F1447" s="605"/>
      <c r="G1447" s="605"/>
      <c r="H1447" s="605"/>
    </row>
    <row r="1448" spans="5:8">
      <c r="E1448" s="583"/>
      <c r="F1448" s="605"/>
      <c r="G1448" s="605"/>
      <c r="H1448" s="605"/>
    </row>
    <row r="1449" spans="5:8">
      <c r="E1449" s="583"/>
      <c r="F1449" s="605"/>
      <c r="G1449" s="605"/>
      <c r="H1449" s="605"/>
    </row>
    <row r="1450" spans="5:8">
      <c r="E1450" s="583"/>
      <c r="F1450" s="605"/>
      <c r="G1450" s="605"/>
      <c r="H1450" s="605"/>
    </row>
    <row r="1451" spans="5:8">
      <c r="E1451" s="583"/>
      <c r="F1451" s="605"/>
      <c r="G1451" s="605"/>
      <c r="H1451" s="605"/>
    </row>
    <row r="1452" spans="5:8">
      <c r="E1452" s="583"/>
      <c r="F1452" s="605"/>
      <c r="G1452" s="605"/>
      <c r="H1452" s="605"/>
    </row>
    <row r="1453" spans="5:8">
      <c r="E1453" s="583"/>
      <c r="F1453" s="605"/>
      <c r="G1453" s="605"/>
      <c r="H1453" s="605"/>
    </row>
    <row r="1454" spans="5:8">
      <c r="E1454" s="583"/>
      <c r="F1454" s="605"/>
      <c r="G1454" s="605"/>
      <c r="H1454" s="605"/>
    </row>
    <row r="1455" spans="5:8">
      <c r="E1455" s="583"/>
      <c r="F1455" s="605"/>
      <c r="G1455" s="605"/>
      <c r="H1455" s="605"/>
    </row>
    <row r="1456" spans="5:8">
      <c r="E1456" s="583"/>
      <c r="F1456" s="605"/>
      <c r="G1456" s="605"/>
      <c r="H1456" s="605"/>
    </row>
    <row r="1457" spans="5:8">
      <c r="E1457" s="583"/>
      <c r="F1457" s="605"/>
      <c r="G1457" s="605"/>
      <c r="H1457" s="605"/>
    </row>
    <row r="1458" spans="5:8">
      <c r="E1458" s="583"/>
      <c r="F1458" s="605"/>
      <c r="G1458" s="605"/>
      <c r="H1458" s="605"/>
    </row>
    <row r="1459" spans="5:8">
      <c r="E1459" s="583"/>
      <c r="F1459" s="605"/>
      <c r="G1459" s="605"/>
      <c r="H1459" s="605"/>
    </row>
    <row r="1460" spans="5:8">
      <c r="E1460" s="583"/>
      <c r="F1460" s="605"/>
      <c r="G1460" s="605"/>
      <c r="H1460" s="605"/>
    </row>
    <row r="1461" spans="5:8">
      <c r="E1461" s="583"/>
      <c r="F1461" s="605"/>
      <c r="G1461" s="605"/>
      <c r="H1461" s="605"/>
    </row>
    <row r="1462" spans="5:8">
      <c r="E1462" s="583"/>
      <c r="F1462" s="605"/>
      <c r="G1462" s="605"/>
      <c r="H1462" s="605"/>
    </row>
    <row r="1463" spans="5:8">
      <c r="E1463" s="583"/>
      <c r="F1463" s="605"/>
      <c r="G1463" s="605"/>
      <c r="H1463" s="605"/>
    </row>
    <row r="1464" spans="5:8">
      <c r="E1464" s="583"/>
      <c r="F1464" s="605"/>
      <c r="G1464" s="605"/>
      <c r="H1464" s="605"/>
    </row>
    <row r="1465" spans="5:8">
      <c r="E1465" s="583"/>
      <c r="F1465" s="605"/>
      <c r="G1465" s="605"/>
      <c r="H1465" s="605"/>
    </row>
    <row r="1466" spans="5:8">
      <c r="E1466" s="583"/>
      <c r="F1466" s="605"/>
      <c r="G1466" s="605"/>
      <c r="H1466" s="605"/>
    </row>
    <row r="1467" spans="5:8">
      <c r="E1467" s="583"/>
      <c r="F1467" s="605"/>
      <c r="G1467" s="605"/>
      <c r="H1467" s="605"/>
    </row>
    <row r="1468" spans="5:8">
      <c r="E1468" s="583"/>
      <c r="F1468" s="605"/>
      <c r="G1468" s="605"/>
      <c r="H1468" s="605"/>
    </row>
    <row r="1469" spans="5:8">
      <c r="E1469" s="583"/>
      <c r="F1469" s="605"/>
      <c r="G1469" s="605"/>
      <c r="H1469" s="605"/>
    </row>
    <row r="1470" spans="5:8">
      <c r="E1470" s="583"/>
      <c r="F1470" s="605"/>
      <c r="G1470" s="605"/>
      <c r="H1470" s="605"/>
    </row>
    <row r="1471" spans="5:8">
      <c r="E1471" s="583"/>
      <c r="F1471" s="605"/>
      <c r="G1471" s="605"/>
      <c r="H1471" s="605"/>
    </row>
    <row r="1472" spans="5:8">
      <c r="E1472" s="583"/>
      <c r="F1472" s="605"/>
      <c r="G1472" s="605"/>
      <c r="H1472" s="605"/>
    </row>
    <row r="1473" spans="5:8">
      <c r="E1473" s="583"/>
      <c r="F1473" s="605"/>
      <c r="G1473" s="605"/>
      <c r="H1473" s="605"/>
    </row>
    <row r="1474" spans="5:8">
      <c r="E1474" s="583"/>
      <c r="F1474" s="605"/>
      <c r="G1474" s="605"/>
      <c r="H1474" s="605"/>
    </row>
    <row r="1475" spans="5:8">
      <c r="E1475" s="583"/>
      <c r="F1475" s="605"/>
      <c r="G1475" s="605"/>
      <c r="H1475" s="605"/>
    </row>
    <row r="1476" spans="5:8">
      <c r="E1476" s="583"/>
      <c r="F1476" s="605"/>
      <c r="G1476" s="605"/>
      <c r="H1476" s="605"/>
    </row>
    <row r="1477" spans="5:8">
      <c r="E1477" s="583"/>
      <c r="F1477" s="605"/>
      <c r="G1477" s="605"/>
      <c r="H1477" s="605"/>
    </row>
    <row r="1478" spans="5:8">
      <c r="E1478" s="583"/>
      <c r="F1478" s="605"/>
      <c r="G1478" s="605"/>
      <c r="H1478" s="605"/>
    </row>
    <row r="1479" spans="5:8">
      <c r="E1479" s="583"/>
      <c r="F1479" s="605"/>
      <c r="G1479" s="605"/>
      <c r="H1479" s="605"/>
    </row>
    <row r="1480" spans="5:8">
      <c r="E1480" s="583"/>
      <c r="F1480" s="605"/>
      <c r="G1480" s="605"/>
      <c r="H1480" s="605"/>
    </row>
    <row r="1481" spans="5:8">
      <c r="E1481" s="583"/>
      <c r="F1481" s="605"/>
      <c r="G1481" s="605"/>
      <c r="H1481" s="605"/>
    </row>
    <row r="1482" spans="5:8">
      <c r="E1482" s="583"/>
      <c r="F1482" s="605"/>
      <c r="G1482" s="605"/>
      <c r="H1482" s="605"/>
    </row>
    <row r="1483" spans="5:8">
      <c r="E1483" s="583"/>
      <c r="F1483" s="605"/>
      <c r="G1483" s="605"/>
      <c r="H1483" s="605"/>
    </row>
    <row r="1484" spans="5:8">
      <c r="E1484" s="583"/>
      <c r="F1484" s="605"/>
      <c r="G1484" s="605"/>
      <c r="H1484" s="605"/>
    </row>
    <row r="1485" spans="5:8">
      <c r="E1485" s="583"/>
      <c r="F1485" s="605"/>
      <c r="G1485" s="605"/>
      <c r="H1485" s="605"/>
    </row>
    <row r="1486" spans="5:8">
      <c r="E1486" s="583"/>
      <c r="F1486" s="605"/>
      <c r="G1486" s="605"/>
      <c r="H1486" s="605"/>
    </row>
    <row r="1487" spans="5:8">
      <c r="E1487" s="583"/>
      <c r="F1487" s="605"/>
      <c r="G1487" s="605"/>
      <c r="H1487" s="605"/>
    </row>
    <row r="1488" spans="5:8">
      <c r="E1488" s="583"/>
      <c r="F1488" s="605"/>
      <c r="G1488" s="605"/>
      <c r="H1488" s="605"/>
    </row>
    <row r="1489" spans="5:8">
      <c r="E1489" s="583"/>
      <c r="F1489" s="605"/>
      <c r="G1489" s="605"/>
      <c r="H1489" s="605"/>
    </row>
    <row r="1490" spans="5:8">
      <c r="E1490" s="583"/>
      <c r="F1490" s="605"/>
      <c r="G1490" s="605"/>
      <c r="H1490" s="605"/>
    </row>
    <row r="1491" spans="5:8">
      <c r="E1491" s="583"/>
      <c r="F1491" s="605"/>
      <c r="G1491" s="605"/>
      <c r="H1491" s="605"/>
    </row>
    <row r="1492" spans="5:8">
      <c r="E1492" s="583"/>
      <c r="F1492" s="605"/>
      <c r="G1492" s="605"/>
      <c r="H1492" s="605"/>
    </row>
    <row r="1493" spans="5:8">
      <c r="E1493" s="583"/>
      <c r="F1493" s="605"/>
      <c r="G1493" s="605"/>
      <c r="H1493" s="605"/>
    </row>
    <row r="1494" spans="5:8">
      <c r="E1494" s="583"/>
      <c r="F1494" s="605"/>
      <c r="G1494" s="605"/>
      <c r="H1494" s="605"/>
    </row>
    <row r="1495" spans="5:8">
      <c r="E1495" s="583"/>
      <c r="F1495" s="605"/>
      <c r="G1495" s="605"/>
      <c r="H1495" s="605"/>
    </row>
    <row r="1496" spans="5:8">
      <c r="E1496" s="583"/>
      <c r="F1496" s="605"/>
      <c r="G1496" s="605"/>
      <c r="H1496" s="605"/>
    </row>
    <row r="1497" spans="5:8">
      <c r="E1497" s="583"/>
      <c r="F1497" s="605"/>
      <c r="G1497" s="605"/>
      <c r="H1497" s="605"/>
    </row>
    <row r="1498" spans="5:8">
      <c r="E1498" s="583"/>
      <c r="F1498" s="605"/>
      <c r="G1498" s="605"/>
      <c r="H1498" s="605"/>
    </row>
    <row r="1499" spans="5:8">
      <c r="E1499" s="583"/>
      <c r="F1499" s="605"/>
      <c r="G1499" s="605"/>
      <c r="H1499" s="605"/>
    </row>
    <row r="1500" spans="5:8">
      <c r="E1500" s="583"/>
      <c r="F1500" s="605"/>
      <c r="G1500" s="605"/>
      <c r="H1500" s="605"/>
    </row>
    <row r="1501" spans="5:8">
      <c r="E1501" s="583"/>
      <c r="F1501" s="605"/>
      <c r="G1501" s="605"/>
      <c r="H1501" s="605"/>
    </row>
    <row r="1502" spans="5:8">
      <c r="E1502" s="583"/>
      <c r="F1502" s="605"/>
      <c r="G1502" s="605"/>
      <c r="H1502" s="605"/>
    </row>
    <row r="1503" spans="5:8">
      <c r="E1503" s="583"/>
      <c r="F1503" s="605"/>
      <c r="G1503" s="605"/>
      <c r="H1503" s="605"/>
    </row>
    <row r="1504" spans="5:8">
      <c r="E1504" s="583"/>
      <c r="F1504" s="605"/>
      <c r="G1504" s="605"/>
      <c r="H1504" s="605"/>
    </row>
    <row r="1505" spans="5:8">
      <c r="E1505" s="583"/>
      <c r="F1505" s="605"/>
      <c r="G1505" s="605"/>
      <c r="H1505" s="605"/>
    </row>
    <row r="1506" spans="5:8">
      <c r="E1506" s="583"/>
      <c r="F1506" s="605"/>
      <c r="G1506" s="605"/>
      <c r="H1506" s="605"/>
    </row>
    <row r="1507" spans="5:8">
      <c r="E1507" s="583"/>
      <c r="F1507" s="605"/>
      <c r="G1507" s="605"/>
      <c r="H1507" s="605"/>
    </row>
    <row r="1508" spans="5:8">
      <c r="E1508" s="583"/>
      <c r="F1508" s="605"/>
      <c r="G1508" s="605"/>
      <c r="H1508" s="605"/>
    </row>
    <row r="1509" spans="5:8">
      <c r="E1509" s="583"/>
      <c r="F1509" s="605"/>
      <c r="G1509" s="605"/>
      <c r="H1509" s="605"/>
    </row>
    <row r="1510" spans="5:8">
      <c r="E1510" s="583"/>
      <c r="F1510" s="605"/>
      <c r="G1510" s="605"/>
      <c r="H1510" s="605"/>
    </row>
    <row r="1511" spans="5:8">
      <c r="E1511" s="583"/>
      <c r="F1511" s="605"/>
      <c r="G1511" s="605"/>
      <c r="H1511" s="605"/>
    </row>
    <row r="1512" spans="5:8">
      <c r="E1512" s="583"/>
      <c r="F1512" s="605"/>
      <c r="G1512" s="605"/>
      <c r="H1512" s="605"/>
    </row>
    <row r="1513" spans="5:8">
      <c r="E1513" s="583"/>
      <c r="F1513" s="605"/>
      <c r="G1513" s="605"/>
      <c r="H1513" s="605"/>
    </row>
    <row r="1514" spans="5:8">
      <c r="E1514" s="583"/>
      <c r="F1514" s="605"/>
      <c r="G1514" s="605"/>
      <c r="H1514" s="605"/>
    </row>
    <row r="1515" spans="5:8">
      <c r="E1515" s="583"/>
      <c r="F1515" s="605"/>
      <c r="G1515" s="605"/>
      <c r="H1515" s="605"/>
    </row>
    <row r="1516" spans="5:8">
      <c r="E1516" s="583"/>
      <c r="F1516" s="605"/>
      <c r="G1516" s="605"/>
      <c r="H1516" s="605"/>
    </row>
    <row r="1517" spans="5:8">
      <c r="E1517" s="583"/>
      <c r="F1517" s="605"/>
      <c r="G1517" s="605"/>
      <c r="H1517" s="605"/>
    </row>
    <row r="1518" spans="5:8">
      <c r="E1518" s="583"/>
      <c r="F1518" s="605"/>
      <c r="G1518" s="605"/>
      <c r="H1518" s="605"/>
    </row>
    <row r="1519" spans="5:8">
      <c r="E1519" s="583"/>
      <c r="F1519" s="605"/>
      <c r="G1519" s="605"/>
      <c r="H1519" s="605"/>
    </row>
    <row r="1520" spans="5:8">
      <c r="E1520" s="583"/>
      <c r="F1520" s="605"/>
      <c r="G1520" s="605"/>
      <c r="H1520" s="605"/>
    </row>
    <row r="1521" spans="5:8">
      <c r="E1521" s="583"/>
      <c r="F1521" s="605"/>
      <c r="G1521" s="605"/>
      <c r="H1521" s="605"/>
    </row>
    <row r="1522" spans="5:8">
      <c r="E1522" s="583"/>
      <c r="F1522" s="605"/>
      <c r="G1522" s="605"/>
      <c r="H1522" s="605"/>
    </row>
    <row r="1523" spans="5:8">
      <c r="E1523" s="583"/>
      <c r="F1523" s="605"/>
      <c r="G1523" s="605"/>
      <c r="H1523" s="605"/>
    </row>
    <row r="1524" spans="5:8">
      <c r="E1524" s="583"/>
      <c r="F1524" s="605"/>
      <c r="G1524" s="605"/>
      <c r="H1524" s="605"/>
    </row>
    <row r="1525" spans="5:8">
      <c r="E1525" s="583"/>
      <c r="F1525" s="605"/>
      <c r="G1525" s="605"/>
      <c r="H1525" s="605"/>
    </row>
    <row r="1526" spans="5:8">
      <c r="E1526" s="583"/>
      <c r="F1526" s="605"/>
      <c r="G1526" s="605"/>
      <c r="H1526" s="605"/>
    </row>
    <row r="1527" spans="5:8">
      <c r="E1527" s="583"/>
      <c r="F1527" s="605"/>
      <c r="G1527" s="605"/>
      <c r="H1527" s="605"/>
    </row>
    <row r="1528" spans="5:8">
      <c r="E1528" s="583"/>
      <c r="F1528" s="605"/>
      <c r="G1528" s="605"/>
      <c r="H1528" s="605"/>
    </row>
    <row r="1529" spans="5:8">
      <c r="E1529" s="583"/>
      <c r="F1529" s="605"/>
      <c r="G1529" s="605"/>
      <c r="H1529" s="605"/>
    </row>
    <row r="1530" spans="5:8">
      <c r="E1530" s="583"/>
      <c r="F1530" s="605"/>
      <c r="G1530" s="605"/>
      <c r="H1530" s="605"/>
    </row>
    <row r="1531" spans="5:8">
      <c r="E1531" s="583"/>
      <c r="F1531" s="605"/>
      <c r="G1531" s="605"/>
      <c r="H1531" s="605"/>
    </row>
    <row r="1532" spans="5:8">
      <c r="E1532" s="583"/>
      <c r="F1532" s="605"/>
      <c r="G1532" s="605"/>
      <c r="H1532" s="605"/>
    </row>
    <row r="1533" spans="5:8">
      <c r="E1533" s="583"/>
      <c r="F1533" s="605"/>
      <c r="G1533" s="605"/>
      <c r="H1533" s="605"/>
    </row>
    <row r="1534" spans="5:8">
      <c r="E1534" s="583"/>
      <c r="F1534" s="605"/>
      <c r="G1534" s="605"/>
      <c r="H1534" s="605"/>
    </row>
    <row r="1535" spans="5:8">
      <c r="E1535" s="583"/>
      <c r="F1535" s="605"/>
      <c r="G1535" s="605"/>
      <c r="H1535" s="605"/>
    </row>
    <row r="1536" spans="5:8">
      <c r="E1536" s="583"/>
      <c r="F1536" s="605"/>
      <c r="G1536" s="605"/>
      <c r="H1536" s="605"/>
    </row>
    <row r="1537" spans="5:8">
      <c r="E1537" s="583"/>
      <c r="F1537" s="605"/>
      <c r="G1537" s="605"/>
      <c r="H1537" s="605"/>
    </row>
    <row r="1538" spans="5:8">
      <c r="E1538" s="583"/>
      <c r="F1538" s="605"/>
      <c r="G1538" s="605"/>
      <c r="H1538" s="605"/>
    </row>
    <row r="1539" spans="5:8">
      <c r="E1539" s="583"/>
      <c r="F1539" s="605"/>
      <c r="G1539" s="605"/>
      <c r="H1539" s="605"/>
    </row>
    <row r="1540" spans="5:8">
      <c r="E1540" s="583"/>
      <c r="F1540" s="605"/>
      <c r="G1540" s="605"/>
      <c r="H1540" s="605"/>
    </row>
    <row r="1541" spans="5:8">
      <c r="E1541" s="583"/>
      <c r="F1541" s="605"/>
      <c r="G1541" s="605"/>
      <c r="H1541" s="605"/>
    </row>
    <row r="1542" spans="5:8">
      <c r="E1542" s="583"/>
      <c r="F1542" s="605"/>
      <c r="G1542" s="605"/>
      <c r="H1542" s="605"/>
    </row>
    <row r="1543" spans="5:8">
      <c r="E1543" s="583"/>
      <c r="F1543" s="605"/>
      <c r="G1543" s="605"/>
      <c r="H1543" s="605"/>
    </row>
    <row r="1544" spans="5:8">
      <c r="E1544" s="583"/>
      <c r="F1544" s="605"/>
      <c r="G1544" s="605"/>
      <c r="H1544" s="605"/>
    </row>
    <row r="1545" spans="5:8">
      <c r="E1545" s="583"/>
      <c r="F1545" s="605"/>
      <c r="G1545" s="605"/>
      <c r="H1545" s="605"/>
    </row>
    <row r="1546" spans="5:8">
      <c r="E1546" s="583"/>
      <c r="F1546" s="605"/>
      <c r="G1546" s="605"/>
      <c r="H1546" s="605"/>
    </row>
    <row r="1547" spans="5:8">
      <c r="E1547" s="583"/>
      <c r="F1547" s="605"/>
      <c r="G1547" s="605"/>
      <c r="H1547" s="605"/>
    </row>
    <row r="1548" spans="5:8">
      <c r="E1548" s="583"/>
      <c r="F1548" s="605"/>
      <c r="G1548" s="605"/>
      <c r="H1548" s="605"/>
    </row>
    <row r="1549" spans="5:8">
      <c r="E1549" s="583"/>
      <c r="F1549" s="605"/>
      <c r="G1549" s="605"/>
      <c r="H1549" s="605"/>
    </row>
    <row r="1550" spans="5:8">
      <c r="E1550" s="583"/>
      <c r="F1550" s="605"/>
      <c r="G1550" s="605"/>
      <c r="H1550" s="605"/>
    </row>
    <row r="1551" spans="5:8">
      <c r="E1551" s="583"/>
      <c r="F1551" s="605"/>
      <c r="G1551" s="605"/>
      <c r="H1551" s="605"/>
    </row>
    <row r="1552" spans="5:8">
      <c r="E1552" s="583"/>
      <c r="F1552" s="605"/>
      <c r="G1552" s="605"/>
      <c r="H1552" s="605"/>
    </row>
    <row r="1553" spans="5:8">
      <c r="E1553" s="583"/>
      <c r="F1553" s="605"/>
      <c r="G1553" s="605"/>
      <c r="H1553" s="605"/>
    </row>
    <row r="1554" spans="5:8">
      <c r="E1554" s="583"/>
      <c r="F1554" s="605"/>
      <c r="G1554" s="605"/>
      <c r="H1554" s="605"/>
    </row>
    <row r="1555" spans="5:8">
      <c r="E1555" s="583"/>
      <c r="F1555" s="605"/>
      <c r="G1555" s="605"/>
      <c r="H1555" s="605"/>
    </row>
    <row r="1556" spans="5:8">
      <c r="E1556" s="583"/>
      <c r="F1556" s="605"/>
      <c r="G1556" s="605"/>
      <c r="H1556" s="605"/>
    </row>
    <row r="1557" spans="5:8">
      <c r="E1557" s="583"/>
      <c r="F1557" s="605"/>
      <c r="G1557" s="605"/>
      <c r="H1557" s="605"/>
    </row>
    <row r="1558" spans="5:8">
      <c r="E1558" s="583"/>
      <c r="F1558" s="605"/>
      <c r="G1558" s="605"/>
      <c r="H1558" s="605"/>
    </row>
    <row r="1559" spans="5:8">
      <c r="E1559" s="583"/>
      <c r="F1559" s="605"/>
      <c r="G1559" s="605"/>
      <c r="H1559" s="605"/>
    </row>
    <row r="1560" spans="5:8">
      <c r="E1560" s="583"/>
      <c r="F1560" s="605"/>
      <c r="G1560" s="605"/>
      <c r="H1560" s="605"/>
    </row>
    <row r="1561" spans="5:8">
      <c r="E1561" s="583"/>
      <c r="F1561" s="605"/>
      <c r="G1561" s="605"/>
      <c r="H1561" s="605"/>
    </row>
    <row r="1562" spans="5:8">
      <c r="E1562" s="583"/>
      <c r="F1562" s="605"/>
      <c r="G1562" s="605"/>
      <c r="H1562" s="605"/>
    </row>
    <row r="1563" spans="5:8">
      <c r="E1563" s="583"/>
      <c r="F1563" s="605"/>
      <c r="G1563" s="605"/>
      <c r="H1563" s="605"/>
    </row>
    <row r="1564" spans="5:8">
      <c r="E1564" s="583"/>
      <c r="F1564" s="605"/>
      <c r="G1564" s="605"/>
      <c r="H1564" s="605"/>
    </row>
    <row r="1565" spans="5:8">
      <c r="E1565" s="583"/>
      <c r="F1565" s="605"/>
      <c r="G1565" s="605"/>
      <c r="H1565" s="605"/>
    </row>
    <row r="1566" spans="5:8">
      <c r="E1566" s="583"/>
      <c r="F1566" s="605"/>
      <c r="G1566" s="605"/>
      <c r="H1566" s="605"/>
    </row>
    <row r="1567" spans="5:8">
      <c r="E1567" s="583"/>
      <c r="F1567" s="605"/>
      <c r="G1567" s="605"/>
      <c r="H1567" s="605"/>
    </row>
    <row r="1568" spans="5:8">
      <c r="E1568" s="583"/>
      <c r="F1568" s="605"/>
      <c r="G1568" s="605"/>
      <c r="H1568" s="605"/>
    </row>
    <row r="1569" spans="5:8">
      <c r="E1569" s="583"/>
      <c r="F1569" s="605"/>
      <c r="G1569" s="605"/>
      <c r="H1569" s="605"/>
    </row>
    <row r="1570" spans="5:8">
      <c r="E1570" s="583"/>
      <c r="F1570" s="605"/>
      <c r="G1570" s="605"/>
      <c r="H1570" s="605"/>
    </row>
    <row r="1571" spans="5:8">
      <c r="E1571" s="583"/>
      <c r="F1571" s="605"/>
      <c r="G1571" s="605"/>
      <c r="H1571" s="605"/>
    </row>
    <row r="1572" spans="5:8">
      <c r="E1572" s="583"/>
      <c r="F1572" s="605"/>
      <c r="G1572" s="605"/>
      <c r="H1572" s="605"/>
    </row>
    <row r="1573" spans="5:8">
      <c r="E1573" s="583"/>
      <c r="F1573" s="605"/>
      <c r="G1573" s="605"/>
      <c r="H1573" s="605"/>
    </row>
    <row r="1574" spans="5:8">
      <c r="E1574" s="583"/>
      <c r="F1574" s="605"/>
      <c r="G1574" s="605"/>
      <c r="H1574" s="605"/>
    </row>
    <row r="1575" spans="5:8">
      <c r="E1575" s="583"/>
      <c r="F1575" s="605"/>
      <c r="G1575" s="605"/>
      <c r="H1575" s="605"/>
    </row>
    <row r="1576" spans="5:8">
      <c r="E1576" s="583"/>
      <c r="F1576" s="605"/>
      <c r="G1576" s="605"/>
      <c r="H1576" s="605"/>
    </row>
    <row r="1577" spans="5:8">
      <c r="E1577" s="583"/>
      <c r="F1577" s="605"/>
      <c r="G1577" s="605"/>
      <c r="H1577" s="605"/>
    </row>
    <row r="1578" spans="5:8">
      <c r="E1578" s="583"/>
      <c r="F1578" s="605"/>
      <c r="G1578" s="605"/>
      <c r="H1578" s="605"/>
    </row>
    <row r="1579" spans="5:8">
      <c r="E1579" s="583"/>
      <c r="F1579" s="605"/>
      <c r="G1579" s="605"/>
      <c r="H1579" s="605"/>
    </row>
    <row r="1580" spans="5:8">
      <c r="E1580" s="583"/>
      <c r="F1580" s="605"/>
      <c r="G1580" s="605"/>
      <c r="H1580" s="605"/>
    </row>
    <row r="1581" spans="5:8">
      <c r="E1581" s="583"/>
      <c r="F1581" s="605"/>
      <c r="G1581" s="605"/>
      <c r="H1581" s="605"/>
    </row>
    <row r="1582" spans="5:8">
      <c r="E1582" s="583"/>
      <c r="F1582" s="605"/>
      <c r="G1582" s="605"/>
      <c r="H1582" s="605"/>
    </row>
    <row r="1583" spans="5:8">
      <c r="E1583" s="583"/>
      <c r="F1583" s="605"/>
      <c r="G1583" s="605"/>
      <c r="H1583" s="605"/>
    </row>
    <row r="1584" spans="5:8">
      <c r="E1584" s="583"/>
      <c r="F1584" s="605"/>
      <c r="G1584" s="605"/>
      <c r="H1584" s="605"/>
    </row>
    <row r="1585" spans="5:8">
      <c r="E1585" s="583"/>
      <c r="F1585" s="605"/>
      <c r="G1585" s="605"/>
      <c r="H1585" s="605"/>
    </row>
    <row r="1586" spans="5:8">
      <c r="E1586" s="583"/>
      <c r="F1586" s="605"/>
      <c r="G1586" s="605"/>
      <c r="H1586" s="605"/>
    </row>
    <row r="1587" spans="5:8">
      <c r="E1587" s="583"/>
      <c r="F1587" s="605"/>
      <c r="G1587" s="605"/>
      <c r="H1587" s="605"/>
    </row>
    <row r="1588" spans="5:8">
      <c r="E1588" s="583"/>
      <c r="F1588" s="605"/>
      <c r="G1588" s="605"/>
      <c r="H1588" s="605"/>
    </row>
    <row r="1589" spans="5:8">
      <c r="E1589" s="583"/>
      <c r="F1589" s="605"/>
      <c r="G1589" s="605"/>
      <c r="H1589" s="605"/>
    </row>
    <row r="1590" spans="5:8">
      <c r="E1590" s="583"/>
      <c r="F1590" s="605"/>
      <c r="G1590" s="605"/>
      <c r="H1590" s="605"/>
    </row>
    <row r="1591" spans="5:8">
      <c r="E1591" s="583"/>
      <c r="F1591" s="605"/>
      <c r="G1591" s="605"/>
      <c r="H1591" s="605"/>
    </row>
    <row r="1592" spans="5:8">
      <c r="E1592" s="583"/>
      <c r="F1592" s="605"/>
      <c r="G1592" s="605"/>
      <c r="H1592" s="605"/>
    </row>
    <row r="1593" spans="5:8">
      <c r="E1593" s="583"/>
      <c r="F1593" s="605"/>
      <c r="G1593" s="605"/>
      <c r="H1593" s="605"/>
    </row>
    <row r="1594" spans="5:8">
      <c r="E1594" s="583"/>
      <c r="F1594" s="605"/>
      <c r="G1594" s="605"/>
      <c r="H1594" s="605"/>
    </row>
    <row r="1595" spans="5:8">
      <c r="E1595" s="583"/>
      <c r="F1595" s="605"/>
      <c r="G1595" s="605"/>
      <c r="H1595" s="605"/>
    </row>
    <row r="1596" spans="5:8">
      <c r="E1596" s="583"/>
      <c r="F1596" s="605"/>
      <c r="G1596" s="605"/>
      <c r="H1596" s="605"/>
    </row>
    <row r="1597" spans="5:8">
      <c r="E1597" s="583"/>
      <c r="F1597" s="605"/>
      <c r="G1597" s="605"/>
      <c r="H1597" s="605"/>
    </row>
    <row r="1598" spans="5:8">
      <c r="E1598" s="583"/>
      <c r="F1598" s="605"/>
      <c r="G1598" s="605"/>
      <c r="H1598" s="605"/>
    </row>
    <row r="1599" spans="5:8">
      <c r="E1599" s="583"/>
      <c r="F1599" s="605"/>
      <c r="G1599" s="605"/>
      <c r="H1599" s="605"/>
    </row>
    <row r="1600" spans="5:8">
      <c r="E1600" s="583"/>
      <c r="F1600" s="605"/>
      <c r="G1600" s="605"/>
      <c r="H1600" s="605"/>
    </row>
    <row r="1601" spans="5:8">
      <c r="E1601" s="583"/>
      <c r="F1601" s="605"/>
      <c r="G1601" s="605"/>
      <c r="H1601" s="605"/>
    </row>
    <row r="1602" spans="5:8">
      <c r="E1602" s="583"/>
      <c r="F1602" s="605"/>
      <c r="G1602" s="605"/>
      <c r="H1602" s="605"/>
    </row>
    <row r="1603" spans="5:8">
      <c r="E1603" s="583"/>
      <c r="F1603" s="605"/>
      <c r="G1603" s="605"/>
      <c r="H1603" s="605"/>
    </row>
    <row r="1604" spans="5:8">
      <c r="E1604" s="583"/>
      <c r="F1604" s="605"/>
      <c r="G1604" s="605"/>
      <c r="H1604" s="605"/>
    </row>
    <row r="1605" spans="5:8">
      <c r="E1605" s="583"/>
      <c r="F1605" s="605"/>
      <c r="G1605" s="605"/>
      <c r="H1605" s="605"/>
    </row>
    <row r="1606" spans="5:8">
      <c r="E1606" s="583"/>
      <c r="F1606" s="605"/>
      <c r="G1606" s="605"/>
      <c r="H1606" s="605"/>
    </row>
    <row r="1607" spans="5:8">
      <c r="E1607" s="583"/>
      <c r="F1607" s="605"/>
      <c r="G1607" s="605"/>
      <c r="H1607" s="605"/>
    </row>
    <row r="1608" spans="5:8">
      <c r="E1608" s="583"/>
      <c r="F1608" s="605"/>
      <c r="G1608" s="605"/>
      <c r="H1608" s="605"/>
    </row>
    <row r="1609" spans="5:8">
      <c r="E1609" s="583"/>
      <c r="F1609" s="605"/>
      <c r="G1609" s="605"/>
      <c r="H1609" s="605"/>
    </row>
    <row r="1610" spans="5:8">
      <c r="E1610" s="583"/>
      <c r="F1610" s="605"/>
      <c r="G1610" s="605"/>
      <c r="H1610" s="605"/>
    </row>
    <row r="1611" spans="5:8">
      <c r="E1611" s="583"/>
      <c r="F1611" s="605"/>
      <c r="G1611" s="605"/>
      <c r="H1611" s="605"/>
    </row>
    <row r="1612" spans="5:8">
      <c r="E1612" s="583"/>
      <c r="F1612" s="605"/>
      <c r="G1612" s="605"/>
      <c r="H1612" s="605"/>
    </row>
    <row r="1613" spans="5:8">
      <c r="E1613" s="583"/>
      <c r="F1613" s="605"/>
      <c r="G1613" s="605"/>
      <c r="H1613" s="605"/>
    </row>
    <row r="1614" spans="5:8">
      <c r="E1614" s="583"/>
      <c r="F1614" s="605"/>
      <c r="G1614" s="605"/>
      <c r="H1614" s="605"/>
    </row>
    <row r="1615" spans="5:8">
      <c r="E1615" s="583"/>
      <c r="F1615" s="605"/>
      <c r="G1615" s="605"/>
      <c r="H1615" s="605"/>
    </row>
    <row r="1616" spans="5:8">
      <c r="E1616" s="583"/>
      <c r="F1616" s="605"/>
      <c r="G1616" s="605"/>
      <c r="H1616" s="605"/>
    </row>
    <row r="1617" spans="5:8">
      <c r="E1617" s="583"/>
      <c r="F1617" s="605"/>
      <c r="G1617" s="605"/>
      <c r="H1617" s="605"/>
    </row>
    <row r="1618" spans="5:8">
      <c r="E1618" s="583"/>
      <c r="F1618" s="605"/>
      <c r="G1618" s="605"/>
      <c r="H1618" s="605"/>
    </row>
    <row r="1619" spans="5:8">
      <c r="E1619" s="583"/>
      <c r="F1619" s="605"/>
      <c r="G1619" s="605"/>
      <c r="H1619" s="605"/>
    </row>
    <row r="1620" spans="5:8">
      <c r="E1620" s="583"/>
      <c r="F1620" s="605"/>
      <c r="G1620" s="605"/>
      <c r="H1620" s="605"/>
    </row>
    <row r="1621" spans="5:8">
      <c r="E1621" s="583"/>
      <c r="F1621" s="605"/>
      <c r="G1621" s="605"/>
      <c r="H1621" s="605"/>
    </row>
    <row r="1622" spans="5:8">
      <c r="E1622" s="583"/>
      <c r="F1622" s="605"/>
      <c r="G1622" s="605"/>
      <c r="H1622" s="605"/>
    </row>
    <row r="1623" spans="5:8">
      <c r="E1623" s="583"/>
      <c r="F1623" s="605"/>
      <c r="G1623" s="605"/>
      <c r="H1623" s="605"/>
    </row>
    <row r="1624" spans="5:8">
      <c r="E1624" s="583"/>
      <c r="F1624" s="605"/>
      <c r="G1624" s="605"/>
      <c r="H1624" s="605"/>
    </row>
    <row r="1625" spans="5:8">
      <c r="E1625" s="583"/>
      <c r="F1625" s="605"/>
      <c r="G1625" s="605"/>
      <c r="H1625" s="605"/>
    </row>
    <row r="1626" spans="5:8">
      <c r="E1626" s="583"/>
      <c r="F1626" s="605"/>
      <c r="G1626" s="605"/>
      <c r="H1626" s="605"/>
    </row>
    <row r="1627" spans="5:8">
      <c r="E1627" s="583"/>
      <c r="F1627" s="605"/>
      <c r="G1627" s="605"/>
      <c r="H1627" s="605"/>
    </row>
    <row r="1628" spans="5:8">
      <c r="E1628" s="583"/>
      <c r="F1628" s="605"/>
      <c r="G1628" s="605"/>
      <c r="H1628" s="605"/>
    </row>
    <row r="1629" spans="5:8">
      <c r="E1629" s="583"/>
      <c r="F1629" s="605"/>
      <c r="G1629" s="605"/>
      <c r="H1629" s="605"/>
    </row>
    <row r="1630" spans="5:8">
      <c r="E1630" s="583"/>
      <c r="F1630" s="605"/>
      <c r="G1630" s="605"/>
      <c r="H1630" s="605"/>
    </row>
    <row r="1631" spans="5:8">
      <c r="E1631" s="583"/>
      <c r="F1631" s="605"/>
      <c r="G1631" s="605"/>
      <c r="H1631" s="605"/>
    </row>
    <row r="1632" spans="5:8">
      <c r="E1632" s="583"/>
      <c r="F1632" s="605"/>
      <c r="G1632" s="605"/>
      <c r="H1632" s="605"/>
    </row>
    <row r="1633" spans="5:8">
      <c r="E1633" s="583"/>
      <c r="F1633" s="605"/>
      <c r="G1633" s="605"/>
      <c r="H1633" s="605"/>
    </row>
    <row r="1634" spans="5:8">
      <c r="E1634" s="583"/>
      <c r="F1634" s="605"/>
      <c r="G1634" s="605"/>
      <c r="H1634" s="605"/>
    </row>
    <row r="1635" spans="5:8">
      <c r="E1635" s="583"/>
      <c r="F1635" s="605"/>
      <c r="G1635" s="605"/>
      <c r="H1635" s="605"/>
    </row>
    <row r="1636" spans="5:8">
      <c r="E1636" s="583"/>
      <c r="F1636" s="605"/>
      <c r="G1636" s="605"/>
      <c r="H1636" s="605"/>
    </row>
    <row r="1637" spans="5:8">
      <c r="E1637" s="583"/>
      <c r="F1637" s="605"/>
      <c r="G1637" s="605"/>
      <c r="H1637" s="605"/>
    </row>
    <row r="1638" spans="5:8">
      <c r="E1638" s="583"/>
      <c r="F1638" s="605"/>
      <c r="G1638" s="605"/>
      <c r="H1638" s="605"/>
    </row>
    <row r="1639" spans="5:8">
      <c r="E1639" s="583"/>
      <c r="F1639" s="605"/>
      <c r="G1639" s="605"/>
      <c r="H1639" s="605"/>
    </row>
    <row r="1640" spans="5:8">
      <c r="E1640" s="583"/>
      <c r="F1640" s="605"/>
      <c r="G1640" s="605"/>
      <c r="H1640" s="605"/>
    </row>
    <row r="1641" spans="5:8">
      <c r="E1641" s="583"/>
      <c r="F1641" s="605"/>
      <c r="G1641" s="605"/>
      <c r="H1641" s="605"/>
    </row>
    <row r="1642" spans="5:8">
      <c r="E1642" s="583"/>
      <c r="F1642" s="605"/>
      <c r="G1642" s="605"/>
      <c r="H1642" s="605"/>
    </row>
    <row r="1643" spans="5:8">
      <c r="E1643" s="583"/>
      <c r="F1643" s="605"/>
      <c r="G1643" s="605"/>
      <c r="H1643" s="605"/>
    </row>
    <row r="1644" spans="5:8">
      <c r="E1644" s="583"/>
      <c r="F1644" s="605"/>
      <c r="G1644" s="605"/>
      <c r="H1644" s="605"/>
    </row>
    <row r="1645" spans="5:8">
      <c r="E1645" s="583"/>
      <c r="F1645" s="605"/>
      <c r="G1645" s="605"/>
      <c r="H1645" s="605"/>
    </row>
    <row r="1646" spans="5:8">
      <c r="E1646" s="583"/>
      <c r="F1646" s="605"/>
      <c r="G1646" s="605"/>
      <c r="H1646" s="605"/>
    </row>
    <row r="1647" spans="5:8">
      <c r="E1647" s="583"/>
      <c r="F1647" s="605"/>
      <c r="G1647" s="605"/>
      <c r="H1647" s="605"/>
    </row>
    <row r="1648" spans="5:8">
      <c r="E1648" s="583"/>
      <c r="F1648" s="605"/>
      <c r="G1648" s="605"/>
      <c r="H1648" s="605"/>
    </row>
    <row r="1649" spans="5:8">
      <c r="E1649" s="583"/>
      <c r="F1649" s="605"/>
      <c r="G1649" s="605"/>
      <c r="H1649" s="605"/>
    </row>
    <row r="1650" spans="5:8">
      <c r="E1650" s="583"/>
      <c r="F1650" s="605"/>
      <c r="G1650" s="605"/>
      <c r="H1650" s="605"/>
    </row>
    <row r="1651" spans="5:8">
      <c r="E1651" s="583"/>
      <c r="F1651" s="605"/>
      <c r="G1651" s="605"/>
      <c r="H1651" s="605"/>
    </row>
    <row r="1652" spans="5:8">
      <c r="E1652" s="583"/>
      <c r="F1652" s="605"/>
      <c r="G1652" s="605"/>
      <c r="H1652" s="605"/>
    </row>
    <row r="1653" spans="5:8">
      <c r="E1653" s="583"/>
      <c r="F1653" s="605"/>
      <c r="G1653" s="605"/>
      <c r="H1653" s="605"/>
    </row>
    <row r="1654" spans="5:8">
      <c r="E1654" s="583"/>
      <c r="F1654" s="605"/>
      <c r="G1654" s="605"/>
      <c r="H1654" s="605"/>
    </row>
    <row r="1655" spans="5:8">
      <c r="E1655" s="583"/>
      <c r="F1655" s="605"/>
      <c r="G1655" s="605"/>
      <c r="H1655" s="605"/>
    </row>
    <row r="1656" spans="5:8">
      <c r="E1656" s="583"/>
      <c r="F1656" s="605"/>
      <c r="G1656" s="605"/>
      <c r="H1656" s="605"/>
    </row>
    <row r="1657" spans="5:8">
      <c r="E1657" s="583"/>
      <c r="F1657" s="605"/>
      <c r="G1657" s="605"/>
      <c r="H1657" s="605"/>
    </row>
    <row r="1658" spans="5:8">
      <c r="E1658" s="583"/>
      <c r="F1658" s="605"/>
      <c r="G1658" s="605"/>
      <c r="H1658" s="605"/>
    </row>
    <row r="1659" spans="5:8">
      <c r="E1659" s="583"/>
      <c r="F1659" s="605"/>
      <c r="G1659" s="605"/>
      <c r="H1659" s="605"/>
    </row>
    <row r="1660" spans="5:8">
      <c r="E1660" s="583"/>
      <c r="F1660" s="605"/>
      <c r="G1660" s="605"/>
      <c r="H1660" s="605"/>
    </row>
    <row r="1661" spans="5:8">
      <c r="E1661" s="583"/>
      <c r="F1661" s="605"/>
      <c r="G1661" s="605"/>
      <c r="H1661" s="605"/>
    </row>
    <row r="1662" spans="5:8">
      <c r="E1662" s="583"/>
      <c r="F1662" s="605"/>
      <c r="G1662" s="605"/>
      <c r="H1662" s="605"/>
    </row>
    <row r="1663" spans="5:8">
      <c r="E1663" s="583"/>
      <c r="F1663" s="605"/>
      <c r="G1663" s="605"/>
      <c r="H1663" s="605"/>
    </row>
    <row r="1664" spans="5:8">
      <c r="E1664" s="583"/>
      <c r="F1664" s="605"/>
      <c r="G1664" s="605"/>
      <c r="H1664" s="605"/>
    </row>
    <row r="1665" spans="5:8">
      <c r="E1665" s="583"/>
      <c r="F1665" s="605"/>
      <c r="G1665" s="605"/>
      <c r="H1665" s="605"/>
    </row>
    <row r="1666" spans="5:8">
      <c r="E1666" s="583"/>
      <c r="F1666" s="605"/>
      <c r="G1666" s="605"/>
      <c r="H1666" s="605"/>
    </row>
    <row r="1667" spans="5:8">
      <c r="E1667" s="583"/>
      <c r="F1667" s="605"/>
      <c r="G1667" s="605"/>
      <c r="H1667" s="605"/>
    </row>
    <row r="1668" spans="5:8">
      <c r="E1668" s="583"/>
      <c r="F1668" s="605"/>
      <c r="G1668" s="605"/>
      <c r="H1668" s="605"/>
    </row>
    <row r="1669" spans="5:8">
      <c r="E1669" s="583"/>
      <c r="F1669" s="605"/>
      <c r="G1669" s="605"/>
      <c r="H1669" s="605"/>
    </row>
    <row r="1670" spans="5:8">
      <c r="E1670" s="583"/>
      <c r="F1670" s="605"/>
      <c r="G1670" s="605"/>
      <c r="H1670" s="605"/>
    </row>
    <row r="1671" spans="5:8">
      <c r="E1671" s="583"/>
      <c r="F1671" s="605"/>
      <c r="G1671" s="605"/>
      <c r="H1671" s="605"/>
    </row>
    <row r="1672" spans="5:8">
      <c r="E1672" s="583"/>
      <c r="F1672" s="605"/>
      <c r="G1672" s="605"/>
      <c r="H1672" s="605"/>
    </row>
    <row r="1673" spans="5:8">
      <c r="E1673" s="583"/>
      <c r="F1673" s="605"/>
      <c r="G1673" s="605"/>
      <c r="H1673" s="605"/>
    </row>
    <row r="1674" spans="5:8">
      <c r="E1674" s="583"/>
      <c r="F1674" s="605"/>
      <c r="G1674" s="605"/>
      <c r="H1674" s="605"/>
    </row>
    <row r="1675" spans="5:8">
      <c r="E1675" s="583"/>
      <c r="F1675" s="605"/>
      <c r="G1675" s="605"/>
      <c r="H1675" s="605"/>
    </row>
    <row r="1676" spans="5:8">
      <c r="E1676" s="583"/>
      <c r="F1676" s="605"/>
      <c r="G1676" s="605"/>
      <c r="H1676" s="605"/>
    </row>
    <row r="1677" spans="5:8">
      <c r="E1677" s="583"/>
      <c r="F1677" s="605"/>
      <c r="G1677" s="605"/>
      <c r="H1677" s="605"/>
    </row>
    <row r="1678" spans="5:8">
      <c r="E1678" s="583"/>
      <c r="F1678" s="605"/>
      <c r="G1678" s="605"/>
      <c r="H1678" s="605"/>
    </row>
    <row r="1679" spans="5:8">
      <c r="E1679" s="583"/>
      <c r="F1679" s="605"/>
      <c r="G1679" s="605"/>
      <c r="H1679" s="605"/>
    </row>
    <row r="1680" spans="5:8">
      <c r="E1680" s="583"/>
      <c r="F1680" s="605"/>
      <c r="G1680" s="605"/>
      <c r="H1680" s="605"/>
    </row>
    <row r="1681" spans="5:8">
      <c r="E1681" s="583"/>
      <c r="F1681" s="605"/>
      <c r="G1681" s="605"/>
      <c r="H1681" s="605"/>
    </row>
    <row r="1682" spans="5:8">
      <c r="E1682" s="583"/>
      <c r="F1682" s="605"/>
      <c r="G1682" s="605"/>
      <c r="H1682" s="605"/>
    </row>
    <row r="1683" spans="5:8">
      <c r="E1683" s="583"/>
      <c r="F1683" s="605"/>
      <c r="G1683" s="605"/>
      <c r="H1683" s="605"/>
    </row>
    <row r="1684" spans="5:8">
      <c r="E1684" s="583"/>
      <c r="F1684" s="605"/>
      <c r="G1684" s="605"/>
      <c r="H1684" s="605"/>
    </row>
    <row r="1685" spans="5:8">
      <c r="E1685" s="583"/>
      <c r="F1685" s="605"/>
      <c r="G1685" s="605"/>
      <c r="H1685" s="605"/>
    </row>
    <row r="1686" spans="5:8">
      <c r="E1686" s="583"/>
      <c r="F1686" s="605"/>
      <c r="G1686" s="605"/>
      <c r="H1686" s="605"/>
    </row>
    <row r="1687" spans="5:8">
      <c r="E1687" s="583"/>
      <c r="F1687" s="605"/>
      <c r="G1687" s="605"/>
      <c r="H1687" s="605"/>
    </row>
    <row r="1688" spans="5:8">
      <c r="E1688" s="583"/>
      <c r="F1688" s="605"/>
      <c r="G1688" s="605"/>
      <c r="H1688" s="605"/>
    </row>
    <row r="1689" spans="5:8">
      <c r="E1689" s="583"/>
      <c r="F1689" s="605"/>
      <c r="G1689" s="605"/>
      <c r="H1689" s="605"/>
    </row>
    <row r="1690" spans="5:8">
      <c r="E1690" s="583"/>
      <c r="F1690" s="605"/>
      <c r="G1690" s="605"/>
      <c r="H1690" s="605"/>
    </row>
    <row r="1691" spans="5:8">
      <c r="E1691" s="583"/>
      <c r="F1691" s="605"/>
      <c r="G1691" s="605"/>
      <c r="H1691" s="605"/>
    </row>
    <row r="1692" spans="5:8">
      <c r="E1692" s="583"/>
      <c r="F1692" s="605"/>
      <c r="G1692" s="605"/>
      <c r="H1692" s="605"/>
    </row>
    <row r="1693" spans="5:8">
      <c r="E1693" s="583"/>
      <c r="F1693" s="605"/>
      <c r="G1693" s="605"/>
      <c r="H1693" s="605"/>
    </row>
    <row r="1694" spans="5:8">
      <c r="E1694" s="583"/>
      <c r="F1694" s="605"/>
      <c r="G1694" s="605"/>
      <c r="H1694" s="605"/>
    </row>
    <row r="1695" spans="5:8">
      <c r="E1695" s="583"/>
      <c r="F1695" s="605"/>
      <c r="G1695" s="605"/>
      <c r="H1695" s="605"/>
    </row>
    <row r="1696" spans="5:8">
      <c r="E1696" s="583"/>
      <c r="F1696" s="605"/>
      <c r="G1696" s="605"/>
      <c r="H1696" s="605"/>
    </row>
    <row r="1697" spans="5:8">
      <c r="E1697" s="583"/>
      <c r="F1697" s="605"/>
      <c r="G1697" s="605"/>
      <c r="H1697" s="605"/>
    </row>
    <row r="1698" spans="5:8">
      <c r="E1698" s="583"/>
      <c r="F1698" s="605"/>
      <c r="G1698" s="605"/>
      <c r="H1698" s="605"/>
    </row>
    <row r="1699" spans="5:8">
      <c r="E1699" s="583"/>
      <c r="F1699" s="605"/>
      <c r="G1699" s="605"/>
      <c r="H1699" s="605"/>
    </row>
    <row r="1700" spans="5:8">
      <c r="E1700" s="583"/>
      <c r="F1700" s="605"/>
      <c r="G1700" s="605"/>
      <c r="H1700" s="605"/>
    </row>
    <row r="1701" spans="5:8">
      <c r="E1701" s="583"/>
      <c r="F1701" s="605"/>
      <c r="G1701" s="605"/>
      <c r="H1701" s="605"/>
    </row>
    <row r="1702" spans="5:8">
      <c r="E1702" s="583"/>
      <c r="F1702" s="605"/>
      <c r="G1702" s="605"/>
      <c r="H1702" s="605"/>
    </row>
    <row r="1703" spans="5:8">
      <c r="E1703" s="583"/>
      <c r="F1703" s="605"/>
      <c r="G1703" s="605"/>
      <c r="H1703" s="605"/>
    </row>
    <row r="1704" spans="5:8">
      <c r="E1704" s="583"/>
      <c r="F1704" s="605"/>
      <c r="G1704" s="605"/>
      <c r="H1704" s="605"/>
    </row>
    <row r="1705" spans="5:8">
      <c r="E1705" s="583"/>
      <c r="F1705" s="605"/>
      <c r="G1705" s="605"/>
      <c r="H1705" s="605"/>
    </row>
    <row r="1706" spans="5:8">
      <c r="E1706" s="583"/>
      <c r="F1706" s="605"/>
      <c r="G1706" s="605"/>
      <c r="H1706" s="605"/>
    </row>
    <row r="1707" spans="5:8">
      <c r="E1707" s="583"/>
      <c r="F1707" s="605"/>
      <c r="G1707" s="605"/>
      <c r="H1707" s="605"/>
    </row>
    <row r="1708" spans="5:8">
      <c r="E1708" s="583"/>
      <c r="F1708" s="605"/>
      <c r="G1708" s="605"/>
      <c r="H1708" s="605"/>
    </row>
    <row r="1709" spans="5:8">
      <c r="E1709" s="583"/>
      <c r="F1709" s="605"/>
      <c r="G1709" s="605"/>
      <c r="H1709" s="605"/>
    </row>
    <row r="1710" spans="5:8">
      <c r="E1710" s="583"/>
      <c r="F1710" s="605"/>
      <c r="G1710" s="605"/>
      <c r="H1710" s="605"/>
    </row>
    <row r="1711" spans="5:8">
      <c r="E1711" s="583"/>
      <c r="F1711" s="605"/>
      <c r="G1711" s="605"/>
      <c r="H1711" s="605"/>
    </row>
    <row r="1712" spans="5:8">
      <c r="E1712" s="583"/>
      <c r="F1712" s="605"/>
      <c r="G1712" s="605"/>
      <c r="H1712" s="605"/>
    </row>
    <row r="1713" spans="5:8">
      <c r="E1713" s="583"/>
      <c r="F1713" s="605"/>
      <c r="G1713" s="605"/>
      <c r="H1713" s="605"/>
    </row>
    <row r="1714" spans="5:8">
      <c r="E1714" s="583"/>
      <c r="F1714" s="605"/>
      <c r="G1714" s="605"/>
      <c r="H1714" s="605"/>
    </row>
    <row r="1715" spans="5:8">
      <c r="E1715" s="583"/>
      <c r="F1715" s="605"/>
      <c r="G1715" s="605"/>
      <c r="H1715" s="605"/>
    </row>
    <row r="1716" spans="5:8">
      <c r="E1716" s="583"/>
      <c r="F1716" s="605"/>
      <c r="G1716" s="605"/>
      <c r="H1716" s="605"/>
    </row>
    <row r="1717" spans="5:8">
      <c r="E1717" s="583"/>
      <c r="F1717" s="605"/>
      <c r="G1717" s="605"/>
      <c r="H1717" s="605"/>
    </row>
    <row r="1718" spans="5:8">
      <c r="E1718" s="583"/>
      <c r="F1718" s="605"/>
      <c r="G1718" s="605"/>
      <c r="H1718" s="605"/>
    </row>
    <row r="1719" spans="5:8">
      <c r="E1719" s="583"/>
      <c r="F1719" s="605"/>
      <c r="G1719" s="605"/>
      <c r="H1719" s="605"/>
    </row>
    <row r="1720" spans="5:8">
      <c r="E1720" s="583"/>
      <c r="F1720" s="605"/>
      <c r="G1720" s="605"/>
      <c r="H1720" s="605"/>
    </row>
    <row r="1721" spans="5:8">
      <c r="E1721" s="583"/>
      <c r="F1721" s="605"/>
      <c r="G1721" s="605"/>
      <c r="H1721" s="605"/>
    </row>
    <row r="1722" spans="5:8">
      <c r="E1722" s="583"/>
      <c r="F1722" s="605"/>
      <c r="G1722" s="605"/>
      <c r="H1722" s="605"/>
    </row>
    <row r="1723" spans="5:8">
      <c r="E1723" s="583"/>
      <c r="F1723" s="605"/>
      <c r="G1723" s="605"/>
      <c r="H1723" s="605"/>
    </row>
    <row r="1724" spans="5:8">
      <c r="E1724" s="583"/>
      <c r="F1724" s="605"/>
      <c r="G1724" s="605"/>
      <c r="H1724" s="605"/>
    </row>
    <row r="1725" spans="5:8">
      <c r="E1725" s="583"/>
      <c r="F1725" s="605"/>
      <c r="G1725" s="605"/>
      <c r="H1725" s="605"/>
    </row>
    <row r="1726" spans="5:8">
      <c r="E1726" s="583"/>
      <c r="F1726" s="605"/>
      <c r="G1726" s="605"/>
      <c r="H1726" s="605"/>
    </row>
    <row r="1727" spans="5:8">
      <c r="E1727" s="583"/>
      <c r="F1727" s="605"/>
      <c r="G1727" s="605"/>
      <c r="H1727" s="605"/>
    </row>
    <row r="1728" spans="5:8">
      <c r="E1728" s="583"/>
      <c r="F1728" s="605"/>
      <c r="G1728" s="605"/>
      <c r="H1728" s="605"/>
    </row>
    <row r="1729" spans="5:8">
      <c r="E1729" s="583"/>
      <c r="F1729" s="605"/>
      <c r="G1729" s="605"/>
      <c r="H1729" s="605"/>
    </row>
    <row r="1730" spans="5:8">
      <c r="E1730" s="583"/>
      <c r="F1730" s="605"/>
      <c r="G1730" s="605"/>
      <c r="H1730" s="605"/>
    </row>
    <row r="1731" spans="5:8">
      <c r="E1731" s="583"/>
      <c r="F1731" s="605"/>
      <c r="G1731" s="605"/>
      <c r="H1731" s="605"/>
    </row>
    <row r="1732" spans="5:8">
      <c r="E1732" s="583"/>
      <c r="F1732" s="605"/>
      <c r="G1732" s="605"/>
      <c r="H1732" s="605"/>
    </row>
    <row r="1733" spans="5:8">
      <c r="E1733" s="583"/>
      <c r="F1733" s="605"/>
      <c r="G1733" s="605"/>
      <c r="H1733" s="605"/>
    </row>
    <row r="1734" spans="5:8">
      <c r="E1734" s="583"/>
      <c r="F1734" s="605"/>
      <c r="G1734" s="605"/>
      <c r="H1734" s="605"/>
    </row>
    <row r="1735" spans="5:8">
      <c r="E1735" s="583"/>
      <c r="F1735" s="605"/>
      <c r="G1735" s="605"/>
      <c r="H1735" s="605"/>
    </row>
    <row r="1736" spans="5:8">
      <c r="E1736" s="583"/>
      <c r="F1736" s="605"/>
      <c r="G1736" s="605"/>
      <c r="H1736" s="605"/>
    </row>
    <row r="1737" spans="5:8">
      <c r="E1737" s="583"/>
      <c r="F1737" s="605"/>
      <c r="G1737" s="605"/>
      <c r="H1737" s="605"/>
    </row>
    <row r="1738" spans="5:8">
      <c r="E1738" s="583"/>
      <c r="F1738" s="605"/>
      <c r="G1738" s="605"/>
      <c r="H1738" s="605"/>
    </row>
    <row r="1739" spans="5:8">
      <c r="E1739" s="583"/>
      <c r="F1739" s="605"/>
      <c r="G1739" s="605"/>
      <c r="H1739" s="605"/>
    </row>
    <row r="1740" spans="5:8">
      <c r="E1740" s="583"/>
      <c r="F1740" s="605"/>
      <c r="G1740" s="605"/>
      <c r="H1740" s="605"/>
    </row>
    <row r="1741" spans="5:8">
      <c r="E1741" s="583"/>
      <c r="F1741" s="605"/>
      <c r="G1741" s="605"/>
      <c r="H1741" s="605"/>
    </row>
    <row r="1742" spans="5:8">
      <c r="E1742" s="583"/>
      <c r="F1742" s="605"/>
      <c r="G1742" s="605"/>
      <c r="H1742" s="605"/>
    </row>
    <row r="1743" spans="5:8">
      <c r="E1743" s="583"/>
      <c r="F1743" s="605"/>
      <c r="G1743" s="605"/>
      <c r="H1743" s="605"/>
    </row>
    <row r="1744" spans="5:8">
      <c r="E1744" s="583"/>
      <c r="F1744" s="605"/>
      <c r="G1744" s="605"/>
      <c r="H1744" s="605"/>
    </row>
    <row r="1745" spans="5:8">
      <c r="E1745" s="583"/>
      <c r="F1745" s="605"/>
      <c r="G1745" s="605"/>
      <c r="H1745" s="605"/>
    </row>
    <row r="1746" spans="5:8">
      <c r="E1746" s="583"/>
      <c r="F1746" s="605"/>
      <c r="G1746" s="605"/>
      <c r="H1746" s="605"/>
    </row>
    <row r="1747" spans="5:8">
      <c r="E1747" s="583"/>
      <c r="F1747" s="605"/>
      <c r="G1747" s="605"/>
      <c r="H1747" s="605"/>
    </row>
    <row r="1748" spans="5:8">
      <c r="E1748" s="583"/>
      <c r="F1748" s="605"/>
      <c r="G1748" s="605"/>
      <c r="H1748" s="605"/>
    </row>
    <row r="1749" spans="5:8">
      <c r="E1749" s="583"/>
      <c r="F1749" s="605"/>
      <c r="G1749" s="605"/>
      <c r="H1749" s="605"/>
    </row>
    <row r="1750" spans="5:8">
      <c r="E1750" s="583"/>
      <c r="F1750" s="605"/>
      <c r="G1750" s="605"/>
      <c r="H1750" s="605"/>
    </row>
    <row r="1751" spans="5:8">
      <c r="E1751" s="583"/>
      <c r="F1751" s="605"/>
      <c r="G1751" s="605"/>
      <c r="H1751" s="605"/>
    </row>
    <row r="1752" spans="5:8">
      <c r="E1752" s="583"/>
      <c r="F1752" s="605"/>
      <c r="G1752" s="605"/>
      <c r="H1752" s="605"/>
    </row>
    <row r="1753" spans="5:8">
      <c r="E1753" s="583"/>
      <c r="F1753" s="605"/>
      <c r="G1753" s="605"/>
      <c r="H1753" s="605"/>
    </row>
    <row r="1754" spans="5:8">
      <c r="E1754" s="583"/>
      <c r="F1754" s="605"/>
      <c r="G1754" s="605"/>
      <c r="H1754" s="605"/>
    </row>
    <row r="1755" spans="5:8">
      <c r="E1755" s="583"/>
      <c r="F1755" s="605"/>
      <c r="G1755" s="605"/>
      <c r="H1755" s="605"/>
    </row>
    <row r="1756" spans="5:8">
      <c r="E1756" s="583"/>
      <c r="F1756" s="605"/>
      <c r="G1756" s="605"/>
      <c r="H1756" s="605"/>
    </row>
    <row r="1757" spans="5:8">
      <c r="E1757" s="583"/>
      <c r="F1757" s="605"/>
      <c r="G1757" s="605"/>
      <c r="H1757" s="605"/>
    </row>
    <row r="1758" spans="5:8">
      <c r="E1758" s="583"/>
      <c r="F1758" s="605"/>
      <c r="G1758" s="605"/>
      <c r="H1758" s="605"/>
    </row>
    <row r="1759" spans="5:8">
      <c r="E1759" s="583"/>
      <c r="F1759" s="605"/>
      <c r="G1759" s="605"/>
      <c r="H1759" s="605"/>
    </row>
    <row r="1760" spans="5:8">
      <c r="E1760" s="583"/>
      <c r="F1760" s="605"/>
      <c r="G1760" s="605"/>
      <c r="H1760" s="605"/>
    </row>
    <row r="1761" spans="5:8">
      <c r="E1761" s="583"/>
      <c r="F1761" s="605"/>
      <c r="G1761" s="605"/>
      <c r="H1761" s="605"/>
    </row>
    <row r="1762" spans="5:8">
      <c r="E1762" s="583"/>
      <c r="F1762" s="605"/>
      <c r="G1762" s="605"/>
      <c r="H1762" s="605"/>
    </row>
    <row r="1763" spans="5:8">
      <c r="E1763" s="583"/>
      <c r="F1763" s="605"/>
      <c r="G1763" s="605"/>
      <c r="H1763" s="605"/>
    </row>
    <row r="1764" spans="5:8">
      <c r="E1764" s="583"/>
      <c r="F1764" s="605"/>
      <c r="G1764" s="605"/>
      <c r="H1764" s="605"/>
    </row>
    <row r="1765" spans="5:8">
      <c r="E1765" s="583"/>
      <c r="F1765" s="605"/>
      <c r="G1765" s="605"/>
      <c r="H1765" s="605"/>
    </row>
    <row r="1766" spans="5:8">
      <c r="E1766" s="583"/>
      <c r="F1766" s="605"/>
      <c r="G1766" s="605"/>
      <c r="H1766" s="605"/>
    </row>
    <row r="1767" spans="5:8">
      <c r="E1767" s="583"/>
      <c r="F1767" s="605"/>
      <c r="G1767" s="605"/>
      <c r="H1767" s="605"/>
    </row>
    <row r="1768" spans="5:8">
      <c r="E1768" s="583"/>
      <c r="F1768" s="605"/>
      <c r="G1768" s="605"/>
      <c r="H1768" s="605"/>
    </row>
    <row r="1769" spans="5:8">
      <c r="E1769" s="583"/>
      <c r="F1769" s="605"/>
      <c r="G1769" s="605"/>
      <c r="H1769" s="605"/>
    </row>
    <row r="1770" spans="5:8">
      <c r="E1770" s="583"/>
      <c r="F1770" s="605"/>
      <c r="G1770" s="605"/>
      <c r="H1770" s="605"/>
    </row>
    <row r="1771" spans="5:8">
      <c r="E1771" s="583"/>
      <c r="F1771" s="605"/>
      <c r="G1771" s="605"/>
      <c r="H1771" s="605"/>
    </row>
    <row r="1772" spans="5:8">
      <c r="E1772" s="583"/>
      <c r="F1772" s="605"/>
      <c r="G1772" s="605"/>
      <c r="H1772" s="605"/>
    </row>
    <row r="1773" spans="5:8">
      <c r="E1773" s="583"/>
      <c r="F1773" s="605"/>
      <c r="G1773" s="605"/>
      <c r="H1773" s="605"/>
    </row>
    <row r="1774" spans="5:8">
      <c r="E1774" s="583"/>
      <c r="F1774" s="605"/>
      <c r="G1774" s="605"/>
      <c r="H1774" s="605"/>
    </row>
    <row r="1775" spans="5:8">
      <c r="E1775" s="583"/>
      <c r="F1775" s="605"/>
      <c r="G1775" s="605"/>
      <c r="H1775" s="605"/>
    </row>
    <row r="1776" spans="5:8">
      <c r="E1776" s="583"/>
      <c r="F1776" s="605"/>
      <c r="G1776" s="605"/>
      <c r="H1776" s="605"/>
    </row>
    <row r="1777" spans="5:8">
      <c r="E1777" s="583"/>
      <c r="F1777" s="605"/>
      <c r="G1777" s="605"/>
      <c r="H1777" s="605"/>
    </row>
    <row r="1778" spans="5:8">
      <c r="E1778" s="583"/>
      <c r="F1778" s="605"/>
      <c r="G1778" s="605"/>
      <c r="H1778" s="605"/>
    </row>
    <row r="1779" spans="5:8">
      <c r="E1779" s="583"/>
      <c r="F1779" s="605"/>
      <c r="G1779" s="605"/>
      <c r="H1779" s="605"/>
    </row>
    <row r="1780" spans="5:8">
      <c r="E1780" s="583"/>
      <c r="F1780" s="605"/>
      <c r="G1780" s="605"/>
      <c r="H1780" s="605"/>
    </row>
    <row r="1781" spans="5:8">
      <c r="E1781" s="583"/>
      <c r="F1781" s="605"/>
      <c r="G1781" s="605"/>
      <c r="H1781" s="605"/>
    </row>
    <row r="1782" spans="5:8">
      <c r="E1782" s="583"/>
      <c r="F1782" s="605"/>
      <c r="G1782" s="605"/>
      <c r="H1782" s="605"/>
    </row>
    <row r="1783" spans="5:8">
      <c r="E1783" s="583"/>
      <c r="F1783" s="605"/>
      <c r="G1783" s="605"/>
      <c r="H1783" s="605"/>
    </row>
    <row r="1784" spans="5:8">
      <c r="E1784" s="583"/>
      <c r="F1784" s="605"/>
      <c r="G1784" s="605"/>
      <c r="H1784" s="605"/>
    </row>
    <row r="1785" spans="5:8">
      <c r="E1785" s="583"/>
      <c r="F1785" s="605"/>
      <c r="G1785" s="605"/>
      <c r="H1785" s="605"/>
    </row>
    <row r="1786" spans="5:8">
      <c r="E1786" s="583"/>
      <c r="F1786" s="605"/>
      <c r="G1786" s="605"/>
      <c r="H1786" s="605"/>
    </row>
    <row r="1787" spans="5:8">
      <c r="E1787" s="583"/>
      <c r="F1787" s="605"/>
      <c r="G1787" s="605"/>
      <c r="H1787" s="605"/>
    </row>
    <row r="1788" spans="5:8">
      <c r="E1788" s="583"/>
      <c r="F1788" s="605"/>
      <c r="G1788" s="605"/>
      <c r="H1788" s="605"/>
    </row>
    <row r="1789" spans="5:8">
      <c r="E1789" s="583"/>
      <c r="F1789" s="605"/>
      <c r="G1789" s="605"/>
      <c r="H1789" s="605"/>
    </row>
    <row r="1790" spans="5:8">
      <c r="E1790" s="583"/>
      <c r="F1790" s="605"/>
      <c r="G1790" s="605"/>
      <c r="H1790" s="605"/>
    </row>
    <row r="1791" spans="5:8">
      <c r="E1791" s="583"/>
      <c r="F1791" s="605"/>
      <c r="G1791" s="605"/>
      <c r="H1791" s="605"/>
    </row>
    <row r="1792" spans="5:8">
      <c r="E1792" s="583"/>
      <c r="F1792" s="605"/>
      <c r="G1792" s="605"/>
      <c r="H1792" s="605"/>
    </row>
    <row r="1793" spans="5:8">
      <c r="E1793" s="583"/>
      <c r="F1793" s="605"/>
      <c r="G1793" s="605"/>
      <c r="H1793" s="605"/>
    </row>
    <row r="1794" spans="5:8">
      <c r="E1794" s="583"/>
      <c r="F1794" s="605"/>
      <c r="G1794" s="605"/>
      <c r="H1794" s="605"/>
    </row>
    <row r="1795" spans="5:8">
      <c r="E1795" s="583"/>
      <c r="F1795" s="605"/>
      <c r="G1795" s="605"/>
      <c r="H1795" s="605"/>
    </row>
    <row r="1796" spans="5:8">
      <c r="E1796" s="583"/>
      <c r="F1796" s="605"/>
      <c r="G1796" s="605"/>
      <c r="H1796" s="605"/>
    </row>
    <row r="1797" spans="5:8">
      <c r="E1797" s="583"/>
      <c r="F1797" s="605"/>
      <c r="G1797" s="605"/>
      <c r="H1797" s="605"/>
    </row>
    <row r="1798" spans="5:8">
      <c r="E1798" s="583"/>
      <c r="F1798" s="605"/>
      <c r="G1798" s="605"/>
      <c r="H1798" s="605"/>
    </row>
    <row r="1799" spans="5:8">
      <c r="E1799" s="583"/>
      <c r="F1799" s="605"/>
      <c r="G1799" s="605"/>
      <c r="H1799" s="605"/>
    </row>
  </sheetData>
  <mergeCells count="2">
    <mergeCell ref="A1:H1"/>
    <mergeCell ref="E3:F3"/>
  </mergeCells>
  <printOptions gridLines="1" gridLinesSet="0"/>
  <pageMargins left="0.43307086614173229" right="0.19685039370078741" top="0.78740157480314965" bottom="0.78740157480314965" header="0.59055118110236227" footer="0.59055118110236227"/>
  <pageSetup paperSize="9" scale="60" orientation="portrait" horizontalDpi="300" verticalDpi="300" copies="5" r:id="rId1"/>
  <headerFooter alignWithMargins="0">
    <oddFooter>&amp;L&amp;"Arial,obyčejné"&amp;9&amp;D&amp;C&amp;"Arial,obyčejné"&amp;9Stránka &amp;P z &amp;N&amp;R&amp;"Arial CE,obyčejné"&amp;F   &amp;A</oddFooter>
  </headerFooter>
  <colBreaks count="1" manualBreakCount="1">
    <brk id="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5C3B9-BAB7-4834-BC2C-9C7184883617}">
  <sheetPr codeName="List23"/>
  <dimension ref="A1:F238"/>
  <sheetViews>
    <sheetView showGridLines="0" zoomScale="75" zoomScaleNormal="75" zoomScaleSheetLayoutView="100" workbookViewId="0">
      <pane ySplit="4" topLeftCell="A5" activePane="bottomLeft" state="frozen"/>
      <selection pane="bottomLeft" activeCell="E235" sqref="E235"/>
    </sheetView>
  </sheetViews>
  <sheetFormatPr defaultColWidth="9.33203125" defaultRowHeight="15.5"/>
  <cols>
    <col min="1" max="1" width="11.6640625" style="509" customWidth="1"/>
    <col min="2" max="2" width="71.33203125" style="421" customWidth="1"/>
    <col min="3" max="3" width="10.44140625" style="421" customWidth="1"/>
    <col min="4" max="4" width="12.77734375" style="510" customWidth="1"/>
    <col min="5" max="5" width="15.33203125" style="508" customWidth="1"/>
    <col min="6" max="6" width="27.44140625" style="421" customWidth="1"/>
    <col min="7" max="16384" width="9.33203125" style="421"/>
  </cols>
  <sheetData>
    <row r="1" spans="1:6" ht="69.5">
      <c r="A1" s="415"/>
      <c r="B1" s="416" t="s">
        <v>6525</v>
      </c>
      <c r="C1" s="417" t="s">
        <v>6526</v>
      </c>
      <c r="D1" s="418"/>
      <c r="E1" s="419"/>
      <c r="F1" s="420"/>
    </row>
    <row r="2" spans="1:6" ht="30" customHeight="1">
      <c r="A2" s="422"/>
      <c r="B2" s="1016" t="s">
        <v>6527</v>
      </c>
      <c r="C2" s="1016"/>
      <c r="D2" s="1016"/>
      <c r="E2" s="1016"/>
      <c r="F2" s="423" t="s">
        <v>6528</v>
      </c>
    </row>
    <row r="3" spans="1:6" ht="30.75" customHeight="1" thickBot="1">
      <c r="A3" s="422"/>
      <c r="B3" s="424" t="s">
        <v>6529</v>
      </c>
      <c r="C3" s="1017" t="s">
        <v>6530</v>
      </c>
      <c r="D3" s="1018"/>
      <c r="E3" s="1018"/>
      <c r="F3" s="425">
        <v>45436</v>
      </c>
    </row>
    <row r="4" spans="1:6" ht="46.5" thickBot="1">
      <c r="A4" s="426" t="s">
        <v>6531</v>
      </c>
      <c r="B4" s="427" t="s">
        <v>6532</v>
      </c>
      <c r="C4" s="428" t="s">
        <v>6533</v>
      </c>
      <c r="D4" s="429" t="s">
        <v>6534</v>
      </c>
      <c r="E4" s="430" t="s">
        <v>6535</v>
      </c>
      <c r="F4" s="431" t="s">
        <v>6536</v>
      </c>
    </row>
    <row r="5" spans="1:6" ht="23">
      <c r="A5" s="432"/>
      <c r="B5" s="433" t="s">
        <v>6537</v>
      </c>
      <c r="C5" s="432"/>
      <c r="D5" s="434"/>
      <c r="E5" s="729"/>
      <c r="F5" s="730"/>
    </row>
    <row r="6" spans="1:6" ht="19.5" customHeight="1">
      <c r="A6" s="437">
        <v>443</v>
      </c>
      <c r="B6" s="438" t="str">
        <f>B15</f>
        <v>Spínací zařízení</v>
      </c>
      <c r="C6" s="437"/>
      <c r="D6" s="439"/>
      <c r="E6" s="690"/>
      <c r="F6" s="731">
        <f>F93</f>
        <v>0</v>
      </c>
    </row>
    <row r="7" spans="1:6" ht="18" customHeight="1">
      <c r="A7" s="437">
        <v>444</v>
      </c>
      <c r="B7" s="438" t="str">
        <f>B95</f>
        <v>Rozvody elektrické energie</v>
      </c>
      <c r="C7" s="437"/>
      <c r="D7" s="439"/>
      <c r="E7" s="690"/>
      <c r="F7" s="731">
        <f>F146</f>
        <v>0</v>
      </c>
    </row>
    <row r="8" spans="1:6" ht="18" customHeight="1">
      <c r="A8" s="437">
        <v>444</v>
      </c>
      <c r="B8" s="438" t="str">
        <f>B148</f>
        <v>Montáž rozvodů elektrické energie</v>
      </c>
      <c r="C8" s="437"/>
      <c r="D8" s="439"/>
      <c r="E8" s="690"/>
      <c r="F8" s="731">
        <f>F191</f>
        <v>0</v>
      </c>
    </row>
    <row r="9" spans="1:6" ht="18" customHeight="1">
      <c r="A9" s="437">
        <v>445</v>
      </c>
      <c r="B9" s="438" t="str">
        <f>B193</f>
        <v>Osvětlení</v>
      </c>
      <c r="C9" s="437"/>
      <c r="D9" s="439"/>
      <c r="E9" s="690"/>
      <c r="F9" s="731">
        <f>F218</f>
        <v>0</v>
      </c>
    </row>
    <row r="10" spans="1:6" ht="18" customHeight="1">
      <c r="A10" s="437">
        <v>445</v>
      </c>
      <c r="B10" s="438" t="str">
        <f>B220</f>
        <v>Montáž osvětlení</v>
      </c>
      <c r="C10" s="437"/>
      <c r="D10" s="439"/>
      <c r="E10" s="690"/>
      <c r="F10" s="731">
        <f>F228</f>
        <v>0</v>
      </c>
    </row>
    <row r="11" spans="1:6" ht="18" customHeight="1">
      <c r="A11" s="437">
        <v>446</v>
      </c>
      <c r="B11" s="438" t="str">
        <f>B230</f>
        <v>Bleskosvody</v>
      </c>
      <c r="C11" s="437"/>
      <c r="D11" s="439"/>
      <c r="E11" s="690"/>
      <c r="F11" s="731">
        <f>F232</f>
        <v>0</v>
      </c>
    </row>
    <row r="12" spans="1:6" ht="18" customHeight="1" thickBot="1">
      <c r="A12" s="437">
        <v>446</v>
      </c>
      <c r="B12" s="438" t="str">
        <f>B234</f>
        <v>Montáž bleskosvodu</v>
      </c>
      <c r="C12" s="437"/>
      <c r="D12" s="439"/>
      <c r="E12" s="690"/>
      <c r="F12" s="731">
        <f>F236</f>
        <v>0</v>
      </c>
    </row>
    <row r="13" spans="1:6" ht="23.25" customHeight="1" thickBot="1">
      <c r="A13" s="440"/>
      <c r="B13" s="441" t="s">
        <v>6538</v>
      </c>
      <c r="C13" s="440"/>
      <c r="D13" s="442"/>
      <c r="E13" s="694"/>
      <c r="F13" s="732">
        <f>SUM(F6:F12)</f>
        <v>0</v>
      </c>
    </row>
    <row r="14" spans="1:6" ht="18" thickBot="1">
      <c r="A14" s="443"/>
      <c r="B14" s="444"/>
      <c r="C14" s="445"/>
      <c r="D14" s="446"/>
      <c r="E14" s="696"/>
      <c r="F14" s="733"/>
    </row>
    <row r="15" spans="1:6" ht="16" thickBot="1">
      <c r="A15" s="447">
        <v>443</v>
      </c>
      <c r="B15" s="448" t="s">
        <v>6539</v>
      </c>
      <c r="C15" s="449"/>
      <c r="D15" s="450"/>
      <c r="E15" s="698"/>
      <c r="F15" s="734"/>
    </row>
    <row r="16" spans="1:6" ht="16" thickBot="1">
      <c r="A16" s="451"/>
      <c r="B16" s="452" t="s">
        <v>6540</v>
      </c>
      <c r="C16" s="453"/>
      <c r="D16" s="454"/>
      <c r="E16" s="700"/>
      <c r="F16" s="700"/>
    </row>
    <row r="17" spans="1:6" ht="16" thickBot="1">
      <c r="A17" s="451">
        <v>443.00009999999997</v>
      </c>
      <c r="B17" s="455" t="s">
        <v>6541</v>
      </c>
      <c r="C17" s="456" t="s">
        <v>6232</v>
      </c>
      <c r="D17" s="457">
        <v>1</v>
      </c>
      <c r="E17" s="913"/>
      <c r="F17" s="735">
        <f t="shared" ref="F17:F22" si="0">D17*E17</f>
        <v>0</v>
      </c>
    </row>
    <row r="18" spans="1:6" ht="31.5" thickBot="1">
      <c r="A18" s="451">
        <v>443.00020000000001</v>
      </c>
      <c r="B18" s="455" t="s">
        <v>6542</v>
      </c>
      <c r="C18" s="456" t="s">
        <v>6232</v>
      </c>
      <c r="D18" s="457">
        <v>1</v>
      </c>
      <c r="E18" s="913"/>
      <c r="F18" s="735">
        <f t="shared" si="0"/>
        <v>0</v>
      </c>
    </row>
    <row r="19" spans="1:6" ht="16" thickBot="1">
      <c r="A19" s="451">
        <v>443.00029999999998</v>
      </c>
      <c r="B19" s="458" t="s">
        <v>6543</v>
      </c>
      <c r="C19" s="456" t="s">
        <v>6232</v>
      </c>
      <c r="D19" s="457">
        <v>2</v>
      </c>
      <c r="E19" s="913"/>
      <c r="F19" s="735">
        <f t="shared" si="0"/>
        <v>0</v>
      </c>
    </row>
    <row r="20" spans="1:6" ht="16" thickBot="1">
      <c r="A20" s="451">
        <v>443.00040000000001</v>
      </c>
      <c r="B20" s="455" t="s">
        <v>6544</v>
      </c>
      <c r="C20" s="456" t="s">
        <v>6232</v>
      </c>
      <c r="D20" s="457">
        <v>1</v>
      </c>
      <c r="E20" s="913"/>
      <c r="F20" s="735">
        <f t="shared" si="0"/>
        <v>0</v>
      </c>
    </row>
    <row r="21" spans="1:6" ht="16" thickBot="1">
      <c r="A21" s="451">
        <v>443.00049999999999</v>
      </c>
      <c r="B21" s="455" t="s">
        <v>6545</v>
      </c>
      <c r="C21" s="456" t="s">
        <v>6232</v>
      </c>
      <c r="D21" s="457">
        <v>1</v>
      </c>
      <c r="E21" s="913"/>
      <c r="F21" s="735">
        <f t="shared" si="0"/>
        <v>0</v>
      </c>
    </row>
    <row r="22" spans="1:6" ht="16" thickBot="1">
      <c r="A22" s="451">
        <v>443.00060000000002</v>
      </c>
      <c r="B22" s="458" t="s">
        <v>6546</v>
      </c>
      <c r="C22" s="456" t="s">
        <v>6232</v>
      </c>
      <c r="D22" s="457">
        <v>1</v>
      </c>
      <c r="E22" s="913"/>
      <c r="F22" s="735">
        <f t="shared" si="0"/>
        <v>0</v>
      </c>
    </row>
    <row r="23" spans="1:6" ht="16" thickBot="1">
      <c r="A23" s="451">
        <v>443.00069999999999</v>
      </c>
      <c r="B23" s="455" t="s">
        <v>6547</v>
      </c>
      <c r="C23" s="456" t="s">
        <v>6232</v>
      </c>
      <c r="D23" s="457">
        <v>1</v>
      </c>
      <c r="E23" s="913"/>
      <c r="F23" s="735">
        <f>D23*E23</f>
        <v>0</v>
      </c>
    </row>
    <row r="24" spans="1:6" ht="16" thickBot="1">
      <c r="A24" s="451">
        <v>443.00080000000003</v>
      </c>
      <c r="B24" s="455" t="s">
        <v>6548</v>
      </c>
      <c r="C24" s="456" t="s">
        <v>6232</v>
      </c>
      <c r="D24" s="457">
        <v>1</v>
      </c>
      <c r="E24" s="913"/>
      <c r="F24" s="735">
        <f>D24*E24</f>
        <v>0</v>
      </c>
    </row>
    <row r="25" spans="1:6" ht="16" thickBot="1">
      <c r="A25" s="451"/>
      <c r="B25" s="452" t="s">
        <v>6549</v>
      </c>
      <c r="C25" s="456"/>
      <c r="D25" s="457"/>
      <c r="E25" s="735"/>
      <c r="F25" s="735"/>
    </row>
    <row r="26" spans="1:6" ht="16" thickBot="1">
      <c r="A26" s="451">
        <v>443.0009</v>
      </c>
      <c r="B26" s="455" t="s">
        <v>6550</v>
      </c>
      <c r="C26" s="456" t="s">
        <v>6232</v>
      </c>
      <c r="D26" s="457">
        <v>1</v>
      </c>
      <c r="E26" s="913"/>
      <c r="F26" s="735">
        <f t="shared" ref="F26:F33" si="1">D26*E26</f>
        <v>0</v>
      </c>
    </row>
    <row r="27" spans="1:6" ht="16" thickBot="1">
      <c r="A27" s="451">
        <v>443.00099999999998</v>
      </c>
      <c r="B27" s="455" t="s">
        <v>6551</v>
      </c>
      <c r="C27" s="456" t="s">
        <v>6232</v>
      </c>
      <c r="D27" s="457">
        <v>1</v>
      </c>
      <c r="E27" s="913"/>
      <c r="F27" s="735">
        <f t="shared" si="1"/>
        <v>0</v>
      </c>
    </row>
    <row r="28" spans="1:6" ht="16" thickBot="1">
      <c r="A28" s="451">
        <v>443.00110000000001</v>
      </c>
      <c r="B28" s="455" t="s">
        <v>6552</v>
      </c>
      <c r="C28" s="459" t="s">
        <v>6232</v>
      </c>
      <c r="D28" s="457">
        <v>1</v>
      </c>
      <c r="E28" s="913"/>
      <c r="F28" s="735">
        <f t="shared" si="1"/>
        <v>0</v>
      </c>
    </row>
    <row r="29" spans="1:6" ht="16" thickBot="1">
      <c r="A29" s="451">
        <v>443.00119999999998</v>
      </c>
      <c r="B29" s="455" t="s">
        <v>6553</v>
      </c>
      <c r="C29" s="456" t="s">
        <v>6232</v>
      </c>
      <c r="D29" s="457">
        <v>3</v>
      </c>
      <c r="E29" s="913"/>
      <c r="F29" s="735">
        <f t="shared" si="1"/>
        <v>0</v>
      </c>
    </row>
    <row r="30" spans="1:6" ht="16" thickBot="1">
      <c r="A30" s="451">
        <v>443.00130000000001</v>
      </c>
      <c r="B30" s="455" t="s">
        <v>6554</v>
      </c>
      <c r="C30" s="456" t="s">
        <v>6232</v>
      </c>
      <c r="D30" s="457">
        <v>1</v>
      </c>
      <c r="E30" s="913"/>
      <c r="F30" s="735">
        <f t="shared" si="1"/>
        <v>0</v>
      </c>
    </row>
    <row r="31" spans="1:6" ht="16" thickBot="1">
      <c r="A31" s="451">
        <v>443.00139999999999</v>
      </c>
      <c r="B31" s="455" t="s">
        <v>6555</v>
      </c>
      <c r="C31" s="456" t="s">
        <v>6232</v>
      </c>
      <c r="D31" s="457">
        <v>3</v>
      </c>
      <c r="E31" s="913"/>
      <c r="F31" s="735">
        <f t="shared" si="1"/>
        <v>0</v>
      </c>
    </row>
    <row r="32" spans="1:6" ht="16" thickBot="1">
      <c r="A32" s="451">
        <v>443.00150000000002</v>
      </c>
      <c r="B32" s="455" t="s">
        <v>6556</v>
      </c>
      <c r="C32" s="456" t="s">
        <v>6232</v>
      </c>
      <c r="D32" s="457">
        <v>3</v>
      </c>
      <c r="E32" s="913"/>
      <c r="F32" s="735">
        <f t="shared" si="1"/>
        <v>0</v>
      </c>
    </row>
    <row r="33" spans="1:6" ht="16" thickBot="1">
      <c r="A33" s="451">
        <v>443.0016</v>
      </c>
      <c r="B33" s="458" t="s">
        <v>6557</v>
      </c>
      <c r="C33" s="456" t="s">
        <v>6232</v>
      </c>
      <c r="D33" s="457">
        <v>1</v>
      </c>
      <c r="E33" s="913"/>
      <c r="F33" s="735">
        <f t="shared" si="1"/>
        <v>0</v>
      </c>
    </row>
    <row r="34" spans="1:6" ht="16" thickBot="1">
      <c r="A34" s="451">
        <v>443.00170000000003</v>
      </c>
      <c r="B34" s="458" t="s">
        <v>6558</v>
      </c>
      <c r="C34" s="456" t="s">
        <v>6232</v>
      </c>
      <c r="D34" s="457">
        <v>3</v>
      </c>
      <c r="E34" s="913"/>
      <c r="F34" s="735">
        <f>D34*E34</f>
        <v>0</v>
      </c>
    </row>
    <row r="35" spans="1:6" ht="16" thickBot="1">
      <c r="A35" s="451">
        <v>443.0018</v>
      </c>
      <c r="B35" s="455" t="s">
        <v>6559</v>
      </c>
      <c r="C35" s="456" t="s">
        <v>6232</v>
      </c>
      <c r="D35" s="457">
        <v>1</v>
      </c>
      <c r="E35" s="913"/>
      <c r="F35" s="735">
        <f t="shared" ref="F35" si="2">D35*E35</f>
        <v>0</v>
      </c>
    </row>
    <row r="36" spans="1:6" ht="16" thickBot="1">
      <c r="A36" s="451">
        <v>443.00189999999998</v>
      </c>
      <c r="B36" s="458" t="s">
        <v>6560</v>
      </c>
      <c r="C36" s="456" t="s">
        <v>6232</v>
      </c>
      <c r="D36" s="457">
        <v>3</v>
      </c>
      <c r="E36" s="913"/>
      <c r="F36" s="735">
        <f>D36*E36</f>
        <v>0</v>
      </c>
    </row>
    <row r="37" spans="1:6" ht="16" thickBot="1">
      <c r="A37" s="451">
        <v>443.00200000000001</v>
      </c>
      <c r="B37" s="455" t="s">
        <v>6547</v>
      </c>
      <c r="C37" s="456" t="s">
        <v>6232</v>
      </c>
      <c r="D37" s="457">
        <v>1</v>
      </c>
      <c r="E37" s="913"/>
      <c r="F37" s="735">
        <f>D37*E37</f>
        <v>0</v>
      </c>
    </row>
    <row r="38" spans="1:6" ht="16" thickBot="1">
      <c r="A38" s="451">
        <v>443.00209999999998</v>
      </c>
      <c r="B38" s="455" t="s">
        <v>6548</v>
      </c>
      <c r="C38" s="456" t="s">
        <v>6232</v>
      </c>
      <c r="D38" s="457">
        <v>1</v>
      </c>
      <c r="E38" s="913"/>
      <c r="F38" s="735">
        <f>D38*E38</f>
        <v>0</v>
      </c>
    </row>
    <row r="39" spans="1:6" ht="16" thickBot="1">
      <c r="A39" s="451"/>
      <c r="B39" s="452" t="s">
        <v>6561</v>
      </c>
      <c r="C39" s="456"/>
      <c r="D39" s="457"/>
      <c r="E39" s="735"/>
      <c r="F39" s="735"/>
    </row>
    <row r="40" spans="1:6" ht="16" thickBot="1">
      <c r="A40" s="451">
        <v>443.00220000000002</v>
      </c>
      <c r="B40" s="455" t="s">
        <v>6550</v>
      </c>
      <c r="C40" s="456" t="s">
        <v>6232</v>
      </c>
      <c r="D40" s="457">
        <v>1</v>
      </c>
      <c r="E40" s="913"/>
      <c r="F40" s="735">
        <f t="shared" ref="F40:F50" si="3">D40*E40</f>
        <v>0</v>
      </c>
    </row>
    <row r="41" spans="1:6" ht="16" thickBot="1">
      <c r="A41" s="451">
        <v>443.00229999999999</v>
      </c>
      <c r="B41" s="455" t="s">
        <v>6551</v>
      </c>
      <c r="C41" s="456" t="s">
        <v>6232</v>
      </c>
      <c r="D41" s="457">
        <v>1</v>
      </c>
      <c r="E41" s="913"/>
      <c r="F41" s="735">
        <f t="shared" si="3"/>
        <v>0</v>
      </c>
    </row>
    <row r="42" spans="1:6" ht="16" thickBot="1">
      <c r="A42" s="451">
        <v>443.00240000000002</v>
      </c>
      <c r="B42" s="455" t="s">
        <v>6562</v>
      </c>
      <c r="C42" s="456" t="s">
        <v>6232</v>
      </c>
      <c r="D42" s="457">
        <v>6</v>
      </c>
      <c r="E42" s="913"/>
      <c r="F42" s="735">
        <f t="shared" si="3"/>
        <v>0</v>
      </c>
    </row>
    <row r="43" spans="1:6" ht="16" thickBot="1">
      <c r="A43" s="451">
        <v>443.0025</v>
      </c>
      <c r="B43" s="455" t="s">
        <v>6552</v>
      </c>
      <c r="C43" s="459" t="s">
        <v>6232</v>
      </c>
      <c r="D43" s="457">
        <v>1</v>
      </c>
      <c r="E43" s="913"/>
      <c r="F43" s="735">
        <f t="shared" si="3"/>
        <v>0</v>
      </c>
    </row>
    <row r="44" spans="1:6" ht="16" thickBot="1">
      <c r="A44" s="451">
        <v>443.00259999999997</v>
      </c>
      <c r="B44" s="455" t="s">
        <v>6563</v>
      </c>
      <c r="C44" s="459" t="s">
        <v>6232</v>
      </c>
      <c r="D44" s="457">
        <v>2</v>
      </c>
      <c r="E44" s="913"/>
      <c r="F44" s="735">
        <f t="shared" si="3"/>
        <v>0</v>
      </c>
    </row>
    <row r="45" spans="1:6" ht="16" thickBot="1">
      <c r="A45" s="451">
        <v>443.0027</v>
      </c>
      <c r="B45" s="455" t="s">
        <v>6564</v>
      </c>
      <c r="C45" s="456" t="s">
        <v>6232</v>
      </c>
      <c r="D45" s="457">
        <v>3</v>
      </c>
      <c r="E45" s="913"/>
      <c r="F45" s="735">
        <f t="shared" si="3"/>
        <v>0</v>
      </c>
    </row>
    <row r="46" spans="1:6" ht="16" thickBot="1">
      <c r="A46" s="451">
        <v>443.00279999999998</v>
      </c>
      <c r="B46" s="455" t="s">
        <v>6553</v>
      </c>
      <c r="C46" s="456" t="s">
        <v>6232</v>
      </c>
      <c r="D46" s="457">
        <v>3</v>
      </c>
      <c r="E46" s="913"/>
      <c r="F46" s="735">
        <f t="shared" si="3"/>
        <v>0</v>
      </c>
    </row>
    <row r="47" spans="1:6" ht="16" thickBot="1">
      <c r="A47" s="451">
        <v>443.00290000000001</v>
      </c>
      <c r="B47" s="455" t="s">
        <v>6554</v>
      </c>
      <c r="C47" s="456" t="s">
        <v>6232</v>
      </c>
      <c r="D47" s="457">
        <v>1</v>
      </c>
      <c r="E47" s="913"/>
      <c r="F47" s="735">
        <f t="shared" si="3"/>
        <v>0</v>
      </c>
    </row>
    <row r="48" spans="1:6" ht="16" thickBot="1">
      <c r="A48" s="451">
        <v>443.00299999999999</v>
      </c>
      <c r="B48" s="455" t="s">
        <v>6559</v>
      </c>
      <c r="C48" s="456" t="s">
        <v>6232</v>
      </c>
      <c r="D48" s="457">
        <v>1</v>
      </c>
      <c r="E48" s="913"/>
      <c r="F48" s="735">
        <f t="shared" si="3"/>
        <v>0</v>
      </c>
    </row>
    <row r="49" spans="1:6" ht="16" thickBot="1">
      <c r="A49" s="451">
        <v>443.00310000000002</v>
      </c>
      <c r="B49" s="455" t="s">
        <v>6555</v>
      </c>
      <c r="C49" s="456" t="s">
        <v>6232</v>
      </c>
      <c r="D49" s="457">
        <v>1</v>
      </c>
      <c r="E49" s="913"/>
      <c r="F49" s="735">
        <f t="shared" si="3"/>
        <v>0</v>
      </c>
    </row>
    <row r="50" spans="1:6" ht="16" thickBot="1">
      <c r="A50" s="451">
        <v>443.00319999999999</v>
      </c>
      <c r="B50" s="455" t="s">
        <v>6556</v>
      </c>
      <c r="C50" s="456" t="s">
        <v>6232</v>
      </c>
      <c r="D50" s="457">
        <v>5</v>
      </c>
      <c r="E50" s="913"/>
      <c r="F50" s="735">
        <f t="shared" si="3"/>
        <v>0</v>
      </c>
    </row>
    <row r="51" spans="1:6" ht="16" thickBot="1">
      <c r="A51" s="451">
        <v>443.00330000000002</v>
      </c>
      <c r="B51" s="458" t="s">
        <v>6565</v>
      </c>
      <c r="C51" s="456" t="s">
        <v>6232</v>
      </c>
      <c r="D51" s="457">
        <v>1</v>
      </c>
      <c r="E51" s="913"/>
      <c r="F51" s="735">
        <f>D51*E51</f>
        <v>0</v>
      </c>
    </row>
    <row r="52" spans="1:6" ht="16" thickBot="1">
      <c r="A52" s="451">
        <v>443.0034</v>
      </c>
      <c r="B52" s="455" t="s">
        <v>6566</v>
      </c>
      <c r="C52" s="456" t="s">
        <v>6232</v>
      </c>
      <c r="D52" s="457">
        <v>2</v>
      </c>
      <c r="E52" s="913"/>
      <c r="F52" s="735">
        <f t="shared" ref="F52:F53" si="4">D52*E52</f>
        <v>0</v>
      </c>
    </row>
    <row r="53" spans="1:6" ht="16" thickBot="1">
      <c r="A53" s="451">
        <v>443.00349999999997</v>
      </c>
      <c r="B53" s="455" t="s">
        <v>6567</v>
      </c>
      <c r="C53" s="456" t="s">
        <v>6232</v>
      </c>
      <c r="D53" s="457">
        <v>2</v>
      </c>
      <c r="E53" s="913"/>
      <c r="F53" s="735">
        <f t="shared" si="4"/>
        <v>0</v>
      </c>
    </row>
    <row r="54" spans="1:6" ht="16" thickBot="1">
      <c r="A54" s="451">
        <v>443.00360000000001</v>
      </c>
      <c r="B54" s="458" t="s">
        <v>6560</v>
      </c>
      <c r="C54" s="456" t="s">
        <v>6232</v>
      </c>
      <c r="D54" s="457">
        <v>3</v>
      </c>
      <c r="E54" s="913"/>
      <c r="F54" s="735">
        <f>D54*E54</f>
        <v>0</v>
      </c>
    </row>
    <row r="55" spans="1:6" ht="16" thickBot="1">
      <c r="A55" s="451">
        <v>443.00369999999998</v>
      </c>
      <c r="B55" s="455" t="s">
        <v>6547</v>
      </c>
      <c r="C55" s="456" t="s">
        <v>6232</v>
      </c>
      <c r="D55" s="457">
        <v>1</v>
      </c>
      <c r="E55" s="913"/>
      <c r="F55" s="735">
        <f>D55*E55</f>
        <v>0</v>
      </c>
    </row>
    <row r="56" spans="1:6" ht="16" thickBot="1">
      <c r="A56" s="451">
        <v>443.00380000000001</v>
      </c>
      <c r="B56" s="455" t="s">
        <v>6548</v>
      </c>
      <c r="C56" s="456" t="s">
        <v>6232</v>
      </c>
      <c r="D56" s="457">
        <v>1</v>
      </c>
      <c r="E56" s="913"/>
      <c r="F56" s="735">
        <f>D56*E56</f>
        <v>0</v>
      </c>
    </row>
    <row r="57" spans="1:6" ht="16" thickBot="1">
      <c r="A57" s="451"/>
      <c r="B57" s="452" t="s">
        <v>6568</v>
      </c>
      <c r="C57" s="456"/>
      <c r="D57" s="457"/>
      <c r="E57" s="735"/>
      <c r="F57" s="735"/>
    </row>
    <row r="58" spans="1:6" ht="16" thickBot="1">
      <c r="A58" s="451">
        <v>443.00389999999999</v>
      </c>
      <c r="B58" s="455" t="s">
        <v>6569</v>
      </c>
      <c r="C58" s="456" t="s">
        <v>6232</v>
      </c>
      <c r="D58" s="457">
        <v>1</v>
      </c>
      <c r="E58" s="913"/>
      <c r="F58" s="735">
        <f t="shared" ref="F58:F65" si="5">D58*E58</f>
        <v>0</v>
      </c>
    </row>
    <row r="59" spans="1:6" ht="16" thickBot="1">
      <c r="A59" s="451">
        <v>443.00400000000002</v>
      </c>
      <c r="B59" s="455" t="s">
        <v>6570</v>
      </c>
      <c r="C59" s="456" t="s">
        <v>6232</v>
      </c>
      <c r="D59" s="457">
        <v>1</v>
      </c>
      <c r="E59" s="913"/>
      <c r="F59" s="735">
        <f t="shared" si="5"/>
        <v>0</v>
      </c>
    </row>
    <row r="60" spans="1:6" ht="16" thickBot="1">
      <c r="A60" s="451">
        <v>443.00409999999999</v>
      </c>
      <c r="B60" s="455" t="s">
        <v>6562</v>
      </c>
      <c r="C60" s="456" t="s">
        <v>6232</v>
      </c>
      <c r="D60" s="457">
        <v>15</v>
      </c>
      <c r="E60" s="913"/>
      <c r="F60" s="735">
        <f t="shared" si="5"/>
        <v>0</v>
      </c>
    </row>
    <row r="61" spans="1:6" ht="16" thickBot="1">
      <c r="A61" s="451">
        <v>443.00420000000003</v>
      </c>
      <c r="B61" s="455" t="s">
        <v>6552</v>
      </c>
      <c r="C61" s="459" t="s">
        <v>6232</v>
      </c>
      <c r="D61" s="457">
        <v>1</v>
      </c>
      <c r="E61" s="913"/>
      <c r="F61" s="735">
        <f t="shared" si="5"/>
        <v>0</v>
      </c>
    </row>
    <row r="62" spans="1:6" ht="16" thickBot="1">
      <c r="A62" s="451">
        <v>443.0043</v>
      </c>
      <c r="B62" s="455" t="s">
        <v>6564</v>
      </c>
      <c r="C62" s="456" t="s">
        <v>6232</v>
      </c>
      <c r="D62" s="457">
        <v>1</v>
      </c>
      <c r="E62" s="913"/>
      <c r="F62" s="735">
        <f t="shared" si="5"/>
        <v>0</v>
      </c>
    </row>
    <row r="63" spans="1:6" ht="16" thickBot="1">
      <c r="A63" s="451">
        <v>443.00439999999998</v>
      </c>
      <c r="B63" s="455" t="s">
        <v>6554</v>
      </c>
      <c r="C63" s="456" t="s">
        <v>6232</v>
      </c>
      <c r="D63" s="457">
        <v>2</v>
      </c>
      <c r="E63" s="913"/>
      <c r="F63" s="735">
        <f t="shared" si="5"/>
        <v>0</v>
      </c>
    </row>
    <row r="64" spans="1:6" ht="16" thickBot="1">
      <c r="A64" s="451">
        <v>443.00450000000001</v>
      </c>
      <c r="B64" s="455" t="s">
        <v>6555</v>
      </c>
      <c r="C64" s="456" t="s">
        <v>6232</v>
      </c>
      <c r="D64" s="457">
        <v>7</v>
      </c>
      <c r="E64" s="913"/>
      <c r="F64" s="735">
        <f t="shared" si="5"/>
        <v>0</v>
      </c>
    </row>
    <row r="65" spans="1:6" ht="16" thickBot="1">
      <c r="A65" s="451">
        <v>443.00459999999998</v>
      </c>
      <c r="B65" s="455" t="s">
        <v>6556</v>
      </c>
      <c r="C65" s="456" t="s">
        <v>6232</v>
      </c>
      <c r="D65" s="457">
        <v>14</v>
      </c>
      <c r="E65" s="913"/>
      <c r="F65" s="735">
        <f t="shared" si="5"/>
        <v>0</v>
      </c>
    </row>
    <row r="66" spans="1:6" ht="16" thickBot="1">
      <c r="A66" s="451">
        <v>443.00470000000001</v>
      </c>
      <c r="B66" s="458" t="s">
        <v>6565</v>
      </c>
      <c r="C66" s="456" t="s">
        <v>6232</v>
      </c>
      <c r="D66" s="457">
        <v>9</v>
      </c>
      <c r="E66" s="913"/>
      <c r="F66" s="735">
        <f>D66*E66</f>
        <v>0</v>
      </c>
    </row>
    <row r="67" spans="1:6" ht="16" thickBot="1">
      <c r="A67" s="451">
        <v>443.00479999999999</v>
      </c>
      <c r="B67" s="458" t="s">
        <v>6558</v>
      </c>
      <c r="C67" s="456" t="s">
        <v>6232</v>
      </c>
      <c r="D67" s="457">
        <v>1</v>
      </c>
      <c r="E67" s="913"/>
      <c r="F67" s="735">
        <f>D67*E67</f>
        <v>0</v>
      </c>
    </row>
    <row r="68" spans="1:6" ht="16" thickBot="1">
      <c r="A68" s="451">
        <v>443.00490000000002</v>
      </c>
      <c r="B68" s="455" t="s">
        <v>6559</v>
      </c>
      <c r="C68" s="456" t="s">
        <v>6232</v>
      </c>
      <c r="D68" s="457">
        <v>2</v>
      </c>
      <c r="E68" s="913"/>
      <c r="F68" s="735">
        <f t="shared" ref="F68:F70" si="6">D68*E68</f>
        <v>0</v>
      </c>
    </row>
    <row r="69" spans="1:6" ht="16" thickBot="1">
      <c r="A69" s="451">
        <v>443.005</v>
      </c>
      <c r="B69" s="460" t="s">
        <v>6571</v>
      </c>
      <c r="C69" s="459" t="s">
        <v>6232</v>
      </c>
      <c r="D69" s="457">
        <v>5</v>
      </c>
      <c r="E69" s="913"/>
      <c r="F69" s="735">
        <f t="shared" si="6"/>
        <v>0</v>
      </c>
    </row>
    <row r="70" spans="1:6" ht="16" thickBot="1">
      <c r="A70" s="451">
        <v>443.00510000000003</v>
      </c>
      <c r="B70" s="455" t="s">
        <v>6567</v>
      </c>
      <c r="C70" s="456" t="s">
        <v>6232</v>
      </c>
      <c r="D70" s="457">
        <v>5</v>
      </c>
      <c r="E70" s="913"/>
      <c r="F70" s="735">
        <f t="shared" si="6"/>
        <v>0</v>
      </c>
    </row>
    <row r="71" spans="1:6" ht="16" thickBot="1">
      <c r="A71" s="451">
        <v>443.0052</v>
      </c>
      <c r="B71" s="458" t="s">
        <v>6560</v>
      </c>
      <c r="C71" s="456" t="s">
        <v>6232</v>
      </c>
      <c r="D71" s="457">
        <v>3</v>
      </c>
      <c r="E71" s="913"/>
      <c r="F71" s="735">
        <f>D71*E71</f>
        <v>0</v>
      </c>
    </row>
    <row r="72" spans="1:6" ht="16" thickBot="1">
      <c r="A72" s="451">
        <v>443.00529999999998</v>
      </c>
      <c r="B72" s="455" t="s">
        <v>6547</v>
      </c>
      <c r="C72" s="456" t="s">
        <v>6232</v>
      </c>
      <c r="D72" s="457">
        <v>1</v>
      </c>
      <c r="E72" s="913"/>
      <c r="F72" s="735">
        <f>D72*E72</f>
        <v>0</v>
      </c>
    </row>
    <row r="73" spans="1:6" ht="16" thickBot="1">
      <c r="A73" s="451">
        <v>443.00540000000001</v>
      </c>
      <c r="B73" s="455" t="s">
        <v>6548</v>
      </c>
      <c r="C73" s="456" t="s">
        <v>6232</v>
      </c>
      <c r="D73" s="457">
        <v>1</v>
      </c>
      <c r="E73" s="913"/>
      <c r="F73" s="735">
        <f>D73*E73</f>
        <v>0</v>
      </c>
    </row>
    <row r="74" spans="1:6" ht="16" thickBot="1">
      <c r="A74" s="451"/>
      <c r="B74" s="452" t="s">
        <v>6572</v>
      </c>
      <c r="C74" s="456"/>
      <c r="D74" s="457"/>
      <c r="E74" s="735"/>
      <c r="F74" s="735"/>
    </row>
    <row r="75" spans="1:6" ht="16" thickBot="1">
      <c r="A75" s="451">
        <v>443.00549999999998</v>
      </c>
      <c r="B75" s="455" t="s">
        <v>6569</v>
      </c>
      <c r="C75" s="456" t="s">
        <v>6232</v>
      </c>
      <c r="D75" s="457">
        <v>1</v>
      </c>
      <c r="E75" s="913"/>
      <c r="F75" s="735">
        <f t="shared" ref="F75:F83" si="7">D75*E75</f>
        <v>0</v>
      </c>
    </row>
    <row r="76" spans="1:6" ht="16" thickBot="1">
      <c r="A76" s="451">
        <v>443.00560000000002</v>
      </c>
      <c r="B76" s="455" t="s">
        <v>6570</v>
      </c>
      <c r="C76" s="456" t="s">
        <v>6232</v>
      </c>
      <c r="D76" s="457">
        <v>1</v>
      </c>
      <c r="E76" s="913"/>
      <c r="F76" s="735">
        <f t="shared" si="7"/>
        <v>0</v>
      </c>
    </row>
    <row r="77" spans="1:6" ht="16" thickBot="1">
      <c r="A77" s="451">
        <v>443.00569999999999</v>
      </c>
      <c r="B77" s="455" t="s">
        <v>6562</v>
      </c>
      <c r="C77" s="456" t="s">
        <v>6232</v>
      </c>
      <c r="D77" s="457">
        <v>15</v>
      </c>
      <c r="E77" s="913"/>
      <c r="F77" s="735">
        <f t="shared" si="7"/>
        <v>0</v>
      </c>
    </row>
    <row r="78" spans="1:6" ht="16" thickBot="1">
      <c r="A78" s="451">
        <v>443.00580000000002</v>
      </c>
      <c r="B78" s="455" t="s">
        <v>6552</v>
      </c>
      <c r="C78" s="459" t="s">
        <v>6232</v>
      </c>
      <c r="D78" s="457">
        <v>1</v>
      </c>
      <c r="E78" s="913"/>
      <c r="F78" s="735">
        <f t="shared" si="7"/>
        <v>0</v>
      </c>
    </row>
    <row r="79" spans="1:6" ht="16" thickBot="1">
      <c r="A79" s="451">
        <v>443.0059</v>
      </c>
      <c r="B79" s="455" t="s">
        <v>6564</v>
      </c>
      <c r="C79" s="456" t="s">
        <v>6232</v>
      </c>
      <c r="D79" s="457">
        <v>1</v>
      </c>
      <c r="E79" s="913"/>
      <c r="F79" s="735">
        <f t="shared" si="7"/>
        <v>0</v>
      </c>
    </row>
    <row r="80" spans="1:6" ht="16" thickBot="1">
      <c r="A80" s="451">
        <v>443.00599999999997</v>
      </c>
      <c r="B80" s="455" t="s">
        <v>6553</v>
      </c>
      <c r="C80" s="456" t="s">
        <v>6232</v>
      </c>
      <c r="D80" s="457">
        <v>2</v>
      </c>
      <c r="E80" s="913"/>
      <c r="F80" s="735">
        <f t="shared" si="7"/>
        <v>0</v>
      </c>
    </row>
    <row r="81" spans="1:6" ht="16" thickBot="1">
      <c r="A81" s="451">
        <v>443.0061</v>
      </c>
      <c r="B81" s="455" t="s">
        <v>6554</v>
      </c>
      <c r="C81" s="456" t="s">
        <v>6232</v>
      </c>
      <c r="D81" s="457">
        <v>2</v>
      </c>
      <c r="E81" s="913"/>
      <c r="F81" s="735">
        <f t="shared" si="7"/>
        <v>0</v>
      </c>
    </row>
    <row r="82" spans="1:6" ht="16" thickBot="1">
      <c r="A82" s="451">
        <v>443.00619999999998</v>
      </c>
      <c r="B82" s="455" t="s">
        <v>6555</v>
      </c>
      <c r="C82" s="456" t="s">
        <v>6232</v>
      </c>
      <c r="D82" s="457">
        <v>5</v>
      </c>
      <c r="E82" s="913"/>
      <c r="F82" s="735">
        <f t="shared" si="7"/>
        <v>0</v>
      </c>
    </row>
    <row r="83" spans="1:6" ht="16" thickBot="1">
      <c r="A83" s="451">
        <v>443.00630000000001</v>
      </c>
      <c r="B83" s="455" t="s">
        <v>6556</v>
      </c>
      <c r="C83" s="456" t="s">
        <v>6232</v>
      </c>
      <c r="D83" s="457">
        <v>14</v>
      </c>
      <c r="E83" s="913"/>
      <c r="F83" s="735">
        <f t="shared" si="7"/>
        <v>0</v>
      </c>
    </row>
    <row r="84" spans="1:6" ht="16" thickBot="1">
      <c r="A84" s="451">
        <v>443.00639999999999</v>
      </c>
      <c r="B84" s="458" t="s">
        <v>6565</v>
      </c>
      <c r="C84" s="456" t="s">
        <v>6232</v>
      </c>
      <c r="D84" s="457">
        <v>7</v>
      </c>
      <c r="E84" s="913"/>
      <c r="F84" s="735">
        <f>D84*E84</f>
        <v>0</v>
      </c>
    </row>
    <row r="85" spans="1:6" ht="16" thickBot="1">
      <c r="A85" s="451">
        <v>443.00650000000002</v>
      </c>
      <c r="B85" s="458" t="s">
        <v>6558</v>
      </c>
      <c r="C85" s="456" t="s">
        <v>6232</v>
      </c>
      <c r="D85" s="457">
        <v>2</v>
      </c>
      <c r="E85" s="913"/>
      <c r="F85" s="735">
        <f>D85*E85</f>
        <v>0</v>
      </c>
    </row>
    <row r="86" spans="1:6" ht="16" thickBot="1">
      <c r="A86" s="451">
        <v>443.00659999999999</v>
      </c>
      <c r="B86" s="455" t="s">
        <v>6559</v>
      </c>
      <c r="C86" s="456" t="s">
        <v>6232</v>
      </c>
      <c r="D86" s="457">
        <v>2</v>
      </c>
      <c r="E86" s="913"/>
      <c r="F86" s="735">
        <f t="shared" ref="F86:F89" si="8">D86*E86</f>
        <v>0</v>
      </c>
    </row>
    <row r="87" spans="1:6" ht="16" thickBot="1">
      <c r="A87" s="451">
        <v>443.00670000000002</v>
      </c>
      <c r="B87" s="458" t="s">
        <v>6573</v>
      </c>
      <c r="C87" s="456" t="s">
        <v>6232</v>
      </c>
      <c r="D87" s="457">
        <v>1</v>
      </c>
      <c r="E87" s="913"/>
      <c r="F87" s="735">
        <f t="shared" si="8"/>
        <v>0</v>
      </c>
    </row>
    <row r="88" spans="1:6" ht="16" thickBot="1">
      <c r="A88" s="451">
        <v>443.0068</v>
      </c>
      <c r="B88" s="460" t="s">
        <v>6571</v>
      </c>
      <c r="C88" s="459" t="s">
        <v>6232</v>
      </c>
      <c r="D88" s="457">
        <v>6</v>
      </c>
      <c r="E88" s="913"/>
      <c r="F88" s="735">
        <f t="shared" si="8"/>
        <v>0</v>
      </c>
    </row>
    <row r="89" spans="1:6" ht="16" thickBot="1">
      <c r="A89" s="451">
        <v>443.00689999999997</v>
      </c>
      <c r="B89" s="455" t="s">
        <v>6567</v>
      </c>
      <c r="C89" s="456" t="s">
        <v>6232</v>
      </c>
      <c r="D89" s="457">
        <v>6</v>
      </c>
      <c r="E89" s="913"/>
      <c r="F89" s="735">
        <f t="shared" si="8"/>
        <v>0</v>
      </c>
    </row>
    <row r="90" spans="1:6" ht="16" thickBot="1">
      <c r="A90" s="451">
        <v>443.00700000000001</v>
      </c>
      <c r="B90" s="458" t="s">
        <v>6560</v>
      </c>
      <c r="C90" s="456" t="s">
        <v>6232</v>
      </c>
      <c r="D90" s="457">
        <v>5</v>
      </c>
      <c r="E90" s="913"/>
      <c r="F90" s="735">
        <f>D90*E90</f>
        <v>0</v>
      </c>
    </row>
    <row r="91" spans="1:6" ht="16" thickBot="1">
      <c r="A91" s="451">
        <v>443.00709999999998</v>
      </c>
      <c r="B91" s="455" t="s">
        <v>6547</v>
      </c>
      <c r="C91" s="456" t="s">
        <v>6232</v>
      </c>
      <c r="D91" s="457">
        <v>1</v>
      </c>
      <c r="E91" s="913"/>
      <c r="F91" s="735">
        <f>D91*E91</f>
        <v>0</v>
      </c>
    </row>
    <row r="92" spans="1:6" ht="16" thickBot="1">
      <c r="A92" s="451">
        <v>443.00720000000098</v>
      </c>
      <c r="B92" s="455" t="s">
        <v>6548</v>
      </c>
      <c r="C92" s="456" t="s">
        <v>6232</v>
      </c>
      <c r="D92" s="457">
        <v>1</v>
      </c>
      <c r="E92" s="913"/>
      <c r="F92" s="735">
        <f>D92*E92</f>
        <v>0</v>
      </c>
    </row>
    <row r="93" spans="1:6" ht="18" thickBot="1">
      <c r="A93" s="461"/>
      <c r="B93" s="462" t="s">
        <v>6574</v>
      </c>
      <c r="C93" s="463"/>
      <c r="D93" s="464"/>
      <c r="E93" s="736"/>
      <c r="F93" s="737">
        <f>SUM(F16:F92)</f>
        <v>0</v>
      </c>
    </row>
    <row r="94" spans="1:6" ht="18" thickBot="1">
      <c r="A94" s="443"/>
      <c r="B94" s="444"/>
      <c r="C94" s="445"/>
      <c r="D94" s="446"/>
      <c r="E94" s="696"/>
      <c r="F94" s="733"/>
    </row>
    <row r="95" spans="1:6" ht="16" thickBot="1">
      <c r="A95" s="465">
        <v>444</v>
      </c>
      <c r="B95" s="448" t="s">
        <v>6575</v>
      </c>
      <c r="C95" s="449"/>
      <c r="D95" s="450"/>
      <c r="E95" s="698"/>
      <c r="F95" s="734"/>
    </row>
    <row r="96" spans="1:6" ht="31.5" thickBot="1">
      <c r="A96" s="465">
        <v>444.00009999999997</v>
      </c>
      <c r="B96" s="460" t="s">
        <v>6576</v>
      </c>
      <c r="C96" s="459" t="s">
        <v>6232</v>
      </c>
      <c r="D96" s="466">
        <v>284</v>
      </c>
      <c r="E96" s="914"/>
      <c r="F96" s="738">
        <f t="shared" ref="F96:F97" si="9">D96*E96</f>
        <v>0</v>
      </c>
    </row>
    <row r="97" spans="1:6" ht="16" thickBot="1">
      <c r="A97" s="465">
        <v>444.00020000000001</v>
      </c>
      <c r="B97" s="460" t="s">
        <v>6577</v>
      </c>
      <c r="C97" s="459" t="s">
        <v>6232</v>
      </c>
      <c r="D97" s="466">
        <v>45</v>
      </c>
      <c r="E97" s="914"/>
      <c r="F97" s="738">
        <f t="shared" si="9"/>
        <v>0</v>
      </c>
    </row>
    <row r="98" spans="1:6" ht="31.5" thickBot="1">
      <c r="A98" s="465">
        <v>444.00029999999998</v>
      </c>
      <c r="B98" s="460" t="s">
        <v>6578</v>
      </c>
      <c r="C98" s="459" t="s">
        <v>6232</v>
      </c>
      <c r="D98" s="466">
        <v>70</v>
      </c>
      <c r="E98" s="914"/>
      <c r="F98" s="738">
        <f>D98*E98</f>
        <v>0</v>
      </c>
    </row>
    <row r="99" spans="1:6" ht="16" thickBot="1">
      <c r="A99" s="465">
        <v>444.00040000000001</v>
      </c>
      <c r="B99" s="460" t="s">
        <v>6579</v>
      </c>
      <c r="C99" s="459" t="s">
        <v>6232</v>
      </c>
      <c r="D99" s="466">
        <v>25</v>
      </c>
      <c r="E99" s="914"/>
      <c r="F99" s="738">
        <f>D99*E99</f>
        <v>0</v>
      </c>
    </row>
    <row r="100" spans="1:6" ht="16" thickBot="1">
      <c r="A100" s="465">
        <v>444.00049999999999</v>
      </c>
      <c r="B100" s="460" t="s">
        <v>6580</v>
      </c>
      <c r="C100" s="459" t="s">
        <v>411</v>
      </c>
      <c r="D100" s="466">
        <v>30</v>
      </c>
      <c r="E100" s="914"/>
      <c r="F100" s="738">
        <f t="shared" ref="F100:F114" si="10">D100*E100</f>
        <v>0</v>
      </c>
    </row>
    <row r="101" spans="1:6" ht="16" thickBot="1">
      <c r="A101" s="465">
        <v>444.00060000000002</v>
      </c>
      <c r="B101" s="460" t="s">
        <v>6581</v>
      </c>
      <c r="C101" s="459" t="s">
        <v>411</v>
      </c>
      <c r="D101" s="466">
        <v>12</v>
      </c>
      <c r="E101" s="914"/>
      <c r="F101" s="738">
        <f t="shared" si="10"/>
        <v>0</v>
      </c>
    </row>
    <row r="102" spans="1:6" ht="16.5" thickBot="1">
      <c r="A102" s="465">
        <v>444.00069999999999</v>
      </c>
      <c r="B102" s="467" t="s">
        <v>6582</v>
      </c>
      <c r="C102" s="459" t="s">
        <v>411</v>
      </c>
      <c r="D102" s="466">
        <v>20</v>
      </c>
      <c r="E102" s="914"/>
      <c r="F102" s="738">
        <f t="shared" si="10"/>
        <v>0</v>
      </c>
    </row>
    <row r="103" spans="1:6" ht="31.5" thickBot="1">
      <c r="A103" s="465">
        <v>444.00080000000003</v>
      </c>
      <c r="B103" s="460" t="s">
        <v>6583</v>
      </c>
      <c r="C103" s="459" t="s">
        <v>411</v>
      </c>
      <c r="D103" s="466">
        <v>65</v>
      </c>
      <c r="E103" s="914"/>
      <c r="F103" s="738">
        <f t="shared" si="10"/>
        <v>0</v>
      </c>
    </row>
    <row r="104" spans="1:6" ht="16" thickBot="1">
      <c r="A104" s="465">
        <v>444.0009</v>
      </c>
      <c r="B104" s="460" t="s">
        <v>6584</v>
      </c>
      <c r="C104" s="459" t="s">
        <v>411</v>
      </c>
      <c r="D104" s="466">
        <v>65</v>
      </c>
      <c r="E104" s="914"/>
      <c r="F104" s="738">
        <f t="shared" si="10"/>
        <v>0</v>
      </c>
    </row>
    <row r="105" spans="1:6" ht="16" thickBot="1">
      <c r="A105" s="465">
        <v>444.00099999999998</v>
      </c>
      <c r="B105" s="460" t="s">
        <v>6585</v>
      </c>
      <c r="C105" s="459" t="s">
        <v>6232</v>
      </c>
      <c r="D105" s="466">
        <v>35</v>
      </c>
      <c r="E105" s="914"/>
      <c r="F105" s="738">
        <f t="shared" si="10"/>
        <v>0</v>
      </c>
    </row>
    <row r="106" spans="1:6" ht="16" thickBot="1">
      <c r="A106" s="465">
        <v>444.00110000000001</v>
      </c>
      <c r="B106" s="460" t="s">
        <v>6586</v>
      </c>
      <c r="C106" s="459" t="s">
        <v>6232</v>
      </c>
      <c r="D106" s="466">
        <v>600</v>
      </c>
      <c r="E106" s="914"/>
      <c r="F106" s="738">
        <f t="shared" si="10"/>
        <v>0</v>
      </c>
    </row>
    <row r="107" spans="1:6" ht="16" thickBot="1">
      <c r="A107" s="465">
        <v>444.00119999999998</v>
      </c>
      <c r="B107" s="460" t="s">
        <v>6587</v>
      </c>
      <c r="C107" s="459" t="s">
        <v>6232</v>
      </c>
      <c r="D107" s="466">
        <v>400</v>
      </c>
      <c r="E107" s="914"/>
      <c r="F107" s="738">
        <f t="shared" si="10"/>
        <v>0</v>
      </c>
    </row>
    <row r="108" spans="1:6" ht="16" thickBot="1">
      <c r="A108" s="465">
        <v>444.00130000000001</v>
      </c>
      <c r="B108" s="460" t="s">
        <v>6588</v>
      </c>
      <c r="C108" s="459" t="s">
        <v>6232</v>
      </c>
      <c r="D108" s="466">
        <v>120</v>
      </c>
      <c r="E108" s="914"/>
      <c r="F108" s="738">
        <f t="shared" si="10"/>
        <v>0</v>
      </c>
    </row>
    <row r="109" spans="1:6" ht="16" thickBot="1">
      <c r="A109" s="465">
        <v>444.00139999999999</v>
      </c>
      <c r="B109" s="460" t="s">
        <v>6589</v>
      </c>
      <c r="C109" s="459" t="s">
        <v>6232</v>
      </c>
      <c r="D109" s="466">
        <v>120</v>
      </c>
      <c r="E109" s="914"/>
      <c r="F109" s="738">
        <f t="shared" si="10"/>
        <v>0</v>
      </c>
    </row>
    <row r="110" spans="1:6" ht="16" thickBot="1">
      <c r="A110" s="465">
        <v>444.00150000000002</v>
      </c>
      <c r="B110" s="460" t="s">
        <v>6590</v>
      </c>
      <c r="C110" s="459" t="s">
        <v>6232</v>
      </c>
      <c r="D110" s="466">
        <v>600</v>
      </c>
      <c r="E110" s="914"/>
      <c r="F110" s="738">
        <f t="shared" si="10"/>
        <v>0</v>
      </c>
    </row>
    <row r="111" spans="1:6" ht="16" thickBot="1">
      <c r="A111" s="465">
        <v>444.0016</v>
      </c>
      <c r="B111" s="460" t="s">
        <v>6591</v>
      </c>
      <c r="C111" s="459" t="s">
        <v>6232</v>
      </c>
      <c r="D111" s="466">
        <v>400</v>
      </c>
      <c r="E111" s="914"/>
      <c r="F111" s="738">
        <f t="shared" si="10"/>
        <v>0</v>
      </c>
    </row>
    <row r="112" spans="1:6" ht="16" thickBot="1">
      <c r="A112" s="465">
        <v>444.00170000000003</v>
      </c>
      <c r="B112" s="460" t="s">
        <v>6592</v>
      </c>
      <c r="C112" s="459" t="s">
        <v>6232</v>
      </c>
      <c r="D112" s="466">
        <v>100</v>
      </c>
      <c r="E112" s="914"/>
      <c r="F112" s="738">
        <f t="shared" si="10"/>
        <v>0</v>
      </c>
    </row>
    <row r="113" spans="1:6" ht="16" thickBot="1">
      <c r="A113" s="465">
        <v>444.00180000000103</v>
      </c>
      <c r="B113" s="460" t="s">
        <v>6593</v>
      </c>
      <c r="C113" s="459" t="s">
        <v>411</v>
      </c>
      <c r="D113" s="466">
        <v>90</v>
      </c>
      <c r="E113" s="914"/>
      <c r="F113" s="738">
        <f t="shared" si="10"/>
        <v>0</v>
      </c>
    </row>
    <row r="114" spans="1:6" ht="16" thickBot="1">
      <c r="A114" s="465">
        <v>444.001900000001</v>
      </c>
      <c r="B114" s="460" t="s">
        <v>6594</v>
      </c>
      <c r="C114" s="459" t="s">
        <v>6595</v>
      </c>
      <c r="D114" s="466">
        <v>7</v>
      </c>
      <c r="E114" s="914"/>
      <c r="F114" s="738">
        <f t="shared" si="10"/>
        <v>0</v>
      </c>
    </row>
    <row r="115" spans="1:6" ht="16" thickBot="1">
      <c r="A115" s="465">
        <v>444.00200000000098</v>
      </c>
      <c r="B115" s="460" t="s">
        <v>6596</v>
      </c>
      <c r="C115" s="459" t="s">
        <v>411</v>
      </c>
      <c r="D115" s="466">
        <v>500</v>
      </c>
      <c r="E115" s="914"/>
      <c r="F115" s="738">
        <f>D115*E115</f>
        <v>0</v>
      </c>
    </row>
    <row r="116" spans="1:6" ht="16" thickBot="1">
      <c r="A116" s="465">
        <v>444.00210000000101</v>
      </c>
      <c r="B116" s="460" t="s">
        <v>6597</v>
      </c>
      <c r="C116" s="459" t="s">
        <v>411</v>
      </c>
      <c r="D116" s="466">
        <v>50</v>
      </c>
      <c r="E116" s="914"/>
      <c r="F116" s="738">
        <f>D116*E116</f>
        <v>0</v>
      </c>
    </row>
    <row r="117" spans="1:6" ht="16" thickBot="1">
      <c r="A117" s="465">
        <v>444.00220000000098</v>
      </c>
      <c r="B117" s="460" t="s">
        <v>6598</v>
      </c>
      <c r="C117" s="459" t="s">
        <v>411</v>
      </c>
      <c r="D117" s="466">
        <v>120</v>
      </c>
      <c r="E117" s="914"/>
      <c r="F117" s="738">
        <f t="shared" ref="F117:F127" si="11">D117*E117</f>
        <v>0</v>
      </c>
    </row>
    <row r="118" spans="1:6" ht="16" thickBot="1">
      <c r="A118" s="465">
        <v>444.00230000000101</v>
      </c>
      <c r="B118" s="460" t="s">
        <v>6599</v>
      </c>
      <c r="C118" s="459" t="s">
        <v>411</v>
      </c>
      <c r="D118" s="466">
        <v>570</v>
      </c>
      <c r="E118" s="914"/>
      <c r="F118" s="738">
        <f t="shared" si="11"/>
        <v>0</v>
      </c>
    </row>
    <row r="119" spans="1:6" ht="16" thickBot="1">
      <c r="A119" s="465">
        <v>444.00240000000099</v>
      </c>
      <c r="B119" s="460" t="s">
        <v>6600</v>
      </c>
      <c r="C119" s="459" t="s">
        <v>411</v>
      </c>
      <c r="D119" s="466">
        <v>1435</v>
      </c>
      <c r="E119" s="914"/>
      <c r="F119" s="738">
        <f t="shared" si="11"/>
        <v>0</v>
      </c>
    </row>
    <row r="120" spans="1:6" ht="16" thickBot="1">
      <c r="A120" s="465">
        <v>444.00250000000102</v>
      </c>
      <c r="B120" s="460" t="s">
        <v>6601</v>
      </c>
      <c r="C120" s="459" t="s">
        <v>411</v>
      </c>
      <c r="D120" s="466">
        <v>1060</v>
      </c>
      <c r="E120" s="914"/>
      <c r="F120" s="738">
        <f t="shared" si="11"/>
        <v>0</v>
      </c>
    </row>
    <row r="121" spans="1:6" ht="16" thickBot="1">
      <c r="A121" s="465">
        <v>444.002600000001</v>
      </c>
      <c r="B121" s="460" t="s">
        <v>6602</v>
      </c>
      <c r="C121" s="459" t="s">
        <v>411</v>
      </c>
      <c r="D121" s="466">
        <v>35</v>
      </c>
      <c r="E121" s="914"/>
      <c r="F121" s="738">
        <f t="shared" si="11"/>
        <v>0</v>
      </c>
    </row>
    <row r="122" spans="1:6" ht="16" thickBot="1">
      <c r="A122" s="465">
        <v>444.00270000000103</v>
      </c>
      <c r="B122" s="460" t="s">
        <v>6603</v>
      </c>
      <c r="C122" s="459" t="s">
        <v>411</v>
      </c>
      <c r="D122" s="466">
        <v>45</v>
      </c>
      <c r="E122" s="914"/>
      <c r="F122" s="738">
        <f t="shared" si="11"/>
        <v>0</v>
      </c>
    </row>
    <row r="123" spans="1:6" ht="16" thickBot="1">
      <c r="A123" s="465">
        <v>444.002800000001</v>
      </c>
      <c r="B123" s="460" t="s">
        <v>6604</v>
      </c>
      <c r="C123" s="459" t="s">
        <v>411</v>
      </c>
      <c r="D123" s="466">
        <v>450</v>
      </c>
      <c r="E123" s="914"/>
      <c r="F123" s="738">
        <f t="shared" si="11"/>
        <v>0</v>
      </c>
    </row>
    <row r="124" spans="1:6" ht="16" thickBot="1">
      <c r="A124" s="465">
        <v>444.00290000000098</v>
      </c>
      <c r="B124" s="460" t="s">
        <v>6605</v>
      </c>
      <c r="C124" s="459" t="s">
        <v>411</v>
      </c>
      <c r="D124" s="466">
        <v>60</v>
      </c>
      <c r="E124" s="914"/>
      <c r="F124" s="738">
        <f t="shared" si="11"/>
        <v>0</v>
      </c>
    </row>
    <row r="125" spans="1:6" ht="16" thickBot="1">
      <c r="A125" s="465">
        <v>444.00300000000101</v>
      </c>
      <c r="B125" s="460" t="s">
        <v>6606</v>
      </c>
      <c r="C125" s="459" t="s">
        <v>411</v>
      </c>
      <c r="D125" s="466">
        <v>30</v>
      </c>
      <c r="E125" s="914"/>
      <c r="F125" s="738">
        <f t="shared" si="11"/>
        <v>0</v>
      </c>
    </row>
    <row r="126" spans="1:6" ht="16" thickBot="1">
      <c r="A126" s="465">
        <v>444.00310000000098</v>
      </c>
      <c r="B126" s="460" t="s">
        <v>6607</v>
      </c>
      <c r="C126" s="459" t="s">
        <v>411</v>
      </c>
      <c r="D126" s="466">
        <v>25</v>
      </c>
      <c r="E126" s="914"/>
      <c r="F126" s="738">
        <f>D126*E126</f>
        <v>0</v>
      </c>
    </row>
    <row r="127" spans="1:6" ht="16" thickBot="1">
      <c r="A127" s="465">
        <v>444.00320000000102</v>
      </c>
      <c r="B127" s="460" t="s">
        <v>6608</v>
      </c>
      <c r="C127" s="459" t="s">
        <v>411</v>
      </c>
      <c r="D127" s="466">
        <v>80</v>
      </c>
      <c r="E127" s="914"/>
      <c r="F127" s="738">
        <f t="shared" si="11"/>
        <v>0</v>
      </c>
    </row>
    <row r="128" spans="1:6" ht="16" thickBot="1">
      <c r="A128" s="465">
        <v>444.00330000000099</v>
      </c>
      <c r="B128" s="460" t="s">
        <v>6609</v>
      </c>
      <c r="C128" s="459" t="s">
        <v>411</v>
      </c>
      <c r="D128" s="466">
        <v>20</v>
      </c>
      <c r="E128" s="914"/>
      <c r="F128" s="738">
        <f>D128*E128</f>
        <v>0</v>
      </c>
    </row>
    <row r="129" spans="1:6" ht="16" thickBot="1">
      <c r="A129" s="465">
        <v>444.00340000000102</v>
      </c>
      <c r="B129" s="460" t="s">
        <v>6610</v>
      </c>
      <c r="C129" s="459" t="s">
        <v>6232</v>
      </c>
      <c r="D129" s="466">
        <v>44</v>
      </c>
      <c r="E129" s="914"/>
      <c r="F129" s="738">
        <f t="shared" ref="F129:F135" si="12">D129*E129</f>
        <v>0</v>
      </c>
    </row>
    <row r="130" spans="1:6" ht="16" thickBot="1">
      <c r="A130" s="465">
        <v>444.003500000001</v>
      </c>
      <c r="B130" s="460" t="s">
        <v>6611</v>
      </c>
      <c r="C130" s="459" t="s">
        <v>6232</v>
      </c>
      <c r="D130" s="466">
        <v>15</v>
      </c>
      <c r="E130" s="914"/>
      <c r="F130" s="738">
        <f t="shared" si="12"/>
        <v>0</v>
      </c>
    </row>
    <row r="131" spans="1:6" ht="16" thickBot="1">
      <c r="A131" s="465">
        <v>444.00360000000097</v>
      </c>
      <c r="B131" s="460" t="s">
        <v>6612</v>
      </c>
      <c r="C131" s="459" t="s">
        <v>6232</v>
      </c>
      <c r="D131" s="466">
        <v>27</v>
      </c>
      <c r="E131" s="914"/>
      <c r="F131" s="738">
        <f t="shared" si="12"/>
        <v>0</v>
      </c>
    </row>
    <row r="132" spans="1:6" ht="16" thickBot="1">
      <c r="A132" s="465">
        <v>444.003700000001</v>
      </c>
      <c r="B132" s="460" t="s">
        <v>6613</v>
      </c>
      <c r="C132" s="459" t="s">
        <v>6232</v>
      </c>
      <c r="D132" s="466">
        <v>5</v>
      </c>
      <c r="E132" s="914"/>
      <c r="F132" s="738">
        <f t="shared" si="12"/>
        <v>0</v>
      </c>
    </row>
    <row r="133" spans="1:6" ht="16" thickBot="1">
      <c r="A133" s="465">
        <v>444.00380000000098</v>
      </c>
      <c r="B133" s="460" t="s">
        <v>6614</v>
      </c>
      <c r="C133" s="459" t="s">
        <v>6232</v>
      </c>
      <c r="D133" s="466">
        <v>5</v>
      </c>
      <c r="E133" s="914"/>
      <c r="F133" s="738">
        <f t="shared" si="12"/>
        <v>0</v>
      </c>
    </row>
    <row r="134" spans="1:6" ht="16" thickBot="1">
      <c r="A134" s="465">
        <v>444.00390000000101</v>
      </c>
      <c r="B134" s="460" t="s">
        <v>6615</v>
      </c>
      <c r="C134" s="459" t="s">
        <v>6232</v>
      </c>
      <c r="D134" s="466">
        <v>40</v>
      </c>
      <c r="E134" s="914"/>
      <c r="F134" s="738">
        <f t="shared" si="12"/>
        <v>0</v>
      </c>
    </row>
    <row r="135" spans="1:6" ht="31.5" thickBot="1">
      <c r="A135" s="465">
        <v>444.00400000000099</v>
      </c>
      <c r="B135" s="460" t="s">
        <v>6616</v>
      </c>
      <c r="C135" s="459" t="s">
        <v>6232</v>
      </c>
      <c r="D135" s="466">
        <v>140</v>
      </c>
      <c r="E135" s="914"/>
      <c r="F135" s="738">
        <f t="shared" si="12"/>
        <v>0</v>
      </c>
    </row>
    <row r="136" spans="1:6" ht="31.5" thickBot="1">
      <c r="A136" s="465">
        <v>444.00410000000102</v>
      </c>
      <c r="B136" s="460" t="s">
        <v>6617</v>
      </c>
      <c r="C136" s="459" t="s">
        <v>6232</v>
      </c>
      <c r="D136" s="466">
        <v>8</v>
      </c>
      <c r="E136" s="914"/>
      <c r="F136" s="738">
        <f>D136*E136</f>
        <v>0</v>
      </c>
    </row>
    <row r="137" spans="1:6" ht="16" thickBot="1">
      <c r="A137" s="465">
        <v>444.00420000000099</v>
      </c>
      <c r="B137" s="460" t="s">
        <v>6618</v>
      </c>
      <c r="C137" s="459" t="s">
        <v>6232</v>
      </c>
      <c r="D137" s="466">
        <v>36</v>
      </c>
      <c r="E137" s="914"/>
      <c r="F137" s="738">
        <f t="shared" ref="F137:F143" si="13">D137*E137</f>
        <v>0</v>
      </c>
    </row>
    <row r="138" spans="1:6" ht="31.5" thickBot="1">
      <c r="A138" s="465">
        <v>444.00430000000102</v>
      </c>
      <c r="B138" s="460" t="s">
        <v>6619</v>
      </c>
      <c r="C138" s="459" t="s">
        <v>6232</v>
      </c>
      <c r="D138" s="466">
        <v>10</v>
      </c>
      <c r="E138" s="914"/>
      <c r="F138" s="738">
        <f t="shared" si="13"/>
        <v>0</v>
      </c>
    </row>
    <row r="139" spans="1:6" ht="16" thickBot="1">
      <c r="A139" s="465">
        <v>444.004400000001</v>
      </c>
      <c r="B139" s="460" t="s">
        <v>6620</v>
      </c>
      <c r="C139" s="459" t="s">
        <v>6232</v>
      </c>
      <c r="D139" s="466">
        <v>34</v>
      </c>
      <c r="E139" s="914"/>
      <c r="F139" s="738">
        <f t="shared" si="13"/>
        <v>0</v>
      </c>
    </row>
    <row r="140" spans="1:6" ht="16" thickBot="1">
      <c r="A140" s="465">
        <v>444.00450000000097</v>
      </c>
      <c r="B140" s="460" t="s">
        <v>6621</v>
      </c>
      <c r="C140" s="459" t="s">
        <v>6232</v>
      </c>
      <c r="D140" s="466">
        <v>1</v>
      </c>
      <c r="E140" s="914"/>
      <c r="F140" s="738">
        <f t="shared" si="13"/>
        <v>0</v>
      </c>
    </row>
    <row r="141" spans="1:6" ht="16" thickBot="1">
      <c r="A141" s="465">
        <v>444.00460000000101</v>
      </c>
      <c r="B141" s="460" t="s">
        <v>6622</v>
      </c>
      <c r="C141" s="459" t="s">
        <v>6232</v>
      </c>
      <c r="D141" s="466">
        <v>2</v>
      </c>
      <c r="E141" s="915"/>
      <c r="F141" s="738">
        <f t="shared" si="13"/>
        <v>0</v>
      </c>
    </row>
    <row r="142" spans="1:6" ht="16" thickBot="1">
      <c r="A142" s="465">
        <v>444.00470000000098</v>
      </c>
      <c r="B142" s="460" t="s">
        <v>6623</v>
      </c>
      <c r="C142" s="459" t="s">
        <v>6232</v>
      </c>
      <c r="D142" s="466">
        <v>2</v>
      </c>
      <c r="E142" s="914"/>
      <c r="F142" s="738">
        <f t="shared" si="13"/>
        <v>0</v>
      </c>
    </row>
    <row r="143" spans="1:6" ht="16" thickBot="1">
      <c r="A143" s="465">
        <v>444.00480000000101</v>
      </c>
      <c r="B143" s="460" t="s">
        <v>6624</v>
      </c>
      <c r="C143" s="459" t="s">
        <v>6232</v>
      </c>
      <c r="D143" s="466">
        <v>9</v>
      </c>
      <c r="E143" s="914"/>
      <c r="F143" s="738">
        <f t="shared" si="13"/>
        <v>0</v>
      </c>
    </row>
    <row r="144" spans="1:6" s="472" customFormat="1" ht="16" thickBot="1">
      <c r="A144" s="468"/>
      <c r="B144" s="469" t="s">
        <v>6625</v>
      </c>
      <c r="C144" s="470"/>
      <c r="D144" s="471"/>
      <c r="E144" s="740"/>
      <c r="F144" s="741">
        <f>SUM(F95:F143)</f>
        <v>0</v>
      </c>
    </row>
    <row r="145" spans="1:6" s="472" customFormat="1" ht="16" thickBot="1">
      <c r="A145" s="468">
        <v>444.00490000000002</v>
      </c>
      <c r="B145" s="460" t="s">
        <v>6626</v>
      </c>
      <c r="C145" s="459"/>
      <c r="D145" s="466"/>
      <c r="E145" s="739"/>
      <c r="F145" s="738">
        <f>F144*0.03</f>
        <v>0</v>
      </c>
    </row>
    <row r="146" spans="1:6" ht="18" thickBot="1">
      <c r="A146" s="465"/>
      <c r="B146" s="473" t="s">
        <v>6625</v>
      </c>
      <c r="C146" s="449"/>
      <c r="D146" s="450"/>
      <c r="E146" s="742"/>
      <c r="F146" s="743">
        <f>SUM(F144:F145)</f>
        <v>0</v>
      </c>
    </row>
    <row r="147" spans="1:6" ht="15.75" customHeight="1" thickBot="1">
      <c r="A147" s="474"/>
      <c r="B147" s="475"/>
      <c r="C147" s="476"/>
      <c r="D147" s="477"/>
      <c r="E147" s="744"/>
      <c r="F147" s="745"/>
    </row>
    <row r="148" spans="1:6" ht="15.75" customHeight="1" thickBot="1">
      <c r="A148" s="465">
        <v>444</v>
      </c>
      <c r="B148" s="448" t="s">
        <v>6627</v>
      </c>
      <c r="C148" s="449"/>
      <c r="D148" s="450"/>
      <c r="E148" s="698"/>
      <c r="F148" s="734"/>
    </row>
    <row r="149" spans="1:6" ht="15.75" customHeight="1" thickBot="1">
      <c r="A149" s="468">
        <v>444.005</v>
      </c>
      <c r="B149" s="460" t="s">
        <v>6628</v>
      </c>
      <c r="C149" s="459" t="s">
        <v>6232</v>
      </c>
      <c r="D149" s="466">
        <v>284</v>
      </c>
      <c r="E149" s="916"/>
      <c r="F149" s="738">
        <f t="shared" ref="F149:F154" si="14">D149*E149</f>
        <v>0</v>
      </c>
    </row>
    <row r="150" spans="1:6" ht="15.75" customHeight="1" thickBot="1">
      <c r="A150" s="468">
        <v>444.00510000000003</v>
      </c>
      <c r="B150" s="460" t="s">
        <v>6629</v>
      </c>
      <c r="C150" s="459" t="s">
        <v>6232</v>
      </c>
      <c r="D150" s="466">
        <v>115</v>
      </c>
      <c r="E150" s="916"/>
      <c r="F150" s="738">
        <f t="shared" si="14"/>
        <v>0</v>
      </c>
    </row>
    <row r="151" spans="1:6" ht="15.75" customHeight="1" thickBot="1">
      <c r="A151" s="468">
        <v>444.0052</v>
      </c>
      <c r="B151" s="460" t="s">
        <v>6630</v>
      </c>
      <c r="C151" s="459" t="s">
        <v>6232</v>
      </c>
      <c r="D151" s="466">
        <v>25</v>
      </c>
      <c r="E151" s="916"/>
      <c r="F151" s="738">
        <f t="shared" si="14"/>
        <v>0</v>
      </c>
    </row>
    <row r="152" spans="1:6" ht="15.75" customHeight="1" thickBot="1">
      <c r="A152" s="468">
        <v>444.00529999999998</v>
      </c>
      <c r="B152" s="460" t="s">
        <v>6631</v>
      </c>
      <c r="C152" s="459" t="s">
        <v>411</v>
      </c>
      <c r="D152" s="466">
        <v>30</v>
      </c>
      <c r="E152" s="916"/>
      <c r="F152" s="738">
        <f t="shared" si="14"/>
        <v>0</v>
      </c>
    </row>
    <row r="153" spans="1:6" ht="15.75" customHeight="1" thickBot="1">
      <c r="A153" s="468">
        <v>444.00540000000001</v>
      </c>
      <c r="B153" s="460" t="s">
        <v>6632</v>
      </c>
      <c r="C153" s="459" t="s">
        <v>411</v>
      </c>
      <c r="D153" s="466">
        <v>65</v>
      </c>
      <c r="E153" s="916"/>
      <c r="F153" s="738">
        <f t="shared" si="14"/>
        <v>0</v>
      </c>
    </row>
    <row r="154" spans="1:6" ht="15.75" customHeight="1" thickBot="1">
      <c r="A154" s="468">
        <v>444.00549999999998</v>
      </c>
      <c r="B154" s="460" t="s">
        <v>6633</v>
      </c>
      <c r="C154" s="459" t="s">
        <v>411</v>
      </c>
      <c r="D154" s="466">
        <v>20</v>
      </c>
      <c r="E154" s="916"/>
      <c r="F154" s="738">
        <f t="shared" si="14"/>
        <v>0</v>
      </c>
    </row>
    <row r="155" spans="1:6" ht="15.75" customHeight="1" thickBot="1">
      <c r="A155" s="468">
        <v>444.00560000000002</v>
      </c>
      <c r="B155" s="460" t="s">
        <v>6634</v>
      </c>
      <c r="C155" s="459" t="s">
        <v>6232</v>
      </c>
      <c r="D155" s="466">
        <v>2</v>
      </c>
      <c r="E155" s="916"/>
      <c r="F155" s="738">
        <f>D155*E155</f>
        <v>0</v>
      </c>
    </row>
    <row r="156" spans="1:6" ht="15.75" customHeight="1" thickBot="1">
      <c r="A156" s="468">
        <v>444.00569999999999</v>
      </c>
      <c r="B156" s="460" t="s">
        <v>6635</v>
      </c>
      <c r="C156" s="459" t="s">
        <v>411</v>
      </c>
      <c r="D156" s="466">
        <v>90</v>
      </c>
      <c r="E156" s="916"/>
      <c r="F156" s="738">
        <f t="shared" ref="F156:F161" si="15">D156*E156</f>
        <v>0</v>
      </c>
    </row>
    <row r="157" spans="1:6" ht="15.75" customHeight="1" thickBot="1">
      <c r="A157" s="468">
        <v>444.00580000000002</v>
      </c>
      <c r="B157" s="460" t="s">
        <v>6636</v>
      </c>
      <c r="C157" s="459" t="s">
        <v>411</v>
      </c>
      <c r="D157" s="466">
        <v>12</v>
      </c>
      <c r="E157" s="916"/>
      <c r="F157" s="738">
        <f t="shared" si="15"/>
        <v>0</v>
      </c>
    </row>
    <row r="158" spans="1:6" ht="15.75" customHeight="1" thickBot="1">
      <c r="A158" s="468">
        <v>444.0059</v>
      </c>
      <c r="B158" s="460" t="s">
        <v>6637</v>
      </c>
      <c r="C158" s="459" t="s">
        <v>6232</v>
      </c>
      <c r="D158" s="466">
        <v>5</v>
      </c>
      <c r="E158" s="916"/>
      <c r="F158" s="738">
        <f t="shared" si="15"/>
        <v>0</v>
      </c>
    </row>
    <row r="159" spans="1:6" ht="15.75" customHeight="1" thickBot="1">
      <c r="A159" s="468">
        <v>444.00599999999997</v>
      </c>
      <c r="B159" s="460" t="s">
        <v>6638</v>
      </c>
      <c r="C159" s="459" t="s">
        <v>6232</v>
      </c>
      <c r="D159" s="466">
        <v>125</v>
      </c>
      <c r="E159" s="916"/>
      <c r="F159" s="738">
        <f t="shared" si="15"/>
        <v>0</v>
      </c>
    </row>
    <row r="160" spans="1:6" ht="15.75" customHeight="1" thickBot="1">
      <c r="A160" s="468">
        <v>444.0061</v>
      </c>
      <c r="B160" s="460" t="s">
        <v>6639</v>
      </c>
      <c r="C160" s="459" t="s">
        <v>6232</v>
      </c>
      <c r="D160" s="466">
        <v>1000</v>
      </c>
      <c r="E160" s="916"/>
      <c r="F160" s="738">
        <f t="shared" si="15"/>
        <v>0</v>
      </c>
    </row>
    <row r="161" spans="1:6" ht="15.75" customHeight="1" thickBot="1">
      <c r="A161" s="468">
        <v>444.00619999999998</v>
      </c>
      <c r="B161" s="460" t="s">
        <v>6640</v>
      </c>
      <c r="C161" s="459" t="s">
        <v>6232</v>
      </c>
      <c r="D161" s="466">
        <v>120</v>
      </c>
      <c r="E161" s="916"/>
      <c r="F161" s="738">
        <f t="shared" si="15"/>
        <v>0</v>
      </c>
    </row>
    <row r="162" spans="1:6" ht="15.75" customHeight="1" thickBot="1">
      <c r="A162" s="468">
        <v>444.00630000000001</v>
      </c>
      <c r="B162" s="460" t="s">
        <v>6641</v>
      </c>
      <c r="C162" s="459" t="s">
        <v>411</v>
      </c>
      <c r="D162" s="466">
        <v>1898</v>
      </c>
      <c r="E162" s="916"/>
      <c r="F162" s="738">
        <f>D162*E162</f>
        <v>0</v>
      </c>
    </row>
    <row r="163" spans="1:6" ht="15.75" customHeight="1" thickBot="1">
      <c r="A163" s="468">
        <v>444.00639999999999</v>
      </c>
      <c r="B163" s="460" t="s">
        <v>6642</v>
      </c>
      <c r="C163" s="459" t="s">
        <v>411</v>
      </c>
      <c r="D163" s="466">
        <v>55</v>
      </c>
      <c r="E163" s="916"/>
      <c r="F163" s="738">
        <f>D163*E163</f>
        <v>0</v>
      </c>
    </row>
    <row r="164" spans="1:6" ht="15.75" customHeight="1" thickBot="1">
      <c r="A164" s="468">
        <v>444.00650000000002</v>
      </c>
      <c r="B164" s="460" t="s">
        <v>6643</v>
      </c>
      <c r="C164" s="459" t="s">
        <v>411</v>
      </c>
      <c r="D164" s="466">
        <v>35</v>
      </c>
      <c r="E164" s="916"/>
      <c r="F164" s="738">
        <f t="shared" ref="F164:F184" si="16">D164*E164</f>
        <v>0</v>
      </c>
    </row>
    <row r="165" spans="1:6" ht="15.75" customHeight="1" thickBot="1">
      <c r="A165" s="468">
        <v>444.00660000000101</v>
      </c>
      <c r="B165" s="478" t="s">
        <v>6644</v>
      </c>
      <c r="C165" s="479" t="s">
        <v>411</v>
      </c>
      <c r="D165" s="480">
        <v>1897</v>
      </c>
      <c r="E165" s="917"/>
      <c r="F165" s="746">
        <f t="shared" si="16"/>
        <v>0</v>
      </c>
    </row>
    <row r="166" spans="1:6" ht="15.75" customHeight="1" thickBot="1">
      <c r="A166" s="468">
        <v>444.00670000000099</v>
      </c>
      <c r="B166" s="478" t="s">
        <v>6645</v>
      </c>
      <c r="C166" s="479" t="s">
        <v>411</v>
      </c>
      <c r="D166" s="480">
        <v>45</v>
      </c>
      <c r="E166" s="917"/>
      <c r="F166" s="746">
        <f t="shared" si="16"/>
        <v>0</v>
      </c>
    </row>
    <row r="167" spans="1:6" ht="15.75" customHeight="1" thickBot="1">
      <c r="A167" s="468">
        <v>444.00680000000102</v>
      </c>
      <c r="B167" s="460" t="s">
        <v>6646</v>
      </c>
      <c r="C167" s="459" t="s">
        <v>411</v>
      </c>
      <c r="D167" s="466">
        <v>550</v>
      </c>
      <c r="E167" s="916"/>
      <c r="F167" s="738">
        <f t="shared" si="16"/>
        <v>0</v>
      </c>
    </row>
    <row r="168" spans="1:6" ht="15.75" customHeight="1" thickBot="1">
      <c r="A168" s="468">
        <v>444.006900000001</v>
      </c>
      <c r="B168" s="460" t="s">
        <v>6647</v>
      </c>
      <c r="C168" s="459" t="s">
        <v>411</v>
      </c>
      <c r="D168" s="466">
        <v>1000</v>
      </c>
      <c r="E168" s="916"/>
      <c r="F168" s="738">
        <f t="shared" si="16"/>
        <v>0</v>
      </c>
    </row>
    <row r="169" spans="1:6" ht="15.75" customHeight="1" thickBot="1">
      <c r="A169" s="468">
        <v>444.00700000000103</v>
      </c>
      <c r="B169" s="460" t="s">
        <v>6648</v>
      </c>
      <c r="C169" s="459" t="s">
        <v>6232</v>
      </c>
      <c r="D169" s="466">
        <v>124</v>
      </c>
      <c r="E169" s="916"/>
      <c r="F169" s="738">
        <f t="shared" si="16"/>
        <v>0</v>
      </c>
    </row>
    <row r="170" spans="1:6" ht="15.75" customHeight="1" thickBot="1">
      <c r="A170" s="468">
        <v>444.007100000001</v>
      </c>
      <c r="B170" s="460" t="s">
        <v>6649</v>
      </c>
      <c r="C170" s="459" t="s">
        <v>6232</v>
      </c>
      <c r="D170" s="466">
        <v>2</v>
      </c>
      <c r="E170" s="916"/>
      <c r="F170" s="738">
        <f t="shared" si="16"/>
        <v>0</v>
      </c>
    </row>
    <row r="171" spans="1:6" ht="15.75" customHeight="1" thickBot="1">
      <c r="A171" s="468">
        <v>444.00720000000098</v>
      </c>
      <c r="B171" s="460" t="s">
        <v>6650</v>
      </c>
      <c r="C171" s="459" t="s">
        <v>6232</v>
      </c>
      <c r="D171" s="481">
        <v>136</v>
      </c>
      <c r="E171" s="916"/>
      <c r="F171" s="738">
        <f t="shared" si="16"/>
        <v>0</v>
      </c>
    </row>
    <row r="172" spans="1:6" ht="31.5" thickBot="1">
      <c r="A172" s="468">
        <v>444.00730000000101</v>
      </c>
      <c r="B172" s="460" t="s">
        <v>6651</v>
      </c>
      <c r="C172" s="459" t="s">
        <v>6232</v>
      </c>
      <c r="D172" s="466">
        <v>34</v>
      </c>
      <c r="E172" s="916"/>
      <c r="F172" s="738">
        <f t="shared" si="16"/>
        <v>0</v>
      </c>
    </row>
    <row r="173" spans="1:6" ht="15.75" customHeight="1" thickBot="1">
      <c r="A173" s="468">
        <v>444.00740000000098</v>
      </c>
      <c r="B173" s="460" t="s">
        <v>6652</v>
      </c>
      <c r="C173" s="459" t="s">
        <v>6232</v>
      </c>
      <c r="D173" s="466">
        <v>9</v>
      </c>
      <c r="E173" s="916"/>
      <c r="F173" s="738">
        <f t="shared" si="16"/>
        <v>0</v>
      </c>
    </row>
    <row r="174" spans="1:6" ht="15.75" customHeight="1" thickBot="1">
      <c r="A174" s="468">
        <v>444.00750000000102</v>
      </c>
      <c r="B174" s="460" t="s">
        <v>6653</v>
      </c>
      <c r="C174" s="459" t="s">
        <v>6232</v>
      </c>
      <c r="D174" s="466">
        <v>194</v>
      </c>
      <c r="E174" s="916"/>
      <c r="F174" s="738">
        <f t="shared" si="16"/>
        <v>0</v>
      </c>
    </row>
    <row r="175" spans="1:6" ht="15.75" customHeight="1" thickBot="1">
      <c r="A175" s="468">
        <v>444.00760000000099</v>
      </c>
      <c r="B175" s="460" t="s">
        <v>6654</v>
      </c>
      <c r="C175" s="459" t="s">
        <v>6232</v>
      </c>
      <c r="D175" s="466">
        <v>2</v>
      </c>
      <c r="E175" s="916"/>
      <c r="F175" s="738">
        <f t="shared" si="16"/>
        <v>0</v>
      </c>
    </row>
    <row r="176" spans="1:6" ht="15.75" customHeight="1" thickBot="1">
      <c r="A176" s="468">
        <v>444.00770000000102</v>
      </c>
      <c r="B176" s="460" t="s">
        <v>6655</v>
      </c>
      <c r="C176" s="459" t="s">
        <v>6232</v>
      </c>
      <c r="D176" s="466">
        <v>18</v>
      </c>
      <c r="E176" s="916"/>
      <c r="F176" s="738">
        <f t="shared" si="16"/>
        <v>0</v>
      </c>
    </row>
    <row r="177" spans="1:6" ht="15.75" customHeight="1" thickBot="1">
      <c r="A177" s="468">
        <v>444.007800000001</v>
      </c>
      <c r="B177" s="460" t="s">
        <v>6656</v>
      </c>
      <c r="C177" s="459" t="s">
        <v>411</v>
      </c>
      <c r="D177" s="466">
        <v>195</v>
      </c>
      <c r="E177" s="916"/>
      <c r="F177" s="738">
        <f t="shared" si="16"/>
        <v>0</v>
      </c>
    </row>
    <row r="178" spans="1:6" ht="15.75" customHeight="1" thickBot="1">
      <c r="A178" s="468">
        <v>444.00790000000097</v>
      </c>
      <c r="B178" s="460" t="s">
        <v>6657</v>
      </c>
      <c r="C178" s="459" t="s">
        <v>411</v>
      </c>
      <c r="D178" s="466">
        <v>1500</v>
      </c>
      <c r="E178" s="916"/>
      <c r="F178" s="738">
        <f t="shared" si="16"/>
        <v>0</v>
      </c>
    </row>
    <row r="179" spans="1:6" ht="15.75" customHeight="1" thickBot="1">
      <c r="A179" s="468">
        <v>444.008000000001</v>
      </c>
      <c r="B179" s="460" t="s">
        <v>6658</v>
      </c>
      <c r="C179" s="459" t="s">
        <v>411</v>
      </c>
      <c r="D179" s="466">
        <v>100</v>
      </c>
      <c r="E179" s="916"/>
      <c r="F179" s="738">
        <f t="shared" si="16"/>
        <v>0</v>
      </c>
    </row>
    <row r="180" spans="1:6" ht="31" customHeight="1" thickBot="1">
      <c r="A180" s="468">
        <v>444.00810000000098</v>
      </c>
      <c r="B180" s="460" t="s">
        <v>6659</v>
      </c>
      <c r="C180" s="459" t="s">
        <v>6232</v>
      </c>
      <c r="D180" s="466">
        <v>200</v>
      </c>
      <c r="E180" s="916"/>
      <c r="F180" s="738">
        <f t="shared" si="16"/>
        <v>0</v>
      </c>
    </row>
    <row r="181" spans="1:6" ht="15.75" customHeight="1" thickBot="1">
      <c r="A181" s="468">
        <v>444.00820000000101</v>
      </c>
      <c r="B181" s="460" t="s">
        <v>6660</v>
      </c>
      <c r="C181" s="459" t="s">
        <v>6232</v>
      </c>
      <c r="D181" s="466">
        <v>10</v>
      </c>
      <c r="E181" s="916"/>
      <c r="F181" s="738">
        <f t="shared" si="16"/>
        <v>0</v>
      </c>
    </row>
    <row r="182" spans="1:6" ht="15.75" customHeight="1" thickBot="1">
      <c r="A182" s="468">
        <v>444.00830000000099</v>
      </c>
      <c r="B182" s="482" t="s">
        <v>6661</v>
      </c>
      <c r="C182" s="459" t="s">
        <v>6662</v>
      </c>
      <c r="D182" s="466">
        <v>1</v>
      </c>
      <c r="E182" s="916"/>
      <c r="F182" s="738">
        <f t="shared" si="16"/>
        <v>0</v>
      </c>
    </row>
    <row r="183" spans="1:6" ht="15.75" customHeight="1" thickBot="1">
      <c r="A183" s="468">
        <v>444.00840000000102</v>
      </c>
      <c r="B183" s="460" t="s">
        <v>6663</v>
      </c>
      <c r="C183" s="459" t="s">
        <v>6662</v>
      </c>
      <c r="D183" s="466">
        <v>1</v>
      </c>
      <c r="E183" s="916"/>
      <c r="F183" s="738">
        <f t="shared" si="16"/>
        <v>0</v>
      </c>
    </row>
    <row r="184" spans="1:6" ht="15.75" customHeight="1" thickBot="1">
      <c r="A184" s="468">
        <v>444.00850000000099</v>
      </c>
      <c r="B184" s="460" t="s">
        <v>6664</v>
      </c>
      <c r="C184" s="459" t="s">
        <v>6232</v>
      </c>
      <c r="D184" s="466">
        <v>16</v>
      </c>
      <c r="E184" s="916"/>
      <c r="F184" s="738">
        <f t="shared" si="16"/>
        <v>0</v>
      </c>
    </row>
    <row r="185" spans="1:6" ht="15.75" customHeight="1" thickBot="1">
      <c r="A185" s="468">
        <v>444.00860000000102</v>
      </c>
      <c r="B185" s="483" t="s">
        <v>6665</v>
      </c>
      <c r="C185" s="459" t="s">
        <v>6232</v>
      </c>
      <c r="D185" s="466">
        <v>17</v>
      </c>
      <c r="E185" s="916"/>
      <c r="F185" s="738">
        <f>D185*E185</f>
        <v>0</v>
      </c>
    </row>
    <row r="186" spans="1:6" ht="16" thickBot="1">
      <c r="A186" s="468">
        <v>444.008700000001</v>
      </c>
      <c r="B186" s="484" t="s">
        <v>6666</v>
      </c>
      <c r="C186" s="459" t="s">
        <v>411</v>
      </c>
      <c r="D186" s="466">
        <v>200</v>
      </c>
      <c r="E186" s="916"/>
      <c r="F186" s="738">
        <f>D186*E186</f>
        <v>0</v>
      </c>
    </row>
    <row r="187" spans="1:6" ht="16" thickBot="1">
      <c r="A187" s="468">
        <v>444.00880000000097</v>
      </c>
      <c r="B187" s="467" t="s">
        <v>6667</v>
      </c>
      <c r="C187" s="459" t="s">
        <v>6662</v>
      </c>
      <c r="D187" s="466">
        <v>1</v>
      </c>
      <c r="E187" s="916"/>
      <c r="F187" s="738">
        <f t="shared" ref="F187:F188" si="17">D187*E187</f>
        <v>0</v>
      </c>
    </row>
    <row r="188" spans="1:6" ht="31.5" thickBot="1">
      <c r="A188" s="468">
        <v>444.00890000000101</v>
      </c>
      <c r="B188" s="467" t="s">
        <v>6668</v>
      </c>
      <c r="C188" s="459" t="s">
        <v>6662</v>
      </c>
      <c r="D188" s="466">
        <v>1</v>
      </c>
      <c r="E188" s="916"/>
      <c r="F188" s="738">
        <f t="shared" si="17"/>
        <v>0</v>
      </c>
    </row>
    <row r="189" spans="1:6" ht="15.75" customHeight="1" thickBot="1">
      <c r="A189" s="468"/>
      <c r="B189" s="485" t="s">
        <v>6625</v>
      </c>
      <c r="C189" s="470"/>
      <c r="D189" s="471"/>
      <c r="E189" s="740"/>
      <c r="F189" s="741">
        <f>SUM(F149:F188)</f>
        <v>0</v>
      </c>
    </row>
    <row r="190" spans="1:6" ht="15.75" customHeight="1" thickBot="1">
      <c r="A190" s="468">
        <v>444.00900000000001</v>
      </c>
      <c r="B190" s="486" t="s">
        <v>6669</v>
      </c>
      <c r="C190" s="459" t="s">
        <v>6232</v>
      </c>
      <c r="D190" s="466"/>
      <c r="E190" s="747"/>
      <c r="F190" s="738">
        <f>F189*0.03</f>
        <v>0</v>
      </c>
    </row>
    <row r="191" spans="1:6" ht="15.75" customHeight="1" thickBot="1">
      <c r="A191" s="465"/>
      <c r="B191" s="473" t="s">
        <v>6625</v>
      </c>
      <c r="C191" s="449"/>
      <c r="D191" s="450"/>
      <c r="E191" s="742"/>
      <c r="F191" s="743">
        <f>SUM(F189:F190)</f>
        <v>0</v>
      </c>
    </row>
    <row r="192" spans="1:6" ht="15.75" customHeight="1" thickBot="1">
      <c r="A192" s="474"/>
      <c r="B192" s="475"/>
      <c r="C192" s="476"/>
      <c r="D192" s="477"/>
      <c r="E192" s="744"/>
      <c r="F192" s="745"/>
    </row>
    <row r="193" spans="1:6" ht="15.75" customHeight="1" thickBot="1">
      <c r="A193" s="487">
        <v>445</v>
      </c>
      <c r="B193" s="448" t="s">
        <v>6670</v>
      </c>
      <c r="C193" s="449"/>
      <c r="D193" s="450"/>
      <c r="E193" s="698"/>
      <c r="F193" s="734"/>
    </row>
    <row r="194" spans="1:6" ht="15.75" customHeight="1" thickBot="1">
      <c r="A194" s="488"/>
      <c r="B194" s="448" t="s">
        <v>6671</v>
      </c>
      <c r="C194" s="449"/>
      <c r="D194" s="450"/>
      <c r="E194" s="698"/>
      <c r="F194" s="734"/>
    </row>
    <row r="195" spans="1:6" ht="78" thickBot="1">
      <c r="A195" s="489">
        <v>445.00009999999997</v>
      </c>
      <c r="B195" s="490" t="s">
        <v>6672</v>
      </c>
      <c r="C195" s="491" t="s">
        <v>6232</v>
      </c>
      <c r="D195" s="492">
        <v>21</v>
      </c>
      <c r="E195" s="918"/>
      <c r="F195" s="748">
        <f t="shared" ref="F195:F217" si="18">D195*E195</f>
        <v>0</v>
      </c>
    </row>
    <row r="196" spans="1:6" ht="78" thickBot="1">
      <c r="A196" s="489">
        <v>445.00020000000001</v>
      </c>
      <c r="B196" s="493" t="s">
        <v>6673</v>
      </c>
      <c r="C196" s="491" t="s">
        <v>6232</v>
      </c>
      <c r="D196" s="492">
        <v>4</v>
      </c>
      <c r="E196" s="918"/>
      <c r="F196" s="748">
        <f t="shared" si="18"/>
        <v>0</v>
      </c>
    </row>
    <row r="197" spans="1:6" ht="78" thickBot="1">
      <c r="A197" s="489">
        <v>445.00029999999998</v>
      </c>
      <c r="B197" s="490" t="s">
        <v>6674</v>
      </c>
      <c r="C197" s="491" t="s">
        <v>6232</v>
      </c>
      <c r="D197" s="492">
        <v>3</v>
      </c>
      <c r="E197" s="918"/>
      <c r="F197" s="748">
        <f t="shared" si="18"/>
        <v>0</v>
      </c>
    </row>
    <row r="198" spans="1:6" ht="78" thickBot="1">
      <c r="A198" s="489">
        <v>445.00040000000001</v>
      </c>
      <c r="B198" s="490" t="s">
        <v>6675</v>
      </c>
      <c r="C198" s="491" t="s">
        <v>6232</v>
      </c>
      <c r="D198" s="492">
        <v>14</v>
      </c>
      <c r="E198" s="918"/>
      <c r="F198" s="748">
        <f t="shared" si="18"/>
        <v>0</v>
      </c>
    </row>
    <row r="199" spans="1:6" ht="78" thickBot="1">
      <c r="A199" s="489">
        <v>445.00049999999999</v>
      </c>
      <c r="B199" s="490" t="s">
        <v>6676</v>
      </c>
      <c r="C199" s="491" t="s">
        <v>6232</v>
      </c>
      <c r="D199" s="492">
        <v>43</v>
      </c>
      <c r="E199" s="918"/>
      <c r="F199" s="748">
        <f t="shared" si="18"/>
        <v>0</v>
      </c>
    </row>
    <row r="200" spans="1:6" ht="78" thickBot="1">
      <c r="A200" s="489">
        <v>445.00060000000002</v>
      </c>
      <c r="B200" s="490" t="s">
        <v>6677</v>
      </c>
      <c r="C200" s="491" t="s">
        <v>6232</v>
      </c>
      <c r="D200" s="492">
        <v>8</v>
      </c>
      <c r="E200" s="918"/>
      <c r="F200" s="748">
        <f t="shared" si="18"/>
        <v>0</v>
      </c>
    </row>
    <row r="201" spans="1:6" ht="78" thickBot="1">
      <c r="A201" s="489">
        <v>445.00069999999999</v>
      </c>
      <c r="B201" s="490" t="s">
        <v>6678</v>
      </c>
      <c r="C201" s="491" t="s">
        <v>6232</v>
      </c>
      <c r="D201" s="492">
        <v>7</v>
      </c>
      <c r="E201" s="918"/>
      <c r="F201" s="748">
        <f t="shared" si="18"/>
        <v>0</v>
      </c>
    </row>
    <row r="202" spans="1:6" ht="78" thickBot="1">
      <c r="A202" s="489">
        <v>445.00080000000003</v>
      </c>
      <c r="B202" s="490" t="s">
        <v>6679</v>
      </c>
      <c r="C202" s="491" t="s">
        <v>6232</v>
      </c>
      <c r="D202" s="492">
        <v>6</v>
      </c>
      <c r="E202" s="918"/>
      <c r="F202" s="748">
        <f t="shared" si="18"/>
        <v>0</v>
      </c>
    </row>
    <row r="203" spans="1:6" ht="78" thickBot="1">
      <c r="A203" s="489">
        <v>445.0009</v>
      </c>
      <c r="B203" s="490" t="s">
        <v>6680</v>
      </c>
      <c r="C203" s="491" t="s">
        <v>6232</v>
      </c>
      <c r="D203" s="492">
        <v>30</v>
      </c>
      <c r="E203" s="918"/>
      <c r="F203" s="748">
        <f t="shared" si="18"/>
        <v>0</v>
      </c>
    </row>
    <row r="204" spans="1:6" ht="78" thickBot="1">
      <c r="A204" s="489">
        <v>445.00099999999998</v>
      </c>
      <c r="B204" s="494" t="s">
        <v>6681</v>
      </c>
      <c r="C204" s="491" t="s">
        <v>6232</v>
      </c>
      <c r="D204" s="492">
        <v>2</v>
      </c>
      <c r="E204" s="918"/>
      <c r="F204" s="748">
        <f t="shared" si="18"/>
        <v>0</v>
      </c>
    </row>
    <row r="205" spans="1:6" ht="62.5" thickBot="1">
      <c r="A205" s="489">
        <v>445.00110000000001</v>
      </c>
      <c r="B205" s="495" t="s">
        <v>6682</v>
      </c>
      <c r="C205" s="491" t="s">
        <v>6232</v>
      </c>
      <c r="D205" s="492">
        <v>30</v>
      </c>
      <c r="E205" s="918"/>
      <c r="F205" s="748">
        <f t="shared" si="18"/>
        <v>0</v>
      </c>
    </row>
    <row r="206" spans="1:6" ht="62.5" thickBot="1">
      <c r="A206" s="489">
        <v>445.00119999999998</v>
      </c>
      <c r="B206" s="496" t="s">
        <v>6683</v>
      </c>
      <c r="C206" s="491" t="s">
        <v>6232</v>
      </c>
      <c r="D206" s="492">
        <v>10</v>
      </c>
      <c r="E206" s="918"/>
      <c r="F206" s="748">
        <f t="shared" si="18"/>
        <v>0</v>
      </c>
    </row>
    <row r="207" spans="1:6" ht="62.5" thickBot="1">
      <c r="A207" s="489">
        <v>445.00130000000001</v>
      </c>
      <c r="B207" s="495" t="s">
        <v>6684</v>
      </c>
      <c r="C207" s="491" t="s">
        <v>6232</v>
      </c>
      <c r="D207" s="492">
        <v>3</v>
      </c>
      <c r="E207" s="918"/>
      <c r="F207" s="748">
        <f t="shared" si="18"/>
        <v>0</v>
      </c>
    </row>
    <row r="208" spans="1:6" ht="78" thickBot="1">
      <c r="A208" s="489">
        <v>445.00139999999999</v>
      </c>
      <c r="B208" s="494" t="s">
        <v>6685</v>
      </c>
      <c r="C208" s="491" t="s">
        <v>6232</v>
      </c>
      <c r="D208" s="492">
        <v>3</v>
      </c>
      <c r="E208" s="918"/>
      <c r="F208" s="748">
        <f t="shared" si="18"/>
        <v>0</v>
      </c>
    </row>
    <row r="209" spans="1:6" ht="78" thickBot="1">
      <c r="A209" s="489">
        <v>445.00150000000002</v>
      </c>
      <c r="B209" s="494" t="s">
        <v>6686</v>
      </c>
      <c r="C209" s="491" t="s">
        <v>6232</v>
      </c>
      <c r="D209" s="492">
        <v>21</v>
      </c>
      <c r="E209" s="918"/>
      <c r="F209" s="748">
        <f t="shared" si="18"/>
        <v>0</v>
      </c>
    </row>
    <row r="210" spans="1:6" ht="78" thickBot="1">
      <c r="A210" s="489">
        <v>445.0016</v>
      </c>
      <c r="B210" s="490" t="s">
        <v>6687</v>
      </c>
      <c r="C210" s="491" t="s">
        <v>6232</v>
      </c>
      <c r="D210" s="492">
        <v>6</v>
      </c>
      <c r="E210" s="918"/>
      <c r="F210" s="748">
        <f t="shared" si="18"/>
        <v>0</v>
      </c>
    </row>
    <row r="211" spans="1:6" ht="62.5" thickBot="1">
      <c r="A211" s="489">
        <v>445.00170000000003</v>
      </c>
      <c r="B211" s="460" t="s">
        <v>6688</v>
      </c>
      <c r="C211" s="459" t="s">
        <v>6232</v>
      </c>
      <c r="D211" s="497">
        <v>3</v>
      </c>
      <c r="E211" s="919"/>
      <c r="F211" s="738">
        <f t="shared" si="18"/>
        <v>0</v>
      </c>
    </row>
    <row r="212" spans="1:6" ht="78" thickBot="1">
      <c r="A212" s="489">
        <v>445.00180000000103</v>
      </c>
      <c r="B212" s="490" t="s">
        <v>6689</v>
      </c>
      <c r="C212" s="491" t="s">
        <v>6232</v>
      </c>
      <c r="D212" s="492">
        <v>40</v>
      </c>
      <c r="E212" s="918"/>
      <c r="F212" s="748">
        <f t="shared" si="18"/>
        <v>0</v>
      </c>
    </row>
    <row r="213" spans="1:6" ht="62.5" thickBot="1">
      <c r="A213" s="489">
        <v>445.001900000001</v>
      </c>
      <c r="B213" s="490" t="s">
        <v>6690</v>
      </c>
      <c r="C213" s="491" t="s">
        <v>6232</v>
      </c>
      <c r="D213" s="492">
        <v>6</v>
      </c>
      <c r="E213" s="918"/>
      <c r="F213" s="748">
        <f t="shared" si="18"/>
        <v>0</v>
      </c>
    </row>
    <row r="214" spans="1:6" ht="62.5" thickBot="1">
      <c r="A214" s="489">
        <v>445.00200000000098</v>
      </c>
      <c r="B214" s="490" t="s">
        <v>6691</v>
      </c>
      <c r="C214" s="491" t="s">
        <v>6232</v>
      </c>
      <c r="D214" s="492">
        <v>8</v>
      </c>
      <c r="E214" s="918"/>
      <c r="F214" s="748">
        <f t="shared" si="18"/>
        <v>0</v>
      </c>
    </row>
    <row r="215" spans="1:6" ht="31.5" thickBot="1">
      <c r="A215" s="489">
        <v>445.00210000000101</v>
      </c>
      <c r="B215" s="490" t="s">
        <v>6692</v>
      </c>
      <c r="C215" s="491" t="s">
        <v>6232</v>
      </c>
      <c r="D215" s="492">
        <v>1</v>
      </c>
      <c r="E215" s="918"/>
      <c r="F215" s="748">
        <f t="shared" si="18"/>
        <v>0</v>
      </c>
    </row>
    <row r="216" spans="1:6" ht="31.5" thickBot="1">
      <c r="A216" s="489">
        <v>445.00220000000098</v>
      </c>
      <c r="B216" s="490" t="s">
        <v>6693</v>
      </c>
      <c r="C216" s="491" t="s">
        <v>6232</v>
      </c>
      <c r="D216" s="492">
        <v>2</v>
      </c>
      <c r="E216" s="918"/>
      <c r="F216" s="748">
        <f t="shared" si="18"/>
        <v>0</v>
      </c>
    </row>
    <row r="217" spans="1:6" ht="31.5" thickBot="1">
      <c r="A217" s="489"/>
      <c r="B217" s="490" t="s">
        <v>6694</v>
      </c>
      <c r="C217" s="491" t="s">
        <v>6232</v>
      </c>
      <c r="D217" s="492">
        <v>29</v>
      </c>
      <c r="E217" s="918"/>
      <c r="F217" s="748">
        <f t="shared" si="18"/>
        <v>0</v>
      </c>
    </row>
    <row r="218" spans="1:6" ht="16" thickBot="1">
      <c r="A218" s="489"/>
      <c r="B218" s="469" t="s">
        <v>6625</v>
      </c>
      <c r="C218" s="470"/>
      <c r="D218" s="471"/>
      <c r="E218" s="740"/>
      <c r="F218" s="749">
        <f>SUM(F195:F217)</f>
        <v>0</v>
      </c>
    </row>
    <row r="219" spans="1:6" ht="14.25" customHeight="1" thickBot="1">
      <c r="A219" s="474"/>
      <c r="B219" s="475"/>
      <c r="C219" s="476"/>
      <c r="D219" s="477"/>
      <c r="E219" s="744"/>
      <c r="F219" s="745"/>
    </row>
    <row r="220" spans="1:6" ht="16" thickBot="1">
      <c r="A220" s="487">
        <v>445</v>
      </c>
      <c r="B220" s="448" t="s">
        <v>6695</v>
      </c>
      <c r="C220" s="449"/>
      <c r="D220" s="450"/>
      <c r="E220" s="698"/>
      <c r="F220" s="750"/>
    </row>
    <row r="221" spans="1:6" ht="16" thickBot="1">
      <c r="A221" s="468">
        <v>445.00229999999999</v>
      </c>
      <c r="B221" s="460" t="s">
        <v>6696</v>
      </c>
      <c r="C221" s="459" t="s">
        <v>6232</v>
      </c>
      <c r="D221" s="466">
        <v>3</v>
      </c>
      <c r="E221" s="916"/>
      <c r="F221" s="738">
        <f t="shared" ref="F221:F227" si="19">D221*E221</f>
        <v>0</v>
      </c>
    </row>
    <row r="222" spans="1:6" ht="16" thickBot="1">
      <c r="A222" s="468">
        <v>445.00240000000002</v>
      </c>
      <c r="B222" s="460" t="s">
        <v>6697</v>
      </c>
      <c r="C222" s="459" t="s">
        <v>6232</v>
      </c>
      <c r="D222" s="466">
        <v>103</v>
      </c>
      <c r="E222" s="916"/>
      <c r="F222" s="738">
        <f t="shared" si="19"/>
        <v>0</v>
      </c>
    </row>
    <row r="223" spans="1:6" ht="16" thickBot="1">
      <c r="A223" s="468">
        <v>445.0025</v>
      </c>
      <c r="B223" s="460" t="s">
        <v>6698</v>
      </c>
      <c r="C223" s="459" t="s">
        <v>6232</v>
      </c>
      <c r="D223" s="466">
        <v>79</v>
      </c>
      <c r="E223" s="916"/>
      <c r="F223" s="738">
        <f t="shared" si="19"/>
        <v>0</v>
      </c>
    </row>
    <row r="224" spans="1:6" ht="16" thickBot="1">
      <c r="A224" s="468">
        <v>445.00259999999997</v>
      </c>
      <c r="B224" s="460" t="s">
        <v>6699</v>
      </c>
      <c r="C224" s="459" t="s">
        <v>6232</v>
      </c>
      <c r="D224" s="466">
        <v>29</v>
      </c>
      <c r="E224" s="916"/>
      <c r="F224" s="738">
        <f t="shared" si="19"/>
        <v>0</v>
      </c>
    </row>
    <row r="225" spans="1:6" ht="16" thickBot="1">
      <c r="A225" s="468">
        <v>445.0027</v>
      </c>
      <c r="B225" s="460" t="s">
        <v>6700</v>
      </c>
      <c r="C225" s="459" t="s">
        <v>6232</v>
      </c>
      <c r="D225" s="466">
        <v>54</v>
      </c>
      <c r="E225" s="916"/>
      <c r="F225" s="738">
        <f t="shared" si="19"/>
        <v>0</v>
      </c>
    </row>
    <row r="226" spans="1:6" ht="16" thickBot="1">
      <c r="A226" s="468">
        <v>445.00279999999998</v>
      </c>
      <c r="B226" s="460" t="s">
        <v>6701</v>
      </c>
      <c r="C226" s="459" t="s">
        <v>6232</v>
      </c>
      <c r="D226" s="466">
        <v>3</v>
      </c>
      <c r="E226" s="916"/>
      <c r="F226" s="738">
        <f t="shared" si="19"/>
        <v>0</v>
      </c>
    </row>
    <row r="227" spans="1:6" ht="16" thickBot="1">
      <c r="A227" s="468">
        <v>445.00290000000001</v>
      </c>
      <c r="B227" s="460" t="s">
        <v>6702</v>
      </c>
      <c r="C227" s="459" t="s">
        <v>6232</v>
      </c>
      <c r="D227" s="466">
        <v>100</v>
      </c>
      <c r="E227" s="916"/>
      <c r="F227" s="738">
        <f t="shared" si="19"/>
        <v>0</v>
      </c>
    </row>
    <row r="228" spans="1:6" ht="18" thickBot="1">
      <c r="A228" s="465"/>
      <c r="B228" s="485" t="s">
        <v>6625</v>
      </c>
      <c r="C228" s="449"/>
      <c r="D228" s="450"/>
      <c r="E228" s="742"/>
      <c r="F228" s="743">
        <f>SUM(F221:F227)</f>
        <v>0</v>
      </c>
    </row>
    <row r="229" spans="1:6" ht="18" thickBot="1">
      <c r="A229" s="474"/>
      <c r="B229" s="498"/>
      <c r="C229" s="476"/>
      <c r="D229" s="477"/>
      <c r="E229" s="744"/>
      <c r="F229" s="745"/>
    </row>
    <row r="230" spans="1:6" ht="16" thickBot="1">
      <c r="A230" s="499">
        <v>446</v>
      </c>
      <c r="B230" s="500" t="s">
        <v>6703</v>
      </c>
      <c r="C230" s="470"/>
      <c r="D230" s="471"/>
      <c r="E230" s="751"/>
      <c r="F230" s="752"/>
    </row>
    <row r="231" spans="1:6" ht="30.75" customHeight="1" thickBot="1">
      <c r="A231" s="459">
        <v>446.00009999999997</v>
      </c>
      <c r="B231" s="460" t="s">
        <v>6704</v>
      </c>
      <c r="C231" s="459" t="s">
        <v>6662</v>
      </c>
      <c r="D231" s="466">
        <v>1</v>
      </c>
      <c r="E231" s="916"/>
      <c r="F231" s="738">
        <f t="shared" ref="F231" si="20">D231*E231</f>
        <v>0</v>
      </c>
    </row>
    <row r="232" spans="1:6" ht="18" thickBot="1">
      <c r="A232" s="501"/>
      <c r="B232" s="485" t="s">
        <v>6574</v>
      </c>
      <c r="C232" s="502"/>
      <c r="D232" s="503"/>
      <c r="E232" s="742"/>
      <c r="F232" s="743">
        <f>SUM(F231)</f>
        <v>0</v>
      </c>
    </row>
    <row r="233" spans="1:6" ht="18" thickBot="1">
      <c r="A233" s="474"/>
      <c r="B233" s="498"/>
      <c r="C233" s="476"/>
      <c r="D233" s="477"/>
      <c r="E233" s="744"/>
      <c r="F233" s="745"/>
    </row>
    <row r="234" spans="1:6" ht="16" thickBot="1">
      <c r="A234" s="499">
        <v>446</v>
      </c>
      <c r="B234" s="500" t="s">
        <v>6705</v>
      </c>
      <c r="C234" s="470"/>
      <c r="D234" s="471"/>
      <c r="E234" s="751"/>
      <c r="F234" s="752"/>
    </row>
    <row r="235" spans="1:6" ht="30.75" customHeight="1" thickBot="1">
      <c r="A235" s="459">
        <v>446.00200000000001</v>
      </c>
      <c r="B235" s="460" t="s">
        <v>6706</v>
      </c>
      <c r="C235" s="459" t="s">
        <v>6662</v>
      </c>
      <c r="D235" s="466">
        <v>1</v>
      </c>
      <c r="E235" s="916"/>
      <c r="F235" s="738">
        <f>D235*E235</f>
        <v>0</v>
      </c>
    </row>
    <row r="236" spans="1:6" ht="18" thickBot="1">
      <c r="A236" s="501"/>
      <c r="B236" s="485" t="s">
        <v>6574</v>
      </c>
      <c r="C236" s="502"/>
      <c r="D236" s="503"/>
      <c r="E236" s="742"/>
      <c r="F236" s="743">
        <f>SUM(F235)</f>
        <v>0</v>
      </c>
    </row>
    <row r="237" spans="1:6" ht="14.25" customHeight="1" thickBot="1">
      <c r="A237" s="474"/>
      <c r="B237" s="498"/>
      <c r="C237" s="476"/>
      <c r="D237" s="477"/>
      <c r="E237" s="744"/>
      <c r="F237" s="745"/>
    </row>
    <row r="238" spans="1:6" ht="30.75" customHeight="1" thickBot="1">
      <c r="A238" s="504"/>
      <c r="B238" s="505" t="s">
        <v>6538</v>
      </c>
      <c r="C238" s="506"/>
      <c r="D238" s="507"/>
      <c r="E238" s="753"/>
      <c r="F238" s="754">
        <f>F13</f>
        <v>0</v>
      </c>
    </row>
  </sheetData>
  <mergeCells count="2">
    <mergeCell ref="B2:E2"/>
    <mergeCell ref="C3:E3"/>
  </mergeCells>
  <printOptions horizontalCentered="1"/>
  <pageMargins left="0.39370078740157483" right="0.39370078740157483" top="0.59055118110236227" bottom="0.71" header="0.51181102362204722" footer="0.51"/>
  <pageSetup paperSize="9" scale="75" orientation="portrait" horizontalDpi="300" verticalDpi="300" r:id="rId1"/>
  <headerFooter alignWithMargins="0">
    <oddFooter>&amp;CStrana &amp;P z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863A9-0DC7-4CC2-88F7-BB00ED8F0B28}">
  <sheetPr codeName="List24"/>
  <dimension ref="A1:G84"/>
  <sheetViews>
    <sheetView topLeftCell="A57" zoomScaleNormal="100" workbookViewId="0">
      <selection activeCell="F82" sqref="F82"/>
    </sheetView>
  </sheetViews>
  <sheetFormatPr defaultColWidth="14" defaultRowHeight="12.5"/>
  <cols>
    <col min="1" max="1" width="12.33203125" style="378" customWidth="1"/>
    <col min="2" max="2" width="44.44140625" style="378" customWidth="1"/>
    <col min="3" max="3" width="12.6640625" style="378" customWidth="1"/>
    <col min="4" max="4" width="6.6640625" style="378" customWidth="1"/>
    <col min="5" max="5" width="4.44140625" style="378" customWidth="1"/>
    <col min="6" max="6" width="18" style="378" customWidth="1"/>
    <col min="7" max="7" width="17.33203125" style="378" customWidth="1"/>
    <col min="8" max="16384" width="14" style="378"/>
  </cols>
  <sheetData>
    <row r="1" spans="1:7" ht="13">
      <c r="A1" s="371"/>
      <c r="B1" s="372" t="s">
        <v>54</v>
      </c>
      <c r="C1" s="373" t="s">
        <v>6448</v>
      </c>
      <c r="D1" s="374"/>
      <c r="E1" s="375" t="s">
        <v>6449</v>
      </c>
      <c r="F1" s="376" t="s">
        <v>6450</v>
      </c>
      <c r="G1" s="377"/>
    </row>
    <row r="2" spans="1:7" ht="13">
      <c r="A2" s="379"/>
      <c r="B2" s="380" t="s">
        <v>6451</v>
      </c>
      <c r="C2" s="381"/>
      <c r="D2" s="374"/>
      <c r="E2" s="382"/>
      <c r="F2" s="381"/>
      <c r="G2" s="377"/>
    </row>
    <row r="3" spans="1:7" ht="52">
      <c r="A3" s="383"/>
      <c r="B3" s="384" t="s">
        <v>6452</v>
      </c>
      <c r="C3" s="920"/>
      <c r="D3" s="386">
        <v>1</v>
      </c>
      <c r="E3" s="387" t="s">
        <v>6232</v>
      </c>
      <c r="F3" s="385">
        <f>D3*C3</f>
        <v>0</v>
      </c>
      <c r="G3" s="377"/>
    </row>
    <row r="4" spans="1:7" ht="26">
      <c r="A4" s="383"/>
      <c r="B4" s="384" t="s">
        <v>6453</v>
      </c>
      <c r="C4" s="920"/>
      <c r="D4" s="386">
        <v>1</v>
      </c>
      <c r="E4" s="387" t="s">
        <v>6232</v>
      </c>
      <c r="F4" s="385">
        <f t="shared" ref="F4:F9" si="0">D4*C4</f>
        <v>0</v>
      </c>
      <c r="G4" s="377"/>
    </row>
    <row r="5" spans="1:7" ht="39">
      <c r="A5" s="383"/>
      <c r="B5" s="384" t="s">
        <v>6454</v>
      </c>
      <c r="C5" s="920"/>
      <c r="D5" s="386">
        <v>1</v>
      </c>
      <c r="E5" s="387" t="s">
        <v>6232</v>
      </c>
      <c r="F5" s="385">
        <f t="shared" si="0"/>
        <v>0</v>
      </c>
      <c r="G5" s="377"/>
    </row>
    <row r="6" spans="1:7" ht="13">
      <c r="A6" s="383"/>
      <c r="B6" s="384" t="s">
        <v>6455</v>
      </c>
      <c r="C6" s="920"/>
      <c r="D6" s="386">
        <v>1</v>
      </c>
      <c r="E6" s="387" t="s">
        <v>6232</v>
      </c>
      <c r="F6" s="385">
        <f t="shared" si="0"/>
        <v>0</v>
      </c>
      <c r="G6" s="377"/>
    </row>
    <row r="7" spans="1:7" ht="26">
      <c r="A7" s="388"/>
      <c r="B7" s="389" t="s">
        <v>6456</v>
      </c>
      <c r="C7" s="921"/>
      <c r="D7" s="386">
        <v>68</v>
      </c>
      <c r="E7" s="390" t="s">
        <v>6457</v>
      </c>
      <c r="F7" s="385">
        <f t="shared" si="0"/>
        <v>0</v>
      </c>
      <c r="G7" s="377"/>
    </row>
    <row r="8" spans="1:7" ht="39">
      <c r="A8" s="388"/>
      <c r="B8" s="391" t="s">
        <v>6458</v>
      </c>
      <c r="C8" s="920"/>
      <c r="D8" s="386">
        <v>11</v>
      </c>
      <c r="E8" s="387" t="s">
        <v>6232</v>
      </c>
      <c r="F8" s="385">
        <f t="shared" si="0"/>
        <v>0</v>
      </c>
      <c r="G8" s="377"/>
    </row>
    <row r="9" spans="1:7" ht="39">
      <c r="A9" s="388"/>
      <c r="B9" s="391" t="s">
        <v>6459</v>
      </c>
      <c r="C9" s="920"/>
      <c r="D9" s="386">
        <v>3</v>
      </c>
      <c r="E9" s="387" t="s">
        <v>6232</v>
      </c>
      <c r="F9" s="385">
        <f t="shared" si="0"/>
        <v>0</v>
      </c>
      <c r="G9" s="377"/>
    </row>
    <row r="10" spans="1:7" ht="13">
      <c r="A10" s="379"/>
      <c r="B10" s="371"/>
      <c r="C10" s="373"/>
      <c r="D10" s="374"/>
      <c r="E10" s="374"/>
      <c r="F10" s="373">
        <f>SUM(F3:F9)</f>
        <v>0</v>
      </c>
      <c r="G10" s="392">
        <f>SUM(F10)</f>
        <v>0</v>
      </c>
    </row>
    <row r="11" spans="1:7" ht="13">
      <c r="A11" s="393"/>
      <c r="B11" s="394"/>
      <c r="C11" s="395"/>
      <c r="D11" s="396"/>
      <c r="E11" s="396"/>
      <c r="F11" s="395"/>
      <c r="G11" s="397"/>
    </row>
    <row r="12" spans="1:7" ht="13">
      <c r="A12" s="379"/>
      <c r="B12" s="380" t="s">
        <v>6460</v>
      </c>
      <c r="C12" s="381"/>
      <c r="D12" s="374"/>
      <c r="E12" s="374"/>
      <c r="F12" s="381"/>
      <c r="G12" s="377"/>
    </row>
    <row r="13" spans="1:7" ht="13">
      <c r="A13" s="383"/>
      <c r="B13" s="391" t="s">
        <v>6461</v>
      </c>
      <c r="C13" s="920"/>
      <c r="D13" s="386">
        <v>1</v>
      </c>
      <c r="E13" s="387" t="s">
        <v>6232</v>
      </c>
      <c r="F13" s="385">
        <f>D13*C13</f>
        <v>0</v>
      </c>
      <c r="G13" s="377"/>
    </row>
    <row r="14" spans="1:7" ht="26">
      <c r="A14" s="383"/>
      <c r="B14" s="391" t="s">
        <v>6462</v>
      </c>
      <c r="C14" s="385"/>
      <c r="D14" s="386"/>
      <c r="E14" s="387"/>
      <c r="F14" s="385"/>
      <c r="G14" s="377"/>
    </row>
    <row r="15" spans="1:7" ht="26">
      <c r="A15" s="383"/>
      <c r="B15" s="391" t="s">
        <v>6463</v>
      </c>
      <c r="C15" s="920"/>
      <c r="D15" s="386">
        <v>9</v>
      </c>
      <c r="E15" s="387" t="s">
        <v>6232</v>
      </c>
      <c r="F15" s="385">
        <f>D15*C15</f>
        <v>0</v>
      </c>
      <c r="G15" s="377"/>
    </row>
    <row r="16" spans="1:7" ht="26">
      <c r="A16" s="383"/>
      <c r="B16" s="391" t="s">
        <v>6464</v>
      </c>
      <c r="C16" s="920"/>
      <c r="D16" s="386">
        <v>2</v>
      </c>
      <c r="E16" s="387" t="s">
        <v>6232</v>
      </c>
      <c r="F16" s="385">
        <f t="shared" ref="F16:F32" si="1">D16*C16</f>
        <v>0</v>
      </c>
      <c r="G16" s="377"/>
    </row>
    <row r="17" spans="1:7" ht="13">
      <c r="A17" s="383"/>
      <c r="B17" s="391" t="s">
        <v>6465</v>
      </c>
      <c r="C17" s="920"/>
      <c r="D17" s="386">
        <v>2</v>
      </c>
      <c r="E17" s="387" t="s">
        <v>6232</v>
      </c>
      <c r="F17" s="385">
        <f t="shared" si="1"/>
        <v>0</v>
      </c>
      <c r="G17" s="377"/>
    </row>
    <row r="18" spans="1:7" ht="26">
      <c r="A18" s="383"/>
      <c r="B18" s="391" t="s">
        <v>6466</v>
      </c>
      <c r="C18" s="920"/>
      <c r="D18" s="386">
        <v>1</v>
      </c>
      <c r="E18" s="387" t="s">
        <v>6232</v>
      </c>
      <c r="F18" s="385">
        <f t="shared" si="1"/>
        <v>0</v>
      </c>
      <c r="G18" s="377"/>
    </row>
    <row r="19" spans="1:7" ht="13">
      <c r="A19" s="383"/>
      <c r="B19" s="391" t="s">
        <v>6467</v>
      </c>
      <c r="C19" s="920"/>
      <c r="D19" s="386">
        <v>2</v>
      </c>
      <c r="E19" s="387" t="s">
        <v>6232</v>
      </c>
      <c r="F19" s="385">
        <f t="shared" si="1"/>
        <v>0</v>
      </c>
      <c r="G19" s="377"/>
    </row>
    <row r="20" spans="1:7" ht="13">
      <c r="A20" s="383"/>
      <c r="B20" s="391" t="s">
        <v>6468</v>
      </c>
      <c r="C20" s="920"/>
      <c r="D20" s="386">
        <v>1</v>
      </c>
      <c r="E20" s="387" t="s">
        <v>6232</v>
      </c>
      <c r="F20" s="385">
        <f t="shared" si="1"/>
        <v>0</v>
      </c>
      <c r="G20" s="377"/>
    </row>
    <row r="21" spans="1:7" ht="39">
      <c r="A21" s="383"/>
      <c r="B21" s="391" t="s">
        <v>6469</v>
      </c>
      <c r="C21" s="920"/>
      <c r="D21" s="386">
        <v>5</v>
      </c>
      <c r="E21" s="387" t="s">
        <v>6232</v>
      </c>
      <c r="F21" s="385">
        <f t="shared" si="1"/>
        <v>0</v>
      </c>
      <c r="G21" s="377"/>
    </row>
    <row r="22" spans="1:7" ht="13">
      <c r="A22" s="383"/>
      <c r="B22" s="391" t="s">
        <v>6470</v>
      </c>
      <c r="C22" s="920"/>
      <c r="D22" s="386">
        <v>1</v>
      </c>
      <c r="E22" s="387" t="s">
        <v>6232</v>
      </c>
      <c r="F22" s="385">
        <f t="shared" si="1"/>
        <v>0</v>
      </c>
      <c r="G22" s="377"/>
    </row>
    <row r="23" spans="1:7" ht="13">
      <c r="A23" s="383"/>
      <c r="B23" s="391" t="s">
        <v>6471</v>
      </c>
      <c r="C23" s="920"/>
      <c r="D23" s="386">
        <v>1</v>
      </c>
      <c r="E23" s="387" t="s">
        <v>6232</v>
      </c>
      <c r="F23" s="385">
        <f t="shared" si="1"/>
        <v>0</v>
      </c>
      <c r="G23" s="377"/>
    </row>
    <row r="24" spans="1:7" ht="52">
      <c r="A24" s="383"/>
      <c r="B24" s="391" t="s">
        <v>6472</v>
      </c>
      <c r="C24" s="385"/>
      <c r="D24" s="386"/>
      <c r="E24" s="387"/>
      <c r="F24" s="385"/>
      <c r="G24" s="377"/>
    </row>
    <row r="25" spans="1:7" ht="39">
      <c r="A25" s="383"/>
      <c r="B25" s="391" t="s">
        <v>6473</v>
      </c>
      <c r="C25" s="920"/>
      <c r="D25" s="386">
        <v>2</v>
      </c>
      <c r="E25" s="387" t="s">
        <v>6232</v>
      </c>
      <c r="F25" s="385">
        <f t="shared" si="1"/>
        <v>0</v>
      </c>
      <c r="G25" s="377"/>
    </row>
    <row r="26" spans="1:7" ht="52">
      <c r="A26" s="383"/>
      <c r="B26" s="391" t="s">
        <v>6474</v>
      </c>
      <c r="C26" s="920"/>
      <c r="D26" s="386">
        <v>11</v>
      </c>
      <c r="E26" s="387" t="s">
        <v>6232</v>
      </c>
      <c r="F26" s="385">
        <f t="shared" si="1"/>
        <v>0</v>
      </c>
      <c r="G26" s="377"/>
    </row>
    <row r="27" spans="1:7" ht="26">
      <c r="A27" s="383"/>
      <c r="B27" s="391" t="s">
        <v>6475</v>
      </c>
      <c r="C27" s="920"/>
      <c r="D27" s="386">
        <v>11</v>
      </c>
      <c r="E27" s="387" t="s">
        <v>6232</v>
      </c>
      <c r="F27" s="385">
        <f t="shared" si="1"/>
        <v>0</v>
      </c>
      <c r="G27" s="377"/>
    </row>
    <row r="28" spans="1:7" ht="65">
      <c r="A28" s="383"/>
      <c r="B28" s="391" t="s">
        <v>6476</v>
      </c>
      <c r="C28" s="920"/>
      <c r="D28" s="386">
        <v>3</v>
      </c>
      <c r="E28" s="387" t="s">
        <v>6232</v>
      </c>
      <c r="F28" s="385">
        <f t="shared" si="1"/>
        <v>0</v>
      </c>
      <c r="G28" s="377"/>
    </row>
    <row r="29" spans="1:7" ht="39">
      <c r="A29" s="383"/>
      <c r="B29" s="391" t="s">
        <v>6477</v>
      </c>
      <c r="C29" s="920"/>
      <c r="D29" s="386">
        <v>3</v>
      </c>
      <c r="E29" s="387" t="s">
        <v>6232</v>
      </c>
      <c r="F29" s="385">
        <f t="shared" si="1"/>
        <v>0</v>
      </c>
      <c r="G29" s="377"/>
    </row>
    <row r="30" spans="1:7" ht="26">
      <c r="A30" s="383"/>
      <c r="B30" s="391" t="s">
        <v>6478</v>
      </c>
      <c r="C30" s="920"/>
      <c r="D30" s="386">
        <v>3</v>
      </c>
      <c r="E30" s="387" t="s">
        <v>6232</v>
      </c>
      <c r="F30" s="385">
        <f t="shared" si="1"/>
        <v>0</v>
      </c>
      <c r="G30" s="377"/>
    </row>
    <row r="31" spans="1:7" ht="39">
      <c r="A31" s="383"/>
      <c r="B31" s="391" t="s">
        <v>6479</v>
      </c>
      <c r="C31" s="920"/>
      <c r="D31" s="386">
        <v>3</v>
      </c>
      <c r="E31" s="387" t="s">
        <v>6232</v>
      </c>
      <c r="F31" s="385">
        <f t="shared" si="1"/>
        <v>0</v>
      </c>
      <c r="G31" s="377"/>
    </row>
    <row r="32" spans="1:7" ht="26">
      <c r="A32" s="383"/>
      <c r="B32" s="391" t="s">
        <v>6480</v>
      </c>
      <c r="C32" s="920"/>
      <c r="D32" s="386">
        <v>2</v>
      </c>
      <c r="E32" s="387" t="s">
        <v>6232</v>
      </c>
      <c r="F32" s="385">
        <f t="shared" si="1"/>
        <v>0</v>
      </c>
      <c r="G32" s="377"/>
    </row>
    <row r="33" spans="1:7" ht="13">
      <c r="A33" s="379"/>
      <c r="B33" s="371"/>
      <c r="C33" s="373"/>
      <c r="D33" s="374"/>
      <c r="E33" s="374"/>
      <c r="F33" s="373">
        <f>SUM(F12:F32)</f>
        <v>0</v>
      </c>
      <c r="G33" s="392">
        <f>SUM(F33)</f>
        <v>0</v>
      </c>
    </row>
    <row r="34" spans="1:7" ht="13">
      <c r="A34" s="393"/>
      <c r="B34" s="394"/>
      <c r="C34" s="395"/>
      <c r="D34" s="396"/>
      <c r="E34" s="396"/>
      <c r="F34" s="395"/>
      <c r="G34" s="377"/>
    </row>
    <row r="35" spans="1:7" ht="13">
      <c r="A35" s="383"/>
      <c r="B35" s="398" t="s">
        <v>6481</v>
      </c>
      <c r="C35" s="385"/>
      <c r="D35" s="386"/>
      <c r="E35" s="386"/>
      <c r="F35" s="385"/>
      <c r="G35" s="377"/>
    </row>
    <row r="36" spans="1:7" ht="13">
      <c r="A36" s="399"/>
      <c r="B36" s="400" t="s">
        <v>6482</v>
      </c>
      <c r="C36" s="922"/>
      <c r="D36" s="386">
        <v>1</v>
      </c>
      <c r="E36" s="401" t="s">
        <v>6232</v>
      </c>
      <c r="F36" s="385">
        <f t="shared" ref="F36:F61" si="2">D36*C36</f>
        <v>0</v>
      </c>
      <c r="G36" s="377"/>
    </row>
    <row r="37" spans="1:7" ht="13">
      <c r="A37" s="391"/>
      <c r="B37" s="391" t="s">
        <v>6483</v>
      </c>
      <c r="C37" s="920"/>
      <c r="D37" s="386">
        <v>60</v>
      </c>
      <c r="E37" s="402" t="s">
        <v>6232</v>
      </c>
      <c r="F37" s="385">
        <f t="shared" si="2"/>
        <v>0</v>
      </c>
      <c r="G37" s="377"/>
    </row>
    <row r="38" spans="1:7" ht="13">
      <c r="A38" s="399"/>
      <c r="B38" s="400" t="s">
        <v>6484</v>
      </c>
      <c r="C38" s="922"/>
      <c r="D38" s="386">
        <v>1</v>
      </c>
      <c r="E38" s="401" t="s">
        <v>6232</v>
      </c>
      <c r="F38" s="385">
        <f t="shared" si="2"/>
        <v>0</v>
      </c>
      <c r="G38" s="377"/>
    </row>
    <row r="39" spans="1:7" ht="13">
      <c r="A39" s="391"/>
      <c r="B39" s="391" t="s">
        <v>6485</v>
      </c>
      <c r="C39" s="920"/>
      <c r="D39" s="386">
        <v>2</v>
      </c>
      <c r="E39" s="387" t="s">
        <v>6232</v>
      </c>
      <c r="F39" s="385">
        <f t="shared" si="2"/>
        <v>0</v>
      </c>
      <c r="G39" s="377"/>
    </row>
    <row r="40" spans="1:7" ht="26">
      <c r="A40" s="399"/>
      <c r="B40" s="400" t="s">
        <v>6486</v>
      </c>
      <c r="C40" s="922"/>
      <c r="D40" s="386">
        <v>1</v>
      </c>
      <c r="E40" s="401" t="s">
        <v>6232</v>
      </c>
      <c r="F40" s="385">
        <f t="shared" si="2"/>
        <v>0</v>
      </c>
      <c r="G40" s="377"/>
    </row>
    <row r="41" spans="1:7" ht="13">
      <c r="A41" s="391"/>
      <c r="B41" s="391" t="s">
        <v>6487</v>
      </c>
      <c r="C41" s="920"/>
      <c r="D41" s="386">
        <v>1</v>
      </c>
      <c r="E41" s="387" t="s">
        <v>6232</v>
      </c>
      <c r="F41" s="385">
        <f t="shared" si="2"/>
        <v>0</v>
      </c>
      <c r="G41" s="377"/>
    </row>
    <row r="42" spans="1:7" ht="26">
      <c r="A42" s="403"/>
      <c r="B42" s="404" t="s">
        <v>6488</v>
      </c>
      <c r="C42" s="920"/>
      <c r="D42" s="386">
        <v>1</v>
      </c>
      <c r="E42" s="387" t="s">
        <v>6232</v>
      </c>
      <c r="F42" s="385">
        <f t="shared" si="2"/>
        <v>0</v>
      </c>
      <c r="G42" s="377"/>
    </row>
    <row r="43" spans="1:7" ht="13">
      <c r="A43" s="391"/>
      <c r="B43" s="391" t="s">
        <v>6489</v>
      </c>
      <c r="C43" s="920"/>
      <c r="D43" s="386">
        <v>1</v>
      </c>
      <c r="E43" s="387" t="s">
        <v>6232</v>
      </c>
      <c r="F43" s="385">
        <f t="shared" si="2"/>
        <v>0</v>
      </c>
      <c r="G43" s="377"/>
    </row>
    <row r="44" spans="1:7" ht="13">
      <c r="A44" s="391"/>
      <c r="B44" s="391" t="s">
        <v>6490</v>
      </c>
      <c r="C44" s="920"/>
      <c r="D44" s="386">
        <v>1</v>
      </c>
      <c r="E44" s="387" t="s">
        <v>6232</v>
      </c>
      <c r="F44" s="385">
        <f t="shared" si="2"/>
        <v>0</v>
      </c>
      <c r="G44" s="377"/>
    </row>
    <row r="45" spans="1:7" ht="13">
      <c r="A45" s="391"/>
      <c r="B45" s="391" t="s">
        <v>6491</v>
      </c>
      <c r="C45" s="920"/>
      <c r="D45" s="386">
        <v>7</v>
      </c>
      <c r="E45" s="387" t="s">
        <v>6232</v>
      </c>
      <c r="F45" s="385">
        <f t="shared" si="2"/>
        <v>0</v>
      </c>
      <c r="G45" s="377"/>
    </row>
    <row r="46" spans="1:7" ht="13">
      <c r="A46" s="391"/>
      <c r="B46" s="391" t="s">
        <v>6492</v>
      </c>
      <c r="C46" s="920"/>
      <c r="D46" s="386">
        <v>10</v>
      </c>
      <c r="E46" s="387" t="s">
        <v>6232</v>
      </c>
      <c r="F46" s="385">
        <f t="shared" si="2"/>
        <v>0</v>
      </c>
      <c r="G46" s="377"/>
    </row>
    <row r="47" spans="1:7" ht="13">
      <c r="A47" s="391"/>
      <c r="B47" s="391" t="s">
        <v>6493</v>
      </c>
      <c r="C47" s="920"/>
      <c r="D47" s="386">
        <v>10</v>
      </c>
      <c r="E47" s="387" t="s">
        <v>6232</v>
      </c>
      <c r="F47" s="385">
        <f t="shared" si="2"/>
        <v>0</v>
      </c>
      <c r="G47" s="377"/>
    </row>
    <row r="48" spans="1:7" ht="13">
      <c r="A48" s="391"/>
      <c r="B48" s="391" t="s">
        <v>6494</v>
      </c>
      <c r="C48" s="920"/>
      <c r="D48" s="386">
        <v>1</v>
      </c>
      <c r="E48" s="387" t="s">
        <v>6232</v>
      </c>
      <c r="F48" s="385">
        <f t="shared" si="2"/>
        <v>0</v>
      </c>
      <c r="G48" s="377"/>
    </row>
    <row r="49" spans="1:7" ht="13">
      <c r="A49" s="399"/>
      <c r="B49" s="400" t="s">
        <v>6495</v>
      </c>
      <c r="C49" s="922"/>
      <c r="D49" s="386">
        <v>30</v>
      </c>
      <c r="E49" s="401" t="s">
        <v>6232</v>
      </c>
      <c r="F49" s="385">
        <f t="shared" si="2"/>
        <v>0</v>
      </c>
      <c r="G49" s="405"/>
    </row>
    <row r="50" spans="1:7" ht="13">
      <c r="A50" s="399"/>
      <c r="B50" s="400" t="s">
        <v>6496</v>
      </c>
      <c r="C50" s="922"/>
      <c r="D50" s="386">
        <v>30</v>
      </c>
      <c r="E50" s="401" t="s">
        <v>6232</v>
      </c>
      <c r="F50" s="385">
        <f t="shared" si="2"/>
        <v>0</v>
      </c>
      <c r="G50" s="405"/>
    </row>
    <row r="51" spans="1:7" ht="13">
      <c r="A51" s="389"/>
      <c r="B51" s="389" t="s">
        <v>6497</v>
      </c>
      <c r="C51" s="920"/>
      <c r="D51" s="386">
        <v>1</v>
      </c>
      <c r="E51" s="406" t="s">
        <v>6232</v>
      </c>
      <c r="F51" s="385">
        <f t="shared" si="2"/>
        <v>0</v>
      </c>
      <c r="G51" s="405"/>
    </row>
    <row r="52" spans="1:7" ht="13">
      <c r="A52" s="389"/>
      <c r="B52" s="389" t="s">
        <v>6498</v>
      </c>
      <c r="C52" s="920"/>
      <c r="D52" s="386">
        <v>1</v>
      </c>
      <c r="E52" s="406" t="s">
        <v>6232</v>
      </c>
      <c r="F52" s="385">
        <f t="shared" si="2"/>
        <v>0</v>
      </c>
      <c r="G52" s="405"/>
    </row>
    <row r="53" spans="1:7" ht="13">
      <c r="A53" s="389"/>
      <c r="B53" s="389" t="s">
        <v>6499</v>
      </c>
      <c r="C53" s="920"/>
      <c r="D53" s="386">
        <v>1</v>
      </c>
      <c r="E53" s="406" t="s">
        <v>6232</v>
      </c>
      <c r="F53" s="385">
        <f t="shared" si="2"/>
        <v>0</v>
      </c>
      <c r="G53" s="405"/>
    </row>
    <row r="54" spans="1:7" ht="26">
      <c r="A54" s="391"/>
      <c r="B54" s="391" t="s">
        <v>6500</v>
      </c>
      <c r="C54" s="920"/>
      <c r="D54" s="386">
        <v>12</v>
      </c>
      <c r="E54" s="387" t="s">
        <v>6232</v>
      </c>
      <c r="F54" s="385">
        <f t="shared" si="2"/>
        <v>0</v>
      </c>
      <c r="G54" s="405"/>
    </row>
    <row r="55" spans="1:7" ht="13">
      <c r="A55" s="391"/>
      <c r="B55" s="391" t="s">
        <v>6498</v>
      </c>
      <c r="C55" s="920"/>
      <c r="D55" s="386">
        <v>12</v>
      </c>
      <c r="E55" s="387" t="s">
        <v>6232</v>
      </c>
      <c r="F55" s="385">
        <f t="shared" si="2"/>
        <v>0</v>
      </c>
      <c r="G55" s="405"/>
    </row>
    <row r="56" spans="1:7" ht="13">
      <c r="A56" s="391"/>
      <c r="B56" s="391" t="s">
        <v>6501</v>
      </c>
      <c r="C56" s="920"/>
      <c r="D56" s="386">
        <v>12</v>
      </c>
      <c r="E56" s="387" t="s">
        <v>6232</v>
      </c>
      <c r="F56" s="385">
        <f t="shared" si="2"/>
        <v>0</v>
      </c>
      <c r="G56" s="405"/>
    </row>
    <row r="57" spans="1:7" ht="13">
      <c r="A57" s="391"/>
      <c r="B57" s="391" t="s">
        <v>6502</v>
      </c>
      <c r="C57" s="920"/>
      <c r="D57" s="386">
        <v>24</v>
      </c>
      <c r="E57" s="387" t="s">
        <v>6232</v>
      </c>
      <c r="F57" s="385">
        <f t="shared" si="2"/>
        <v>0</v>
      </c>
      <c r="G57" s="405"/>
    </row>
    <row r="58" spans="1:7" ht="13">
      <c r="A58" s="391"/>
      <c r="B58" s="391" t="s">
        <v>6503</v>
      </c>
      <c r="C58" s="920"/>
      <c r="D58" s="386">
        <v>85</v>
      </c>
      <c r="E58" s="387" t="s">
        <v>6232</v>
      </c>
      <c r="F58" s="385">
        <f t="shared" si="2"/>
        <v>0</v>
      </c>
      <c r="G58" s="405"/>
    </row>
    <row r="59" spans="1:7" ht="13">
      <c r="A59" s="391"/>
      <c r="B59" s="391" t="s">
        <v>6504</v>
      </c>
      <c r="C59" s="920"/>
      <c r="D59" s="386">
        <v>20</v>
      </c>
      <c r="E59" s="402" t="s">
        <v>6232</v>
      </c>
      <c r="F59" s="385">
        <f t="shared" si="2"/>
        <v>0</v>
      </c>
      <c r="G59" s="405"/>
    </row>
    <row r="60" spans="1:7" ht="13">
      <c r="A60" s="391"/>
      <c r="B60" s="391" t="s">
        <v>6505</v>
      </c>
      <c r="C60" s="920"/>
      <c r="D60" s="386">
        <v>1</v>
      </c>
      <c r="E60" s="402" t="s">
        <v>6232</v>
      </c>
      <c r="F60" s="385">
        <f t="shared" si="2"/>
        <v>0</v>
      </c>
      <c r="G60" s="405"/>
    </row>
    <row r="61" spans="1:7" ht="13">
      <c r="A61" s="391"/>
      <c r="B61" s="391" t="s">
        <v>6506</v>
      </c>
      <c r="C61" s="920"/>
      <c r="D61" s="386">
        <v>1</v>
      </c>
      <c r="E61" s="402" t="s">
        <v>6232</v>
      </c>
      <c r="F61" s="385">
        <f t="shared" si="2"/>
        <v>0</v>
      </c>
      <c r="G61" s="405"/>
    </row>
    <row r="62" spans="1:7" ht="13">
      <c r="A62" s="383"/>
      <c r="B62" s="407"/>
      <c r="C62" s="408"/>
      <c r="D62" s="386"/>
      <c r="E62" s="386"/>
      <c r="F62" s="408">
        <f>SUM(F36:F61)</f>
        <v>0</v>
      </c>
      <c r="G62" s="392">
        <f>SUM(F62)</f>
        <v>0</v>
      </c>
    </row>
    <row r="63" spans="1:7" ht="13">
      <c r="A63" s="393"/>
      <c r="B63" s="394"/>
      <c r="C63" s="395"/>
      <c r="D63" s="396"/>
      <c r="E63" s="396"/>
      <c r="F63" s="395"/>
      <c r="G63" s="405"/>
    </row>
    <row r="64" spans="1:7" ht="26">
      <c r="A64" s="383"/>
      <c r="B64" s="398" t="s">
        <v>6507</v>
      </c>
      <c r="C64" s="385"/>
      <c r="D64" s="386"/>
      <c r="E64" s="386"/>
      <c r="F64" s="385"/>
      <c r="G64" s="405"/>
    </row>
    <row r="65" spans="1:7" ht="13">
      <c r="A65" s="383"/>
      <c r="B65" s="391" t="s">
        <v>6508</v>
      </c>
      <c r="C65" s="920"/>
      <c r="D65" s="386">
        <v>15</v>
      </c>
      <c r="E65" s="387" t="s">
        <v>411</v>
      </c>
      <c r="F65" s="385">
        <f t="shared" ref="F65:F77" si="3">D65*C65</f>
        <v>0</v>
      </c>
      <c r="G65" s="377"/>
    </row>
    <row r="66" spans="1:7" ht="13">
      <c r="A66" s="379"/>
      <c r="B66" s="400" t="s">
        <v>6509</v>
      </c>
      <c r="C66" s="922"/>
      <c r="D66" s="386">
        <v>370</v>
      </c>
      <c r="E66" s="401" t="s">
        <v>411</v>
      </c>
      <c r="F66" s="385">
        <f t="shared" si="3"/>
        <v>0</v>
      </c>
      <c r="G66" s="377"/>
    </row>
    <row r="67" spans="1:7" ht="13">
      <c r="A67" s="383"/>
      <c r="B67" s="391" t="s">
        <v>6510</v>
      </c>
      <c r="C67" s="920"/>
      <c r="D67" s="386">
        <v>90</v>
      </c>
      <c r="E67" s="387" t="s">
        <v>411</v>
      </c>
      <c r="F67" s="385">
        <f t="shared" si="3"/>
        <v>0</v>
      </c>
      <c r="G67" s="377"/>
    </row>
    <row r="68" spans="1:7" ht="13">
      <c r="A68" s="383"/>
      <c r="B68" s="391" t="s">
        <v>6511</v>
      </c>
      <c r="C68" s="920"/>
      <c r="D68" s="386">
        <v>794</v>
      </c>
      <c r="E68" s="387" t="s">
        <v>411</v>
      </c>
      <c r="F68" s="385">
        <f t="shared" si="3"/>
        <v>0</v>
      </c>
      <c r="G68" s="377"/>
    </row>
    <row r="69" spans="1:7" ht="13">
      <c r="A69" s="383"/>
      <c r="B69" s="391" t="s">
        <v>6512</v>
      </c>
      <c r="C69" s="920"/>
      <c r="D69" s="386">
        <f>SUM(D65:D68)</f>
        <v>1269</v>
      </c>
      <c r="E69" s="387" t="s">
        <v>411</v>
      </c>
      <c r="F69" s="385">
        <f t="shared" si="3"/>
        <v>0</v>
      </c>
      <c r="G69" s="377"/>
    </row>
    <row r="70" spans="1:7" ht="13">
      <c r="A70" s="379"/>
      <c r="B70" s="399" t="s">
        <v>6513</v>
      </c>
      <c r="C70" s="922"/>
      <c r="D70" s="386">
        <v>100</v>
      </c>
      <c r="E70" s="401" t="s">
        <v>411</v>
      </c>
      <c r="F70" s="385">
        <f t="shared" si="3"/>
        <v>0</v>
      </c>
      <c r="G70" s="377"/>
    </row>
    <row r="71" spans="1:7" ht="13">
      <c r="A71" s="383"/>
      <c r="B71" s="391" t="s">
        <v>6514</v>
      </c>
      <c r="C71" s="920"/>
      <c r="D71" s="386">
        <v>70</v>
      </c>
      <c r="E71" s="387" t="s">
        <v>6232</v>
      </c>
      <c r="F71" s="385">
        <f t="shared" si="3"/>
        <v>0</v>
      </c>
      <c r="G71" s="377"/>
    </row>
    <row r="72" spans="1:7" ht="13">
      <c r="A72" s="383"/>
      <c r="B72" s="391" t="s">
        <v>6515</v>
      </c>
      <c r="C72" s="920"/>
      <c r="D72" s="386">
        <v>57</v>
      </c>
      <c r="E72" s="387" t="s">
        <v>6232</v>
      </c>
      <c r="F72" s="385">
        <f t="shared" si="3"/>
        <v>0</v>
      </c>
      <c r="G72" s="377"/>
    </row>
    <row r="73" spans="1:7" ht="26">
      <c r="A73" s="383"/>
      <c r="B73" s="391" t="s">
        <v>6516</v>
      </c>
      <c r="C73" s="920"/>
      <c r="D73" s="386">
        <v>10</v>
      </c>
      <c r="E73" s="387" t="s">
        <v>411</v>
      </c>
      <c r="F73" s="385">
        <f t="shared" si="3"/>
        <v>0</v>
      </c>
      <c r="G73" s="377"/>
    </row>
    <row r="74" spans="1:7" ht="26">
      <c r="A74" s="383"/>
      <c r="B74" s="391" t="s">
        <v>6517</v>
      </c>
      <c r="C74" s="920"/>
      <c r="D74" s="386">
        <v>20</v>
      </c>
      <c r="E74" s="387" t="s">
        <v>411</v>
      </c>
      <c r="F74" s="385">
        <f t="shared" si="3"/>
        <v>0</v>
      </c>
      <c r="G74" s="377"/>
    </row>
    <row r="75" spans="1:7" ht="13">
      <c r="A75" s="383"/>
      <c r="B75" s="391" t="s">
        <v>6518</v>
      </c>
      <c r="C75" s="920"/>
      <c r="D75" s="386">
        <v>250</v>
      </c>
      <c r="E75" s="387" t="s">
        <v>411</v>
      </c>
      <c r="F75" s="385">
        <f t="shared" si="3"/>
        <v>0</v>
      </c>
      <c r="G75" s="377"/>
    </row>
    <row r="76" spans="1:7" ht="13">
      <c r="A76" s="383"/>
      <c r="B76" s="391" t="s">
        <v>6519</v>
      </c>
      <c r="C76" s="920"/>
      <c r="D76" s="386">
        <v>1</v>
      </c>
      <c r="E76" s="387" t="s">
        <v>6232</v>
      </c>
      <c r="F76" s="385">
        <f t="shared" si="3"/>
        <v>0</v>
      </c>
      <c r="G76" s="377"/>
    </row>
    <row r="77" spans="1:7" ht="13">
      <c r="A77" s="383"/>
      <c r="B77" s="391" t="s">
        <v>6520</v>
      </c>
      <c r="C77" s="920"/>
      <c r="D77" s="386">
        <v>1</v>
      </c>
      <c r="E77" s="387" t="s">
        <v>6232</v>
      </c>
      <c r="F77" s="385">
        <f t="shared" si="3"/>
        <v>0</v>
      </c>
      <c r="G77" s="377"/>
    </row>
    <row r="78" spans="1:7" ht="13">
      <c r="A78" s="383"/>
      <c r="B78" s="407"/>
      <c r="C78" s="408"/>
      <c r="D78" s="386"/>
      <c r="E78" s="387"/>
      <c r="F78" s="408">
        <f>SUM(F65:F77)</f>
        <v>0</v>
      </c>
      <c r="G78" s="392">
        <f>SUM(F78)</f>
        <v>0</v>
      </c>
    </row>
    <row r="79" spans="1:7" ht="13">
      <c r="A79" s="393"/>
      <c r="B79" s="394"/>
      <c r="C79" s="395"/>
      <c r="D79" s="396"/>
      <c r="E79" s="409"/>
      <c r="F79" s="395"/>
      <c r="G79" s="405"/>
    </row>
    <row r="80" spans="1:7" ht="13">
      <c r="A80" s="379"/>
      <c r="B80" s="410" t="s">
        <v>6521</v>
      </c>
      <c r="C80" s="920"/>
      <c r="D80" s="386">
        <v>1</v>
      </c>
      <c r="E80" s="387" t="s">
        <v>6232</v>
      </c>
      <c r="F80" s="408">
        <f t="shared" ref="F80:F82" si="4">D80*C80</f>
        <v>0</v>
      </c>
      <c r="G80" s="411">
        <f t="shared" ref="G80:G82" si="5">SUM(F80)</f>
        <v>0</v>
      </c>
    </row>
    <row r="81" spans="1:7" ht="13">
      <c r="A81" s="379"/>
      <c r="B81" s="410" t="s">
        <v>6522</v>
      </c>
      <c r="C81" s="920"/>
      <c r="D81" s="386">
        <v>1</v>
      </c>
      <c r="E81" s="387" t="s">
        <v>6232</v>
      </c>
      <c r="F81" s="408">
        <f t="shared" si="4"/>
        <v>0</v>
      </c>
      <c r="G81" s="392">
        <f t="shared" si="5"/>
        <v>0</v>
      </c>
    </row>
    <row r="82" spans="1:7" ht="13">
      <c r="A82" s="379"/>
      <c r="B82" s="410" t="s">
        <v>6523</v>
      </c>
      <c r="C82" s="920"/>
      <c r="D82" s="386">
        <v>1</v>
      </c>
      <c r="E82" s="387" t="s">
        <v>6232</v>
      </c>
      <c r="F82" s="408">
        <f t="shared" si="4"/>
        <v>0</v>
      </c>
      <c r="G82" s="411">
        <f t="shared" si="5"/>
        <v>0</v>
      </c>
    </row>
    <row r="83" spans="1:7" ht="13">
      <c r="A83" s="393"/>
      <c r="B83" s="394"/>
      <c r="C83" s="395"/>
      <c r="D83" s="396"/>
      <c r="E83" s="409"/>
      <c r="F83" s="395"/>
      <c r="G83" s="412"/>
    </row>
    <row r="84" spans="1:7" ht="15.5">
      <c r="A84" s="407"/>
      <c r="B84" s="413" t="s">
        <v>6524</v>
      </c>
      <c r="C84" s="408"/>
      <c r="D84" s="386"/>
      <c r="E84" s="387"/>
      <c r="F84" s="414">
        <f>G84</f>
        <v>0</v>
      </c>
      <c r="G84" s="412">
        <f>SUM(G1:G83)</f>
        <v>0</v>
      </c>
    </row>
  </sheetData>
  <pageMargins left="0.78749999999999998" right="0.78749999999999998" top="1.4694444444444399" bottom="0.78749999999999998" header="0.78749999999999998" footer="0.511811023622047"/>
  <pageSetup paperSize="9" orientation="portrait" useFirstPageNumber="1" horizontalDpi="300" verticalDpi="300"/>
  <headerFooter>
    <oddHeader>&amp;C&amp;"Arial Narrow,obyčejné"&amp;12MaR - ROZPOČET
&amp;10DOMOV SENIORŮ BOROHRÁDEK
PŘÍSTAVBA A STAVEBNÍ ÚPRAVY
SO-01 HLAVNÍ BUDOVA</oddHead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pageSetUpPr fitToPage="1"/>
  </sheetPr>
  <dimension ref="B2:BM135"/>
  <sheetViews>
    <sheetView showGridLines="0" workbookViewId="0">
      <selection activeCell="E2" sqref="E2"/>
    </sheetView>
  </sheetViews>
  <sheetFormatPr defaultRowHeight="10"/>
  <cols>
    <col min="1" max="1" width="7.77734375" customWidth="1"/>
    <col min="2" max="2" width="1" customWidth="1"/>
    <col min="3" max="3" width="4" customWidth="1"/>
    <col min="4" max="4" width="4.109375" customWidth="1"/>
    <col min="5" max="5" width="16.109375" customWidth="1"/>
    <col min="6" max="6" width="48.109375" customWidth="1"/>
    <col min="7" max="7" width="7" customWidth="1"/>
    <col min="8" max="8" width="13.33203125" customWidth="1"/>
    <col min="9" max="9" width="15" customWidth="1"/>
    <col min="10" max="10" width="21.109375" customWidth="1"/>
    <col min="11" max="11" width="21.109375" hidden="1" customWidth="1"/>
    <col min="12" max="12" width="8.77734375" customWidth="1"/>
    <col min="13" max="13" width="10.33203125" hidden="1" customWidth="1"/>
    <col min="14" max="14" width="9.109375" hidden="1"/>
    <col min="15" max="20" width="13.44140625" hidden="1" customWidth="1"/>
    <col min="21" max="21" width="15.44140625" hidden="1" customWidth="1"/>
    <col min="22" max="22" width="11.6640625" customWidth="1"/>
    <col min="23" max="23" width="15.44140625" customWidth="1"/>
    <col min="24" max="24" width="11.6640625" customWidth="1"/>
    <col min="25" max="25" width="14.109375" customWidth="1"/>
    <col min="26" max="26" width="10.44140625" customWidth="1"/>
    <col min="27" max="27" width="14.109375" customWidth="1"/>
    <col min="28" max="28" width="15.44140625" customWidth="1"/>
    <col min="29" max="29" width="10.44140625" customWidth="1"/>
    <col min="30" max="30" width="14.109375" customWidth="1"/>
    <col min="31" max="31" width="15.44140625" customWidth="1"/>
    <col min="44" max="65" width="9.109375" hidden="1"/>
  </cols>
  <sheetData>
    <row r="2" spans="2:46" ht="37" customHeight="1">
      <c r="L2" s="980" t="s">
        <v>5</v>
      </c>
      <c r="M2" s="981"/>
      <c r="N2" s="981"/>
      <c r="O2" s="981"/>
      <c r="P2" s="981"/>
      <c r="Q2" s="981"/>
      <c r="R2" s="981"/>
      <c r="S2" s="981"/>
      <c r="T2" s="981"/>
      <c r="U2" s="981"/>
      <c r="V2" s="981"/>
      <c r="AT2" s="16" t="s">
        <v>89</v>
      </c>
    </row>
    <row r="3" spans="2:46" ht="7" customHeight="1">
      <c r="B3" s="17"/>
      <c r="C3" s="18"/>
      <c r="D3" s="18"/>
      <c r="E3" s="18"/>
      <c r="F3" s="18"/>
      <c r="G3" s="18"/>
      <c r="H3" s="18"/>
      <c r="I3" s="18"/>
      <c r="J3" s="18"/>
      <c r="K3" s="18"/>
      <c r="L3" s="19"/>
      <c r="AT3" s="16" t="s">
        <v>80</v>
      </c>
    </row>
    <row r="4" spans="2:46" ht="25" customHeight="1">
      <c r="B4" s="19"/>
      <c r="D4" s="20" t="s">
        <v>127</v>
      </c>
      <c r="L4" s="19"/>
      <c r="M4" s="89" t="s">
        <v>10</v>
      </c>
      <c r="AT4" s="16" t="s">
        <v>3</v>
      </c>
    </row>
    <row r="5" spans="2:46" ht="7" customHeight="1">
      <c r="B5" s="19"/>
      <c r="L5" s="19"/>
    </row>
    <row r="6" spans="2:46" ht="12" customHeight="1">
      <c r="B6" s="19"/>
      <c r="D6" s="25" t="s">
        <v>14</v>
      </c>
      <c r="L6" s="19"/>
    </row>
    <row r="7" spans="2:46" ht="27.75" customHeight="1">
      <c r="B7" s="19"/>
      <c r="E7" s="1007" t="str">
        <f>'Rekapitulace stavby'!K6</f>
        <v>DOMOV SENIORŮ BOROHRÁDEK PŘÍSTAVBA A STAVEBNÍ ÚPRAVY</v>
      </c>
      <c r="F7" s="1008"/>
      <c r="G7" s="1008"/>
      <c r="H7" s="1008"/>
      <c r="L7" s="19"/>
    </row>
    <row r="8" spans="2:46" ht="12" customHeight="1">
      <c r="B8" s="19"/>
      <c r="D8" s="25" t="s">
        <v>128</v>
      </c>
      <c r="L8" s="19"/>
    </row>
    <row r="9" spans="2:46" s="1" customFormat="1" ht="16.399999999999999" customHeight="1">
      <c r="B9" s="28"/>
      <c r="E9" s="1007" t="s">
        <v>202</v>
      </c>
      <c r="F9" s="1009"/>
      <c r="G9" s="1009"/>
      <c r="H9" s="1009"/>
      <c r="L9" s="28"/>
    </row>
    <row r="10" spans="2:46" s="1" customFormat="1" ht="12" customHeight="1">
      <c r="B10" s="28"/>
      <c r="D10" s="25" t="s">
        <v>203</v>
      </c>
      <c r="L10" s="28"/>
    </row>
    <row r="11" spans="2:46" s="1" customFormat="1" ht="16.399999999999999" customHeight="1">
      <c r="B11" s="28"/>
      <c r="E11" s="1003" t="s">
        <v>204</v>
      </c>
      <c r="F11" s="1009"/>
      <c r="G11" s="1009"/>
      <c r="H11" s="1009"/>
      <c r="L11" s="28"/>
    </row>
    <row r="12" spans="2:46" s="1" customFormat="1">
      <c r="B12" s="28"/>
      <c r="L12" s="28"/>
    </row>
    <row r="13" spans="2:46" s="1" customFormat="1" ht="12" customHeight="1">
      <c r="B13" s="28"/>
      <c r="D13" s="25" t="s">
        <v>16</v>
      </c>
      <c r="F13" s="23" t="s">
        <v>1</v>
      </c>
      <c r="I13" s="25" t="s">
        <v>17</v>
      </c>
      <c r="J13" s="23" t="s">
        <v>1</v>
      </c>
      <c r="L13" s="28"/>
    </row>
    <row r="14" spans="2:46" s="1" customFormat="1" ht="12" customHeight="1">
      <c r="B14" s="28"/>
      <c r="D14" s="25" t="s">
        <v>18</v>
      </c>
      <c r="F14" s="23" t="str">
        <f>'Rekapitulace stavby'!K8</f>
        <v>DpS Borohrádek, st.p.č.243,722,p.p.č.187</v>
      </c>
      <c r="I14" s="25" t="s">
        <v>19</v>
      </c>
      <c r="J14" s="48" t="str">
        <f>'Rekapitulace stavby'!AN8</f>
        <v>10. 6. 2024</v>
      </c>
      <c r="L14" s="28"/>
    </row>
    <row r="15" spans="2:46" s="1" customFormat="1" ht="10.9" customHeight="1">
      <c r="B15" s="28"/>
      <c r="L15" s="28"/>
    </row>
    <row r="16" spans="2:46" s="1" customFormat="1" ht="12" customHeight="1">
      <c r="B16" s="28"/>
      <c r="D16" s="25" t="s">
        <v>21</v>
      </c>
      <c r="I16" s="25" t="s">
        <v>22</v>
      </c>
      <c r="J16" s="23" t="s">
        <v>1</v>
      </c>
      <c r="L16" s="28"/>
    </row>
    <row r="17" spans="2:12" s="1" customFormat="1" ht="18" customHeight="1">
      <c r="B17" s="28"/>
      <c r="E17" s="23" t="str">
        <f>'Rekapitulace stavby'!E11</f>
        <v>Královehradecký kraj,Pivovarské nám.1245 H.Králové</v>
      </c>
      <c r="I17" s="25" t="s">
        <v>23</v>
      </c>
      <c r="J17" s="23" t="s">
        <v>1</v>
      </c>
      <c r="L17" s="28"/>
    </row>
    <row r="18" spans="2:12" s="1" customFormat="1" ht="7" customHeight="1">
      <c r="B18" s="28"/>
      <c r="L18" s="28"/>
    </row>
    <row r="19" spans="2:12" s="1" customFormat="1" ht="12" customHeight="1">
      <c r="B19" s="28"/>
      <c r="D19" s="25" t="s">
        <v>24</v>
      </c>
      <c r="I19" s="25" t="s">
        <v>22</v>
      </c>
      <c r="J19" s="23" t="s">
        <v>1</v>
      </c>
      <c r="L19" s="28"/>
    </row>
    <row r="20" spans="2:12" s="1" customFormat="1" ht="18" customHeight="1">
      <c r="B20" s="28"/>
      <c r="E20" s="23" t="str">
        <f>'Rekapitulace stavby'!E14</f>
        <v>VZ</v>
      </c>
      <c r="I20" s="25" t="s">
        <v>23</v>
      </c>
      <c r="J20" s="23" t="s">
        <v>1</v>
      </c>
      <c r="L20" s="28"/>
    </row>
    <row r="21" spans="2:12" s="1" customFormat="1" ht="7" customHeight="1">
      <c r="B21" s="28"/>
      <c r="L21" s="28"/>
    </row>
    <row r="22" spans="2:12" s="1" customFormat="1" ht="12" customHeight="1">
      <c r="B22" s="28"/>
      <c r="D22" s="25" t="s">
        <v>26</v>
      </c>
      <c r="I22" s="25" t="s">
        <v>22</v>
      </c>
      <c r="J22" s="23" t="s">
        <v>1</v>
      </c>
      <c r="L22" s="28"/>
    </row>
    <row r="23" spans="2:12" s="1" customFormat="1" ht="18" customHeight="1">
      <c r="B23" s="28"/>
      <c r="E23" s="23" t="str">
        <f>'Rekapitulace stavby'!E17</f>
        <v>Proxion, Hurdálková 206 547 01 Náchod</v>
      </c>
      <c r="I23" s="25" t="s">
        <v>23</v>
      </c>
      <c r="J23" s="23" t="s">
        <v>1</v>
      </c>
      <c r="L23" s="28"/>
    </row>
    <row r="24" spans="2:12" s="1" customFormat="1" ht="7" customHeight="1">
      <c r="B24" s="28"/>
      <c r="L24" s="28"/>
    </row>
    <row r="25" spans="2:12" s="1" customFormat="1" ht="12" customHeight="1">
      <c r="B25" s="28"/>
      <c r="D25" s="25" t="s">
        <v>28</v>
      </c>
      <c r="I25" s="25" t="s">
        <v>22</v>
      </c>
      <c r="J25" s="23" t="s">
        <v>29</v>
      </c>
      <c r="L25" s="28"/>
    </row>
    <row r="26" spans="2:12" s="1" customFormat="1" ht="18" customHeight="1">
      <c r="B26" s="28"/>
      <c r="E26" s="23" t="s">
        <v>30</v>
      </c>
      <c r="I26" s="25" t="s">
        <v>23</v>
      </c>
      <c r="J26" s="23" t="s">
        <v>1</v>
      </c>
      <c r="L26" s="28"/>
    </row>
    <row r="27" spans="2:12" s="1" customFormat="1" ht="7" customHeight="1">
      <c r="B27" s="28"/>
      <c r="L27" s="28"/>
    </row>
    <row r="28" spans="2:12" s="1" customFormat="1" ht="12" customHeight="1">
      <c r="B28" s="28"/>
      <c r="D28" s="25" t="s">
        <v>31</v>
      </c>
      <c r="L28" s="28"/>
    </row>
    <row r="29" spans="2:12" s="7" customFormat="1" ht="16.399999999999999" customHeight="1">
      <c r="B29" s="90"/>
      <c r="E29" s="995" t="s">
        <v>1</v>
      </c>
      <c r="F29" s="995"/>
      <c r="G29" s="995"/>
      <c r="H29" s="995"/>
      <c r="L29" s="90"/>
    </row>
    <row r="30" spans="2:12" s="1" customFormat="1" ht="7" customHeight="1">
      <c r="B30" s="28"/>
      <c r="L30" s="28"/>
    </row>
    <row r="31" spans="2:12" s="1" customFormat="1" ht="7" customHeight="1">
      <c r="B31" s="28"/>
      <c r="D31" s="49"/>
      <c r="E31" s="49"/>
      <c r="F31" s="49"/>
      <c r="G31" s="49"/>
      <c r="H31" s="49"/>
      <c r="I31" s="49"/>
      <c r="J31" s="49"/>
      <c r="K31" s="49"/>
      <c r="L31" s="28"/>
    </row>
    <row r="32" spans="2:12" s="1" customFormat="1" ht="25.4" customHeight="1">
      <c r="B32" s="28"/>
      <c r="D32" s="91" t="s">
        <v>32</v>
      </c>
      <c r="J32" s="62">
        <f>ROUND(J122, 2)</f>
        <v>0</v>
      </c>
      <c r="L32" s="28"/>
    </row>
    <row r="33" spans="2:12" s="1" customFormat="1" ht="7" customHeight="1">
      <c r="B33" s="28"/>
      <c r="D33" s="49"/>
      <c r="E33" s="49"/>
      <c r="F33" s="49"/>
      <c r="G33" s="49"/>
      <c r="H33" s="49"/>
      <c r="I33" s="49"/>
      <c r="J33" s="49"/>
      <c r="K33" s="49"/>
      <c r="L33" s="28"/>
    </row>
    <row r="34" spans="2:12" s="1" customFormat="1" ht="14.5" customHeight="1">
      <c r="B34" s="28"/>
      <c r="F34" s="31" t="s">
        <v>34</v>
      </c>
      <c r="I34" s="31" t="s">
        <v>33</v>
      </c>
      <c r="J34" s="31" t="s">
        <v>35</v>
      </c>
      <c r="L34" s="28"/>
    </row>
    <row r="35" spans="2:12" s="1" customFormat="1" ht="14.5" customHeight="1">
      <c r="B35" s="28"/>
      <c r="D35" s="51" t="s">
        <v>36</v>
      </c>
      <c r="E35" s="25" t="s">
        <v>37</v>
      </c>
      <c r="F35" s="82">
        <f>ROUND((SUM(BE122:BE134)),  2)</f>
        <v>0</v>
      </c>
      <c r="I35" s="92">
        <v>0.21</v>
      </c>
      <c r="J35" s="82">
        <f>ROUND(((SUM(BE122:BE134))*I35),  2)</f>
        <v>0</v>
      </c>
      <c r="L35" s="28"/>
    </row>
    <row r="36" spans="2:12" s="1" customFormat="1" ht="14.5" customHeight="1">
      <c r="B36" s="28"/>
      <c r="E36" s="25" t="s">
        <v>38</v>
      </c>
      <c r="F36" s="82">
        <f>ROUND((SUM(BF122:BF134)),  2)</f>
        <v>0</v>
      </c>
      <c r="I36" s="92">
        <v>0.12</v>
      </c>
      <c r="J36" s="82">
        <f>ROUND(((SUM(BF122:BF134))*I36),  2)</f>
        <v>0</v>
      </c>
      <c r="L36" s="28"/>
    </row>
    <row r="37" spans="2:12" s="1" customFormat="1" ht="14.5" hidden="1" customHeight="1">
      <c r="B37" s="28"/>
      <c r="E37" s="25" t="s">
        <v>39</v>
      </c>
      <c r="F37" s="82">
        <f>ROUND((SUM(BG122:BG134)),  2)</f>
        <v>0</v>
      </c>
      <c r="I37" s="92">
        <v>0.21</v>
      </c>
      <c r="J37" s="82">
        <f>0</f>
        <v>0</v>
      </c>
      <c r="L37" s="28"/>
    </row>
    <row r="38" spans="2:12" s="1" customFormat="1" ht="14.5" hidden="1" customHeight="1">
      <c r="B38" s="28"/>
      <c r="E38" s="25" t="s">
        <v>40</v>
      </c>
      <c r="F38" s="82">
        <f>ROUND((SUM(BH122:BH134)),  2)</f>
        <v>0</v>
      </c>
      <c r="I38" s="92">
        <v>0.12</v>
      </c>
      <c r="J38" s="82">
        <f>0</f>
        <v>0</v>
      </c>
      <c r="L38" s="28"/>
    </row>
    <row r="39" spans="2:12" s="1" customFormat="1" ht="14.5" hidden="1" customHeight="1">
      <c r="B39" s="28"/>
      <c r="E39" s="25" t="s">
        <v>41</v>
      </c>
      <c r="F39" s="82">
        <f>ROUND((SUM(BI122:BI134)),  2)</f>
        <v>0</v>
      </c>
      <c r="I39" s="92">
        <v>0</v>
      </c>
      <c r="J39" s="82">
        <f>0</f>
        <v>0</v>
      </c>
      <c r="L39" s="28"/>
    </row>
    <row r="40" spans="2:12" s="1" customFormat="1" ht="7" customHeight="1">
      <c r="B40" s="28"/>
      <c r="L40" s="28"/>
    </row>
    <row r="41" spans="2:12" s="1" customFormat="1" ht="25.4" customHeight="1">
      <c r="B41" s="28"/>
      <c r="C41" s="93"/>
      <c r="D41" s="94" t="s">
        <v>42</v>
      </c>
      <c r="E41" s="53"/>
      <c r="F41" s="53"/>
      <c r="G41" s="95" t="s">
        <v>43</v>
      </c>
      <c r="H41" s="96" t="s">
        <v>44</v>
      </c>
      <c r="I41" s="53"/>
      <c r="J41" s="97">
        <f>SUM(J32:J39)</f>
        <v>0</v>
      </c>
      <c r="K41" s="98"/>
      <c r="L41" s="28"/>
    </row>
    <row r="42" spans="2:12" s="1" customFormat="1" ht="14.5" customHeight="1">
      <c r="B42" s="28"/>
      <c r="L42" s="28"/>
    </row>
    <row r="43" spans="2:12" ht="14.5" customHeight="1">
      <c r="B43" s="19"/>
      <c r="L43" s="19"/>
    </row>
    <row r="44" spans="2:12" ht="14.5" customHeight="1">
      <c r="B44" s="19"/>
      <c r="L44" s="19"/>
    </row>
    <row r="45" spans="2:12" ht="14.5" customHeight="1">
      <c r="B45" s="19"/>
      <c r="L45" s="19"/>
    </row>
    <row r="46" spans="2:12" ht="14.5" customHeight="1">
      <c r="B46" s="19"/>
      <c r="L46" s="19"/>
    </row>
    <row r="47" spans="2:12" ht="14.5" customHeight="1">
      <c r="B47" s="19"/>
      <c r="L47" s="19"/>
    </row>
    <row r="48" spans="2:12" ht="14.5" customHeight="1">
      <c r="B48" s="19"/>
      <c r="L48" s="19"/>
    </row>
    <row r="49" spans="2:12" ht="14.5" customHeight="1">
      <c r="B49" s="19"/>
      <c r="L49" s="19"/>
    </row>
    <row r="50" spans="2:12" s="1" customFormat="1" ht="14.5" customHeight="1">
      <c r="B50" s="28"/>
      <c r="D50" s="37" t="s">
        <v>45</v>
      </c>
      <c r="E50" s="38"/>
      <c r="F50" s="38"/>
      <c r="G50" s="37" t="s">
        <v>46</v>
      </c>
      <c r="H50" s="38"/>
      <c r="I50" s="38"/>
      <c r="J50" s="38"/>
      <c r="K50" s="38"/>
      <c r="L50" s="28"/>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5">
      <c r="B61" s="28"/>
      <c r="D61" s="39" t="s">
        <v>47</v>
      </c>
      <c r="E61" s="30"/>
      <c r="F61" s="99" t="s">
        <v>48</v>
      </c>
      <c r="G61" s="39" t="s">
        <v>47</v>
      </c>
      <c r="H61" s="30"/>
      <c r="I61" s="30"/>
      <c r="J61" s="100" t="s">
        <v>48</v>
      </c>
      <c r="K61" s="30"/>
      <c r="L61" s="28"/>
    </row>
    <row r="62" spans="2:12">
      <c r="B62" s="19"/>
      <c r="L62" s="19"/>
    </row>
    <row r="63" spans="2:12">
      <c r="B63" s="19"/>
      <c r="L63" s="19"/>
    </row>
    <row r="64" spans="2:12">
      <c r="B64" s="19"/>
      <c r="L64" s="19"/>
    </row>
    <row r="65" spans="2:12" s="1" customFormat="1" ht="13">
      <c r="B65" s="28"/>
      <c r="D65" s="37" t="s">
        <v>49</v>
      </c>
      <c r="E65" s="38"/>
      <c r="F65" s="38"/>
      <c r="G65" s="37" t="s">
        <v>50</v>
      </c>
      <c r="H65" s="38"/>
      <c r="I65" s="38"/>
      <c r="J65" s="38"/>
      <c r="K65" s="38"/>
      <c r="L65" s="28"/>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5">
      <c r="B76" s="28"/>
      <c r="D76" s="39" t="s">
        <v>47</v>
      </c>
      <c r="E76" s="30"/>
      <c r="F76" s="99" t="s">
        <v>48</v>
      </c>
      <c r="G76" s="39" t="s">
        <v>47</v>
      </c>
      <c r="H76" s="30"/>
      <c r="I76" s="30"/>
      <c r="J76" s="100" t="s">
        <v>48</v>
      </c>
      <c r="K76" s="30"/>
      <c r="L76" s="28"/>
    </row>
    <row r="77" spans="2:12" s="1" customFormat="1" ht="14.5" customHeight="1">
      <c r="B77" s="40"/>
      <c r="C77" s="41"/>
      <c r="D77" s="41"/>
      <c r="E77" s="41"/>
      <c r="F77" s="41"/>
      <c r="G77" s="41"/>
      <c r="H77" s="41"/>
      <c r="I77" s="41"/>
      <c r="J77" s="41"/>
      <c r="K77" s="41"/>
      <c r="L77" s="28"/>
    </row>
    <row r="81" spans="2:12" s="1" customFormat="1" ht="7" customHeight="1">
      <c r="B81" s="42"/>
      <c r="C81" s="43"/>
      <c r="D81" s="43"/>
      <c r="E81" s="43"/>
      <c r="F81" s="43"/>
      <c r="G81" s="43"/>
      <c r="H81" s="43"/>
      <c r="I81" s="43"/>
      <c r="J81" s="43"/>
      <c r="K81" s="43"/>
      <c r="L81" s="28"/>
    </row>
    <row r="82" spans="2:12" s="1" customFormat="1" ht="25" customHeight="1">
      <c r="B82" s="28"/>
      <c r="C82" s="20" t="s">
        <v>130</v>
      </c>
      <c r="L82" s="28"/>
    </row>
    <row r="83" spans="2:12" s="1" customFormat="1" ht="7" customHeight="1">
      <c r="B83" s="28"/>
      <c r="L83" s="28"/>
    </row>
    <row r="84" spans="2:12" s="1" customFormat="1" ht="12" customHeight="1">
      <c r="B84" s="28"/>
      <c r="C84" s="25" t="s">
        <v>14</v>
      </c>
      <c r="L84" s="28"/>
    </row>
    <row r="85" spans="2:12" s="1" customFormat="1" ht="27.75" customHeight="1">
      <c r="B85" s="28"/>
      <c r="E85" s="1007" t="str">
        <f>E7</f>
        <v>DOMOV SENIORŮ BOROHRÁDEK PŘÍSTAVBA A STAVEBNÍ ÚPRAVY</v>
      </c>
      <c r="F85" s="1008"/>
      <c r="G85" s="1008"/>
      <c r="H85" s="1008"/>
      <c r="L85" s="28"/>
    </row>
    <row r="86" spans="2:12" ht="12" customHeight="1">
      <c r="B86" s="19"/>
      <c r="C86" s="25" t="s">
        <v>128</v>
      </c>
      <c r="L86" s="19"/>
    </row>
    <row r="87" spans="2:12" s="1" customFormat="1" ht="16.399999999999999" customHeight="1">
      <c r="B87" s="28"/>
      <c r="E87" s="1007" t="s">
        <v>202</v>
      </c>
      <c r="F87" s="1009"/>
      <c r="G87" s="1009"/>
      <c r="H87" s="1009"/>
      <c r="L87" s="28"/>
    </row>
    <row r="88" spans="2:12" s="1" customFormat="1" ht="12" customHeight="1">
      <c r="B88" s="28"/>
      <c r="C88" s="25" t="s">
        <v>203</v>
      </c>
      <c r="L88" s="28"/>
    </row>
    <row r="89" spans="2:12" s="1" customFormat="1" ht="16.399999999999999" customHeight="1">
      <c r="B89" s="28"/>
      <c r="E89" s="1003" t="str">
        <f>E11</f>
        <v>ON 02.01. - Ostatní náklady</v>
      </c>
      <c r="F89" s="1009"/>
      <c r="G89" s="1009"/>
      <c r="H89" s="1009"/>
      <c r="L89" s="28"/>
    </row>
    <row r="90" spans="2:12" s="1" customFormat="1" ht="7" customHeight="1">
      <c r="B90" s="28"/>
      <c r="L90" s="28"/>
    </row>
    <row r="91" spans="2:12" s="1" customFormat="1" ht="12" customHeight="1">
      <c r="B91" s="28"/>
      <c r="C91" s="25" t="s">
        <v>18</v>
      </c>
      <c r="F91" s="23" t="str">
        <f>F14</f>
        <v>DpS Borohrádek, st.p.č.243,722,p.p.č.187</v>
      </c>
      <c r="I91" s="25" t="s">
        <v>19</v>
      </c>
      <c r="J91" s="48" t="str">
        <f>IF(J14="","",J14)</f>
        <v>10. 6. 2024</v>
      </c>
      <c r="L91" s="28"/>
    </row>
    <row r="92" spans="2:12" s="1" customFormat="1" ht="7" customHeight="1">
      <c r="B92" s="28"/>
      <c r="L92" s="28"/>
    </row>
    <row r="93" spans="2:12" s="1" customFormat="1" ht="15.4" customHeight="1">
      <c r="B93" s="28"/>
      <c r="C93" s="25" t="s">
        <v>21</v>
      </c>
      <c r="F93" s="23" t="str">
        <f>E17</f>
        <v>Královehradecký kraj,Pivovarské nám.1245 H.Králové</v>
      </c>
      <c r="I93" s="25" t="s">
        <v>26</v>
      </c>
      <c r="J93" s="26" t="str">
        <f>E23</f>
        <v>Proxion, Hurdálková 206 547 01 Náchod</v>
      </c>
      <c r="L93" s="28"/>
    </row>
    <row r="94" spans="2:12" s="1" customFormat="1" ht="15.4" customHeight="1">
      <c r="B94" s="28"/>
      <c r="C94" s="25" t="s">
        <v>24</v>
      </c>
      <c r="F94" s="23" t="str">
        <f>IF(E20="","",E20)</f>
        <v>VZ</v>
      </c>
      <c r="I94" s="25" t="s">
        <v>28</v>
      </c>
      <c r="J94" s="26" t="str">
        <f>E26</f>
        <v>Ivan Mezera</v>
      </c>
      <c r="L94" s="28"/>
    </row>
    <row r="95" spans="2:12" s="1" customFormat="1" ht="10.4" customHeight="1">
      <c r="B95" s="28"/>
      <c r="L95" s="28"/>
    </row>
    <row r="96" spans="2:12" s="1" customFormat="1" ht="29.25" customHeight="1">
      <c r="B96" s="28"/>
      <c r="C96" s="101" t="s">
        <v>131</v>
      </c>
      <c r="D96" s="93"/>
      <c r="E96" s="93"/>
      <c r="F96" s="93"/>
      <c r="G96" s="93"/>
      <c r="H96" s="93"/>
      <c r="I96" s="93"/>
      <c r="J96" s="102" t="s">
        <v>132</v>
      </c>
      <c r="K96" s="93"/>
      <c r="L96" s="28"/>
    </row>
    <row r="97" spans="2:47" s="1" customFormat="1" ht="10.4" customHeight="1">
      <c r="B97" s="28"/>
      <c r="L97" s="28"/>
    </row>
    <row r="98" spans="2:47" s="1" customFormat="1" ht="22.9" customHeight="1">
      <c r="B98" s="28"/>
      <c r="C98" s="103" t="s">
        <v>133</v>
      </c>
      <c r="J98" s="62">
        <f>J122</f>
        <v>0</v>
      </c>
      <c r="L98" s="28"/>
      <c r="AU98" s="16" t="s">
        <v>134</v>
      </c>
    </row>
    <row r="99" spans="2:47" s="8" customFormat="1" ht="25" customHeight="1">
      <c r="B99" s="104"/>
      <c r="D99" s="105" t="s">
        <v>205</v>
      </c>
      <c r="E99" s="106"/>
      <c r="F99" s="106"/>
      <c r="G99" s="106"/>
      <c r="H99" s="106"/>
      <c r="I99" s="106"/>
      <c r="J99" s="107">
        <f>J123</f>
        <v>0</v>
      </c>
      <c r="L99" s="104"/>
    </row>
    <row r="100" spans="2:47" s="8" customFormat="1" ht="25" customHeight="1">
      <c r="B100" s="104"/>
      <c r="D100" s="105" t="s">
        <v>206</v>
      </c>
      <c r="E100" s="106"/>
      <c r="F100" s="106"/>
      <c r="G100" s="106"/>
      <c r="H100" s="106"/>
      <c r="I100" s="106"/>
      <c r="J100" s="107">
        <f>J126</f>
        <v>0</v>
      </c>
      <c r="L100" s="104"/>
    </row>
    <row r="101" spans="2:47" s="1" customFormat="1" ht="21.75" customHeight="1">
      <c r="B101" s="28"/>
      <c r="L101" s="28"/>
    </row>
    <row r="102" spans="2:47" s="1" customFormat="1" ht="7" customHeight="1">
      <c r="B102" s="40"/>
      <c r="C102" s="41"/>
      <c r="D102" s="41"/>
      <c r="E102" s="41"/>
      <c r="F102" s="41"/>
      <c r="G102" s="41"/>
      <c r="H102" s="41"/>
      <c r="I102" s="41"/>
      <c r="J102" s="41"/>
      <c r="K102" s="41"/>
      <c r="L102" s="28"/>
    </row>
    <row r="106" spans="2:47" s="1" customFormat="1" ht="7" customHeight="1">
      <c r="B106" s="42"/>
      <c r="C106" s="43"/>
      <c r="D106" s="43"/>
      <c r="E106" s="43"/>
      <c r="F106" s="43"/>
      <c r="G106" s="43"/>
      <c r="H106" s="43"/>
      <c r="I106" s="43"/>
      <c r="J106" s="43"/>
      <c r="K106" s="43"/>
      <c r="L106" s="28"/>
    </row>
    <row r="107" spans="2:47" s="1" customFormat="1" ht="25" customHeight="1">
      <c r="B107" s="28"/>
      <c r="C107" s="20" t="s">
        <v>141</v>
      </c>
      <c r="L107" s="28"/>
    </row>
    <row r="108" spans="2:47" s="1" customFormat="1" ht="7" customHeight="1">
      <c r="B108" s="28"/>
      <c r="L108" s="28"/>
    </row>
    <row r="109" spans="2:47" s="1" customFormat="1" ht="12" customHeight="1">
      <c r="B109" s="28"/>
      <c r="C109" s="25" t="s">
        <v>14</v>
      </c>
      <c r="L109" s="28"/>
    </row>
    <row r="110" spans="2:47" s="1" customFormat="1" ht="27.75" customHeight="1">
      <c r="B110" s="28"/>
      <c r="E110" s="1007" t="str">
        <f>E7</f>
        <v>DOMOV SENIORŮ BOROHRÁDEK PŘÍSTAVBA A STAVEBNÍ ÚPRAVY</v>
      </c>
      <c r="F110" s="1008"/>
      <c r="G110" s="1008"/>
      <c r="H110" s="1008"/>
      <c r="L110" s="28"/>
    </row>
    <row r="111" spans="2:47" ht="12" customHeight="1">
      <c r="B111" s="19"/>
      <c r="C111" s="25" t="s">
        <v>128</v>
      </c>
      <c r="L111" s="19"/>
    </row>
    <row r="112" spans="2:47" s="1" customFormat="1" ht="16.399999999999999" customHeight="1">
      <c r="B112" s="28"/>
      <c r="E112" s="1007" t="s">
        <v>202</v>
      </c>
      <c r="F112" s="1009"/>
      <c r="G112" s="1009"/>
      <c r="H112" s="1009"/>
      <c r="L112" s="28"/>
    </row>
    <row r="113" spans="2:65" s="1" customFormat="1" ht="12" customHeight="1">
      <c r="B113" s="28"/>
      <c r="C113" s="25" t="s">
        <v>203</v>
      </c>
      <c r="L113" s="28"/>
    </row>
    <row r="114" spans="2:65" s="1" customFormat="1" ht="16.399999999999999" customHeight="1">
      <c r="B114" s="28"/>
      <c r="E114" s="1003" t="str">
        <f>E11</f>
        <v>ON 02.01. - Ostatní náklady</v>
      </c>
      <c r="F114" s="1009"/>
      <c r="G114" s="1009"/>
      <c r="H114" s="1009"/>
      <c r="L114" s="28"/>
    </row>
    <row r="115" spans="2:65" s="1" customFormat="1" ht="7" customHeight="1">
      <c r="B115" s="28"/>
      <c r="L115" s="28"/>
    </row>
    <row r="116" spans="2:65" s="1" customFormat="1" ht="12" customHeight="1">
      <c r="B116" s="28"/>
      <c r="C116" s="25" t="s">
        <v>18</v>
      </c>
      <c r="F116" s="23" t="str">
        <f>F14</f>
        <v>DpS Borohrádek, st.p.č.243,722,p.p.č.187</v>
      </c>
      <c r="I116" s="25" t="s">
        <v>19</v>
      </c>
      <c r="J116" s="48" t="str">
        <f>IF(J14="","",J14)</f>
        <v>10. 6. 2024</v>
      </c>
      <c r="L116" s="28"/>
    </row>
    <row r="117" spans="2:65" s="1" customFormat="1" ht="7" customHeight="1">
      <c r="B117" s="28"/>
      <c r="L117" s="28"/>
    </row>
    <row r="118" spans="2:65" s="1" customFormat="1" ht="15.4" customHeight="1">
      <c r="B118" s="28"/>
      <c r="C118" s="25" t="s">
        <v>21</v>
      </c>
      <c r="F118" s="23" t="str">
        <f>E17</f>
        <v>Královehradecký kraj,Pivovarské nám.1245 H.Králové</v>
      </c>
      <c r="I118" s="25" t="s">
        <v>26</v>
      </c>
      <c r="J118" s="26" t="str">
        <f>E23</f>
        <v>Proxion, Hurdálková 206 547 01 Náchod</v>
      </c>
      <c r="L118" s="28"/>
    </row>
    <row r="119" spans="2:65" s="1" customFormat="1" ht="15.4" customHeight="1">
      <c r="B119" s="28"/>
      <c r="C119" s="25" t="s">
        <v>24</v>
      </c>
      <c r="F119" s="23" t="str">
        <f>IF(E20="","",E20)</f>
        <v>VZ</v>
      </c>
      <c r="I119" s="25" t="s">
        <v>28</v>
      </c>
      <c r="J119" s="26" t="str">
        <f>E26</f>
        <v>Ivan Mezera</v>
      </c>
      <c r="L119" s="28"/>
    </row>
    <row r="120" spans="2:65" s="1" customFormat="1" ht="10.4" customHeight="1">
      <c r="B120" s="28"/>
      <c r="L120" s="28"/>
    </row>
    <row r="121" spans="2:65" s="10" customFormat="1" ht="29.25" customHeight="1">
      <c r="B121" s="112"/>
      <c r="C121" s="113" t="s">
        <v>142</v>
      </c>
      <c r="D121" s="114" t="s">
        <v>57</v>
      </c>
      <c r="E121" s="114" t="s">
        <v>53</v>
      </c>
      <c r="F121" s="114" t="s">
        <v>54</v>
      </c>
      <c r="G121" s="114" t="s">
        <v>143</v>
      </c>
      <c r="H121" s="114" t="s">
        <v>144</v>
      </c>
      <c r="I121" s="114" t="s">
        <v>145</v>
      </c>
      <c r="J121" s="115" t="s">
        <v>132</v>
      </c>
      <c r="K121" s="116" t="s">
        <v>146</v>
      </c>
      <c r="L121" s="112"/>
      <c r="M121" s="55" t="s">
        <v>1</v>
      </c>
      <c r="N121" s="56" t="s">
        <v>36</v>
      </c>
      <c r="O121" s="56" t="s">
        <v>147</v>
      </c>
      <c r="P121" s="56" t="s">
        <v>148</v>
      </c>
      <c r="Q121" s="56" t="s">
        <v>149</v>
      </c>
      <c r="R121" s="56" t="s">
        <v>150</v>
      </c>
      <c r="S121" s="56" t="s">
        <v>151</v>
      </c>
      <c r="T121" s="57" t="s">
        <v>152</v>
      </c>
    </row>
    <row r="122" spans="2:65" s="1" customFormat="1" ht="22.9" customHeight="1">
      <c r="B122" s="28"/>
      <c r="C122" s="60" t="s">
        <v>153</v>
      </c>
      <c r="J122" s="117">
        <f>BK122</f>
        <v>0</v>
      </c>
      <c r="L122" s="28"/>
      <c r="M122" s="58"/>
      <c r="N122" s="49"/>
      <c r="O122" s="49"/>
      <c r="P122" s="118">
        <f>P123+P126</f>
        <v>50</v>
      </c>
      <c r="Q122" s="49"/>
      <c r="R122" s="118">
        <f>R123+R126</f>
        <v>0</v>
      </c>
      <c r="S122" s="49"/>
      <c r="T122" s="119">
        <f>T123+T126</f>
        <v>0</v>
      </c>
      <c r="AT122" s="16" t="s">
        <v>71</v>
      </c>
      <c r="AU122" s="16" t="s">
        <v>134</v>
      </c>
      <c r="BK122" s="120">
        <f>BK123+BK126</f>
        <v>0</v>
      </c>
    </row>
    <row r="123" spans="2:65" s="11" customFormat="1" ht="25.9" customHeight="1">
      <c r="B123" s="121"/>
      <c r="D123" s="122" t="s">
        <v>71</v>
      </c>
      <c r="E123" s="123" t="s">
        <v>207</v>
      </c>
      <c r="F123" s="123" t="s">
        <v>208</v>
      </c>
      <c r="J123" s="124">
        <f>BK123</f>
        <v>0</v>
      </c>
      <c r="L123" s="121"/>
      <c r="M123" s="125"/>
      <c r="P123" s="126">
        <f>SUM(P124:P125)</f>
        <v>50</v>
      </c>
      <c r="R123" s="126">
        <f>SUM(R124:R125)</f>
        <v>0</v>
      </c>
      <c r="T123" s="127">
        <f>SUM(T124:T125)</f>
        <v>0</v>
      </c>
      <c r="AR123" s="122" t="s">
        <v>164</v>
      </c>
      <c r="AT123" s="128" t="s">
        <v>71</v>
      </c>
      <c r="AU123" s="128" t="s">
        <v>72</v>
      </c>
      <c r="AY123" s="122" t="s">
        <v>157</v>
      </c>
      <c r="BK123" s="129">
        <f>SUM(BK124:BK125)</f>
        <v>0</v>
      </c>
    </row>
    <row r="124" spans="2:65" s="1" customFormat="1" ht="16.399999999999999" customHeight="1">
      <c r="B124" s="132"/>
      <c r="C124" s="133" t="s">
        <v>80</v>
      </c>
      <c r="D124" s="133" t="s">
        <v>160</v>
      </c>
      <c r="E124" s="134" t="s">
        <v>209</v>
      </c>
      <c r="F124" s="135" t="s">
        <v>210</v>
      </c>
      <c r="G124" s="136" t="s">
        <v>211</v>
      </c>
      <c r="H124" s="137">
        <v>50</v>
      </c>
      <c r="I124" s="901"/>
      <c r="J124" s="138">
        <f>ROUND(I124*H124,2)</f>
        <v>0</v>
      </c>
      <c r="K124" s="139"/>
      <c r="L124" s="28"/>
      <c r="M124" s="140" t="s">
        <v>1</v>
      </c>
      <c r="N124" s="141" t="s">
        <v>38</v>
      </c>
      <c r="O124" s="142">
        <v>1</v>
      </c>
      <c r="P124" s="142">
        <f>O124*H124</f>
        <v>50</v>
      </c>
      <c r="Q124" s="142">
        <v>0</v>
      </c>
      <c r="R124" s="142">
        <f>Q124*H124</f>
        <v>0</v>
      </c>
      <c r="S124" s="142">
        <v>0</v>
      </c>
      <c r="T124" s="143">
        <f>S124*H124</f>
        <v>0</v>
      </c>
      <c r="AR124" s="144" t="s">
        <v>212</v>
      </c>
      <c r="AT124" s="144" t="s">
        <v>160</v>
      </c>
      <c r="AU124" s="144" t="s">
        <v>80</v>
      </c>
      <c r="AY124" s="16" t="s">
        <v>157</v>
      </c>
      <c r="BE124" s="145">
        <f>IF(N124="základní",J124,0)</f>
        <v>0</v>
      </c>
      <c r="BF124" s="145">
        <f>IF(N124="snížená",J124,0)</f>
        <v>0</v>
      </c>
      <c r="BG124" s="145">
        <f>IF(N124="zákl. přenesená",J124,0)</f>
        <v>0</v>
      </c>
      <c r="BH124" s="145">
        <f>IF(N124="sníž. přenesená",J124,0)</f>
        <v>0</v>
      </c>
      <c r="BI124" s="145">
        <f>IF(N124="nulová",J124,0)</f>
        <v>0</v>
      </c>
      <c r="BJ124" s="16" t="s">
        <v>88</v>
      </c>
      <c r="BK124" s="145">
        <f>ROUND(I124*H124,2)</f>
        <v>0</v>
      </c>
      <c r="BL124" s="16" t="s">
        <v>212</v>
      </c>
      <c r="BM124" s="144" t="s">
        <v>213</v>
      </c>
    </row>
    <row r="125" spans="2:65" s="1" customFormat="1">
      <c r="B125" s="28"/>
      <c r="D125" s="150" t="s">
        <v>214</v>
      </c>
      <c r="F125" s="151" t="s">
        <v>215</v>
      </c>
      <c r="L125" s="28"/>
      <c r="M125" s="152"/>
      <c r="T125" s="52"/>
      <c r="AT125" s="16" t="s">
        <v>214</v>
      </c>
      <c r="AU125" s="16" t="s">
        <v>80</v>
      </c>
    </row>
    <row r="126" spans="2:65" s="11" customFormat="1" ht="25.9" customHeight="1">
      <c r="B126" s="121"/>
      <c r="D126" s="122" t="s">
        <v>71</v>
      </c>
      <c r="E126" s="123" t="s">
        <v>216</v>
      </c>
      <c r="F126" s="123" t="s">
        <v>217</v>
      </c>
      <c r="J126" s="124">
        <f>BK126</f>
        <v>0</v>
      </c>
      <c r="L126" s="121"/>
      <c r="M126" s="125"/>
      <c r="P126" s="126">
        <f>SUM(P127:P134)</f>
        <v>0</v>
      </c>
      <c r="R126" s="126">
        <f>SUM(R127:R134)</f>
        <v>0</v>
      </c>
      <c r="T126" s="127">
        <f>SUM(T127:T134)</f>
        <v>0</v>
      </c>
      <c r="AR126" s="122" t="s">
        <v>164</v>
      </c>
      <c r="AT126" s="128" t="s">
        <v>71</v>
      </c>
      <c r="AU126" s="128" t="s">
        <v>72</v>
      </c>
      <c r="AY126" s="122" t="s">
        <v>157</v>
      </c>
      <c r="BK126" s="129">
        <f>SUM(BK127:BK134)</f>
        <v>0</v>
      </c>
    </row>
    <row r="127" spans="2:65" s="1" customFormat="1" ht="23.5" customHeight="1">
      <c r="B127" s="132"/>
      <c r="C127" s="133" t="s">
        <v>88</v>
      </c>
      <c r="D127" s="133" t="s">
        <v>160</v>
      </c>
      <c r="E127" s="134" t="s">
        <v>218</v>
      </c>
      <c r="F127" s="135" t="s">
        <v>219</v>
      </c>
      <c r="G127" s="136" t="s">
        <v>220</v>
      </c>
      <c r="H127" s="137">
        <v>1</v>
      </c>
      <c r="I127" s="901"/>
      <c r="J127" s="138">
        <f t="shared" ref="J127:J134" si="0">ROUND(I127*H127,2)</f>
        <v>0</v>
      </c>
      <c r="K127" s="139"/>
      <c r="L127" s="28"/>
      <c r="M127" s="140" t="s">
        <v>1</v>
      </c>
      <c r="N127" s="141" t="s">
        <v>38</v>
      </c>
      <c r="O127" s="142">
        <v>0</v>
      </c>
      <c r="P127" s="142">
        <f t="shared" ref="P127:P134" si="1">O127*H127</f>
        <v>0</v>
      </c>
      <c r="Q127" s="142">
        <v>0</v>
      </c>
      <c r="R127" s="142">
        <f t="shared" ref="R127:R134" si="2">Q127*H127</f>
        <v>0</v>
      </c>
      <c r="S127" s="142">
        <v>0</v>
      </c>
      <c r="T127" s="143">
        <f t="shared" ref="T127:T134" si="3">S127*H127</f>
        <v>0</v>
      </c>
      <c r="AR127" s="144" t="s">
        <v>221</v>
      </c>
      <c r="AT127" s="144" t="s">
        <v>160</v>
      </c>
      <c r="AU127" s="144" t="s">
        <v>80</v>
      </c>
      <c r="AY127" s="16" t="s">
        <v>157</v>
      </c>
      <c r="BE127" s="145">
        <f t="shared" ref="BE127:BE134" si="4">IF(N127="základní",J127,0)</f>
        <v>0</v>
      </c>
      <c r="BF127" s="145">
        <f t="shared" ref="BF127:BF134" si="5">IF(N127="snížená",J127,0)</f>
        <v>0</v>
      </c>
      <c r="BG127" s="145">
        <f t="shared" ref="BG127:BG134" si="6">IF(N127="zákl. přenesená",J127,0)</f>
        <v>0</v>
      </c>
      <c r="BH127" s="145">
        <f t="shared" ref="BH127:BH134" si="7">IF(N127="sníž. přenesená",J127,0)</f>
        <v>0</v>
      </c>
      <c r="BI127" s="145">
        <f t="shared" ref="BI127:BI134" si="8">IF(N127="nulová",J127,0)</f>
        <v>0</v>
      </c>
      <c r="BJ127" s="16" t="s">
        <v>88</v>
      </c>
      <c r="BK127" s="145">
        <f t="shared" ref="BK127:BK134" si="9">ROUND(I127*H127,2)</f>
        <v>0</v>
      </c>
      <c r="BL127" s="16" t="s">
        <v>221</v>
      </c>
      <c r="BM127" s="144" t="s">
        <v>222</v>
      </c>
    </row>
    <row r="128" spans="2:65" s="1" customFormat="1" ht="23.5" customHeight="1">
      <c r="B128" s="132"/>
      <c r="C128" s="133" t="s">
        <v>95</v>
      </c>
      <c r="D128" s="133" t="s">
        <v>160</v>
      </c>
      <c r="E128" s="134" t="s">
        <v>223</v>
      </c>
      <c r="F128" s="135" t="s">
        <v>224</v>
      </c>
      <c r="G128" s="136" t="s">
        <v>220</v>
      </c>
      <c r="H128" s="137">
        <v>1</v>
      </c>
      <c r="I128" s="901"/>
      <c r="J128" s="138">
        <f t="shared" si="0"/>
        <v>0</v>
      </c>
      <c r="K128" s="139"/>
      <c r="L128" s="28"/>
      <c r="M128" s="140" t="s">
        <v>1</v>
      </c>
      <c r="N128" s="141" t="s">
        <v>38</v>
      </c>
      <c r="O128" s="142">
        <v>0</v>
      </c>
      <c r="P128" s="142">
        <f t="shared" si="1"/>
        <v>0</v>
      </c>
      <c r="Q128" s="142">
        <v>0</v>
      </c>
      <c r="R128" s="142">
        <f t="shared" si="2"/>
        <v>0</v>
      </c>
      <c r="S128" s="142">
        <v>0</v>
      </c>
      <c r="T128" s="143">
        <f t="shared" si="3"/>
        <v>0</v>
      </c>
      <c r="AR128" s="144" t="s">
        <v>221</v>
      </c>
      <c r="AT128" s="144" t="s">
        <v>160</v>
      </c>
      <c r="AU128" s="144" t="s">
        <v>80</v>
      </c>
      <c r="AY128" s="16" t="s">
        <v>157</v>
      </c>
      <c r="BE128" s="145">
        <f t="shared" si="4"/>
        <v>0</v>
      </c>
      <c r="BF128" s="145">
        <f t="shared" si="5"/>
        <v>0</v>
      </c>
      <c r="BG128" s="145">
        <f t="shared" si="6"/>
        <v>0</v>
      </c>
      <c r="BH128" s="145">
        <f t="shared" si="7"/>
        <v>0</v>
      </c>
      <c r="BI128" s="145">
        <f t="shared" si="8"/>
        <v>0</v>
      </c>
      <c r="BJ128" s="16" t="s">
        <v>88</v>
      </c>
      <c r="BK128" s="145">
        <f t="shared" si="9"/>
        <v>0</v>
      </c>
      <c r="BL128" s="16" t="s">
        <v>221</v>
      </c>
      <c r="BM128" s="144" t="s">
        <v>225</v>
      </c>
    </row>
    <row r="129" spans="2:65" s="1" customFormat="1" ht="16.399999999999999" customHeight="1">
      <c r="B129" s="132"/>
      <c r="C129" s="133" t="s">
        <v>164</v>
      </c>
      <c r="D129" s="133" t="s">
        <v>160</v>
      </c>
      <c r="E129" s="134" t="s">
        <v>226</v>
      </c>
      <c r="F129" s="135" t="s">
        <v>227</v>
      </c>
      <c r="G129" s="136" t="s">
        <v>228</v>
      </c>
      <c r="H129" s="137">
        <v>1</v>
      </c>
      <c r="I129" s="901"/>
      <c r="J129" s="138">
        <f t="shared" si="0"/>
        <v>0</v>
      </c>
      <c r="K129" s="139"/>
      <c r="L129" s="28"/>
      <c r="M129" s="140" t="s">
        <v>1</v>
      </c>
      <c r="N129" s="141" t="s">
        <v>38</v>
      </c>
      <c r="O129" s="142">
        <v>0</v>
      </c>
      <c r="P129" s="142">
        <f t="shared" si="1"/>
        <v>0</v>
      </c>
      <c r="Q129" s="142">
        <v>0</v>
      </c>
      <c r="R129" s="142">
        <f t="shared" si="2"/>
        <v>0</v>
      </c>
      <c r="S129" s="142">
        <v>0</v>
      </c>
      <c r="T129" s="143">
        <f t="shared" si="3"/>
        <v>0</v>
      </c>
      <c r="AR129" s="144" t="s">
        <v>221</v>
      </c>
      <c r="AT129" s="144" t="s">
        <v>160</v>
      </c>
      <c r="AU129" s="144" t="s">
        <v>80</v>
      </c>
      <c r="AY129" s="16" t="s">
        <v>157</v>
      </c>
      <c r="BE129" s="145">
        <f t="shared" si="4"/>
        <v>0</v>
      </c>
      <c r="BF129" s="145">
        <f t="shared" si="5"/>
        <v>0</v>
      </c>
      <c r="BG129" s="145">
        <f t="shared" si="6"/>
        <v>0</v>
      </c>
      <c r="BH129" s="145">
        <f t="shared" si="7"/>
        <v>0</v>
      </c>
      <c r="BI129" s="145">
        <f t="shared" si="8"/>
        <v>0</v>
      </c>
      <c r="BJ129" s="16" t="s">
        <v>88</v>
      </c>
      <c r="BK129" s="145">
        <f t="shared" si="9"/>
        <v>0</v>
      </c>
      <c r="BL129" s="16" t="s">
        <v>221</v>
      </c>
      <c r="BM129" s="144" t="s">
        <v>229</v>
      </c>
    </row>
    <row r="130" spans="2:65" s="1" customFormat="1" ht="23.5" customHeight="1">
      <c r="B130" s="132"/>
      <c r="C130" s="133" t="s">
        <v>156</v>
      </c>
      <c r="D130" s="133" t="s">
        <v>160</v>
      </c>
      <c r="E130" s="134" t="s">
        <v>230</v>
      </c>
      <c r="F130" s="135" t="s">
        <v>231</v>
      </c>
      <c r="G130" s="136" t="s">
        <v>228</v>
      </c>
      <c r="H130" s="137">
        <v>1</v>
      </c>
      <c r="I130" s="901"/>
      <c r="J130" s="138">
        <f t="shared" si="0"/>
        <v>0</v>
      </c>
      <c r="K130" s="139"/>
      <c r="L130" s="28"/>
      <c r="M130" s="140" t="s">
        <v>1</v>
      </c>
      <c r="N130" s="141" t="s">
        <v>38</v>
      </c>
      <c r="O130" s="142">
        <v>0</v>
      </c>
      <c r="P130" s="142">
        <f t="shared" si="1"/>
        <v>0</v>
      </c>
      <c r="Q130" s="142">
        <v>0</v>
      </c>
      <c r="R130" s="142">
        <f t="shared" si="2"/>
        <v>0</v>
      </c>
      <c r="S130" s="142">
        <v>0</v>
      </c>
      <c r="T130" s="143">
        <f t="shared" si="3"/>
        <v>0</v>
      </c>
      <c r="AR130" s="144" t="s">
        <v>221</v>
      </c>
      <c r="AT130" s="144" t="s">
        <v>160</v>
      </c>
      <c r="AU130" s="144" t="s">
        <v>80</v>
      </c>
      <c r="AY130" s="16" t="s">
        <v>157</v>
      </c>
      <c r="BE130" s="145">
        <f t="shared" si="4"/>
        <v>0</v>
      </c>
      <c r="BF130" s="145">
        <f t="shared" si="5"/>
        <v>0</v>
      </c>
      <c r="BG130" s="145">
        <f t="shared" si="6"/>
        <v>0</v>
      </c>
      <c r="BH130" s="145">
        <f t="shared" si="7"/>
        <v>0</v>
      </c>
      <c r="BI130" s="145">
        <f t="shared" si="8"/>
        <v>0</v>
      </c>
      <c r="BJ130" s="16" t="s">
        <v>88</v>
      </c>
      <c r="BK130" s="145">
        <f t="shared" si="9"/>
        <v>0</v>
      </c>
      <c r="BL130" s="16" t="s">
        <v>221</v>
      </c>
      <c r="BM130" s="144" t="s">
        <v>232</v>
      </c>
    </row>
    <row r="131" spans="2:65" s="1" customFormat="1" ht="21" customHeight="1">
      <c r="B131" s="132"/>
      <c r="C131" s="133" t="s">
        <v>169</v>
      </c>
      <c r="D131" s="133" t="s">
        <v>160</v>
      </c>
      <c r="E131" s="134" t="s">
        <v>233</v>
      </c>
      <c r="F131" s="135" t="s">
        <v>234</v>
      </c>
      <c r="G131" s="136" t="s">
        <v>228</v>
      </c>
      <c r="H131" s="137">
        <v>1</v>
      </c>
      <c r="I131" s="901"/>
      <c r="J131" s="138">
        <f t="shared" si="0"/>
        <v>0</v>
      </c>
      <c r="K131" s="139"/>
      <c r="L131" s="28"/>
      <c r="M131" s="140" t="s">
        <v>1</v>
      </c>
      <c r="N131" s="141" t="s">
        <v>38</v>
      </c>
      <c r="O131" s="142">
        <v>0</v>
      </c>
      <c r="P131" s="142">
        <f t="shared" si="1"/>
        <v>0</v>
      </c>
      <c r="Q131" s="142">
        <v>0</v>
      </c>
      <c r="R131" s="142">
        <f t="shared" si="2"/>
        <v>0</v>
      </c>
      <c r="S131" s="142">
        <v>0</v>
      </c>
      <c r="T131" s="143">
        <f t="shared" si="3"/>
        <v>0</v>
      </c>
      <c r="AR131" s="144" t="s">
        <v>221</v>
      </c>
      <c r="AT131" s="144" t="s">
        <v>160</v>
      </c>
      <c r="AU131" s="144" t="s">
        <v>80</v>
      </c>
      <c r="AY131" s="16" t="s">
        <v>157</v>
      </c>
      <c r="BE131" s="145">
        <f t="shared" si="4"/>
        <v>0</v>
      </c>
      <c r="BF131" s="145">
        <f t="shared" si="5"/>
        <v>0</v>
      </c>
      <c r="BG131" s="145">
        <f t="shared" si="6"/>
        <v>0</v>
      </c>
      <c r="BH131" s="145">
        <f t="shared" si="7"/>
        <v>0</v>
      </c>
      <c r="BI131" s="145">
        <f t="shared" si="8"/>
        <v>0</v>
      </c>
      <c r="BJ131" s="16" t="s">
        <v>88</v>
      </c>
      <c r="BK131" s="145">
        <f t="shared" si="9"/>
        <v>0</v>
      </c>
      <c r="BL131" s="16" t="s">
        <v>221</v>
      </c>
      <c r="BM131" s="144" t="s">
        <v>235</v>
      </c>
    </row>
    <row r="132" spans="2:65" s="1" customFormat="1" ht="21" customHeight="1">
      <c r="B132" s="132"/>
      <c r="C132" s="133" t="s">
        <v>182</v>
      </c>
      <c r="D132" s="133" t="s">
        <v>160</v>
      </c>
      <c r="E132" s="134" t="s">
        <v>236</v>
      </c>
      <c r="F132" s="135" t="s">
        <v>237</v>
      </c>
      <c r="G132" s="136" t="s">
        <v>228</v>
      </c>
      <c r="H132" s="137">
        <v>1</v>
      </c>
      <c r="I132" s="901"/>
      <c r="J132" s="138">
        <f t="shared" si="0"/>
        <v>0</v>
      </c>
      <c r="K132" s="139"/>
      <c r="L132" s="28"/>
      <c r="M132" s="140" t="s">
        <v>1</v>
      </c>
      <c r="N132" s="141" t="s">
        <v>38</v>
      </c>
      <c r="O132" s="142">
        <v>0</v>
      </c>
      <c r="P132" s="142">
        <f t="shared" si="1"/>
        <v>0</v>
      </c>
      <c r="Q132" s="142">
        <v>0</v>
      </c>
      <c r="R132" s="142">
        <f t="shared" si="2"/>
        <v>0</v>
      </c>
      <c r="S132" s="142">
        <v>0</v>
      </c>
      <c r="T132" s="143">
        <f t="shared" si="3"/>
        <v>0</v>
      </c>
      <c r="AR132" s="144" t="s">
        <v>221</v>
      </c>
      <c r="AT132" s="144" t="s">
        <v>160</v>
      </c>
      <c r="AU132" s="144" t="s">
        <v>80</v>
      </c>
      <c r="AY132" s="16" t="s">
        <v>157</v>
      </c>
      <c r="BE132" s="145">
        <f t="shared" si="4"/>
        <v>0</v>
      </c>
      <c r="BF132" s="145">
        <f t="shared" si="5"/>
        <v>0</v>
      </c>
      <c r="BG132" s="145">
        <f t="shared" si="6"/>
        <v>0</v>
      </c>
      <c r="BH132" s="145">
        <f t="shared" si="7"/>
        <v>0</v>
      </c>
      <c r="BI132" s="145">
        <f t="shared" si="8"/>
        <v>0</v>
      </c>
      <c r="BJ132" s="16" t="s">
        <v>88</v>
      </c>
      <c r="BK132" s="145">
        <f t="shared" si="9"/>
        <v>0</v>
      </c>
      <c r="BL132" s="16" t="s">
        <v>221</v>
      </c>
      <c r="BM132" s="144" t="s">
        <v>238</v>
      </c>
    </row>
    <row r="133" spans="2:65" s="1" customFormat="1" ht="16.399999999999999" customHeight="1">
      <c r="B133" s="132"/>
      <c r="C133" s="133" t="s">
        <v>172</v>
      </c>
      <c r="D133" s="133" t="s">
        <v>160</v>
      </c>
      <c r="E133" s="134" t="s">
        <v>239</v>
      </c>
      <c r="F133" s="135" t="s">
        <v>240</v>
      </c>
      <c r="G133" s="136" t="s">
        <v>228</v>
      </c>
      <c r="H133" s="137">
        <v>1</v>
      </c>
      <c r="I133" s="901"/>
      <c r="J133" s="138">
        <f t="shared" si="0"/>
        <v>0</v>
      </c>
      <c r="K133" s="139"/>
      <c r="L133" s="28"/>
      <c r="M133" s="140" t="s">
        <v>1</v>
      </c>
      <c r="N133" s="141" t="s">
        <v>38</v>
      </c>
      <c r="O133" s="142">
        <v>0</v>
      </c>
      <c r="P133" s="142">
        <f t="shared" si="1"/>
        <v>0</v>
      </c>
      <c r="Q133" s="142">
        <v>0</v>
      </c>
      <c r="R133" s="142">
        <f t="shared" si="2"/>
        <v>0</v>
      </c>
      <c r="S133" s="142">
        <v>0</v>
      </c>
      <c r="T133" s="143">
        <f t="shared" si="3"/>
        <v>0</v>
      </c>
      <c r="AR133" s="144" t="s">
        <v>221</v>
      </c>
      <c r="AT133" s="144" t="s">
        <v>160</v>
      </c>
      <c r="AU133" s="144" t="s">
        <v>80</v>
      </c>
      <c r="AY133" s="16" t="s">
        <v>157</v>
      </c>
      <c r="BE133" s="145">
        <f t="shared" si="4"/>
        <v>0</v>
      </c>
      <c r="BF133" s="145">
        <f t="shared" si="5"/>
        <v>0</v>
      </c>
      <c r="BG133" s="145">
        <f t="shared" si="6"/>
        <v>0</v>
      </c>
      <c r="BH133" s="145">
        <f t="shared" si="7"/>
        <v>0</v>
      </c>
      <c r="BI133" s="145">
        <f t="shared" si="8"/>
        <v>0</v>
      </c>
      <c r="BJ133" s="16" t="s">
        <v>88</v>
      </c>
      <c r="BK133" s="145">
        <f t="shared" si="9"/>
        <v>0</v>
      </c>
      <c r="BL133" s="16" t="s">
        <v>221</v>
      </c>
      <c r="BM133" s="144" t="s">
        <v>241</v>
      </c>
    </row>
    <row r="134" spans="2:65" s="1" customFormat="1" ht="23.5" customHeight="1">
      <c r="B134" s="132"/>
      <c r="C134" s="133" t="s">
        <v>191</v>
      </c>
      <c r="D134" s="133" t="s">
        <v>160</v>
      </c>
      <c r="E134" s="134" t="s">
        <v>242</v>
      </c>
      <c r="F134" s="135" t="s">
        <v>243</v>
      </c>
      <c r="G134" s="136" t="s">
        <v>228</v>
      </c>
      <c r="H134" s="137">
        <v>3</v>
      </c>
      <c r="I134" s="901"/>
      <c r="J134" s="138">
        <f t="shared" si="0"/>
        <v>0</v>
      </c>
      <c r="K134" s="139"/>
      <c r="L134" s="28"/>
      <c r="M134" s="146" t="s">
        <v>1</v>
      </c>
      <c r="N134" s="147" t="s">
        <v>38</v>
      </c>
      <c r="O134" s="148">
        <v>0</v>
      </c>
      <c r="P134" s="148">
        <f t="shared" si="1"/>
        <v>0</v>
      </c>
      <c r="Q134" s="148">
        <v>0</v>
      </c>
      <c r="R134" s="148">
        <f t="shared" si="2"/>
        <v>0</v>
      </c>
      <c r="S134" s="148">
        <v>0</v>
      </c>
      <c r="T134" s="149">
        <f t="shared" si="3"/>
        <v>0</v>
      </c>
      <c r="AR134" s="144" t="s">
        <v>221</v>
      </c>
      <c r="AT134" s="144" t="s">
        <v>160</v>
      </c>
      <c r="AU134" s="144" t="s">
        <v>80</v>
      </c>
      <c r="AY134" s="16" t="s">
        <v>157</v>
      </c>
      <c r="BE134" s="145">
        <f t="shared" si="4"/>
        <v>0</v>
      </c>
      <c r="BF134" s="145">
        <f t="shared" si="5"/>
        <v>0</v>
      </c>
      <c r="BG134" s="145">
        <f t="shared" si="6"/>
        <v>0</v>
      </c>
      <c r="BH134" s="145">
        <f t="shared" si="7"/>
        <v>0</v>
      </c>
      <c r="BI134" s="145">
        <f t="shared" si="8"/>
        <v>0</v>
      </c>
      <c r="BJ134" s="16" t="s">
        <v>88</v>
      </c>
      <c r="BK134" s="145">
        <f t="shared" si="9"/>
        <v>0</v>
      </c>
      <c r="BL134" s="16" t="s">
        <v>221</v>
      </c>
      <c r="BM134" s="144" t="s">
        <v>244</v>
      </c>
    </row>
    <row r="135" spans="2:65" s="1" customFormat="1" ht="7" customHeight="1">
      <c r="B135" s="40"/>
      <c r="C135" s="41"/>
      <c r="D135" s="41"/>
      <c r="E135" s="41"/>
      <c r="F135" s="41"/>
      <c r="G135" s="41"/>
      <c r="H135" s="41"/>
      <c r="I135" s="41"/>
      <c r="J135" s="41"/>
      <c r="K135" s="41"/>
      <c r="L135" s="28"/>
    </row>
  </sheetData>
  <autoFilter ref="C121:K134" xr:uid="{00000000-0009-0000-0000-000002000000}"/>
  <mergeCells count="11">
    <mergeCell ref="E114:H114"/>
    <mergeCell ref="E7:H7"/>
    <mergeCell ref="E9:H9"/>
    <mergeCell ref="E11:H11"/>
    <mergeCell ref="E29:H29"/>
    <mergeCell ref="E85:H85"/>
    <mergeCell ref="L2:V2"/>
    <mergeCell ref="E87:H87"/>
    <mergeCell ref="E89:H89"/>
    <mergeCell ref="E110:H110"/>
    <mergeCell ref="E112:H112"/>
  </mergeCells>
  <hyperlinks>
    <hyperlink ref="F125" r:id="rId1" xr:uid="{00000000-0004-0000-0200-00000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pageSetUpPr fitToPage="1"/>
  </sheetPr>
  <dimension ref="B2:BM153"/>
  <sheetViews>
    <sheetView showGridLines="0" workbookViewId="0">
      <selection activeCell="F1" sqref="F1"/>
    </sheetView>
  </sheetViews>
  <sheetFormatPr defaultRowHeight="10"/>
  <cols>
    <col min="1" max="1" width="7.77734375" customWidth="1"/>
    <col min="2" max="2" width="1" customWidth="1"/>
    <col min="3" max="3" width="4" customWidth="1"/>
    <col min="4" max="4" width="4.109375" customWidth="1"/>
    <col min="5" max="5" width="16.109375" customWidth="1"/>
    <col min="6" max="6" width="48.109375" customWidth="1"/>
    <col min="7" max="7" width="7" customWidth="1"/>
    <col min="8" max="8" width="13.33203125" customWidth="1"/>
    <col min="9" max="9" width="15" customWidth="1"/>
    <col min="10" max="10" width="21.109375" customWidth="1"/>
    <col min="11" max="11" width="21.109375" hidden="1" customWidth="1"/>
    <col min="12" max="12" width="8.77734375" customWidth="1"/>
    <col min="13" max="13" width="10.33203125" hidden="1" customWidth="1"/>
    <col min="14" max="14" width="9.109375" hidden="1"/>
    <col min="15" max="20" width="13.44140625" hidden="1" customWidth="1"/>
    <col min="21" max="21" width="15.44140625" hidden="1" customWidth="1"/>
    <col min="22" max="22" width="11.6640625" customWidth="1"/>
    <col min="23" max="23" width="15.44140625" customWidth="1"/>
    <col min="24" max="24" width="11.6640625" customWidth="1"/>
    <col min="25" max="25" width="14.109375" customWidth="1"/>
    <col min="26" max="26" width="10.44140625" customWidth="1"/>
    <col min="27" max="27" width="14.109375" customWidth="1"/>
    <col min="28" max="28" width="15.44140625" customWidth="1"/>
    <col min="29" max="29" width="10.44140625" customWidth="1"/>
    <col min="30" max="30" width="14.109375" customWidth="1"/>
    <col min="31" max="31" width="15.44140625" customWidth="1"/>
    <col min="44" max="65" width="9.109375" hidden="1"/>
  </cols>
  <sheetData>
    <row r="2" spans="2:46" ht="37" customHeight="1">
      <c r="L2" s="980" t="s">
        <v>5</v>
      </c>
      <c r="M2" s="981"/>
      <c r="N2" s="981"/>
      <c r="O2" s="981"/>
      <c r="P2" s="981"/>
      <c r="Q2" s="981"/>
      <c r="R2" s="981"/>
      <c r="S2" s="981"/>
      <c r="T2" s="981"/>
      <c r="U2" s="981"/>
      <c r="V2" s="981"/>
      <c r="AT2" s="16" t="s">
        <v>96</v>
      </c>
    </row>
    <row r="3" spans="2:46" ht="7" customHeight="1">
      <c r="B3" s="17"/>
      <c r="C3" s="18"/>
      <c r="D3" s="18"/>
      <c r="E3" s="18"/>
      <c r="F3" s="18"/>
      <c r="G3" s="18"/>
      <c r="H3" s="18"/>
      <c r="I3" s="18"/>
      <c r="J3" s="18"/>
      <c r="K3" s="18"/>
      <c r="L3" s="19"/>
      <c r="AT3" s="16" t="s">
        <v>80</v>
      </c>
    </row>
    <row r="4" spans="2:46" ht="25" customHeight="1">
      <c r="B4" s="19"/>
      <c r="D4" s="20" t="s">
        <v>127</v>
      </c>
      <c r="L4" s="19"/>
      <c r="M4" s="89" t="s">
        <v>10</v>
      </c>
      <c r="AT4" s="16" t="s">
        <v>3</v>
      </c>
    </row>
    <row r="5" spans="2:46" ht="7" customHeight="1">
      <c r="B5" s="19"/>
      <c r="L5" s="19"/>
    </row>
    <row r="6" spans="2:46" ht="12" customHeight="1">
      <c r="B6" s="19"/>
      <c r="D6" s="25" t="s">
        <v>14</v>
      </c>
      <c r="L6" s="19"/>
    </row>
    <row r="7" spans="2:46" ht="27.75" customHeight="1">
      <c r="B7" s="19"/>
      <c r="E7" s="1007" t="str">
        <f>'Rekapitulace stavby'!K6</f>
        <v>DOMOV SENIORŮ BOROHRÁDEK PŘÍSTAVBA A STAVEBNÍ ÚPRAVY</v>
      </c>
      <c r="F7" s="1008"/>
      <c r="G7" s="1008"/>
      <c r="H7" s="1008"/>
      <c r="L7" s="19"/>
    </row>
    <row r="8" spans="2:46" ht="12.5">
      <c r="B8" s="19"/>
      <c r="D8" s="25" t="s">
        <v>128</v>
      </c>
      <c r="L8" s="19"/>
    </row>
    <row r="9" spans="2:46" ht="16.399999999999999" customHeight="1">
      <c r="B9" s="19"/>
      <c r="E9" s="1007" t="s">
        <v>202</v>
      </c>
      <c r="F9" s="981"/>
      <c r="G9" s="981"/>
      <c r="H9" s="981"/>
      <c r="L9" s="19"/>
    </row>
    <row r="10" spans="2:46" ht="12" customHeight="1">
      <c r="B10" s="19"/>
      <c r="D10" s="25" t="s">
        <v>203</v>
      </c>
      <c r="L10" s="19"/>
    </row>
    <row r="11" spans="2:46" s="1" customFormat="1" ht="16.399999999999999" customHeight="1">
      <c r="B11" s="28"/>
      <c r="E11" s="992" t="s">
        <v>245</v>
      </c>
      <c r="F11" s="1009"/>
      <c r="G11" s="1009"/>
      <c r="H11" s="1009"/>
      <c r="L11" s="28"/>
    </row>
    <row r="12" spans="2:46" s="1" customFormat="1" ht="12" customHeight="1">
      <c r="B12" s="28"/>
      <c r="D12" s="25" t="s">
        <v>246</v>
      </c>
      <c r="L12" s="28"/>
    </row>
    <row r="13" spans="2:46" s="1" customFormat="1" ht="16.399999999999999" customHeight="1">
      <c r="B13" s="28"/>
      <c r="E13" s="1003" t="s">
        <v>247</v>
      </c>
      <c r="F13" s="1009"/>
      <c r="G13" s="1009"/>
      <c r="H13" s="1009"/>
      <c r="L13" s="28"/>
    </row>
    <row r="14" spans="2:46" s="1" customFormat="1">
      <c r="B14" s="28"/>
      <c r="L14" s="28"/>
    </row>
    <row r="15" spans="2:46" s="1" customFormat="1" ht="12" customHeight="1">
      <c r="B15" s="28"/>
      <c r="D15" s="25" t="s">
        <v>16</v>
      </c>
      <c r="F15" s="23" t="s">
        <v>1</v>
      </c>
      <c r="I15" s="25" t="s">
        <v>17</v>
      </c>
      <c r="J15" s="23" t="s">
        <v>1</v>
      </c>
      <c r="L15" s="28"/>
    </row>
    <row r="16" spans="2:46" s="1" customFormat="1" ht="12" customHeight="1">
      <c r="B16" s="28"/>
      <c r="D16" s="25" t="s">
        <v>18</v>
      </c>
      <c r="F16" s="23" t="str">
        <f>'Rekapitulace stavby'!K8</f>
        <v>DpS Borohrádek, st.p.č.243,722,p.p.č.187</v>
      </c>
      <c r="I16" s="25" t="s">
        <v>19</v>
      </c>
      <c r="J16" s="48" t="str">
        <f>'Rekapitulace stavby'!AN8</f>
        <v>10. 6. 2024</v>
      </c>
      <c r="L16" s="28"/>
    </row>
    <row r="17" spans="2:12" s="1" customFormat="1" ht="10.9" customHeight="1">
      <c r="B17" s="28"/>
      <c r="L17" s="28"/>
    </row>
    <row r="18" spans="2:12" s="1" customFormat="1" ht="12" customHeight="1">
      <c r="B18" s="28"/>
      <c r="D18" s="25" t="s">
        <v>21</v>
      </c>
      <c r="I18" s="25" t="s">
        <v>22</v>
      </c>
      <c r="J18" s="23" t="s">
        <v>1</v>
      </c>
      <c r="L18" s="28"/>
    </row>
    <row r="19" spans="2:12" s="1" customFormat="1" ht="18" customHeight="1">
      <c r="B19" s="28"/>
      <c r="E19" s="23" t="str">
        <f>'Rekapitulace stavby'!E11</f>
        <v>Královehradecký kraj,Pivovarské nám.1245 H.Králové</v>
      </c>
      <c r="I19" s="25" t="s">
        <v>23</v>
      </c>
      <c r="J19" s="23" t="s">
        <v>1</v>
      </c>
      <c r="L19" s="28"/>
    </row>
    <row r="20" spans="2:12" s="1" customFormat="1" ht="7" customHeight="1">
      <c r="B20" s="28"/>
      <c r="L20" s="28"/>
    </row>
    <row r="21" spans="2:12" s="1" customFormat="1" ht="12" customHeight="1">
      <c r="B21" s="28"/>
      <c r="D21" s="25" t="s">
        <v>24</v>
      </c>
      <c r="I21" s="25" t="s">
        <v>22</v>
      </c>
      <c r="J21" s="23" t="s">
        <v>1</v>
      </c>
      <c r="L21" s="28"/>
    </row>
    <row r="22" spans="2:12" s="1" customFormat="1" ht="18" customHeight="1">
      <c r="B22" s="28"/>
      <c r="E22" s="23" t="str">
        <f>'Rekapitulace stavby'!E14</f>
        <v>VZ</v>
      </c>
      <c r="I22" s="25" t="s">
        <v>23</v>
      </c>
      <c r="J22" s="23" t="s">
        <v>1</v>
      </c>
      <c r="L22" s="28"/>
    </row>
    <row r="23" spans="2:12" s="1" customFormat="1" ht="7" customHeight="1">
      <c r="B23" s="28"/>
      <c r="L23" s="28"/>
    </row>
    <row r="24" spans="2:12" s="1" customFormat="1" ht="12" customHeight="1">
      <c r="B24" s="28"/>
      <c r="D24" s="25" t="s">
        <v>26</v>
      </c>
      <c r="I24" s="25" t="s">
        <v>22</v>
      </c>
      <c r="J24" s="23" t="s">
        <v>1</v>
      </c>
      <c r="L24" s="28"/>
    </row>
    <row r="25" spans="2:12" s="1" customFormat="1" ht="18" customHeight="1">
      <c r="B25" s="28"/>
      <c r="E25" s="23" t="str">
        <f>'Rekapitulace stavby'!E17</f>
        <v>Proxion, Hurdálková 206 547 01 Náchod</v>
      </c>
      <c r="I25" s="25" t="s">
        <v>23</v>
      </c>
      <c r="J25" s="23" t="s">
        <v>1</v>
      </c>
      <c r="L25" s="28"/>
    </row>
    <row r="26" spans="2:12" s="1" customFormat="1" ht="7" customHeight="1">
      <c r="B26" s="28"/>
      <c r="L26" s="28"/>
    </row>
    <row r="27" spans="2:12" s="1" customFormat="1" ht="12" customHeight="1">
      <c r="B27" s="28"/>
      <c r="D27" s="25" t="s">
        <v>28</v>
      </c>
      <c r="I27" s="25" t="s">
        <v>22</v>
      </c>
      <c r="J27" s="23" t="s">
        <v>29</v>
      </c>
      <c r="L27" s="28"/>
    </row>
    <row r="28" spans="2:12" s="1" customFormat="1" ht="18" customHeight="1">
      <c r="B28" s="28"/>
      <c r="E28" s="23" t="s">
        <v>30</v>
      </c>
      <c r="I28" s="25" t="s">
        <v>23</v>
      </c>
      <c r="J28" s="23" t="s">
        <v>1</v>
      </c>
      <c r="L28" s="28"/>
    </row>
    <row r="29" spans="2:12" s="1" customFormat="1" ht="7" customHeight="1">
      <c r="B29" s="28"/>
      <c r="L29" s="28"/>
    </row>
    <row r="30" spans="2:12" s="1" customFormat="1" ht="12" customHeight="1">
      <c r="B30" s="28"/>
      <c r="D30" s="25" t="s">
        <v>31</v>
      </c>
      <c r="L30" s="28"/>
    </row>
    <row r="31" spans="2:12" s="7" customFormat="1" ht="16.399999999999999" customHeight="1">
      <c r="B31" s="90"/>
      <c r="E31" s="995" t="s">
        <v>1</v>
      </c>
      <c r="F31" s="995"/>
      <c r="G31" s="995"/>
      <c r="H31" s="995"/>
      <c r="L31" s="90"/>
    </row>
    <row r="32" spans="2:12" s="1" customFormat="1" ht="7" customHeight="1">
      <c r="B32" s="28"/>
      <c r="L32" s="28"/>
    </row>
    <row r="33" spans="2:12" s="1" customFormat="1" ht="7" customHeight="1">
      <c r="B33" s="28"/>
      <c r="D33" s="49"/>
      <c r="E33" s="49"/>
      <c r="F33" s="49"/>
      <c r="G33" s="49"/>
      <c r="H33" s="49"/>
      <c r="I33" s="49"/>
      <c r="J33" s="49"/>
      <c r="K33" s="49"/>
      <c r="L33" s="28"/>
    </row>
    <row r="34" spans="2:12" s="1" customFormat="1" ht="25.4" customHeight="1">
      <c r="B34" s="28"/>
      <c r="D34" s="91" t="s">
        <v>32</v>
      </c>
      <c r="J34" s="62">
        <f>ROUND(J127, 2)</f>
        <v>0</v>
      </c>
      <c r="L34" s="28"/>
    </row>
    <row r="35" spans="2:12" s="1" customFormat="1" ht="7" customHeight="1">
      <c r="B35" s="28"/>
      <c r="D35" s="49"/>
      <c r="E35" s="49"/>
      <c r="F35" s="49"/>
      <c r="G35" s="49"/>
      <c r="H35" s="49"/>
      <c r="I35" s="49"/>
      <c r="J35" s="49"/>
      <c r="K35" s="49"/>
      <c r="L35" s="28"/>
    </row>
    <row r="36" spans="2:12" s="1" customFormat="1" ht="14.5" customHeight="1">
      <c r="B36" s="28"/>
      <c r="F36" s="31" t="s">
        <v>34</v>
      </c>
      <c r="I36" s="31" t="s">
        <v>33</v>
      </c>
      <c r="J36" s="31" t="s">
        <v>35</v>
      </c>
      <c r="L36" s="28"/>
    </row>
    <row r="37" spans="2:12" s="1" customFormat="1" ht="14.5" customHeight="1">
      <c r="B37" s="28"/>
      <c r="D37" s="51" t="s">
        <v>36</v>
      </c>
      <c r="E37" s="25" t="s">
        <v>37</v>
      </c>
      <c r="F37" s="82">
        <f>ROUND((SUM(BE127:BE152)),  2)</f>
        <v>0</v>
      </c>
      <c r="I37" s="92">
        <v>0.21</v>
      </c>
      <c r="J37" s="82">
        <f>ROUND(((SUM(BE127:BE152))*I37),  2)</f>
        <v>0</v>
      </c>
      <c r="L37" s="28"/>
    </row>
    <row r="38" spans="2:12" s="1" customFormat="1" ht="14.5" customHeight="1">
      <c r="B38" s="28"/>
      <c r="E38" s="25" t="s">
        <v>38</v>
      </c>
      <c r="F38" s="82">
        <f>ROUND((SUM(BF127:BF152)),  2)</f>
        <v>0</v>
      </c>
      <c r="I38" s="92">
        <v>0.12</v>
      </c>
      <c r="J38" s="82">
        <f>ROUND(((SUM(BF127:BF152))*I38),  2)</f>
        <v>0</v>
      </c>
      <c r="L38" s="28"/>
    </row>
    <row r="39" spans="2:12" s="1" customFormat="1" ht="14.5" hidden="1" customHeight="1">
      <c r="B39" s="28"/>
      <c r="E39" s="25" t="s">
        <v>39</v>
      </c>
      <c r="F39" s="82">
        <f>ROUND((SUM(BG127:BG152)),  2)</f>
        <v>0</v>
      </c>
      <c r="I39" s="92">
        <v>0.21</v>
      </c>
      <c r="J39" s="82">
        <f>0</f>
        <v>0</v>
      </c>
      <c r="L39" s="28"/>
    </row>
    <row r="40" spans="2:12" s="1" customFormat="1" ht="14.5" hidden="1" customHeight="1">
      <c r="B40" s="28"/>
      <c r="E40" s="25" t="s">
        <v>40</v>
      </c>
      <c r="F40" s="82">
        <f>ROUND((SUM(BH127:BH152)),  2)</f>
        <v>0</v>
      </c>
      <c r="I40" s="92">
        <v>0.12</v>
      </c>
      <c r="J40" s="82">
        <f>0</f>
        <v>0</v>
      </c>
      <c r="L40" s="28"/>
    </row>
    <row r="41" spans="2:12" s="1" customFormat="1" ht="14.5" hidden="1" customHeight="1">
      <c r="B41" s="28"/>
      <c r="E41" s="25" t="s">
        <v>41</v>
      </c>
      <c r="F41" s="82">
        <f>ROUND((SUM(BI127:BI152)),  2)</f>
        <v>0</v>
      </c>
      <c r="I41" s="92">
        <v>0</v>
      </c>
      <c r="J41" s="82">
        <f>0</f>
        <v>0</v>
      </c>
      <c r="L41" s="28"/>
    </row>
    <row r="42" spans="2:12" s="1" customFormat="1" ht="7" customHeight="1">
      <c r="B42" s="28"/>
      <c r="L42" s="28"/>
    </row>
    <row r="43" spans="2:12" s="1" customFormat="1" ht="25.4" customHeight="1">
      <c r="B43" s="28"/>
      <c r="C43" s="93"/>
      <c r="D43" s="94" t="s">
        <v>42</v>
      </c>
      <c r="E43" s="53"/>
      <c r="F43" s="53"/>
      <c r="G43" s="95" t="s">
        <v>43</v>
      </c>
      <c r="H43" s="96" t="s">
        <v>44</v>
      </c>
      <c r="I43" s="53"/>
      <c r="J43" s="97">
        <f>SUM(J34:J41)</f>
        <v>0</v>
      </c>
      <c r="K43" s="98"/>
      <c r="L43" s="28"/>
    </row>
    <row r="44" spans="2:12" s="1" customFormat="1" ht="14.5" customHeight="1">
      <c r="B44" s="28"/>
      <c r="L44" s="28"/>
    </row>
    <row r="45" spans="2:12" ht="14.5" customHeight="1">
      <c r="B45" s="19"/>
      <c r="L45" s="19"/>
    </row>
    <row r="46" spans="2:12" ht="14.5" customHeight="1">
      <c r="B46" s="19"/>
      <c r="L46" s="19"/>
    </row>
    <row r="47" spans="2:12" ht="14.5" customHeight="1">
      <c r="B47" s="19"/>
      <c r="L47" s="19"/>
    </row>
    <row r="48" spans="2:12" ht="14.5" customHeight="1">
      <c r="B48" s="19"/>
      <c r="L48" s="19"/>
    </row>
    <row r="49" spans="2:12" ht="14.5" customHeight="1">
      <c r="B49" s="19"/>
      <c r="L49" s="19"/>
    </row>
    <row r="50" spans="2:12" s="1" customFormat="1" ht="14.5" customHeight="1">
      <c r="B50" s="28"/>
      <c r="D50" s="37" t="s">
        <v>45</v>
      </c>
      <c r="E50" s="38"/>
      <c r="F50" s="38"/>
      <c r="G50" s="37" t="s">
        <v>46</v>
      </c>
      <c r="H50" s="38"/>
      <c r="I50" s="38"/>
      <c r="J50" s="38"/>
      <c r="K50" s="38"/>
      <c r="L50" s="28"/>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5">
      <c r="B61" s="28"/>
      <c r="D61" s="39" t="s">
        <v>47</v>
      </c>
      <c r="E61" s="30"/>
      <c r="F61" s="99" t="s">
        <v>48</v>
      </c>
      <c r="G61" s="39" t="s">
        <v>47</v>
      </c>
      <c r="H61" s="30"/>
      <c r="I61" s="30"/>
      <c r="J61" s="100" t="s">
        <v>48</v>
      </c>
      <c r="K61" s="30"/>
      <c r="L61" s="28"/>
    </row>
    <row r="62" spans="2:12">
      <c r="B62" s="19"/>
      <c r="L62" s="19"/>
    </row>
    <row r="63" spans="2:12">
      <c r="B63" s="19"/>
      <c r="L63" s="19"/>
    </row>
    <row r="64" spans="2:12">
      <c r="B64" s="19"/>
      <c r="L64" s="19"/>
    </row>
    <row r="65" spans="2:12" s="1" customFormat="1" ht="13">
      <c r="B65" s="28"/>
      <c r="D65" s="37" t="s">
        <v>49</v>
      </c>
      <c r="E65" s="38"/>
      <c r="F65" s="38"/>
      <c r="G65" s="37" t="s">
        <v>50</v>
      </c>
      <c r="H65" s="38"/>
      <c r="I65" s="38"/>
      <c r="J65" s="38"/>
      <c r="K65" s="38"/>
      <c r="L65" s="28"/>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5">
      <c r="B76" s="28"/>
      <c r="D76" s="39" t="s">
        <v>47</v>
      </c>
      <c r="E76" s="30"/>
      <c r="F76" s="99" t="s">
        <v>48</v>
      </c>
      <c r="G76" s="39" t="s">
        <v>47</v>
      </c>
      <c r="H76" s="30"/>
      <c r="I76" s="30"/>
      <c r="J76" s="100" t="s">
        <v>48</v>
      </c>
      <c r="K76" s="30"/>
      <c r="L76" s="28"/>
    </row>
    <row r="77" spans="2:12" s="1" customFormat="1" ht="14.5" customHeight="1">
      <c r="B77" s="40"/>
      <c r="C77" s="41"/>
      <c r="D77" s="41"/>
      <c r="E77" s="41"/>
      <c r="F77" s="41"/>
      <c r="G77" s="41"/>
      <c r="H77" s="41"/>
      <c r="I77" s="41"/>
      <c r="J77" s="41"/>
      <c r="K77" s="41"/>
      <c r="L77" s="28"/>
    </row>
    <row r="81" spans="2:12" s="1" customFormat="1" ht="7" customHeight="1">
      <c r="B81" s="42"/>
      <c r="C81" s="43"/>
      <c r="D81" s="43"/>
      <c r="E81" s="43"/>
      <c r="F81" s="43"/>
      <c r="G81" s="43"/>
      <c r="H81" s="43"/>
      <c r="I81" s="43"/>
      <c r="J81" s="43"/>
      <c r="K81" s="43"/>
      <c r="L81" s="28"/>
    </row>
    <row r="82" spans="2:12" s="1" customFormat="1" ht="25" customHeight="1">
      <c r="B82" s="28"/>
      <c r="C82" s="20" t="s">
        <v>130</v>
      </c>
      <c r="L82" s="28"/>
    </row>
    <row r="83" spans="2:12" s="1" customFormat="1" ht="7" customHeight="1">
      <c r="B83" s="28"/>
      <c r="L83" s="28"/>
    </row>
    <row r="84" spans="2:12" s="1" customFormat="1" ht="12" customHeight="1">
      <c r="B84" s="28"/>
      <c r="C84" s="25" t="s">
        <v>14</v>
      </c>
      <c r="L84" s="28"/>
    </row>
    <row r="85" spans="2:12" s="1" customFormat="1" ht="27.75" customHeight="1">
      <c r="B85" s="28"/>
      <c r="E85" s="1007" t="str">
        <f>E7</f>
        <v>DOMOV SENIORŮ BOROHRÁDEK PŘÍSTAVBA A STAVEBNÍ ÚPRAVY</v>
      </c>
      <c r="F85" s="1008"/>
      <c r="G85" s="1008"/>
      <c r="H85" s="1008"/>
      <c r="L85" s="28"/>
    </row>
    <row r="86" spans="2:12" ht="12" customHeight="1">
      <c r="B86" s="19"/>
      <c r="C86" s="25" t="s">
        <v>128</v>
      </c>
      <c r="L86" s="19"/>
    </row>
    <row r="87" spans="2:12" ht="16.399999999999999" customHeight="1">
      <c r="B87" s="19"/>
      <c r="E87" s="1007" t="s">
        <v>202</v>
      </c>
      <c r="F87" s="981"/>
      <c r="G87" s="981"/>
      <c r="H87" s="981"/>
      <c r="L87" s="19"/>
    </row>
    <row r="88" spans="2:12" ht="12" customHeight="1">
      <c r="B88" s="19"/>
      <c r="C88" s="25" t="s">
        <v>203</v>
      </c>
      <c r="L88" s="19"/>
    </row>
    <row r="89" spans="2:12" s="1" customFormat="1" ht="16.399999999999999" customHeight="1">
      <c r="B89" s="28"/>
      <c r="E89" s="992" t="s">
        <v>245</v>
      </c>
      <c r="F89" s="1009"/>
      <c r="G89" s="1009"/>
      <c r="H89" s="1009"/>
      <c r="L89" s="28"/>
    </row>
    <row r="90" spans="2:12" s="1" customFormat="1" ht="12" customHeight="1">
      <c r="B90" s="28"/>
      <c r="C90" s="25" t="s">
        <v>246</v>
      </c>
      <c r="L90" s="28"/>
    </row>
    <row r="91" spans="2:12" s="1" customFormat="1" ht="16.399999999999999" customHeight="1">
      <c r="B91" s="28"/>
      <c r="E91" s="1003" t="str">
        <f>E13</f>
        <v>SO 02.01.01. - Demolice</v>
      </c>
      <c r="F91" s="1009"/>
      <c r="G91" s="1009"/>
      <c r="H91" s="1009"/>
      <c r="L91" s="28"/>
    </row>
    <row r="92" spans="2:12" s="1" customFormat="1" ht="7" customHeight="1">
      <c r="B92" s="28"/>
      <c r="L92" s="28"/>
    </row>
    <row r="93" spans="2:12" s="1" customFormat="1" ht="12" customHeight="1">
      <c r="B93" s="28"/>
      <c r="C93" s="25" t="s">
        <v>18</v>
      </c>
      <c r="F93" s="23" t="str">
        <f>F16</f>
        <v>DpS Borohrádek, st.p.č.243,722,p.p.č.187</v>
      </c>
      <c r="I93" s="25" t="s">
        <v>19</v>
      </c>
      <c r="J93" s="48" t="str">
        <f>IF(J16="","",J16)</f>
        <v>10. 6. 2024</v>
      </c>
      <c r="L93" s="28"/>
    </row>
    <row r="94" spans="2:12" s="1" customFormat="1" ht="7" customHeight="1">
      <c r="B94" s="28"/>
      <c r="L94" s="28"/>
    </row>
    <row r="95" spans="2:12" s="1" customFormat="1" ht="15.4" customHeight="1">
      <c r="B95" s="28"/>
      <c r="C95" s="25" t="s">
        <v>21</v>
      </c>
      <c r="F95" s="23" t="str">
        <f>E19</f>
        <v>Královehradecký kraj,Pivovarské nám.1245 H.Králové</v>
      </c>
      <c r="I95" s="25" t="s">
        <v>26</v>
      </c>
      <c r="J95" s="26" t="str">
        <f>E25</f>
        <v>Proxion, Hurdálková 206 547 01 Náchod</v>
      </c>
      <c r="L95" s="28"/>
    </row>
    <row r="96" spans="2:12" s="1" customFormat="1" ht="15.4" customHeight="1">
      <c r="B96" s="28"/>
      <c r="C96" s="25" t="s">
        <v>24</v>
      </c>
      <c r="F96" s="23" t="str">
        <f>IF(E22="","",E22)</f>
        <v>VZ</v>
      </c>
      <c r="I96" s="25" t="s">
        <v>28</v>
      </c>
      <c r="J96" s="26" t="str">
        <f>E28</f>
        <v>Ivan Mezera</v>
      </c>
      <c r="L96" s="28"/>
    </row>
    <row r="97" spans="2:47" s="1" customFormat="1" ht="10.4" customHeight="1">
      <c r="B97" s="28"/>
      <c r="L97" s="28"/>
    </row>
    <row r="98" spans="2:47" s="1" customFormat="1" ht="29.25" customHeight="1">
      <c r="B98" s="28"/>
      <c r="C98" s="101" t="s">
        <v>131</v>
      </c>
      <c r="D98" s="93"/>
      <c r="E98" s="93"/>
      <c r="F98" s="93"/>
      <c r="G98" s="93"/>
      <c r="H98" s="93"/>
      <c r="I98" s="93"/>
      <c r="J98" s="102" t="s">
        <v>132</v>
      </c>
      <c r="K98" s="93"/>
      <c r="L98" s="28"/>
    </row>
    <row r="99" spans="2:47" s="1" customFormat="1" ht="10.4" customHeight="1">
      <c r="B99" s="28"/>
      <c r="L99" s="28"/>
    </row>
    <row r="100" spans="2:47" s="1" customFormat="1" ht="22.9" customHeight="1">
      <c r="B100" s="28"/>
      <c r="C100" s="103" t="s">
        <v>133</v>
      </c>
      <c r="J100" s="62">
        <f>J127</f>
        <v>0</v>
      </c>
      <c r="L100" s="28"/>
      <c r="AU100" s="16" t="s">
        <v>134</v>
      </c>
    </row>
    <row r="101" spans="2:47" s="8" customFormat="1" ht="25" customHeight="1">
      <c r="B101" s="104"/>
      <c r="D101" s="105" t="s">
        <v>248</v>
      </c>
      <c r="E101" s="106"/>
      <c r="F101" s="106"/>
      <c r="G101" s="106"/>
      <c r="H101" s="106"/>
      <c r="I101" s="106"/>
      <c r="J101" s="107">
        <f>J128</f>
        <v>0</v>
      </c>
      <c r="L101" s="104"/>
    </row>
    <row r="102" spans="2:47" s="9" customFormat="1" ht="19.899999999999999" customHeight="1">
      <c r="B102" s="108"/>
      <c r="D102" s="109" t="s">
        <v>249</v>
      </c>
      <c r="E102" s="110"/>
      <c r="F102" s="110"/>
      <c r="G102" s="110"/>
      <c r="H102" s="110"/>
      <c r="I102" s="110"/>
      <c r="J102" s="111">
        <f>J129</f>
        <v>0</v>
      </c>
      <c r="L102" s="108"/>
    </row>
    <row r="103" spans="2:47" s="9" customFormat="1" ht="19.899999999999999" customHeight="1">
      <c r="B103" s="108"/>
      <c r="D103" s="109" t="s">
        <v>250</v>
      </c>
      <c r="E103" s="110"/>
      <c r="F103" s="110"/>
      <c r="G103" s="110"/>
      <c r="H103" s="110"/>
      <c r="I103" s="110"/>
      <c r="J103" s="111">
        <f>J143</f>
        <v>0</v>
      </c>
      <c r="L103" s="108"/>
    </row>
    <row r="104" spans="2:47" s="1" customFormat="1" ht="21.75" customHeight="1">
      <c r="B104" s="28"/>
      <c r="L104" s="28"/>
    </row>
    <row r="105" spans="2:47" s="1" customFormat="1" ht="7" customHeight="1">
      <c r="B105" s="40"/>
      <c r="C105" s="41"/>
      <c r="D105" s="41"/>
      <c r="E105" s="41"/>
      <c r="F105" s="41"/>
      <c r="G105" s="41"/>
      <c r="H105" s="41"/>
      <c r="I105" s="41"/>
      <c r="J105" s="41"/>
      <c r="K105" s="41"/>
      <c r="L105" s="28"/>
    </row>
    <row r="109" spans="2:47" s="1" customFormat="1" ht="7" customHeight="1">
      <c r="B109" s="42"/>
      <c r="C109" s="43"/>
      <c r="D109" s="43"/>
      <c r="E109" s="43"/>
      <c r="F109" s="43"/>
      <c r="G109" s="43"/>
      <c r="H109" s="43"/>
      <c r="I109" s="43"/>
      <c r="J109" s="43"/>
      <c r="K109" s="43"/>
      <c r="L109" s="28"/>
    </row>
    <row r="110" spans="2:47" s="1" customFormat="1" ht="25" customHeight="1">
      <c r="B110" s="28"/>
      <c r="C110" s="20" t="s">
        <v>141</v>
      </c>
      <c r="L110" s="28"/>
    </row>
    <row r="111" spans="2:47" s="1" customFormat="1" ht="7" customHeight="1">
      <c r="B111" s="28"/>
      <c r="L111" s="28"/>
    </row>
    <row r="112" spans="2:47" s="1" customFormat="1" ht="12" customHeight="1">
      <c r="B112" s="28"/>
      <c r="C112" s="25" t="s">
        <v>14</v>
      </c>
      <c r="L112" s="28"/>
    </row>
    <row r="113" spans="2:63" s="1" customFormat="1" ht="27.75" customHeight="1">
      <c r="B113" s="28"/>
      <c r="E113" s="1007" t="str">
        <f>E7</f>
        <v>DOMOV SENIORŮ BOROHRÁDEK PŘÍSTAVBA A STAVEBNÍ ÚPRAVY</v>
      </c>
      <c r="F113" s="1008"/>
      <c r="G113" s="1008"/>
      <c r="H113" s="1008"/>
      <c r="L113" s="28"/>
    </row>
    <row r="114" spans="2:63" ht="12" customHeight="1">
      <c r="B114" s="19"/>
      <c r="C114" s="25" t="s">
        <v>128</v>
      </c>
      <c r="L114" s="19"/>
    </row>
    <row r="115" spans="2:63" ht="16.399999999999999" customHeight="1">
      <c r="B115" s="19"/>
      <c r="E115" s="1007" t="s">
        <v>202</v>
      </c>
      <c r="F115" s="981"/>
      <c r="G115" s="981"/>
      <c r="H115" s="981"/>
      <c r="L115" s="19"/>
    </row>
    <row r="116" spans="2:63" ht="12" customHeight="1">
      <c r="B116" s="19"/>
      <c r="C116" s="25" t="s">
        <v>203</v>
      </c>
      <c r="L116" s="19"/>
    </row>
    <row r="117" spans="2:63" s="1" customFormat="1" ht="16.399999999999999" customHeight="1">
      <c r="B117" s="28"/>
      <c r="E117" s="992" t="s">
        <v>245</v>
      </c>
      <c r="F117" s="1009"/>
      <c r="G117" s="1009"/>
      <c r="H117" s="1009"/>
      <c r="L117" s="28"/>
    </row>
    <row r="118" spans="2:63" s="1" customFormat="1" ht="12" customHeight="1">
      <c r="B118" s="28"/>
      <c r="C118" s="25" t="s">
        <v>246</v>
      </c>
      <c r="L118" s="28"/>
    </row>
    <row r="119" spans="2:63" s="1" customFormat="1" ht="16.399999999999999" customHeight="1">
      <c r="B119" s="28"/>
      <c r="E119" s="1003" t="str">
        <f>E13</f>
        <v>SO 02.01.01. - Demolice</v>
      </c>
      <c r="F119" s="1009"/>
      <c r="G119" s="1009"/>
      <c r="H119" s="1009"/>
      <c r="L119" s="28"/>
    </row>
    <row r="120" spans="2:63" s="1" customFormat="1" ht="7" customHeight="1">
      <c r="B120" s="28"/>
      <c r="L120" s="28"/>
    </row>
    <row r="121" spans="2:63" s="1" customFormat="1" ht="12" customHeight="1">
      <c r="B121" s="28"/>
      <c r="C121" s="25" t="s">
        <v>18</v>
      </c>
      <c r="F121" s="23" t="str">
        <f>F16</f>
        <v>DpS Borohrádek, st.p.č.243,722,p.p.č.187</v>
      </c>
      <c r="I121" s="25" t="s">
        <v>19</v>
      </c>
      <c r="J121" s="48" t="str">
        <f>IF(J16="","",J16)</f>
        <v>10. 6. 2024</v>
      </c>
      <c r="L121" s="28"/>
    </row>
    <row r="122" spans="2:63" s="1" customFormat="1" ht="7" customHeight="1">
      <c r="B122" s="28"/>
      <c r="L122" s="28"/>
    </row>
    <row r="123" spans="2:63" s="1" customFormat="1" ht="15.4" customHeight="1">
      <c r="B123" s="28"/>
      <c r="C123" s="25" t="s">
        <v>21</v>
      </c>
      <c r="F123" s="23" t="str">
        <f>E19</f>
        <v>Královehradecký kraj,Pivovarské nám.1245 H.Králové</v>
      </c>
      <c r="I123" s="25" t="s">
        <v>26</v>
      </c>
      <c r="J123" s="26" t="str">
        <f>E25</f>
        <v>Proxion, Hurdálková 206 547 01 Náchod</v>
      </c>
      <c r="L123" s="28"/>
    </row>
    <row r="124" spans="2:63" s="1" customFormat="1" ht="15.4" customHeight="1">
      <c r="B124" s="28"/>
      <c r="C124" s="25" t="s">
        <v>24</v>
      </c>
      <c r="F124" s="23" t="str">
        <f>IF(E22="","",E22)</f>
        <v>VZ</v>
      </c>
      <c r="I124" s="25" t="s">
        <v>28</v>
      </c>
      <c r="J124" s="26" t="str">
        <f>E28</f>
        <v>Ivan Mezera</v>
      </c>
      <c r="L124" s="28"/>
    </row>
    <row r="125" spans="2:63" s="1" customFormat="1" ht="10.4" customHeight="1">
      <c r="B125" s="28"/>
      <c r="L125" s="28"/>
    </row>
    <row r="126" spans="2:63" s="10" customFormat="1" ht="29.25" customHeight="1">
      <c r="B126" s="112"/>
      <c r="C126" s="113" t="s">
        <v>142</v>
      </c>
      <c r="D126" s="114" t="s">
        <v>57</v>
      </c>
      <c r="E126" s="114" t="s">
        <v>53</v>
      </c>
      <c r="F126" s="114" t="s">
        <v>54</v>
      </c>
      <c r="G126" s="114" t="s">
        <v>143</v>
      </c>
      <c r="H126" s="114" t="s">
        <v>144</v>
      </c>
      <c r="I126" s="114" t="s">
        <v>145</v>
      </c>
      <c r="J126" s="115" t="s">
        <v>132</v>
      </c>
      <c r="K126" s="116" t="s">
        <v>146</v>
      </c>
      <c r="L126" s="112"/>
      <c r="M126" s="55" t="s">
        <v>1</v>
      </c>
      <c r="N126" s="56" t="s">
        <v>36</v>
      </c>
      <c r="O126" s="56" t="s">
        <v>147</v>
      </c>
      <c r="P126" s="56" t="s">
        <v>148</v>
      </c>
      <c r="Q126" s="56" t="s">
        <v>149</v>
      </c>
      <c r="R126" s="56" t="s">
        <v>150</v>
      </c>
      <c r="S126" s="56" t="s">
        <v>151</v>
      </c>
      <c r="T126" s="57" t="s">
        <v>152</v>
      </c>
    </row>
    <row r="127" spans="2:63" s="1" customFormat="1" ht="22.9" customHeight="1">
      <c r="B127" s="28"/>
      <c r="C127" s="60" t="s">
        <v>153</v>
      </c>
      <c r="J127" s="117">
        <f>BK127</f>
        <v>0</v>
      </c>
      <c r="L127" s="28"/>
      <c r="M127" s="58"/>
      <c r="N127" s="49"/>
      <c r="O127" s="49"/>
      <c r="P127" s="118">
        <f>P128</f>
        <v>268.62002100000001</v>
      </c>
      <c r="Q127" s="49"/>
      <c r="R127" s="118">
        <f>R128</f>
        <v>0</v>
      </c>
      <c r="S127" s="49"/>
      <c r="T127" s="119">
        <f>T128</f>
        <v>76.607709999999997</v>
      </c>
      <c r="AT127" s="16" t="s">
        <v>71</v>
      </c>
      <c r="AU127" s="16" t="s">
        <v>134</v>
      </c>
      <c r="BK127" s="120">
        <f>BK128</f>
        <v>0</v>
      </c>
    </row>
    <row r="128" spans="2:63" s="11" customFormat="1" ht="25.9" customHeight="1">
      <c r="B128" s="121"/>
      <c r="D128" s="122" t="s">
        <v>71</v>
      </c>
      <c r="E128" s="123" t="s">
        <v>251</v>
      </c>
      <c r="F128" s="123" t="s">
        <v>252</v>
      </c>
      <c r="J128" s="124">
        <f>BK128</f>
        <v>0</v>
      </c>
      <c r="L128" s="121"/>
      <c r="M128" s="125"/>
      <c r="P128" s="126">
        <f>P129+P143</f>
        <v>268.62002100000001</v>
      </c>
      <c r="R128" s="126">
        <f>R129+R143</f>
        <v>0</v>
      </c>
      <c r="T128" s="127">
        <f>T129+T143</f>
        <v>76.607709999999997</v>
      </c>
      <c r="AR128" s="122" t="s">
        <v>80</v>
      </c>
      <c r="AT128" s="128" t="s">
        <v>71</v>
      </c>
      <c r="AU128" s="128" t="s">
        <v>72</v>
      </c>
      <c r="AY128" s="122" t="s">
        <v>157</v>
      </c>
      <c r="BK128" s="129">
        <f>BK129+BK143</f>
        <v>0</v>
      </c>
    </row>
    <row r="129" spans="2:65" s="11" customFormat="1" ht="22.9" customHeight="1">
      <c r="B129" s="121"/>
      <c r="D129" s="122" t="s">
        <v>71</v>
      </c>
      <c r="E129" s="130" t="s">
        <v>191</v>
      </c>
      <c r="F129" s="130" t="s">
        <v>253</v>
      </c>
      <c r="J129" s="131">
        <f>BK129</f>
        <v>0</v>
      </c>
      <c r="L129" s="121"/>
      <c r="M129" s="125"/>
      <c r="P129" s="126">
        <f>SUM(P130:P142)</f>
        <v>259.58027700000002</v>
      </c>
      <c r="R129" s="126">
        <f>SUM(R130:R142)</f>
        <v>0</v>
      </c>
      <c r="T129" s="127">
        <f>SUM(T130:T142)</f>
        <v>76.607709999999997</v>
      </c>
      <c r="AR129" s="122" t="s">
        <v>80</v>
      </c>
      <c r="AT129" s="128" t="s">
        <v>71</v>
      </c>
      <c r="AU129" s="128" t="s">
        <v>80</v>
      </c>
      <c r="AY129" s="122" t="s">
        <v>157</v>
      </c>
      <c r="BK129" s="129">
        <f>SUM(BK130:BK142)</f>
        <v>0</v>
      </c>
    </row>
    <row r="130" spans="2:65" s="1" customFormat="1" ht="31.9" customHeight="1">
      <c r="B130" s="132"/>
      <c r="C130" s="133" t="s">
        <v>80</v>
      </c>
      <c r="D130" s="133" t="s">
        <v>160</v>
      </c>
      <c r="E130" s="134" t="s">
        <v>254</v>
      </c>
      <c r="F130" s="135" t="s">
        <v>255</v>
      </c>
      <c r="G130" s="136" t="s">
        <v>256</v>
      </c>
      <c r="H130" s="137">
        <v>233.381</v>
      </c>
      <c r="I130" s="901"/>
      <c r="J130" s="138">
        <f>ROUND(I130*H130,2)</f>
        <v>0</v>
      </c>
      <c r="K130" s="139"/>
      <c r="L130" s="28"/>
      <c r="M130" s="140" t="s">
        <v>1</v>
      </c>
      <c r="N130" s="141" t="s">
        <v>38</v>
      </c>
      <c r="O130" s="142">
        <v>0.88200000000000001</v>
      </c>
      <c r="P130" s="142">
        <f>O130*H130</f>
        <v>205.84204199999999</v>
      </c>
      <c r="Q130" s="142">
        <v>0</v>
      </c>
      <c r="R130" s="142">
        <f>Q130*H130</f>
        <v>0</v>
      </c>
      <c r="S130" s="142">
        <v>0.26</v>
      </c>
      <c r="T130" s="143">
        <f>S130*H130</f>
        <v>60.67906</v>
      </c>
      <c r="AR130" s="144" t="s">
        <v>164</v>
      </c>
      <c r="AT130" s="144" t="s">
        <v>160</v>
      </c>
      <c r="AU130" s="144" t="s">
        <v>88</v>
      </c>
      <c r="AY130" s="16" t="s">
        <v>157</v>
      </c>
      <c r="BE130" s="145">
        <f>IF(N130="základní",J130,0)</f>
        <v>0</v>
      </c>
      <c r="BF130" s="145">
        <f>IF(N130="snížená",J130,0)</f>
        <v>0</v>
      </c>
      <c r="BG130" s="145">
        <f>IF(N130="zákl. přenesená",J130,0)</f>
        <v>0</v>
      </c>
      <c r="BH130" s="145">
        <f>IF(N130="sníž. přenesená",J130,0)</f>
        <v>0</v>
      </c>
      <c r="BI130" s="145">
        <f>IF(N130="nulová",J130,0)</f>
        <v>0</v>
      </c>
      <c r="BJ130" s="16" t="s">
        <v>88</v>
      </c>
      <c r="BK130" s="145">
        <f>ROUND(I130*H130,2)</f>
        <v>0</v>
      </c>
      <c r="BL130" s="16" t="s">
        <v>164</v>
      </c>
      <c r="BM130" s="144" t="s">
        <v>257</v>
      </c>
    </row>
    <row r="131" spans="2:65" s="1" customFormat="1">
      <c r="B131" s="28"/>
      <c r="D131" s="150" t="s">
        <v>214</v>
      </c>
      <c r="F131" s="151" t="s">
        <v>258</v>
      </c>
      <c r="L131" s="28"/>
      <c r="M131" s="152"/>
      <c r="T131" s="52"/>
      <c r="AT131" s="16" t="s">
        <v>214</v>
      </c>
      <c r="AU131" s="16" t="s">
        <v>88</v>
      </c>
    </row>
    <row r="132" spans="2:65" s="12" customFormat="1">
      <c r="B132" s="153"/>
      <c r="D132" s="154" t="s">
        <v>259</v>
      </c>
      <c r="E132" s="155" t="s">
        <v>1</v>
      </c>
      <c r="F132" s="156" t="s">
        <v>260</v>
      </c>
      <c r="H132" s="155" t="s">
        <v>1</v>
      </c>
      <c r="L132" s="153"/>
      <c r="M132" s="157"/>
      <c r="T132" s="158"/>
      <c r="AT132" s="155" t="s">
        <v>259</v>
      </c>
      <c r="AU132" s="155" t="s">
        <v>88</v>
      </c>
      <c r="AV132" s="12" t="s">
        <v>80</v>
      </c>
      <c r="AW132" s="12" t="s">
        <v>27</v>
      </c>
      <c r="AX132" s="12" t="s">
        <v>72</v>
      </c>
      <c r="AY132" s="155" t="s">
        <v>157</v>
      </c>
    </row>
    <row r="133" spans="2:65" s="13" customFormat="1">
      <c r="B133" s="159"/>
      <c r="D133" s="154" t="s">
        <v>259</v>
      </c>
      <c r="E133" s="160" t="s">
        <v>1</v>
      </c>
      <c r="F133" s="161" t="s">
        <v>261</v>
      </c>
      <c r="H133" s="162">
        <v>73.218999999999994</v>
      </c>
      <c r="L133" s="159"/>
      <c r="M133" s="163"/>
      <c r="T133" s="164"/>
      <c r="AT133" s="160" t="s">
        <v>259</v>
      </c>
      <c r="AU133" s="160" t="s">
        <v>88</v>
      </c>
      <c r="AV133" s="13" t="s">
        <v>88</v>
      </c>
      <c r="AW133" s="13" t="s">
        <v>27</v>
      </c>
      <c r="AX133" s="13" t="s">
        <v>72</v>
      </c>
      <c r="AY133" s="160" t="s">
        <v>157</v>
      </c>
    </row>
    <row r="134" spans="2:65" s="12" customFormat="1">
      <c r="B134" s="153"/>
      <c r="D134" s="154" t="s">
        <v>259</v>
      </c>
      <c r="E134" s="155" t="s">
        <v>1</v>
      </c>
      <c r="F134" s="156" t="s">
        <v>262</v>
      </c>
      <c r="H134" s="155" t="s">
        <v>1</v>
      </c>
      <c r="L134" s="153"/>
      <c r="M134" s="157"/>
      <c r="T134" s="158"/>
      <c r="AT134" s="155" t="s">
        <v>259</v>
      </c>
      <c r="AU134" s="155" t="s">
        <v>88</v>
      </c>
      <c r="AV134" s="12" t="s">
        <v>80</v>
      </c>
      <c r="AW134" s="12" t="s">
        <v>27</v>
      </c>
      <c r="AX134" s="12" t="s">
        <v>72</v>
      </c>
      <c r="AY134" s="155" t="s">
        <v>157</v>
      </c>
    </row>
    <row r="135" spans="2:65" s="13" customFormat="1">
      <c r="B135" s="159"/>
      <c r="D135" s="154" t="s">
        <v>259</v>
      </c>
      <c r="E135" s="160" t="s">
        <v>1</v>
      </c>
      <c r="F135" s="161" t="s">
        <v>263</v>
      </c>
      <c r="H135" s="162">
        <v>44.563000000000002</v>
      </c>
      <c r="L135" s="159"/>
      <c r="M135" s="163"/>
      <c r="T135" s="164"/>
      <c r="AT135" s="160" t="s">
        <v>259</v>
      </c>
      <c r="AU135" s="160" t="s">
        <v>88</v>
      </c>
      <c r="AV135" s="13" t="s">
        <v>88</v>
      </c>
      <c r="AW135" s="13" t="s">
        <v>27</v>
      </c>
      <c r="AX135" s="13" t="s">
        <v>72</v>
      </c>
      <c r="AY135" s="160" t="s">
        <v>157</v>
      </c>
    </row>
    <row r="136" spans="2:65" s="13" customFormat="1">
      <c r="B136" s="159"/>
      <c r="D136" s="154" t="s">
        <v>259</v>
      </c>
      <c r="E136" s="160" t="s">
        <v>1</v>
      </c>
      <c r="F136" s="161" t="s">
        <v>264</v>
      </c>
      <c r="H136" s="162">
        <v>115.599</v>
      </c>
      <c r="L136" s="159"/>
      <c r="M136" s="163"/>
      <c r="T136" s="164"/>
      <c r="AT136" s="160" t="s">
        <v>259</v>
      </c>
      <c r="AU136" s="160" t="s">
        <v>88</v>
      </c>
      <c r="AV136" s="13" t="s">
        <v>88</v>
      </c>
      <c r="AW136" s="13" t="s">
        <v>27</v>
      </c>
      <c r="AX136" s="13" t="s">
        <v>72</v>
      </c>
      <c r="AY136" s="160" t="s">
        <v>157</v>
      </c>
    </row>
    <row r="137" spans="2:65" s="14" customFormat="1">
      <c r="B137" s="165"/>
      <c r="D137" s="154" t="s">
        <v>259</v>
      </c>
      <c r="E137" s="166" t="s">
        <v>1</v>
      </c>
      <c r="F137" s="167" t="s">
        <v>265</v>
      </c>
      <c r="H137" s="168">
        <v>233.381</v>
      </c>
      <c r="L137" s="165"/>
      <c r="M137" s="169"/>
      <c r="T137" s="170"/>
      <c r="AT137" s="166" t="s">
        <v>259</v>
      </c>
      <c r="AU137" s="166" t="s">
        <v>88</v>
      </c>
      <c r="AV137" s="14" t="s">
        <v>164</v>
      </c>
      <c r="AW137" s="14" t="s">
        <v>27</v>
      </c>
      <c r="AX137" s="14" t="s">
        <v>80</v>
      </c>
      <c r="AY137" s="166" t="s">
        <v>157</v>
      </c>
    </row>
    <row r="138" spans="2:65" s="1" customFormat="1" ht="31.9" customHeight="1">
      <c r="B138" s="132"/>
      <c r="C138" s="133" t="s">
        <v>88</v>
      </c>
      <c r="D138" s="133" t="s">
        <v>160</v>
      </c>
      <c r="E138" s="134" t="s">
        <v>266</v>
      </c>
      <c r="F138" s="135" t="s">
        <v>267</v>
      </c>
      <c r="G138" s="136" t="s">
        <v>256</v>
      </c>
      <c r="H138" s="137">
        <v>27.945</v>
      </c>
      <c r="I138" s="901"/>
      <c r="J138" s="138">
        <f>ROUND(I138*H138,2)</f>
        <v>0</v>
      </c>
      <c r="K138" s="139"/>
      <c r="L138" s="28"/>
      <c r="M138" s="140" t="s">
        <v>1</v>
      </c>
      <c r="N138" s="141" t="s">
        <v>38</v>
      </c>
      <c r="O138" s="142">
        <v>1.923</v>
      </c>
      <c r="P138" s="142">
        <f>O138*H138</f>
        <v>53.738235000000003</v>
      </c>
      <c r="Q138" s="142">
        <v>0</v>
      </c>
      <c r="R138" s="142">
        <f>Q138*H138</f>
        <v>0</v>
      </c>
      <c r="S138" s="142">
        <v>0.56999999999999995</v>
      </c>
      <c r="T138" s="143">
        <f>S138*H138</f>
        <v>15.928649999999999</v>
      </c>
      <c r="AR138" s="144" t="s">
        <v>164</v>
      </c>
      <c r="AT138" s="144" t="s">
        <v>160</v>
      </c>
      <c r="AU138" s="144" t="s">
        <v>88</v>
      </c>
      <c r="AY138" s="16" t="s">
        <v>157</v>
      </c>
      <c r="BE138" s="145">
        <f>IF(N138="základní",J138,0)</f>
        <v>0</v>
      </c>
      <c r="BF138" s="145">
        <f>IF(N138="snížená",J138,0)</f>
        <v>0</v>
      </c>
      <c r="BG138" s="145">
        <f>IF(N138="zákl. přenesená",J138,0)</f>
        <v>0</v>
      </c>
      <c r="BH138" s="145">
        <f>IF(N138="sníž. přenesená",J138,0)</f>
        <v>0</v>
      </c>
      <c r="BI138" s="145">
        <f>IF(N138="nulová",J138,0)</f>
        <v>0</v>
      </c>
      <c r="BJ138" s="16" t="s">
        <v>88</v>
      </c>
      <c r="BK138" s="145">
        <f>ROUND(I138*H138,2)</f>
        <v>0</v>
      </c>
      <c r="BL138" s="16" t="s">
        <v>164</v>
      </c>
      <c r="BM138" s="144" t="s">
        <v>268</v>
      </c>
    </row>
    <row r="139" spans="2:65" s="1" customFormat="1">
      <c r="B139" s="28"/>
      <c r="D139" s="150" t="s">
        <v>214</v>
      </c>
      <c r="F139" s="151" t="s">
        <v>269</v>
      </c>
      <c r="L139" s="28"/>
      <c r="M139" s="152"/>
      <c r="T139" s="52"/>
      <c r="AT139" s="16" t="s">
        <v>214</v>
      </c>
      <c r="AU139" s="16" t="s">
        <v>88</v>
      </c>
    </row>
    <row r="140" spans="2:65" s="12" customFormat="1">
      <c r="B140" s="153"/>
      <c r="D140" s="154" t="s">
        <v>259</v>
      </c>
      <c r="E140" s="155" t="s">
        <v>1</v>
      </c>
      <c r="F140" s="156" t="s">
        <v>270</v>
      </c>
      <c r="H140" s="155" t="s">
        <v>1</v>
      </c>
      <c r="L140" s="153"/>
      <c r="M140" s="157"/>
      <c r="T140" s="158"/>
      <c r="AT140" s="155" t="s">
        <v>259</v>
      </c>
      <c r="AU140" s="155" t="s">
        <v>88</v>
      </c>
      <c r="AV140" s="12" t="s">
        <v>80</v>
      </c>
      <c r="AW140" s="12" t="s">
        <v>27</v>
      </c>
      <c r="AX140" s="12" t="s">
        <v>72</v>
      </c>
      <c r="AY140" s="155" t="s">
        <v>157</v>
      </c>
    </row>
    <row r="141" spans="2:65" s="13" customFormat="1">
      <c r="B141" s="159"/>
      <c r="D141" s="154" t="s">
        <v>259</v>
      </c>
      <c r="E141" s="160" t="s">
        <v>1</v>
      </c>
      <c r="F141" s="161" t="s">
        <v>271</v>
      </c>
      <c r="H141" s="162">
        <v>27.945</v>
      </c>
      <c r="L141" s="159"/>
      <c r="M141" s="163"/>
      <c r="T141" s="164"/>
      <c r="AT141" s="160" t="s">
        <v>259</v>
      </c>
      <c r="AU141" s="160" t="s">
        <v>88</v>
      </c>
      <c r="AV141" s="13" t="s">
        <v>88</v>
      </c>
      <c r="AW141" s="13" t="s">
        <v>27</v>
      </c>
      <c r="AX141" s="13" t="s">
        <v>72</v>
      </c>
      <c r="AY141" s="160" t="s">
        <v>157</v>
      </c>
    </row>
    <row r="142" spans="2:65" s="14" customFormat="1">
      <c r="B142" s="165"/>
      <c r="D142" s="154" t="s">
        <v>259</v>
      </c>
      <c r="E142" s="166" t="s">
        <v>1</v>
      </c>
      <c r="F142" s="167" t="s">
        <v>265</v>
      </c>
      <c r="H142" s="168">
        <v>27.945</v>
      </c>
      <c r="L142" s="165"/>
      <c r="M142" s="169"/>
      <c r="T142" s="170"/>
      <c r="AT142" s="166" t="s">
        <v>259</v>
      </c>
      <c r="AU142" s="166" t="s">
        <v>88</v>
      </c>
      <c r="AV142" s="14" t="s">
        <v>164</v>
      </c>
      <c r="AW142" s="14" t="s">
        <v>27</v>
      </c>
      <c r="AX142" s="14" t="s">
        <v>80</v>
      </c>
      <c r="AY142" s="166" t="s">
        <v>157</v>
      </c>
    </row>
    <row r="143" spans="2:65" s="11" customFormat="1" ht="22.9" customHeight="1">
      <c r="B143" s="121"/>
      <c r="D143" s="122" t="s">
        <v>71</v>
      </c>
      <c r="E143" s="130" t="s">
        <v>272</v>
      </c>
      <c r="F143" s="130" t="s">
        <v>273</v>
      </c>
      <c r="J143" s="131">
        <f>BK143</f>
        <v>0</v>
      </c>
      <c r="L143" s="121"/>
      <c r="M143" s="125"/>
      <c r="P143" s="126">
        <f>SUM(P144:P152)</f>
        <v>9.0397439999999989</v>
      </c>
      <c r="R143" s="126">
        <f>SUM(R144:R152)</f>
        <v>0</v>
      </c>
      <c r="T143" s="127">
        <f>SUM(T144:T152)</f>
        <v>0</v>
      </c>
      <c r="AR143" s="122" t="s">
        <v>80</v>
      </c>
      <c r="AT143" s="128" t="s">
        <v>71</v>
      </c>
      <c r="AU143" s="128" t="s">
        <v>80</v>
      </c>
      <c r="AY143" s="122" t="s">
        <v>157</v>
      </c>
      <c r="BK143" s="129">
        <f>SUM(BK144:BK152)</f>
        <v>0</v>
      </c>
    </row>
    <row r="144" spans="2:65" s="1" customFormat="1" ht="23.5" customHeight="1">
      <c r="B144" s="132"/>
      <c r="C144" s="133" t="s">
        <v>95</v>
      </c>
      <c r="D144" s="133" t="s">
        <v>160</v>
      </c>
      <c r="E144" s="134" t="s">
        <v>274</v>
      </c>
      <c r="F144" s="135" t="s">
        <v>275</v>
      </c>
      <c r="G144" s="136" t="s">
        <v>276</v>
      </c>
      <c r="H144" s="137">
        <v>76.608000000000004</v>
      </c>
      <c r="I144" s="901"/>
      <c r="J144" s="138">
        <f>ROUND(I144*H144,2)</f>
        <v>0</v>
      </c>
      <c r="K144" s="139"/>
      <c r="L144" s="28"/>
      <c r="M144" s="140" t="s">
        <v>1</v>
      </c>
      <c r="N144" s="141" t="s">
        <v>38</v>
      </c>
      <c r="O144" s="142">
        <v>9.0999999999999998E-2</v>
      </c>
      <c r="P144" s="142">
        <f>O144*H144</f>
        <v>6.9713279999999997</v>
      </c>
      <c r="Q144" s="142">
        <v>0</v>
      </c>
      <c r="R144" s="142">
        <f>Q144*H144</f>
        <v>0</v>
      </c>
      <c r="S144" s="142">
        <v>0</v>
      </c>
      <c r="T144" s="143">
        <f>S144*H144</f>
        <v>0</v>
      </c>
      <c r="AR144" s="144" t="s">
        <v>164</v>
      </c>
      <c r="AT144" s="144" t="s">
        <v>160</v>
      </c>
      <c r="AU144" s="144" t="s">
        <v>88</v>
      </c>
      <c r="AY144" s="16" t="s">
        <v>157</v>
      </c>
      <c r="BE144" s="145">
        <f>IF(N144="základní",J144,0)</f>
        <v>0</v>
      </c>
      <c r="BF144" s="145">
        <f>IF(N144="snížená",J144,0)</f>
        <v>0</v>
      </c>
      <c r="BG144" s="145">
        <f>IF(N144="zákl. přenesená",J144,0)</f>
        <v>0</v>
      </c>
      <c r="BH144" s="145">
        <f>IF(N144="sníž. přenesená",J144,0)</f>
        <v>0</v>
      </c>
      <c r="BI144" s="145">
        <f>IF(N144="nulová",J144,0)</f>
        <v>0</v>
      </c>
      <c r="BJ144" s="16" t="s">
        <v>88</v>
      </c>
      <c r="BK144" s="145">
        <f>ROUND(I144*H144,2)</f>
        <v>0</v>
      </c>
      <c r="BL144" s="16" t="s">
        <v>164</v>
      </c>
      <c r="BM144" s="144" t="s">
        <v>277</v>
      </c>
    </row>
    <row r="145" spans="2:65" s="1" customFormat="1">
      <c r="B145" s="28"/>
      <c r="D145" s="150" t="s">
        <v>214</v>
      </c>
      <c r="F145" s="151" t="s">
        <v>278</v>
      </c>
      <c r="L145" s="28"/>
      <c r="M145" s="152"/>
      <c r="T145" s="52"/>
      <c r="AT145" s="16" t="s">
        <v>214</v>
      </c>
      <c r="AU145" s="16" t="s">
        <v>88</v>
      </c>
    </row>
    <row r="146" spans="2:65" s="1" customFormat="1" ht="23.5" customHeight="1">
      <c r="B146" s="132"/>
      <c r="C146" s="133" t="s">
        <v>164</v>
      </c>
      <c r="D146" s="133" t="s">
        <v>160</v>
      </c>
      <c r="E146" s="134" t="s">
        <v>279</v>
      </c>
      <c r="F146" s="135" t="s">
        <v>280</v>
      </c>
      <c r="G146" s="136" t="s">
        <v>276</v>
      </c>
      <c r="H146" s="137">
        <v>536.25599999999997</v>
      </c>
      <c r="I146" s="901"/>
      <c r="J146" s="138">
        <f>ROUND(I146*H146,2)</f>
        <v>0</v>
      </c>
      <c r="K146" s="139"/>
      <c r="L146" s="28"/>
      <c r="M146" s="140" t="s">
        <v>1</v>
      </c>
      <c r="N146" s="141" t="s">
        <v>38</v>
      </c>
      <c r="O146" s="142">
        <v>3.0000000000000001E-3</v>
      </c>
      <c r="P146" s="142">
        <f>O146*H146</f>
        <v>1.608768</v>
      </c>
      <c r="Q146" s="142">
        <v>0</v>
      </c>
      <c r="R146" s="142">
        <f>Q146*H146</f>
        <v>0</v>
      </c>
      <c r="S146" s="142">
        <v>0</v>
      </c>
      <c r="T146" s="143">
        <f>S146*H146</f>
        <v>0</v>
      </c>
      <c r="AR146" s="144" t="s">
        <v>164</v>
      </c>
      <c r="AT146" s="144" t="s">
        <v>160</v>
      </c>
      <c r="AU146" s="144" t="s">
        <v>88</v>
      </c>
      <c r="AY146" s="16" t="s">
        <v>157</v>
      </c>
      <c r="BE146" s="145">
        <f>IF(N146="základní",J146,0)</f>
        <v>0</v>
      </c>
      <c r="BF146" s="145">
        <f>IF(N146="snížená",J146,0)</f>
        <v>0</v>
      </c>
      <c r="BG146" s="145">
        <f>IF(N146="zákl. přenesená",J146,0)</f>
        <v>0</v>
      </c>
      <c r="BH146" s="145">
        <f>IF(N146="sníž. přenesená",J146,0)</f>
        <v>0</v>
      </c>
      <c r="BI146" s="145">
        <f>IF(N146="nulová",J146,0)</f>
        <v>0</v>
      </c>
      <c r="BJ146" s="16" t="s">
        <v>88</v>
      </c>
      <c r="BK146" s="145">
        <f>ROUND(I146*H146,2)</f>
        <v>0</v>
      </c>
      <c r="BL146" s="16" t="s">
        <v>164</v>
      </c>
      <c r="BM146" s="144" t="s">
        <v>281</v>
      </c>
    </row>
    <row r="147" spans="2:65" s="1" customFormat="1">
      <c r="B147" s="28"/>
      <c r="D147" s="150" t="s">
        <v>214</v>
      </c>
      <c r="F147" s="151" t="s">
        <v>282</v>
      </c>
      <c r="L147" s="28"/>
      <c r="M147" s="152"/>
      <c r="T147" s="52"/>
      <c r="AT147" s="16" t="s">
        <v>214</v>
      </c>
      <c r="AU147" s="16" t="s">
        <v>88</v>
      </c>
    </row>
    <row r="148" spans="2:65" s="13" customFormat="1">
      <c r="B148" s="159"/>
      <c r="D148" s="154" t="s">
        <v>259</v>
      </c>
      <c r="F148" s="161" t="s">
        <v>283</v>
      </c>
      <c r="H148" s="162">
        <v>536.25599999999997</v>
      </c>
      <c r="L148" s="159"/>
      <c r="M148" s="163"/>
      <c r="T148" s="164"/>
      <c r="AT148" s="160" t="s">
        <v>259</v>
      </c>
      <c r="AU148" s="160" t="s">
        <v>88</v>
      </c>
      <c r="AV148" s="13" t="s">
        <v>88</v>
      </c>
      <c r="AW148" s="13" t="s">
        <v>3</v>
      </c>
      <c r="AX148" s="13" t="s">
        <v>80</v>
      </c>
      <c r="AY148" s="160" t="s">
        <v>157</v>
      </c>
    </row>
    <row r="149" spans="2:65" s="1" customFormat="1" ht="16.399999999999999" customHeight="1">
      <c r="B149" s="132"/>
      <c r="C149" s="133" t="s">
        <v>156</v>
      </c>
      <c r="D149" s="133" t="s">
        <v>160</v>
      </c>
      <c r="E149" s="134" t="s">
        <v>284</v>
      </c>
      <c r="F149" s="135" t="s">
        <v>285</v>
      </c>
      <c r="G149" s="136" t="s">
        <v>276</v>
      </c>
      <c r="H149" s="137">
        <v>76.608000000000004</v>
      </c>
      <c r="I149" s="901"/>
      <c r="J149" s="138">
        <f>ROUND(I149*H149,2)</f>
        <v>0</v>
      </c>
      <c r="K149" s="139"/>
      <c r="L149" s="28"/>
      <c r="M149" s="140" t="s">
        <v>1</v>
      </c>
      <c r="N149" s="141" t="s">
        <v>38</v>
      </c>
      <c r="O149" s="142">
        <v>6.0000000000000001E-3</v>
      </c>
      <c r="P149" s="142">
        <f>O149*H149</f>
        <v>0.45964800000000006</v>
      </c>
      <c r="Q149" s="142">
        <v>0</v>
      </c>
      <c r="R149" s="142">
        <f>Q149*H149</f>
        <v>0</v>
      </c>
      <c r="S149" s="142">
        <v>0</v>
      </c>
      <c r="T149" s="143">
        <f>S149*H149</f>
        <v>0</v>
      </c>
      <c r="AR149" s="144" t="s">
        <v>164</v>
      </c>
      <c r="AT149" s="144" t="s">
        <v>160</v>
      </c>
      <c r="AU149" s="144" t="s">
        <v>88</v>
      </c>
      <c r="AY149" s="16" t="s">
        <v>157</v>
      </c>
      <c r="BE149" s="145">
        <f>IF(N149="základní",J149,0)</f>
        <v>0</v>
      </c>
      <c r="BF149" s="145">
        <f>IF(N149="snížená",J149,0)</f>
        <v>0</v>
      </c>
      <c r="BG149" s="145">
        <f>IF(N149="zákl. přenesená",J149,0)</f>
        <v>0</v>
      </c>
      <c r="BH149" s="145">
        <f>IF(N149="sníž. přenesená",J149,0)</f>
        <v>0</v>
      </c>
      <c r="BI149" s="145">
        <f>IF(N149="nulová",J149,0)</f>
        <v>0</v>
      </c>
      <c r="BJ149" s="16" t="s">
        <v>88</v>
      </c>
      <c r="BK149" s="145">
        <f>ROUND(I149*H149,2)</f>
        <v>0</v>
      </c>
      <c r="BL149" s="16" t="s">
        <v>164</v>
      </c>
      <c r="BM149" s="144" t="s">
        <v>286</v>
      </c>
    </row>
    <row r="150" spans="2:65" s="1" customFormat="1">
      <c r="B150" s="28"/>
      <c r="D150" s="150" t="s">
        <v>214</v>
      </c>
      <c r="F150" s="151" t="s">
        <v>287</v>
      </c>
      <c r="L150" s="28"/>
      <c r="M150" s="152"/>
      <c r="T150" s="52"/>
      <c r="AT150" s="16" t="s">
        <v>214</v>
      </c>
      <c r="AU150" s="16" t="s">
        <v>88</v>
      </c>
    </row>
    <row r="151" spans="2:65" s="1" customFormat="1" ht="36.75" customHeight="1">
      <c r="B151" s="132"/>
      <c r="C151" s="133" t="s">
        <v>169</v>
      </c>
      <c r="D151" s="133" t="s">
        <v>160</v>
      </c>
      <c r="E151" s="134" t="s">
        <v>288</v>
      </c>
      <c r="F151" s="135" t="s">
        <v>289</v>
      </c>
      <c r="G151" s="136" t="s">
        <v>276</v>
      </c>
      <c r="H151" s="137">
        <v>76.608000000000004</v>
      </c>
      <c r="I151" s="901"/>
      <c r="J151" s="138">
        <f>ROUND(I151*H151,2)</f>
        <v>0</v>
      </c>
      <c r="K151" s="139"/>
      <c r="L151" s="28"/>
      <c r="M151" s="140" t="s">
        <v>1</v>
      </c>
      <c r="N151" s="141" t="s">
        <v>38</v>
      </c>
      <c r="O151" s="142">
        <v>0</v>
      </c>
      <c r="P151" s="142">
        <f>O151*H151</f>
        <v>0</v>
      </c>
      <c r="Q151" s="142">
        <v>0</v>
      </c>
      <c r="R151" s="142">
        <f>Q151*H151</f>
        <v>0</v>
      </c>
      <c r="S151" s="142">
        <v>0</v>
      </c>
      <c r="T151" s="143">
        <f>S151*H151</f>
        <v>0</v>
      </c>
      <c r="AR151" s="144" t="s">
        <v>164</v>
      </c>
      <c r="AT151" s="144" t="s">
        <v>160</v>
      </c>
      <c r="AU151" s="144" t="s">
        <v>88</v>
      </c>
      <c r="AY151" s="16" t="s">
        <v>157</v>
      </c>
      <c r="BE151" s="145">
        <f>IF(N151="základní",J151,0)</f>
        <v>0</v>
      </c>
      <c r="BF151" s="145">
        <f>IF(N151="snížená",J151,0)</f>
        <v>0</v>
      </c>
      <c r="BG151" s="145">
        <f>IF(N151="zákl. přenesená",J151,0)</f>
        <v>0</v>
      </c>
      <c r="BH151" s="145">
        <f>IF(N151="sníž. přenesená",J151,0)</f>
        <v>0</v>
      </c>
      <c r="BI151" s="145">
        <f>IF(N151="nulová",J151,0)</f>
        <v>0</v>
      </c>
      <c r="BJ151" s="16" t="s">
        <v>88</v>
      </c>
      <c r="BK151" s="145">
        <f>ROUND(I151*H151,2)</f>
        <v>0</v>
      </c>
      <c r="BL151" s="16" t="s">
        <v>164</v>
      </c>
      <c r="BM151" s="144" t="s">
        <v>290</v>
      </c>
    </row>
    <row r="152" spans="2:65" s="1" customFormat="1">
      <c r="B152" s="28"/>
      <c r="D152" s="150" t="s">
        <v>214</v>
      </c>
      <c r="F152" s="151" t="s">
        <v>291</v>
      </c>
      <c r="L152" s="28"/>
      <c r="M152" s="171"/>
      <c r="N152" s="172"/>
      <c r="O152" s="172"/>
      <c r="P152" s="172"/>
      <c r="Q152" s="172"/>
      <c r="R152" s="172"/>
      <c r="S152" s="172"/>
      <c r="T152" s="173"/>
      <c r="AT152" s="16" t="s">
        <v>214</v>
      </c>
      <c r="AU152" s="16" t="s">
        <v>88</v>
      </c>
    </row>
    <row r="153" spans="2:65" s="1" customFormat="1" ht="7" customHeight="1">
      <c r="B153" s="40"/>
      <c r="C153" s="41"/>
      <c r="D153" s="41"/>
      <c r="E153" s="41"/>
      <c r="F153" s="41"/>
      <c r="G153" s="41"/>
      <c r="H153" s="41"/>
      <c r="I153" s="41"/>
      <c r="J153" s="41"/>
      <c r="K153" s="41"/>
      <c r="L153" s="28"/>
    </row>
  </sheetData>
  <autoFilter ref="C126:K152" xr:uid="{00000000-0009-0000-0000-000003000000}"/>
  <mergeCells count="14">
    <mergeCell ref="E117:H117"/>
    <mergeCell ref="E115:H115"/>
    <mergeCell ref="E119:H119"/>
    <mergeCell ref="L2:V2"/>
    <mergeCell ref="E85:H85"/>
    <mergeCell ref="E89:H89"/>
    <mergeCell ref="E87:H87"/>
    <mergeCell ref="E91:H91"/>
    <mergeCell ref="E113:H113"/>
    <mergeCell ref="E7:H7"/>
    <mergeCell ref="E11:H11"/>
    <mergeCell ref="E9:H9"/>
    <mergeCell ref="E13:H13"/>
    <mergeCell ref="E31:H31"/>
  </mergeCells>
  <hyperlinks>
    <hyperlink ref="F131" r:id="rId1" xr:uid="{00000000-0004-0000-0300-000000000000}"/>
    <hyperlink ref="F139" r:id="rId2" xr:uid="{00000000-0004-0000-0300-000001000000}"/>
    <hyperlink ref="F145" r:id="rId3" xr:uid="{00000000-0004-0000-0300-000002000000}"/>
    <hyperlink ref="F147" r:id="rId4" xr:uid="{00000000-0004-0000-0300-000003000000}"/>
    <hyperlink ref="F150" r:id="rId5" xr:uid="{00000000-0004-0000-0300-000004000000}"/>
    <hyperlink ref="F152" r:id="rId6" xr:uid="{00000000-0004-0000-0300-000005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7"/>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pageSetUpPr fitToPage="1"/>
  </sheetPr>
  <dimension ref="B2:BM297"/>
  <sheetViews>
    <sheetView showGridLines="0" workbookViewId="0">
      <selection activeCell="F2" sqref="F2"/>
    </sheetView>
  </sheetViews>
  <sheetFormatPr defaultRowHeight="10"/>
  <cols>
    <col min="1" max="1" width="7.77734375" customWidth="1"/>
    <col min="2" max="2" width="1" customWidth="1"/>
    <col min="3" max="3" width="4" customWidth="1"/>
    <col min="4" max="4" width="4.109375" customWidth="1"/>
    <col min="5" max="5" width="16.109375" customWidth="1"/>
    <col min="6" max="6" width="48.109375" customWidth="1"/>
    <col min="7" max="7" width="7" customWidth="1"/>
    <col min="8" max="8" width="13.33203125" customWidth="1"/>
    <col min="9" max="9" width="15" customWidth="1"/>
    <col min="10" max="10" width="21.109375" customWidth="1"/>
    <col min="11" max="11" width="21.109375" hidden="1" customWidth="1"/>
    <col min="12" max="12" width="8.77734375" customWidth="1"/>
    <col min="13" max="13" width="10.33203125" hidden="1" customWidth="1"/>
    <col min="14" max="14" width="9.109375" hidden="1"/>
    <col min="15" max="20" width="13.44140625" hidden="1" customWidth="1"/>
    <col min="21" max="21" width="15.44140625" hidden="1" customWidth="1"/>
    <col min="22" max="22" width="11.6640625" customWidth="1"/>
    <col min="23" max="23" width="15.44140625" customWidth="1"/>
    <col min="24" max="24" width="11.6640625" customWidth="1"/>
    <col min="25" max="25" width="14.109375" customWidth="1"/>
    <col min="26" max="26" width="10.44140625" customWidth="1"/>
    <col min="27" max="27" width="14.109375" customWidth="1"/>
    <col min="28" max="28" width="15.44140625" customWidth="1"/>
    <col min="29" max="29" width="10.44140625" customWidth="1"/>
    <col min="30" max="30" width="14.109375" customWidth="1"/>
    <col min="31" max="31" width="15.44140625" customWidth="1"/>
    <col min="44" max="65" width="9.109375" hidden="1"/>
  </cols>
  <sheetData>
    <row r="2" spans="2:46" ht="37" customHeight="1">
      <c r="L2" s="980" t="s">
        <v>5</v>
      </c>
      <c r="M2" s="981"/>
      <c r="N2" s="981"/>
      <c r="O2" s="981"/>
      <c r="P2" s="981"/>
      <c r="Q2" s="981"/>
      <c r="R2" s="981"/>
      <c r="S2" s="981"/>
      <c r="T2" s="981"/>
      <c r="U2" s="981"/>
      <c r="V2" s="981"/>
      <c r="AT2" s="16" t="s">
        <v>99</v>
      </c>
    </row>
    <row r="3" spans="2:46" ht="7" customHeight="1">
      <c r="B3" s="17"/>
      <c r="C3" s="18"/>
      <c r="D3" s="18"/>
      <c r="E3" s="18"/>
      <c r="F3" s="18"/>
      <c r="G3" s="18"/>
      <c r="H3" s="18"/>
      <c r="I3" s="18"/>
      <c r="J3" s="18"/>
      <c r="K3" s="18"/>
      <c r="L3" s="19"/>
      <c r="AT3" s="16" t="s">
        <v>80</v>
      </c>
    </row>
    <row r="4" spans="2:46" ht="25" customHeight="1">
      <c r="B4" s="19"/>
      <c r="D4" s="20" t="s">
        <v>127</v>
      </c>
      <c r="L4" s="19"/>
      <c r="M4" s="89" t="s">
        <v>10</v>
      </c>
      <c r="AT4" s="16" t="s">
        <v>3</v>
      </c>
    </row>
    <row r="5" spans="2:46" ht="7" customHeight="1">
      <c r="B5" s="19"/>
      <c r="L5" s="19"/>
    </row>
    <row r="6" spans="2:46" ht="12" customHeight="1">
      <c r="B6" s="19"/>
      <c r="D6" s="25" t="s">
        <v>14</v>
      </c>
      <c r="L6" s="19"/>
    </row>
    <row r="7" spans="2:46" ht="27.75" customHeight="1">
      <c r="B7" s="19"/>
      <c r="E7" s="1007" t="str">
        <f>'Rekapitulace stavby'!K6</f>
        <v>DOMOV SENIORŮ BOROHRÁDEK PŘÍSTAVBA A STAVEBNÍ ÚPRAVY</v>
      </c>
      <c r="F7" s="1008"/>
      <c r="G7" s="1008"/>
      <c r="H7" s="1008"/>
      <c r="L7" s="19"/>
    </row>
    <row r="8" spans="2:46" ht="12.5">
      <c r="B8" s="19"/>
      <c r="D8" s="25" t="s">
        <v>128</v>
      </c>
      <c r="L8" s="19"/>
    </row>
    <row r="9" spans="2:46" ht="16.399999999999999" customHeight="1">
      <c r="B9" s="19"/>
      <c r="E9" s="1007" t="s">
        <v>202</v>
      </c>
      <c r="F9" s="981"/>
      <c r="G9" s="981"/>
      <c r="H9" s="981"/>
      <c r="L9" s="19"/>
    </row>
    <row r="10" spans="2:46" ht="12" customHeight="1">
      <c r="B10" s="19"/>
      <c r="D10" s="25" t="s">
        <v>203</v>
      </c>
      <c r="L10" s="19"/>
    </row>
    <row r="11" spans="2:46" s="1" customFormat="1" ht="16.399999999999999" customHeight="1">
      <c r="B11" s="28"/>
      <c r="E11" s="992" t="s">
        <v>245</v>
      </c>
      <c r="F11" s="1009"/>
      <c r="G11" s="1009"/>
      <c r="H11" s="1009"/>
      <c r="L11" s="28"/>
    </row>
    <row r="12" spans="2:46" s="1" customFormat="1" ht="12" customHeight="1">
      <c r="B12" s="28"/>
      <c r="D12" s="25" t="s">
        <v>246</v>
      </c>
      <c r="L12" s="28"/>
    </row>
    <row r="13" spans="2:46" s="1" customFormat="1" ht="16.399999999999999" customHeight="1">
      <c r="B13" s="28"/>
      <c r="E13" s="1003" t="s">
        <v>292</v>
      </c>
      <c r="F13" s="1009"/>
      <c r="G13" s="1009"/>
      <c r="H13" s="1009"/>
      <c r="L13" s="28"/>
    </row>
    <row r="14" spans="2:46" s="1" customFormat="1">
      <c r="B14" s="28"/>
      <c r="L14" s="28"/>
    </row>
    <row r="15" spans="2:46" s="1" customFormat="1" ht="12" customHeight="1">
      <c r="B15" s="28"/>
      <c r="D15" s="25" t="s">
        <v>16</v>
      </c>
      <c r="F15" s="23" t="s">
        <v>1</v>
      </c>
      <c r="I15" s="25" t="s">
        <v>17</v>
      </c>
      <c r="J15" s="23" t="s">
        <v>1</v>
      </c>
      <c r="L15" s="28"/>
    </row>
    <row r="16" spans="2:46" s="1" customFormat="1" ht="12" customHeight="1">
      <c r="B16" s="28"/>
      <c r="D16" s="25" t="s">
        <v>18</v>
      </c>
      <c r="F16" s="23" t="str">
        <f>'Rekapitulace stavby'!K8</f>
        <v>DpS Borohrádek, st.p.č.243,722,p.p.č.187</v>
      </c>
      <c r="I16" s="25" t="s">
        <v>19</v>
      </c>
      <c r="J16" s="48" t="str">
        <f>'Rekapitulace stavby'!AN8</f>
        <v>10. 6. 2024</v>
      </c>
      <c r="L16" s="28"/>
    </row>
    <row r="17" spans="2:12" s="1" customFormat="1" ht="10.9" customHeight="1">
      <c r="B17" s="28"/>
      <c r="L17" s="28"/>
    </row>
    <row r="18" spans="2:12" s="1" customFormat="1" ht="12" customHeight="1">
      <c r="B18" s="28"/>
      <c r="D18" s="25" t="s">
        <v>21</v>
      </c>
      <c r="I18" s="25" t="s">
        <v>22</v>
      </c>
      <c r="J18" s="23" t="s">
        <v>1</v>
      </c>
      <c r="L18" s="28"/>
    </row>
    <row r="19" spans="2:12" s="1" customFormat="1" ht="18" customHeight="1">
      <c r="B19" s="28"/>
      <c r="E19" s="23" t="str">
        <f>'Rekapitulace stavby'!E11</f>
        <v>Královehradecký kraj,Pivovarské nám.1245 H.Králové</v>
      </c>
      <c r="I19" s="25" t="s">
        <v>23</v>
      </c>
      <c r="J19" s="23" t="s">
        <v>1</v>
      </c>
      <c r="L19" s="28"/>
    </row>
    <row r="20" spans="2:12" s="1" customFormat="1" ht="7" customHeight="1">
      <c r="B20" s="28"/>
      <c r="L20" s="28"/>
    </row>
    <row r="21" spans="2:12" s="1" customFormat="1" ht="12" customHeight="1">
      <c r="B21" s="28"/>
      <c r="D21" s="25" t="s">
        <v>24</v>
      </c>
      <c r="I21" s="25" t="s">
        <v>22</v>
      </c>
      <c r="J21" s="23" t="s">
        <v>1</v>
      </c>
      <c r="L21" s="28"/>
    </row>
    <row r="22" spans="2:12" s="1" customFormat="1" ht="18" customHeight="1">
      <c r="B22" s="28"/>
      <c r="E22" s="23" t="str">
        <f>'Rekapitulace stavby'!E14</f>
        <v>VZ</v>
      </c>
      <c r="I22" s="25" t="s">
        <v>23</v>
      </c>
      <c r="J22" s="23" t="s">
        <v>1</v>
      </c>
      <c r="L22" s="28"/>
    </row>
    <row r="23" spans="2:12" s="1" customFormat="1" ht="7" customHeight="1">
      <c r="B23" s="28"/>
      <c r="L23" s="28"/>
    </row>
    <row r="24" spans="2:12" s="1" customFormat="1" ht="12" customHeight="1">
      <c r="B24" s="28"/>
      <c r="D24" s="25" t="s">
        <v>26</v>
      </c>
      <c r="I24" s="25" t="s">
        <v>22</v>
      </c>
      <c r="J24" s="23" t="s">
        <v>1</v>
      </c>
      <c r="L24" s="28"/>
    </row>
    <row r="25" spans="2:12" s="1" customFormat="1" ht="18" customHeight="1">
      <c r="B25" s="28"/>
      <c r="E25" s="23" t="str">
        <f>'Rekapitulace stavby'!E17</f>
        <v>Proxion, Hurdálková 206 547 01 Náchod</v>
      </c>
      <c r="I25" s="25" t="s">
        <v>23</v>
      </c>
      <c r="J25" s="23" t="s">
        <v>1</v>
      </c>
      <c r="L25" s="28"/>
    </row>
    <row r="26" spans="2:12" s="1" customFormat="1" ht="7" customHeight="1">
      <c r="B26" s="28"/>
      <c r="L26" s="28"/>
    </row>
    <row r="27" spans="2:12" s="1" customFormat="1" ht="12" customHeight="1">
      <c r="B27" s="28"/>
      <c r="D27" s="25" t="s">
        <v>28</v>
      </c>
      <c r="I27" s="25" t="s">
        <v>22</v>
      </c>
      <c r="J27" s="23" t="s">
        <v>29</v>
      </c>
      <c r="L27" s="28"/>
    </row>
    <row r="28" spans="2:12" s="1" customFormat="1" ht="18" customHeight="1">
      <c r="B28" s="28"/>
      <c r="E28" s="23" t="s">
        <v>30</v>
      </c>
      <c r="I28" s="25" t="s">
        <v>23</v>
      </c>
      <c r="J28" s="23" t="s">
        <v>1</v>
      </c>
      <c r="L28" s="28"/>
    </row>
    <row r="29" spans="2:12" s="1" customFormat="1" ht="7" customHeight="1">
      <c r="B29" s="28"/>
      <c r="L29" s="28"/>
    </row>
    <row r="30" spans="2:12" s="1" customFormat="1" ht="12" customHeight="1">
      <c r="B30" s="28"/>
      <c r="D30" s="25" t="s">
        <v>31</v>
      </c>
      <c r="L30" s="28"/>
    </row>
    <row r="31" spans="2:12" s="7" customFormat="1" ht="16.399999999999999" customHeight="1">
      <c r="B31" s="90"/>
      <c r="E31" s="995" t="s">
        <v>1</v>
      </c>
      <c r="F31" s="995"/>
      <c r="G31" s="995"/>
      <c r="H31" s="995"/>
      <c r="L31" s="90"/>
    </row>
    <row r="32" spans="2:12" s="1" customFormat="1" ht="7" customHeight="1">
      <c r="B32" s="28"/>
      <c r="L32" s="28"/>
    </row>
    <row r="33" spans="2:12" s="1" customFormat="1" ht="7" customHeight="1">
      <c r="B33" s="28"/>
      <c r="D33" s="49"/>
      <c r="E33" s="49"/>
      <c r="F33" s="49"/>
      <c r="G33" s="49"/>
      <c r="H33" s="49"/>
      <c r="I33" s="49"/>
      <c r="J33" s="49"/>
      <c r="K33" s="49"/>
      <c r="L33" s="28"/>
    </row>
    <row r="34" spans="2:12" s="1" customFormat="1" ht="25.4" customHeight="1">
      <c r="B34" s="28"/>
      <c r="D34" s="91" t="s">
        <v>32</v>
      </c>
      <c r="J34" s="62">
        <f>ROUND(J137, 2)</f>
        <v>0</v>
      </c>
      <c r="L34" s="28"/>
    </row>
    <row r="35" spans="2:12" s="1" customFormat="1" ht="7" customHeight="1">
      <c r="B35" s="28"/>
      <c r="D35" s="49"/>
      <c r="E35" s="49"/>
      <c r="F35" s="49"/>
      <c r="G35" s="49"/>
      <c r="H35" s="49"/>
      <c r="I35" s="49"/>
      <c r="J35" s="49"/>
      <c r="K35" s="49"/>
      <c r="L35" s="28"/>
    </row>
    <row r="36" spans="2:12" s="1" customFormat="1" ht="14.5" customHeight="1">
      <c r="B36" s="28"/>
      <c r="F36" s="31" t="s">
        <v>34</v>
      </c>
      <c r="I36" s="31" t="s">
        <v>33</v>
      </c>
      <c r="J36" s="31" t="s">
        <v>35</v>
      </c>
      <c r="L36" s="28"/>
    </row>
    <row r="37" spans="2:12" s="1" customFormat="1" ht="14.5" customHeight="1">
      <c r="B37" s="28"/>
      <c r="D37" s="51" t="s">
        <v>36</v>
      </c>
      <c r="E37" s="25" t="s">
        <v>37</v>
      </c>
      <c r="F37" s="82">
        <f>ROUND((SUM(BE137:BE296)),  2)</f>
        <v>0</v>
      </c>
      <c r="I37" s="92">
        <v>0.21</v>
      </c>
      <c r="J37" s="82">
        <f>ROUND(((SUM(BE137:BE296))*I37),  2)</f>
        <v>0</v>
      </c>
      <c r="L37" s="28"/>
    </row>
    <row r="38" spans="2:12" s="1" customFormat="1" ht="14.5" customHeight="1">
      <c r="B38" s="28"/>
      <c r="E38" s="25" t="s">
        <v>38</v>
      </c>
      <c r="F38" s="82">
        <f>ROUND((SUM(BF137:BF296)),  2)</f>
        <v>0</v>
      </c>
      <c r="I38" s="92">
        <v>0.12</v>
      </c>
      <c r="J38" s="82">
        <f>ROUND(((SUM(BF137:BF296))*I38),  2)</f>
        <v>0</v>
      </c>
      <c r="L38" s="28"/>
    </row>
    <row r="39" spans="2:12" s="1" customFormat="1" ht="14.5" hidden="1" customHeight="1">
      <c r="B39" s="28"/>
      <c r="E39" s="25" t="s">
        <v>39</v>
      </c>
      <c r="F39" s="82">
        <f>ROUND((SUM(BG137:BG296)),  2)</f>
        <v>0</v>
      </c>
      <c r="I39" s="92">
        <v>0.21</v>
      </c>
      <c r="J39" s="82">
        <f>0</f>
        <v>0</v>
      </c>
      <c r="L39" s="28"/>
    </row>
    <row r="40" spans="2:12" s="1" customFormat="1" ht="14.5" hidden="1" customHeight="1">
      <c r="B40" s="28"/>
      <c r="E40" s="25" t="s">
        <v>40</v>
      </c>
      <c r="F40" s="82">
        <f>ROUND((SUM(BH137:BH296)),  2)</f>
        <v>0</v>
      </c>
      <c r="I40" s="92">
        <v>0.12</v>
      </c>
      <c r="J40" s="82">
        <f>0</f>
        <v>0</v>
      </c>
      <c r="L40" s="28"/>
    </row>
    <row r="41" spans="2:12" s="1" customFormat="1" ht="14.5" hidden="1" customHeight="1">
      <c r="B41" s="28"/>
      <c r="E41" s="25" t="s">
        <v>41</v>
      </c>
      <c r="F41" s="82">
        <f>ROUND((SUM(BI137:BI296)),  2)</f>
        <v>0</v>
      </c>
      <c r="I41" s="92">
        <v>0</v>
      </c>
      <c r="J41" s="82">
        <f>0</f>
        <v>0</v>
      </c>
      <c r="L41" s="28"/>
    </row>
    <row r="42" spans="2:12" s="1" customFormat="1" ht="7" customHeight="1">
      <c r="B42" s="28"/>
      <c r="L42" s="28"/>
    </row>
    <row r="43" spans="2:12" s="1" customFormat="1" ht="25.4" customHeight="1">
      <c r="B43" s="28"/>
      <c r="C43" s="93"/>
      <c r="D43" s="94" t="s">
        <v>42</v>
      </c>
      <c r="E43" s="53"/>
      <c r="F43" s="53"/>
      <c r="G43" s="95" t="s">
        <v>43</v>
      </c>
      <c r="H43" s="96" t="s">
        <v>44</v>
      </c>
      <c r="I43" s="53"/>
      <c r="J43" s="97">
        <f>SUM(J34:J41)</f>
        <v>0</v>
      </c>
      <c r="K43" s="98"/>
      <c r="L43" s="28"/>
    </row>
    <row r="44" spans="2:12" s="1" customFormat="1" ht="14.5" customHeight="1">
      <c r="B44" s="28"/>
      <c r="L44" s="28"/>
    </row>
    <row r="45" spans="2:12" ht="14.5" customHeight="1">
      <c r="B45" s="19"/>
      <c r="L45" s="19"/>
    </row>
    <row r="46" spans="2:12" ht="14.5" customHeight="1">
      <c r="B46" s="19"/>
      <c r="L46" s="19"/>
    </row>
    <row r="47" spans="2:12" ht="14.5" customHeight="1">
      <c r="B47" s="19"/>
      <c r="L47" s="19"/>
    </row>
    <row r="48" spans="2:12" ht="14.5" customHeight="1">
      <c r="B48" s="19"/>
      <c r="L48" s="19"/>
    </row>
    <row r="49" spans="2:12" ht="14.5" customHeight="1">
      <c r="B49" s="19"/>
      <c r="L49" s="19"/>
    </row>
    <row r="50" spans="2:12" s="1" customFormat="1" ht="14.5" customHeight="1">
      <c r="B50" s="28"/>
      <c r="D50" s="37" t="s">
        <v>45</v>
      </c>
      <c r="E50" s="38"/>
      <c r="F50" s="38"/>
      <c r="G50" s="37" t="s">
        <v>46</v>
      </c>
      <c r="H50" s="38"/>
      <c r="I50" s="38"/>
      <c r="J50" s="38"/>
      <c r="K50" s="38"/>
      <c r="L50" s="28"/>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5">
      <c r="B61" s="28"/>
      <c r="D61" s="39" t="s">
        <v>47</v>
      </c>
      <c r="E61" s="30"/>
      <c r="F61" s="99" t="s">
        <v>48</v>
      </c>
      <c r="G61" s="39" t="s">
        <v>47</v>
      </c>
      <c r="H61" s="30"/>
      <c r="I61" s="30"/>
      <c r="J61" s="100" t="s">
        <v>48</v>
      </c>
      <c r="K61" s="30"/>
      <c r="L61" s="28"/>
    </row>
    <row r="62" spans="2:12">
      <c r="B62" s="19"/>
      <c r="L62" s="19"/>
    </row>
    <row r="63" spans="2:12">
      <c r="B63" s="19"/>
      <c r="L63" s="19"/>
    </row>
    <row r="64" spans="2:12">
      <c r="B64" s="19"/>
      <c r="L64" s="19"/>
    </row>
    <row r="65" spans="2:12" s="1" customFormat="1" ht="13">
      <c r="B65" s="28"/>
      <c r="D65" s="37" t="s">
        <v>49</v>
      </c>
      <c r="E65" s="38"/>
      <c r="F65" s="38"/>
      <c r="G65" s="37" t="s">
        <v>50</v>
      </c>
      <c r="H65" s="38"/>
      <c r="I65" s="38"/>
      <c r="J65" s="38"/>
      <c r="K65" s="38"/>
      <c r="L65" s="28"/>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5">
      <c r="B76" s="28"/>
      <c r="D76" s="39" t="s">
        <v>47</v>
      </c>
      <c r="E76" s="30"/>
      <c r="F76" s="99" t="s">
        <v>48</v>
      </c>
      <c r="G76" s="39" t="s">
        <v>47</v>
      </c>
      <c r="H76" s="30"/>
      <c r="I76" s="30"/>
      <c r="J76" s="100" t="s">
        <v>48</v>
      </c>
      <c r="K76" s="30"/>
      <c r="L76" s="28"/>
    </row>
    <row r="77" spans="2:12" s="1" customFormat="1" ht="14.5" customHeight="1">
      <c r="B77" s="40"/>
      <c r="C77" s="41"/>
      <c r="D77" s="41"/>
      <c r="E77" s="41"/>
      <c r="F77" s="41"/>
      <c r="G77" s="41"/>
      <c r="H77" s="41"/>
      <c r="I77" s="41"/>
      <c r="J77" s="41"/>
      <c r="K77" s="41"/>
      <c r="L77" s="28"/>
    </row>
    <row r="81" spans="2:12" s="1" customFormat="1" ht="7" customHeight="1">
      <c r="B81" s="42"/>
      <c r="C81" s="43"/>
      <c r="D81" s="43"/>
      <c r="E81" s="43"/>
      <c r="F81" s="43"/>
      <c r="G81" s="43"/>
      <c r="H81" s="43"/>
      <c r="I81" s="43"/>
      <c r="J81" s="43"/>
      <c r="K81" s="43"/>
      <c r="L81" s="28"/>
    </row>
    <row r="82" spans="2:12" s="1" customFormat="1" ht="25" customHeight="1">
      <c r="B82" s="28"/>
      <c r="C82" s="20" t="s">
        <v>130</v>
      </c>
      <c r="L82" s="28"/>
    </row>
    <row r="83" spans="2:12" s="1" customFormat="1" ht="7" customHeight="1">
      <c r="B83" s="28"/>
      <c r="L83" s="28"/>
    </row>
    <row r="84" spans="2:12" s="1" customFormat="1" ht="12" customHeight="1">
      <c r="B84" s="28"/>
      <c r="C84" s="25" t="s">
        <v>14</v>
      </c>
      <c r="L84" s="28"/>
    </row>
    <row r="85" spans="2:12" s="1" customFormat="1" ht="27.75" customHeight="1">
      <c r="B85" s="28"/>
      <c r="E85" s="1007" t="str">
        <f>E7</f>
        <v>DOMOV SENIORŮ BOROHRÁDEK PŘÍSTAVBA A STAVEBNÍ ÚPRAVY</v>
      </c>
      <c r="F85" s="1008"/>
      <c r="G85" s="1008"/>
      <c r="H85" s="1008"/>
      <c r="L85" s="28"/>
    </row>
    <row r="86" spans="2:12" ht="12" customHeight="1">
      <c r="B86" s="19"/>
      <c r="C86" s="25" t="s">
        <v>128</v>
      </c>
      <c r="L86" s="19"/>
    </row>
    <row r="87" spans="2:12" ht="16.399999999999999" customHeight="1">
      <c r="B87" s="19"/>
      <c r="E87" s="1007" t="s">
        <v>202</v>
      </c>
      <c r="F87" s="981"/>
      <c r="G87" s="981"/>
      <c r="H87" s="981"/>
      <c r="L87" s="19"/>
    </row>
    <row r="88" spans="2:12" ht="12" customHeight="1">
      <c r="B88" s="19"/>
      <c r="C88" s="25" t="s">
        <v>203</v>
      </c>
      <c r="L88" s="19"/>
    </row>
    <row r="89" spans="2:12" s="1" customFormat="1" ht="16.399999999999999" customHeight="1">
      <c r="B89" s="28"/>
      <c r="E89" s="992" t="s">
        <v>245</v>
      </c>
      <c r="F89" s="1009"/>
      <c r="G89" s="1009"/>
      <c r="H89" s="1009"/>
      <c r="L89" s="28"/>
    </row>
    <row r="90" spans="2:12" s="1" customFormat="1" ht="12" customHeight="1">
      <c r="B90" s="28"/>
      <c r="C90" s="25" t="s">
        <v>246</v>
      </c>
      <c r="L90" s="28"/>
    </row>
    <row r="91" spans="2:12" s="1" customFormat="1" ht="16.399999999999999" customHeight="1">
      <c r="B91" s="28"/>
      <c r="E91" s="1003" t="str">
        <f>E13</f>
        <v>SO 02.01.02. - Bourací práce</v>
      </c>
      <c r="F91" s="1009"/>
      <c r="G91" s="1009"/>
      <c r="H91" s="1009"/>
      <c r="L91" s="28"/>
    </row>
    <row r="92" spans="2:12" s="1" customFormat="1" ht="7" customHeight="1">
      <c r="B92" s="28"/>
      <c r="L92" s="28"/>
    </row>
    <row r="93" spans="2:12" s="1" customFormat="1" ht="12" customHeight="1">
      <c r="B93" s="28"/>
      <c r="C93" s="25" t="s">
        <v>18</v>
      </c>
      <c r="F93" s="23" t="str">
        <f>F16</f>
        <v>DpS Borohrádek, st.p.č.243,722,p.p.č.187</v>
      </c>
      <c r="I93" s="25" t="s">
        <v>19</v>
      </c>
      <c r="J93" s="48" t="str">
        <f>IF(J16="","",J16)</f>
        <v>10. 6. 2024</v>
      </c>
      <c r="L93" s="28"/>
    </row>
    <row r="94" spans="2:12" s="1" customFormat="1" ht="7" customHeight="1">
      <c r="B94" s="28"/>
      <c r="L94" s="28"/>
    </row>
    <row r="95" spans="2:12" s="1" customFormat="1" ht="15.4" customHeight="1">
      <c r="B95" s="28"/>
      <c r="C95" s="25" t="s">
        <v>21</v>
      </c>
      <c r="F95" s="23" t="str">
        <f>E19</f>
        <v>Královehradecký kraj,Pivovarské nám.1245 H.Králové</v>
      </c>
      <c r="I95" s="25" t="s">
        <v>26</v>
      </c>
      <c r="J95" s="26" t="str">
        <f>E25</f>
        <v>Proxion, Hurdálková 206 547 01 Náchod</v>
      </c>
      <c r="L95" s="28"/>
    </row>
    <row r="96" spans="2:12" s="1" customFormat="1" ht="15.4" customHeight="1">
      <c r="B96" s="28"/>
      <c r="C96" s="25" t="s">
        <v>24</v>
      </c>
      <c r="F96" s="23" t="str">
        <f>IF(E22="","",E22)</f>
        <v>VZ</v>
      </c>
      <c r="I96" s="25" t="s">
        <v>28</v>
      </c>
      <c r="J96" s="26" t="str">
        <f>E28</f>
        <v>Ivan Mezera</v>
      </c>
      <c r="L96" s="28"/>
    </row>
    <row r="97" spans="2:47" s="1" customFormat="1" ht="10.4" customHeight="1">
      <c r="B97" s="28"/>
      <c r="L97" s="28"/>
    </row>
    <row r="98" spans="2:47" s="1" customFormat="1" ht="29.25" customHeight="1">
      <c r="B98" s="28"/>
      <c r="C98" s="101" t="s">
        <v>131</v>
      </c>
      <c r="D98" s="93"/>
      <c r="E98" s="93"/>
      <c r="F98" s="93"/>
      <c r="G98" s="93"/>
      <c r="H98" s="93"/>
      <c r="I98" s="93"/>
      <c r="J98" s="102" t="s">
        <v>132</v>
      </c>
      <c r="K98" s="93"/>
      <c r="L98" s="28"/>
    </row>
    <row r="99" spans="2:47" s="1" customFormat="1" ht="10.4" customHeight="1">
      <c r="B99" s="28"/>
      <c r="L99" s="28"/>
    </row>
    <row r="100" spans="2:47" s="1" customFormat="1" ht="22.9" customHeight="1">
      <c r="B100" s="28"/>
      <c r="C100" s="103" t="s">
        <v>133</v>
      </c>
      <c r="J100" s="62">
        <f>J137</f>
        <v>0</v>
      </c>
      <c r="L100" s="28"/>
      <c r="AU100" s="16" t="s">
        <v>134</v>
      </c>
    </row>
    <row r="101" spans="2:47" s="8" customFormat="1" ht="25" customHeight="1">
      <c r="B101" s="104"/>
      <c r="D101" s="105" t="s">
        <v>248</v>
      </c>
      <c r="E101" s="106"/>
      <c r="F101" s="106"/>
      <c r="G101" s="106"/>
      <c r="H101" s="106"/>
      <c r="I101" s="106"/>
      <c r="J101" s="107">
        <f>J138</f>
        <v>0</v>
      </c>
      <c r="L101" s="104"/>
    </row>
    <row r="102" spans="2:47" s="9" customFormat="1" ht="19.899999999999999" customHeight="1">
      <c r="B102" s="108"/>
      <c r="D102" s="109" t="s">
        <v>293</v>
      </c>
      <c r="E102" s="110"/>
      <c r="F102" s="110"/>
      <c r="G102" s="110"/>
      <c r="H102" s="110"/>
      <c r="I102" s="110"/>
      <c r="J102" s="111">
        <f>J139</f>
        <v>0</v>
      </c>
      <c r="L102" s="108"/>
    </row>
    <row r="103" spans="2:47" s="9" customFormat="1" ht="19.899999999999999" customHeight="1">
      <c r="B103" s="108"/>
      <c r="D103" s="109" t="s">
        <v>294</v>
      </c>
      <c r="E103" s="110"/>
      <c r="F103" s="110"/>
      <c r="G103" s="110"/>
      <c r="H103" s="110"/>
      <c r="I103" s="110"/>
      <c r="J103" s="111">
        <f>J145</f>
        <v>0</v>
      </c>
      <c r="L103" s="108"/>
    </row>
    <row r="104" spans="2:47" s="9" customFormat="1" ht="19.899999999999999" customHeight="1">
      <c r="B104" s="108"/>
      <c r="D104" s="109" t="s">
        <v>249</v>
      </c>
      <c r="E104" s="110"/>
      <c r="F104" s="110"/>
      <c r="G104" s="110"/>
      <c r="H104" s="110"/>
      <c r="I104" s="110"/>
      <c r="J104" s="111">
        <f>J151</f>
        <v>0</v>
      </c>
      <c r="L104" s="108"/>
    </row>
    <row r="105" spans="2:47" s="9" customFormat="1" ht="19.899999999999999" customHeight="1">
      <c r="B105" s="108"/>
      <c r="D105" s="109" t="s">
        <v>250</v>
      </c>
      <c r="E105" s="110"/>
      <c r="F105" s="110"/>
      <c r="G105" s="110"/>
      <c r="H105" s="110"/>
      <c r="I105" s="110"/>
      <c r="J105" s="111">
        <f>J234</f>
        <v>0</v>
      </c>
      <c r="L105" s="108"/>
    </row>
    <row r="106" spans="2:47" s="9" customFormat="1" ht="19.899999999999999" customHeight="1">
      <c r="B106" s="108"/>
      <c r="D106" s="109" t="s">
        <v>295</v>
      </c>
      <c r="E106" s="110"/>
      <c r="F106" s="110"/>
      <c r="G106" s="110"/>
      <c r="H106" s="110"/>
      <c r="I106" s="110"/>
      <c r="J106" s="111">
        <f>J244</f>
        <v>0</v>
      </c>
      <c r="L106" s="108"/>
    </row>
    <row r="107" spans="2:47" s="8" customFormat="1" ht="25" customHeight="1">
      <c r="B107" s="104"/>
      <c r="D107" s="105" t="s">
        <v>296</v>
      </c>
      <c r="E107" s="106"/>
      <c r="F107" s="106"/>
      <c r="G107" s="106"/>
      <c r="H107" s="106"/>
      <c r="I107" s="106"/>
      <c r="J107" s="107">
        <f>J247</f>
        <v>0</v>
      </c>
      <c r="L107" s="104"/>
    </row>
    <row r="108" spans="2:47" s="9" customFormat="1" ht="19.899999999999999" customHeight="1">
      <c r="B108" s="108"/>
      <c r="D108" s="109" t="s">
        <v>297</v>
      </c>
      <c r="E108" s="110"/>
      <c r="F108" s="110"/>
      <c r="G108" s="110"/>
      <c r="H108" s="110"/>
      <c r="I108" s="110"/>
      <c r="J108" s="111">
        <f>J248</f>
        <v>0</v>
      </c>
      <c r="L108" s="108"/>
    </row>
    <row r="109" spans="2:47" s="9" customFormat="1" ht="19.899999999999999" customHeight="1">
      <c r="B109" s="108"/>
      <c r="D109" s="109" t="s">
        <v>298</v>
      </c>
      <c r="E109" s="110"/>
      <c r="F109" s="110"/>
      <c r="G109" s="110"/>
      <c r="H109" s="110"/>
      <c r="I109" s="110"/>
      <c r="J109" s="111">
        <f>J255</f>
        <v>0</v>
      </c>
      <c r="L109" s="108"/>
    </row>
    <row r="110" spans="2:47" s="9" customFormat="1" ht="19.899999999999999" customHeight="1">
      <c r="B110" s="108"/>
      <c r="D110" s="109" t="s">
        <v>299</v>
      </c>
      <c r="E110" s="110"/>
      <c r="F110" s="110"/>
      <c r="G110" s="110"/>
      <c r="H110" s="110"/>
      <c r="I110" s="110"/>
      <c r="J110" s="111">
        <f>J259</f>
        <v>0</v>
      </c>
      <c r="L110" s="108"/>
    </row>
    <row r="111" spans="2:47" s="9" customFormat="1" ht="19.899999999999999" customHeight="1">
      <c r="B111" s="108"/>
      <c r="D111" s="109" t="s">
        <v>300</v>
      </c>
      <c r="E111" s="110"/>
      <c r="F111" s="110"/>
      <c r="G111" s="110"/>
      <c r="H111" s="110"/>
      <c r="I111" s="110"/>
      <c r="J111" s="111">
        <f>J265</f>
        <v>0</v>
      </c>
      <c r="L111" s="108"/>
    </row>
    <row r="112" spans="2:47" s="9" customFormat="1" ht="19.899999999999999" customHeight="1">
      <c r="B112" s="108"/>
      <c r="D112" s="109" t="s">
        <v>301</v>
      </c>
      <c r="E112" s="110"/>
      <c r="F112" s="110"/>
      <c r="G112" s="110"/>
      <c r="H112" s="110"/>
      <c r="I112" s="110"/>
      <c r="J112" s="111">
        <f>J282</f>
        <v>0</v>
      </c>
      <c r="L112" s="108"/>
    </row>
    <row r="113" spans="2:12" s="9" customFormat="1" ht="19.899999999999999" customHeight="1">
      <c r="B113" s="108"/>
      <c r="D113" s="109" t="s">
        <v>302</v>
      </c>
      <c r="E113" s="110"/>
      <c r="F113" s="110"/>
      <c r="G113" s="110"/>
      <c r="H113" s="110"/>
      <c r="I113" s="110"/>
      <c r="J113" s="111">
        <f>J286</f>
        <v>0</v>
      </c>
      <c r="L113" s="108"/>
    </row>
    <row r="114" spans="2:12" s="1" customFormat="1" ht="21.75" customHeight="1">
      <c r="B114" s="28"/>
      <c r="L114" s="28"/>
    </row>
    <row r="115" spans="2:12" s="1" customFormat="1" ht="7" customHeight="1">
      <c r="B115" s="40"/>
      <c r="C115" s="41"/>
      <c r="D115" s="41"/>
      <c r="E115" s="41"/>
      <c r="F115" s="41"/>
      <c r="G115" s="41"/>
      <c r="H115" s="41"/>
      <c r="I115" s="41"/>
      <c r="J115" s="41"/>
      <c r="K115" s="41"/>
      <c r="L115" s="28"/>
    </row>
    <row r="119" spans="2:12" s="1" customFormat="1" ht="7" customHeight="1">
      <c r="B119" s="42"/>
      <c r="C119" s="43"/>
      <c r="D119" s="43"/>
      <c r="E119" s="43"/>
      <c r="F119" s="43"/>
      <c r="G119" s="43"/>
      <c r="H119" s="43"/>
      <c r="I119" s="43"/>
      <c r="J119" s="43"/>
      <c r="K119" s="43"/>
      <c r="L119" s="28"/>
    </row>
    <row r="120" spans="2:12" s="1" customFormat="1" ht="25" customHeight="1">
      <c r="B120" s="28"/>
      <c r="C120" s="20" t="s">
        <v>141</v>
      </c>
      <c r="L120" s="28"/>
    </row>
    <row r="121" spans="2:12" s="1" customFormat="1" ht="7" customHeight="1">
      <c r="B121" s="28"/>
      <c r="L121" s="28"/>
    </row>
    <row r="122" spans="2:12" s="1" customFormat="1" ht="12" customHeight="1">
      <c r="B122" s="28"/>
      <c r="C122" s="25" t="s">
        <v>14</v>
      </c>
      <c r="L122" s="28"/>
    </row>
    <row r="123" spans="2:12" s="1" customFormat="1" ht="27.75" customHeight="1">
      <c r="B123" s="28"/>
      <c r="E123" s="1007" t="str">
        <f>E7</f>
        <v>DOMOV SENIORŮ BOROHRÁDEK PŘÍSTAVBA A STAVEBNÍ ÚPRAVY</v>
      </c>
      <c r="F123" s="1008"/>
      <c r="G123" s="1008"/>
      <c r="H123" s="1008"/>
      <c r="L123" s="28"/>
    </row>
    <row r="124" spans="2:12" ht="12" customHeight="1">
      <c r="B124" s="19"/>
      <c r="C124" s="25" t="s">
        <v>128</v>
      </c>
      <c r="L124" s="19"/>
    </row>
    <row r="125" spans="2:12" ht="16.399999999999999" customHeight="1">
      <c r="B125" s="19"/>
      <c r="E125" s="1007" t="s">
        <v>202</v>
      </c>
      <c r="F125" s="981"/>
      <c r="G125" s="981"/>
      <c r="H125" s="981"/>
      <c r="L125" s="19"/>
    </row>
    <row r="126" spans="2:12" ht="12" customHeight="1">
      <c r="B126" s="19"/>
      <c r="C126" s="25" t="s">
        <v>203</v>
      </c>
      <c r="L126" s="19"/>
    </row>
    <row r="127" spans="2:12" s="1" customFormat="1" ht="16.399999999999999" customHeight="1">
      <c r="B127" s="28"/>
      <c r="E127" s="992" t="s">
        <v>245</v>
      </c>
      <c r="F127" s="1009"/>
      <c r="G127" s="1009"/>
      <c r="H127" s="1009"/>
      <c r="L127" s="28"/>
    </row>
    <row r="128" spans="2:12" s="1" customFormat="1" ht="12" customHeight="1">
      <c r="B128" s="28"/>
      <c r="C128" s="25" t="s">
        <v>246</v>
      </c>
      <c r="L128" s="28"/>
    </row>
    <row r="129" spans="2:65" s="1" customFormat="1" ht="16.399999999999999" customHeight="1">
      <c r="B129" s="28"/>
      <c r="E129" s="1003" t="str">
        <f>E13</f>
        <v>SO 02.01.02. - Bourací práce</v>
      </c>
      <c r="F129" s="1009"/>
      <c r="G129" s="1009"/>
      <c r="H129" s="1009"/>
      <c r="L129" s="28"/>
    </row>
    <row r="130" spans="2:65" s="1" customFormat="1" ht="7" customHeight="1">
      <c r="B130" s="28"/>
      <c r="L130" s="28"/>
    </row>
    <row r="131" spans="2:65" s="1" customFormat="1" ht="12" customHeight="1">
      <c r="B131" s="28"/>
      <c r="C131" s="25" t="s">
        <v>18</v>
      </c>
      <c r="F131" s="23" t="str">
        <f>F16</f>
        <v>DpS Borohrádek, st.p.č.243,722,p.p.č.187</v>
      </c>
      <c r="I131" s="25" t="s">
        <v>19</v>
      </c>
      <c r="J131" s="48" t="str">
        <f>IF(J16="","",J16)</f>
        <v>10. 6. 2024</v>
      </c>
      <c r="L131" s="28"/>
    </row>
    <row r="132" spans="2:65" s="1" customFormat="1" ht="7" customHeight="1">
      <c r="B132" s="28"/>
      <c r="L132" s="28"/>
    </row>
    <row r="133" spans="2:65" s="1" customFormat="1" ht="15.4" customHeight="1">
      <c r="B133" s="28"/>
      <c r="C133" s="25" t="s">
        <v>21</v>
      </c>
      <c r="F133" s="23" t="str">
        <f>E19</f>
        <v>Královehradecký kraj,Pivovarské nám.1245 H.Králové</v>
      </c>
      <c r="I133" s="25" t="s">
        <v>26</v>
      </c>
      <c r="J133" s="26" t="str">
        <f>E25</f>
        <v>Proxion, Hurdálková 206 547 01 Náchod</v>
      </c>
      <c r="L133" s="28"/>
    </row>
    <row r="134" spans="2:65" s="1" customFormat="1" ht="15.4" customHeight="1">
      <c r="B134" s="28"/>
      <c r="C134" s="25" t="s">
        <v>24</v>
      </c>
      <c r="F134" s="23" t="str">
        <f>IF(E22="","",E22)</f>
        <v>VZ</v>
      </c>
      <c r="I134" s="25" t="s">
        <v>28</v>
      </c>
      <c r="J134" s="26" t="str">
        <f>E28</f>
        <v>Ivan Mezera</v>
      </c>
      <c r="L134" s="28"/>
    </row>
    <row r="135" spans="2:65" s="1" customFormat="1" ht="10.4" customHeight="1">
      <c r="B135" s="28"/>
      <c r="L135" s="28"/>
    </row>
    <row r="136" spans="2:65" s="10" customFormat="1" ht="29.25" customHeight="1">
      <c r="B136" s="112"/>
      <c r="C136" s="113" t="s">
        <v>142</v>
      </c>
      <c r="D136" s="114" t="s">
        <v>57</v>
      </c>
      <c r="E136" s="114" t="s">
        <v>53</v>
      </c>
      <c r="F136" s="114" t="s">
        <v>54</v>
      </c>
      <c r="G136" s="114" t="s">
        <v>143</v>
      </c>
      <c r="H136" s="114" t="s">
        <v>144</v>
      </c>
      <c r="I136" s="114" t="s">
        <v>145</v>
      </c>
      <c r="J136" s="115" t="s">
        <v>132</v>
      </c>
      <c r="K136" s="116" t="s">
        <v>146</v>
      </c>
      <c r="L136" s="112"/>
      <c r="M136" s="55" t="s">
        <v>1</v>
      </c>
      <c r="N136" s="56" t="s">
        <v>36</v>
      </c>
      <c r="O136" s="56" t="s">
        <v>147</v>
      </c>
      <c r="P136" s="56" t="s">
        <v>148</v>
      </c>
      <c r="Q136" s="56" t="s">
        <v>149</v>
      </c>
      <c r="R136" s="56" t="s">
        <v>150</v>
      </c>
      <c r="S136" s="56" t="s">
        <v>151</v>
      </c>
      <c r="T136" s="57" t="s">
        <v>152</v>
      </c>
    </row>
    <row r="137" spans="2:65" s="1" customFormat="1" ht="22.9" customHeight="1">
      <c r="B137" s="28"/>
      <c r="C137" s="60" t="s">
        <v>153</v>
      </c>
      <c r="J137" s="117">
        <f>BK137</f>
        <v>0</v>
      </c>
      <c r="L137" s="28"/>
      <c r="M137" s="58"/>
      <c r="N137" s="49"/>
      <c r="O137" s="49"/>
      <c r="P137" s="118">
        <f>P138+P247</f>
        <v>1349.9089620000002</v>
      </c>
      <c r="Q137" s="49"/>
      <c r="R137" s="118">
        <f>R138+R247</f>
        <v>1.2087778500000002</v>
      </c>
      <c r="S137" s="49"/>
      <c r="T137" s="119">
        <f>T138+T247</f>
        <v>156.36300130000004</v>
      </c>
      <c r="AT137" s="16" t="s">
        <v>71</v>
      </c>
      <c r="AU137" s="16" t="s">
        <v>134</v>
      </c>
      <c r="BK137" s="120">
        <f>BK138+BK247</f>
        <v>0</v>
      </c>
    </row>
    <row r="138" spans="2:65" s="11" customFormat="1" ht="25.9" customHeight="1">
      <c r="B138" s="121"/>
      <c r="D138" s="122" t="s">
        <v>71</v>
      </c>
      <c r="E138" s="123" t="s">
        <v>251</v>
      </c>
      <c r="F138" s="123" t="s">
        <v>252</v>
      </c>
      <c r="J138" s="124">
        <f>BK138</f>
        <v>0</v>
      </c>
      <c r="L138" s="121"/>
      <c r="M138" s="125"/>
      <c r="P138" s="126">
        <f>P139+P145+P151+P234+P244</f>
        <v>1298.5539820000001</v>
      </c>
      <c r="R138" s="126">
        <f>R139+R145+R151+R234+R244</f>
        <v>1.2087778500000002</v>
      </c>
      <c r="T138" s="127">
        <f>T139+T145+T151+T234+T244</f>
        <v>151.20080600000003</v>
      </c>
      <c r="AR138" s="122" t="s">
        <v>80</v>
      </c>
      <c r="AT138" s="128" t="s">
        <v>71</v>
      </c>
      <c r="AU138" s="128" t="s">
        <v>72</v>
      </c>
      <c r="AY138" s="122" t="s">
        <v>157</v>
      </c>
      <c r="BK138" s="129">
        <f>BK139+BK145+BK151+BK234+BK244</f>
        <v>0</v>
      </c>
    </row>
    <row r="139" spans="2:65" s="11" customFormat="1" ht="22.9" customHeight="1">
      <c r="B139" s="121"/>
      <c r="D139" s="122" t="s">
        <v>71</v>
      </c>
      <c r="E139" s="130" t="s">
        <v>95</v>
      </c>
      <c r="F139" s="130" t="s">
        <v>303</v>
      </c>
      <c r="J139" s="131">
        <f>BK139</f>
        <v>0</v>
      </c>
      <c r="L139" s="121"/>
      <c r="M139" s="125"/>
      <c r="P139" s="126">
        <f>SUM(P140:P144)</f>
        <v>11.856</v>
      </c>
      <c r="R139" s="126">
        <f>SUM(R140:R144)</f>
        <v>7.578E-2</v>
      </c>
      <c r="T139" s="127">
        <f>SUM(T140:T144)</f>
        <v>0</v>
      </c>
      <c r="AR139" s="122" t="s">
        <v>80</v>
      </c>
      <c r="AT139" s="128" t="s">
        <v>71</v>
      </c>
      <c r="AU139" s="128" t="s">
        <v>80</v>
      </c>
      <c r="AY139" s="122" t="s">
        <v>157</v>
      </c>
      <c r="BK139" s="129">
        <f>SUM(BK140:BK144)</f>
        <v>0</v>
      </c>
    </row>
    <row r="140" spans="2:65" s="1" customFormat="1" ht="31.9" customHeight="1">
      <c r="B140" s="132"/>
      <c r="C140" s="133" t="s">
        <v>80</v>
      </c>
      <c r="D140" s="133" t="s">
        <v>160</v>
      </c>
      <c r="E140" s="134" t="s">
        <v>304</v>
      </c>
      <c r="F140" s="135" t="s">
        <v>305</v>
      </c>
      <c r="G140" s="136" t="s">
        <v>306</v>
      </c>
      <c r="H140" s="137">
        <v>3</v>
      </c>
      <c r="I140" s="901"/>
      <c r="J140" s="138">
        <f>ROUND(I140*H140,2)</f>
        <v>0</v>
      </c>
      <c r="K140" s="139"/>
      <c r="L140" s="28"/>
      <c r="M140" s="140" t="s">
        <v>1</v>
      </c>
      <c r="N140" s="141" t="s">
        <v>38</v>
      </c>
      <c r="O140" s="142">
        <v>3.952</v>
      </c>
      <c r="P140" s="142">
        <f>O140*H140</f>
        <v>11.856</v>
      </c>
      <c r="Q140" s="142">
        <v>2.5260000000000001E-2</v>
      </c>
      <c r="R140" s="142">
        <f>Q140*H140</f>
        <v>7.578E-2</v>
      </c>
      <c r="S140" s="142">
        <v>0</v>
      </c>
      <c r="T140" s="143">
        <f>S140*H140</f>
        <v>0</v>
      </c>
      <c r="AR140" s="144" t="s">
        <v>164</v>
      </c>
      <c r="AT140" s="144" t="s">
        <v>160</v>
      </c>
      <c r="AU140" s="144" t="s">
        <v>88</v>
      </c>
      <c r="AY140" s="16" t="s">
        <v>157</v>
      </c>
      <c r="BE140" s="145">
        <f>IF(N140="základní",J140,0)</f>
        <v>0</v>
      </c>
      <c r="BF140" s="145">
        <f>IF(N140="snížená",J140,0)</f>
        <v>0</v>
      </c>
      <c r="BG140" s="145">
        <f>IF(N140="zákl. přenesená",J140,0)</f>
        <v>0</v>
      </c>
      <c r="BH140" s="145">
        <f>IF(N140="sníž. přenesená",J140,0)</f>
        <v>0</v>
      </c>
      <c r="BI140" s="145">
        <f>IF(N140="nulová",J140,0)</f>
        <v>0</v>
      </c>
      <c r="BJ140" s="16" t="s">
        <v>88</v>
      </c>
      <c r="BK140" s="145">
        <f>ROUND(I140*H140,2)</f>
        <v>0</v>
      </c>
      <c r="BL140" s="16" t="s">
        <v>164</v>
      </c>
      <c r="BM140" s="144" t="s">
        <v>307</v>
      </c>
    </row>
    <row r="141" spans="2:65" s="1" customFormat="1">
      <c r="B141" s="28"/>
      <c r="D141" s="150" t="s">
        <v>214</v>
      </c>
      <c r="F141" s="151" t="s">
        <v>308</v>
      </c>
      <c r="L141" s="28"/>
      <c r="M141" s="152"/>
      <c r="T141" s="52"/>
      <c r="AT141" s="16" t="s">
        <v>214</v>
      </c>
      <c r="AU141" s="16" t="s">
        <v>88</v>
      </c>
    </row>
    <row r="142" spans="2:65" s="12" customFormat="1">
      <c r="B142" s="153"/>
      <c r="D142" s="154" t="s">
        <v>259</v>
      </c>
      <c r="E142" s="155" t="s">
        <v>1</v>
      </c>
      <c r="F142" s="156" t="s">
        <v>309</v>
      </c>
      <c r="H142" s="155" t="s">
        <v>1</v>
      </c>
      <c r="L142" s="153"/>
      <c r="M142" s="157"/>
      <c r="T142" s="158"/>
      <c r="AT142" s="155" t="s">
        <v>259</v>
      </c>
      <c r="AU142" s="155" t="s">
        <v>88</v>
      </c>
      <c r="AV142" s="12" t="s">
        <v>80</v>
      </c>
      <c r="AW142" s="12" t="s">
        <v>27</v>
      </c>
      <c r="AX142" s="12" t="s">
        <v>72</v>
      </c>
      <c r="AY142" s="155" t="s">
        <v>157</v>
      </c>
    </row>
    <row r="143" spans="2:65" s="13" customFormat="1">
      <c r="B143" s="159"/>
      <c r="D143" s="154" t="s">
        <v>259</v>
      </c>
      <c r="E143" s="160" t="s">
        <v>1</v>
      </c>
      <c r="F143" s="161" t="s">
        <v>310</v>
      </c>
      <c r="H143" s="162">
        <v>3</v>
      </c>
      <c r="L143" s="159"/>
      <c r="M143" s="163"/>
      <c r="T143" s="164"/>
      <c r="AT143" s="160" t="s">
        <v>259</v>
      </c>
      <c r="AU143" s="160" t="s">
        <v>88</v>
      </c>
      <c r="AV143" s="13" t="s">
        <v>88</v>
      </c>
      <c r="AW143" s="13" t="s">
        <v>27</v>
      </c>
      <c r="AX143" s="13" t="s">
        <v>72</v>
      </c>
      <c r="AY143" s="160" t="s">
        <v>157</v>
      </c>
    </row>
    <row r="144" spans="2:65" s="14" customFormat="1">
      <c r="B144" s="165"/>
      <c r="D144" s="154" t="s">
        <v>259</v>
      </c>
      <c r="E144" s="166" t="s">
        <v>1</v>
      </c>
      <c r="F144" s="167" t="s">
        <v>265</v>
      </c>
      <c r="H144" s="168">
        <v>3</v>
      </c>
      <c r="L144" s="165"/>
      <c r="M144" s="169"/>
      <c r="T144" s="170"/>
      <c r="AT144" s="166" t="s">
        <v>259</v>
      </c>
      <c r="AU144" s="166" t="s">
        <v>88</v>
      </c>
      <c r="AV144" s="14" t="s">
        <v>164</v>
      </c>
      <c r="AW144" s="14" t="s">
        <v>27</v>
      </c>
      <c r="AX144" s="14" t="s">
        <v>80</v>
      </c>
      <c r="AY144" s="166" t="s">
        <v>157</v>
      </c>
    </row>
    <row r="145" spans="2:65" s="11" customFormat="1" ht="22.9" customHeight="1">
      <c r="B145" s="121"/>
      <c r="D145" s="122" t="s">
        <v>71</v>
      </c>
      <c r="E145" s="130" t="s">
        <v>169</v>
      </c>
      <c r="F145" s="130" t="s">
        <v>311</v>
      </c>
      <c r="J145" s="131">
        <f>BK145</f>
        <v>0</v>
      </c>
      <c r="L145" s="121"/>
      <c r="M145" s="125"/>
      <c r="P145" s="126">
        <f>SUM(P146:P150)</f>
        <v>9.8446400000000001</v>
      </c>
      <c r="R145" s="126">
        <f>SUM(R146:R150)</f>
        <v>0.45649785000000004</v>
      </c>
      <c r="T145" s="127">
        <f>SUM(T146:T150)</f>
        <v>0.4733</v>
      </c>
      <c r="AR145" s="122" t="s">
        <v>80</v>
      </c>
      <c r="AT145" s="128" t="s">
        <v>71</v>
      </c>
      <c r="AU145" s="128" t="s">
        <v>80</v>
      </c>
      <c r="AY145" s="122" t="s">
        <v>157</v>
      </c>
      <c r="BK145" s="129">
        <f>SUM(BK146:BK150)</f>
        <v>0</v>
      </c>
    </row>
    <row r="146" spans="2:65" s="1" customFormat="1" ht="23.5" customHeight="1">
      <c r="B146" s="132"/>
      <c r="C146" s="133" t="s">
        <v>88</v>
      </c>
      <c r="D146" s="133" t="s">
        <v>160</v>
      </c>
      <c r="E146" s="134" t="s">
        <v>312</v>
      </c>
      <c r="F146" s="135" t="s">
        <v>313</v>
      </c>
      <c r="G146" s="136" t="s">
        <v>306</v>
      </c>
      <c r="H146" s="137">
        <v>23.664999999999999</v>
      </c>
      <c r="I146" s="901"/>
      <c r="J146" s="138">
        <f>ROUND(I146*H146,2)</f>
        <v>0</v>
      </c>
      <c r="K146" s="139"/>
      <c r="L146" s="28"/>
      <c r="M146" s="140" t="s">
        <v>1</v>
      </c>
      <c r="N146" s="141" t="s">
        <v>38</v>
      </c>
      <c r="O146" s="142">
        <v>0.41599999999999998</v>
      </c>
      <c r="P146" s="142">
        <f>O146*H146</f>
        <v>9.8446400000000001</v>
      </c>
      <c r="Q146" s="142">
        <v>1.9290000000000002E-2</v>
      </c>
      <c r="R146" s="142">
        <f>Q146*H146</f>
        <v>0.45649785000000004</v>
      </c>
      <c r="S146" s="142">
        <v>0.02</v>
      </c>
      <c r="T146" s="143">
        <f>S146*H146</f>
        <v>0.4733</v>
      </c>
      <c r="AR146" s="144" t="s">
        <v>164</v>
      </c>
      <c r="AT146" s="144" t="s">
        <v>160</v>
      </c>
      <c r="AU146" s="144" t="s">
        <v>88</v>
      </c>
      <c r="AY146" s="16" t="s">
        <v>157</v>
      </c>
      <c r="BE146" s="145">
        <f>IF(N146="základní",J146,0)</f>
        <v>0</v>
      </c>
      <c r="BF146" s="145">
        <f>IF(N146="snížená",J146,0)</f>
        <v>0</v>
      </c>
      <c r="BG146" s="145">
        <f>IF(N146="zákl. přenesená",J146,0)</f>
        <v>0</v>
      </c>
      <c r="BH146" s="145">
        <f>IF(N146="sníž. přenesená",J146,0)</f>
        <v>0</v>
      </c>
      <c r="BI146" s="145">
        <f>IF(N146="nulová",J146,0)</f>
        <v>0</v>
      </c>
      <c r="BJ146" s="16" t="s">
        <v>88</v>
      </c>
      <c r="BK146" s="145">
        <f>ROUND(I146*H146,2)</f>
        <v>0</v>
      </c>
      <c r="BL146" s="16" t="s">
        <v>164</v>
      </c>
      <c r="BM146" s="144" t="s">
        <v>314</v>
      </c>
    </row>
    <row r="147" spans="2:65" s="1" customFormat="1">
      <c r="B147" s="28"/>
      <c r="D147" s="150" t="s">
        <v>214</v>
      </c>
      <c r="F147" s="151" t="s">
        <v>315</v>
      </c>
      <c r="L147" s="28"/>
      <c r="M147" s="152"/>
      <c r="T147" s="52"/>
      <c r="AT147" s="16" t="s">
        <v>214</v>
      </c>
      <c r="AU147" s="16" t="s">
        <v>88</v>
      </c>
    </row>
    <row r="148" spans="2:65" s="13" customFormat="1">
      <c r="B148" s="159"/>
      <c r="D148" s="154" t="s">
        <v>259</v>
      </c>
      <c r="E148" s="160" t="s">
        <v>1</v>
      </c>
      <c r="F148" s="161" t="s">
        <v>316</v>
      </c>
      <c r="H148" s="162">
        <v>14.365</v>
      </c>
      <c r="L148" s="159"/>
      <c r="M148" s="163"/>
      <c r="T148" s="164"/>
      <c r="AT148" s="160" t="s">
        <v>259</v>
      </c>
      <c r="AU148" s="160" t="s">
        <v>88</v>
      </c>
      <c r="AV148" s="13" t="s">
        <v>88</v>
      </c>
      <c r="AW148" s="13" t="s">
        <v>27</v>
      </c>
      <c r="AX148" s="13" t="s">
        <v>72</v>
      </c>
      <c r="AY148" s="160" t="s">
        <v>157</v>
      </c>
    </row>
    <row r="149" spans="2:65" s="13" customFormat="1">
      <c r="B149" s="159"/>
      <c r="D149" s="154" t="s">
        <v>259</v>
      </c>
      <c r="E149" s="160" t="s">
        <v>1</v>
      </c>
      <c r="F149" s="161" t="s">
        <v>317</v>
      </c>
      <c r="H149" s="162">
        <v>9.3000000000000007</v>
      </c>
      <c r="L149" s="159"/>
      <c r="M149" s="163"/>
      <c r="T149" s="164"/>
      <c r="AT149" s="160" t="s">
        <v>259</v>
      </c>
      <c r="AU149" s="160" t="s">
        <v>88</v>
      </c>
      <c r="AV149" s="13" t="s">
        <v>88</v>
      </c>
      <c r="AW149" s="13" t="s">
        <v>27</v>
      </c>
      <c r="AX149" s="13" t="s">
        <v>72</v>
      </c>
      <c r="AY149" s="160" t="s">
        <v>157</v>
      </c>
    </row>
    <row r="150" spans="2:65" s="14" customFormat="1">
      <c r="B150" s="165"/>
      <c r="D150" s="154" t="s">
        <v>259</v>
      </c>
      <c r="E150" s="166" t="s">
        <v>1</v>
      </c>
      <c r="F150" s="167" t="s">
        <v>265</v>
      </c>
      <c r="H150" s="168">
        <v>23.664999999999999</v>
      </c>
      <c r="L150" s="165"/>
      <c r="M150" s="169"/>
      <c r="T150" s="170"/>
      <c r="AT150" s="166" t="s">
        <v>259</v>
      </c>
      <c r="AU150" s="166" t="s">
        <v>88</v>
      </c>
      <c r="AV150" s="14" t="s">
        <v>164</v>
      </c>
      <c r="AW150" s="14" t="s">
        <v>27</v>
      </c>
      <c r="AX150" s="14" t="s">
        <v>80</v>
      </c>
      <c r="AY150" s="166" t="s">
        <v>157</v>
      </c>
    </row>
    <row r="151" spans="2:65" s="11" customFormat="1" ht="22.9" customHeight="1">
      <c r="B151" s="121"/>
      <c r="D151" s="122" t="s">
        <v>71</v>
      </c>
      <c r="E151" s="130" t="s">
        <v>191</v>
      </c>
      <c r="F151" s="130" t="s">
        <v>253</v>
      </c>
      <c r="J151" s="131">
        <f>BK151</f>
        <v>0</v>
      </c>
      <c r="L151" s="121"/>
      <c r="M151" s="125"/>
      <c r="P151" s="126">
        <f>SUM(P152:P233)</f>
        <v>395.99605699999995</v>
      </c>
      <c r="R151" s="126">
        <f>SUM(R152:R233)</f>
        <v>0.67649999999999999</v>
      </c>
      <c r="T151" s="127">
        <f>SUM(T152:T233)</f>
        <v>150.72750600000003</v>
      </c>
      <c r="AR151" s="122" t="s">
        <v>80</v>
      </c>
      <c r="AT151" s="128" t="s">
        <v>71</v>
      </c>
      <c r="AU151" s="128" t="s">
        <v>80</v>
      </c>
      <c r="AY151" s="122" t="s">
        <v>157</v>
      </c>
      <c r="BK151" s="129">
        <f>SUM(BK152:BK233)</f>
        <v>0</v>
      </c>
    </row>
    <row r="152" spans="2:65" s="1" customFormat="1" ht="16.399999999999999" customHeight="1">
      <c r="B152" s="132"/>
      <c r="C152" s="133" t="s">
        <v>95</v>
      </c>
      <c r="D152" s="133" t="s">
        <v>160</v>
      </c>
      <c r="E152" s="134" t="s">
        <v>318</v>
      </c>
      <c r="F152" s="135" t="s">
        <v>319</v>
      </c>
      <c r="G152" s="136" t="s">
        <v>256</v>
      </c>
      <c r="H152" s="137">
        <v>27.558</v>
      </c>
      <c r="I152" s="901"/>
      <c r="J152" s="138">
        <f>ROUND(I152*H152,2)</f>
        <v>0</v>
      </c>
      <c r="K152" s="139"/>
      <c r="L152" s="28"/>
      <c r="M152" s="140" t="s">
        <v>1</v>
      </c>
      <c r="N152" s="141" t="s">
        <v>38</v>
      </c>
      <c r="O152" s="142">
        <v>6.4359999999999999</v>
      </c>
      <c r="P152" s="142">
        <f>O152*H152</f>
        <v>177.36328800000001</v>
      </c>
      <c r="Q152" s="142">
        <v>0</v>
      </c>
      <c r="R152" s="142">
        <f>Q152*H152</f>
        <v>0</v>
      </c>
      <c r="S152" s="142">
        <v>2</v>
      </c>
      <c r="T152" s="143">
        <f>S152*H152</f>
        <v>55.116</v>
      </c>
      <c r="AR152" s="144" t="s">
        <v>164</v>
      </c>
      <c r="AT152" s="144" t="s">
        <v>160</v>
      </c>
      <c r="AU152" s="144" t="s">
        <v>88</v>
      </c>
      <c r="AY152" s="16" t="s">
        <v>157</v>
      </c>
      <c r="BE152" s="145">
        <f>IF(N152="základní",J152,0)</f>
        <v>0</v>
      </c>
      <c r="BF152" s="145">
        <f>IF(N152="snížená",J152,0)</f>
        <v>0</v>
      </c>
      <c r="BG152" s="145">
        <f>IF(N152="zákl. přenesená",J152,0)</f>
        <v>0</v>
      </c>
      <c r="BH152" s="145">
        <f>IF(N152="sníž. přenesená",J152,0)</f>
        <v>0</v>
      </c>
      <c r="BI152" s="145">
        <f>IF(N152="nulová",J152,0)</f>
        <v>0</v>
      </c>
      <c r="BJ152" s="16" t="s">
        <v>88</v>
      </c>
      <c r="BK152" s="145">
        <f>ROUND(I152*H152,2)</f>
        <v>0</v>
      </c>
      <c r="BL152" s="16" t="s">
        <v>164</v>
      </c>
      <c r="BM152" s="144" t="s">
        <v>320</v>
      </c>
    </row>
    <row r="153" spans="2:65" s="1" customFormat="1">
      <c r="B153" s="28"/>
      <c r="D153" s="150" t="s">
        <v>214</v>
      </c>
      <c r="F153" s="151" t="s">
        <v>321</v>
      </c>
      <c r="L153" s="28"/>
      <c r="M153" s="152"/>
      <c r="T153" s="52"/>
      <c r="AT153" s="16" t="s">
        <v>214</v>
      </c>
      <c r="AU153" s="16" t="s">
        <v>88</v>
      </c>
    </row>
    <row r="154" spans="2:65" s="12" customFormat="1">
      <c r="B154" s="153"/>
      <c r="D154" s="154" t="s">
        <v>259</v>
      </c>
      <c r="E154" s="155" t="s">
        <v>1</v>
      </c>
      <c r="F154" s="156" t="s">
        <v>260</v>
      </c>
      <c r="H154" s="155" t="s">
        <v>1</v>
      </c>
      <c r="L154" s="153"/>
      <c r="M154" s="157"/>
      <c r="T154" s="158"/>
      <c r="AT154" s="155" t="s">
        <v>259</v>
      </c>
      <c r="AU154" s="155" t="s">
        <v>88</v>
      </c>
      <c r="AV154" s="12" t="s">
        <v>80</v>
      </c>
      <c r="AW154" s="12" t="s">
        <v>27</v>
      </c>
      <c r="AX154" s="12" t="s">
        <v>72</v>
      </c>
      <c r="AY154" s="155" t="s">
        <v>157</v>
      </c>
    </row>
    <row r="155" spans="2:65" s="13" customFormat="1">
      <c r="B155" s="159"/>
      <c r="D155" s="154" t="s">
        <v>259</v>
      </c>
      <c r="E155" s="160" t="s">
        <v>1</v>
      </c>
      <c r="F155" s="161" t="s">
        <v>322</v>
      </c>
      <c r="H155" s="162">
        <v>8.61</v>
      </c>
      <c r="L155" s="159"/>
      <c r="M155" s="163"/>
      <c r="T155" s="164"/>
      <c r="AT155" s="160" t="s">
        <v>259</v>
      </c>
      <c r="AU155" s="160" t="s">
        <v>88</v>
      </c>
      <c r="AV155" s="13" t="s">
        <v>88</v>
      </c>
      <c r="AW155" s="13" t="s">
        <v>27</v>
      </c>
      <c r="AX155" s="13" t="s">
        <v>72</v>
      </c>
      <c r="AY155" s="160" t="s">
        <v>157</v>
      </c>
    </row>
    <row r="156" spans="2:65" s="12" customFormat="1">
      <c r="B156" s="153"/>
      <c r="D156" s="154" t="s">
        <v>259</v>
      </c>
      <c r="E156" s="155" t="s">
        <v>1</v>
      </c>
      <c r="F156" s="156" t="s">
        <v>270</v>
      </c>
      <c r="H156" s="155" t="s">
        <v>1</v>
      </c>
      <c r="L156" s="153"/>
      <c r="M156" s="157"/>
      <c r="T156" s="158"/>
      <c r="AT156" s="155" t="s">
        <v>259</v>
      </c>
      <c r="AU156" s="155" t="s">
        <v>88</v>
      </c>
      <c r="AV156" s="12" t="s">
        <v>80</v>
      </c>
      <c r="AW156" s="12" t="s">
        <v>27</v>
      </c>
      <c r="AX156" s="12" t="s">
        <v>72</v>
      </c>
      <c r="AY156" s="155" t="s">
        <v>157</v>
      </c>
    </row>
    <row r="157" spans="2:65" s="13" customFormat="1">
      <c r="B157" s="159"/>
      <c r="D157" s="154" t="s">
        <v>259</v>
      </c>
      <c r="E157" s="160" t="s">
        <v>1</v>
      </c>
      <c r="F157" s="161" t="s">
        <v>323</v>
      </c>
      <c r="H157" s="162">
        <v>2.3849999999999998</v>
      </c>
      <c r="L157" s="159"/>
      <c r="M157" s="163"/>
      <c r="T157" s="164"/>
      <c r="AT157" s="160" t="s">
        <v>259</v>
      </c>
      <c r="AU157" s="160" t="s">
        <v>88</v>
      </c>
      <c r="AV157" s="13" t="s">
        <v>88</v>
      </c>
      <c r="AW157" s="13" t="s">
        <v>27</v>
      </c>
      <c r="AX157" s="13" t="s">
        <v>72</v>
      </c>
      <c r="AY157" s="160" t="s">
        <v>157</v>
      </c>
    </row>
    <row r="158" spans="2:65" s="13" customFormat="1">
      <c r="B158" s="159"/>
      <c r="D158" s="154" t="s">
        <v>259</v>
      </c>
      <c r="E158" s="160" t="s">
        <v>1</v>
      </c>
      <c r="F158" s="161" t="s">
        <v>324</v>
      </c>
      <c r="H158" s="162">
        <v>6.18</v>
      </c>
      <c r="L158" s="159"/>
      <c r="M158" s="163"/>
      <c r="T158" s="164"/>
      <c r="AT158" s="160" t="s">
        <v>259</v>
      </c>
      <c r="AU158" s="160" t="s">
        <v>88</v>
      </c>
      <c r="AV158" s="13" t="s">
        <v>88</v>
      </c>
      <c r="AW158" s="13" t="s">
        <v>27</v>
      </c>
      <c r="AX158" s="13" t="s">
        <v>72</v>
      </c>
      <c r="AY158" s="160" t="s">
        <v>157</v>
      </c>
    </row>
    <row r="159" spans="2:65" s="12" customFormat="1">
      <c r="B159" s="153"/>
      <c r="D159" s="154" t="s">
        <v>259</v>
      </c>
      <c r="E159" s="155" t="s">
        <v>1</v>
      </c>
      <c r="F159" s="156" t="s">
        <v>325</v>
      </c>
      <c r="H159" s="155" t="s">
        <v>1</v>
      </c>
      <c r="L159" s="153"/>
      <c r="M159" s="157"/>
      <c r="T159" s="158"/>
      <c r="AT159" s="155" t="s">
        <v>259</v>
      </c>
      <c r="AU159" s="155" t="s">
        <v>88</v>
      </c>
      <c r="AV159" s="12" t="s">
        <v>80</v>
      </c>
      <c r="AW159" s="12" t="s">
        <v>27</v>
      </c>
      <c r="AX159" s="12" t="s">
        <v>72</v>
      </c>
      <c r="AY159" s="155" t="s">
        <v>157</v>
      </c>
    </row>
    <row r="160" spans="2:65" s="13" customFormat="1">
      <c r="B160" s="159"/>
      <c r="D160" s="154" t="s">
        <v>259</v>
      </c>
      <c r="E160" s="160" t="s">
        <v>1</v>
      </c>
      <c r="F160" s="161" t="s">
        <v>326</v>
      </c>
      <c r="H160" s="162">
        <v>3.15</v>
      </c>
      <c r="L160" s="159"/>
      <c r="M160" s="163"/>
      <c r="T160" s="164"/>
      <c r="AT160" s="160" t="s">
        <v>259</v>
      </c>
      <c r="AU160" s="160" t="s">
        <v>88</v>
      </c>
      <c r="AV160" s="13" t="s">
        <v>88</v>
      </c>
      <c r="AW160" s="13" t="s">
        <v>27</v>
      </c>
      <c r="AX160" s="13" t="s">
        <v>72</v>
      </c>
      <c r="AY160" s="160" t="s">
        <v>157</v>
      </c>
    </row>
    <row r="161" spans="2:65" s="13" customFormat="1">
      <c r="B161" s="159"/>
      <c r="D161" s="154" t="s">
        <v>259</v>
      </c>
      <c r="E161" s="160" t="s">
        <v>1</v>
      </c>
      <c r="F161" s="161" t="s">
        <v>327</v>
      </c>
      <c r="H161" s="162">
        <v>5.4059999999999997</v>
      </c>
      <c r="L161" s="159"/>
      <c r="M161" s="163"/>
      <c r="T161" s="164"/>
      <c r="AT161" s="160" t="s">
        <v>259</v>
      </c>
      <c r="AU161" s="160" t="s">
        <v>88</v>
      </c>
      <c r="AV161" s="13" t="s">
        <v>88</v>
      </c>
      <c r="AW161" s="13" t="s">
        <v>27</v>
      </c>
      <c r="AX161" s="13" t="s">
        <v>72</v>
      </c>
      <c r="AY161" s="160" t="s">
        <v>157</v>
      </c>
    </row>
    <row r="162" spans="2:65" s="13" customFormat="1">
      <c r="B162" s="159"/>
      <c r="D162" s="154" t="s">
        <v>259</v>
      </c>
      <c r="E162" s="160" t="s">
        <v>1</v>
      </c>
      <c r="F162" s="161" t="s">
        <v>328</v>
      </c>
      <c r="H162" s="162">
        <v>1.827</v>
      </c>
      <c r="L162" s="159"/>
      <c r="M162" s="163"/>
      <c r="T162" s="164"/>
      <c r="AT162" s="160" t="s">
        <v>259</v>
      </c>
      <c r="AU162" s="160" t="s">
        <v>88</v>
      </c>
      <c r="AV162" s="13" t="s">
        <v>88</v>
      </c>
      <c r="AW162" s="13" t="s">
        <v>27</v>
      </c>
      <c r="AX162" s="13" t="s">
        <v>72</v>
      </c>
      <c r="AY162" s="160" t="s">
        <v>157</v>
      </c>
    </row>
    <row r="163" spans="2:65" s="14" customFormat="1">
      <c r="B163" s="165"/>
      <c r="D163" s="154" t="s">
        <v>259</v>
      </c>
      <c r="E163" s="166" t="s">
        <v>1</v>
      </c>
      <c r="F163" s="167" t="s">
        <v>265</v>
      </c>
      <c r="H163" s="168">
        <v>27.557999999999993</v>
      </c>
      <c r="L163" s="165"/>
      <c r="M163" s="169"/>
      <c r="T163" s="170"/>
      <c r="AT163" s="166" t="s">
        <v>259</v>
      </c>
      <c r="AU163" s="166" t="s">
        <v>88</v>
      </c>
      <c r="AV163" s="14" t="s">
        <v>164</v>
      </c>
      <c r="AW163" s="14" t="s">
        <v>27</v>
      </c>
      <c r="AX163" s="14" t="s">
        <v>80</v>
      </c>
      <c r="AY163" s="166" t="s">
        <v>157</v>
      </c>
    </row>
    <row r="164" spans="2:65" s="1" customFormat="1" ht="23.5" customHeight="1">
      <c r="B164" s="132"/>
      <c r="C164" s="133" t="s">
        <v>164</v>
      </c>
      <c r="D164" s="133" t="s">
        <v>160</v>
      </c>
      <c r="E164" s="134" t="s">
        <v>329</v>
      </c>
      <c r="F164" s="135" t="s">
        <v>330</v>
      </c>
      <c r="G164" s="136" t="s">
        <v>256</v>
      </c>
      <c r="H164" s="137">
        <v>31.923999999999999</v>
      </c>
      <c r="I164" s="901"/>
      <c r="J164" s="138">
        <f>ROUND(I164*H164,2)</f>
        <v>0</v>
      </c>
      <c r="K164" s="139"/>
      <c r="L164" s="28"/>
      <c r="M164" s="140" t="s">
        <v>1</v>
      </c>
      <c r="N164" s="141" t="s">
        <v>38</v>
      </c>
      <c r="O164" s="142">
        <v>1.52</v>
      </c>
      <c r="P164" s="142">
        <f>O164*H164</f>
        <v>48.524479999999997</v>
      </c>
      <c r="Q164" s="142">
        <v>0</v>
      </c>
      <c r="R164" s="142">
        <f>Q164*H164</f>
        <v>0</v>
      </c>
      <c r="S164" s="142">
        <v>1.8</v>
      </c>
      <c r="T164" s="143">
        <f>S164*H164</f>
        <v>57.463200000000001</v>
      </c>
      <c r="AR164" s="144" t="s">
        <v>164</v>
      </c>
      <c r="AT164" s="144" t="s">
        <v>160</v>
      </c>
      <c r="AU164" s="144" t="s">
        <v>88</v>
      </c>
      <c r="AY164" s="16" t="s">
        <v>157</v>
      </c>
      <c r="BE164" s="145">
        <f>IF(N164="základní",J164,0)</f>
        <v>0</v>
      </c>
      <c r="BF164" s="145">
        <f>IF(N164="snížená",J164,0)</f>
        <v>0</v>
      </c>
      <c r="BG164" s="145">
        <f>IF(N164="zákl. přenesená",J164,0)</f>
        <v>0</v>
      </c>
      <c r="BH164" s="145">
        <f>IF(N164="sníž. přenesená",J164,0)</f>
        <v>0</v>
      </c>
      <c r="BI164" s="145">
        <f>IF(N164="nulová",J164,0)</f>
        <v>0</v>
      </c>
      <c r="BJ164" s="16" t="s">
        <v>88</v>
      </c>
      <c r="BK164" s="145">
        <f>ROUND(I164*H164,2)</f>
        <v>0</v>
      </c>
      <c r="BL164" s="16" t="s">
        <v>164</v>
      </c>
      <c r="BM164" s="144" t="s">
        <v>331</v>
      </c>
    </row>
    <row r="165" spans="2:65" s="1" customFormat="1">
      <c r="B165" s="28"/>
      <c r="D165" s="150" t="s">
        <v>214</v>
      </c>
      <c r="F165" s="151" t="s">
        <v>332</v>
      </c>
      <c r="L165" s="28"/>
      <c r="M165" s="152"/>
      <c r="T165" s="52"/>
      <c r="AT165" s="16" t="s">
        <v>214</v>
      </c>
      <c r="AU165" s="16" t="s">
        <v>88</v>
      </c>
    </row>
    <row r="166" spans="2:65" s="12" customFormat="1">
      <c r="B166" s="153"/>
      <c r="D166" s="154" t="s">
        <v>259</v>
      </c>
      <c r="E166" s="155" t="s">
        <v>1</v>
      </c>
      <c r="F166" s="156" t="s">
        <v>325</v>
      </c>
      <c r="H166" s="155" t="s">
        <v>1</v>
      </c>
      <c r="L166" s="153"/>
      <c r="M166" s="157"/>
      <c r="T166" s="158"/>
      <c r="AT166" s="155" t="s">
        <v>259</v>
      </c>
      <c r="AU166" s="155" t="s">
        <v>88</v>
      </c>
      <c r="AV166" s="12" t="s">
        <v>80</v>
      </c>
      <c r="AW166" s="12" t="s">
        <v>27</v>
      </c>
      <c r="AX166" s="12" t="s">
        <v>72</v>
      </c>
      <c r="AY166" s="155" t="s">
        <v>157</v>
      </c>
    </row>
    <row r="167" spans="2:65" s="13" customFormat="1">
      <c r="B167" s="159"/>
      <c r="D167" s="154" t="s">
        <v>259</v>
      </c>
      <c r="E167" s="160" t="s">
        <v>1</v>
      </c>
      <c r="F167" s="161" t="s">
        <v>333</v>
      </c>
      <c r="H167" s="162">
        <v>10.657999999999999</v>
      </c>
      <c r="L167" s="159"/>
      <c r="M167" s="163"/>
      <c r="T167" s="164"/>
      <c r="AT167" s="160" t="s">
        <v>259</v>
      </c>
      <c r="AU167" s="160" t="s">
        <v>88</v>
      </c>
      <c r="AV167" s="13" t="s">
        <v>88</v>
      </c>
      <c r="AW167" s="13" t="s">
        <v>27</v>
      </c>
      <c r="AX167" s="13" t="s">
        <v>72</v>
      </c>
      <c r="AY167" s="160" t="s">
        <v>157</v>
      </c>
    </row>
    <row r="168" spans="2:65" s="13" customFormat="1">
      <c r="B168" s="159"/>
      <c r="D168" s="154" t="s">
        <v>259</v>
      </c>
      <c r="E168" s="160" t="s">
        <v>1</v>
      </c>
      <c r="F168" s="161" t="s">
        <v>334</v>
      </c>
      <c r="H168" s="162">
        <v>-2.718</v>
      </c>
      <c r="L168" s="159"/>
      <c r="M168" s="163"/>
      <c r="T168" s="164"/>
      <c r="AT168" s="160" t="s">
        <v>259</v>
      </c>
      <c r="AU168" s="160" t="s">
        <v>88</v>
      </c>
      <c r="AV168" s="13" t="s">
        <v>88</v>
      </c>
      <c r="AW168" s="13" t="s">
        <v>27</v>
      </c>
      <c r="AX168" s="13" t="s">
        <v>72</v>
      </c>
      <c r="AY168" s="160" t="s">
        <v>157</v>
      </c>
    </row>
    <row r="169" spans="2:65" s="13" customFormat="1">
      <c r="B169" s="159"/>
      <c r="D169" s="154" t="s">
        <v>259</v>
      </c>
      <c r="E169" s="160" t="s">
        <v>1</v>
      </c>
      <c r="F169" s="161" t="s">
        <v>335</v>
      </c>
      <c r="H169" s="162">
        <v>18.29</v>
      </c>
      <c r="L169" s="159"/>
      <c r="M169" s="163"/>
      <c r="T169" s="164"/>
      <c r="AT169" s="160" t="s">
        <v>259</v>
      </c>
      <c r="AU169" s="160" t="s">
        <v>88</v>
      </c>
      <c r="AV169" s="13" t="s">
        <v>88</v>
      </c>
      <c r="AW169" s="13" t="s">
        <v>27</v>
      </c>
      <c r="AX169" s="13" t="s">
        <v>72</v>
      </c>
      <c r="AY169" s="160" t="s">
        <v>157</v>
      </c>
    </row>
    <row r="170" spans="2:65" s="13" customFormat="1">
      <c r="B170" s="159"/>
      <c r="D170" s="154" t="s">
        <v>259</v>
      </c>
      <c r="E170" s="160" t="s">
        <v>1</v>
      </c>
      <c r="F170" s="161" t="s">
        <v>336</v>
      </c>
      <c r="H170" s="162">
        <v>-4.681</v>
      </c>
      <c r="L170" s="159"/>
      <c r="M170" s="163"/>
      <c r="T170" s="164"/>
      <c r="AT170" s="160" t="s">
        <v>259</v>
      </c>
      <c r="AU170" s="160" t="s">
        <v>88</v>
      </c>
      <c r="AV170" s="13" t="s">
        <v>88</v>
      </c>
      <c r="AW170" s="13" t="s">
        <v>27</v>
      </c>
      <c r="AX170" s="13" t="s">
        <v>72</v>
      </c>
      <c r="AY170" s="160" t="s">
        <v>157</v>
      </c>
    </row>
    <row r="171" spans="2:65" s="13" customFormat="1">
      <c r="B171" s="159"/>
      <c r="D171" s="154" t="s">
        <v>259</v>
      </c>
      <c r="E171" s="160" t="s">
        <v>1</v>
      </c>
      <c r="F171" s="161" t="s">
        <v>337</v>
      </c>
      <c r="H171" s="162">
        <v>3.8370000000000002</v>
      </c>
      <c r="L171" s="159"/>
      <c r="M171" s="163"/>
      <c r="T171" s="164"/>
      <c r="AT171" s="160" t="s">
        <v>259</v>
      </c>
      <c r="AU171" s="160" t="s">
        <v>88</v>
      </c>
      <c r="AV171" s="13" t="s">
        <v>88</v>
      </c>
      <c r="AW171" s="13" t="s">
        <v>27</v>
      </c>
      <c r="AX171" s="13" t="s">
        <v>72</v>
      </c>
      <c r="AY171" s="160" t="s">
        <v>157</v>
      </c>
    </row>
    <row r="172" spans="2:65" s="13" customFormat="1">
      <c r="B172" s="159"/>
      <c r="D172" s="154" t="s">
        <v>259</v>
      </c>
      <c r="E172" s="160" t="s">
        <v>1</v>
      </c>
      <c r="F172" s="161" t="s">
        <v>338</v>
      </c>
      <c r="H172" s="162">
        <v>-1.8979999999999999</v>
      </c>
      <c r="L172" s="159"/>
      <c r="M172" s="163"/>
      <c r="T172" s="164"/>
      <c r="AT172" s="160" t="s">
        <v>259</v>
      </c>
      <c r="AU172" s="160" t="s">
        <v>88</v>
      </c>
      <c r="AV172" s="13" t="s">
        <v>88</v>
      </c>
      <c r="AW172" s="13" t="s">
        <v>27</v>
      </c>
      <c r="AX172" s="13" t="s">
        <v>72</v>
      </c>
      <c r="AY172" s="160" t="s">
        <v>157</v>
      </c>
    </row>
    <row r="173" spans="2:65" s="13" customFormat="1">
      <c r="B173" s="159"/>
      <c r="D173" s="154" t="s">
        <v>259</v>
      </c>
      <c r="E173" s="160" t="s">
        <v>1</v>
      </c>
      <c r="F173" s="161" t="s">
        <v>339</v>
      </c>
      <c r="H173" s="162">
        <v>3.3210000000000002</v>
      </c>
      <c r="L173" s="159"/>
      <c r="M173" s="163"/>
      <c r="T173" s="164"/>
      <c r="AT173" s="160" t="s">
        <v>259</v>
      </c>
      <c r="AU173" s="160" t="s">
        <v>88</v>
      </c>
      <c r="AV173" s="13" t="s">
        <v>88</v>
      </c>
      <c r="AW173" s="13" t="s">
        <v>27</v>
      </c>
      <c r="AX173" s="13" t="s">
        <v>72</v>
      </c>
      <c r="AY173" s="160" t="s">
        <v>157</v>
      </c>
    </row>
    <row r="174" spans="2:65" s="13" customFormat="1">
      <c r="B174" s="159"/>
      <c r="D174" s="154" t="s">
        <v>259</v>
      </c>
      <c r="E174" s="160" t="s">
        <v>1</v>
      </c>
      <c r="F174" s="161" t="s">
        <v>340</v>
      </c>
      <c r="H174" s="162">
        <v>15.802</v>
      </c>
      <c r="L174" s="159"/>
      <c r="M174" s="163"/>
      <c r="T174" s="164"/>
      <c r="AT174" s="160" t="s">
        <v>259</v>
      </c>
      <c r="AU174" s="160" t="s">
        <v>88</v>
      </c>
      <c r="AV174" s="13" t="s">
        <v>88</v>
      </c>
      <c r="AW174" s="13" t="s">
        <v>27</v>
      </c>
      <c r="AX174" s="13" t="s">
        <v>72</v>
      </c>
      <c r="AY174" s="160" t="s">
        <v>157</v>
      </c>
    </row>
    <row r="175" spans="2:65" s="13" customFormat="1">
      <c r="B175" s="159"/>
      <c r="D175" s="154" t="s">
        <v>259</v>
      </c>
      <c r="E175" s="160" t="s">
        <v>1</v>
      </c>
      <c r="F175" s="161" t="s">
        <v>341</v>
      </c>
      <c r="H175" s="162">
        <v>-2.8639999999999999</v>
      </c>
      <c r="L175" s="159"/>
      <c r="M175" s="163"/>
      <c r="T175" s="164"/>
      <c r="AT175" s="160" t="s">
        <v>259</v>
      </c>
      <c r="AU175" s="160" t="s">
        <v>88</v>
      </c>
      <c r="AV175" s="13" t="s">
        <v>88</v>
      </c>
      <c r="AW175" s="13" t="s">
        <v>27</v>
      </c>
      <c r="AX175" s="13" t="s">
        <v>72</v>
      </c>
      <c r="AY175" s="160" t="s">
        <v>157</v>
      </c>
    </row>
    <row r="176" spans="2:65" s="13" customFormat="1">
      <c r="B176" s="159"/>
      <c r="D176" s="154" t="s">
        <v>259</v>
      </c>
      <c r="E176" s="160" t="s">
        <v>1</v>
      </c>
      <c r="F176" s="161" t="s">
        <v>342</v>
      </c>
      <c r="H176" s="162">
        <v>-7.8230000000000004</v>
      </c>
      <c r="L176" s="159"/>
      <c r="M176" s="163"/>
      <c r="T176" s="164"/>
      <c r="AT176" s="160" t="s">
        <v>259</v>
      </c>
      <c r="AU176" s="160" t="s">
        <v>88</v>
      </c>
      <c r="AV176" s="13" t="s">
        <v>88</v>
      </c>
      <c r="AW176" s="13" t="s">
        <v>27</v>
      </c>
      <c r="AX176" s="13" t="s">
        <v>72</v>
      </c>
      <c r="AY176" s="160" t="s">
        <v>157</v>
      </c>
    </row>
    <row r="177" spans="2:65" s="14" customFormat="1">
      <c r="B177" s="165"/>
      <c r="D177" s="154" t="s">
        <v>259</v>
      </c>
      <c r="E177" s="166" t="s">
        <v>1</v>
      </c>
      <c r="F177" s="167" t="s">
        <v>265</v>
      </c>
      <c r="H177" s="168">
        <v>31.923999999999999</v>
      </c>
      <c r="L177" s="165"/>
      <c r="M177" s="169"/>
      <c r="T177" s="170"/>
      <c r="AT177" s="166" t="s">
        <v>259</v>
      </c>
      <c r="AU177" s="166" t="s">
        <v>88</v>
      </c>
      <c r="AV177" s="14" t="s">
        <v>164</v>
      </c>
      <c r="AW177" s="14" t="s">
        <v>27</v>
      </c>
      <c r="AX177" s="14" t="s">
        <v>80</v>
      </c>
      <c r="AY177" s="166" t="s">
        <v>157</v>
      </c>
    </row>
    <row r="178" spans="2:65" s="1" customFormat="1" ht="16.399999999999999" customHeight="1">
      <c r="B178" s="132"/>
      <c r="C178" s="133" t="s">
        <v>156</v>
      </c>
      <c r="D178" s="133" t="s">
        <v>160</v>
      </c>
      <c r="E178" s="134" t="s">
        <v>343</v>
      </c>
      <c r="F178" s="135" t="s">
        <v>344</v>
      </c>
      <c r="G178" s="136" t="s">
        <v>256</v>
      </c>
      <c r="H178" s="137">
        <v>5.9080000000000004</v>
      </c>
      <c r="I178" s="901"/>
      <c r="J178" s="138">
        <f>ROUND(I178*H178,2)</f>
        <v>0</v>
      </c>
      <c r="K178" s="139"/>
      <c r="L178" s="28"/>
      <c r="M178" s="140" t="s">
        <v>1</v>
      </c>
      <c r="N178" s="141" t="s">
        <v>38</v>
      </c>
      <c r="O178" s="142">
        <v>6.72</v>
      </c>
      <c r="P178" s="142">
        <f>O178*H178</f>
        <v>39.70176</v>
      </c>
      <c r="Q178" s="142">
        <v>0</v>
      </c>
      <c r="R178" s="142">
        <f>Q178*H178</f>
        <v>0</v>
      </c>
      <c r="S178" s="142">
        <v>2.4</v>
      </c>
      <c r="T178" s="143">
        <f>S178*H178</f>
        <v>14.1792</v>
      </c>
      <c r="AR178" s="144" t="s">
        <v>164</v>
      </c>
      <c r="AT178" s="144" t="s">
        <v>160</v>
      </c>
      <c r="AU178" s="144" t="s">
        <v>88</v>
      </c>
      <c r="AY178" s="16" t="s">
        <v>157</v>
      </c>
      <c r="BE178" s="145">
        <f>IF(N178="základní",J178,0)</f>
        <v>0</v>
      </c>
      <c r="BF178" s="145">
        <f>IF(N178="snížená",J178,0)</f>
        <v>0</v>
      </c>
      <c r="BG178" s="145">
        <f>IF(N178="zákl. přenesená",J178,0)</f>
        <v>0</v>
      </c>
      <c r="BH178" s="145">
        <f>IF(N178="sníž. přenesená",J178,0)</f>
        <v>0</v>
      </c>
      <c r="BI178" s="145">
        <f>IF(N178="nulová",J178,0)</f>
        <v>0</v>
      </c>
      <c r="BJ178" s="16" t="s">
        <v>88</v>
      </c>
      <c r="BK178" s="145">
        <f>ROUND(I178*H178,2)</f>
        <v>0</v>
      </c>
      <c r="BL178" s="16" t="s">
        <v>164</v>
      </c>
      <c r="BM178" s="144" t="s">
        <v>345</v>
      </c>
    </row>
    <row r="179" spans="2:65" s="1" customFormat="1">
      <c r="B179" s="28"/>
      <c r="D179" s="150" t="s">
        <v>214</v>
      </c>
      <c r="F179" s="151" t="s">
        <v>346</v>
      </c>
      <c r="L179" s="28"/>
      <c r="M179" s="152"/>
      <c r="T179" s="52"/>
      <c r="AT179" s="16" t="s">
        <v>214</v>
      </c>
      <c r="AU179" s="16" t="s">
        <v>88</v>
      </c>
    </row>
    <row r="180" spans="2:65" s="13" customFormat="1">
      <c r="B180" s="159"/>
      <c r="D180" s="154" t="s">
        <v>259</v>
      </c>
      <c r="E180" s="160" t="s">
        <v>1</v>
      </c>
      <c r="F180" s="161" t="s">
        <v>347</v>
      </c>
      <c r="H180" s="162">
        <v>3.915</v>
      </c>
      <c r="L180" s="159"/>
      <c r="M180" s="163"/>
      <c r="T180" s="164"/>
      <c r="AT180" s="160" t="s">
        <v>259</v>
      </c>
      <c r="AU180" s="160" t="s">
        <v>88</v>
      </c>
      <c r="AV180" s="13" t="s">
        <v>88</v>
      </c>
      <c r="AW180" s="13" t="s">
        <v>27</v>
      </c>
      <c r="AX180" s="13" t="s">
        <v>72</v>
      </c>
      <c r="AY180" s="160" t="s">
        <v>157</v>
      </c>
    </row>
    <row r="181" spans="2:65" s="13" customFormat="1">
      <c r="B181" s="159"/>
      <c r="D181" s="154" t="s">
        <v>259</v>
      </c>
      <c r="E181" s="160" t="s">
        <v>1</v>
      </c>
      <c r="F181" s="161" t="s">
        <v>348</v>
      </c>
      <c r="H181" s="162">
        <v>0.86299999999999999</v>
      </c>
      <c r="L181" s="159"/>
      <c r="M181" s="163"/>
      <c r="T181" s="164"/>
      <c r="AT181" s="160" t="s">
        <v>259</v>
      </c>
      <c r="AU181" s="160" t="s">
        <v>88</v>
      </c>
      <c r="AV181" s="13" t="s">
        <v>88</v>
      </c>
      <c r="AW181" s="13" t="s">
        <v>27</v>
      </c>
      <c r="AX181" s="13" t="s">
        <v>72</v>
      </c>
      <c r="AY181" s="160" t="s">
        <v>157</v>
      </c>
    </row>
    <row r="182" spans="2:65" s="13" customFormat="1">
      <c r="B182" s="159"/>
      <c r="D182" s="154" t="s">
        <v>259</v>
      </c>
      <c r="E182" s="160" t="s">
        <v>1</v>
      </c>
      <c r="F182" s="161" t="s">
        <v>349</v>
      </c>
      <c r="H182" s="162">
        <v>1.1299999999999999</v>
      </c>
      <c r="L182" s="159"/>
      <c r="M182" s="163"/>
      <c r="T182" s="164"/>
      <c r="AT182" s="160" t="s">
        <v>259</v>
      </c>
      <c r="AU182" s="160" t="s">
        <v>88</v>
      </c>
      <c r="AV182" s="13" t="s">
        <v>88</v>
      </c>
      <c r="AW182" s="13" t="s">
        <v>27</v>
      </c>
      <c r="AX182" s="13" t="s">
        <v>72</v>
      </c>
      <c r="AY182" s="160" t="s">
        <v>157</v>
      </c>
    </row>
    <row r="183" spans="2:65" s="14" customFormat="1">
      <c r="B183" s="165"/>
      <c r="D183" s="154" t="s">
        <v>259</v>
      </c>
      <c r="E183" s="166" t="s">
        <v>1</v>
      </c>
      <c r="F183" s="167" t="s">
        <v>265</v>
      </c>
      <c r="H183" s="168">
        <v>5.9080000000000004</v>
      </c>
      <c r="L183" s="165"/>
      <c r="M183" s="169"/>
      <c r="T183" s="170"/>
      <c r="AT183" s="166" t="s">
        <v>259</v>
      </c>
      <c r="AU183" s="166" t="s">
        <v>88</v>
      </c>
      <c r="AV183" s="14" t="s">
        <v>164</v>
      </c>
      <c r="AW183" s="14" t="s">
        <v>27</v>
      </c>
      <c r="AX183" s="14" t="s">
        <v>80</v>
      </c>
      <c r="AY183" s="166" t="s">
        <v>157</v>
      </c>
    </row>
    <row r="184" spans="2:65" s="1" customFormat="1" ht="31.9" customHeight="1">
      <c r="B184" s="132"/>
      <c r="C184" s="133" t="s">
        <v>169</v>
      </c>
      <c r="D184" s="133" t="s">
        <v>160</v>
      </c>
      <c r="E184" s="134" t="s">
        <v>350</v>
      </c>
      <c r="F184" s="135" t="s">
        <v>351</v>
      </c>
      <c r="G184" s="136" t="s">
        <v>256</v>
      </c>
      <c r="H184" s="137">
        <v>4.7699999999999996</v>
      </c>
      <c r="I184" s="901"/>
      <c r="J184" s="138">
        <f>ROUND(I184*H184,2)</f>
        <v>0</v>
      </c>
      <c r="K184" s="139"/>
      <c r="L184" s="28"/>
      <c r="M184" s="140" t="s">
        <v>1</v>
      </c>
      <c r="N184" s="141" t="s">
        <v>38</v>
      </c>
      <c r="O184" s="142">
        <v>5.867</v>
      </c>
      <c r="P184" s="142">
        <f>O184*H184</f>
        <v>27.985589999999998</v>
      </c>
      <c r="Q184" s="142">
        <v>0</v>
      </c>
      <c r="R184" s="142">
        <f>Q184*H184</f>
        <v>0</v>
      </c>
      <c r="S184" s="142">
        <v>2.2000000000000002</v>
      </c>
      <c r="T184" s="143">
        <f>S184*H184</f>
        <v>10.494</v>
      </c>
      <c r="AR184" s="144" t="s">
        <v>164</v>
      </c>
      <c r="AT184" s="144" t="s">
        <v>160</v>
      </c>
      <c r="AU184" s="144" t="s">
        <v>88</v>
      </c>
      <c r="AY184" s="16" t="s">
        <v>157</v>
      </c>
      <c r="BE184" s="145">
        <f>IF(N184="základní",J184,0)</f>
        <v>0</v>
      </c>
      <c r="BF184" s="145">
        <f>IF(N184="snížená",J184,0)</f>
        <v>0</v>
      </c>
      <c r="BG184" s="145">
        <f>IF(N184="zákl. přenesená",J184,0)</f>
        <v>0</v>
      </c>
      <c r="BH184" s="145">
        <f>IF(N184="sníž. přenesená",J184,0)</f>
        <v>0</v>
      </c>
      <c r="BI184" s="145">
        <f>IF(N184="nulová",J184,0)</f>
        <v>0</v>
      </c>
      <c r="BJ184" s="16" t="s">
        <v>88</v>
      </c>
      <c r="BK184" s="145">
        <f>ROUND(I184*H184,2)</f>
        <v>0</v>
      </c>
      <c r="BL184" s="16" t="s">
        <v>164</v>
      </c>
      <c r="BM184" s="144" t="s">
        <v>352</v>
      </c>
    </row>
    <row r="185" spans="2:65" s="1" customFormat="1">
      <c r="B185" s="28"/>
      <c r="D185" s="150" t="s">
        <v>214</v>
      </c>
      <c r="F185" s="151" t="s">
        <v>353</v>
      </c>
      <c r="L185" s="28"/>
      <c r="M185" s="152"/>
      <c r="T185" s="52"/>
      <c r="AT185" s="16" t="s">
        <v>214</v>
      </c>
      <c r="AU185" s="16" t="s">
        <v>88</v>
      </c>
    </row>
    <row r="186" spans="2:65" s="13" customFormat="1">
      <c r="B186" s="159"/>
      <c r="D186" s="154" t="s">
        <v>259</v>
      </c>
      <c r="E186" s="160" t="s">
        <v>1</v>
      </c>
      <c r="F186" s="161" t="s">
        <v>354</v>
      </c>
      <c r="H186" s="162">
        <v>3.06</v>
      </c>
      <c r="L186" s="159"/>
      <c r="M186" s="163"/>
      <c r="T186" s="164"/>
      <c r="AT186" s="160" t="s">
        <v>259</v>
      </c>
      <c r="AU186" s="160" t="s">
        <v>88</v>
      </c>
      <c r="AV186" s="13" t="s">
        <v>88</v>
      </c>
      <c r="AW186" s="13" t="s">
        <v>27</v>
      </c>
      <c r="AX186" s="13" t="s">
        <v>72</v>
      </c>
      <c r="AY186" s="160" t="s">
        <v>157</v>
      </c>
    </row>
    <row r="187" spans="2:65" s="13" customFormat="1">
      <c r="B187" s="159"/>
      <c r="D187" s="154" t="s">
        <v>259</v>
      </c>
      <c r="E187" s="160" t="s">
        <v>1</v>
      </c>
      <c r="F187" s="161" t="s">
        <v>348</v>
      </c>
      <c r="H187" s="162">
        <v>0.86299999999999999</v>
      </c>
      <c r="L187" s="159"/>
      <c r="M187" s="163"/>
      <c r="T187" s="164"/>
      <c r="AT187" s="160" t="s">
        <v>259</v>
      </c>
      <c r="AU187" s="160" t="s">
        <v>88</v>
      </c>
      <c r="AV187" s="13" t="s">
        <v>88</v>
      </c>
      <c r="AW187" s="13" t="s">
        <v>27</v>
      </c>
      <c r="AX187" s="13" t="s">
        <v>72</v>
      </c>
      <c r="AY187" s="160" t="s">
        <v>157</v>
      </c>
    </row>
    <row r="188" spans="2:65" s="13" customFormat="1">
      <c r="B188" s="159"/>
      <c r="D188" s="154" t="s">
        <v>259</v>
      </c>
      <c r="E188" s="160" t="s">
        <v>1</v>
      </c>
      <c r="F188" s="161" t="s">
        <v>355</v>
      </c>
      <c r="H188" s="162">
        <v>0.84699999999999998</v>
      </c>
      <c r="L188" s="159"/>
      <c r="M188" s="163"/>
      <c r="T188" s="164"/>
      <c r="AT188" s="160" t="s">
        <v>259</v>
      </c>
      <c r="AU188" s="160" t="s">
        <v>88</v>
      </c>
      <c r="AV188" s="13" t="s">
        <v>88</v>
      </c>
      <c r="AW188" s="13" t="s">
        <v>27</v>
      </c>
      <c r="AX188" s="13" t="s">
        <v>72</v>
      </c>
      <c r="AY188" s="160" t="s">
        <v>157</v>
      </c>
    </row>
    <row r="189" spans="2:65" s="14" customFormat="1">
      <c r="B189" s="165"/>
      <c r="D189" s="154" t="s">
        <v>259</v>
      </c>
      <c r="E189" s="166" t="s">
        <v>1</v>
      </c>
      <c r="F189" s="167" t="s">
        <v>265</v>
      </c>
      <c r="H189" s="168">
        <v>4.7699999999999996</v>
      </c>
      <c r="L189" s="165"/>
      <c r="M189" s="169"/>
      <c r="T189" s="170"/>
      <c r="AT189" s="166" t="s">
        <v>259</v>
      </c>
      <c r="AU189" s="166" t="s">
        <v>88</v>
      </c>
      <c r="AV189" s="14" t="s">
        <v>164</v>
      </c>
      <c r="AW189" s="14" t="s">
        <v>27</v>
      </c>
      <c r="AX189" s="14" t="s">
        <v>80</v>
      </c>
      <c r="AY189" s="166" t="s">
        <v>157</v>
      </c>
    </row>
    <row r="190" spans="2:65" s="1" customFormat="1" ht="31.9" customHeight="1">
      <c r="B190" s="132"/>
      <c r="C190" s="133" t="s">
        <v>182</v>
      </c>
      <c r="D190" s="133" t="s">
        <v>160</v>
      </c>
      <c r="E190" s="134" t="s">
        <v>356</v>
      </c>
      <c r="F190" s="135" t="s">
        <v>357</v>
      </c>
      <c r="G190" s="136" t="s">
        <v>256</v>
      </c>
      <c r="H190" s="137">
        <v>0.52500000000000002</v>
      </c>
      <c r="I190" s="901"/>
      <c r="J190" s="138">
        <f>ROUND(I190*H190,2)</f>
        <v>0</v>
      </c>
      <c r="K190" s="139"/>
      <c r="L190" s="28"/>
      <c r="M190" s="140" t="s">
        <v>1</v>
      </c>
      <c r="N190" s="141" t="s">
        <v>38</v>
      </c>
      <c r="O190" s="142">
        <v>10.773</v>
      </c>
      <c r="P190" s="142">
        <f>O190*H190</f>
        <v>5.6558250000000001</v>
      </c>
      <c r="Q190" s="142">
        <v>0</v>
      </c>
      <c r="R190" s="142">
        <f>Q190*H190</f>
        <v>0</v>
      </c>
      <c r="S190" s="142">
        <v>2.2000000000000002</v>
      </c>
      <c r="T190" s="143">
        <f>S190*H190</f>
        <v>1.1550000000000002</v>
      </c>
      <c r="AR190" s="144" t="s">
        <v>164</v>
      </c>
      <c r="AT190" s="144" t="s">
        <v>160</v>
      </c>
      <c r="AU190" s="144" t="s">
        <v>88</v>
      </c>
      <c r="AY190" s="16" t="s">
        <v>157</v>
      </c>
      <c r="BE190" s="145">
        <f>IF(N190="základní",J190,0)</f>
        <v>0</v>
      </c>
      <c r="BF190" s="145">
        <f>IF(N190="snížená",J190,0)</f>
        <v>0</v>
      </c>
      <c r="BG190" s="145">
        <f>IF(N190="zákl. přenesená",J190,0)</f>
        <v>0</v>
      </c>
      <c r="BH190" s="145">
        <f>IF(N190="sníž. přenesená",J190,0)</f>
        <v>0</v>
      </c>
      <c r="BI190" s="145">
        <f>IF(N190="nulová",J190,0)</f>
        <v>0</v>
      </c>
      <c r="BJ190" s="16" t="s">
        <v>88</v>
      </c>
      <c r="BK190" s="145">
        <f>ROUND(I190*H190,2)</f>
        <v>0</v>
      </c>
      <c r="BL190" s="16" t="s">
        <v>164</v>
      </c>
      <c r="BM190" s="144" t="s">
        <v>358</v>
      </c>
    </row>
    <row r="191" spans="2:65" s="1" customFormat="1">
      <c r="B191" s="28"/>
      <c r="D191" s="150" t="s">
        <v>214</v>
      </c>
      <c r="F191" s="151" t="s">
        <v>359</v>
      </c>
      <c r="L191" s="28"/>
      <c r="M191" s="152"/>
      <c r="T191" s="52"/>
      <c r="AT191" s="16" t="s">
        <v>214</v>
      </c>
      <c r="AU191" s="16" t="s">
        <v>88</v>
      </c>
    </row>
    <row r="192" spans="2:65" s="12" customFormat="1">
      <c r="B192" s="153"/>
      <c r="D192" s="154" t="s">
        <v>259</v>
      </c>
      <c r="E192" s="155" t="s">
        <v>1</v>
      </c>
      <c r="F192" s="156" t="s">
        <v>309</v>
      </c>
      <c r="H192" s="155" t="s">
        <v>1</v>
      </c>
      <c r="L192" s="153"/>
      <c r="M192" s="157"/>
      <c r="T192" s="158"/>
      <c r="AT192" s="155" t="s">
        <v>259</v>
      </c>
      <c r="AU192" s="155" t="s">
        <v>88</v>
      </c>
      <c r="AV192" s="12" t="s">
        <v>80</v>
      </c>
      <c r="AW192" s="12" t="s">
        <v>27</v>
      </c>
      <c r="AX192" s="12" t="s">
        <v>72</v>
      </c>
      <c r="AY192" s="155" t="s">
        <v>157</v>
      </c>
    </row>
    <row r="193" spans="2:65" s="13" customFormat="1">
      <c r="B193" s="159"/>
      <c r="D193" s="154" t="s">
        <v>259</v>
      </c>
      <c r="E193" s="160" t="s">
        <v>1</v>
      </c>
      <c r="F193" s="161" t="s">
        <v>360</v>
      </c>
      <c r="H193" s="162">
        <v>0.52500000000000002</v>
      </c>
      <c r="L193" s="159"/>
      <c r="M193" s="163"/>
      <c r="T193" s="164"/>
      <c r="AT193" s="160" t="s">
        <v>259</v>
      </c>
      <c r="AU193" s="160" t="s">
        <v>88</v>
      </c>
      <c r="AV193" s="13" t="s">
        <v>88</v>
      </c>
      <c r="AW193" s="13" t="s">
        <v>27</v>
      </c>
      <c r="AX193" s="13" t="s">
        <v>72</v>
      </c>
      <c r="AY193" s="160" t="s">
        <v>157</v>
      </c>
    </row>
    <row r="194" spans="2:65" s="14" customFormat="1">
      <c r="B194" s="165"/>
      <c r="D194" s="154" t="s">
        <v>259</v>
      </c>
      <c r="E194" s="166" t="s">
        <v>1</v>
      </c>
      <c r="F194" s="167" t="s">
        <v>265</v>
      </c>
      <c r="H194" s="168">
        <v>0.52500000000000002</v>
      </c>
      <c r="L194" s="165"/>
      <c r="M194" s="169"/>
      <c r="T194" s="170"/>
      <c r="AT194" s="166" t="s">
        <v>259</v>
      </c>
      <c r="AU194" s="166" t="s">
        <v>88</v>
      </c>
      <c r="AV194" s="14" t="s">
        <v>164</v>
      </c>
      <c r="AW194" s="14" t="s">
        <v>27</v>
      </c>
      <c r="AX194" s="14" t="s">
        <v>80</v>
      </c>
      <c r="AY194" s="166" t="s">
        <v>157</v>
      </c>
    </row>
    <row r="195" spans="2:65" s="1" customFormat="1" ht="23.5" customHeight="1">
      <c r="B195" s="132"/>
      <c r="C195" s="133" t="s">
        <v>172</v>
      </c>
      <c r="D195" s="133" t="s">
        <v>160</v>
      </c>
      <c r="E195" s="134" t="s">
        <v>361</v>
      </c>
      <c r="F195" s="135" t="s">
        <v>362</v>
      </c>
      <c r="G195" s="136" t="s">
        <v>306</v>
      </c>
      <c r="H195" s="137">
        <v>34.421999999999997</v>
      </c>
      <c r="I195" s="901"/>
      <c r="J195" s="138">
        <f>ROUND(I195*H195,2)</f>
        <v>0</v>
      </c>
      <c r="K195" s="139"/>
      <c r="L195" s="28"/>
      <c r="M195" s="140" t="s">
        <v>1</v>
      </c>
      <c r="N195" s="141" t="s">
        <v>38</v>
      </c>
      <c r="O195" s="142">
        <v>0.30099999999999999</v>
      </c>
      <c r="P195" s="142">
        <f>O195*H195</f>
        <v>10.361021999999998</v>
      </c>
      <c r="Q195" s="142">
        <v>0</v>
      </c>
      <c r="R195" s="142">
        <f>Q195*H195</f>
        <v>0</v>
      </c>
      <c r="S195" s="142">
        <v>0.09</v>
      </c>
      <c r="T195" s="143">
        <f>S195*H195</f>
        <v>3.0979799999999997</v>
      </c>
      <c r="AR195" s="144" t="s">
        <v>164</v>
      </c>
      <c r="AT195" s="144" t="s">
        <v>160</v>
      </c>
      <c r="AU195" s="144" t="s">
        <v>88</v>
      </c>
      <c r="AY195" s="16" t="s">
        <v>157</v>
      </c>
      <c r="BE195" s="145">
        <f>IF(N195="základní",J195,0)</f>
        <v>0</v>
      </c>
      <c r="BF195" s="145">
        <f>IF(N195="snížená",J195,0)</f>
        <v>0</v>
      </c>
      <c r="BG195" s="145">
        <f>IF(N195="zákl. přenesená",J195,0)</f>
        <v>0</v>
      </c>
      <c r="BH195" s="145">
        <f>IF(N195="sníž. přenesená",J195,0)</f>
        <v>0</v>
      </c>
      <c r="BI195" s="145">
        <f>IF(N195="nulová",J195,0)</f>
        <v>0</v>
      </c>
      <c r="BJ195" s="16" t="s">
        <v>88</v>
      </c>
      <c r="BK195" s="145">
        <f>ROUND(I195*H195,2)</f>
        <v>0</v>
      </c>
      <c r="BL195" s="16" t="s">
        <v>164</v>
      </c>
      <c r="BM195" s="144" t="s">
        <v>363</v>
      </c>
    </row>
    <row r="196" spans="2:65" s="1" customFormat="1">
      <c r="B196" s="28"/>
      <c r="D196" s="150" t="s">
        <v>214</v>
      </c>
      <c r="F196" s="151" t="s">
        <v>364</v>
      </c>
      <c r="L196" s="28"/>
      <c r="M196" s="152"/>
      <c r="T196" s="52"/>
      <c r="AT196" s="16" t="s">
        <v>214</v>
      </c>
      <c r="AU196" s="16" t="s">
        <v>88</v>
      </c>
    </row>
    <row r="197" spans="2:65" s="13" customFormat="1">
      <c r="B197" s="159"/>
      <c r="D197" s="154" t="s">
        <v>259</v>
      </c>
      <c r="E197" s="160" t="s">
        <v>1</v>
      </c>
      <c r="F197" s="161" t="s">
        <v>365</v>
      </c>
      <c r="H197" s="162">
        <v>20.399999999999999</v>
      </c>
      <c r="L197" s="159"/>
      <c r="M197" s="163"/>
      <c r="T197" s="164"/>
      <c r="AT197" s="160" t="s">
        <v>259</v>
      </c>
      <c r="AU197" s="160" t="s">
        <v>88</v>
      </c>
      <c r="AV197" s="13" t="s">
        <v>88</v>
      </c>
      <c r="AW197" s="13" t="s">
        <v>27</v>
      </c>
      <c r="AX197" s="13" t="s">
        <v>72</v>
      </c>
      <c r="AY197" s="160" t="s">
        <v>157</v>
      </c>
    </row>
    <row r="198" spans="2:65" s="13" customFormat="1">
      <c r="B198" s="159"/>
      <c r="D198" s="154" t="s">
        <v>259</v>
      </c>
      <c r="E198" s="160" t="s">
        <v>1</v>
      </c>
      <c r="F198" s="161" t="s">
        <v>366</v>
      </c>
      <c r="H198" s="162">
        <v>5.75</v>
      </c>
      <c r="L198" s="159"/>
      <c r="M198" s="163"/>
      <c r="T198" s="164"/>
      <c r="AT198" s="160" t="s">
        <v>259</v>
      </c>
      <c r="AU198" s="160" t="s">
        <v>88</v>
      </c>
      <c r="AV198" s="13" t="s">
        <v>88</v>
      </c>
      <c r="AW198" s="13" t="s">
        <v>27</v>
      </c>
      <c r="AX198" s="13" t="s">
        <v>72</v>
      </c>
      <c r="AY198" s="160" t="s">
        <v>157</v>
      </c>
    </row>
    <row r="199" spans="2:65" s="13" customFormat="1">
      <c r="B199" s="159"/>
      <c r="D199" s="154" t="s">
        <v>259</v>
      </c>
      <c r="E199" s="160" t="s">
        <v>1</v>
      </c>
      <c r="F199" s="161" t="s">
        <v>367</v>
      </c>
      <c r="H199" s="162">
        <v>5.649</v>
      </c>
      <c r="L199" s="159"/>
      <c r="M199" s="163"/>
      <c r="T199" s="164"/>
      <c r="AT199" s="160" t="s">
        <v>259</v>
      </c>
      <c r="AU199" s="160" t="s">
        <v>88</v>
      </c>
      <c r="AV199" s="13" t="s">
        <v>88</v>
      </c>
      <c r="AW199" s="13" t="s">
        <v>27</v>
      </c>
      <c r="AX199" s="13" t="s">
        <v>72</v>
      </c>
      <c r="AY199" s="160" t="s">
        <v>157</v>
      </c>
    </row>
    <row r="200" spans="2:65" s="13" customFormat="1">
      <c r="B200" s="159"/>
      <c r="D200" s="154" t="s">
        <v>259</v>
      </c>
      <c r="E200" s="160" t="s">
        <v>1</v>
      </c>
      <c r="F200" s="161" t="s">
        <v>368</v>
      </c>
      <c r="H200" s="162">
        <v>2.6230000000000002</v>
      </c>
      <c r="L200" s="159"/>
      <c r="M200" s="163"/>
      <c r="T200" s="164"/>
      <c r="AT200" s="160" t="s">
        <v>259</v>
      </c>
      <c r="AU200" s="160" t="s">
        <v>88</v>
      </c>
      <c r="AV200" s="13" t="s">
        <v>88</v>
      </c>
      <c r="AW200" s="13" t="s">
        <v>27</v>
      </c>
      <c r="AX200" s="13" t="s">
        <v>72</v>
      </c>
      <c r="AY200" s="160" t="s">
        <v>157</v>
      </c>
    </row>
    <row r="201" spans="2:65" s="14" customFormat="1">
      <c r="B201" s="165"/>
      <c r="D201" s="154" t="s">
        <v>259</v>
      </c>
      <c r="E201" s="166" t="s">
        <v>1</v>
      </c>
      <c r="F201" s="167" t="s">
        <v>265</v>
      </c>
      <c r="H201" s="168">
        <v>34.421999999999997</v>
      </c>
      <c r="L201" s="165"/>
      <c r="M201" s="169"/>
      <c r="T201" s="170"/>
      <c r="AT201" s="166" t="s">
        <v>259</v>
      </c>
      <c r="AU201" s="166" t="s">
        <v>88</v>
      </c>
      <c r="AV201" s="14" t="s">
        <v>164</v>
      </c>
      <c r="AW201" s="14" t="s">
        <v>27</v>
      </c>
      <c r="AX201" s="14" t="s">
        <v>80</v>
      </c>
      <c r="AY201" s="166" t="s">
        <v>157</v>
      </c>
    </row>
    <row r="202" spans="2:65" s="1" customFormat="1" ht="31.9" customHeight="1">
      <c r="B202" s="132"/>
      <c r="C202" s="133" t="s">
        <v>191</v>
      </c>
      <c r="D202" s="133" t="s">
        <v>160</v>
      </c>
      <c r="E202" s="134" t="s">
        <v>369</v>
      </c>
      <c r="F202" s="135" t="s">
        <v>370</v>
      </c>
      <c r="G202" s="136" t="s">
        <v>256</v>
      </c>
      <c r="H202" s="137">
        <v>4.7699999999999996</v>
      </c>
      <c r="I202" s="901"/>
      <c r="J202" s="138">
        <f>ROUND(I202*H202,2)</f>
        <v>0</v>
      </c>
      <c r="K202" s="139"/>
      <c r="L202" s="28"/>
      <c r="M202" s="140" t="s">
        <v>1</v>
      </c>
      <c r="N202" s="141" t="s">
        <v>38</v>
      </c>
      <c r="O202" s="142">
        <v>4.0289999999999999</v>
      </c>
      <c r="P202" s="142">
        <f>O202*H202</f>
        <v>19.218329999999998</v>
      </c>
      <c r="Q202" s="142">
        <v>0</v>
      </c>
      <c r="R202" s="142">
        <f>Q202*H202</f>
        <v>0</v>
      </c>
      <c r="S202" s="142">
        <v>2.9000000000000001E-2</v>
      </c>
      <c r="T202" s="143">
        <f>S202*H202</f>
        <v>0.13833000000000001</v>
      </c>
      <c r="AR202" s="144" t="s">
        <v>164</v>
      </c>
      <c r="AT202" s="144" t="s">
        <v>160</v>
      </c>
      <c r="AU202" s="144" t="s">
        <v>88</v>
      </c>
      <c r="AY202" s="16" t="s">
        <v>157</v>
      </c>
      <c r="BE202" s="145">
        <f>IF(N202="základní",J202,0)</f>
        <v>0</v>
      </c>
      <c r="BF202" s="145">
        <f>IF(N202="snížená",J202,0)</f>
        <v>0</v>
      </c>
      <c r="BG202" s="145">
        <f>IF(N202="zákl. přenesená",J202,0)</f>
        <v>0</v>
      </c>
      <c r="BH202" s="145">
        <f>IF(N202="sníž. přenesená",J202,0)</f>
        <v>0</v>
      </c>
      <c r="BI202" s="145">
        <f>IF(N202="nulová",J202,0)</f>
        <v>0</v>
      </c>
      <c r="BJ202" s="16" t="s">
        <v>88</v>
      </c>
      <c r="BK202" s="145">
        <f>ROUND(I202*H202,2)</f>
        <v>0</v>
      </c>
      <c r="BL202" s="16" t="s">
        <v>164</v>
      </c>
      <c r="BM202" s="144" t="s">
        <v>371</v>
      </c>
    </row>
    <row r="203" spans="2:65" s="1" customFormat="1">
      <c r="B203" s="28"/>
      <c r="D203" s="150" t="s">
        <v>214</v>
      </c>
      <c r="F203" s="151" t="s">
        <v>372</v>
      </c>
      <c r="L203" s="28"/>
      <c r="M203" s="152"/>
      <c r="T203" s="52"/>
      <c r="AT203" s="16" t="s">
        <v>214</v>
      </c>
      <c r="AU203" s="16" t="s">
        <v>88</v>
      </c>
    </row>
    <row r="204" spans="2:65" s="1" customFormat="1" ht="23.5" customHeight="1">
      <c r="B204" s="132"/>
      <c r="C204" s="133" t="s">
        <v>177</v>
      </c>
      <c r="D204" s="133" t="s">
        <v>160</v>
      </c>
      <c r="E204" s="134" t="s">
        <v>373</v>
      </c>
      <c r="F204" s="135" t="s">
        <v>374</v>
      </c>
      <c r="G204" s="136" t="s">
        <v>306</v>
      </c>
      <c r="H204" s="137">
        <v>3.5150000000000001</v>
      </c>
      <c r="I204" s="901"/>
      <c r="J204" s="138">
        <f>ROUND(I204*H204,2)</f>
        <v>0</v>
      </c>
      <c r="K204" s="139"/>
      <c r="L204" s="28"/>
      <c r="M204" s="140" t="s">
        <v>1</v>
      </c>
      <c r="N204" s="141" t="s">
        <v>38</v>
      </c>
      <c r="O204" s="142">
        <v>0.66</v>
      </c>
      <c r="P204" s="142">
        <f>O204*H204</f>
        <v>2.3199000000000001</v>
      </c>
      <c r="Q204" s="142">
        <v>0</v>
      </c>
      <c r="R204" s="142">
        <f>Q204*H204</f>
        <v>0</v>
      </c>
      <c r="S204" s="142">
        <v>5.2999999999999999E-2</v>
      </c>
      <c r="T204" s="143">
        <f>S204*H204</f>
        <v>0.18629499999999999</v>
      </c>
      <c r="AR204" s="144" t="s">
        <v>164</v>
      </c>
      <c r="AT204" s="144" t="s">
        <v>160</v>
      </c>
      <c r="AU204" s="144" t="s">
        <v>88</v>
      </c>
      <c r="AY204" s="16" t="s">
        <v>157</v>
      </c>
      <c r="BE204" s="145">
        <f>IF(N204="základní",J204,0)</f>
        <v>0</v>
      </c>
      <c r="BF204" s="145">
        <f>IF(N204="snížená",J204,0)</f>
        <v>0</v>
      </c>
      <c r="BG204" s="145">
        <f>IF(N204="zákl. přenesená",J204,0)</f>
        <v>0</v>
      </c>
      <c r="BH204" s="145">
        <f>IF(N204="sníž. přenesená",J204,0)</f>
        <v>0</v>
      </c>
      <c r="BI204" s="145">
        <f>IF(N204="nulová",J204,0)</f>
        <v>0</v>
      </c>
      <c r="BJ204" s="16" t="s">
        <v>88</v>
      </c>
      <c r="BK204" s="145">
        <f>ROUND(I204*H204,2)</f>
        <v>0</v>
      </c>
      <c r="BL204" s="16" t="s">
        <v>164</v>
      </c>
      <c r="BM204" s="144" t="s">
        <v>375</v>
      </c>
    </row>
    <row r="205" spans="2:65" s="1" customFormat="1">
      <c r="B205" s="28"/>
      <c r="D205" s="150" t="s">
        <v>214</v>
      </c>
      <c r="F205" s="151" t="s">
        <v>376</v>
      </c>
      <c r="L205" s="28"/>
      <c r="M205" s="152"/>
      <c r="T205" s="52"/>
      <c r="AT205" s="16" t="s">
        <v>214</v>
      </c>
      <c r="AU205" s="16" t="s">
        <v>88</v>
      </c>
    </row>
    <row r="206" spans="2:65" s="13" customFormat="1">
      <c r="B206" s="159"/>
      <c r="D206" s="154" t="s">
        <v>259</v>
      </c>
      <c r="E206" s="160" t="s">
        <v>1</v>
      </c>
      <c r="F206" s="161" t="s">
        <v>377</v>
      </c>
      <c r="H206" s="162">
        <v>3.5150000000000001</v>
      </c>
      <c r="L206" s="159"/>
      <c r="M206" s="163"/>
      <c r="T206" s="164"/>
      <c r="AT206" s="160" t="s">
        <v>259</v>
      </c>
      <c r="AU206" s="160" t="s">
        <v>88</v>
      </c>
      <c r="AV206" s="13" t="s">
        <v>88</v>
      </c>
      <c r="AW206" s="13" t="s">
        <v>27</v>
      </c>
      <c r="AX206" s="13" t="s">
        <v>80</v>
      </c>
      <c r="AY206" s="160" t="s">
        <v>157</v>
      </c>
    </row>
    <row r="207" spans="2:65" s="1" customFormat="1" ht="23.5" customHeight="1">
      <c r="B207" s="132"/>
      <c r="C207" s="133" t="s">
        <v>199</v>
      </c>
      <c r="D207" s="133" t="s">
        <v>160</v>
      </c>
      <c r="E207" s="134" t="s">
        <v>378</v>
      </c>
      <c r="F207" s="135" t="s">
        <v>379</v>
      </c>
      <c r="G207" s="136" t="s">
        <v>306</v>
      </c>
      <c r="H207" s="137">
        <v>41.689</v>
      </c>
      <c r="I207" s="901"/>
      <c r="J207" s="138">
        <f>ROUND(I207*H207,2)</f>
        <v>0</v>
      </c>
      <c r="K207" s="139"/>
      <c r="L207" s="28"/>
      <c r="M207" s="140" t="s">
        <v>1</v>
      </c>
      <c r="N207" s="141" t="s">
        <v>38</v>
      </c>
      <c r="O207" s="142">
        <v>0.51600000000000001</v>
      </c>
      <c r="P207" s="142">
        <f>O207*H207</f>
        <v>21.511524000000001</v>
      </c>
      <c r="Q207" s="142">
        <v>0</v>
      </c>
      <c r="R207" s="142">
        <f>Q207*H207</f>
        <v>0</v>
      </c>
      <c r="S207" s="142">
        <v>0.05</v>
      </c>
      <c r="T207" s="143">
        <f>S207*H207</f>
        <v>2.0844499999999999</v>
      </c>
      <c r="AR207" s="144" t="s">
        <v>164</v>
      </c>
      <c r="AT207" s="144" t="s">
        <v>160</v>
      </c>
      <c r="AU207" s="144" t="s">
        <v>88</v>
      </c>
      <c r="AY207" s="16" t="s">
        <v>157</v>
      </c>
      <c r="BE207" s="145">
        <f>IF(N207="základní",J207,0)</f>
        <v>0</v>
      </c>
      <c r="BF207" s="145">
        <f>IF(N207="snížená",J207,0)</f>
        <v>0</v>
      </c>
      <c r="BG207" s="145">
        <f>IF(N207="zákl. přenesená",J207,0)</f>
        <v>0</v>
      </c>
      <c r="BH207" s="145">
        <f>IF(N207="sníž. přenesená",J207,0)</f>
        <v>0</v>
      </c>
      <c r="BI207" s="145">
        <f>IF(N207="nulová",J207,0)</f>
        <v>0</v>
      </c>
      <c r="BJ207" s="16" t="s">
        <v>88</v>
      </c>
      <c r="BK207" s="145">
        <f>ROUND(I207*H207,2)</f>
        <v>0</v>
      </c>
      <c r="BL207" s="16" t="s">
        <v>164</v>
      </c>
      <c r="BM207" s="144" t="s">
        <v>380</v>
      </c>
    </row>
    <row r="208" spans="2:65" s="1" customFormat="1">
      <c r="B208" s="28"/>
      <c r="D208" s="150" t="s">
        <v>214</v>
      </c>
      <c r="F208" s="151" t="s">
        <v>381</v>
      </c>
      <c r="L208" s="28"/>
      <c r="M208" s="152"/>
      <c r="T208" s="52"/>
      <c r="AT208" s="16" t="s">
        <v>214</v>
      </c>
      <c r="AU208" s="16" t="s">
        <v>88</v>
      </c>
    </row>
    <row r="209" spans="2:65" s="13" customFormat="1">
      <c r="B209" s="159"/>
      <c r="D209" s="154" t="s">
        <v>259</v>
      </c>
      <c r="E209" s="160" t="s">
        <v>1</v>
      </c>
      <c r="F209" s="161" t="s">
        <v>382</v>
      </c>
      <c r="H209" s="162">
        <v>4.6859999999999999</v>
      </c>
      <c r="L209" s="159"/>
      <c r="M209" s="163"/>
      <c r="T209" s="164"/>
      <c r="AT209" s="160" t="s">
        <v>259</v>
      </c>
      <c r="AU209" s="160" t="s">
        <v>88</v>
      </c>
      <c r="AV209" s="13" t="s">
        <v>88</v>
      </c>
      <c r="AW209" s="13" t="s">
        <v>27</v>
      </c>
      <c r="AX209" s="13" t="s">
        <v>72</v>
      </c>
      <c r="AY209" s="160" t="s">
        <v>157</v>
      </c>
    </row>
    <row r="210" spans="2:65" s="13" customFormat="1">
      <c r="B210" s="159"/>
      <c r="D210" s="154" t="s">
        <v>259</v>
      </c>
      <c r="E210" s="160" t="s">
        <v>1</v>
      </c>
      <c r="F210" s="161" t="s">
        <v>383</v>
      </c>
      <c r="H210" s="162">
        <v>16.297999999999998</v>
      </c>
      <c r="L210" s="159"/>
      <c r="M210" s="163"/>
      <c r="T210" s="164"/>
      <c r="AT210" s="160" t="s">
        <v>259</v>
      </c>
      <c r="AU210" s="160" t="s">
        <v>88</v>
      </c>
      <c r="AV210" s="13" t="s">
        <v>88</v>
      </c>
      <c r="AW210" s="13" t="s">
        <v>27</v>
      </c>
      <c r="AX210" s="13" t="s">
        <v>72</v>
      </c>
      <c r="AY210" s="160" t="s">
        <v>157</v>
      </c>
    </row>
    <row r="211" spans="2:65" s="13" customFormat="1">
      <c r="B211" s="159"/>
      <c r="D211" s="154" t="s">
        <v>259</v>
      </c>
      <c r="E211" s="160" t="s">
        <v>1</v>
      </c>
      <c r="F211" s="161" t="s">
        <v>384</v>
      </c>
      <c r="H211" s="162">
        <v>20.704999999999998</v>
      </c>
      <c r="L211" s="159"/>
      <c r="M211" s="163"/>
      <c r="T211" s="164"/>
      <c r="AT211" s="160" t="s">
        <v>259</v>
      </c>
      <c r="AU211" s="160" t="s">
        <v>88</v>
      </c>
      <c r="AV211" s="13" t="s">
        <v>88</v>
      </c>
      <c r="AW211" s="13" t="s">
        <v>27</v>
      </c>
      <c r="AX211" s="13" t="s">
        <v>72</v>
      </c>
      <c r="AY211" s="160" t="s">
        <v>157</v>
      </c>
    </row>
    <row r="212" spans="2:65" s="14" customFormat="1">
      <c r="B212" s="165"/>
      <c r="D212" s="154" t="s">
        <v>259</v>
      </c>
      <c r="E212" s="166" t="s">
        <v>1</v>
      </c>
      <c r="F212" s="167" t="s">
        <v>265</v>
      </c>
      <c r="H212" s="168">
        <v>41.688999999999993</v>
      </c>
      <c r="L212" s="165"/>
      <c r="M212" s="169"/>
      <c r="T212" s="170"/>
      <c r="AT212" s="166" t="s">
        <v>259</v>
      </c>
      <c r="AU212" s="166" t="s">
        <v>88</v>
      </c>
      <c r="AV212" s="14" t="s">
        <v>164</v>
      </c>
      <c r="AW212" s="14" t="s">
        <v>27</v>
      </c>
      <c r="AX212" s="14" t="s">
        <v>80</v>
      </c>
      <c r="AY212" s="166" t="s">
        <v>157</v>
      </c>
    </row>
    <row r="213" spans="2:65" s="1" customFormat="1" ht="21" customHeight="1">
      <c r="B213" s="132"/>
      <c r="C213" s="133" t="s">
        <v>8</v>
      </c>
      <c r="D213" s="133" t="s">
        <v>160</v>
      </c>
      <c r="E213" s="134" t="s">
        <v>385</v>
      </c>
      <c r="F213" s="135" t="s">
        <v>386</v>
      </c>
      <c r="G213" s="136" t="s">
        <v>306</v>
      </c>
      <c r="H213" s="137">
        <v>8.827</v>
      </c>
      <c r="I213" s="901"/>
      <c r="J213" s="138">
        <f>ROUND(I213*H213,2)</f>
        <v>0</v>
      </c>
      <c r="K213" s="139"/>
      <c r="L213" s="28"/>
      <c r="M213" s="140" t="s">
        <v>1</v>
      </c>
      <c r="N213" s="141" t="s">
        <v>38</v>
      </c>
      <c r="O213" s="142">
        <v>0.71799999999999997</v>
      </c>
      <c r="P213" s="142">
        <f>O213*H213</f>
        <v>6.3377859999999995</v>
      </c>
      <c r="Q213" s="142">
        <v>0</v>
      </c>
      <c r="R213" s="142">
        <f>Q213*H213</f>
        <v>0</v>
      </c>
      <c r="S213" s="142">
        <v>6.3E-2</v>
      </c>
      <c r="T213" s="143">
        <f>S213*H213</f>
        <v>0.55610099999999996</v>
      </c>
      <c r="AR213" s="144" t="s">
        <v>164</v>
      </c>
      <c r="AT213" s="144" t="s">
        <v>160</v>
      </c>
      <c r="AU213" s="144" t="s">
        <v>88</v>
      </c>
      <c r="AY213" s="16" t="s">
        <v>157</v>
      </c>
      <c r="BE213" s="145">
        <f>IF(N213="základní",J213,0)</f>
        <v>0</v>
      </c>
      <c r="BF213" s="145">
        <f>IF(N213="snížená",J213,0)</f>
        <v>0</v>
      </c>
      <c r="BG213" s="145">
        <f>IF(N213="zákl. přenesená",J213,0)</f>
        <v>0</v>
      </c>
      <c r="BH213" s="145">
        <f>IF(N213="sníž. přenesená",J213,0)</f>
        <v>0</v>
      </c>
      <c r="BI213" s="145">
        <f>IF(N213="nulová",J213,0)</f>
        <v>0</v>
      </c>
      <c r="BJ213" s="16" t="s">
        <v>88</v>
      </c>
      <c r="BK213" s="145">
        <f>ROUND(I213*H213,2)</f>
        <v>0</v>
      </c>
      <c r="BL213" s="16" t="s">
        <v>164</v>
      </c>
      <c r="BM213" s="144" t="s">
        <v>387</v>
      </c>
    </row>
    <row r="214" spans="2:65" s="1" customFormat="1">
      <c r="B214" s="28"/>
      <c r="D214" s="150" t="s">
        <v>214</v>
      </c>
      <c r="F214" s="151" t="s">
        <v>388</v>
      </c>
      <c r="L214" s="28"/>
      <c r="M214" s="152"/>
      <c r="T214" s="52"/>
      <c r="AT214" s="16" t="s">
        <v>214</v>
      </c>
      <c r="AU214" s="16" t="s">
        <v>88</v>
      </c>
    </row>
    <row r="215" spans="2:65" s="12" customFormat="1">
      <c r="B215" s="153"/>
      <c r="D215" s="154" t="s">
        <v>259</v>
      </c>
      <c r="E215" s="155" t="s">
        <v>1</v>
      </c>
      <c r="F215" s="156" t="s">
        <v>389</v>
      </c>
      <c r="H215" s="155" t="s">
        <v>1</v>
      </c>
      <c r="L215" s="153"/>
      <c r="M215" s="157"/>
      <c r="T215" s="158"/>
      <c r="AT215" s="155" t="s">
        <v>259</v>
      </c>
      <c r="AU215" s="155" t="s">
        <v>88</v>
      </c>
      <c r="AV215" s="12" t="s">
        <v>80</v>
      </c>
      <c r="AW215" s="12" t="s">
        <v>27</v>
      </c>
      <c r="AX215" s="12" t="s">
        <v>72</v>
      </c>
      <c r="AY215" s="155" t="s">
        <v>157</v>
      </c>
    </row>
    <row r="216" spans="2:65" s="13" customFormat="1">
      <c r="B216" s="159"/>
      <c r="D216" s="154" t="s">
        <v>259</v>
      </c>
      <c r="E216" s="160" t="s">
        <v>1</v>
      </c>
      <c r="F216" s="161" t="s">
        <v>390</v>
      </c>
      <c r="H216" s="162">
        <v>2.86</v>
      </c>
      <c r="L216" s="159"/>
      <c r="M216" s="163"/>
      <c r="T216" s="164"/>
      <c r="AT216" s="160" t="s">
        <v>259</v>
      </c>
      <c r="AU216" s="160" t="s">
        <v>88</v>
      </c>
      <c r="AV216" s="13" t="s">
        <v>88</v>
      </c>
      <c r="AW216" s="13" t="s">
        <v>27</v>
      </c>
      <c r="AX216" s="13" t="s">
        <v>72</v>
      </c>
      <c r="AY216" s="160" t="s">
        <v>157</v>
      </c>
    </row>
    <row r="217" spans="2:65" s="12" customFormat="1">
      <c r="B217" s="153"/>
      <c r="D217" s="154" t="s">
        <v>259</v>
      </c>
      <c r="E217" s="155" t="s">
        <v>1</v>
      </c>
      <c r="F217" s="156" t="s">
        <v>391</v>
      </c>
      <c r="H217" s="155" t="s">
        <v>1</v>
      </c>
      <c r="L217" s="153"/>
      <c r="M217" s="157"/>
      <c r="T217" s="158"/>
      <c r="AT217" s="155" t="s">
        <v>259</v>
      </c>
      <c r="AU217" s="155" t="s">
        <v>88</v>
      </c>
      <c r="AV217" s="12" t="s">
        <v>80</v>
      </c>
      <c r="AW217" s="12" t="s">
        <v>27</v>
      </c>
      <c r="AX217" s="12" t="s">
        <v>72</v>
      </c>
      <c r="AY217" s="155" t="s">
        <v>157</v>
      </c>
    </row>
    <row r="218" spans="2:65" s="13" customFormat="1">
      <c r="B218" s="159"/>
      <c r="D218" s="154" t="s">
        <v>259</v>
      </c>
      <c r="E218" s="160" t="s">
        <v>1</v>
      </c>
      <c r="F218" s="161" t="s">
        <v>392</v>
      </c>
      <c r="H218" s="162">
        <v>5.9669999999999996</v>
      </c>
      <c r="L218" s="159"/>
      <c r="M218" s="163"/>
      <c r="T218" s="164"/>
      <c r="AT218" s="160" t="s">
        <v>259</v>
      </c>
      <c r="AU218" s="160" t="s">
        <v>88</v>
      </c>
      <c r="AV218" s="13" t="s">
        <v>88</v>
      </c>
      <c r="AW218" s="13" t="s">
        <v>27</v>
      </c>
      <c r="AX218" s="13" t="s">
        <v>72</v>
      </c>
      <c r="AY218" s="160" t="s">
        <v>157</v>
      </c>
    </row>
    <row r="219" spans="2:65" s="14" customFormat="1">
      <c r="B219" s="165"/>
      <c r="D219" s="154" t="s">
        <v>259</v>
      </c>
      <c r="E219" s="166" t="s">
        <v>1</v>
      </c>
      <c r="F219" s="167" t="s">
        <v>265</v>
      </c>
      <c r="H219" s="168">
        <v>8.827</v>
      </c>
      <c r="L219" s="165"/>
      <c r="M219" s="169"/>
      <c r="T219" s="170"/>
      <c r="AT219" s="166" t="s">
        <v>259</v>
      </c>
      <c r="AU219" s="166" t="s">
        <v>88</v>
      </c>
      <c r="AV219" s="14" t="s">
        <v>164</v>
      </c>
      <c r="AW219" s="14" t="s">
        <v>27</v>
      </c>
      <c r="AX219" s="14" t="s">
        <v>80</v>
      </c>
      <c r="AY219" s="166" t="s">
        <v>157</v>
      </c>
    </row>
    <row r="220" spans="2:65" s="1" customFormat="1" ht="16.399999999999999" customHeight="1">
      <c r="B220" s="132"/>
      <c r="C220" s="133" t="s">
        <v>393</v>
      </c>
      <c r="D220" s="133" t="s">
        <v>160</v>
      </c>
      <c r="E220" s="134" t="s">
        <v>394</v>
      </c>
      <c r="F220" s="135" t="s">
        <v>395</v>
      </c>
      <c r="G220" s="136" t="s">
        <v>306</v>
      </c>
      <c r="H220" s="137">
        <v>8.07</v>
      </c>
      <c r="I220" s="901"/>
      <c r="J220" s="138">
        <f>ROUND(I220*H220,2)</f>
        <v>0</v>
      </c>
      <c r="K220" s="139"/>
      <c r="L220" s="28"/>
      <c r="M220" s="140" t="s">
        <v>1</v>
      </c>
      <c r="N220" s="141" t="s">
        <v>38</v>
      </c>
      <c r="O220" s="142">
        <v>0.33200000000000002</v>
      </c>
      <c r="P220" s="142">
        <f>O220*H220</f>
        <v>2.6792400000000001</v>
      </c>
      <c r="Q220" s="142">
        <v>0</v>
      </c>
      <c r="R220" s="142">
        <f>Q220*H220</f>
        <v>0</v>
      </c>
      <c r="S220" s="142">
        <v>2.5000000000000001E-2</v>
      </c>
      <c r="T220" s="143">
        <f>S220*H220</f>
        <v>0.20175000000000001</v>
      </c>
      <c r="AR220" s="144" t="s">
        <v>164</v>
      </c>
      <c r="AT220" s="144" t="s">
        <v>160</v>
      </c>
      <c r="AU220" s="144" t="s">
        <v>88</v>
      </c>
      <c r="AY220" s="16" t="s">
        <v>157</v>
      </c>
      <c r="BE220" s="145">
        <f>IF(N220="základní",J220,0)</f>
        <v>0</v>
      </c>
      <c r="BF220" s="145">
        <f>IF(N220="snížená",J220,0)</f>
        <v>0</v>
      </c>
      <c r="BG220" s="145">
        <f>IF(N220="zákl. přenesená",J220,0)</f>
        <v>0</v>
      </c>
      <c r="BH220" s="145">
        <f>IF(N220="sníž. přenesená",J220,0)</f>
        <v>0</v>
      </c>
      <c r="BI220" s="145">
        <f>IF(N220="nulová",J220,0)</f>
        <v>0</v>
      </c>
      <c r="BJ220" s="16" t="s">
        <v>88</v>
      </c>
      <c r="BK220" s="145">
        <f>ROUND(I220*H220,2)</f>
        <v>0</v>
      </c>
      <c r="BL220" s="16" t="s">
        <v>164</v>
      </c>
      <c r="BM220" s="144" t="s">
        <v>396</v>
      </c>
    </row>
    <row r="221" spans="2:65" s="1" customFormat="1">
      <c r="B221" s="28"/>
      <c r="D221" s="150" t="s">
        <v>214</v>
      </c>
      <c r="F221" s="151" t="s">
        <v>397</v>
      </c>
      <c r="L221" s="28"/>
      <c r="M221" s="152"/>
      <c r="T221" s="52"/>
      <c r="AT221" s="16" t="s">
        <v>214</v>
      </c>
      <c r="AU221" s="16" t="s">
        <v>88</v>
      </c>
    </row>
    <row r="222" spans="2:65" s="13" customFormat="1">
      <c r="B222" s="159"/>
      <c r="D222" s="154" t="s">
        <v>259</v>
      </c>
      <c r="E222" s="160" t="s">
        <v>1</v>
      </c>
      <c r="F222" s="161" t="s">
        <v>398</v>
      </c>
      <c r="H222" s="162">
        <v>8.07</v>
      </c>
      <c r="L222" s="159"/>
      <c r="M222" s="163"/>
      <c r="T222" s="164"/>
      <c r="AT222" s="160" t="s">
        <v>259</v>
      </c>
      <c r="AU222" s="160" t="s">
        <v>88</v>
      </c>
      <c r="AV222" s="13" t="s">
        <v>88</v>
      </c>
      <c r="AW222" s="13" t="s">
        <v>27</v>
      </c>
      <c r="AX222" s="13" t="s">
        <v>80</v>
      </c>
      <c r="AY222" s="160" t="s">
        <v>157</v>
      </c>
    </row>
    <row r="223" spans="2:65" s="1" customFormat="1" ht="23.5" customHeight="1">
      <c r="B223" s="132"/>
      <c r="C223" s="133" t="s">
        <v>185</v>
      </c>
      <c r="D223" s="133" t="s">
        <v>160</v>
      </c>
      <c r="E223" s="134" t="s">
        <v>399</v>
      </c>
      <c r="F223" s="135" t="s">
        <v>400</v>
      </c>
      <c r="G223" s="136" t="s">
        <v>256</v>
      </c>
      <c r="H223" s="137">
        <v>3.3639999999999999</v>
      </c>
      <c r="I223" s="901"/>
      <c r="J223" s="138">
        <f>ROUND(I223*H223,2)</f>
        <v>0</v>
      </c>
      <c r="K223" s="139"/>
      <c r="L223" s="28"/>
      <c r="M223" s="140" t="s">
        <v>1</v>
      </c>
      <c r="N223" s="141" t="s">
        <v>38</v>
      </c>
      <c r="O223" s="142">
        <v>3.6080000000000001</v>
      </c>
      <c r="P223" s="142">
        <f>O223*H223</f>
        <v>12.137312</v>
      </c>
      <c r="Q223" s="142">
        <v>0</v>
      </c>
      <c r="R223" s="142">
        <f>Q223*H223</f>
        <v>0</v>
      </c>
      <c r="S223" s="142">
        <v>1.8</v>
      </c>
      <c r="T223" s="143">
        <f>S223*H223</f>
        <v>6.0552000000000001</v>
      </c>
      <c r="AR223" s="144" t="s">
        <v>164</v>
      </c>
      <c r="AT223" s="144" t="s">
        <v>160</v>
      </c>
      <c r="AU223" s="144" t="s">
        <v>88</v>
      </c>
      <c r="AY223" s="16" t="s">
        <v>157</v>
      </c>
      <c r="BE223" s="145">
        <f>IF(N223="základní",J223,0)</f>
        <v>0</v>
      </c>
      <c r="BF223" s="145">
        <f>IF(N223="snížená",J223,0)</f>
        <v>0</v>
      </c>
      <c r="BG223" s="145">
        <f>IF(N223="zákl. přenesená",J223,0)</f>
        <v>0</v>
      </c>
      <c r="BH223" s="145">
        <f>IF(N223="sníž. přenesená",J223,0)</f>
        <v>0</v>
      </c>
      <c r="BI223" s="145">
        <f>IF(N223="nulová",J223,0)</f>
        <v>0</v>
      </c>
      <c r="BJ223" s="16" t="s">
        <v>88</v>
      </c>
      <c r="BK223" s="145">
        <f>ROUND(I223*H223,2)</f>
        <v>0</v>
      </c>
      <c r="BL223" s="16" t="s">
        <v>164</v>
      </c>
      <c r="BM223" s="144" t="s">
        <v>401</v>
      </c>
    </row>
    <row r="224" spans="2:65" s="1" customFormat="1">
      <c r="B224" s="28"/>
      <c r="D224" s="150" t="s">
        <v>214</v>
      </c>
      <c r="F224" s="151" t="s">
        <v>402</v>
      </c>
      <c r="L224" s="28"/>
      <c r="M224" s="152"/>
      <c r="T224" s="52"/>
      <c r="AT224" s="16" t="s">
        <v>214</v>
      </c>
      <c r="AU224" s="16" t="s">
        <v>88</v>
      </c>
    </row>
    <row r="225" spans="2:65" s="12" customFormat="1">
      <c r="B225" s="153"/>
      <c r="D225" s="154" t="s">
        <v>259</v>
      </c>
      <c r="E225" s="155" t="s">
        <v>1</v>
      </c>
      <c r="F225" s="156" t="s">
        <v>403</v>
      </c>
      <c r="H225" s="155" t="s">
        <v>1</v>
      </c>
      <c r="L225" s="153"/>
      <c r="M225" s="157"/>
      <c r="T225" s="158"/>
      <c r="AT225" s="155" t="s">
        <v>259</v>
      </c>
      <c r="AU225" s="155" t="s">
        <v>88</v>
      </c>
      <c r="AV225" s="12" t="s">
        <v>80</v>
      </c>
      <c r="AW225" s="12" t="s">
        <v>27</v>
      </c>
      <c r="AX225" s="12" t="s">
        <v>72</v>
      </c>
      <c r="AY225" s="155" t="s">
        <v>157</v>
      </c>
    </row>
    <row r="226" spans="2:65" s="13" customFormat="1">
      <c r="B226" s="159"/>
      <c r="D226" s="154" t="s">
        <v>259</v>
      </c>
      <c r="E226" s="160" t="s">
        <v>1</v>
      </c>
      <c r="F226" s="161" t="s">
        <v>404</v>
      </c>
      <c r="H226" s="162">
        <v>1.2</v>
      </c>
      <c r="L226" s="159"/>
      <c r="M226" s="163"/>
      <c r="T226" s="164"/>
      <c r="AT226" s="160" t="s">
        <v>259</v>
      </c>
      <c r="AU226" s="160" t="s">
        <v>88</v>
      </c>
      <c r="AV226" s="13" t="s">
        <v>88</v>
      </c>
      <c r="AW226" s="13" t="s">
        <v>27</v>
      </c>
      <c r="AX226" s="13" t="s">
        <v>72</v>
      </c>
      <c r="AY226" s="160" t="s">
        <v>157</v>
      </c>
    </row>
    <row r="227" spans="2:65" s="13" customFormat="1">
      <c r="B227" s="159"/>
      <c r="D227" s="154" t="s">
        <v>259</v>
      </c>
      <c r="E227" s="160" t="s">
        <v>1</v>
      </c>
      <c r="F227" s="161" t="s">
        <v>405</v>
      </c>
      <c r="H227" s="162">
        <v>-1.1439999999999999</v>
      </c>
      <c r="L227" s="159"/>
      <c r="M227" s="163"/>
      <c r="T227" s="164"/>
      <c r="AT227" s="160" t="s">
        <v>259</v>
      </c>
      <c r="AU227" s="160" t="s">
        <v>88</v>
      </c>
      <c r="AV227" s="13" t="s">
        <v>88</v>
      </c>
      <c r="AW227" s="13" t="s">
        <v>27</v>
      </c>
      <c r="AX227" s="13" t="s">
        <v>72</v>
      </c>
      <c r="AY227" s="160" t="s">
        <v>157</v>
      </c>
    </row>
    <row r="228" spans="2:65" s="12" customFormat="1">
      <c r="B228" s="153"/>
      <c r="D228" s="154" t="s">
        <v>259</v>
      </c>
      <c r="E228" s="155" t="s">
        <v>1</v>
      </c>
      <c r="F228" s="156" t="s">
        <v>406</v>
      </c>
      <c r="H228" s="155" t="s">
        <v>1</v>
      </c>
      <c r="L228" s="153"/>
      <c r="M228" s="157"/>
      <c r="T228" s="158"/>
      <c r="AT228" s="155" t="s">
        <v>259</v>
      </c>
      <c r="AU228" s="155" t="s">
        <v>88</v>
      </c>
      <c r="AV228" s="12" t="s">
        <v>80</v>
      </c>
      <c r="AW228" s="12" t="s">
        <v>27</v>
      </c>
      <c r="AX228" s="12" t="s">
        <v>72</v>
      </c>
      <c r="AY228" s="155" t="s">
        <v>157</v>
      </c>
    </row>
    <row r="229" spans="2:65" s="13" customFormat="1">
      <c r="B229" s="159"/>
      <c r="D229" s="154" t="s">
        <v>259</v>
      </c>
      <c r="E229" s="160" t="s">
        <v>1</v>
      </c>
      <c r="F229" s="161" t="s">
        <v>407</v>
      </c>
      <c r="H229" s="162">
        <v>3.3079999999999998</v>
      </c>
      <c r="L229" s="159"/>
      <c r="M229" s="163"/>
      <c r="T229" s="164"/>
      <c r="AT229" s="160" t="s">
        <v>259</v>
      </c>
      <c r="AU229" s="160" t="s">
        <v>88</v>
      </c>
      <c r="AV229" s="13" t="s">
        <v>88</v>
      </c>
      <c r="AW229" s="13" t="s">
        <v>27</v>
      </c>
      <c r="AX229" s="13" t="s">
        <v>72</v>
      </c>
      <c r="AY229" s="160" t="s">
        <v>157</v>
      </c>
    </row>
    <row r="230" spans="2:65" s="14" customFormat="1">
      <c r="B230" s="165"/>
      <c r="D230" s="154" t="s">
        <v>259</v>
      </c>
      <c r="E230" s="166" t="s">
        <v>1</v>
      </c>
      <c r="F230" s="167" t="s">
        <v>265</v>
      </c>
      <c r="H230" s="168">
        <v>3.3639999999999999</v>
      </c>
      <c r="L230" s="165"/>
      <c r="M230" s="169"/>
      <c r="T230" s="170"/>
      <c r="AT230" s="166" t="s">
        <v>259</v>
      </c>
      <c r="AU230" s="166" t="s">
        <v>88</v>
      </c>
      <c r="AV230" s="14" t="s">
        <v>164</v>
      </c>
      <c r="AW230" s="14" t="s">
        <v>27</v>
      </c>
      <c r="AX230" s="14" t="s">
        <v>80</v>
      </c>
      <c r="AY230" s="166" t="s">
        <v>157</v>
      </c>
    </row>
    <row r="231" spans="2:65" s="1" customFormat="1" ht="23.5" customHeight="1">
      <c r="B231" s="132"/>
      <c r="C231" s="133" t="s">
        <v>408</v>
      </c>
      <c r="D231" s="133" t="s">
        <v>160</v>
      </c>
      <c r="E231" s="134" t="s">
        <v>409</v>
      </c>
      <c r="F231" s="135" t="s">
        <v>410</v>
      </c>
      <c r="G231" s="136" t="s">
        <v>411</v>
      </c>
      <c r="H231" s="137">
        <v>37.5</v>
      </c>
      <c r="I231" s="901"/>
      <c r="J231" s="138">
        <f>ROUND(I231*H231,2)</f>
        <v>0</v>
      </c>
      <c r="K231" s="139"/>
      <c r="L231" s="28"/>
      <c r="M231" s="140" t="s">
        <v>1</v>
      </c>
      <c r="N231" s="141" t="s">
        <v>38</v>
      </c>
      <c r="O231" s="142">
        <v>0.59199999999999997</v>
      </c>
      <c r="P231" s="142">
        <f>O231*H231</f>
        <v>22.2</v>
      </c>
      <c r="Q231" s="142">
        <v>1.804E-2</v>
      </c>
      <c r="R231" s="142">
        <f>Q231*H231</f>
        <v>0.67649999999999999</v>
      </c>
      <c r="S231" s="142">
        <v>0</v>
      </c>
      <c r="T231" s="143">
        <f>S231*H231</f>
        <v>0</v>
      </c>
      <c r="AR231" s="144" t="s">
        <v>164</v>
      </c>
      <c r="AT231" s="144" t="s">
        <v>160</v>
      </c>
      <c r="AU231" s="144" t="s">
        <v>88</v>
      </c>
      <c r="AY231" s="16" t="s">
        <v>157</v>
      </c>
      <c r="BE231" s="145">
        <f>IF(N231="základní",J231,0)</f>
        <v>0</v>
      </c>
      <c r="BF231" s="145">
        <f>IF(N231="snížená",J231,0)</f>
        <v>0</v>
      </c>
      <c r="BG231" s="145">
        <f>IF(N231="zákl. přenesená",J231,0)</f>
        <v>0</v>
      </c>
      <c r="BH231" s="145">
        <f>IF(N231="sníž. přenesená",J231,0)</f>
        <v>0</v>
      </c>
      <c r="BI231" s="145">
        <f>IF(N231="nulová",J231,0)</f>
        <v>0</v>
      </c>
      <c r="BJ231" s="16" t="s">
        <v>88</v>
      </c>
      <c r="BK231" s="145">
        <f>ROUND(I231*H231,2)</f>
        <v>0</v>
      </c>
      <c r="BL231" s="16" t="s">
        <v>164</v>
      </c>
      <c r="BM231" s="144" t="s">
        <v>412</v>
      </c>
    </row>
    <row r="232" spans="2:65" s="1" customFormat="1">
      <c r="B232" s="28"/>
      <c r="D232" s="150" t="s">
        <v>214</v>
      </c>
      <c r="F232" s="151" t="s">
        <v>413</v>
      </c>
      <c r="L232" s="28"/>
      <c r="M232" s="152"/>
      <c r="T232" s="52"/>
      <c r="AT232" s="16" t="s">
        <v>214</v>
      </c>
      <c r="AU232" s="16" t="s">
        <v>88</v>
      </c>
    </row>
    <row r="233" spans="2:65" s="13" customFormat="1">
      <c r="B233" s="159"/>
      <c r="D233" s="154" t="s">
        <v>259</v>
      </c>
      <c r="E233" s="160" t="s">
        <v>1</v>
      </c>
      <c r="F233" s="161" t="s">
        <v>414</v>
      </c>
      <c r="H233" s="162">
        <v>37.5</v>
      </c>
      <c r="L233" s="159"/>
      <c r="M233" s="163"/>
      <c r="T233" s="164"/>
      <c r="AT233" s="160" t="s">
        <v>259</v>
      </c>
      <c r="AU233" s="160" t="s">
        <v>88</v>
      </c>
      <c r="AV233" s="13" t="s">
        <v>88</v>
      </c>
      <c r="AW233" s="13" t="s">
        <v>27</v>
      </c>
      <c r="AX233" s="13" t="s">
        <v>80</v>
      </c>
      <c r="AY233" s="160" t="s">
        <v>157</v>
      </c>
    </row>
    <row r="234" spans="2:65" s="11" customFormat="1" ht="22.9" customHeight="1">
      <c r="B234" s="121"/>
      <c r="D234" s="122" t="s">
        <v>71</v>
      </c>
      <c r="E234" s="130" t="s">
        <v>272</v>
      </c>
      <c r="F234" s="130" t="s">
        <v>273</v>
      </c>
      <c r="J234" s="131">
        <f>BK234</f>
        <v>0</v>
      </c>
      <c r="L234" s="121"/>
      <c r="M234" s="125"/>
      <c r="P234" s="126">
        <f>SUM(P235:P243)</f>
        <v>876.72734100000002</v>
      </c>
      <c r="R234" s="126">
        <f>SUM(R235:R243)</f>
        <v>0</v>
      </c>
      <c r="T234" s="127">
        <f>SUM(T235:T243)</f>
        <v>0</v>
      </c>
      <c r="AR234" s="122" t="s">
        <v>80</v>
      </c>
      <c r="AT234" s="128" t="s">
        <v>71</v>
      </c>
      <c r="AU234" s="128" t="s">
        <v>80</v>
      </c>
      <c r="AY234" s="122" t="s">
        <v>157</v>
      </c>
      <c r="BK234" s="129">
        <f>SUM(BK235:BK243)</f>
        <v>0</v>
      </c>
    </row>
    <row r="235" spans="2:65" s="1" customFormat="1" ht="31.9" customHeight="1">
      <c r="B235" s="132"/>
      <c r="C235" s="133" t="s">
        <v>188</v>
      </c>
      <c r="D235" s="133" t="s">
        <v>160</v>
      </c>
      <c r="E235" s="134" t="s">
        <v>415</v>
      </c>
      <c r="F235" s="135" t="s">
        <v>416</v>
      </c>
      <c r="G235" s="136" t="s">
        <v>276</v>
      </c>
      <c r="H235" s="137">
        <v>156.363</v>
      </c>
      <c r="I235" s="901"/>
      <c r="J235" s="138">
        <f>ROUND(I235*H235,2)</f>
        <v>0</v>
      </c>
      <c r="K235" s="139"/>
      <c r="L235" s="28"/>
      <c r="M235" s="140" t="s">
        <v>1</v>
      </c>
      <c r="N235" s="141" t="s">
        <v>38</v>
      </c>
      <c r="O235" s="142">
        <v>5.44</v>
      </c>
      <c r="P235" s="142">
        <f>O235*H235</f>
        <v>850.61472000000003</v>
      </c>
      <c r="Q235" s="142">
        <v>0</v>
      </c>
      <c r="R235" s="142">
        <f>Q235*H235</f>
        <v>0</v>
      </c>
      <c r="S235" s="142">
        <v>0</v>
      </c>
      <c r="T235" s="143">
        <f>S235*H235</f>
        <v>0</v>
      </c>
      <c r="AR235" s="144" t="s">
        <v>164</v>
      </c>
      <c r="AT235" s="144" t="s">
        <v>160</v>
      </c>
      <c r="AU235" s="144" t="s">
        <v>88</v>
      </c>
      <c r="AY235" s="16" t="s">
        <v>157</v>
      </c>
      <c r="BE235" s="145">
        <f>IF(N235="základní",J235,0)</f>
        <v>0</v>
      </c>
      <c r="BF235" s="145">
        <f>IF(N235="snížená",J235,0)</f>
        <v>0</v>
      </c>
      <c r="BG235" s="145">
        <f>IF(N235="zákl. přenesená",J235,0)</f>
        <v>0</v>
      </c>
      <c r="BH235" s="145">
        <f>IF(N235="sníž. přenesená",J235,0)</f>
        <v>0</v>
      </c>
      <c r="BI235" s="145">
        <f>IF(N235="nulová",J235,0)</f>
        <v>0</v>
      </c>
      <c r="BJ235" s="16" t="s">
        <v>88</v>
      </c>
      <c r="BK235" s="145">
        <f>ROUND(I235*H235,2)</f>
        <v>0</v>
      </c>
      <c r="BL235" s="16" t="s">
        <v>164</v>
      </c>
      <c r="BM235" s="144" t="s">
        <v>417</v>
      </c>
    </row>
    <row r="236" spans="2:65" s="1" customFormat="1">
      <c r="B236" s="28"/>
      <c r="D236" s="150" t="s">
        <v>214</v>
      </c>
      <c r="F236" s="151" t="s">
        <v>418</v>
      </c>
      <c r="L236" s="28"/>
      <c r="M236" s="152"/>
      <c r="T236" s="52"/>
      <c r="AT236" s="16" t="s">
        <v>214</v>
      </c>
      <c r="AU236" s="16" t="s">
        <v>88</v>
      </c>
    </row>
    <row r="237" spans="2:65" s="1" customFormat="1" ht="23.5" customHeight="1">
      <c r="B237" s="132"/>
      <c r="C237" s="133" t="s">
        <v>419</v>
      </c>
      <c r="D237" s="133" t="s">
        <v>160</v>
      </c>
      <c r="E237" s="134" t="s">
        <v>420</v>
      </c>
      <c r="F237" s="135" t="s">
        <v>421</v>
      </c>
      <c r="G237" s="136" t="s">
        <v>276</v>
      </c>
      <c r="H237" s="137">
        <v>156.363</v>
      </c>
      <c r="I237" s="901"/>
      <c r="J237" s="138">
        <f>ROUND(I237*H237,2)</f>
        <v>0</v>
      </c>
      <c r="K237" s="139"/>
      <c r="L237" s="28"/>
      <c r="M237" s="140" t="s">
        <v>1</v>
      </c>
      <c r="N237" s="141" t="s">
        <v>38</v>
      </c>
      <c r="O237" s="142">
        <v>0.125</v>
      </c>
      <c r="P237" s="142">
        <f>O237*H237</f>
        <v>19.545375</v>
      </c>
      <c r="Q237" s="142">
        <v>0</v>
      </c>
      <c r="R237" s="142">
        <f>Q237*H237</f>
        <v>0</v>
      </c>
      <c r="S237" s="142">
        <v>0</v>
      </c>
      <c r="T237" s="143">
        <f>S237*H237</f>
        <v>0</v>
      </c>
      <c r="AR237" s="144" t="s">
        <v>164</v>
      </c>
      <c r="AT237" s="144" t="s">
        <v>160</v>
      </c>
      <c r="AU237" s="144" t="s">
        <v>88</v>
      </c>
      <c r="AY237" s="16" t="s">
        <v>157</v>
      </c>
      <c r="BE237" s="145">
        <f>IF(N237="základní",J237,0)</f>
        <v>0</v>
      </c>
      <c r="BF237" s="145">
        <f>IF(N237="snížená",J237,0)</f>
        <v>0</v>
      </c>
      <c r="BG237" s="145">
        <f>IF(N237="zákl. přenesená",J237,0)</f>
        <v>0</v>
      </c>
      <c r="BH237" s="145">
        <f>IF(N237="sníž. přenesená",J237,0)</f>
        <v>0</v>
      </c>
      <c r="BI237" s="145">
        <f>IF(N237="nulová",J237,0)</f>
        <v>0</v>
      </c>
      <c r="BJ237" s="16" t="s">
        <v>88</v>
      </c>
      <c r="BK237" s="145">
        <f>ROUND(I237*H237,2)</f>
        <v>0</v>
      </c>
      <c r="BL237" s="16" t="s">
        <v>164</v>
      </c>
      <c r="BM237" s="144" t="s">
        <v>422</v>
      </c>
    </row>
    <row r="238" spans="2:65" s="1" customFormat="1">
      <c r="B238" s="28"/>
      <c r="D238" s="150" t="s">
        <v>214</v>
      </c>
      <c r="F238" s="151" t="s">
        <v>423</v>
      </c>
      <c r="L238" s="28"/>
      <c r="M238" s="152"/>
      <c r="T238" s="52"/>
      <c r="AT238" s="16" t="s">
        <v>214</v>
      </c>
      <c r="AU238" s="16" t="s">
        <v>88</v>
      </c>
    </row>
    <row r="239" spans="2:65" s="1" customFormat="1" ht="23.5" customHeight="1">
      <c r="B239" s="132"/>
      <c r="C239" s="133" t="s">
        <v>193</v>
      </c>
      <c r="D239" s="133" t="s">
        <v>160</v>
      </c>
      <c r="E239" s="134" t="s">
        <v>424</v>
      </c>
      <c r="F239" s="135" t="s">
        <v>425</v>
      </c>
      <c r="G239" s="136" t="s">
        <v>276</v>
      </c>
      <c r="H239" s="137">
        <v>1094.5409999999999</v>
      </c>
      <c r="I239" s="901"/>
      <c r="J239" s="138">
        <f>ROUND(I239*H239,2)</f>
        <v>0</v>
      </c>
      <c r="K239" s="139"/>
      <c r="L239" s="28"/>
      <c r="M239" s="140" t="s">
        <v>1</v>
      </c>
      <c r="N239" s="141" t="s">
        <v>38</v>
      </c>
      <c r="O239" s="142">
        <v>6.0000000000000001E-3</v>
      </c>
      <c r="P239" s="142">
        <f>O239*H239</f>
        <v>6.5672459999999999</v>
      </c>
      <c r="Q239" s="142">
        <v>0</v>
      </c>
      <c r="R239" s="142">
        <f>Q239*H239</f>
        <v>0</v>
      </c>
      <c r="S239" s="142">
        <v>0</v>
      </c>
      <c r="T239" s="143">
        <f>S239*H239</f>
        <v>0</v>
      </c>
      <c r="AR239" s="144" t="s">
        <v>164</v>
      </c>
      <c r="AT239" s="144" t="s">
        <v>160</v>
      </c>
      <c r="AU239" s="144" t="s">
        <v>88</v>
      </c>
      <c r="AY239" s="16" t="s">
        <v>157</v>
      </c>
      <c r="BE239" s="145">
        <f>IF(N239="základní",J239,0)</f>
        <v>0</v>
      </c>
      <c r="BF239" s="145">
        <f>IF(N239="snížená",J239,0)</f>
        <v>0</v>
      </c>
      <c r="BG239" s="145">
        <f>IF(N239="zákl. přenesená",J239,0)</f>
        <v>0</v>
      </c>
      <c r="BH239" s="145">
        <f>IF(N239="sníž. přenesená",J239,0)</f>
        <v>0</v>
      </c>
      <c r="BI239" s="145">
        <f>IF(N239="nulová",J239,0)</f>
        <v>0</v>
      </c>
      <c r="BJ239" s="16" t="s">
        <v>88</v>
      </c>
      <c r="BK239" s="145">
        <f>ROUND(I239*H239,2)</f>
        <v>0</v>
      </c>
      <c r="BL239" s="16" t="s">
        <v>164</v>
      </c>
      <c r="BM239" s="144" t="s">
        <v>426</v>
      </c>
    </row>
    <row r="240" spans="2:65" s="1" customFormat="1">
      <c r="B240" s="28"/>
      <c r="D240" s="150" t="s">
        <v>214</v>
      </c>
      <c r="F240" s="151" t="s">
        <v>427</v>
      </c>
      <c r="L240" s="28"/>
      <c r="M240" s="152"/>
      <c r="T240" s="52"/>
      <c r="AT240" s="16" t="s">
        <v>214</v>
      </c>
      <c r="AU240" s="16" t="s">
        <v>88</v>
      </c>
    </row>
    <row r="241" spans="2:65" s="13" customFormat="1">
      <c r="B241" s="159"/>
      <c r="D241" s="154" t="s">
        <v>259</v>
      </c>
      <c r="F241" s="161" t="s">
        <v>428</v>
      </c>
      <c r="H241" s="162">
        <v>1094.5409999999999</v>
      </c>
      <c r="L241" s="159"/>
      <c r="M241" s="163"/>
      <c r="T241" s="164"/>
      <c r="AT241" s="160" t="s">
        <v>259</v>
      </c>
      <c r="AU241" s="160" t="s">
        <v>88</v>
      </c>
      <c r="AV241" s="13" t="s">
        <v>88</v>
      </c>
      <c r="AW241" s="13" t="s">
        <v>3</v>
      </c>
      <c r="AX241" s="13" t="s">
        <v>80</v>
      </c>
      <c r="AY241" s="160" t="s">
        <v>157</v>
      </c>
    </row>
    <row r="242" spans="2:65" s="1" customFormat="1" ht="36.75" customHeight="1">
      <c r="B242" s="132"/>
      <c r="C242" s="133" t="s">
        <v>429</v>
      </c>
      <c r="D242" s="133" t="s">
        <v>160</v>
      </c>
      <c r="E242" s="134" t="s">
        <v>288</v>
      </c>
      <c r="F242" s="135" t="s">
        <v>289</v>
      </c>
      <c r="G242" s="136" t="s">
        <v>276</v>
      </c>
      <c r="H242" s="137">
        <v>156.363</v>
      </c>
      <c r="I242" s="901"/>
      <c r="J242" s="138">
        <f>ROUND(I242*H242,2)</f>
        <v>0</v>
      </c>
      <c r="K242" s="139"/>
      <c r="L242" s="28"/>
      <c r="M242" s="140" t="s">
        <v>1</v>
      </c>
      <c r="N242" s="141" t="s">
        <v>38</v>
      </c>
      <c r="O242" s="142">
        <v>0</v>
      </c>
      <c r="P242" s="142">
        <f>O242*H242</f>
        <v>0</v>
      </c>
      <c r="Q242" s="142">
        <v>0</v>
      </c>
      <c r="R242" s="142">
        <f>Q242*H242</f>
        <v>0</v>
      </c>
      <c r="S242" s="142">
        <v>0</v>
      </c>
      <c r="T242" s="143">
        <f>S242*H242</f>
        <v>0</v>
      </c>
      <c r="AR242" s="144" t="s">
        <v>164</v>
      </c>
      <c r="AT242" s="144" t="s">
        <v>160</v>
      </c>
      <c r="AU242" s="144" t="s">
        <v>88</v>
      </c>
      <c r="AY242" s="16" t="s">
        <v>157</v>
      </c>
      <c r="BE242" s="145">
        <f>IF(N242="základní",J242,0)</f>
        <v>0</v>
      </c>
      <c r="BF242" s="145">
        <f>IF(N242="snížená",J242,0)</f>
        <v>0</v>
      </c>
      <c r="BG242" s="145">
        <f>IF(N242="zákl. přenesená",J242,0)</f>
        <v>0</v>
      </c>
      <c r="BH242" s="145">
        <f>IF(N242="sníž. přenesená",J242,0)</f>
        <v>0</v>
      </c>
      <c r="BI242" s="145">
        <f>IF(N242="nulová",J242,0)</f>
        <v>0</v>
      </c>
      <c r="BJ242" s="16" t="s">
        <v>88</v>
      </c>
      <c r="BK242" s="145">
        <f>ROUND(I242*H242,2)</f>
        <v>0</v>
      </c>
      <c r="BL242" s="16" t="s">
        <v>164</v>
      </c>
      <c r="BM242" s="144" t="s">
        <v>430</v>
      </c>
    </row>
    <row r="243" spans="2:65" s="1" customFormat="1">
      <c r="B243" s="28"/>
      <c r="D243" s="150" t="s">
        <v>214</v>
      </c>
      <c r="F243" s="151" t="s">
        <v>291</v>
      </c>
      <c r="L243" s="28"/>
      <c r="M243" s="152"/>
      <c r="T243" s="52"/>
      <c r="AT243" s="16" t="s">
        <v>214</v>
      </c>
      <c r="AU243" s="16" t="s">
        <v>88</v>
      </c>
    </row>
    <row r="244" spans="2:65" s="11" customFormat="1" ht="22.9" customHeight="1">
      <c r="B244" s="121"/>
      <c r="D244" s="122" t="s">
        <v>71</v>
      </c>
      <c r="E244" s="130" t="s">
        <v>431</v>
      </c>
      <c r="F244" s="130" t="s">
        <v>432</v>
      </c>
      <c r="J244" s="131">
        <f>BK244</f>
        <v>0</v>
      </c>
      <c r="L244" s="121"/>
      <c r="M244" s="125"/>
      <c r="P244" s="126">
        <f>SUM(P245:P246)</f>
        <v>4.1299440000000001</v>
      </c>
      <c r="R244" s="126">
        <f>SUM(R245:R246)</f>
        <v>0</v>
      </c>
      <c r="T244" s="127">
        <f>SUM(T245:T246)</f>
        <v>0</v>
      </c>
      <c r="AR244" s="122" t="s">
        <v>80</v>
      </c>
      <c r="AT244" s="128" t="s">
        <v>71</v>
      </c>
      <c r="AU244" s="128" t="s">
        <v>80</v>
      </c>
      <c r="AY244" s="122" t="s">
        <v>157</v>
      </c>
      <c r="BK244" s="129">
        <f>SUM(BK245:BK246)</f>
        <v>0</v>
      </c>
    </row>
    <row r="245" spans="2:65" s="1" customFormat="1" ht="23.5" customHeight="1">
      <c r="B245" s="132"/>
      <c r="C245" s="133" t="s">
        <v>196</v>
      </c>
      <c r="D245" s="133" t="s">
        <v>160</v>
      </c>
      <c r="E245" s="134" t="s">
        <v>433</v>
      </c>
      <c r="F245" s="135" t="s">
        <v>434</v>
      </c>
      <c r="G245" s="136" t="s">
        <v>276</v>
      </c>
      <c r="H245" s="137">
        <v>1.2090000000000001</v>
      </c>
      <c r="I245" s="901"/>
      <c r="J245" s="138">
        <f>ROUND(I245*H245,2)</f>
        <v>0</v>
      </c>
      <c r="K245" s="139"/>
      <c r="L245" s="28"/>
      <c r="M245" s="140" t="s">
        <v>1</v>
      </c>
      <c r="N245" s="141" t="s">
        <v>38</v>
      </c>
      <c r="O245" s="142">
        <v>3.4159999999999999</v>
      </c>
      <c r="P245" s="142">
        <f>O245*H245</f>
        <v>4.1299440000000001</v>
      </c>
      <c r="Q245" s="142">
        <v>0</v>
      </c>
      <c r="R245" s="142">
        <f>Q245*H245</f>
        <v>0</v>
      </c>
      <c r="S245" s="142">
        <v>0</v>
      </c>
      <c r="T245" s="143">
        <f>S245*H245</f>
        <v>0</v>
      </c>
      <c r="AR245" s="144" t="s">
        <v>164</v>
      </c>
      <c r="AT245" s="144" t="s">
        <v>160</v>
      </c>
      <c r="AU245" s="144" t="s">
        <v>88</v>
      </c>
      <c r="AY245" s="16" t="s">
        <v>157</v>
      </c>
      <c r="BE245" s="145">
        <f>IF(N245="základní",J245,0)</f>
        <v>0</v>
      </c>
      <c r="BF245" s="145">
        <f>IF(N245="snížená",J245,0)</f>
        <v>0</v>
      </c>
      <c r="BG245" s="145">
        <f>IF(N245="zákl. přenesená",J245,0)</f>
        <v>0</v>
      </c>
      <c r="BH245" s="145">
        <f>IF(N245="sníž. přenesená",J245,0)</f>
        <v>0</v>
      </c>
      <c r="BI245" s="145">
        <f>IF(N245="nulová",J245,0)</f>
        <v>0</v>
      </c>
      <c r="BJ245" s="16" t="s">
        <v>88</v>
      </c>
      <c r="BK245" s="145">
        <f>ROUND(I245*H245,2)</f>
        <v>0</v>
      </c>
      <c r="BL245" s="16" t="s">
        <v>164</v>
      </c>
      <c r="BM245" s="144" t="s">
        <v>435</v>
      </c>
    </row>
    <row r="246" spans="2:65" s="1" customFormat="1">
      <c r="B246" s="28"/>
      <c r="D246" s="150" t="s">
        <v>214</v>
      </c>
      <c r="F246" s="151" t="s">
        <v>436</v>
      </c>
      <c r="L246" s="28"/>
      <c r="M246" s="152"/>
      <c r="T246" s="52"/>
      <c r="AT246" s="16" t="s">
        <v>214</v>
      </c>
      <c r="AU246" s="16" t="s">
        <v>88</v>
      </c>
    </row>
    <row r="247" spans="2:65" s="11" customFormat="1" ht="25.9" customHeight="1">
      <c r="B247" s="121"/>
      <c r="D247" s="122" t="s">
        <v>71</v>
      </c>
      <c r="E247" s="123" t="s">
        <v>437</v>
      </c>
      <c r="F247" s="123" t="s">
        <v>438</v>
      </c>
      <c r="J247" s="124">
        <f>BK247</f>
        <v>0</v>
      </c>
      <c r="L247" s="121"/>
      <c r="M247" s="125"/>
      <c r="P247" s="126">
        <f>P248+P255+P259+P265+P282+P286</f>
        <v>51.354979999999998</v>
      </c>
      <c r="R247" s="126">
        <f>R248+R255+R259+R265+R282+R286</f>
        <v>0</v>
      </c>
      <c r="T247" s="127">
        <f>T248+T255+T259+T265+T282+T286</f>
        <v>5.1621952999999996</v>
      </c>
      <c r="AR247" s="122" t="s">
        <v>88</v>
      </c>
      <c r="AT247" s="128" t="s">
        <v>71</v>
      </c>
      <c r="AU247" s="128" t="s">
        <v>72</v>
      </c>
      <c r="AY247" s="122" t="s">
        <v>157</v>
      </c>
      <c r="BK247" s="129">
        <f>BK248+BK255+BK259+BK265+BK282+BK286</f>
        <v>0</v>
      </c>
    </row>
    <row r="248" spans="2:65" s="11" customFormat="1" ht="22.9" customHeight="1">
      <c r="B248" s="121"/>
      <c r="D248" s="122" t="s">
        <v>71</v>
      </c>
      <c r="E248" s="130" t="s">
        <v>439</v>
      </c>
      <c r="F248" s="130" t="s">
        <v>440</v>
      </c>
      <c r="J248" s="131">
        <f>BK248</f>
        <v>0</v>
      </c>
      <c r="L248" s="121"/>
      <c r="M248" s="125"/>
      <c r="P248" s="126">
        <f>SUM(P249:P254)</f>
        <v>2.205336</v>
      </c>
      <c r="R248" s="126">
        <f>SUM(R249:R254)</f>
        <v>0</v>
      </c>
      <c r="T248" s="127">
        <f>SUM(T249:T254)</f>
        <v>0.157524</v>
      </c>
      <c r="AR248" s="122" t="s">
        <v>88</v>
      </c>
      <c r="AT248" s="128" t="s">
        <v>71</v>
      </c>
      <c r="AU248" s="128" t="s">
        <v>80</v>
      </c>
      <c r="AY248" s="122" t="s">
        <v>157</v>
      </c>
      <c r="BK248" s="129">
        <f>SUM(BK249:BK254)</f>
        <v>0</v>
      </c>
    </row>
    <row r="249" spans="2:65" s="1" customFormat="1" ht="16.399999999999999" customHeight="1">
      <c r="B249" s="132"/>
      <c r="C249" s="133" t="s">
        <v>7</v>
      </c>
      <c r="D249" s="133" t="s">
        <v>160</v>
      </c>
      <c r="E249" s="134" t="s">
        <v>441</v>
      </c>
      <c r="F249" s="135" t="s">
        <v>442</v>
      </c>
      <c r="G249" s="136" t="s">
        <v>306</v>
      </c>
      <c r="H249" s="137">
        <v>39.381</v>
      </c>
      <c r="I249" s="901"/>
      <c r="J249" s="138">
        <f>ROUND(I249*H249,2)</f>
        <v>0</v>
      </c>
      <c r="K249" s="139"/>
      <c r="L249" s="28"/>
      <c r="M249" s="140" t="s">
        <v>1</v>
      </c>
      <c r="N249" s="141" t="s">
        <v>38</v>
      </c>
      <c r="O249" s="142">
        <v>5.6000000000000001E-2</v>
      </c>
      <c r="P249" s="142">
        <f>O249*H249</f>
        <v>2.205336</v>
      </c>
      <c r="Q249" s="142">
        <v>0</v>
      </c>
      <c r="R249" s="142">
        <f>Q249*H249</f>
        <v>0</v>
      </c>
      <c r="S249" s="142">
        <v>4.0000000000000001E-3</v>
      </c>
      <c r="T249" s="143">
        <f>S249*H249</f>
        <v>0.157524</v>
      </c>
      <c r="AR249" s="144" t="s">
        <v>188</v>
      </c>
      <c r="AT249" s="144" t="s">
        <v>160</v>
      </c>
      <c r="AU249" s="144" t="s">
        <v>88</v>
      </c>
      <c r="AY249" s="16" t="s">
        <v>157</v>
      </c>
      <c r="BE249" s="145">
        <f>IF(N249="základní",J249,0)</f>
        <v>0</v>
      </c>
      <c r="BF249" s="145">
        <f>IF(N249="snížená",J249,0)</f>
        <v>0</v>
      </c>
      <c r="BG249" s="145">
        <f>IF(N249="zákl. přenesená",J249,0)</f>
        <v>0</v>
      </c>
      <c r="BH249" s="145">
        <f>IF(N249="sníž. přenesená",J249,0)</f>
        <v>0</v>
      </c>
      <c r="BI249" s="145">
        <f>IF(N249="nulová",J249,0)</f>
        <v>0</v>
      </c>
      <c r="BJ249" s="16" t="s">
        <v>88</v>
      </c>
      <c r="BK249" s="145">
        <f>ROUND(I249*H249,2)</f>
        <v>0</v>
      </c>
      <c r="BL249" s="16" t="s">
        <v>188</v>
      </c>
      <c r="BM249" s="144" t="s">
        <v>443</v>
      </c>
    </row>
    <row r="250" spans="2:65" s="1" customFormat="1">
      <c r="B250" s="28"/>
      <c r="D250" s="150" t="s">
        <v>214</v>
      </c>
      <c r="F250" s="151" t="s">
        <v>444</v>
      </c>
      <c r="L250" s="28"/>
      <c r="M250" s="152"/>
      <c r="T250" s="52"/>
      <c r="AT250" s="16" t="s">
        <v>214</v>
      </c>
      <c r="AU250" s="16" t="s">
        <v>88</v>
      </c>
    </row>
    <row r="251" spans="2:65" s="13" customFormat="1">
      <c r="B251" s="159"/>
      <c r="D251" s="154" t="s">
        <v>259</v>
      </c>
      <c r="E251" s="160" t="s">
        <v>1</v>
      </c>
      <c r="F251" s="161" t="s">
        <v>445</v>
      </c>
      <c r="H251" s="162">
        <v>26.1</v>
      </c>
      <c r="L251" s="159"/>
      <c r="M251" s="163"/>
      <c r="T251" s="164"/>
      <c r="AT251" s="160" t="s">
        <v>259</v>
      </c>
      <c r="AU251" s="160" t="s">
        <v>88</v>
      </c>
      <c r="AV251" s="13" t="s">
        <v>88</v>
      </c>
      <c r="AW251" s="13" t="s">
        <v>27</v>
      </c>
      <c r="AX251" s="13" t="s">
        <v>72</v>
      </c>
      <c r="AY251" s="160" t="s">
        <v>157</v>
      </c>
    </row>
    <row r="252" spans="2:65" s="13" customFormat="1">
      <c r="B252" s="159"/>
      <c r="D252" s="154" t="s">
        <v>259</v>
      </c>
      <c r="E252" s="160" t="s">
        <v>1</v>
      </c>
      <c r="F252" s="161" t="s">
        <v>366</v>
      </c>
      <c r="H252" s="162">
        <v>5.75</v>
      </c>
      <c r="L252" s="159"/>
      <c r="M252" s="163"/>
      <c r="T252" s="164"/>
      <c r="AT252" s="160" t="s">
        <v>259</v>
      </c>
      <c r="AU252" s="160" t="s">
        <v>88</v>
      </c>
      <c r="AV252" s="13" t="s">
        <v>88</v>
      </c>
      <c r="AW252" s="13" t="s">
        <v>27</v>
      </c>
      <c r="AX252" s="13" t="s">
        <v>72</v>
      </c>
      <c r="AY252" s="160" t="s">
        <v>157</v>
      </c>
    </row>
    <row r="253" spans="2:65" s="13" customFormat="1">
      <c r="B253" s="159"/>
      <c r="D253" s="154" t="s">
        <v>259</v>
      </c>
      <c r="E253" s="160" t="s">
        <v>1</v>
      </c>
      <c r="F253" s="161" t="s">
        <v>446</v>
      </c>
      <c r="H253" s="162">
        <v>7.5309999999999997</v>
      </c>
      <c r="L253" s="159"/>
      <c r="M253" s="163"/>
      <c r="T253" s="164"/>
      <c r="AT253" s="160" t="s">
        <v>259</v>
      </c>
      <c r="AU253" s="160" t="s">
        <v>88</v>
      </c>
      <c r="AV253" s="13" t="s">
        <v>88</v>
      </c>
      <c r="AW253" s="13" t="s">
        <v>27</v>
      </c>
      <c r="AX253" s="13" t="s">
        <v>72</v>
      </c>
      <c r="AY253" s="160" t="s">
        <v>157</v>
      </c>
    </row>
    <row r="254" spans="2:65" s="14" customFormat="1">
      <c r="B254" s="165"/>
      <c r="D254" s="154" t="s">
        <v>259</v>
      </c>
      <c r="E254" s="166" t="s">
        <v>1</v>
      </c>
      <c r="F254" s="167" t="s">
        <v>265</v>
      </c>
      <c r="H254" s="168">
        <v>39.381</v>
      </c>
      <c r="L254" s="165"/>
      <c r="M254" s="169"/>
      <c r="T254" s="170"/>
      <c r="AT254" s="166" t="s">
        <v>259</v>
      </c>
      <c r="AU254" s="166" t="s">
        <v>88</v>
      </c>
      <c r="AV254" s="14" t="s">
        <v>164</v>
      </c>
      <c r="AW254" s="14" t="s">
        <v>27</v>
      </c>
      <c r="AX254" s="14" t="s">
        <v>80</v>
      </c>
      <c r="AY254" s="166" t="s">
        <v>157</v>
      </c>
    </row>
    <row r="255" spans="2:65" s="11" customFormat="1" ht="22.9" customHeight="1">
      <c r="B255" s="121"/>
      <c r="D255" s="122" t="s">
        <v>71</v>
      </c>
      <c r="E255" s="130" t="s">
        <v>447</v>
      </c>
      <c r="F255" s="130" t="s">
        <v>448</v>
      </c>
      <c r="J255" s="131">
        <f>BK255</f>
        <v>0</v>
      </c>
      <c r="L255" s="121"/>
      <c r="M255" s="125"/>
      <c r="P255" s="126">
        <f>SUM(P256:P258)</f>
        <v>5.8604000000000003</v>
      </c>
      <c r="R255" s="126">
        <f>SUM(R256:R258)</f>
        <v>0</v>
      </c>
      <c r="T255" s="127">
        <f>SUM(T256:T258)</f>
        <v>0.20384000000000002</v>
      </c>
      <c r="AR255" s="122" t="s">
        <v>88</v>
      </c>
      <c r="AT255" s="128" t="s">
        <v>71</v>
      </c>
      <c r="AU255" s="128" t="s">
        <v>80</v>
      </c>
      <c r="AY255" s="122" t="s">
        <v>157</v>
      </c>
      <c r="BK255" s="129">
        <f>SUM(BK256:BK258)</f>
        <v>0</v>
      </c>
    </row>
    <row r="256" spans="2:65" s="1" customFormat="1" ht="23.5" customHeight="1">
      <c r="B256" s="132"/>
      <c r="C256" s="133" t="s">
        <v>201</v>
      </c>
      <c r="D256" s="133" t="s">
        <v>160</v>
      </c>
      <c r="E256" s="134" t="s">
        <v>449</v>
      </c>
      <c r="F256" s="135" t="s">
        <v>450</v>
      </c>
      <c r="G256" s="136" t="s">
        <v>306</v>
      </c>
      <c r="H256" s="137">
        <v>63.7</v>
      </c>
      <c r="I256" s="901"/>
      <c r="J256" s="138">
        <f>ROUND(I256*H256,2)</f>
        <v>0</v>
      </c>
      <c r="K256" s="139"/>
      <c r="L256" s="28"/>
      <c r="M256" s="140" t="s">
        <v>1</v>
      </c>
      <c r="N256" s="141" t="s">
        <v>38</v>
      </c>
      <c r="O256" s="142">
        <v>9.1999999999999998E-2</v>
      </c>
      <c r="P256" s="142">
        <f>O256*H256</f>
        <v>5.8604000000000003</v>
      </c>
      <c r="Q256" s="142">
        <v>0</v>
      </c>
      <c r="R256" s="142">
        <f>Q256*H256</f>
        <v>0</v>
      </c>
      <c r="S256" s="142">
        <v>3.2000000000000002E-3</v>
      </c>
      <c r="T256" s="143">
        <f>S256*H256</f>
        <v>0.20384000000000002</v>
      </c>
      <c r="AR256" s="144" t="s">
        <v>188</v>
      </c>
      <c r="AT256" s="144" t="s">
        <v>160</v>
      </c>
      <c r="AU256" s="144" t="s">
        <v>88</v>
      </c>
      <c r="AY256" s="16" t="s">
        <v>157</v>
      </c>
      <c r="BE256" s="145">
        <f>IF(N256="základní",J256,0)</f>
        <v>0</v>
      </c>
      <c r="BF256" s="145">
        <f>IF(N256="snížená",J256,0)</f>
        <v>0</v>
      </c>
      <c r="BG256" s="145">
        <f>IF(N256="zákl. přenesená",J256,0)</f>
        <v>0</v>
      </c>
      <c r="BH256" s="145">
        <f>IF(N256="sníž. přenesená",J256,0)</f>
        <v>0</v>
      </c>
      <c r="BI256" s="145">
        <f>IF(N256="nulová",J256,0)</f>
        <v>0</v>
      </c>
      <c r="BJ256" s="16" t="s">
        <v>88</v>
      </c>
      <c r="BK256" s="145">
        <f>ROUND(I256*H256,2)</f>
        <v>0</v>
      </c>
      <c r="BL256" s="16" t="s">
        <v>188</v>
      </c>
      <c r="BM256" s="144" t="s">
        <v>451</v>
      </c>
    </row>
    <row r="257" spans="2:65" s="1" customFormat="1">
      <c r="B257" s="28"/>
      <c r="D257" s="150" t="s">
        <v>214</v>
      </c>
      <c r="F257" s="151" t="s">
        <v>452</v>
      </c>
      <c r="L257" s="28"/>
      <c r="M257" s="152"/>
      <c r="T257" s="52"/>
      <c r="AT257" s="16" t="s">
        <v>214</v>
      </c>
      <c r="AU257" s="16" t="s">
        <v>88</v>
      </c>
    </row>
    <row r="258" spans="2:65" s="13" customFormat="1">
      <c r="B258" s="159"/>
      <c r="D258" s="154" t="s">
        <v>259</v>
      </c>
      <c r="E258" s="160" t="s">
        <v>1</v>
      </c>
      <c r="F258" s="161" t="s">
        <v>453</v>
      </c>
      <c r="H258" s="162">
        <v>63.7</v>
      </c>
      <c r="L258" s="159"/>
      <c r="M258" s="163"/>
      <c r="T258" s="164"/>
      <c r="AT258" s="160" t="s">
        <v>259</v>
      </c>
      <c r="AU258" s="160" t="s">
        <v>88</v>
      </c>
      <c r="AV258" s="13" t="s">
        <v>88</v>
      </c>
      <c r="AW258" s="13" t="s">
        <v>27</v>
      </c>
      <c r="AX258" s="13" t="s">
        <v>80</v>
      </c>
      <c r="AY258" s="160" t="s">
        <v>157</v>
      </c>
    </row>
    <row r="259" spans="2:65" s="11" customFormat="1" ht="22.9" customHeight="1">
      <c r="B259" s="121"/>
      <c r="D259" s="122" t="s">
        <v>71</v>
      </c>
      <c r="E259" s="130" t="s">
        <v>454</v>
      </c>
      <c r="F259" s="130" t="s">
        <v>455</v>
      </c>
      <c r="J259" s="131">
        <f>BK259</f>
        <v>0</v>
      </c>
      <c r="L259" s="121"/>
      <c r="M259" s="125"/>
      <c r="P259" s="126">
        <f>SUM(P260:P264)</f>
        <v>3.3123999999999998</v>
      </c>
      <c r="R259" s="126">
        <f>SUM(R260:R264)</f>
        <v>0</v>
      </c>
      <c r="T259" s="127">
        <f>SUM(T260:T264)</f>
        <v>0.33761000000000002</v>
      </c>
      <c r="AR259" s="122" t="s">
        <v>88</v>
      </c>
      <c r="AT259" s="128" t="s">
        <v>71</v>
      </c>
      <c r="AU259" s="128" t="s">
        <v>80</v>
      </c>
      <c r="AY259" s="122" t="s">
        <v>157</v>
      </c>
      <c r="BK259" s="129">
        <f>SUM(BK260:BK264)</f>
        <v>0</v>
      </c>
    </row>
    <row r="260" spans="2:65" s="1" customFormat="1" ht="23.5" customHeight="1">
      <c r="B260" s="132"/>
      <c r="C260" s="133" t="s">
        <v>456</v>
      </c>
      <c r="D260" s="133" t="s">
        <v>160</v>
      </c>
      <c r="E260" s="134" t="s">
        <v>457</v>
      </c>
      <c r="F260" s="135" t="s">
        <v>458</v>
      </c>
      <c r="G260" s="136" t="s">
        <v>306</v>
      </c>
      <c r="H260" s="137">
        <v>63.7</v>
      </c>
      <c r="I260" s="901"/>
      <c r="J260" s="138">
        <f>ROUND(I260*H260,2)</f>
        <v>0</v>
      </c>
      <c r="K260" s="139"/>
      <c r="L260" s="28"/>
      <c r="M260" s="140" t="s">
        <v>1</v>
      </c>
      <c r="N260" s="141" t="s">
        <v>38</v>
      </c>
      <c r="O260" s="142">
        <v>5.1999999999999998E-2</v>
      </c>
      <c r="P260" s="142">
        <f>O260*H260</f>
        <v>3.3123999999999998</v>
      </c>
      <c r="Q260" s="142">
        <v>0</v>
      </c>
      <c r="R260" s="142">
        <f>Q260*H260</f>
        <v>0</v>
      </c>
      <c r="S260" s="142">
        <v>5.3E-3</v>
      </c>
      <c r="T260" s="143">
        <f>S260*H260</f>
        <v>0.33761000000000002</v>
      </c>
      <c r="AR260" s="144" t="s">
        <v>188</v>
      </c>
      <c r="AT260" s="144" t="s">
        <v>160</v>
      </c>
      <c r="AU260" s="144" t="s">
        <v>88</v>
      </c>
      <c r="AY260" s="16" t="s">
        <v>157</v>
      </c>
      <c r="BE260" s="145">
        <f>IF(N260="základní",J260,0)</f>
        <v>0</v>
      </c>
      <c r="BF260" s="145">
        <f>IF(N260="snížená",J260,0)</f>
        <v>0</v>
      </c>
      <c r="BG260" s="145">
        <f>IF(N260="zákl. přenesená",J260,0)</f>
        <v>0</v>
      </c>
      <c r="BH260" s="145">
        <f>IF(N260="sníž. přenesená",J260,0)</f>
        <v>0</v>
      </c>
      <c r="BI260" s="145">
        <f>IF(N260="nulová",J260,0)</f>
        <v>0</v>
      </c>
      <c r="BJ260" s="16" t="s">
        <v>88</v>
      </c>
      <c r="BK260" s="145">
        <f>ROUND(I260*H260,2)</f>
        <v>0</v>
      </c>
      <c r="BL260" s="16" t="s">
        <v>188</v>
      </c>
      <c r="BM260" s="144" t="s">
        <v>459</v>
      </c>
    </row>
    <row r="261" spans="2:65" s="1" customFormat="1">
      <c r="B261" s="28"/>
      <c r="D261" s="150" t="s">
        <v>214</v>
      </c>
      <c r="F261" s="151" t="s">
        <v>460</v>
      </c>
      <c r="L261" s="28"/>
      <c r="M261" s="152"/>
      <c r="T261" s="52"/>
      <c r="AT261" s="16" t="s">
        <v>214</v>
      </c>
      <c r="AU261" s="16" t="s">
        <v>88</v>
      </c>
    </row>
    <row r="262" spans="2:65" s="13" customFormat="1">
      <c r="B262" s="159"/>
      <c r="D262" s="154" t="s">
        <v>259</v>
      </c>
      <c r="E262" s="160" t="s">
        <v>1</v>
      </c>
      <c r="F262" s="161" t="s">
        <v>461</v>
      </c>
      <c r="H262" s="162">
        <v>52.2</v>
      </c>
      <c r="L262" s="159"/>
      <c r="M262" s="163"/>
      <c r="T262" s="164"/>
      <c r="AT262" s="160" t="s">
        <v>259</v>
      </c>
      <c r="AU262" s="160" t="s">
        <v>88</v>
      </c>
      <c r="AV262" s="13" t="s">
        <v>88</v>
      </c>
      <c r="AW262" s="13" t="s">
        <v>27</v>
      </c>
      <c r="AX262" s="13" t="s">
        <v>72</v>
      </c>
      <c r="AY262" s="160" t="s">
        <v>157</v>
      </c>
    </row>
    <row r="263" spans="2:65" s="13" customFormat="1">
      <c r="B263" s="159"/>
      <c r="D263" s="154" t="s">
        <v>259</v>
      </c>
      <c r="E263" s="160" t="s">
        <v>1</v>
      </c>
      <c r="F263" s="161" t="s">
        <v>462</v>
      </c>
      <c r="H263" s="162">
        <v>11.5</v>
      </c>
      <c r="L263" s="159"/>
      <c r="M263" s="163"/>
      <c r="T263" s="164"/>
      <c r="AT263" s="160" t="s">
        <v>259</v>
      </c>
      <c r="AU263" s="160" t="s">
        <v>88</v>
      </c>
      <c r="AV263" s="13" t="s">
        <v>88</v>
      </c>
      <c r="AW263" s="13" t="s">
        <v>27</v>
      </c>
      <c r="AX263" s="13" t="s">
        <v>72</v>
      </c>
      <c r="AY263" s="160" t="s">
        <v>157</v>
      </c>
    </row>
    <row r="264" spans="2:65" s="14" customFormat="1">
      <c r="B264" s="165"/>
      <c r="D264" s="154" t="s">
        <v>259</v>
      </c>
      <c r="E264" s="166" t="s">
        <v>1</v>
      </c>
      <c r="F264" s="167" t="s">
        <v>265</v>
      </c>
      <c r="H264" s="168">
        <v>63.7</v>
      </c>
      <c r="L264" s="165"/>
      <c r="M264" s="169"/>
      <c r="T264" s="170"/>
      <c r="AT264" s="166" t="s">
        <v>259</v>
      </c>
      <c r="AU264" s="166" t="s">
        <v>88</v>
      </c>
      <c r="AV264" s="14" t="s">
        <v>164</v>
      </c>
      <c r="AW264" s="14" t="s">
        <v>27</v>
      </c>
      <c r="AX264" s="14" t="s">
        <v>80</v>
      </c>
      <c r="AY264" s="166" t="s">
        <v>157</v>
      </c>
    </row>
    <row r="265" spans="2:65" s="11" customFormat="1" ht="22.9" customHeight="1">
      <c r="B265" s="121"/>
      <c r="D265" s="122" t="s">
        <v>71</v>
      </c>
      <c r="E265" s="130" t="s">
        <v>463</v>
      </c>
      <c r="F265" s="130" t="s">
        <v>464</v>
      </c>
      <c r="J265" s="131">
        <f>BK265</f>
        <v>0</v>
      </c>
      <c r="L265" s="121"/>
      <c r="M265" s="125"/>
      <c r="P265" s="126">
        <f>SUM(P266:P281)</f>
        <v>11.06875</v>
      </c>
      <c r="R265" s="126">
        <f>SUM(R266:R281)</f>
        <v>0</v>
      </c>
      <c r="T265" s="127">
        <f>SUM(T266:T281)</f>
        <v>0.11234249999999998</v>
      </c>
      <c r="AR265" s="122" t="s">
        <v>88</v>
      </c>
      <c r="AT265" s="128" t="s">
        <v>71</v>
      </c>
      <c r="AU265" s="128" t="s">
        <v>80</v>
      </c>
      <c r="AY265" s="122" t="s">
        <v>157</v>
      </c>
      <c r="BK265" s="129">
        <f>SUM(BK266:BK281)</f>
        <v>0</v>
      </c>
    </row>
    <row r="266" spans="2:65" s="1" customFormat="1" ht="16.399999999999999" customHeight="1">
      <c r="B266" s="132"/>
      <c r="C266" s="133" t="s">
        <v>465</v>
      </c>
      <c r="D266" s="133" t="s">
        <v>160</v>
      </c>
      <c r="E266" s="134" t="s">
        <v>466</v>
      </c>
      <c r="F266" s="135" t="s">
        <v>467</v>
      </c>
      <c r="G266" s="136" t="s">
        <v>411</v>
      </c>
      <c r="H266" s="137">
        <v>9</v>
      </c>
      <c r="I266" s="901"/>
      <c r="J266" s="138">
        <f>ROUND(I266*H266,2)</f>
        <v>0</v>
      </c>
      <c r="K266" s="139"/>
      <c r="L266" s="28"/>
      <c r="M266" s="140" t="s">
        <v>1</v>
      </c>
      <c r="N266" s="141" t="s">
        <v>38</v>
      </c>
      <c r="O266" s="142">
        <v>0.104</v>
      </c>
      <c r="P266" s="142">
        <f>O266*H266</f>
        <v>0.93599999999999994</v>
      </c>
      <c r="Q266" s="142">
        <v>0</v>
      </c>
      <c r="R266" s="142">
        <f>Q266*H266</f>
        <v>0</v>
      </c>
      <c r="S266" s="142">
        <v>1.6999999999999999E-3</v>
      </c>
      <c r="T266" s="143">
        <f>S266*H266</f>
        <v>1.5299999999999999E-2</v>
      </c>
      <c r="AR266" s="144" t="s">
        <v>188</v>
      </c>
      <c r="AT266" s="144" t="s">
        <v>160</v>
      </c>
      <c r="AU266" s="144" t="s">
        <v>88</v>
      </c>
      <c r="AY266" s="16" t="s">
        <v>157</v>
      </c>
      <c r="BE266" s="145">
        <f>IF(N266="základní",J266,0)</f>
        <v>0</v>
      </c>
      <c r="BF266" s="145">
        <f>IF(N266="snížená",J266,0)</f>
        <v>0</v>
      </c>
      <c r="BG266" s="145">
        <f>IF(N266="zákl. přenesená",J266,0)</f>
        <v>0</v>
      </c>
      <c r="BH266" s="145">
        <f>IF(N266="sníž. přenesená",J266,0)</f>
        <v>0</v>
      </c>
      <c r="BI266" s="145">
        <f>IF(N266="nulová",J266,0)</f>
        <v>0</v>
      </c>
      <c r="BJ266" s="16" t="s">
        <v>88</v>
      </c>
      <c r="BK266" s="145">
        <f>ROUND(I266*H266,2)</f>
        <v>0</v>
      </c>
      <c r="BL266" s="16" t="s">
        <v>188</v>
      </c>
      <c r="BM266" s="144" t="s">
        <v>468</v>
      </c>
    </row>
    <row r="267" spans="2:65" s="1" customFormat="1">
      <c r="B267" s="28"/>
      <c r="D267" s="150" t="s">
        <v>214</v>
      </c>
      <c r="F267" s="151" t="s">
        <v>469</v>
      </c>
      <c r="L267" s="28"/>
      <c r="M267" s="152"/>
      <c r="T267" s="52"/>
      <c r="AT267" s="16" t="s">
        <v>214</v>
      </c>
      <c r="AU267" s="16" t="s">
        <v>88</v>
      </c>
    </row>
    <row r="268" spans="2:65" s="13" customFormat="1">
      <c r="B268" s="159"/>
      <c r="D268" s="154" t="s">
        <v>259</v>
      </c>
      <c r="E268" s="160" t="s">
        <v>1</v>
      </c>
      <c r="F268" s="161" t="s">
        <v>191</v>
      </c>
      <c r="H268" s="162">
        <v>9</v>
      </c>
      <c r="L268" s="159"/>
      <c r="M268" s="163"/>
      <c r="T268" s="164"/>
      <c r="AT268" s="160" t="s">
        <v>259</v>
      </c>
      <c r="AU268" s="160" t="s">
        <v>88</v>
      </c>
      <c r="AV268" s="13" t="s">
        <v>88</v>
      </c>
      <c r="AW268" s="13" t="s">
        <v>27</v>
      </c>
      <c r="AX268" s="13" t="s">
        <v>80</v>
      </c>
      <c r="AY268" s="160" t="s">
        <v>157</v>
      </c>
    </row>
    <row r="269" spans="2:65" s="1" customFormat="1" ht="16.399999999999999" customHeight="1">
      <c r="B269" s="132"/>
      <c r="C269" s="133" t="s">
        <v>470</v>
      </c>
      <c r="D269" s="133" t="s">
        <v>160</v>
      </c>
      <c r="E269" s="134" t="s">
        <v>471</v>
      </c>
      <c r="F269" s="135" t="s">
        <v>472</v>
      </c>
      <c r="G269" s="136" t="s">
        <v>411</v>
      </c>
      <c r="H269" s="137">
        <v>24.25</v>
      </c>
      <c r="I269" s="901"/>
      <c r="J269" s="138">
        <f>ROUND(I269*H269,2)</f>
        <v>0</v>
      </c>
      <c r="K269" s="139"/>
      <c r="L269" s="28"/>
      <c r="M269" s="140" t="s">
        <v>1</v>
      </c>
      <c r="N269" s="141" t="s">
        <v>38</v>
      </c>
      <c r="O269" s="142">
        <v>0.19500000000000001</v>
      </c>
      <c r="P269" s="142">
        <f>O269*H269</f>
        <v>4.7287499999999998</v>
      </c>
      <c r="Q269" s="142">
        <v>0</v>
      </c>
      <c r="R269" s="142">
        <f>Q269*H269</f>
        <v>0</v>
      </c>
      <c r="S269" s="142">
        <v>1.67E-3</v>
      </c>
      <c r="T269" s="143">
        <f>S269*H269</f>
        <v>4.0497499999999999E-2</v>
      </c>
      <c r="AR269" s="144" t="s">
        <v>188</v>
      </c>
      <c r="AT269" s="144" t="s">
        <v>160</v>
      </c>
      <c r="AU269" s="144" t="s">
        <v>88</v>
      </c>
      <c r="AY269" s="16" t="s">
        <v>157</v>
      </c>
      <c r="BE269" s="145">
        <f>IF(N269="základní",J269,0)</f>
        <v>0</v>
      </c>
      <c r="BF269" s="145">
        <f>IF(N269="snížená",J269,0)</f>
        <v>0</v>
      </c>
      <c r="BG269" s="145">
        <f>IF(N269="zákl. přenesená",J269,0)</f>
        <v>0</v>
      </c>
      <c r="BH269" s="145">
        <f>IF(N269="sníž. přenesená",J269,0)</f>
        <v>0</v>
      </c>
      <c r="BI269" s="145">
        <f>IF(N269="nulová",J269,0)</f>
        <v>0</v>
      </c>
      <c r="BJ269" s="16" t="s">
        <v>88</v>
      </c>
      <c r="BK269" s="145">
        <f>ROUND(I269*H269,2)</f>
        <v>0</v>
      </c>
      <c r="BL269" s="16" t="s">
        <v>188</v>
      </c>
      <c r="BM269" s="144" t="s">
        <v>473</v>
      </c>
    </row>
    <row r="270" spans="2:65" s="1" customFormat="1">
      <c r="B270" s="28"/>
      <c r="D270" s="150" t="s">
        <v>214</v>
      </c>
      <c r="F270" s="151" t="s">
        <v>474</v>
      </c>
      <c r="L270" s="28"/>
      <c r="M270" s="152"/>
      <c r="T270" s="52"/>
      <c r="AT270" s="16" t="s">
        <v>214</v>
      </c>
      <c r="AU270" s="16" t="s">
        <v>88</v>
      </c>
    </row>
    <row r="271" spans="2:65" s="13" customFormat="1">
      <c r="B271" s="159"/>
      <c r="D271" s="154" t="s">
        <v>259</v>
      </c>
      <c r="E271" s="160" t="s">
        <v>1</v>
      </c>
      <c r="F271" s="161" t="s">
        <v>475</v>
      </c>
      <c r="H271" s="162">
        <v>24.25</v>
      </c>
      <c r="L271" s="159"/>
      <c r="M271" s="163"/>
      <c r="T271" s="164"/>
      <c r="AT271" s="160" t="s">
        <v>259</v>
      </c>
      <c r="AU271" s="160" t="s">
        <v>88</v>
      </c>
      <c r="AV271" s="13" t="s">
        <v>88</v>
      </c>
      <c r="AW271" s="13" t="s">
        <v>27</v>
      </c>
      <c r="AX271" s="13" t="s">
        <v>80</v>
      </c>
      <c r="AY271" s="160" t="s">
        <v>157</v>
      </c>
    </row>
    <row r="272" spans="2:65" s="1" customFormat="1" ht="21" customHeight="1">
      <c r="B272" s="132"/>
      <c r="C272" s="133" t="s">
        <v>476</v>
      </c>
      <c r="D272" s="133" t="s">
        <v>160</v>
      </c>
      <c r="E272" s="134" t="s">
        <v>477</v>
      </c>
      <c r="F272" s="135" t="s">
        <v>478</v>
      </c>
      <c r="G272" s="136" t="s">
        <v>411</v>
      </c>
      <c r="H272" s="137">
        <v>2.5</v>
      </c>
      <c r="I272" s="901"/>
      <c r="J272" s="138">
        <f>ROUND(I272*H272,2)</f>
        <v>0</v>
      </c>
      <c r="K272" s="139"/>
      <c r="L272" s="28"/>
      <c r="M272" s="140" t="s">
        <v>1</v>
      </c>
      <c r="N272" s="141" t="s">
        <v>38</v>
      </c>
      <c r="O272" s="142">
        <v>0.25600000000000001</v>
      </c>
      <c r="P272" s="142">
        <f>O272*H272</f>
        <v>0.64</v>
      </c>
      <c r="Q272" s="142">
        <v>0</v>
      </c>
      <c r="R272" s="142">
        <f>Q272*H272</f>
        <v>0</v>
      </c>
      <c r="S272" s="142">
        <v>2.2300000000000002E-3</v>
      </c>
      <c r="T272" s="143">
        <f>S272*H272</f>
        <v>5.5750000000000001E-3</v>
      </c>
      <c r="AR272" s="144" t="s">
        <v>188</v>
      </c>
      <c r="AT272" s="144" t="s">
        <v>160</v>
      </c>
      <c r="AU272" s="144" t="s">
        <v>88</v>
      </c>
      <c r="AY272" s="16" t="s">
        <v>157</v>
      </c>
      <c r="BE272" s="145">
        <f>IF(N272="základní",J272,0)</f>
        <v>0</v>
      </c>
      <c r="BF272" s="145">
        <f>IF(N272="snížená",J272,0)</f>
        <v>0</v>
      </c>
      <c r="BG272" s="145">
        <f>IF(N272="zákl. přenesená",J272,0)</f>
        <v>0</v>
      </c>
      <c r="BH272" s="145">
        <f>IF(N272="sníž. přenesená",J272,0)</f>
        <v>0</v>
      </c>
      <c r="BI272" s="145">
        <f>IF(N272="nulová",J272,0)</f>
        <v>0</v>
      </c>
      <c r="BJ272" s="16" t="s">
        <v>88</v>
      </c>
      <c r="BK272" s="145">
        <f>ROUND(I272*H272,2)</f>
        <v>0</v>
      </c>
      <c r="BL272" s="16" t="s">
        <v>188</v>
      </c>
      <c r="BM272" s="144" t="s">
        <v>479</v>
      </c>
    </row>
    <row r="273" spans="2:65" s="1" customFormat="1">
      <c r="B273" s="28"/>
      <c r="D273" s="150" t="s">
        <v>214</v>
      </c>
      <c r="F273" s="151" t="s">
        <v>480</v>
      </c>
      <c r="L273" s="28"/>
      <c r="M273" s="152"/>
      <c r="T273" s="52"/>
      <c r="AT273" s="16" t="s">
        <v>214</v>
      </c>
      <c r="AU273" s="16" t="s">
        <v>88</v>
      </c>
    </row>
    <row r="274" spans="2:65" s="1" customFormat="1" ht="16.399999999999999" customHeight="1">
      <c r="B274" s="132"/>
      <c r="C274" s="133" t="s">
        <v>481</v>
      </c>
      <c r="D274" s="133" t="s">
        <v>160</v>
      </c>
      <c r="E274" s="134" t="s">
        <v>482</v>
      </c>
      <c r="F274" s="135" t="s">
        <v>483</v>
      </c>
      <c r="G274" s="136" t="s">
        <v>411</v>
      </c>
      <c r="H274" s="137">
        <v>9</v>
      </c>
      <c r="I274" s="901"/>
      <c r="J274" s="138">
        <f>ROUND(I274*H274,2)</f>
        <v>0</v>
      </c>
      <c r="K274" s="139"/>
      <c r="L274" s="28"/>
      <c r="M274" s="140" t="s">
        <v>1</v>
      </c>
      <c r="N274" s="141" t="s">
        <v>38</v>
      </c>
      <c r="O274" s="142">
        <v>0.17899999999999999</v>
      </c>
      <c r="P274" s="142">
        <f>O274*H274</f>
        <v>1.611</v>
      </c>
      <c r="Q274" s="142">
        <v>0</v>
      </c>
      <c r="R274" s="142">
        <f>Q274*H274</f>
        <v>0</v>
      </c>
      <c r="S274" s="142">
        <v>1.75E-3</v>
      </c>
      <c r="T274" s="143">
        <f>S274*H274</f>
        <v>1.575E-2</v>
      </c>
      <c r="AR274" s="144" t="s">
        <v>188</v>
      </c>
      <c r="AT274" s="144" t="s">
        <v>160</v>
      </c>
      <c r="AU274" s="144" t="s">
        <v>88</v>
      </c>
      <c r="AY274" s="16" t="s">
        <v>157</v>
      </c>
      <c r="BE274" s="145">
        <f>IF(N274="základní",J274,0)</f>
        <v>0</v>
      </c>
      <c r="BF274" s="145">
        <f>IF(N274="snížená",J274,0)</f>
        <v>0</v>
      </c>
      <c r="BG274" s="145">
        <f>IF(N274="zákl. přenesená",J274,0)</f>
        <v>0</v>
      </c>
      <c r="BH274" s="145">
        <f>IF(N274="sníž. přenesená",J274,0)</f>
        <v>0</v>
      </c>
      <c r="BI274" s="145">
        <f>IF(N274="nulová",J274,0)</f>
        <v>0</v>
      </c>
      <c r="BJ274" s="16" t="s">
        <v>88</v>
      </c>
      <c r="BK274" s="145">
        <f>ROUND(I274*H274,2)</f>
        <v>0</v>
      </c>
      <c r="BL274" s="16" t="s">
        <v>188</v>
      </c>
      <c r="BM274" s="144" t="s">
        <v>484</v>
      </c>
    </row>
    <row r="275" spans="2:65" s="1" customFormat="1">
      <c r="B275" s="28"/>
      <c r="D275" s="150" t="s">
        <v>214</v>
      </c>
      <c r="F275" s="151" t="s">
        <v>485</v>
      </c>
      <c r="L275" s="28"/>
      <c r="M275" s="152"/>
      <c r="T275" s="52"/>
      <c r="AT275" s="16" t="s">
        <v>214</v>
      </c>
      <c r="AU275" s="16" t="s">
        <v>88</v>
      </c>
    </row>
    <row r="276" spans="2:65" s="1" customFormat="1" ht="16.399999999999999" customHeight="1">
      <c r="B276" s="132"/>
      <c r="C276" s="133" t="s">
        <v>486</v>
      </c>
      <c r="D276" s="133" t="s">
        <v>160</v>
      </c>
      <c r="E276" s="134" t="s">
        <v>487</v>
      </c>
      <c r="F276" s="135" t="s">
        <v>488</v>
      </c>
      <c r="G276" s="136" t="s">
        <v>411</v>
      </c>
      <c r="H276" s="137">
        <v>9</v>
      </c>
      <c r="I276" s="901"/>
      <c r="J276" s="138">
        <f>ROUND(I276*H276,2)</f>
        <v>0</v>
      </c>
      <c r="K276" s="139"/>
      <c r="L276" s="28"/>
      <c r="M276" s="140" t="s">
        <v>1</v>
      </c>
      <c r="N276" s="141" t="s">
        <v>38</v>
      </c>
      <c r="O276" s="142">
        <v>0.246</v>
      </c>
      <c r="P276" s="142">
        <f>O276*H276</f>
        <v>2.214</v>
      </c>
      <c r="Q276" s="142">
        <v>0</v>
      </c>
      <c r="R276" s="142">
        <f>Q276*H276</f>
        <v>0</v>
      </c>
      <c r="S276" s="142">
        <v>2.5999999999999999E-3</v>
      </c>
      <c r="T276" s="143">
        <f>S276*H276</f>
        <v>2.3399999999999997E-2</v>
      </c>
      <c r="AR276" s="144" t="s">
        <v>188</v>
      </c>
      <c r="AT276" s="144" t="s">
        <v>160</v>
      </c>
      <c r="AU276" s="144" t="s">
        <v>88</v>
      </c>
      <c r="AY276" s="16" t="s">
        <v>157</v>
      </c>
      <c r="BE276" s="145">
        <f>IF(N276="základní",J276,0)</f>
        <v>0</v>
      </c>
      <c r="BF276" s="145">
        <f>IF(N276="snížená",J276,0)</f>
        <v>0</v>
      </c>
      <c r="BG276" s="145">
        <f>IF(N276="zákl. přenesená",J276,0)</f>
        <v>0</v>
      </c>
      <c r="BH276" s="145">
        <f>IF(N276="sníž. přenesená",J276,0)</f>
        <v>0</v>
      </c>
      <c r="BI276" s="145">
        <f>IF(N276="nulová",J276,0)</f>
        <v>0</v>
      </c>
      <c r="BJ276" s="16" t="s">
        <v>88</v>
      </c>
      <c r="BK276" s="145">
        <f>ROUND(I276*H276,2)</f>
        <v>0</v>
      </c>
      <c r="BL276" s="16" t="s">
        <v>188</v>
      </c>
      <c r="BM276" s="144" t="s">
        <v>489</v>
      </c>
    </row>
    <row r="277" spans="2:65" s="1" customFormat="1">
      <c r="B277" s="28"/>
      <c r="D277" s="150" t="s">
        <v>214</v>
      </c>
      <c r="F277" s="151" t="s">
        <v>490</v>
      </c>
      <c r="L277" s="28"/>
      <c r="M277" s="152"/>
      <c r="T277" s="52"/>
      <c r="AT277" s="16" t="s">
        <v>214</v>
      </c>
      <c r="AU277" s="16" t="s">
        <v>88</v>
      </c>
    </row>
    <row r="278" spans="2:65" s="13" customFormat="1">
      <c r="B278" s="159"/>
      <c r="D278" s="154" t="s">
        <v>259</v>
      </c>
      <c r="E278" s="160" t="s">
        <v>1</v>
      </c>
      <c r="F278" s="161" t="s">
        <v>491</v>
      </c>
      <c r="H278" s="162">
        <v>9</v>
      </c>
      <c r="L278" s="159"/>
      <c r="M278" s="163"/>
      <c r="T278" s="164"/>
      <c r="AT278" s="160" t="s">
        <v>259</v>
      </c>
      <c r="AU278" s="160" t="s">
        <v>88</v>
      </c>
      <c r="AV278" s="13" t="s">
        <v>88</v>
      </c>
      <c r="AW278" s="13" t="s">
        <v>27</v>
      </c>
      <c r="AX278" s="13" t="s">
        <v>80</v>
      </c>
      <c r="AY278" s="160" t="s">
        <v>157</v>
      </c>
    </row>
    <row r="279" spans="2:65" s="1" customFormat="1" ht="16.399999999999999" customHeight="1">
      <c r="B279" s="132"/>
      <c r="C279" s="133" t="s">
        <v>492</v>
      </c>
      <c r="D279" s="133" t="s">
        <v>160</v>
      </c>
      <c r="E279" s="134" t="s">
        <v>493</v>
      </c>
      <c r="F279" s="135" t="s">
        <v>494</v>
      </c>
      <c r="G279" s="136" t="s">
        <v>411</v>
      </c>
      <c r="H279" s="137">
        <v>3</v>
      </c>
      <c r="I279" s="901"/>
      <c r="J279" s="138">
        <f>ROUND(I279*H279,2)</f>
        <v>0</v>
      </c>
      <c r="K279" s="139"/>
      <c r="L279" s="28"/>
      <c r="M279" s="140" t="s">
        <v>1</v>
      </c>
      <c r="N279" s="141" t="s">
        <v>38</v>
      </c>
      <c r="O279" s="142">
        <v>0.313</v>
      </c>
      <c r="P279" s="142">
        <f>O279*H279</f>
        <v>0.93900000000000006</v>
      </c>
      <c r="Q279" s="142">
        <v>0</v>
      </c>
      <c r="R279" s="142">
        <f>Q279*H279</f>
        <v>0</v>
      </c>
      <c r="S279" s="142">
        <v>3.9399999999999999E-3</v>
      </c>
      <c r="T279" s="143">
        <f>S279*H279</f>
        <v>1.1820000000000001E-2</v>
      </c>
      <c r="AR279" s="144" t="s">
        <v>188</v>
      </c>
      <c r="AT279" s="144" t="s">
        <v>160</v>
      </c>
      <c r="AU279" s="144" t="s">
        <v>88</v>
      </c>
      <c r="AY279" s="16" t="s">
        <v>157</v>
      </c>
      <c r="BE279" s="145">
        <f>IF(N279="základní",J279,0)</f>
        <v>0</v>
      </c>
      <c r="BF279" s="145">
        <f>IF(N279="snížená",J279,0)</f>
        <v>0</v>
      </c>
      <c r="BG279" s="145">
        <f>IF(N279="zákl. přenesená",J279,0)</f>
        <v>0</v>
      </c>
      <c r="BH279" s="145">
        <f>IF(N279="sníž. přenesená",J279,0)</f>
        <v>0</v>
      </c>
      <c r="BI279" s="145">
        <f>IF(N279="nulová",J279,0)</f>
        <v>0</v>
      </c>
      <c r="BJ279" s="16" t="s">
        <v>88</v>
      </c>
      <c r="BK279" s="145">
        <f>ROUND(I279*H279,2)</f>
        <v>0</v>
      </c>
      <c r="BL279" s="16" t="s">
        <v>188</v>
      </c>
      <c r="BM279" s="144" t="s">
        <v>495</v>
      </c>
    </row>
    <row r="280" spans="2:65" s="1" customFormat="1">
      <c r="B280" s="28"/>
      <c r="D280" s="150" t="s">
        <v>214</v>
      </c>
      <c r="F280" s="151" t="s">
        <v>496</v>
      </c>
      <c r="L280" s="28"/>
      <c r="M280" s="152"/>
      <c r="T280" s="52"/>
      <c r="AT280" s="16" t="s">
        <v>214</v>
      </c>
      <c r="AU280" s="16" t="s">
        <v>88</v>
      </c>
    </row>
    <row r="281" spans="2:65" s="13" customFormat="1">
      <c r="B281" s="159"/>
      <c r="D281" s="154" t="s">
        <v>259</v>
      </c>
      <c r="E281" s="160" t="s">
        <v>1</v>
      </c>
      <c r="F281" s="161" t="s">
        <v>497</v>
      </c>
      <c r="H281" s="162">
        <v>3</v>
      </c>
      <c r="L281" s="159"/>
      <c r="M281" s="163"/>
      <c r="T281" s="164"/>
      <c r="AT281" s="160" t="s">
        <v>259</v>
      </c>
      <c r="AU281" s="160" t="s">
        <v>88</v>
      </c>
      <c r="AV281" s="13" t="s">
        <v>88</v>
      </c>
      <c r="AW281" s="13" t="s">
        <v>27</v>
      </c>
      <c r="AX281" s="13" t="s">
        <v>80</v>
      </c>
      <c r="AY281" s="160" t="s">
        <v>157</v>
      </c>
    </row>
    <row r="282" spans="2:65" s="11" customFormat="1" ht="22.9" customHeight="1">
      <c r="B282" s="121"/>
      <c r="D282" s="122" t="s">
        <v>71</v>
      </c>
      <c r="E282" s="130" t="s">
        <v>498</v>
      </c>
      <c r="F282" s="130" t="s">
        <v>499</v>
      </c>
      <c r="J282" s="131">
        <f>BK282</f>
        <v>0</v>
      </c>
      <c r="L282" s="121"/>
      <c r="M282" s="125"/>
      <c r="P282" s="126">
        <f>SUM(P283:P285)</f>
        <v>1.08945</v>
      </c>
      <c r="R282" s="126">
        <f>SUM(R283:R285)</f>
        <v>0</v>
      </c>
      <c r="T282" s="127">
        <f>SUM(T283:T285)</f>
        <v>0.24210000000000001</v>
      </c>
      <c r="AR282" s="122" t="s">
        <v>88</v>
      </c>
      <c r="AT282" s="128" t="s">
        <v>71</v>
      </c>
      <c r="AU282" s="128" t="s">
        <v>80</v>
      </c>
      <c r="AY282" s="122" t="s">
        <v>157</v>
      </c>
      <c r="BK282" s="129">
        <f>SUM(BK283:BK285)</f>
        <v>0</v>
      </c>
    </row>
    <row r="283" spans="2:65" s="1" customFormat="1" ht="23.5" customHeight="1">
      <c r="B283" s="132"/>
      <c r="C283" s="133" t="s">
        <v>500</v>
      </c>
      <c r="D283" s="133" t="s">
        <v>160</v>
      </c>
      <c r="E283" s="134" t="s">
        <v>501</v>
      </c>
      <c r="F283" s="135" t="s">
        <v>502</v>
      </c>
      <c r="G283" s="136" t="s">
        <v>306</v>
      </c>
      <c r="H283" s="137">
        <v>12.105</v>
      </c>
      <c r="I283" s="901"/>
      <c r="J283" s="138">
        <f>ROUND(I283*H283,2)</f>
        <v>0</v>
      </c>
      <c r="K283" s="139"/>
      <c r="L283" s="28"/>
      <c r="M283" s="140" t="s">
        <v>1</v>
      </c>
      <c r="N283" s="141" t="s">
        <v>38</v>
      </c>
      <c r="O283" s="142">
        <v>0.09</v>
      </c>
      <c r="P283" s="142">
        <f>O283*H283</f>
        <v>1.08945</v>
      </c>
      <c r="Q283" s="142">
        <v>0</v>
      </c>
      <c r="R283" s="142">
        <f>Q283*H283</f>
        <v>0</v>
      </c>
      <c r="S283" s="142">
        <v>0.02</v>
      </c>
      <c r="T283" s="143">
        <f>S283*H283</f>
        <v>0.24210000000000001</v>
      </c>
      <c r="AR283" s="144" t="s">
        <v>188</v>
      </c>
      <c r="AT283" s="144" t="s">
        <v>160</v>
      </c>
      <c r="AU283" s="144" t="s">
        <v>88</v>
      </c>
      <c r="AY283" s="16" t="s">
        <v>157</v>
      </c>
      <c r="BE283" s="145">
        <f>IF(N283="základní",J283,0)</f>
        <v>0</v>
      </c>
      <c r="BF283" s="145">
        <f>IF(N283="snížená",J283,0)</f>
        <v>0</v>
      </c>
      <c r="BG283" s="145">
        <f>IF(N283="zákl. přenesená",J283,0)</f>
        <v>0</v>
      </c>
      <c r="BH283" s="145">
        <f>IF(N283="sníž. přenesená",J283,0)</f>
        <v>0</v>
      </c>
      <c r="BI283" s="145">
        <f>IF(N283="nulová",J283,0)</f>
        <v>0</v>
      </c>
      <c r="BJ283" s="16" t="s">
        <v>88</v>
      </c>
      <c r="BK283" s="145">
        <f>ROUND(I283*H283,2)</f>
        <v>0</v>
      </c>
      <c r="BL283" s="16" t="s">
        <v>188</v>
      </c>
      <c r="BM283" s="144" t="s">
        <v>503</v>
      </c>
    </row>
    <row r="284" spans="2:65" s="1" customFormat="1">
      <c r="B284" s="28"/>
      <c r="D284" s="150" t="s">
        <v>214</v>
      </c>
      <c r="F284" s="151" t="s">
        <v>504</v>
      </c>
      <c r="L284" s="28"/>
      <c r="M284" s="152"/>
      <c r="T284" s="52"/>
      <c r="AT284" s="16" t="s">
        <v>214</v>
      </c>
      <c r="AU284" s="16" t="s">
        <v>88</v>
      </c>
    </row>
    <row r="285" spans="2:65" s="13" customFormat="1">
      <c r="B285" s="159"/>
      <c r="D285" s="154" t="s">
        <v>259</v>
      </c>
      <c r="E285" s="160" t="s">
        <v>1</v>
      </c>
      <c r="F285" s="161" t="s">
        <v>505</v>
      </c>
      <c r="H285" s="162">
        <v>12.105</v>
      </c>
      <c r="L285" s="159"/>
      <c r="M285" s="163"/>
      <c r="T285" s="164"/>
      <c r="AT285" s="160" t="s">
        <v>259</v>
      </c>
      <c r="AU285" s="160" t="s">
        <v>88</v>
      </c>
      <c r="AV285" s="13" t="s">
        <v>88</v>
      </c>
      <c r="AW285" s="13" t="s">
        <v>27</v>
      </c>
      <c r="AX285" s="13" t="s">
        <v>80</v>
      </c>
      <c r="AY285" s="160" t="s">
        <v>157</v>
      </c>
    </row>
    <row r="286" spans="2:65" s="11" customFormat="1" ht="22.9" customHeight="1">
      <c r="B286" s="121"/>
      <c r="D286" s="122" t="s">
        <v>71</v>
      </c>
      <c r="E286" s="130" t="s">
        <v>506</v>
      </c>
      <c r="F286" s="130" t="s">
        <v>507</v>
      </c>
      <c r="J286" s="131">
        <f>BK286</f>
        <v>0</v>
      </c>
      <c r="L286" s="121"/>
      <c r="M286" s="125"/>
      <c r="P286" s="126">
        <f>SUM(P287:P296)</f>
        <v>27.818643999999999</v>
      </c>
      <c r="R286" s="126">
        <f>SUM(R287:R296)</f>
        <v>0</v>
      </c>
      <c r="T286" s="127">
        <f>SUM(T287:T296)</f>
        <v>4.1087787999999996</v>
      </c>
      <c r="AR286" s="122" t="s">
        <v>88</v>
      </c>
      <c r="AT286" s="128" t="s">
        <v>71</v>
      </c>
      <c r="AU286" s="128" t="s">
        <v>80</v>
      </c>
      <c r="AY286" s="122" t="s">
        <v>157</v>
      </c>
      <c r="BK286" s="129">
        <f>SUM(BK287:BK296)</f>
        <v>0</v>
      </c>
    </row>
    <row r="287" spans="2:65" s="1" customFormat="1" ht="16.399999999999999" customHeight="1">
      <c r="B287" s="132"/>
      <c r="C287" s="133" t="s">
        <v>508</v>
      </c>
      <c r="D287" s="133" t="s">
        <v>160</v>
      </c>
      <c r="E287" s="134" t="s">
        <v>509</v>
      </c>
      <c r="F287" s="135" t="s">
        <v>510</v>
      </c>
      <c r="G287" s="136" t="s">
        <v>306</v>
      </c>
      <c r="H287" s="137">
        <v>116.396</v>
      </c>
      <c r="I287" s="901"/>
      <c r="J287" s="138">
        <f>ROUND(I287*H287,2)</f>
        <v>0</v>
      </c>
      <c r="K287" s="139"/>
      <c r="L287" s="28"/>
      <c r="M287" s="140" t="s">
        <v>1</v>
      </c>
      <c r="N287" s="141" t="s">
        <v>38</v>
      </c>
      <c r="O287" s="142">
        <v>0.23899999999999999</v>
      </c>
      <c r="P287" s="142">
        <f>O287*H287</f>
        <v>27.818643999999999</v>
      </c>
      <c r="Q287" s="142">
        <v>0</v>
      </c>
      <c r="R287" s="142">
        <f>Q287*H287</f>
        <v>0</v>
      </c>
      <c r="S287" s="142">
        <v>3.5299999999999998E-2</v>
      </c>
      <c r="T287" s="143">
        <f>S287*H287</f>
        <v>4.1087787999999996</v>
      </c>
      <c r="AR287" s="144" t="s">
        <v>188</v>
      </c>
      <c r="AT287" s="144" t="s">
        <v>160</v>
      </c>
      <c r="AU287" s="144" t="s">
        <v>88</v>
      </c>
      <c r="AY287" s="16" t="s">
        <v>157</v>
      </c>
      <c r="BE287" s="145">
        <f>IF(N287="základní",J287,0)</f>
        <v>0</v>
      </c>
      <c r="BF287" s="145">
        <f>IF(N287="snížená",J287,0)</f>
        <v>0</v>
      </c>
      <c r="BG287" s="145">
        <f>IF(N287="zákl. přenesená",J287,0)</f>
        <v>0</v>
      </c>
      <c r="BH287" s="145">
        <f>IF(N287="sníž. přenesená",J287,0)</f>
        <v>0</v>
      </c>
      <c r="BI287" s="145">
        <f>IF(N287="nulová",J287,0)</f>
        <v>0</v>
      </c>
      <c r="BJ287" s="16" t="s">
        <v>88</v>
      </c>
      <c r="BK287" s="145">
        <f>ROUND(I287*H287,2)</f>
        <v>0</v>
      </c>
      <c r="BL287" s="16" t="s">
        <v>188</v>
      </c>
      <c r="BM287" s="144" t="s">
        <v>511</v>
      </c>
    </row>
    <row r="288" spans="2:65" s="1" customFormat="1">
      <c r="B288" s="28"/>
      <c r="D288" s="150" t="s">
        <v>214</v>
      </c>
      <c r="F288" s="151" t="s">
        <v>512</v>
      </c>
      <c r="L288" s="28"/>
      <c r="M288" s="152"/>
      <c r="T288" s="52"/>
      <c r="AT288" s="16" t="s">
        <v>214</v>
      </c>
      <c r="AU288" s="16" t="s">
        <v>88</v>
      </c>
    </row>
    <row r="289" spans="2:51" s="13" customFormat="1">
      <c r="B289" s="159"/>
      <c r="D289" s="154" t="s">
        <v>259</v>
      </c>
      <c r="E289" s="160" t="s">
        <v>1</v>
      </c>
      <c r="F289" s="161" t="s">
        <v>365</v>
      </c>
      <c r="H289" s="162">
        <v>20.399999999999999</v>
      </c>
      <c r="L289" s="159"/>
      <c r="M289" s="163"/>
      <c r="T289" s="164"/>
      <c r="AT289" s="160" t="s">
        <v>259</v>
      </c>
      <c r="AU289" s="160" t="s">
        <v>88</v>
      </c>
      <c r="AV289" s="13" t="s">
        <v>88</v>
      </c>
      <c r="AW289" s="13" t="s">
        <v>27</v>
      </c>
      <c r="AX289" s="13" t="s">
        <v>72</v>
      </c>
      <c r="AY289" s="160" t="s">
        <v>157</v>
      </c>
    </row>
    <row r="290" spans="2:51" s="13" customFormat="1">
      <c r="B290" s="159"/>
      <c r="D290" s="154" t="s">
        <v>259</v>
      </c>
      <c r="E290" s="160" t="s">
        <v>1</v>
      </c>
      <c r="F290" s="161" t="s">
        <v>366</v>
      </c>
      <c r="H290" s="162">
        <v>5.75</v>
      </c>
      <c r="L290" s="159"/>
      <c r="M290" s="163"/>
      <c r="T290" s="164"/>
      <c r="AT290" s="160" t="s">
        <v>259</v>
      </c>
      <c r="AU290" s="160" t="s">
        <v>88</v>
      </c>
      <c r="AV290" s="13" t="s">
        <v>88</v>
      </c>
      <c r="AW290" s="13" t="s">
        <v>27</v>
      </c>
      <c r="AX290" s="13" t="s">
        <v>72</v>
      </c>
      <c r="AY290" s="160" t="s">
        <v>157</v>
      </c>
    </row>
    <row r="291" spans="2:51" s="13" customFormat="1">
      <c r="B291" s="159"/>
      <c r="D291" s="154" t="s">
        <v>259</v>
      </c>
      <c r="E291" s="160" t="s">
        <v>1</v>
      </c>
      <c r="F291" s="161" t="s">
        <v>367</v>
      </c>
      <c r="H291" s="162">
        <v>5.649</v>
      </c>
      <c r="L291" s="159"/>
      <c r="M291" s="163"/>
      <c r="T291" s="164"/>
      <c r="AT291" s="160" t="s">
        <v>259</v>
      </c>
      <c r="AU291" s="160" t="s">
        <v>88</v>
      </c>
      <c r="AV291" s="13" t="s">
        <v>88</v>
      </c>
      <c r="AW291" s="13" t="s">
        <v>27</v>
      </c>
      <c r="AX291" s="13" t="s">
        <v>72</v>
      </c>
      <c r="AY291" s="160" t="s">
        <v>157</v>
      </c>
    </row>
    <row r="292" spans="2:51" s="13" customFormat="1">
      <c r="B292" s="159"/>
      <c r="D292" s="154" t="s">
        <v>259</v>
      </c>
      <c r="E292" s="160" t="s">
        <v>1</v>
      </c>
      <c r="F292" s="161" t="s">
        <v>513</v>
      </c>
      <c r="H292" s="162">
        <v>17.484999999999999</v>
      </c>
      <c r="L292" s="159"/>
      <c r="M292" s="163"/>
      <c r="T292" s="164"/>
      <c r="AT292" s="160" t="s">
        <v>259</v>
      </c>
      <c r="AU292" s="160" t="s">
        <v>88</v>
      </c>
      <c r="AV292" s="13" t="s">
        <v>88</v>
      </c>
      <c r="AW292" s="13" t="s">
        <v>27</v>
      </c>
      <c r="AX292" s="13" t="s">
        <v>72</v>
      </c>
      <c r="AY292" s="160" t="s">
        <v>157</v>
      </c>
    </row>
    <row r="293" spans="2:51" s="13" customFormat="1">
      <c r="B293" s="159"/>
      <c r="D293" s="154" t="s">
        <v>259</v>
      </c>
      <c r="E293" s="160" t="s">
        <v>1</v>
      </c>
      <c r="F293" s="161" t="s">
        <v>514</v>
      </c>
      <c r="H293" s="162">
        <v>3.5</v>
      </c>
      <c r="L293" s="159"/>
      <c r="M293" s="163"/>
      <c r="T293" s="164"/>
      <c r="AT293" s="160" t="s">
        <v>259</v>
      </c>
      <c r="AU293" s="160" t="s">
        <v>88</v>
      </c>
      <c r="AV293" s="13" t="s">
        <v>88</v>
      </c>
      <c r="AW293" s="13" t="s">
        <v>27</v>
      </c>
      <c r="AX293" s="13" t="s">
        <v>72</v>
      </c>
      <c r="AY293" s="160" t="s">
        <v>157</v>
      </c>
    </row>
    <row r="294" spans="2:51" s="13" customFormat="1">
      <c r="B294" s="159"/>
      <c r="D294" s="154" t="s">
        <v>259</v>
      </c>
      <c r="E294" s="160" t="s">
        <v>1</v>
      </c>
      <c r="F294" s="161" t="s">
        <v>515</v>
      </c>
      <c r="H294" s="162">
        <v>52.622999999999998</v>
      </c>
      <c r="L294" s="159"/>
      <c r="M294" s="163"/>
      <c r="T294" s="164"/>
      <c r="AT294" s="160" t="s">
        <v>259</v>
      </c>
      <c r="AU294" s="160" t="s">
        <v>88</v>
      </c>
      <c r="AV294" s="13" t="s">
        <v>88</v>
      </c>
      <c r="AW294" s="13" t="s">
        <v>27</v>
      </c>
      <c r="AX294" s="13" t="s">
        <v>72</v>
      </c>
      <c r="AY294" s="160" t="s">
        <v>157</v>
      </c>
    </row>
    <row r="295" spans="2:51" s="13" customFormat="1">
      <c r="B295" s="159"/>
      <c r="D295" s="154" t="s">
        <v>259</v>
      </c>
      <c r="E295" s="160" t="s">
        <v>1</v>
      </c>
      <c r="F295" s="161" t="s">
        <v>516</v>
      </c>
      <c r="H295" s="162">
        <v>10.989000000000001</v>
      </c>
      <c r="L295" s="159"/>
      <c r="M295" s="163"/>
      <c r="T295" s="164"/>
      <c r="AT295" s="160" t="s">
        <v>259</v>
      </c>
      <c r="AU295" s="160" t="s">
        <v>88</v>
      </c>
      <c r="AV295" s="13" t="s">
        <v>88</v>
      </c>
      <c r="AW295" s="13" t="s">
        <v>27</v>
      </c>
      <c r="AX295" s="13" t="s">
        <v>72</v>
      </c>
      <c r="AY295" s="160" t="s">
        <v>157</v>
      </c>
    </row>
    <row r="296" spans="2:51" s="14" customFormat="1">
      <c r="B296" s="165"/>
      <c r="D296" s="154" t="s">
        <v>259</v>
      </c>
      <c r="E296" s="166" t="s">
        <v>1</v>
      </c>
      <c r="F296" s="167" t="s">
        <v>265</v>
      </c>
      <c r="H296" s="168">
        <v>116.396</v>
      </c>
      <c r="L296" s="165"/>
      <c r="M296" s="174"/>
      <c r="N296" s="175"/>
      <c r="O296" s="175"/>
      <c r="P296" s="175"/>
      <c r="Q296" s="175"/>
      <c r="R296" s="175"/>
      <c r="S296" s="175"/>
      <c r="T296" s="176"/>
      <c r="AT296" s="166" t="s">
        <v>259</v>
      </c>
      <c r="AU296" s="166" t="s">
        <v>88</v>
      </c>
      <c r="AV296" s="14" t="s">
        <v>164</v>
      </c>
      <c r="AW296" s="14" t="s">
        <v>27</v>
      </c>
      <c r="AX296" s="14" t="s">
        <v>80</v>
      </c>
      <c r="AY296" s="166" t="s">
        <v>157</v>
      </c>
    </row>
    <row r="297" spans="2:51" s="1" customFormat="1" ht="7" customHeight="1">
      <c r="B297" s="40"/>
      <c r="C297" s="41"/>
      <c r="D297" s="41"/>
      <c r="E297" s="41"/>
      <c r="F297" s="41"/>
      <c r="G297" s="41"/>
      <c r="H297" s="41"/>
      <c r="I297" s="41"/>
      <c r="J297" s="41"/>
      <c r="K297" s="41"/>
      <c r="L297" s="28"/>
    </row>
  </sheetData>
  <autoFilter ref="C136:K296" xr:uid="{00000000-0009-0000-0000-000004000000}"/>
  <mergeCells count="14">
    <mergeCell ref="E127:H127"/>
    <mergeCell ref="E125:H125"/>
    <mergeCell ref="E129:H129"/>
    <mergeCell ref="L2:V2"/>
    <mergeCell ref="E85:H85"/>
    <mergeCell ref="E89:H89"/>
    <mergeCell ref="E87:H87"/>
    <mergeCell ref="E91:H91"/>
    <mergeCell ref="E123:H123"/>
    <mergeCell ref="E7:H7"/>
    <mergeCell ref="E11:H11"/>
    <mergeCell ref="E9:H9"/>
    <mergeCell ref="E13:H13"/>
    <mergeCell ref="E31:H31"/>
  </mergeCells>
  <hyperlinks>
    <hyperlink ref="F141" r:id="rId1" xr:uid="{00000000-0004-0000-0400-000000000000}"/>
    <hyperlink ref="F147" r:id="rId2" xr:uid="{00000000-0004-0000-0400-000001000000}"/>
    <hyperlink ref="F153" r:id="rId3" xr:uid="{00000000-0004-0000-0400-000002000000}"/>
    <hyperlink ref="F165" r:id="rId4" xr:uid="{00000000-0004-0000-0400-000003000000}"/>
    <hyperlink ref="F179" r:id="rId5" xr:uid="{00000000-0004-0000-0400-000004000000}"/>
    <hyperlink ref="F185" r:id="rId6" xr:uid="{00000000-0004-0000-0400-000005000000}"/>
    <hyperlink ref="F191" r:id="rId7" xr:uid="{00000000-0004-0000-0400-000006000000}"/>
    <hyperlink ref="F196" r:id="rId8" xr:uid="{00000000-0004-0000-0400-000007000000}"/>
    <hyperlink ref="F203" r:id="rId9" xr:uid="{00000000-0004-0000-0400-000008000000}"/>
    <hyperlink ref="F205" r:id="rId10" xr:uid="{00000000-0004-0000-0400-000009000000}"/>
    <hyperlink ref="F208" r:id="rId11" xr:uid="{00000000-0004-0000-0400-00000A000000}"/>
    <hyperlink ref="F214" r:id="rId12" xr:uid="{00000000-0004-0000-0400-00000B000000}"/>
    <hyperlink ref="F221" r:id="rId13" xr:uid="{00000000-0004-0000-0400-00000C000000}"/>
    <hyperlink ref="F224" r:id="rId14" xr:uid="{00000000-0004-0000-0400-00000D000000}"/>
    <hyperlink ref="F232" r:id="rId15" xr:uid="{00000000-0004-0000-0400-00000E000000}"/>
    <hyperlink ref="F236" r:id="rId16" xr:uid="{00000000-0004-0000-0400-00000F000000}"/>
    <hyperlink ref="F238" r:id="rId17" xr:uid="{00000000-0004-0000-0400-000010000000}"/>
    <hyperlink ref="F240" r:id="rId18" xr:uid="{00000000-0004-0000-0400-000011000000}"/>
    <hyperlink ref="F243" r:id="rId19" xr:uid="{00000000-0004-0000-0400-000012000000}"/>
    <hyperlink ref="F246" r:id="rId20" xr:uid="{00000000-0004-0000-0400-000013000000}"/>
    <hyperlink ref="F250" r:id="rId21" xr:uid="{00000000-0004-0000-0400-000014000000}"/>
    <hyperlink ref="F257" r:id="rId22" xr:uid="{00000000-0004-0000-0400-000015000000}"/>
    <hyperlink ref="F261" r:id="rId23" xr:uid="{00000000-0004-0000-0400-000016000000}"/>
    <hyperlink ref="F267" r:id="rId24" xr:uid="{00000000-0004-0000-0400-000017000000}"/>
    <hyperlink ref="F270" r:id="rId25" xr:uid="{00000000-0004-0000-0400-000018000000}"/>
    <hyperlink ref="F273" r:id="rId26" xr:uid="{00000000-0004-0000-0400-000019000000}"/>
    <hyperlink ref="F275" r:id="rId27" xr:uid="{00000000-0004-0000-0400-00001A000000}"/>
    <hyperlink ref="F277" r:id="rId28" xr:uid="{00000000-0004-0000-0400-00001B000000}"/>
    <hyperlink ref="F280" r:id="rId29" xr:uid="{00000000-0004-0000-0400-00001C000000}"/>
    <hyperlink ref="F284" r:id="rId30" xr:uid="{00000000-0004-0000-0400-00001D000000}"/>
    <hyperlink ref="F288" r:id="rId31" xr:uid="{00000000-0004-0000-0400-00001E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pageSetUpPr fitToPage="1"/>
  </sheetPr>
  <dimension ref="B2:BM978"/>
  <sheetViews>
    <sheetView showGridLines="0" topLeftCell="A764" zoomScale="130" zoomScaleNormal="130" workbookViewId="0">
      <selection activeCell="M143" sqref="M1:U1048576"/>
    </sheetView>
  </sheetViews>
  <sheetFormatPr defaultColWidth="9.109375" defaultRowHeight="10"/>
  <cols>
    <col min="1" max="1" width="7.77734375" customWidth="1"/>
    <col min="2" max="2" width="1" customWidth="1"/>
    <col min="3" max="3" width="4" customWidth="1"/>
    <col min="4" max="4" width="4.109375" customWidth="1"/>
    <col min="5" max="5" width="16.109375" customWidth="1"/>
    <col min="6" max="6" width="48.109375" customWidth="1"/>
    <col min="7" max="7" width="7" customWidth="1"/>
    <col min="8" max="8" width="13.33203125" customWidth="1"/>
    <col min="9" max="9" width="15" customWidth="1"/>
    <col min="10" max="10" width="21.109375" customWidth="1"/>
    <col min="11" max="11" width="21.109375" hidden="1" customWidth="1"/>
    <col min="12" max="12" width="8.77734375" customWidth="1"/>
    <col min="13" max="13" width="10.33203125" hidden="1" customWidth="1"/>
    <col min="14" max="14" width="0" hidden="1" customWidth="1"/>
    <col min="15" max="20" width="13.44140625" hidden="1" customWidth="1"/>
    <col min="21" max="21" width="15.44140625" hidden="1" customWidth="1"/>
    <col min="22" max="22" width="11.6640625" customWidth="1"/>
    <col min="23" max="23" width="15.44140625" customWidth="1"/>
    <col min="24" max="24" width="11.6640625" customWidth="1"/>
    <col min="25" max="25" width="14.109375" customWidth="1"/>
    <col min="26" max="26" width="10.44140625" customWidth="1"/>
    <col min="27" max="27" width="14.109375" customWidth="1"/>
    <col min="28" max="28" width="15.44140625" customWidth="1"/>
    <col min="29" max="29" width="10.44140625" customWidth="1"/>
    <col min="30" max="30" width="14.109375" customWidth="1"/>
    <col min="31" max="31" width="15.44140625" customWidth="1"/>
    <col min="44" max="65" width="9.109375" hidden="1"/>
  </cols>
  <sheetData>
    <row r="2" spans="2:56" ht="37" customHeight="1">
      <c r="L2" s="1019" t="s">
        <v>5</v>
      </c>
      <c r="M2" s="981"/>
      <c r="N2" s="981"/>
      <c r="O2" s="981"/>
      <c r="P2" s="981"/>
      <c r="Q2" s="981"/>
      <c r="R2" s="981"/>
      <c r="S2" s="981"/>
      <c r="T2" s="981"/>
      <c r="U2" s="981"/>
      <c r="V2" s="981"/>
      <c r="AT2" s="16" t="s">
        <v>102</v>
      </c>
      <c r="AZ2" s="177" t="s">
        <v>517</v>
      </c>
      <c r="BA2" s="177" t="s">
        <v>518</v>
      </c>
      <c r="BB2" s="177" t="s">
        <v>1</v>
      </c>
      <c r="BC2" s="177" t="s">
        <v>519</v>
      </c>
      <c r="BD2" s="177" t="s">
        <v>88</v>
      </c>
    </row>
    <row r="3" spans="2:56" ht="7" customHeight="1">
      <c r="B3" s="17"/>
      <c r="C3" s="18"/>
      <c r="D3" s="18"/>
      <c r="E3" s="18"/>
      <c r="F3" s="18"/>
      <c r="G3" s="18"/>
      <c r="H3" s="18"/>
      <c r="I3" s="18"/>
      <c r="J3" s="18"/>
      <c r="K3" s="18"/>
      <c r="L3" s="19"/>
      <c r="AT3" s="16" t="s">
        <v>80</v>
      </c>
      <c r="AZ3" s="177" t="s">
        <v>520</v>
      </c>
      <c r="BA3" s="177" t="s">
        <v>521</v>
      </c>
      <c r="BB3" s="177" t="s">
        <v>1</v>
      </c>
      <c r="BC3" s="177" t="s">
        <v>522</v>
      </c>
      <c r="BD3" s="177" t="s">
        <v>88</v>
      </c>
    </row>
    <row r="4" spans="2:56" ht="25" customHeight="1">
      <c r="B4" s="19"/>
      <c r="D4" s="20" t="s">
        <v>127</v>
      </c>
      <c r="L4" s="19"/>
      <c r="M4" s="89" t="s">
        <v>10</v>
      </c>
      <c r="AT4" s="16" t="s">
        <v>3</v>
      </c>
      <c r="AZ4" s="177" t="s">
        <v>523</v>
      </c>
      <c r="BA4" s="177" t="s">
        <v>524</v>
      </c>
      <c r="BB4" s="177" t="s">
        <v>1</v>
      </c>
      <c r="BC4" s="177" t="s">
        <v>80</v>
      </c>
      <c r="BD4" s="177" t="s">
        <v>88</v>
      </c>
    </row>
    <row r="5" spans="2:56" ht="7" customHeight="1">
      <c r="B5" s="19"/>
      <c r="L5" s="19"/>
      <c r="AZ5" s="177" t="s">
        <v>525</v>
      </c>
      <c r="BA5" s="177" t="s">
        <v>526</v>
      </c>
      <c r="BB5" s="177" t="s">
        <v>1</v>
      </c>
      <c r="BC5" s="177" t="s">
        <v>527</v>
      </c>
      <c r="BD5" s="177" t="s">
        <v>88</v>
      </c>
    </row>
    <row r="6" spans="2:56" ht="12" customHeight="1">
      <c r="B6" s="19"/>
      <c r="D6" s="25" t="s">
        <v>14</v>
      </c>
      <c r="L6" s="19"/>
      <c r="AZ6" s="177" t="s">
        <v>528</v>
      </c>
      <c r="BA6" s="177" t="s">
        <v>529</v>
      </c>
      <c r="BB6" s="177" t="s">
        <v>1</v>
      </c>
      <c r="BC6" s="177" t="s">
        <v>530</v>
      </c>
      <c r="BD6" s="177" t="s">
        <v>88</v>
      </c>
    </row>
    <row r="7" spans="2:56" ht="27.75" customHeight="1">
      <c r="B7" s="19"/>
      <c r="E7" s="1007" t="str">
        <f>'Rekapitulace stavby'!K6</f>
        <v>DOMOV SENIORŮ BOROHRÁDEK PŘÍSTAVBA A STAVEBNÍ ÚPRAVY</v>
      </c>
      <c r="F7" s="1008"/>
      <c r="G7" s="1008"/>
      <c r="H7" s="1008"/>
      <c r="L7" s="19"/>
      <c r="AZ7" s="177" t="s">
        <v>531</v>
      </c>
      <c r="BA7" s="177" t="s">
        <v>532</v>
      </c>
      <c r="BB7" s="177" t="s">
        <v>1</v>
      </c>
      <c r="BC7" s="177" t="s">
        <v>533</v>
      </c>
      <c r="BD7" s="177" t="s">
        <v>88</v>
      </c>
    </row>
    <row r="8" spans="2:56" ht="12" customHeight="1">
      <c r="B8" s="19"/>
      <c r="D8" s="25" t="s">
        <v>128</v>
      </c>
      <c r="L8" s="19"/>
      <c r="AZ8" s="177" t="s">
        <v>534</v>
      </c>
      <c r="BA8" s="177" t="s">
        <v>535</v>
      </c>
      <c r="BB8" s="177" t="s">
        <v>1</v>
      </c>
      <c r="BC8" s="177" t="s">
        <v>536</v>
      </c>
      <c r="BD8" s="177" t="s">
        <v>88</v>
      </c>
    </row>
    <row r="9" spans="2:56" s="1" customFormat="1" ht="16.399999999999999" customHeight="1">
      <c r="B9" s="28"/>
      <c r="E9" s="1007" t="s">
        <v>202</v>
      </c>
      <c r="F9" s="1009"/>
      <c r="G9" s="1009"/>
      <c r="H9" s="1009"/>
      <c r="L9" s="28"/>
      <c r="AZ9" s="177" t="s">
        <v>537</v>
      </c>
      <c r="BA9" s="177" t="s">
        <v>538</v>
      </c>
      <c r="BB9" s="177" t="s">
        <v>1</v>
      </c>
      <c r="BC9" s="177" t="s">
        <v>539</v>
      </c>
      <c r="BD9" s="177" t="s">
        <v>88</v>
      </c>
    </row>
    <row r="10" spans="2:56" s="1" customFormat="1" ht="12" customHeight="1">
      <c r="B10" s="28"/>
      <c r="D10" s="25" t="s">
        <v>203</v>
      </c>
      <c r="L10" s="28"/>
      <c r="AZ10" s="177" t="s">
        <v>540</v>
      </c>
      <c r="BA10" s="177" t="s">
        <v>541</v>
      </c>
      <c r="BB10" s="177" t="s">
        <v>1</v>
      </c>
      <c r="BC10" s="177" t="s">
        <v>542</v>
      </c>
      <c r="BD10" s="177" t="s">
        <v>88</v>
      </c>
    </row>
    <row r="11" spans="2:56" s="1" customFormat="1" ht="16.399999999999999" customHeight="1">
      <c r="B11" s="28"/>
      <c r="E11" s="1003" t="s">
        <v>543</v>
      </c>
      <c r="F11" s="1009"/>
      <c r="G11" s="1009"/>
      <c r="H11" s="1009"/>
      <c r="L11" s="28"/>
      <c r="AZ11" s="177" t="s">
        <v>71</v>
      </c>
      <c r="BA11" s="177" t="s">
        <v>544</v>
      </c>
      <c r="BB11" s="177" t="s">
        <v>1</v>
      </c>
      <c r="BC11" s="177" t="s">
        <v>545</v>
      </c>
      <c r="BD11" s="177" t="s">
        <v>88</v>
      </c>
    </row>
    <row r="12" spans="2:56" s="1" customFormat="1">
      <c r="B12" s="28"/>
      <c r="L12" s="28"/>
      <c r="AZ12" s="177" t="s">
        <v>546</v>
      </c>
      <c r="BA12" s="177" t="s">
        <v>547</v>
      </c>
      <c r="BB12" s="177" t="s">
        <v>1</v>
      </c>
      <c r="BC12" s="177" t="s">
        <v>548</v>
      </c>
      <c r="BD12" s="177" t="s">
        <v>88</v>
      </c>
    </row>
    <row r="13" spans="2:56" s="1" customFormat="1" ht="12" customHeight="1">
      <c r="B13" s="28"/>
      <c r="D13" s="25" t="s">
        <v>16</v>
      </c>
      <c r="F13" s="23" t="s">
        <v>1</v>
      </c>
      <c r="I13" s="25" t="s">
        <v>17</v>
      </c>
      <c r="J13" s="23" t="s">
        <v>1</v>
      </c>
      <c r="L13" s="28"/>
      <c r="AZ13" s="177" t="s">
        <v>549</v>
      </c>
      <c r="BA13" s="177" t="s">
        <v>550</v>
      </c>
      <c r="BB13" s="177" t="s">
        <v>1</v>
      </c>
      <c r="BC13" s="177" t="s">
        <v>551</v>
      </c>
      <c r="BD13" s="177" t="s">
        <v>88</v>
      </c>
    </row>
    <row r="14" spans="2:56" s="1" customFormat="1" ht="12" customHeight="1">
      <c r="B14" s="28"/>
      <c r="D14" s="25" t="s">
        <v>18</v>
      </c>
      <c r="F14" s="23" t="str">
        <f>'Rekapitulace stavby'!K8</f>
        <v>DpS Borohrádek, st.p.č.243,722,p.p.č.187</v>
      </c>
      <c r="I14" s="25" t="s">
        <v>19</v>
      </c>
      <c r="J14" s="48" t="str">
        <f>'Rekapitulace stavby'!AN8</f>
        <v>10. 6. 2024</v>
      </c>
      <c r="L14" s="28"/>
      <c r="AZ14" s="177" t="s">
        <v>160</v>
      </c>
      <c r="BA14" s="177" t="s">
        <v>552</v>
      </c>
      <c r="BB14" s="177" t="s">
        <v>1</v>
      </c>
      <c r="BC14" s="177" t="s">
        <v>553</v>
      </c>
      <c r="BD14" s="177" t="s">
        <v>88</v>
      </c>
    </row>
    <row r="15" spans="2:56" s="1" customFormat="1" ht="10.9" customHeight="1">
      <c r="B15" s="28"/>
      <c r="L15" s="28"/>
      <c r="AZ15" s="177" t="s">
        <v>554</v>
      </c>
      <c r="BA15" s="177" t="s">
        <v>555</v>
      </c>
      <c r="BB15" s="177" t="s">
        <v>1</v>
      </c>
      <c r="BC15" s="177" t="s">
        <v>556</v>
      </c>
      <c r="BD15" s="177" t="s">
        <v>88</v>
      </c>
    </row>
    <row r="16" spans="2:56" s="1" customFormat="1" ht="12" customHeight="1">
      <c r="B16" s="28"/>
      <c r="D16" s="25" t="s">
        <v>21</v>
      </c>
      <c r="I16" s="25" t="s">
        <v>22</v>
      </c>
      <c r="J16" s="23" t="s">
        <v>1</v>
      </c>
      <c r="L16" s="28"/>
      <c r="AZ16" s="177" t="s">
        <v>557</v>
      </c>
      <c r="BA16" s="177" t="s">
        <v>558</v>
      </c>
      <c r="BB16" s="177" t="s">
        <v>1</v>
      </c>
      <c r="BC16" s="177" t="s">
        <v>429</v>
      </c>
      <c r="BD16" s="177" t="s">
        <v>88</v>
      </c>
    </row>
    <row r="17" spans="2:56" s="1" customFormat="1" ht="18" customHeight="1">
      <c r="B17" s="28"/>
      <c r="E17" s="23" t="str">
        <f>'Rekapitulace stavby'!E11</f>
        <v>Královehradecký kraj,Pivovarské nám.1245 H.Králové</v>
      </c>
      <c r="I17" s="25" t="s">
        <v>23</v>
      </c>
      <c r="J17" s="23" t="s">
        <v>1</v>
      </c>
      <c r="L17" s="28"/>
      <c r="AZ17" s="177" t="s">
        <v>559</v>
      </c>
      <c r="BA17" s="177" t="s">
        <v>560</v>
      </c>
      <c r="BB17" s="177" t="s">
        <v>1</v>
      </c>
      <c r="BC17" s="177" t="s">
        <v>561</v>
      </c>
      <c r="BD17" s="177" t="s">
        <v>88</v>
      </c>
    </row>
    <row r="18" spans="2:56" s="1" customFormat="1" ht="7" customHeight="1">
      <c r="B18" s="28"/>
      <c r="L18" s="28"/>
      <c r="AZ18" s="177" t="s">
        <v>562</v>
      </c>
      <c r="BA18" s="177" t="s">
        <v>563</v>
      </c>
      <c r="BB18" s="177" t="s">
        <v>1</v>
      </c>
      <c r="BC18" s="177" t="s">
        <v>564</v>
      </c>
      <c r="BD18" s="177" t="s">
        <v>88</v>
      </c>
    </row>
    <row r="19" spans="2:56" s="1" customFormat="1" ht="12" customHeight="1">
      <c r="B19" s="28"/>
      <c r="D19" s="25" t="s">
        <v>24</v>
      </c>
      <c r="I19" s="25" t="s">
        <v>22</v>
      </c>
      <c r="J19" s="23" t="s">
        <v>1</v>
      </c>
      <c r="L19" s="28"/>
    </row>
    <row r="20" spans="2:56" s="1" customFormat="1" ht="18" customHeight="1">
      <c r="B20" s="28"/>
      <c r="E20" s="23" t="str">
        <f>'Rekapitulace stavby'!E14</f>
        <v>VZ</v>
      </c>
      <c r="I20" s="25" t="s">
        <v>23</v>
      </c>
      <c r="J20" s="23" t="s">
        <v>1</v>
      </c>
      <c r="L20" s="28"/>
    </row>
    <row r="21" spans="2:56" s="1" customFormat="1" ht="7" customHeight="1">
      <c r="B21" s="28"/>
      <c r="L21" s="28"/>
    </row>
    <row r="22" spans="2:56" s="1" customFormat="1" ht="12" customHeight="1">
      <c r="B22" s="28"/>
      <c r="D22" s="25" t="s">
        <v>26</v>
      </c>
      <c r="I22" s="25" t="s">
        <v>22</v>
      </c>
      <c r="J22" s="23" t="s">
        <v>1</v>
      </c>
      <c r="L22" s="28"/>
    </row>
    <row r="23" spans="2:56" s="1" customFormat="1" ht="18" customHeight="1">
      <c r="B23" s="28"/>
      <c r="E23" s="23" t="str">
        <f>'Rekapitulace stavby'!E17</f>
        <v>Proxion, Hurdálková 206 547 01 Náchod</v>
      </c>
      <c r="I23" s="25" t="s">
        <v>23</v>
      </c>
      <c r="J23" s="23" t="s">
        <v>1</v>
      </c>
      <c r="L23" s="28"/>
    </row>
    <row r="24" spans="2:56" s="1" customFormat="1" ht="7" customHeight="1">
      <c r="B24" s="28"/>
      <c r="L24" s="28"/>
    </row>
    <row r="25" spans="2:56" s="1" customFormat="1" ht="12" customHeight="1">
      <c r="B25" s="28"/>
      <c r="D25" s="25" t="s">
        <v>28</v>
      </c>
      <c r="I25" s="25" t="s">
        <v>22</v>
      </c>
      <c r="J25" s="23" t="s">
        <v>29</v>
      </c>
      <c r="L25" s="28"/>
    </row>
    <row r="26" spans="2:56" s="1" customFormat="1" ht="18" customHeight="1">
      <c r="B26" s="28"/>
      <c r="E26" s="23" t="s">
        <v>30</v>
      </c>
      <c r="I26" s="25" t="s">
        <v>23</v>
      </c>
      <c r="J26" s="23" t="s">
        <v>1</v>
      </c>
      <c r="L26" s="28"/>
    </row>
    <row r="27" spans="2:56" s="1" customFormat="1" ht="7" customHeight="1">
      <c r="B27" s="28"/>
      <c r="L27" s="28"/>
    </row>
    <row r="28" spans="2:56" s="1" customFormat="1" ht="12" customHeight="1">
      <c r="B28" s="28"/>
      <c r="D28" s="25" t="s">
        <v>31</v>
      </c>
      <c r="L28" s="28"/>
    </row>
    <row r="29" spans="2:56" s="7" customFormat="1" ht="16.399999999999999" customHeight="1">
      <c r="B29" s="90"/>
      <c r="E29" s="995" t="s">
        <v>1</v>
      </c>
      <c r="F29" s="995"/>
      <c r="G29" s="995"/>
      <c r="H29" s="995"/>
      <c r="L29" s="90"/>
    </row>
    <row r="30" spans="2:56" s="1" customFormat="1" ht="7" customHeight="1">
      <c r="B30" s="28"/>
      <c r="L30" s="28"/>
    </row>
    <row r="31" spans="2:56" s="1" customFormat="1" ht="7" customHeight="1">
      <c r="B31" s="28"/>
      <c r="D31" s="49"/>
      <c r="E31" s="49"/>
      <c r="F31" s="49"/>
      <c r="G31" s="49"/>
      <c r="H31" s="49"/>
      <c r="I31" s="49"/>
      <c r="J31" s="49"/>
      <c r="K31" s="49"/>
      <c r="L31" s="28"/>
    </row>
    <row r="32" spans="2:56" s="1" customFormat="1" ht="25.4" customHeight="1">
      <c r="B32" s="28"/>
      <c r="D32" s="91" t="s">
        <v>32</v>
      </c>
      <c r="J32" s="62">
        <f>ROUND(J146, 2)</f>
        <v>0</v>
      </c>
      <c r="L32" s="28"/>
    </row>
    <row r="33" spans="2:12" s="1" customFormat="1" ht="7" customHeight="1">
      <c r="B33" s="28"/>
      <c r="D33" s="49"/>
      <c r="E33" s="49"/>
      <c r="F33" s="49"/>
      <c r="G33" s="49"/>
      <c r="H33" s="49"/>
      <c r="I33" s="49"/>
      <c r="J33" s="49"/>
      <c r="K33" s="49"/>
      <c r="L33" s="28"/>
    </row>
    <row r="34" spans="2:12" s="1" customFormat="1" ht="14.5" customHeight="1">
      <c r="B34" s="28"/>
      <c r="F34" s="31" t="s">
        <v>34</v>
      </c>
      <c r="I34" s="31" t="s">
        <v>33</v>
      </c>
      <c r="J34" s="31" t="s">
        <v>35</v>
      </c>
      <c r="L34" s="28"/>
    </row>
    <row r="35" spans="2:12" s="1" customFormat="1" ht="14.5" customHeight="1">
      <c r="B35" s="28"/>
      <c r="D35" s="51" t="s">
        <v>36</v>
      </c>
      <c r="E35" s="25" t="s">
        <v>37</v>
      </c>
      <c r="F35" s="82">
        <f>ROUND((SUM(BE146:BE977)),  2)</f>
        <v>0</v>
      </c>
      <c r="I35" s="92">
        <v>0.21</v>
      </c>
      <c r="J35" s="82">
        <f>ROUND(((SUM(BE146:BE977))*I35),  2)</f>
        <v>0</v>
      </c>
      <c r="L35" s="28"/>
    </row>
    <row r="36" spans="2:12" s="1" customFormat="1" ht="14.5" customHeight="1">
      <c r="B36" s="28"/>
      <c r="E36" s="25" t="s">
        <v>38</v>
      </c>
      <c r="F36" s="82">
        <f>ROUND((SUM(BF146:BF977)),  2)</f>
        <v>0</v>
      </c>
      <c r="I36" s="92">
        <v>0.12</v>
      </c>
      <c r="J36" s="82">
        <f>ROUND(((SUM(BF146:BF977))*I36),  2)</f>
        <v>0</v>
      </c>
      <c r="L36" s="28"/>
    </row>
    <row r="37" spans="2:12" s="1" customFormat="1" ht="14.5" hidden="1" customHeight="1">
      <c r="B37" s="28"/>
      <c r="E37" s="25" t="s">
        <v>39</v>
      </c>
      <c r="F37" s="82">
        <f>ROUND((SUM(BG146:BG977)),  2)</f>
        <v>0</v>
      </c>
      <c r="I37" s="92">
        <v>0.21</v>
      </c>
      <c r="J37" s="82">
        <f>0</f>
        <v>0</v>
      </c>
      <c r="L37" s="28"/>
    </row>
    <row r="38" spans="2:12" s="1" customFormat="1" ht="14.5" hidden="1" customHeight="1">
      <c r="B38" s="28"/>
      <c r="E38" s="25" t="s">
        <v>40</v>
      </c>
      <c r="F38" s="82">
        <f>ROUND((SUM(BH146:BH977)),  2)</f>
        <v>0</v>
      </c>
      <c r="I38" s="92">
        <v>0.12</v>
      </c>
      <c r="J38" s="82">
        <f>0</f>
        <v>0</v>
      </c>
      <c r="L38" s="28"/>
    </row>
    <row r="39" spans="2:12" s="1" customFormat="1" ht="14.5" hidden="1" customHeight="1">
      <c r="B39" s="28"/>
      <c r="E39" s="25" t="s">
        <v>41</v>
      </c>
      <c r="F39" s="82">
        <f>ROUND((SUM(BI146:BI977)),  2)</f>
        <v>0</v>
      </c>
      <c r="I39" s="92">
        <v>0</v>
      </c>
      <c r="J39" s="82">
        <f>0</f>
        <v>0</v>
      </c>
      <c r="L39" s="28"/>
    </row>
    <row r="40" spans="2:12" s="1" customFormat="1" ht="7" customHeight="1">
      <c r="B40" s="28"/>
      <c r="L40" s="28"/>
    </row>
    <row r="41" spans="2:12" s="1" customFormat="1" ht="25.4" customHeight="1">
      <c r="B41" s="28"/>
      <c r="D41" s="871" t="s">
        <v>42</v>
      </c>
      <c r="E41" s="872"/>
      <c r="F41" s="872"/>
      <c r="G41" s="873" t="s">
        <v>43</v>
      </c>
      <c r="H41" s="874" t="s">
        <v>44</v>
      </c>
      <c r="I41" s="872"/>
      <c r="J41" s="875">
        <f>SUM(J32:J39)</f>
        <v>0</v>
      </c>
      <c r="K41" s="876"/>
      <c r="L41" s="28"/>
    </row>
    <row r="42" spans="2:12" s="1" customFormat="1" ht="14.5" customHeight="1">
      <c r="B42" s="28"/>
      <c r="L42" s="28"/>
    </row>
    <row r="43" spans="2:12" ht="14.5" customHeight="1">
      <c r="B43" s="19"/>
      <c r="L43" s="19"/>
    </row>
    <row r="44" spans="2:12" ht="14.5" customHeight="1">
      <c r="B44" s="19"/>
      <c r="L44" s="19"/>
    </row>
    <row r="45" spans="2:12" ht="14.5" customHeight="1">
      <c r="B45" s="19"/>
      <c r="L45" s="19"/>
    </row>
    <row r="46" spans="2:12" ht="14.5" customHeight="1">
      <c r="B46" s="19"/>
      <c r="L46" s="19"/>
    </row>
    <row r="47" spans="2:12" ht="14.5" customHeight="1">
      <c r="B47" s="19"/>
      <c r="L47" s="19"/>
    </row>
    <row r="48" spans="2:12" ht="14.5" customHeight="1">
      <c r="B48" s="19"/>
      <c r="L48" s="19"/>
    </row>
    <row r="49" spans="2:12" ht="14.5" customHeight="1">
      <c r="B49" s="19"/>
      <c r="L49" s="19"/>
    </row>
    <row r="50" spans="2:12" s="1" customFormat="1" ht="14.5" customHeight="1">
      <c r="B50" s="28"/>
      <c r="D50" s="37" t="s">
        <v>45</v>
      </c>
      <c r="E50" s="38"/>
      <c r="F50" s="38"/>
      <c r="G50" s="37" t="s">
        <v>46</v>
      </c>
      <c r="H50" s="38"/>
      <c r="I50" s="38"/>
      <c r="J50" s="38"/>
      <c r="K50" s="38"/>
      <c r="L50" s="28"/>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5">
      <c r="B61" s="28"/>
      <c r="D61" s="39" t="s">
        <v>47</v>
      </c>
      <c r="E61" s="30"/>
      <c r="F61" s="99" t="s">
        <v>48</v>
      </c>
      <c r="G61" s="39" t="s">
        <v>47</v>
      </c>
      <c r="H61" s="30"/>
      <c r="I61" s="30"/>
      <c r="J61" s="100" t="s">
        <v>48</v>
      </c>
      <c r="K61" s="30"/>
      <c r="L61" s="28"/>
    </row>
    <row r="62" spans="2:12">
      <c r="B62" s="19"/>
      <c r="L62" s="19"/>
    </row>
    <row r="63" spans="2:12">
      <c r="B63" s="19"/>
      <c r="L63" s="19"/>
    </row>
    <row r="64" spans="2:12">
      <c r="B64" s="19"/>
      <c r="L64" s="19"/>
    </row>
    <row r="65" spans="2:12" s="1" customFormat="1" ht="13">
      <c r="B65" s="28"/>
      <c r="D65" s="37" t="s">
        <v>49</v>
      </c>
      <c r="E65" s="38"/>
      <c r="F65" s="38"/>
      <c r="G65" s="37" t="s">
        <v>50</v>
      </c>
      <c r="H65" s="38"/>
      <c r="I65" s="38"/>
      <c r="J65" s="38"/>
      <c r="K65" s="38"/>
      <c r="L65" s="28"/>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5">
      <c r="B76" s="28"/>
      <c r="D76" s="39" t="s">
        <v>47</v>
      </c>
      <c r="E76" s="30"/>
      <c r="F76" s="99" t="s">
        <v>48</v>
      </c>
      <c r="G76" s="39" t="s">
        <v>47</v>
      </c>
      <c r="H76" s="30"/>
      <c r="I76" s="30"/>
      <c r="J76" s="100" t="s">
        <v>48</v>
      </c>
      <c r="K76" s="30"/>
      <c r="L76" s="28"/>
    </row>
    <row r="77" spans="2:12" s="1" customFormat="1" ht="14.5" customHeight="1">
      <c r="B77" s="40"/>
      <c r="C77" s="41"/>
      <c r="D77" s="41"/>
      <c r="E77" s="41"/>
      <c r="F77" s="41"/>
      <c r="G77" s="41"/>
      <c r="H77" s="41"/>
      <c r="I77" s="41"/>
      <c r="J77" s="41"/>
      <c r="K77" s="41"/>
      <c r="L77" s="28"/>
    </row>
    <row r="81" spans="2:12" s="1" customFormat="1" ht="7" customHeight="1">
      <c r="B81" s="42"/>
      <c r="C81" s="43"/>
      <c r="D81" s="43"/>
      <c r="E81" s="43"/>
      <c r="F81" s="43"/>
      <c r="G81" s="43"/>
      <c r="H81" s="43"/>
      <c r="I81" s="43"/>
      <c r="J81" s="43"/>
      <c r="K81" s="43"/>
      <c r="L81" s="28"/>
    </row>
    <row r="82" spans="2:12" s="1" customFormat="1" ht="25" customHeight="1">
      <c r="B82" s="28"/>
      <c r="C82" s="20" t="s">
        <v>130</v>
      </c>
      <c r="L82" s="28"/>
    </row>
    <row r="83" spans="2:12" s="1" customFormat="1" ht="7" customHeight="1">
      <c r="B83" s="28"/>
      <c r="L83" s="28"/>
    </row>
    <row r="84" spans="2:12" s="1" customFormat="1" ht="12" customHeight="1">
      <c r="B84" s="28"/>
      <c r="C84" s="25" t="s">
        <v>14</v>
      </c>
      <c r="L84" s="28"/>
    </row>
    <row r="85" spans="2:12" s="1" customFormat="1" ht="27.75" customHeight="1">
      <c r="B85" s="28"/>
      <c r="E85" s="1007" t="str">
        <f>E7</f>
        <v>DOMOV SENIORŮ BOROHRÁDEK PŘÍSTAVBA A STAVEBNÍ ÚPRAVY</v>
      </c>
      <c r="F85" s="1008"/>
      <c r="G85" s="1008"/>
      <c r="H85" s="1008"/>
      <c r="L85" s="28"/>
    </row>
    <row r="86" spans="2:12" ht="12" customHeight="1">
      <c r="B86" s="19"/>
      <c r="C86" s="25" t="s">
        <v>128</v>
      </c>
      <c r="L86" s="19"/>
    </row>
    <row r="87" spans="2:12" s="1" customFormat="1" ht="16.399999999999999" customHeight="1">
      <c r="B87" s="28"/>
      <c r="E87" s="1007" t="s">
        <v>202</v>
      </c>
      <c r="F87" s="1009"/>
      <c r="G87" s="1009"/>
      <c r="H87" s="1009"/>
      <c r="L87" s="28"/>
    </row>
    <row r="88" spans="2:12" s="1" customFormat="1" ht="12" customHeight="1">
      <c r="B88" s="28"/>
      <c r="C88" s="25" t="s">
        <v>203</v>
      </c>
      <c r="L88" s="28"/>
    </row>
    <row r="89" spans="2:12" s="1" customFormat="1" ht="16.399999999999999" customHeight="1">
      <c r="B89" s="28"/>
      <c r="E89" s="1003" t="str">
        <f>E11</f>
        <v>SO 02.02. - Stavební práce</v>
      </c>
      <c r="F89" s="1009"/>
      <c r="G89" s="1009"/>
      <c r="H89" s="1009"/>
      <c r="L89" s="28"/>
    </row>
    <row r="90" spans="2:12" s="1" customFormat="1" ht="7" customHeight="1">
      <c r="B90" s="28"/>
      <c r="L90" s="28"/>
    </row>
    <row r="91" spans="2:12" s="1" customFormat="1" ht="12" customHeight="1">
      <c r="B91" s="28"/>
      <c r="C91" s="25" t="s">
        <v>18</v>
      </c>
      <c r="F91" s="23" t="str">
        <f>F14</f>
        <v>DpS Borohrádek, st.p.č.243,722,p.p.č.187</v>
      </c>
      <c r="I91" s="25" t="s">
        <v>19</v>
      </c>
      <c r="J91" s="48" t="str">
        <f>IF(J14="","",J14)</f>
        <v>10. 6. 2024</v>
      </c>
      <c r="L91" s="28"/>
    </row>
    <row r="92" spans="2:12" s="1" customFormat="1" ht="7" customHeight="1">
      <c r="B92" s="28"/>
      <c r="L92" s="28"/>
    </row>
    <row r="93" spans="2:12" s="1" customFormat="1" ht="15.4" customHeight="1">
      <c r="B93" s="28"/>
      <c r="C93" s="25" t="s">
        <v>21</v>
      </c>
      <c r="F93" s="23" t="str">
        <f>E17</f>
        <v>Královehradecký kraj,Pivovarské nám.1245 H.Králové</v>
      </c>
      <c r="I93" s="25" t="s">
        <v>26</v>
      </c>
      <c r="J93" s="26" t="str">
        <f>E23</f>
        <v>Proxion, Hurdálková 206 547 01 Náchod</v>
      </c>
      <c r="L93" s="28"/>
    </row>
    <row r="94" spans="2:12" s="1" customFormat="1" ht="15.4" customHeight="1">
      <c r="B94" s="28"/>
      <c r="C94" s="25" t="s">
        <v>24</v>
      </c>
      <c r="F94" s="23" t="str">
        <f>IF(E20="","",E20)</f>
        <v>VZ</v>
      </c>
      <c r="I94" s="25" t="s">
        <v>28</v>
      </c>
      <c r="J94" s="26" t="str">
        <f>E26</f>
        <v>Ivan Mezera</v>
      </c>
      <c r="L94" s="28"/>
    </row>
    <row r="95" spans="2:12" s="1" customFormat="1" ht="10.4" customHeight="1">
      <c r="B95" s="28"/>
      <c r="L95" s="28"/>
    </row>
    <row r="96" spans="2:12" s="1" customFormat="1" ht="29.25" customHeight="1">
      <c r="B96" s="28"/>
      <c r="C96" s="144" t="s">
        <v>131</v>
      </c>
      <c r="J96" s="877" t="s">
        <v>132</v>
      </c>
      <c r="L96" s="28"/>
    </row>
    <row r="97" spans="2:47" s="1" customFormat="1" ht="10.4" customHeight="1">
      <c r="B97" s="28"/>
      <c r="L97" s="28"/>
    </row>
    <row r="98" spans="2:47" s="1" customFormat="1" ht="22.9" customHeight="1">
      <c r="B98" s="28"/>
      <c r="C98" s="103" t="s">
        <v>133</v>
      </c>
      <c r="J98" s="62">
        <f>J146</f>
        <v>0</v>
      </c>
      <c r="L98" s="28"/>
      <c r="AU98" s="16" t="s">
        <v>134</v>
      </c>
    </row>
    <row r="99" spans="2:47" s="8" customFormat="1" ht="25" customHeight="1">
      <c r="B99" s="104"/>
      <c r="D99" s="105" t="s">
        <v>248</v>
      </c>
      <c r="E99" s="106"/>
      <c r="F99" s="106"/>
      <c r="G99" s="106"/>
      <c r="H99" s="106"/>
      <c r="I99" s="106"/>
      <c r="J99" s="107">
        <f>J147</f>
        <v>0</v>
      </c>
      <c r="L99" s="104"/>
    </row>
    <row r="100" spans="2:47" s="9" customFormat="1" ht="19.899999999999999" customHeight="1">
      <c r="B100" s="108"/>
      <c r="D100" s="109" t="s">
        <v>565</v>
      </c>
      <c r="E100" s="110"/>
      <c r="F100" s="110"/>
      <c r="G100" s="110"/>
      <c r="H100" s="110"/>
      <c r="I100" s="110"/>
      <c r="J100" s="111">
        <f>J148</f>
        <v>0</v>
      </c>
      <c r="L100" s="108"/>
    </row>
    <row r="101" spans="2:47" s="9" customFormat="1" ht="19.899999999999999" customHeight="1">
      <c r="B101" s="108"/>
      <c r="D101" s="109" t="s">
        <v>566</v>
      </c>
      <c r="E101" s="110"/>
      <c r="F101" s="110"/>
      <c r="G101" s="110"/>
      <c r="H101" s="110"/>
      <c r="I101" s="110"/>
      <c r="J101" s="111">
        <f>J229</f>
        <v>0</v>
      </c>
      <c r="L101" s="108"/>
    </row>
    <row r="102" spans="2:47" s="9" customFormat="1" ht="19.899999999999999" customHeight="1">
      <c r="B102" s="108"/>
      <c r="D102" s="109" t="s">
        <v>293</v>
      </c>
      <c r="E102" s="110"/>
      <c r="F102" s="110"/>
      <c r="G102" s="110"/>
      <c r="H102" s="110"/>
      <c r="I102" s="110"/>
      <c r="J102" s="111">
        <f>J287</f>
        <v>0</v>
      </c>
      <c r="L102" s="108"/>
    </row>
    <row r="103" spans="2:47" s="9" customFormat="1" ht="19.899999999999999" customHeight="1">
      <c r="B103" s="108"/>
      <c r="D103" s="109" t="s">
        <v>567</v>
      </c>
      <c r="E103" s="110"/>
      <c r="F103" s="110"/>
      <c r="G103" s="110"/>
      <c r="H103" s="110"/>
      <c r="I103" s="110"/>
      <c r="J103" s="111">
        <f>J354</f>
        <v>0</v>
      </c>
      <c r="L103" s="108"/>
    </row>
    <row r="104" spans="2:47" s="9" customFormat="1" ht="19.899999999999999" customHeight="1">
      <c r="B104" s="108"/>
      <c r="D104" s="109" t="s">
        <v>294</v>
      </c>
      <c r="E104" s="110"/>
      <c r="F104" s="110"/>
      <c r="G104" s="110"/>
      <c r="H104" s="110"/>
      <c r="I104" s="110"/>
      <c r="J104" s="111">
        <f>J394</f>
        <v>0</v>
      </c>
      <c r="L104" s="108"/>
    </row>
    <row r="105" spans="2:47" s="9" customFormat="1" ht="19.899999999999999" customHeight="1">
      <c r="B105" s="108"/>
      <c r="D105" s="109" t="s">
        <v>249</v>
      </c>
      <c r="E105" s="110"/>
      <c r="F105" s="110"/>
      <c r="G105" s="110"/>
      <c r="H105" s="110"/>
      <c r="I105" s="110"/>
      <c r="J105" s="111">
        <f>J533</f>
        <v>0</v>
      </c>
      <c r="L105" s="108"/>
    </row>
    <row r="106" spans="2:47" s="9" customFormat="1" ht="19.899999999999999" customHeight="1">
      <c r="B106" s="108"/>
      <c r="D106" s="109" t="s">
        <v>295</v>
      </c>
      <c r="E106" s="110"/>
      <c r="F106" s="110"/>
      <c r="G106" s="110"/>
      <c r="H106" s="110"/>
      <c r="I106" s="110"/>
      <c r="J106" s="111">
        <f>J590</f>
        <v>0</v>
      </c>
      <c r="L106" s="108"/>
    </row>
    <row r="107" spans="2:47" s="8" customFormat="1" ht="25" customHeight="1">
      <c r="B107" s="104"/>
      <c r="D107" s="105" t="s">
        <v>296</v>
      </c>
      <c r="E107" s="106"/>
      <c r="F107" s="106"/>
      <c r="G107" s="106"/>
      <c r="H107" s="106"/>
      <c r="I107" s="106"/>
      <c r="J107" s="107">
        <f>J593</f>
        <v>0</v>
      </c>
      <c r="L107" s="104"/>
    </row>
    <row r="108" spans="2:47" s="9" customFormat="1" ht="19.899999999999999" customHeight="1">
      <c r="B108" s="108"/>
      <c r="D108" s="109" t="s">
        <v>297</v>
      </c>
      <c r="E108" s="110"/>
      <c r="F108" s="110"/>
      <c r="G108" s="110"/>
      <c r="H108" s="110"/>
      <c r="I108" s="110"/>
      <c r="J108" s="111">
        <f>J594</f>
        <v>0</v>
      </c>
      <c r="L108" s="108"/>
    </row>
    <row r="109" spans="2:47" s="9" customFormat="1" ht="19.899999999999999" customHeight="1">
      <c r="B109" s="108"/>
      <c r="D109" s="109" t="s">
        <v>298</v>
      </c>
      <c r="E109" s="110"/>
      <c r="F109" s="110"/>
      <c r="G109" s="110"/>
      <c r="H109" s="110"/>
      <c r="I109" s="110"/>
      <c r="J109" s="111">
        <f>J619</f>
        <v>0</v>
      </c>
      <c r="L109" s="108"/>
    </row>
    <row r="110" spans="2:47" s="9" customFormat="1" ht="19.899999999999999" customHeight="1">
      <c r="B110" s="108"/>
      <c r="D110" s="109" t="s">
        <v>299</v>
      </c>
      <c r="E110" s="110"/>
      <c r="F110" s="110"/>
      <c r="G110" s="110"/>
      <c r="H110" s="110"/>
      <c r="I110" s="110"/>
      <c r="J110" s="111">
        <f>J664</f>
        <v>0</v>
      </c>
      <c r="L110" s="108"/>
    </row>
    <row r="111" spans="2:47" s="9" customFormat="1" ht="19.899999999999999" customHeight="1">
      <c r="B111" s="108"/>
      <c r="D111" s="109" t="s">
        <v>568</v>
      </c>
      <c r="E111" s="110"/>
      <c r="F111" s="110"/>
      <c r="G111" s="110"/>
      <c r="H111" s="110"/>
      <c r="I111" s="110"/>
      <c r="J111" s="111">
        <f>J709</f>
        <v>0</v>
      </c>
      <c r="L111" s="108"/>
    </row>
    <row r="112" spans="2:47" s="9" customFormat="1" ht="19.899999999999999" customHeight="1">
      <c r="B112" s="108"/>
      <c r="D112" s="109" t="s">
        <v>569</v>
      </c>
      <c r="E112" s="110"/>
      <c r="F112" s="110"/>
      <c r="G112" s="110"/>
      <c r="H112" s="110"/>
      <c r="I112" s="110"/>
      <c r="J112" s="111">
        <f>J715</f>
        <v>0</v>
      </c>
      <c r="L112" s="108"/>
    </row>
    <row r="113" spans="2:12" s="9" customFormat="1" ht="19.899999999999999" customHeight="1">
      <c r="B113" s="108"/>
      <c r="D113" s="109" t="s">
        <v>300</v>
      </c>
      <c r="E113" s="110"/>
      <c r="F113" s="110"/>
      <c r="G113" s="110"/>
      <c r="H113" s="110"/>
      <c r="I113" s="110"/>
      <c r="J113" s="111">
        <f>J724</f>
        <v>0</v>
      </c>
      <c r="L113" s="108"/>
    </row>
    <row r="114" spans="2:12" s="9" customFormat="1" ht="19.899999999999999" customHeight="1">
      <c r="B114" s="108"/>
      <c r="D114" s="109" t="s">
        <v>570</v>
      </c>
      <c r="E114" s="110"/>
      <c r="F114" s="110"/>
      <c r="G114" s="110"/>
      <c r="H114" s="110"/>
      <c r="I114" s="110"/>
      <c r="J114" s="111">
        <f>J756</f>
        <v>0</v>
      </c>
      <c r="L114" s="108"/>
    </row>
    <row r="115" spans="2:12" s="9" customFormat="1" ht="19.899999999999999" customHeight="1">
      <c r="B115" s="108"/>
      <c r="D115" s="109" t="s">
        <v>301</v>
      </c>
      <c r="E115" s="110"/>
      <c r="F115" s="110"/>
      <c r="G115" s="110"/>
      <c r="H115" s="110"/>
      <c r="I115" s="110"/>
      <c r="J115" s="111">
        <f>J778</f>
        <v>0</v>
      </c>
      <c r="L115" s="108"/>
    </row>
    <row r="116" spans="2:12" s="9" customFormat="1" ht="19.899999999999999" customHeight="1">
      <c r="B116" s="108"/>
      <c r="D116" s="109" t="s">
        <v>302</v>
      </c>
      <c r="E116" s="110"/>
      <c r="F116" s="110"/>
      <c r="G116" s="110"/>
      <c r="H116" s="110"/>
      <c r="I116" s="110"/>
      <c r="J116" s="111">
        <f>J875</f>
        <v>0</v>
      </c>
      <c r="L116" s="108"/>
    </row>
    <row r="117" spans="2:12" s="9" customFormat="1" ht="19.899999999999999" customHeight="1">
      <c r="B117" s="108"/>
      <c r="D117" s="109" t="s">
        <v>571</v>
      </c>
      <c r="E117" s="110"/>
      <c r="F117" s="110"/>
      <c r="G117" s="110"/>
      <c r="H117" s="110"/>
      <c r="I117" s="110"/>
      <c r="J117" s="111">
        <f>J913</f>
        <v>0</v>
      </c>
      <c r="L117" s="108"/>
    </row>
    <row r="118" spans="2:12" s="9" customFormat="1" ht="19.899999999999999" customHeight="1">
      <c r="B118" s="108"/>
      <c r="D118" s="109" t="s">
        <v>572</v>
      </c>
      <c r="E118" s="110"/>
      <c r="F118" s="110"/>
      <c r="G118" s="110"/>
      <c r="H118" s="110"/>
      <c r="I118" s="110"/>
      <c r="J118" s="111">
        <f>J926</f>
        <v>0</v>
      </c>
      <c r="L118" s="108"/>
    </row>
    <row r="119" spans="2:12" s="9" customFormat="1" ht="19.899999999999999" customHeight="1">
      <c r="B119" s="108"/>
      <c r="D119" s="109" t="s">
        <v>573</v>
      </c>
      <c r="E119" s="110"/>
      <c r="F119" s="110"/>
      <c r="G119" s="110"/>
      <c r="H119" s="110"/>
      <c r="I119" s="110"/>
      <c r="J119" s="111">
        <f>J944</f>
        <v>0</v>
      </c>
      <c r="L119" s="108"/>
    </row>
    <row r="120" spans="2:12" s="9" customFormat="1" ht="19.899999999999999" customHeight="1">
      <c r="B120" s="108"/>
      <c r="D120" s="109" t="s">
        <v>574</v>
      </c>
      <c r="E120" s="110"/>
      <c r="F120" s="110"/>
      <c r="G120" s="110"/>
      <c r="H120" s="110"/>
      <c r="I120" s="110"/>
      <c r="J120" s="111">
        <f>J962</f>
        <v>0</v>
      </c>
      <c r="L120" s="108"/>
    </row>
    <row r="121" spans="2:12" s="8" customFormat="1" ht="25" customHeight="1">
      <c r="B121" s="104"/>
      <c r="D121" s="105" t="s">
        <v>575</v>
      </c>
      <c r="E121" s="106"/>
      <c r="F121" s="106"/>
      <c r="G121" s="106"/>
      <c r="H121" s="106"/>
      <c r="I121" s="106"/>
      <c r="J121" s="107">
        <f>J969</f>
        <v>0</v>
      </c>
      <c r="L121" s="104"/>
    </row>
    <row r="122" spans="2:12" s="9" customFormat="1" ht="19.899999999999999" customHeight="1">
      <c r="B122" s="108"/>
      <c r="D122" s="109" t="s">
        <v>576</v>
      </c>
      <c r="E122" s="110"/>
      <c r="F122" s="110"/>
      <c r="G122" s="110"/>
      <c r="H122" s="110"/>
      <c r="I122" s="110"/>
      <c r="J122" s="111">
        <f>J970</f>
        <v>0</v>
      </c>
      <c r="L122" s="108"/>
    </row>
    <row r="123" spans="2:12" s="8" customFormat="1" ht="25" customHeight="1">
      <c r="B123" s="104"/>
      <c r="D123" s="105" t="s">
        <v>205</v>
      </c>
      <c r="E123" s="106"/>
      <c r="F123" s="106"/>
      <c r="G123" s="106"/>
      <c r="H123" s="106"/>
      <c r="I123" s="106"/>
      <c r="J123" s="107">
        <f>J973</f>
        <v>0</v>
      </c>
      <c r="L123" s="104"/>
    </row>
    <row r="124" spans="2:12" s="8" customFormat="1" ht="25" customHeight="1">
      <c r="B124" s="104"/>
      <c r="D124" s="105" t="s">
        <v>206</v>
      </c>
      <c r="E124" s="106"/>
      <c r="F124" s="106"/>
      <c r="G124" s="106"/>
      <c r="H124" s="106"/>
      <c r="I124" s="106"/>
      <c r="J124" s="107">
        <f>J975</f>
        <v>0</v>
      </c>
      <c r="L124" s="104"/>
    </row>
    <row r="125" spans="2:12" s="1" customFormat="1" ht="21.75" customHeight="1">
      <c r="B125" s="28"/>
      <c r="L125" s="28"/>
    </row>
    <row r="126" spans="2:12" s="1" customFormat="1" ht="7" customHeight="1">
      <c r="B126" s="40"/>
      <c r="C126" s="41"/>
      <c r="D126" s="41"/>
      <c r="E126" s="41"/>
      <c r="F126" s="41"/>
      <c r="G126" s="41"/>
      <c r="H126" s="41"/>
      <c r="I126" s="41"/>
      <c r="J126" s="41"/>
      <c r="K126" s="41"/>
      <c r="L126" s="28"/>
    </row>
    <row r="130" spans="2:12" s="1" customFormat="1" ht="7" customHeight="1">
      <c r="B130" s="42"/>
      <c r="C130" s="43"/>
      <c r="D130" s="43"/>
      <c r="E130" s="43"/>
      <c r="F130" s="43"/>
      <c r="G130" s="43"/>
      <c r="H130" s="43"/>
      <c r="I130" s="43"/>
      <c r="J130" s="43"/>
      <c r="K130" s="43"/>
      <c r="L130" s="28"/>
    </row>
    <row r="131" spans="2:12" s="1" customFormat="1" ht="25" customHeight="1">
      <c r="B131" s="28"/>
      <c r="C131" s="20" t="s">
        <v>141</v>
      </c>
      <c r="L131" s="28"/>
    </row>
    <row r="132" spans="2:12" s="1" customFormat="1" ht="7" customHeight="1">
      <c r="B132" s="28"/>
      <c r="L132" s="28"/>
    </row>
    <row r="133" spans="2:12" s="1" customFormat="1" ht="12" customHeight="1">
      <c r="B133" s="28"/>
      <c r="C133" s="25" t="s">
        <v>14</v>
      </c>
      <c r="L133" s="28"/>
    </row>
    <row r="134" spans="2:12" s="1" customFormat="1" ht="27.75" customHeight="1">
      <c r="B134" s="28"/>
      <c r="E134" s="1007" t="str">
        <f>E7</f>
        <v>DOMOV SENIORŮ BOROHRÁDEK PŘÍSTAVBA A STAVEBNÍ ÚPRAVY</v>
      </c>
      <c r="F134" s="1008"/>
      <c r="G134" s="1008"/>
      <c r="H134" s="1008"/>
      <c r="L134" s="28"/>
    </row>
    <row r="135" spans="2:12" ht="12" customHeight="1">
      <c r="B135" s="19"/>
      <c r="C135" s="25" t="s">
        <v>128</v>
      </c>
      <c r="L135" s="19"/>
    </row>
    <row r="136" spans="2:12" s="1" customFormat="1" ht="16.399999999999999" customHeight="1">
      <c r="B136" s="28"/>
      <c r="E136" s="1007" t="s">
        <v>202</v>
      </c>
      <c r="F136" s="1009"/>
      <c r="G136" s="1009"/>
      <c r="H136" s="1009"/>
      <c r="L136" s="28"/>
    </row>
    <row r="137" spans="2:12" s="1" customFormat="1" ht="12" customHeight="1">
      <c r="B137" s="28"/>
      <c r="C137" s="25" t="s">
        <v>203</v>
      </c>
      <c r="L137" s="28"/>
    </row>
    <row r="138" spans="2:12" s="1" customFormat="1" ht="16.399999999999999" customHeight="1">
      <c r="B138" s="28"/>
      <c r="E138" s="1003" t="str">
        <f>E11</f>
        <v>SO 02.02. - Stavební práce</v>
      </c>
      <c r="F138" s="1009"/>
      <c r="G138" s="1009"/>
      <c r="H138" s="1009"/>
      <c r="L138" s="28"/>
    </row>
    <row r="139" spans="2:12" s="1" customFormat="1" ht="7" customHeight="1">
      <c r="B139" s="28"/>
      <c r="L139" s="28"/>
    </row>
    <row r="140" spans="2:12" s="1" customFormat="1" ht="12" customHeight="1">
      <c r="B140" s="28"/>
      <c r="C140" s="25" t="s">
        <v>18</v>
      </c>
      <c r="F140" s="23" t="str">
        <f>F14</f>
        <v>DpS Borohrádek, st.p.č.243,722,p.p.č.187</v>
      </c>
      <c r="I140" s="25" t="s">
        <v>19</v>
      </c>
      <c r="J140" s="48" t="str">
        <f>IF(J14="","",J14)</f>
        <v>10. 6. 2024</v>
      </c>
      <c r="L140" s="28"/>
    </row>
    <row r="141" spans="2:12" s="1" customFormat="1" ht="7" customHeight="1">
      <c r="B141" s="28"/>
      <c r="L141" s="28"/>
    </row>
    <row r="142" spans="2:12" s="1" customFormat="1" ht="15.4" customHeight="1">
      <c r="B142" s="28"/>
      <c r="C142" s="25" t="s">
        <v>21</v>
      </c>
      <c r="F142" s="23" t="str">
        <f>E17</f>
        <v>Královehradecký kraj,Pivovarské nám.1245 H.Králové</v>
      </c>
      <c r="I142" s="25" t="s">
        <v>26</v>
      </c>
      <c r="J142" s="26" t="str">
        <f>E23</f>
        <v>Proxion, Hurdálková 206 547 01 Náchod</v>
      </c>
      <c r="L142" s="28"/>
    </row>
    <row r="143" spans="2:12" s="1" customFormat="1" ht="15.4" customHeight="1">
      <c r="B143" s="28"/>
      <c r="C143" s="25" t="s">
        <v>24</v>
      </c>
      <c r="F143" s="23" t="str">
        <f>IF(E20="","",E20)</f>
        <v>VZ</v>
      </c>
      <c r="I143" s="25" t="s">
        <v>28</v>
      </c>
      <c r="J143" s="26" t="str">
        <f>E26</f>
        <v>Ivan Mezera</v>
      </c>
      <c r="L143" s="28"/>
    </row>
    <row r="144" spans="2:12" s="1" customFormat="1" ht="10.4" customHeight="1">
      <c r="B144" s="28"/>
      <c r="L144" s="28"/>
    </row>
    <row r="145" spans="2:65" s="10" customFormat="1" ht="29.25" customHeight="1">
      <c r="B145" s="112"/>
      <c r="C145" s="878" t="s">
        <v>142</v>
      </c>
      <c r="D145" s="879" t="s">
        <v>57</v>
      </c>
      <c r="E145" s="879" t="s">
        <v>53</v>
      </c>
      <c r="F145" s="879" t="s">
        <v>54</v>
      </c>
      <c r="G145" s="879" t="s">
        <v>143</v>
      </c>
      <c r="H145" s="879" t="s">
        <v>144</v>
      </c>
      <c r="I145" s="879" t="s">
        <v>145</v>
      </c>
      <c r="J145" s="880" t="s">
        <v>132</v>
      </c>
      <c r="K145" s="893" t="s">
        <v>146</v>
      </c>
      <c r="L145" s="112"/>
      <c r="M145" s="55" t="s">
        <v>1</v>
      </c>
      <c r="N145" s="56" t="s">
        <v>36</v>
      </c>
      <c r="O145" s="56" t="s">
        <v>147</v>
      </c>
      <c r="P145" s="56" t="s">
        <v>148</v>
      </c>
      <c r="Q145" s="56" t="s">
        <v>149</v>
      </c>
      <c r="R145" s="56" t="s">
        <v>150</v>
      </c>
      <c r="S145" s="56" t="s">
        <v>151</v>
      </c>
      <c r="T145" s="57" t="s">
        <v>152</v>
      </c>
    </row>
    <row r="146" spans="2:65" s="1" customFormat="1" ht="22.9" customHeight="1">
      <c r="B146" s="28"/>
      <c r="C146" s="60" t="s">
        <v>153</v>
      </c>
      <c r="J146" s="117">
        <f>BK146</f>
        <v>0</v>
      </c>
      <c r="L146" s="28"/>
      <c r="M146" s="58"/>
      <c r="N146" s="49"/>
      <c r="O146" s="49"/>
      <c r="P146" s="118">
        <f>P147+P593+P969+P973+P975</f>
        <v>4914.1498860000002</v>
      </c>
      <c r="Q146" s="49"/>
      <c r="R146" s="118">
        <f>R147+R593+R969+R973+R975</f>
        <v>269.56059198999998</v>
      </c>
      <c r="S146" s="49"/>
      <c r="T146" s="119">
        <f>T147+T593+T969+T973+T975</f>
        <v>2.4E-2</v>
      </c>
      <c r="AT146" s="16" t="s">
        <v>71</v>
      </c>
      <c r="AU146" s="16" t="s">
        <v>134</v>
      </c>
      <c r="BK146" s="120">
        <f>BK147+BK593+BK969+BK973+BK975</f>
        <v>0</v>
      </c>
    </row>
    <row r="147" spans="2:65" s="11" customFormat="1" ht="25.9" customHeight="1">
      <c r="B147" s="121"/>
      <c r="D147" s="122" t="s">
        <v>71</v>
      </c>
      <c r="E147" s="123" t="s">
        <v>251</v>
      </c>
      <c r="F147" s="123" t="s">
        <v>252</v>
      </c>
      <c r="J147" s="124">
        <f>BK147</f>
        <v>0</v>
      </c>
      <c r="L147" s="121"/>
      <c r="M147" s="125"/>
      <c r="P147" s="126">
        <f>P148+P229+P287+P354+P394+P533+P590</f>
        <v>3409.184291</v>
      </c>
      <c r="R147" s="126">
        <f>R148+R229+R287+R354+R394+R533+R590</f>
        <v>237.50639735999999</v>
      </c>
      <c r="T147" s="127">
        <f>T148+T229+T287+T354+T394+T533+T590</f>
        <v>2.4E-2</v>
      </c>
      <c r="AR147" s="122" t="s">
        <v>80</v>
      </c>
      <c r="AT147" s="128" t="s">
        <v>71</v>
      </c>
      <c r="AU147" s="128" t="s">
        <v>72</v>
      </c>
      <c r="AY147" s="122" t="s">
        <v>157</v>
      </c>
      <c r="BK147" s="129">
        <f>BK148+BK229+BK287+BK354+BK394+BK533+BK590</f>
        <v>0</v>
      </c>
    </row>
    <row r="148" spans="2:65" s="11" customFormat="1" ht="22.9" customHeight="1">
      <c r="B148" s="121"/>
      <c r="D148" s="122" t="s">
        <v>71</v>
      </c>
      <c r="E148" s="130" t="s">
        <v>80</v>
      </c>
      <c r="F148" s="130" t="s">
        <v>577</v>
      </c>
      <c r="J148" s="131">
        <f>BK148</f>
        <v>0</v>
      </c>
      <c r="L148" s="121"/>
      <c r="M148" s="125"/>
      <c r="P148" s="126">
        <f>SUM(P149:P228)</f>
        <v>689.37807400000008</v>
      </c>
      <c r="R148" s="126">
        <f>SUM(R149:R228)</f>
        <v>4.23956</v>
      </c>
      <c r="T148" s="127">
        <f>SUM(T149:T228)</f>
        <v>0</v>
      </c>
      <c r="AR148" s="122" t="s">
        <v>80</v>
      </c>
      <c r="AT148" s="128" t="s">
        <v>71</v>
      </c>
      <c r="AU148" s="128" t="s">
        <v>80</v>
      </c>
      <c r="AY148" s="122" t="s">
        <v>157</v>
      </c>
      <c r="BK148" s="129">
        <f>SUM(BK149:BK228)</f>
        <v>0</v>
      </c>
    </row>
    <row r="149" spans="2:65" s="1" customFormat="1" ht="31.9" customHeight="1">
      <c r="B149" s="132"/>
      <c r="C149" s="133" t="s">
        <v>80</v>
      </c>
      <c r="D149" s="133" t="s">
        <v>160</v>
      </c>
      <c r="E149" s="134" t="s">
        <v>578</v>
      </c>
      <c r="F149" s="135" t="s">
        <v>579</v>
      </c>
      <c r="G149" s="136" t="s">
        <v>256</v>
      </c>
      <c r="H149" s="137">
        <v>288.57900000000001</v>
      </c>
      <c r="I149" s="901"/>
      <c r="J149" s="138">
        <f>ROUND(I149*H149,2)</f>
        <v>0</v>
      </c>
      <c r="K149" s="139"/>
      <c r="L149" s="28"/>
      <c r="M149" s="140" t="s">
        <v>1</v>
      </c>
      <c r="N149" s="141" t="s">
        <v>38</v>
      </c>
      <c r="O149" s="142">
        <v>0.51800000000000002</v>
      </c>
      <c r="P149" s="142">
        <f>O149*H149</f>
        <v>149.48392200000001</v>
      </c>
      <c r="Q149" s="142">
        <v>0</v>
      </c>
      <c r="R149" s="142">
        <f>Q149*H149</f>
        <v>0</v>
      </c>
      <c r="S149" s="142">
        <v>0</v>
      </c>
      <c r="T149" s="143">
        <f>S149*H149</f>
        <v>0</v>
      </c>
      <c r="AR149" s="144" t="s">
        <v>164</v>
      </c>
      <c r="AT149" s="144" t="s">
        <v>160</v>
      </c>
      <c r="AU149" s="144" t="s">
        <v>88</v>
      </c>
      <c r="AY149" s="16" t="s">
        <v>157</v>
      </c>
      <c r="BE149" s="145">
        <f>IF(N149="základní",J149,0)</f>
        <v>0</v>
      </c>
      <c r="BF149" s="145">
        <f>IF(N149="snížená",J149,0)</f>
        <v>0</v>
      </c>
      <c r="BG149" s="145">
        <f>IF(N149="zákl. přenesená",J149,0)</f>
        <v>0</v>
      </c>
      <c r="BH149" s="145">
        <f>IF(N149="sníž. přenesená",J149,0)</f>
        <v>0</v>
      </c>
      <c r="BI149" s="145">
        <f>IF(N149="nulová",J149,0)</f>
        <v>0</v>
      </c>
      <c r="BJ149" s="16" t="s">
        <v>88</v>
      </c>
      <c r="BK149" s="145">
        <f>ROUND(I149*H149,2)</f>
        <v>0</v>
      </c>
      <c r="BL149" s="16" t="s">
        <v>164</v>
      </c>
      <c r="BM149" s="144" t="s">
        <v>580</v>
      </c>
    </row>
    <row r="150" spans="2:65" s="1" customFormat="1">
      <c r="B150" s="28"/>
      <c r="D150" s="150" t="s">
        <v>214</v>
      </c>
      <c r="F150" s="894" t="s">
        <v>581</v>
      </c>
      <c r="L150" s="28"/>
      <c r="M150" s="152"/>
      <c r="T150" s="52"/>
      <c r="AT150" s="16" t="s">
        <v>214</v>
      </c>
      <c r="AU150" s="16" t="s">
        <v>88</v>
      </c>
    </row>
    <row r="151" spans="2:65" s="13" customFormat="1">
      <c r="B151" s="159"/>
      <c r="D151" s="154" t="s">
        <v>259</v>
      </c>
      <c r="E151" s="160" t="s">
        <v>1</v>
      </c>
      <c r="F151" s="161" t="s">
        <v>582</v>
      </c>
      <c r="H151" s="162">
        <v>83.775999999999996</v>
      </c>
      <c r="L151" s="159"/>
      <c r="M151" s="163"/>
      <c r="T151" s="164"/>
      <c r="AT151" s="160" t="s">
        <v>259</v>
      </c>
      <c r="AU151" s="160" t="s">
        <v>88</v>
      </c>
      <c r="AV151" s="13" t="s">
        <v>88</v>
      </c>
      <c r="AW151" s="13" t="s">
        <v>27</v>
      </c>
      <c r="AX151" s="13" t="s">
        <v>72</v>
      </c>
      <c r="AY151" s="160" t="s">
        <v>157</v>
      </c>
    </row>
    <row r="152" spans="2:65" s="13" customFormat="1">
      <c r="B152" s="159"/>
      <c r="D152" s="154" t="s">
        <v>259</v>
      </c>
      <c r="E152" s="160" t="s">
        <v>1</v>
      </c>
      <c r="F152" s="161" t="s">
        <v>583</v>
      </c>
      <c r="H152" s="162">
        <v>204.803</v>
      </c>
      <c r="L152" s="159"/>
      <c r="M152" s="163"/>
      <c r="T152" s="164"/>
      <c r="AT152" s="160" t="s">
        <v>259</v>
      </c>
      <c r="AU152" s="160" t="s">
        <v>88</v>
      </c>
      <c r="AV152" s="13" t="s">
        <v>88</v>
      </c>
      <c r="AW152" s="13" t="s">
        <v>27</v>
      </c>
      <c r="AX152" s="13" t="s">
        <v>72</v>
      </c>
      <c r="AY152" s="160" t="s">
        <v>157</v>
      </c>
    </row>
    <row r="153" spans="2:65" s="14" customFormat="1">
      <c r="B153" s="165"/>
      <c r="D153" s="154" t="s">
        <v>259</v>
      </c>
      <c r="E153" s="166" t="s">
        <v>520</v>
      </c>
      <c r="F153" s="167" t="s">
        <v>265</v>
      </c>
      <c r="H153" s="168">
        <v>288.57900000000001</v>
      </c>
      <c r="L153" s="165"/>
      <c r="M153" s="169"/>
      <c r="T153" s="170"/>
      <c r="AT153" s="166" t="s">
        <v>259</v>
      </c>
      <c r="AU153" s="166" t="s">
        <v>88</v>
      </c>
      <c r="AV153" s="14" t="s">
        <v>164</v>
      </c>
      <c r="AW153" s="14" t="s">
        <v>27</v>
      </c>
      <c r="AX153" s="14" t="s">
        <v>80</v>
      </c>
      <c r="AY153" s="166" t="s">
        <v>157</v>
      </c>
    </row>
    <row r="154" spans="2:65" s="1" customFormat="1" ht="23.5" customHeight="1">
      <c r="B154" s="132"/>
      <c r="C154" s="133" t="s">
        <v>88</v>
      </c>
      <c r="D154" s="133" t="s">
        <v>160</v>
      </c>
      <c r="E154" s="134" t="s">
        <v>584</v>
      </c>
      <c r="F154" s="135" t="s">
        <v>585</v>
      </c>
      <c r="G154" s="136" t="s">
        <v>256</v>
      </c>
      <c r="H154" s="137">
        <v>1</v>
      </c>
      <c r="I154" s="901"/>
      <c r="J154" s="138">
        <f>ROUND(I154*H154,2)</f>
        <v>0</v>
      </c>
      <c r="K154" s="139"/>
      <c r="L154" s="28"/>
      <c r="M154" s="140" t="s">
        <v>1</v>
      </c>
      <c r="N154" s="141" t="s">
        <v>38</v>
      </c>
      <c r="O154" s="142">
        <v>6.8150000000000004</v>
      </c>
      <c r="P154" s="142">
        <f>O154*H154</f>
        <v>6.8150000000000004</v>
      </c>
      <c r="Q154" s="142">
        <v>0</v>
      </c>
      <c r="R154" s="142">
        <f>Q154*H154</f>
        <v>0</v>
      </c>
      <c r="S154" s="142">
        <v>0</v>
      </c>
      <c r="T154" s="143">
        <f>S154*H154</f>
        <v>0</v>
      </c>
      <c r="AR154" s="144" t="s">
        <v>164</v>
      </c>
      <c r="AT154" s="144" t="s">
        <v>160</v>
      </c>
      <c r="AU154" s="144" t="s">
        <v>88</v>
      </c>
      <c r="AY154" s="16" t="s">
        <v>157</v>
      </c>
      <c r="BE154" s="145">
        <f>IF(N154="základní",J154,0)</f>
        <v>0</v>
      </c>
      <c r="BF154" s="145">
        <f>IF(N154="snížená",J154,0)</f>
        <v>0</v>
      </c>
      <c r="BG154" s="145">
        <f>IF(N154="zákl. přenesená",J154,0)</f>
        <v>0</v>
      </c>
      <c r="BH154" s="145">
        <f>IF(N154="sníž. přenesená",J154,0)</f>
        <v>0</v>
      </c>
      <c r="BI154" s="145">
        <f>IF(N154="nulová",J154,0)</f>
        <v>0</v>
      </c>
      <c r="BJ154" s="16" t="s">
        <v>88</v>
      </c>
      <c r="BK154" s="145">
        <f>ROUND(I154*H154,2)</f>
        <v>0</v>
      </c>
      <c r="BL154" s="16" t="s">
        <v>164</v>
      </c>
      <c r="BM154" s="144" t="s">
        <v>586</v>
      </c>
    </row>
    <row r="155" spans="2:65" s="1" customFormat="1">
      <c r="B155" s="28"/>
      <c r="D155" s="150" t="s">
        <v>214</v>
      </c>
      <c r="F155" s="894" t="s">
        <v>587</v>
      </c>
      <c r="L155" s="28"/>
      <c r="M155" s="152"/>
      <c r="T155" s="52"/>
      <c r="AT155" s="16" t="s">
        <v>214</v>
      </c>
      <c r="AU155" s="16" t="s">
        <v>88</v>
      </c>
    </row>
    <row r="156" spans="2:65" s="13" customFormat="1">
      <c r="B156" s="159"/>
      <c r="D156" s="154" t="s">
        <v>259</v>
      </c>
      <c r="E156" s="160" t="s">
        <v>1</v>
      </c>
      <c r="F156" s="161" t="s">
        <v>588</v>
      </c>
      <c r="H156" s="162">
        <v>1</v>
      </c>
      <c r="L156" s="159"/>
      <c r="M156" s="163"/>
      <c r="T156" s="164"/>
      <c r="AT156" s="160" t="s">
        <v>259</v>
      </c>
      <c r="AU156" s="160" t="s">
        <v>88</v>
      </c>
      <c r="AV156" s="13" t="s">
        <v>88</v>
      </c>
      <c r="AW156" s="13" t="s">
        <v>27</v>
      </c>
      <c r="AX156" s="13" t="s">
        <v>72</v>
      </c>
      <c r="AY156" s="160" t="s">
        <v>157</v>
      </c>
    </row>
    <row r="157" spans="2:65" s="14" customFormat="1">
      <c r="B157" s="165"/>
      <c r="D157" s="154" t="s">
        <v>259</v>
      </c>
      <c r="E157" s="166" t="s">
        <v>523</v>
      </c>
      <c r="F157" s="167" t="s">
        <v>265</v>
      </c>
      <c r="H157" s="168">
        <v>1</v>
      </c>
      <c r="L157" s="165"/>
      <c r="M157" s="169"/>
      <c r="T157" s="170"/>
      <c r="AT157" s="166" t="s">
        <v>259</v>
      </c>
      <c r="AU157" s="166" t="s">
        <v>88</v>
      </c>
      <c r="AV157" s="14" t="s">
        <v>164</v>
      </c>
      <c r="AW157" s="14" t="s">
        <v>27</v>
      </c>
      <c r="AX157" s="14" t="s">
        <v>80</v>
      </c>
      <c r="AY157" s="166" t="s">
        <v>157</v>
      </c>
    </row>
    <row r="158" spans="2:65" s="1" customFormat="1" ht="31.9" customHeight="1">
      <c r="B158" s="132"/>
      <c r="C158" s="133" t="s">
        <v>95</v>
      </c>
      <c r="D158" s="133" t="s">
        <v>160</v>
      </c>
      <c r="E158" s="134" t="s">
        <v>589</v>
      </c>
      <c r="F158" s="135" t="s">
        <v>590</v>
      </c>
      <c r="G158" s="136" t="s">
        <v>256</v>
      </c>
      <c r="H158" s="137">
        <v>18.902000000000001</v>
      </c>
      <c r="I158" s="901"/>
      <c r="J158" s="138">
        <f>ROUND(I158*H158,2)</f>
        <v>0</v>
      </c>
      <c r="K158" s="139"/>
      <c r="L158" s="28"/>
      <c r="M158" s="140" t="s">
        <v>1</v>
      </c>
      <c r="N158" s="141" t="s">
        <v>38</v>
      </c>
      <c r="O158" s="142">
        <v>1.72</v>
      </c>
      <c r="P158" s="142">
        <f>O158*H158</f>
        <v>32.51144</v>
      </c>
      <c r="Q158" s="142">
        <v>0</v>
      </c>
      <c r="R158" s="142">
        <f>Q158*H158</f>
        <v>0</v>
      </c>
      <c r="S158" s="142">
        <v>0</v>
      </c>
      <c r="T158" s="143">
        <f>S158*H158</f>
        <v>0</v>
      </c>
      <c r="AR158" s="144" t="s">
        <v>164</v>
      </c>
      <c r="AT158" s="144" t="s">
        <v>160</v>
      </c>
      <c r="AU158" s="144" t="s">
        <v>88</v>
      </c>
      <c r="AY158" s="16" t="s">
        <v>157</v>
      </c>
      <c r="BE158" s="145">
        <f>IF(N158="základní",J158,0)</f>
        <v>0</v>
      </c>
      <c r="BF158" s="145">
        <f>IF(N158="snížená",J158,0)</f>
        <v>0</v>
      </c>
      <c r="BG158" s="145">
        <f>IF(N158="zákl. přenesená",J158,0)</f>
        <v>0</v>
      </c>
      <c r="BH158" s="145">
        <f>IF(N158="sníž. přenesená",J158,0)</f>
        <v>0</v>
      </c>
      <c r="BI158" s="145">
        <f>IF(N158="nulová",J158,0)</f>
        <v>0</v>
      </c>
      <c r="BJ158" s="16" t="s">
        <v>88</v>
      </c>
      <c r="BK158" s="145">
        <f>ROUND(I158*H158,2)</f>
        <v>0</v>
      </c>
      <c r="BL158" s="16" t="s">
        <v>164</v>
      </c>
      <c r="BM158" s="144" t="s">
        <v>591</v>
      </c>
    </row>
    <row r="159" spans="2:65" s="1" customFormat="1">
      <c r="B159" s="28"/>
      <c r="D159" s="150" t="s">
        <v>214</v>
      </c>
      <c r="F159" s="894" t="s">
        <v>592</v>
      </c>
      <c r="L159" s="28"/>
      <c r="M159" s="152"/>
      <c r="T159" s="52"/>
      <c r="AT159" s="16" t="s">
        <v>214</v>
      </c>
      <c r="AU159" s="16" t="s">
        <v>88</v>
      </c>
    </row>
    <row r="160" spans="2:65" s="12" customFormat="1">
      <c r="B160" s="153"/>
      <c r="D160" s="154" t="s">
        <v>259</v>
      </c>
      <c r="E160" s="155" t="s">
        <v>1</v>
      </c>
      <c r="F160" s="156" t="s">
        <v>593</v>
      </c>
      <c r="H160" s="155" t="s">
        <v>1</v>
      </c>
      <c r="L160" s="153"/>
      <c r="M160" s="157"/>
      <c r="T160" s="158"/>
      <c r="AT160" s="155" t="s">
        <v>259</v>
      </c>
      <c r="AU160" s="155" t="s">
        <v>88</v>
      </c>
      <c r="AV160" s="12" t="s">
        <v>80</v>
      </c>
      <c r="AW160" s="12" t="s">
        <v>27</v>
      </c>
      <c r="AX160" s="12" t="s">
        <v>72</v>
      </c>
      <c r="AY160" s="155" t="s">
        <v>157</v>
      </c>
    </row>
    <row r="161" spans="2:51" s="12" customFormat="1">
      <c r="B161" s="153"/>
      <c r="D161" s="154" t="s">
        <v>259</v>
      </c>
      <c r="E161" s="155" t="s">
        <v>1</v>
      </c>
      <c r="F161" s="156" t="s">
        <v>594</v>
      </c>
      <c r="H161" s="155" t="s">
        <v>1</v>
      </c>
      <c r="L161" s="153"/>
      <c r="M161" s="157"/>
      <c r="T161" s="158"/>
      <c r="AT161" s="155" t="s">
        <v>259</v>
      </c>
      <c r="AU161" s="155" t="s">
        <v>88</v>
      </c>
      <c r="AV161" s="12" t="s">
        <v>80</v>
      </c>
      <c r="AW161" s="12" t="s">
        <v>27</v>
      </c>
      <c r="AX161" s="12" t="s">
        <v>72</v>
      </c>
      <c r="AY161" s="155" t="s">
        <v>157</v>
      </c>
    </row>
    <row r="162" spans="2:51" s="13" customFormat="1">
      <c r="B162" s="159"/>
      <c r="D162" s="154" t="s">
        <v>259</v>
      </c>
      <c r="E162" s="160" t="s">
        <v>1</v>
      </c>
      <c r="F162" s="161" t="s">
        <v>595</v>
      </c>
      <c r="H162" s="162">
        <v>8.6199999999999992</v>
      </c>
      <c r="L162" s="159"/>
      <c r="M162" s="163"/>
      <c r="T162" s="164"/>
      <c r="AT162" s="160" t="s">
        <v>259</v>
      </c>
      <c r="AU162" s="160" t="s">
        <v>88</v>
      </c>
      <c r="AV162" s="13" t="s">
        <v>88</v>
      </c>
      <c r="AW162" s="13" t="s">
        <v>27</v>
      </c>
      <c r="AX162" s="13" t="s">
        <v>72</v>
      </c>
      <c r="AY162" s="160" t="s">
        <v>157</v>
      </c>
    </row>
    <row r="163" spans="2:51" s="13" customFormat="1">
      <c r="B163" s="159"/>
      <c r="D163" s="154" t="s">
        <v>259</v>
      </c>
      <c r="E163" s="160" t="s">
        <v>1</v>
      </c>
      <c r="F163" s="161" t="s">
        <v>596</v>
      </c>
      <c r="H163" s="162">
        <v>0.13900000000000001</v>
      </c>
      <c r="L163" s="159"/>
      <c r="M163" s="163"/>
      <c r="T163" s="164"/>
      <c r="AT163" s="160" t="s">
        <v>259</v>
      </c>
      <c r="AU163" s="160" t="s">
        <v>88</v>
      </c>
      <c r="AV163" s="13" t="s">
        <v>88</v>
      </c>
      <c r="AW163" s="13" t="s">
        <v>27</v>
      </c>
      <c r="AX163" s="13" t="s">
        <v>72</v>
      </c>
      <c r="AY163" s="160" t="s">
        <v>157</v>
      </c>
    </row>
    <row r="164" spans="2:51" s="13" customFormat="1">
      <c r="B164" s="159"/>
      <c r="D164" s="154" t="s">
        <v>259</v>
      </c>
      <c r="E164" s="160" t="s">
        <v>1</v>
      </c>
      <c r="F164" s="161" t="s">
        <v>597</v>
      </c>
      <c r="H164" s="162">
        <v>0.37</v>
      </c>
      <c r="L164" s="159"/>
      <c r="M164" s="163"/>
      <c r="T164" s="164"/>
      <c r="AT164" s="160" t="s">
        <v>259</v>
      </c>
      <c r="AU164" s="160" t="s">
        <v>88</v>
      </c>
      <c r="AV164" s="13" t="s">
        <v>88</v>
      </c>
      <c r="AW164" s="13" t="s">
        <v>27</v>
      </c>
      <c r="AX164" s="13" t="s">
        <v>72</v>
      </c>
      <c r="AY164" s="160" t="s">
        <v>157</v>
      </c>
    </row>
    <row r="165" spans="2:51" s="13" customFormat="1">
      <c r="B165" s="159"/>
      <c r="D165" s="154" t="s">
        <v>259</v>
      </c>
      <c r="E165" s="160" t="s">
        <v>1</v>
      </c>
      <c r="F165" s="161" t="s">
        <v>598</v>
      </c>
      <c r="H165" s="162">
        <v>0.21299999999999999</v>
      </c>
      <c r="L165" s="159"/>
      <c r="M165" s="163"/>
      <c r="T165" s="164"/>
      <c r="AT165" s="160" t="s">
        <v>259</v>
      </c>
      <c r="AU165" s="160" t="s">
        <v>88</v>
      </c>
      <c r="AV165" s="13" t="s">
        <v>88</v>
      </c>
      <c r="AW165" s="13" t="s">
        <v>27</v>
      </c>
      <c r="AX165" s="13" t="s">
        <v>72</v>
      </c>
      <c r="AY165" s="160" t="s">
        <v>157</v>
      </c>
    </row>
    <row r="166" spans="2:51" s="13" customFormat="1">
      <c r="B166" s="159"/>
      <c r="D166" s="154" t="s">
        <v>259</v>
      </c>
      <c r="E166" s="160" t="s">
        <v>1</v>
      </c>
      <c r="F166" s="161" t="s">
        <v>599</v>
      </c>
      <c r="H166" s="162">
        <v>0.85</v>
      </c>
      <c r="L166" s="159"/>
      <c r="M166" s="163"/>
      <c r="T166" s="164"/>
      <c r="AT166" s="160" t="s">
        <v>259</v>
      </c>
      <c r="AU166" s="160" t="s">
        <v>88</v>
      </c>
      <c r="AV166" s="13" t="s">
        <v>88</v>
      </c>
      <c r="AW166" s="13" t="s">
        <v>27</v>
      </c>
      <c r="AX166" s="13" t="s">
        <v>72</v>
      </c>
      <c r="AY166" s="160" t="s">
        <v>157</v>
      </c>
    </row>
    <row r="167" spans="2:51" s="12" customFormat="1">
      <c r="B167" s="153"/>
      <c r="D167" s="154" t="s">
        <v>259</v>
      </c>
      <c r="E167" s="155" t="s">
        <v>1</v>
      </c>
      <c r="F167" s="156" t="s">
        <v>600</v>
      </c>
      <c r="H167" s="155" t="s">
        <v>1</v>
      </c>
      <c r="L167" s="153"/>
      <c r="M167" s="157"/>
      <c r="T167" s="158"/>
      <c r="AT167" s="155" t="s">
        <v>259</v>
      </c>
      <c r="AU167" s="155" t="s">
        <v>88</v>
      </c>
      <c r="AV167" s="12" t="s">
        <v>80</v>
      </c>
      <c r="AW167" s="12" t="s">
        <v>27</v>
      </c>
      <c r="AX167" s="12" t="s">
        <v>72</v>
      </c>
      <c r="AY167" s="155" t="s">
        <v>157</v>
      </c>
    </row>
    <row r="168" spans="2:51" s="12" customFormat="1">
      <c r="B168" s="153"/>
      <c r="D168" s="154" t="s">
        <v>259</v>
      </c>
      <c r="E168" s="155" t="s">
        <v>1</v>
      </c>
      <c r="F168" s="156" t="s">
        <v>594</v>
      </c>
      <c r="H168" s="155" t="s">
        <v>1</v>
      </c>
      <c r="L168" s="153"/>
      <c r="M168" s="157"/>
      <c r="T168" s="158"/>
      <c r="AT168" s="155" t="s">
        <v>259</v>
      </c>
      <c r="AU168" s="155" t="s">
        <v>88</v>
      </c>
      <c r="AV168" s="12" t="s">
        <v>80</v>
      </c>
      <c r="AW168" s="12" t="s">
        <v>27</v>
      </c>
      <c r="AX168" s="12" t="s">
        <v>72</v>
      </c>
      <c r="AY168" s="155" t="s">
        <v>157</v>
      </c>
    </row>
    <row r="169" spans="2:51" s="13" customFormat="1">
      <c r="B169" s="159"/>
      <c r="D169" s="154" t="s">
        <v>259</v>
      </c>
      <c r="E169" s="160" t="s">
        <v>1</v>
      </c>
      <c r="F169" s="161" t="s">
        <v>601</v>
      </c>
      <c r="H169" s="162">
        <v>4.6459999999999999</v>
      </c>
      <c r="L169" s="159"/>
      <c r="M169" s="163"/>
      <c r="T169" s="164"/>
      <c r="AT169" s="160" t="s">
        <v>259</v>
      </c>
      <c r="AU169" s="160" t="s">
        <v>88</v>
      </c>
      <c r="AV169" s="13" t="s">
        <v>88</v>
      </c>
      <c r="AW169" s="13" t="s">
        <v>27</v>
      </c>
      <c r="AX169" s="13" t="s">
        <v>72</v>
      </c>
      <c r="AY169" s="160" t="s">
        <v>157</v>
      </c>
    </row>
    <row r="170" spans="2:51" s="13" customFormat="1">
      <c r="B170" s="159"/>
      <c r="D170" s="154" t="s">
        <v>259</v>
      </c>
      <c r="E170" s="160" t="s">
        <v>1</v>
      </c>
      <c r="F170" s="161" t="s">
        <v>602</v>
      </c>
      <c r="H170" s="162">
        <v>0.104</v>
      </c>
      <c r="L170" s="159"/>
      <c r="M170" s="163"/>
      <c r="T170" s="164"/>
      <c r="AT170" s="160" t="s">
        <v>259</v>
      </c>
      <c r="AU170" s="160" t="s">
        <v>88</v>
      </c>
      <c r="AV170" s="13" t="s">
        <v>88</v>
      </c>
      <c r="AW170" s="13" t="s">
        <v>27</v>
      </c>
      <c r="AX170" s="13" t="s">
        <v>72</v>
      </c>
      <c r="AY170" s="160" t="s">
        <v>157</v>
      </c>
    </row>
    <row r="171" spans="2:51" s="13" customFormat="1">
      <c r="B171" s="159"/>
      <c r="D171" s="154" t="s">
        <v>259</v>
      </c>
      <c r="E171" s="160" t="s">
        <v>1</v>
      </c>
      <c r="F171" s="161" t="s">
        <v>603</v>
      </c>
      <c r="H171" s="162">
        <v>0.14499999999999999</v>
      </c>
      <c r="L171" s="159"/>
      <c r="M171" s="163"/>
      <c r="T171" s="164"/>
      <c r="AT171" s="160" t="s">
        <v>259</v>
      </c>
      <c r="AU171" s="160" t="s">
        <v>88</v>
      </c>
      <c r="AV171" s="13" t="s">
        <v>88</v>
      </c>
      <c r="AW171" s="13" t="s">
        <v>27</v>
      </c>
      <c r="AX171" s="13" t="s">
        <v>72</v>
      </c>
      <c r="AY171" s="160" t="s">
        <v>157</v>
      </c>
    </row>
    <row r="172" spans="2:51" s="13" customFormat="1">
      <c r="B172" s="159"/>
      <c r="D172" s="154" t="s">
        <v>259</v>
      </c>
      <c r="E172" s="160" t="s">
        <v>1</v>
      </c>
      <c r="F172" s="161" t="s">
        <v>604</v>
      </c>
      <c r="H172" s="162">
        <v>0.252</v>
      </c>
      <c r="L172" s="159"/>
      <c r="M172" s="163"/>
      <c r="T172" s="164"/>
      <c r="AT172" s="160" t="s">
        <v>259</v>
      </c>
      <c r="AU172" s="160" t="s">
        <v>88</v>
      </c>
      <c r="AV172" s="13" t="s">
        <v>88</v>
      </c>
      <c r="AW172" s="13" t="s">
        <v>27</v>
      </c>
      <c r="AX172" s="13" t="s">
        <v>72</v>
      </c>
      <c r="AY172" s="160" t="s">
        <v>157</v>
      </c>
    </row>
    <row r="173" spans="2:51" s="12" customFormat="1">
      <c r="B173" s="153"/>
      <c r="D173" s="154" t="s">
        <v>259</v>
      </c>
      <c r="E173" s="155" t="s">
        <v>1</v>
      </c>
      <c r="F173" s="156" t="s">
        <v>605</v>
      </c>
      <c r="H173" s="155" t="s">
        <v>1</v>
      </c>
      <c r="L173" s="153"/>
      <c r="M173" s="157"/>
      <c r="T173" s="158"/>
      <c r="AT173" s="155" t="s">
        <v>259</v>
      </c>
      <c r="AU173" s="155" t="s">
        <v>88</v>
      </c>
      <c r="AV173" s="12" t="s">
        <v>80</v>
      </c>
      <c r="AW173" s="12" t="s">
        <v>27</v>
      </c>
      <c r="AX173" s="12" t="s">
        <v>72</v>
      </c>
      <c r="AY173" s="155" t="s">
        <v>157</v>
      </c>
    </row>
    <row r="174" spans="2:51" s="13" customFormat="1">
      <c r="B174" s="159"/>
      <c r="D174" s="154" t="s">
        <v>259</v>
      </c>
      <c r="E174" s="160" t="s">
        <v>1</v>
      </c>
      <c r="F174" s="161" t="s">
        <v>606</v>
      </c>
      <c r="H174" s="162">
        <v>1.7270000000000001</v>
      </c>
      <c r="L174" s="159"/>
      <c r="M174" s="163"/>
      <c r="T174" s="164"/>
      <c r="AT174" s="160" t="s">
        <v>259</v>
      </c>
      <c r="AU174" s="160" t="s">
        <v>88</v>
      </c>
      <c r="AV174" s="13" t="s">
        <v>88</v>
      </c>
      <c r="AW174" s="13" t="s">
        <v>27</v>
      </c>
      <c r="AX174" s="13" t="s">
        <v>72</v>
      </c>
      <c r="AY174" s="160" t="s">
        <v>157</v>
      </c>
    </row>
    <row r="175" spans="2:51" s="13" customFormat="1">
      <c r="B175" s="159"/>
      <c r="D175" s="154" t="s">
        <v>259</v>
      </c>
      <c r="E175" s="160" t="s">
        <v>1</v>
      </c>
      <c r="F175" s="161" t="s">
        <v>604</v>
      </c>
      <c r="H175" s="162">
        <v>0.252</v>
      </c>
      <c r="L175" s="159"/>
      <c r="M175" s="163"/>
      <c r="T175" s="164"/>
      <c r="AT175" s="160" t="s">
        <v>259</v>
      </c>
      <c r="AU175" s="160" t="s">
        <v>88</v>
      </c>
      <c r="AV175" s="13" t="s">
        <v>88</v>
      </c>
      <c r="AW175" s="13" t="s">
        <v>27</v>
      </c>
      <c r="AX175" s="13" t="s">
        <v>72</v>
      </c>
      <c r="AY175" s="160" t="s">
        <v>157</v>
      </c>
    </row>
    <row r="176" spans="2:51" s="13" customFormat="1">
      <c r="B176" s="159"/>
      <c r="D176" s="154" t="s">
        <v>259</v>
      </c>
      <c r="E176" s="160" t="s">
        <v>1</v>
      </c>
      <c r="F176" s="161" t="s">
        <v>607</v>
      </c>
      <c r="H176" s="162">
        <v>1.5840000000000001</v>
      </c>
      <c r="L176" s="159"/>
      <c r="M176" s="163"/>
      <c r="T176" s="164"/>
      <c r="AT176" s="160" t="s">
        <v>259</v>
      </c>
      <c r="AU176" s="160" t="s">
        <v>88</v>
      </c>
      <c r="AV176" s="13" t="s">
        <v>88</v>
      </c>
      <c r="AW176" s="13" t="s">
        <v>27</v>
      </c>
      <c r="AX176" s="13" t="s">
        <v>72</v>
      </c>
      <c r="AY176" s="160" t="s">
        <v>157</v>
      </c>
    </row>
    <row r="177" spans="2:65" s="14" customFormat="1">
      <c r="B177" s="165"/>
      <c r="D177" s="154" t="s">
        <v>259</v>
      </c>
      <c r="E177" s="166" t="s">
        <v>517</v>
      </c>
      <c r="F177" s="167" t="s">
        <v>265</v>
      </c>
      <c r="H177" s="168">
        <v>18.902000000000001</v>
      </c>
      <c r="L177" s="165"/>
      <c r="M177" s="169"/>
      <c r="T177" s="170"/>
      <c r="AT177" s="166" t="s">
        <v>259</v>
      </c>
      <c r="AU177" s="166" t="s">
        <v>88</v>
      </c>
      <c r="AV177" s="14" t="s">
        <v>164</v>
      </c>
      <c r="AW177" s="14" t="s">
        <v>27</v>
      </c>
      <c r="AX177" s="14" t="s">
        <v>80</v>
      </c>
      <c r="AY177" s="166" t="s">
        <v>157</v>
      </c>
    </row>
    <row r="178" spans="2:65" s="1" customFormat="1" ht="23.5" customHeight="1">
      <c r="B178" s="132"/>
      <c r="C178" s="133" t="s">
        <v>164</v>
      </c>
      <c r="D178" s="133" t="s">
        <v>160</v>
      </c>
      <c r="E178" s="134" t="s">
        <v>608</v>
      </c>
      <c r="F178" s="135" t="s">
        <v>609</v>
      </c>
      <c r="G178" s="136" t="s">
        <v>256</v>
      </c>
      <c r="H178" s="137">
        <v>3.5</v>
      </c>
      <c r="I178" s="901"/>
      <c r="J178" s="138">
        <f>ROUND(I178*H178,2)</f>
        <v>0</v>
      </c>
      <c r="K178" s="139"/>
      <c r="L178" s="28"/>
      <c r="M178" s="140" t="s">
        <v>1</v>
      </c>
      <c r="N178" s="141" t="s">
        <v>38</v>
      </c>
      <c r="O178" s="142">
        <v>7.1269999999999998</v>
      </c>
      <c r="P178" s="142">
        <f>O178*H178</f>
        <v>24.944499999999998</v>
      </c>
      <c r="Q178" s="142">
        <v>0</v>
      </c>
      <c r="R178" s="142">
        <f>Q178*H178</f>
        <v>0</v>
      </c>
      <c r="S178" s="142">
        <v>0</v>
      </c>
      <c r="T178" s="143">
        <f>S178*H178</f>
        <v>0</v>
      </c>
      <c r="AR178" s="144" t="s">
        <v>164</v>
      </c>
      <c r="AT178" s="144" t="s">
        <v>160</v>
      </c>
      <c r="AU178" s="144" t="s">
        <v>88</v>
      </c>
      <c r="AY178" s="16" t="s">
        <v>157</v>
      </c>
      <c r="BE178" s="145">
        <f>IF(N178="základní",J178,0)</f>
        <v>0</v>
      </c>
      <c r="BF178" s="145">
        <f>IF(N178="snížená",J178,0)</f>
        <v>0</v>
      </c>
      <c r="BG178" s="145">
        <f>IF(N178="zákl. přenesená",J178,0)</f>
        <v>0</v>
      </c>
      <c r="BH178" s="145">
        <f>IF(N178="sníž. přenesená",J178,0)</f>
        <v>0</v>
      </c>
      <c r="BI178" s="145">
        <f>IF(N178="nulová",J178,0)</f>
        <v>0</v>
      </c>
      <c r="BJ178" s="16" t="s">
        <v>88</v>
      </c>
      <c r="BK178" s="145">
        <f>ROUND(I178*H178,2)</f>
        <v>0</v>
      </c>
      <c r="BL178" s="16" t="s">
        <v>164</v>
      </c>
      <c r="BM178" s="144" t="s">
        <v>610</v>
      </c>
    </row>
    <row r="179" spans="2:65" s="1" customFormat="1">
      <c r="B179" s="28"/>
      <c r="D179" s="150" t="s">
        <v>214</v>
      </c>
      <c r="F179" s="894" t="s">
        <v>611</v>
      </c>
      <c r="L179" s="28"/>
      <c r="M179" s="152"/>
      <c r="T179" s="52"/>
      <c r="AT179" s="16" t="s">
        <v>214</v>
      </c>
      <c r="AU179" s="16" t="s">
        <v>88</v>
      </c>
    </row>
    <row r="180" spans="2:65" s="12" customFormat="1">
      <c r="B180" s="153"/>
      <c r="D180" s="154" t="s">
        <v>259</v>
      </c>
      <c r="E180" s="155" t="s">
        <v>1</v>
      </c>
      <c r="F180" s="156" t="s">
        <v>309</v>
      </c>
      <c r="H180" s="155" t="s">
        <v>1</v>
      </c>
      <c r="L180" s="153"/>
      <c r="M180" s="157"/>
      <c r="T180" s="158"/>
      <c r="AT180" s="155" t="s">
        <v>259</v>
      </c>
      <c r="AU180" s="155" t="s">
        <v>88</v>
      </c>
      <c r="AV180" s="12" t="s">
        <v>80</v>
      </c>
      <c r="AW180" s="12" t="s">
        <v>27</v>
      </c>
      <c r="AX180" s="12" t="s">
        <v>72</v>
      </c>
      <c r="AY180" s="155" t="s">
        <v>157</v>
      </c>
    </row>
    <row r="181" spans="2:65" s="13" customFormat="1">
      <c r="B181" s="159"/>
      <c r="D181" s="154" t="s">
        <v>259</v>
      </c>
      <c r="E181" s="160" t="s">
        <v>1</v>
      </c>
      <c r="F181" s="161" t="s">
        <v>612</v>
      </c>
      <c r="H181" s="162">
        <v>3.5</v>
      </c>
      <c r="L181" s="159"/>
      <c r="M181" s="163"/>
      <c r="T181" s="164"/>
      <c r="AT181" s="160" t="s">
        <v>259</v>
      </c>
      <c r="AU181" s="160" t="s">
        <v>88</v>
      </c>
      <c r="AV181" s="13" t="s">
        <v>88</v>
      </c>
      <c r="AW181" s="13" t="s">
        <v>27</v>
      </c>
      <c r="AX181" s="13" t="s">
        <v>72</v>
      </c>
      <c r="AY181" s="160" t="s">
        <v>157</v>
      </c>
    </row>
    <row r="182" spans="2:65" s="14" customFormat="1">
      <c r="B182" s="165"/>
      <c r="D182" s="154" t="s">
        <v>259</v>
      </c>
      <c r="E182" s="166" t="s">
        <v>1</v>
      </c>
      <c r="F182" s="167" t="s">
        <v>265</v>
      </c>
      <c r="H182" s="168">
        <v>3.5</v>
      </c>
      <c r="L182" s="165"/>
      <c r="M182" s="169"/>
      <c r="T182" s="170"/>
      <c r="AT182" s="166" t="s">
        <v>259</v>
      </c>
      <c r="AU182" s="166" t="s">
        <v>88</v>
      </c>
      <c r="AV182" s="14" t="s">
        <v>164</v>
      </c>
      <c r="AW182" s="14" t="s">
        <v>27</v>
      </c>
      <c r="AX182" s="14" t="s">
        <v>80</v>
      </c>
      <c r="AY182" s="166" t="s">
        <v>157</v>
      </c>
    </row>
    <row r="183" spans="2:65" s="1" customFormat="1" ht="16.399999999999999" customHeight="1">
      <c r="B183" s="132"/>
      <c r="C183" s="133" t="s">
        <v>156</v>
      </c>
      <c r="D183" s="133" t="s">
        <v>160</v>
      </c>
      <c r="E183" s="134" t="s">
        <v>613</v>
      </c>
      <c r="F183" s="135" t="s">
        <v>614</v>
      </c>
      <c r="G183" s="136" t="s">
        <v>411</v>
      </c>
      <c r="H183" s="137">
        <v>40</v>
      </c>
      <c r="I183" s="901"/>
      <c r="J183" s="138">
        <f>ROUND(I183*H183,2)</f>
        <v>0</v>
      </c>
      <c r="K183" s="139"/>
      <c r="L183" s="28"/>
      <c r="M183" s="140" t="s">
        <v>1</v>
      </c>
      <c r="N183" s="141" t="s">
        <v>38</v>
      </c>
      <c r="O183" s="142">
        <v>1.5329999999999999</v>
      </c>
      <c r="P183" s="142">
        <f>O183*H183</f>
        <v>61.319999999999993</v>
      </c>
      <c r="Q183" s="142">
        <v>1.0200000000000001E-3</v>
      </c>
      <c r="R183" s="142">
        <f>Q183*H183</f>
        <v>4.0800000000000003E-2</v>
      </c>
      <c r="S183" s="142">
        <v>0</v>
      </c>
      <c r="T183" s="143">
        <f>S183*H183</f>
        <v>0</v>
      </c>
      <c r="AR183" s="144" t="s">
        <v>164</v>
      </c>
      <c r="AT183" s="144" t="s">
        <v>160</v>
      </c>
      <c r="AU183" s="144" t="s">
        <v>88</v>
      </c>
      <c r="AY183" s="16" t="s">
        <v>157</v>
      </c>
      <c r="BE183" s="145">
        <f>IF(N183="základní",J183,0)</f>
        <v>0</v>
      </c>
      <c r="BF183" s="145">
        <f>IF(N183="snížená",J183,0)</f>
        <v>0</v>
      </c>
      <c r="BG183" s="145">
        <f>IF(N183="zákl. přenesená",J183,0)</f>
        <v>0</v>
      </c>
      <c r="BH183" s="145">
        <f>IF(N183="sníž. přenesená",J183,0)</f>
        <v>0</v>
      </c>
      <c r="BI183" s="145">
        <f>IF(N183="nulová",J183,0)</f>
        <v>0</v>
      </c>
      <c r="BJ183" s="16" t="s">
        <v>88</v>
      </c>
      <c r="BK183" s="145">
        <f>ROUND(I183*H183,2)</f>
        <v>0</v>
      </c>
      <c r="BL183" s="16" t="s">
        <v>164</v>
      </c>
      <c r="BM183" s="144" t="s">
        <v>615</v>
      </c>
    </row>
    <row r="184" spans="2:65" s="1" customFormat="1">
      <c r="B184" s="28"/>
      <c r="D184" s="150" t="s">
        <v>214</v>
      </c>
      <c r="F184" s="894" t="s">
        <v>616</v>
      </c>
      <c r="L184" s="28"/>
      <c r="M184" s="152"/>
      <c r="T184" s="52"/>
      <c r="AT184" s="16" t="s">
        <v>214</v>
      </c>
      <c r="AU184" s="16" t="s">
        <v>88</v>
      </c>
    </row>
    <row r="185" spans="2:65" s="13" customFormat="1">
      <c r="B185" s="159"/>
      <c r="D185" s="154" t="s">
        <v>259</v>
      </c>
      <c r="E185" s="160" t="s">
        <v>1</v>
      </c>
      <c r="F185" s="161" t="s">
        <v>617</v>
      </c>
      <c r="H185" s="162">
        <v>40</v>
      </c>
      <c r="L185" s="159"/>
      <c r="M185" s="163"/>
      <c r="T185" s="164"/>
      <c r="AT185" s="160" t="s">
        <v>259</v>
      </c>
      <c r="AU185" s="160" t="s">
        <v>88</v>
      </c>
      <c r="AV185" s="13" t="s">
        <v>88</v>
      </c>
      <c r="AW185" s="13" t="s">
        <v>27</v>
      </c>
      <c r="AX185" s="13" t="s">
        <v>80</v>
      </c>
      <c r="AY185" s="160" t="s">
        <v>157</v>
      </c>
    </row>
    <row r="186" spans="2:65" s="1" customFormat="1" ht="21" customHeight="1">
      <c r="B186" s="132"/>
      <c r="C186" s="178" t="s">
        <v>169</v>
      </c>
      <c r="D186" s="178" t="s">
        <v>557</v>
      </c>
      <c r="E186" s="179" t="s">
        <v>618</v>
      </c>
      <c r="F186" s="180" t="s">
        <v>619</v>
      </c>
      <c r="G186" s="181" t="s">
        <v>276</v>
      </c>
      <c r="H186" s="182">
        <v>1.84</v>
      </c>
      <c r="I186" s="909"/>
      <c r="J186" s="183">
        <f>ROUND(I186*H186,2)</f>
        <v>0</v>
      </c>
      <c r="K186" s="184"/>
      <c r="L186" s="185"/>
      <c r="M186" s="186" t="s">
        <v>1</v>
      </c>
      <c r="N186" s="187" t="s">
        <v>38</v>
      </c>
      <c r="O186" s="142">
        <v>0</v>
      </c>
      <c r="P186" s="142">
        <f>O186*H186</f>
        <v>0</v>
      </c>
      <c r="Q186" s="142">
        <v>1</v>
      </c>
      <c r="R186" s="142">
        <f>Q186*H186</f>
        <v>1.84</v>
      </c>
      <c r="S186" s="142">
        <v>0</v>
      </c>
      <c r="T186" s="143">
        <f>S186*H186</f>
        <v>0</v>
      </c>
      <c r="AR186" s="144" t="s">
        <v>172</v>
      </c>
      <c r="AT186" s="144" t="s">
        <v>557</v>
      </c>
      <c r="AU186" s="144" t="s">
        <v>88</v>
      </c>
      <c r="AY186" s="16" t="s">
        <v>157</v>
      </c>
      <c r="BE186" s="145">
        <f>IF(N186="základní",J186,0)</f>
        <v>0</v>
      </c>
      <c r="BF186" s="145">
        <f>IF(N186="snížená",J186,0)</f>
        <v>0</v>
      </c>
      <c r="BG186" s="145">
        <f>IF(N186="zákl. přenesená",J186,0)</f>
        <v>0</v>
      </c>
      <c r="BH186" s="145">
        <f>IF(N186="sníž. přenesená",J186,0)</f>
        <v>0</v>
      </c>
      <c r="BI186" s="145">
        <f>IF(N186="nulová",J186,0)</f>
        <v>0</v>
      </c>
      <c r="BJ186" s="16" t="s">
        <v>88</v>
      </c>
      <c r="BK186" s="145">
        <f>ROUND(I186*H186,2)</f>
        <v>0</v>
      </c>
      <c r="BL186" s="16" t="s">
        <v>164</v>
      </c>
      <c r="BM186" s="144" t="s">
        <v>620</v>
      </c>
    </row>
    <row r="187" spans="2:65" s="13" customFormat="1">
      <c r="B187" s="159"/>
      <c r="D187" s="154" t="s">
        <v>259</v>
      </c>
      <c r="E187" s="160" t="s">
        <v>1</v>
      </c>
      <c r="F187" s="161" t="s">
        <v>621</v>
      </c>
      <c r="H187" s="162">
        <v>1.704</v>
      </c>
      <c r="L187" s="159"/>
      <c r="M187" s="163"/>
      <c r="T187" s="164"/>
      <c r="AT187" s="160" t="s">
        <v>259</v>
      </c>
      <c r="AU187" s="160" t="s">
        <v>88</v>
      </c>
      <c r="AV187" s="13" t="s">
        <v>88</v>
      </c>
      <c r="AW187" s="13" t="s">
        <v>27</v>
      </c>
      <c r="AX187" s="13" t="s">
        <v>80</v>
      </c>
      <c r="AY187" s="160" t="s">
        <v>157</v>
      </c>
    </row>
    <row r="188" spans="2:65" s="13" customFormat="1">
      <c r="B188" s="159"/>
      <c r="D188" s="154" t="s">
        <v>259</v>
      </c>
      <c r="F188" s="161" t="s">
        <v>622</v>
      </c>
      <c r="H188" s="162">
        <v>1.84</v>
      </c>
      <c r="L188" s="159"/>
      <c r="M188" s="163"/>
      <c r="T188" s="164"/>
      <c r="AT188" s="160" t="s">
        <v>259</v>
      </c>
      <c r="AU188" s="160" t="s">
        <v>88</v>
      </c>
      <c r="AV188" s="13" t="s">
        <v>88</v>
      </c>
      <c r="AW188" s="13" t="s">
        <v>3</v>
      </c>
      <c r="AX188" s="13" t="s">
        <v>80</v>
      </c>
      <c r="AY188" s="160" t="s">
        <v>157</v>
      </c>
    </row>
    <row r="189" spans="2:65" s="1" customFormat="1" ht="16.399999999999999" customHeight="1">
      <c r="B189" s="132"/>
      <c r="C189" s="133" t="s">
        <v>182</v>
      </c>
      <c r="D189" s="133" t="s">
        <v>160</v>
      </c>
      <c r="E189" s="134" t="s">
        <v>623</v>
      </c>
      <c r="F189" s="135" t="s">
        <v>624</v>
      </c>
      <c r="G189" s="136" t="s">
        <v>411</v>
      </c>
      <c r="H189" s="137">
        <v>40</v>
      </c>
      <c r="I189" s="901"/>
      <c r="J189" s="138">
        <f>ROUND(I189*H189,2)</f>
        <v>0</v>
      </c>
      <c r="K189" s="139"/>
      <c r="L189" s="28"/>
      <c r="M189" s="140" t="s">
        <v>1</v>
      </c>
      <c r="N189" s="141" t="s">
        <v>38</v>
      </c>
      <c r="O189" s="142">
        <v>0.65700000000000003</v>
      </c>
      <c r="P189" s="142">
        <f>O189*H189</f>
        <v>26.28</v>
      </c>
      <c r="Q189" s="142">
        <v>0</v>
      </c>
      <c r="R189" s="142">
        <f>Q189*H189</f>
        <v>0</v>
      </c>
      <c r="S189" s="142">
        <v>0</v>
      </c>
      <c r="T189" s="143">
        <f>S189*H189</f>
        <v>0</v>
      </c>
      <c r="AR189" s="144" t="s">
        <v>164</v>
      </c>
      <c r="AT189" s="144" t="s">
        <v>160</v>
      </c>
      <c r="AU189" s="144" t="s">
        <v>88</v>
      </c>
      <c r="AY189" s="16" t="s">
        <v>157</v>
      </c>
      <c r="BE189" s="145">
        <f>IF(N189="základní",J189,0)</f>
        <v>0</v>
      </c>
      <c r="BF189" s="145">
        <f>IF(N189="snížená",J189,0)</f>
        <v>0</v>
      </c>
      <c r="BG189" s="145">
        <f>IF(N189="zákl. přenesená",J189,0)</f>
        <v>0</v>
      </c>
      <c r="BH189" s="145">
        <f>IF(N189="sníž. přenesená",J189,0)</f>
        <v>0</v>
      </c>
      <c r="BI189" s="145">
        <f>IF(N189="nulová",J189,0)</f>
        <v>0</v>
      </c>
      <c r="BJ189" s="16" t="s">
        <v>88</v>
      </c>
      <c r="BK189" s="145">
        <f>ROUND(I189*H189,2)</f>
        <v>0</v>
      </c>
      <c r="BL189" s="16" t="s">
        <v>164</v>
      </c>
      <c r="BM189" s="144" t="s">
        <v>625</v>
      </c>
    </row>
    <row r="190" spans="2:65" s="1" customFormat="1">
      <c r="B190" s="28"/>
      <c r="D190" s="150" t="s">
        <v>214</v>
      </c>
      <c r="F190" s="894" t="s">
        <v>626</v>
      </c>
      <c r="L190" s="28"/>
      <c r="M190" s="152"/>
      <c r="T190" s="52"/>
      <c r="AT190" s="16" t="s">
        <v>214</v>
      </c>
      <c r="AU190" s="16" t="s">
        <v>88</v>
      </c>
    </row>
    <row r="191" spans="2:65" s="1" customFormat="1" ht="23.5" customHeight="1">
      <c r="B191" s="132"/>
      <c r="C191" s="133" t="s">
        <v>172</v>
      </c>
      <c r="D191" s="133" t="s">
        <v>160</v>
      </c>
      <c r="E191" s="134" t="s">
        <v>627</v>
      </c>
      <c r="F191" s="135" t="s">
        <v>628</v>
      </c>
      <c r="G191" s="136" t="s">
        <v>411</v>
      </c>
      <c r="H191" s="137">
        <v>6</v>
      </c>
      <c r="I191" s="901"/>
      <c r="J191" s="138">
        <f>ROUND(I191*H191,2)</f>
        <v>0</v>
      </c>
      <c r="K191" s="139"/>
      <c r="L191" s="28"/>
      <c r="M191" s="140" t="s">
        <v>1</v>
      </c>
      <c r="N191" s="141" t="s">
        <v>38</v>
      </c>
      <c r="O191" s="142">
        <v>2.99</v>
      </c>
      <c r="P191" s="142">
        <f>O191*H191</f>
        <v>17.940000000000001</v>
      </c>
      <c r="Q191" s="142">
        <v>0.15478</v>
      </c>
      <c r="R191" s="142">
        <f>Q191*H191</f>
        <v>0.92867999999999995</v>
      </c>
      <c r="S191" s="142">
        <v>0</v>
      </c>
      <c r="T191" s="143">
        <f>S191*H191</f>
        <v>0</v>
      </c>
      <c r="AR191" s="144" t="s">
        <v>164</v>
      </c>
      <c r="AT191" s="144" t="s">
        <v>160</v>
      </c>
      <c r="AU191" s="144" t="s">
        <v>88</v>
      </c>
      <c r="AY191" s="16" t="s">
        <v>157</v>
      </c>
      <c r="BE191" s="145">
        <f>IF(N191="základní",J191,0)</f>
        <v>0</v>
      </c>
      <c r="BF191" s="145">
        <f>IF(N191="snížená",J191,0)</f>
        <v>0</v>
      </c>
      <c r="BG191" s="145">
        <f>IF(N191="zákl. přenesená",J191,0)</f>
        <v>0</v>
      </c>
      <c r="BH191" s="145">
        <f>IF(N191="sníž. přenesená",J191,0)</f>
        <v>0</v>
      </c>
      <c r="BI191" s="145">
        <f>IF(N191="nulová",J191,0)</f>
        <v>0</v>
      </c>
      <c r="BJ191" s="16" t="s">
        <v>88</v>
      </c>
      <c r="BK191" s="145">
        <f>ROUND(I191*H191,2)</f>
        <v>0</v>
      </c>
      <c r="BL191" s="16" t="s">
        <v>164</v>
      </c>
      <c r="BM191" s="144" t="s">
        <v>629</v>
      </c>
    </row>
    <row r="192" spans="2:65" s="1" customFormat="1">
      <c r="B192" s="28"/>
      <c r="D192" s="150" t="s">
        <v>214</v>
      </c>
      <c r="F192" s="894" t="s">
        <v>630</v>
      </c>
      <c r="L192" s="28"/>
      <c r="M192" s="152"/>
      <c r="T192" s="52"/>
      <c r="AT192" s="16" t="s">
        <v>214</v>
      </c>
      <c r="AU192" s="16" t="s">
        <v>88</v>
      </c>
    </row>
    <row r="193" spans="2:65" s="1" customFormat="1" ht="23.5" customHeight="1">
      <c r="B193" s="132"/>
      <c r="C193" s="133" t="s">
        <v>191</v>
      </c>
      <c r="D193" s="133" t="s">
        <v>160</v>
      </c>
      <c r="E193" s="134" t="s">
        <v>631</v>
      </c>
      <c r="F193" s="135" t="s">
        <v>632</v>
      </c>
      <c r="G193" s="136" t="s">
        <v>411</v>
      </c>
      <c r="H193" s="137">
        <v>6</v>
      </c>
      <c r="I193" s="901"/>
      <c r="J193" s="138">
        <f>ROUND(I193*H193,2)</f>
        <v>0</v>
      </c>
      <c r="K193" s="139"/>
      <c r="L193" s="28"/>
      <c r="M193" s="140" t="s">
        <v>1</v>
      </c>
      <c r="N193" s="141" t="s">
        <v>38</v>
      </c>
      <c r="O193" s="142">
        <v>6.5</v>
      </c>
      <c r="P193" s="142">
        <f>O193*H193</f>
        <v>39</v>
      </c>
      <c r="Q193" s="142">
        <v>0</v>
      </c>
      <c r="R193" s="142">
        <f>Q193*H193</f>
        <v>0</v>
      </c>
      <c r="S193" s="142">
        <v>0</v>
      </c>
      <c r="T193" s="143">
        <f>S193*H193</f>
        <v>0</v>
      </c>
      <c r="AR193" s="144" t="s">
        <v>164</v>
      </c>
      <c r="AT193" s="144" t="s">
        <v>160</v>
      </c>
      <c r="AU193" s="144" t="s">
        <v>88</v>
      </c>
      <c r="AY193" s="16" t="s">
        <v>157</v>
      </c>
      <c r="BE193" s="145">
        <f>IF(N193="základní",J193,0)</f>
        <v>0</v>
      </c>
      <c r="BF193" s="145">
        <f>IF(N193="snížená",J193,0)</f>
        <v>0</v>
      </c>
      <c r="BG193" s="145">
        <f>IF(N193="zákl. přenesená",J193,0)</f>
        <v>0</v>
      </c>
      <c r="BH193" s="145">
        <f>IF(N193="sníž. přenesená",J193,0)</f>
        <v>0</v>
      </c>
      <c r="BI193" s="145">
        <f>IF(N193="nulová",J193,0)</f>
        <v>0</v>
      </c>
      <c r="BJ193" s="16" t="s">
        <v>88</v>
      </c>
      <c r="BK193" s="145">
        <f>ROUND(I193*H193,2)</f>
        <v>0</v>
      </c>
      <c r="BL193" s="16" t="s">
        <v>164</v>
      </c>
      <c r="BM193" s="144" t="s">
        <v>633</v>
      </c>
    </row>
    <row r="194" spans="2:65" s="1" customFormat="1">
      <c r="B194" s="28"/>
      <c r="D194" s="150" t="s">
        <v>214</v>
      </c>
      <c r="F194" s="894" t="s">
        <v>634</v>
      </c>
      <c r="L194" s="28"/>
      <c r="M194" s="152"/>
      <c r="T194" s="52"/>
      <c r="AT194" s="16" t="s">
        <v>214</v>
      </c>
      <c r="AU194" s="16" t="s">
        <v>88</v>
      </c>
    </row>
    <row r="195" spans="2:65" s="1" customFormat="1" ht="23.5" customHeight="1">
      <c r="B195" s="132"/>
      <c r="C195" s="133" t="s">
        <v>177</v>
      </c>
      <c r="D195" s="133" t="s">
        <v>160</v>
      </c>
      <c r="E195" s="134" t="s">
        <v>635</v>
      </c>
      <c r="F195" s="135" t="s">
        <v>636</v>
      </c>
      <c r="G195" s="136" t="s">
        <v>306</v>
      </c>
      <c r="H195" s="137">
        <v>30</v>
      </c>
      <c r="I195" s="901"/>
      <c r="J195" s="138">
        <f>ROUND(I195*H195,2)</f>
        <v>0</v>
      </c>
      <c r="K195" s="139"/>
      <c r="L195" s="28"/>
      <c r="M195" s="140" t="s">
        <v>1</v>
      </c>
      <c r="N195" s="141" t="s">
        <v>38</v>
      </c>
      <c r="O195" s="142">
        <v>1.17</v>
      </c>
      <c r="P195" s="142">
        <f>O195*H195</f>
        <v>35.099999999999994</v>
      </c>
      <c r="Q195" s="142">
        <v>2.9440000000000001E-2</v>
      </c>
      <c r="R195" s="142">
        <f>Q195*H195</f>
        <v>0.88319999999999999</v>
      </c>
      <c r="S195" s="142">
        <v>0</v>
      </c>
      <c r="T195" s="143">
        <f>S195*H195</f>
        <v>0</v>
      </c>
      <c r="AR195" s="144" t="s">
        <v>164</v>
      </c>
      <c r="AT195" s="144" t="s">
        <v>160</v>
      </c>
      <c r="AU195" s="144" t="s">
        <v>88</v>
      </c>
      <c r="AY195" s="16" t="s">
        <v>157</v>
      </c>
      <c r="BE195" s="145">
        <f>IF(N195="základní",J195,0)</f>
        <v>0</v>
      </c>
      <c r="BF195" s="145">
        <f>IF(N195="snížená",J195,0)</f>
        <v>0</v>
      </c>
      <c r="BG195" s="145">
        <f>IF(N195="zákl. přenesená",J195,0)</f>
        <v>0</v>
      </c>
      <c r="BH195" s="145">
        <f>IF(N195="sníž. přenesená",J195,0)</f>
        <v>0</v>
      </c>
      <c r="BI195" s="145">
        <f>IF(N195="nulová",J195,0)</f>
        <v>0</v>
      </c>
      <c r="BJ195" s="16" t="s">
        <v>88</v>
      </c>
      <c r="BK195" s="145">
        <f>ROUND(I195*H195,2)</f>
        <v>0</v>
      </c>
      <c r="BL195" s="16" t="s">
        <v>164</v>
      </c>
      <c r="BM195" s="144" t="s">
        <v>637</v>
      </c>
    </row>
    <row r="196" spans="2:65" s="1" customFormat="1">
      <c r="B196" s="28"/>
      <c r="D196" s="150" t="s">
        <v>214</v>
      </c>
      <c r="F196" s="894" t="s">
        <v>638</v>
      </c>
      <c r="L196" s="28"/>
      <c r="M196" s="152"/>
      <c r="T196" s="52"/>
      <c r="AT196" s="16" t="s">
        <v>214</v>
      </c>
      <c r="AU196" s="16" t="s">
        <v>88</v>
      </c>
    </row>
    <row r="197" spans="2:65" s="13" customFormat="1">
      <c r="B197" s="159"/>
      <c r="D197" s="154" t="s">
        <v>259</v>
      </c>
      <c r="E197" s="160" t="s">
        <v>1</v>
      </c>
      <c r="F197" s="161" t="s">
        <v>639</v>
      </c>
      <c r="H197" s="162">
        <v>30</v>
      </c>
      <c r="L197" s="159"/>
      <c r="M197" s="163"/>
      <c r="T197" s="164"/>
      <c r="AT197" s="160" t="s">
        <v>259</v>
      </c>
      <c r="AU197" s="160" t="s">
        <v>88</v>
      </c>
      <c r="AV197" s="13" t="s">
        <v>88</v>
      </c>
      <c r="AW197" s="13" t="s">
        <v>27</v>
      </c>
      <c r="AX197" s="13" t="s">
        <v>80</v>
      </c>
      <c r="AY197" s="160" t="s">
        <v>157</v>
      </c>
    </row>
    <row r="198" spans="2:65" s="1" customFormat="1" ht="21" customHeight="1">
      <c r="B198" s="132"/>
      <c r="C198" s="133" t="s">
        <v>199</v>
      </c>
      <c r="D198" s="133" t="s">
        <v>160</v>
      </c>
      <c r="E198" s="134" t="s">
        <v>640</v>
      </c>
      <c r="F198" s="135" t="s">
        <v>641</v>
      </c>
      <c r="G198" s="136" t="s">
        <v>411</v>
      </c>
      <c r="H198" s="137">
        <v>16</v>
      </c>
      <c r="I198" s="901"/>
      <c r="J198" s="138">
        <f>ROUND(I198*H198,2)</f>
        <v>0</v>
      </c>
      <c r="K198" s="139"/>
      <c r="L198" s="28"/>
      <c r="M198" s="140" t="s">
        <v>1</v>
      </c>
      <c r="N198" s="141" t="s">
        <v>38</v>
      </c>
      <c r="O198" s="142">
        <v>0.88100000000000001</v>
      </c>
      <c r="P198" s="142">
        <f>O198*H198</f>
        <v>14.096</v>
      </c>
      <c r="Q198" s="142">
        <v>3.363E-2</v>
      </c>
      <c r="R198" s="142">
        <f>Q198*H198</f>
        <v>0.53808</v>
      </c>
      <c r="S198" s="142">
        <v>0</v>
      </c>
      <c r="T198" s="143">
        <f>S198*H198</f>
        <v>0</v>
      </c>
      <c r="AR198" s="144" t="s">
        <v>164</v>
      </c>
      <c r="AT198" s="144" t="s">
        <v>160</v>
      </c>
      <c r="AU198" s="144" t="s">
        <v>88</v>
      </c>
      <c r="AY198" s="16" t="s">
        <v>157</v>
      </c>
      <c r="BE198" s="145">
        <f>IF(N198="základní",J198,0)</f>
        <v>0</v>
      </c>
      <c r="BF198" s="145">
        <f>IF(N198="snížená",J198,0)</f>
        <v>0</v>
      </c>
      <c r="BG198" s="145">
        <f>IF(N198="zákl. přenesená",J198,0)</f>
        <v>0</v>
      </c>
      <c r="BH198" s="145">
        <f>IF(N198="sníž. přenesená",J198,0)</f>
        <v>0</v>
      </c>
      <c r="BI198" s="145">
        <f>IF(N198="nulová",J198,0)</f>
        <v>0</v>
      </c>
      <c r="BJ198" s="16" t="s">
        <v>88</v>
      </c>
      <c r="BK198" s="145">
        <f>ROUND(I198*H198,2)</f>
        <v>0</v>
      </c>
      <c r="BL198" s="16" t="s">
        <v>164</v>
      </c>
      <c r="BM198" s="144" t="s">
        <v>642</v>
      </c>
    </row>
    <row r="199" spans="2:65" s="1" customFormat="1">
      <c r="B199" s="28"/>
      <c r="D199" s="150" t="s">
        <v>214</v>
      </c>
      <c r="F199" s="894" t="s">
        <v>643</v>
      </c>
      <c r="L199" s="28"/>
      <c r="M199" s="152"/>
      <c r="T199" s="52"/>
      <c r="AT199" s="16" t="s">
        <v>214</v>
      </c>
      <c r="AU199" s="16" t="s">
        <v>88</v>
      </c>
    </row>
    <row r="200" spans="2:65" s="13" customFormat="1">
      <c r="B200" s="159"/>
      <c r="D200" s="154" t="s">
        <v>259</v>
      </c>
      <c r="E200" s="160" t="s">
        <v>1</v>
      </c>
      <c r="F200" s="161" t="s">
        <v>644</v>
      </c>
      <c r="H200" s="162">
        <v>16</v>
      </c>
      <c r="L200" s="159"/>
      <c r="M200" s="163"/>
      <c r="T200" s="164"/>
      <c r="AT200" s="160" t="s">
        <v>259</v>
      </c>
      <c r="AU200" s="160" t="s">
        <v>88</v>
      </c>
      <c r="AV200" s="13" t="s">
        <v>88</v>
      </c>
      <c r="AW200" s="13" t="s">
        <v>27</v>
      </c>
      <c r="AX200" s="13" t="s">
        <v>80</v>
      </c>
      <c r="AY200" s="160" t="s">
        <v>157</v>
      </c>
    </row>
    <row r="201" spans="2:65" s="1" customFormat="1" ht="16.399999999999999" customHeight="1">
      <c r="B201" s="132"/>
      <c r="C201" s="178" t="s">
        <v>8</v>
      </c>
      <c r="D201" s="178" t="s">
        <v>557</v>
      </c>
      <c r="E201" s="179" t="s">
        <v>645</v>
      </c>
      <c r="F201" s="180" t="s">
        <v>646</v>
      </c>
      <c r="G201" s="181" t="s">
        <v>411</v>
      </c>
      <c r="H201" s="182">
        <v>16</v>
      </c>
      <c r="I201" s="909"/>
      <c r="J201" s="183">
        <f>ROUND(I201*H201,2)</f>
        <v>0</v>
      </c>
      <c r="K201" s="184"/>
      <c r="L201" s="185"/>
      <c r="M201" s="186" t="s">
        <v>1</v>
      </c>
      <c r="N201" s="187" t="s">
        <v>38</v>
      </c>
      <c r="O201" s="142">
        <v>0</v>
      </c>
      <c r="P201" s="142">
        <f>O201*H201</f>
        <v>0</v>
      </c>
      <c r="Q201" s="142">
        <v>0</v>
      </c>
      <c r="R201" s="142">
        <f>Q201*H201</f>
        <v>0</v>
      </c>
      <c r="S201" s="142">
        <v>0</v>
      </c>
      <c r="T201" s="143">
        <f>S201*H201</f>
        <v>0</v>
      </c>
      <c r="AR201" s="144" t="s">
        <v>172</v>
      </c>
      <c r="AT201" s="144" t="s">
        <v>557</v>
      </c>
      <c r="AU201" s="144" t="s">
        <v>88</v>
      </c>
      <c r="AY201" s="16" t="s">
        <v>157</v>
      </c>
      <c r="BE201" s="145">
        <f>IF(N201="základní",J201,0)</f>
        <v>0</v>
      </c>
      <c r="BF201" s="145">
        <f>IF(N201="snížená",J201,0)</f>
        <v>0</v>
      </c>
      <c r="BG201" s="145">
        <f>IF(N201="zákl. přenesená",J201,0)</f>
        <v>0</v>
      </c>
      <c r="BH201" s="145">
        <f>IF(N201="sníž. přenesená",J201,0)</f>
        <v>0</v>
      </c>
      <c r="BI201" s="145">
        <f>IF(N201="nulová",J201,0)</f>
        <v>0</v>
      </c>
      <c r="BJ201" s="16" t="s">
        <v>88</v>
      </c>
      <c r="BK201" s="145">
        <f>ROUND(I201*H201,2)</f>
        <v>0</v>
      </c>
      <c r="BL201" s="16" t="s">
        <v>164</v>
      </c>
      <c r="BM201" s="144" t="s">
        <v>647</v>
      </c>
    </row>
    <row r="202" spans="2:65" s="1" customFormat="1" ht="21" customHeight="1">
      <c r="B202" s="132"/>
      <c r="C202" s="133" t="s">
        <v>393</v>
      </c>
      <c r="D202" s="133" t="s">
        <v>160</v>
      </c>
      <c r="E202" s="134" t="s">
        <v>648</v>
      </c>
      <c r="F202" s="135" t="s">
        <v>649</v>
      </c>
      <c r="G202" s="136" t="s">
        <v>228</v>
      </c>
      <c r="H202" s="137">
        <v>2</v>
      </c>
      <c r="I202" s="901"/>
      <c r="J202" s="138">
        <f>ROUND(I202*H202,2)</f>
        <v>0</v>
      </c>
      <c r="K202" s="139"/>
      <c r="L202" s="28"/>
      <c r="M202" s="140" t="s">
        <v>1</v>
      </c>
      <c r="N202" s="141" t="s">
        <v>38</v>
      </c>
      <c r="O202" s="142">
        <v>4.8840000000000003</v>
      </c>
      <c r="P202" s="142">
        <f>O202*H202</f>
        <v>9.7680000000000007</v>
      </c>
      <c r="Q202" s="142">
        <v>4.4000000000000003E-3</v>
      </c>
      <c r="R202" s="142">
        <f>Q202*H202</f>
        <v>8.8000000000000005E-3</v>
      </c>
      <c r="S202" s="142">
        <v>0</v>
      </c>
      <c r="T202" s="143">
        <f>S202*H202</f>
        <v>0</v>
      </c>
      <c r="AR202" s="144" t="s">
        <v>164</v>
      </c>
      <c r="AT202" s="144" t="s">
        <v>160</v>
      </c>
      <c r="AU202" s="144" t="s">
        <v>88</v>
      </c>
      <c r="AY202" s="16" t="s">
        <v>157</v>
      </c>
      <c r="BE202" s="145">
        <f>IF(N202="základní",J202,0)</f>
        <v>0</v>
      </c>
      <c r="BF202" s="145">
        <f>IF(N202="snížená",J202,0)</f>
        <v>0</v>
      </c>
      <c r="BG202" s="145">
        <f>IF(N202="zákl. přenesená",J202,0)</f>
        <v>0</v>
      </c>
      <c r="BH202" s="145">
        <f>IF(N202="sníž. přenesená",J202,0)</f>
        <v>0</v>
      </c>
      <c r="BI202" s="145">
        <f>IF(N202="nulová",J202,0)</f>
        <v>0</v>
      </c>
      <c r="BJ202" s="16" t="s">
        <v>88</v>
      </c>
      <c r="BK202" s="145">
        <f>ROUND(I202*H202,2)</f>
        <v>0</v>
      </c>
      <c r="BL202" s="16" t="s">
        <v>164</v>
      </c>
      <c r="BM202" s="144" t="s">
        <v>650</v>
      </c>
    </row>
    <row r="203" spans="2:65" s="1" customFormat="1">
      <c r="B203" s="28"/>
      <c r="D203" s="150" t="s">
        <v>214</v>
      </c>
      <c r="F203" s="894" t="s">
        <v>651</v>
      </c>
      <c r="L203" s="28"/>
      <c r="M203" s="152"/>
      <c r="T203" s="52"/>
      <c r="AT203" s="16" t="s">
        <v>214</v>
      </c>
      <c r="AU203" s="16" t="s">
        <v>88</v>
      </c>
    </row>
    <row r="204" spans="2:65" s="1" customFormat="1" ht="16.399999999999999" customHeight="1">
      <c r="B204" s="132"/>
      <c r="C204" s="133" t="s">
        <v>185</v>
      </c>
      <c r="D204" s="133" t="s">
        <v>160</v>
      </c>
      <c r="E204" s="134" t="s">
        <v>652</v>
      </c>
      <c r="F204" s="135" t="s">
        <v>653</v>
      </c>
      <c r="G204" s="136" t="s">
        <v>228</v>
      </c>
      <c r="H204" s="137">
        <v>2</v>
      </c>
      <c r="I204" s="901"/>
      <c r="J204" s="138">
        <f>ROUND(I204*H204,2)</f>
        <v>0</v>
      </c>
      <c r="K204" s="139"/>
      <c r="L204" s="28"/>
      <c r="M204" s="140" t="s">
        <v>1</v>
      </c>
      <c r="N204" s="141" t="s">
        <v>38</v>
      </c>
      <c r="O204" s="142">
        <v>1.38</v>
      </c>
      <c r="P204" s="142">
        <f>O204*H204</f>
        <v>2.76</v>
      </c>
      <c r="Q204" s="142">
        <v>0</v>
      </c>
      <c r="R204" s="142">
        <f>Q204*H204</f>
        <v>0</v>
      </c>
      <c r="S204" s="142">
        <v>0</v>
      </c>
      <c r="T204" s="143">
        <f>S204*H204</f>
        <v>0</v>
      </c>
      <c r="AR204" s="144" t="s">
        <v>164</v>
      </c>
      <c r="AT204" s="144" t="s">
        <v>160</v>
      </c>
      <c r="AU204" s="144" t="s">
        <v>88</v>
      </c>
      <c r="AY204" s="16" t="s">
        <v>157</v>
      </c>
      <c r="BE204" s="145">
        <f>IF(N204="základní",J204,0)</f>
        <v>0</v>
      </c>
      <c r="BF204" s="145">
        <f>IF(N204="snížená",J204,0)</f>
        <v>0</v>
      </c>
      <c r="BG204" s="145">
        <f>IF(N204="zákl. přenesená",J204,0)</f>
        <v>0</v>
      </c>
      <c r="BH204" s="145">
        <f>IF(N204="sníž. přenesená",J204,0)</f>
        <v>0</v>
      </c>
      <c r="BI204" s="145">
        <f>IF(N204="nulová",J204,0)</f>
        <v>0</v>
      </c>
      <c r="BJ204" s="16" t="s">
        <v>88</v>
      </c>
      <c r="BK204" s="145">
        <f>ROUND(I204*H204,2)</f>
        <v>0</v>
      </c>
      <c r="BL204" s="16" t="s">
        <v>164</v>
      </c>
      <c r="BM204" s="144" t="s">
        <v>654</v>
      </c>
    </row>
    <row r="205" spans="2:65" s="1" customFormat="1">
      <c r="B205" s="28"/>
      <c r="D205" s="150" t="s">
        <v>214</v>
      </c>
      <c r="F205" s="894" t="s">
        <v>655</v>
      </c>
      <c r="L205" s="28"/>
      <c r="M205" s="152"/>
      <c r="T205" s="52"/>
      <c r="AT205" s="16" t="s">
        <v>214</v>
      </c>
      <c r="AU205" s="16" t="s">
        <v>88</v>
      </c>
    </row>
    <row r="206" spans="2:65" s="1" customFormat="1" ht="31.9" customHeight="1">
      <c r="B206" s="132"/>
      <c r="C206" s="133" t="s">
        <v>408</v>
      </c>
      <c r="D206" s="133" t="s">
        <v>160</v>
      </c>
      <c r="E206" s="134" t="s">
        <v>656</v>
      </c>
      <c r="F206" s="135" t="s">
        <v>657</v>
      </c>
      <c r="G206" s="136" t="s">
        <v>256</v>
      </c>
      <c r="H206" s="137">
        <v>1</v>
      </c>
      <c r="I206" s="901"/>
      <c r="J206" s="138">
        <f>ROUND(I206*H206,2)</f>
        <v>0</v>
      </c>
      <c r="K206" s="139"/>
      <c r="L206" s="28"/>
      <c r="M206" s="140" t="s">
        <v>1</v>
      </c>
      <c r="N206" s="141" t="s">
        <v>38</v>
      </c>
      <c r="O206" s="142">
        <v>1.107</v>
      </c>
      <c r="P206" s="142">
        <f>O206*H206</f>
        <v>1.107</v>
      </c>
      <c r="Q206" s="142">
        <v>0</v>
      </c>
      <c r="R206" s="142">
        <f>Q206*H206</f>
        <v>0</v>
      </c>
      <c r="S206" s="142">
        <v>0</v>
      </c>
      <c r="T206" s="143">
        <f>S206*H206</f>
        <v>0</v>
      </c>
      <c r="AR206" s="144" t="s">
        <v>164</v>
      </c>
      <c r="AT206" s="144" t="s">
        <v>160</v>
      </c>
      <c r="AU206" s="144" t="s">
        <v>88</v>
      </c>
      <c r="AY206" s="16" t="s">
        <v>157</v>
      </c>
      <c r="BE206" s="145">
        <f>IF(N206="základní",J206,0)</f>
        <v>0</v>
      </c>
      <c r="BF206" s="145">
        <f>IF(N206="snížená",J206,0)</f>
        <v>0</v>
      </c>
      <c r="BG206" s="145">
        <f>IF(N206="zákl. přenesená",J206,0)</f>
        <v>0</v>
      </c>
      <c r="BH206" s="145">
        <f>IF(N206="sníž. přenesená",J206,0)</f>
        <v>0</v>
      </c>
      <c r="BI206" s="145">
        <f>IF(N206="nulová",J206,0)</f>
        <v>0</v>
      </c>
      <c r="BJ206" s="16" t="s">
        <v>88</v>
      </c>
      <c r="BK206" s="145">
        <f>ROUND(I206*H206,2)</f>
        <v>0</v>
      </c>
      <c r="BL206" s="16" t="s">
        <v>164</v>
      </c>
      <c r="BM206" s="144" t="s">
        <v>658</v>
      </c>
    </row>
    <row r="207" spans="2:65" s="1" customFormat="1">
      <c r="B207" s="28"/>
      <c r="D207" s="150" t="s">
        <v>214</v>
      </c>
      <c r="F207" s="894" t="s">
        <v>659</v>
      </c>
      <c r="L207" s="28"/>
      <c r="M207" s="152"/>
      <c r="T207" s="52"/>
      <c r="AT207" s="16" t="s">
        <v>214</v>
      </c>
      <c r="AU207" s="16" t="s">
        <v>88</v>
      </c>
    </row>
    <row r="208" spans="2:65" s="13" customFormat="1">
      <c r="B208" s="159"/>
      <c r="D208" s="154" t="s">
        <v>259</v>
      </c>
      <c r="E208" s="160" t="s">
        <v>1</v>
      </c>
      <c r="F208" s="161" t="s">
        <v>523</v>
      </c>
      <c r="H208" s="162">
        <v>1</v>
      </c>
      <c r="L208" s="159"/>
      <c r="M208" s="163"/>
      <c r="T208" s="164"/>
      <c r="AT208" s="160" t="s">
        <v>259</v>
      </c>
      <c r="AU208" s="160" t="s">
        <v>88</v>
      </c>
      <c r="AV208" s="13" t="s">
        <v>88</v>
      </c>
      <c r="AW208" s="13" t="s">
        <v>27</v>
      </c>
      <c r="AX208" s="13" t="s">
        <v>80</v>
      </c>
      <c r="AY208" s="160" t="s">
        <v>157</v>
      </c>
    </row>
    <row r="209" spans="2:65" s="1" customFormat="1" ht="36.75" customHeight="1">
      <c r="B209" s="132"/>
      <c r="C209" s="133" t="s">
        <v>188</v>
      </c>
      <c r="D209" s="133" t="s">
        <v>160</v>
      </c>
      <c r="E209" s="134" t="s">
        <v>660</v>
      </c>
      <c r="F209" s="135" t="s">
        <v>661</v>
      </c>
      <c r="G209" s="136" t="s">
        <v>256</v>
      </c>
      <c r="H209" s="137">
        <v>84.948999999999998</v>
      </c>
      <c r="I209" s="901"/>
      <c r="J209" s="138">
        <f>ROUND(I209*H209,2)</f>
        <v>0</v>
      </c>
      <c r="K209" s="139"/>
      <c r="L209" s="28"/>
      <c r="M209" s="140" t="s">
        <v>1</v>
      </c>
      <c r="N209" s="141" t="s">
        <v>38</v>
      </c>
      <c r="O209" s="142">
        <v>8.6999999999999994E-2</v>
      </c>
      <c r="P209" s="142">
        <f>O209*H209</f>
        <v>7.3905629999999993</v>
      </c>
      <c r="Q209" s="142">
        <v>0</v>
      </c>
      <c r="R209" s="142">
        <f>Q209*H209</f>
        <v>0</v>
      </c>
      <c r="S209" s="142">
        <v>0</v>
      </c>
      <c r="T209" s="143">
        <f>S209*H209</f>
        <v>0</v>
      </c>
      <c r="AR209" s="144" t="s">
        <v>164</v>
      </c>
      <c r="AT209" s="144" t="s">
        <v>160</v>
      </c>
      <c r="AU209" s="144" t="s">
        <v>88</v>
      </c>
      <c r="AY209" s="16" t="s">
        <v>157</v>
      </c>
      <c r="BE209" s="145">
        <f>IF(N209="základní",J209,0)</f>
        <v>0</v>
      </c>
      <c r="BF209" s="145">
        <f>IF(N209="snížená",J209,0)</f>
        <v>0</v>
      </c>
      <c r="BG209" s="145">
        <f>IF(N209="zákl. přenesená",J209,0)</f>
        <v>0</v>
      </c>
      <c r="BH209" s="145">
        <f>IF(N209="sníž. přenesená",J209,0)</f>
        <v>0</v>
      </c>
      <c r="BI209" s="145">
        <f>IF(N209="nulová",J209,0)</f>
        <v>0</v>
      </c>
      <c r="BJ209" s="16" t="s">
        <v>88</v>
      </c>
      <c r="BK209" s="145">
        <f>ROUND(I209*H209,2)</f>
        <v>0</v>
      </c>
      <c r="BL209" s="16" t="s">
        <v>164</v>
      </c>
      <c r="BM209" s="144" t="s">
        <v>662</v>
      </c>
    </row>
    <row r="210" spans="2:65" s="1" customFormat="1">
      <c r="B210" s="28"/>
      <c r="D210" s="150" t="s">
        <v>214</v>
      </c>
      <c r="F210" s="894" t="s">
        <v>663</v>
      </c>
      <c r="L210" s="28"/>
      <c r="M210" s="152"/>
      <c r="T210" s="52"/>
      <c r="AT210" s="16" t="s">
        <v>214</v>
      </c>
      <c r="AU210" s="16" t="s">
        <v>88</v>
      </c>
    </row>
    <row r="211" spans="2:65" s="13" customFormat="1">
      <c r="B211" s="159"/>
      <c r="D211" s="154" t="s">
        <v>259</v>
      </c>
      <c r="E211" s="160" t="s">
        <v>1</v>
      </c>
      <c r="F211" s="161" t="s">
        <v>664</v>
      </c>
      <c r="H211" s="162">
        <v>84.948999999999998</v>
      </c>
      <c r="L211" s="159"/>
      <c r="M211" s="163"/>
      <c r="T211" s="164"/>
      <c r="AT211" s="160" t="s">
        <v>259</v>
      </c>
      <c r="AU211" s="160" t="s">
        <v>88</v>
      </c>
      <c r="AV211" s="13" t="s">
        <v>88</v>
      </c>
      <c r="AW211" s="13" t="s">
        <v>27</v>
      </c>
      <c r="AX211" s="13" t="s">
        <v>72</v>
      </c>
      <c r="AY211" s="160" t="s">
        <v>157</v>
      </c>
    </row>
    <row r="212" spans="2:65" s="14" customFormat="1">
      <c r="B212" s="165"/>
      <c r="D212" s="154" t="s">
        <v>259</v>
      </c>
      <c r="E212" s="166" t="s">
        <v>528</v>
      </c>
      <c r="F212" s="167" t="s">
        <v>265</v>
      </c>
      <c r="H212" s="168">
        <v>84.948999999999998</v>
      </c>
      <c r="L212" s="165"/>
      <c r="M212" s="169"/>
      <c r="T212" s="170"/>
      <c r="AT212" s="166" t="s">
        <v>259</v>
      </c>
      <c r="AU212" s="166" t="s">
        <v>88</v>
      </c>
      <c r="AV212" s="14" t="s">
        <v>164</v>
      </c>
      <c r="AW212" s="14" t="s">
        <v>27</v>
      </c>
      <c r="AX212" s="14" t="s">
        <v>80</v>
      </c>
      <c r="AY212" s="166" t="s">
        <v>157</v>
      </c>
    </row>
    <row r="213" spans="2:65" s="1" customFormat="1" ht="36.75" customHeight="1">
      <c r="B213" s="132"/>
      <c r="C213" s="133" t="s">
        <v>419</v>
      </c>
      <c r="D213" s="133" t="s">
        <v>160</v>
      </c>
      <c r="E213" s="134" t="s">
        <v>665</v>
      </c>
      <c r="F213" s="135" t="s">
        <v>666</v>
      </c>
      <c r="G213" s="136" t="s">
        <v>256</v>
      </c>
      <c r="H213" s="137">
        <v>339.79599999999999</v>
      </c>
      <c r="I213" s="901"/>
      <c r="J213" s="138">
        <f>ROUND(I213*H213,2)</f>
        <v>0</v>
      </c>
      <c r="K213" s="139"/>
      <c r="L213" s="28"/>
      <c r="M213" s="140" t="s">
        <v>1</v>
      </c>
      <c r="N213" s="141" t="s">
        <v>38</v>
      </c>
      <c r="O213" s="142">
        <v>5.0000000000000001E-3</v>
      </c>
      <c r="P213" s="142">
        <f>O213*H213</f>
        <v>1.6989799999999999</v>
      </c>
      <c r="Q213" s="142">
        <v>0</v>
      </c>
      <c r="R213" s="142">
        <f>Q213*H213</f>
        <v>0</v>
      </c>
      <c r="S213" s="142">
        <v>0</v>
      </c>
      <c r="T213" s="143">
        <f>S213*H213</f>
        <v>0</v>
      </c>
      <c r="AR213" s="144" t="s">
        <v>164</v>
      </c>
      <c r="AT213" s="144" t="s">
        <v>160</v>
      </c>
      <c r="AU213" s="144" t="s">
        <v>88</v>
      </c>
      <c r="AY213" s="16" t="s">
        <v>157</v>
      </c>
      <c r="BE213" s="145">
        <f>IF(N213="základní",J213,0)</f>
        <v>0</v>
      </c>
      <c r="BF213" s="145">
        <f>IF(N213="snížená",J213,0)</f>
        <v>0</v>
      </c>
      <c r="BG213" s="145">
        <f>IF(N213="zákl. přenesená",J213,0)</f>
        <v>0</v>
      </c>
      <c r="BH213" s="145">
        <f>IF(N213="sníž. přenesená",J213,0)</f>
        <v>0</v>
      </c>
      <c r="BI213" s="145">
        <f>IF(N213="nulová",J213,0)</f>
        <v>0</v>
      </c>
      <c r="BJ213" s="16" t="s">
        <v>88</v>
      </c>
      <c r="BK213" s="145">
        <f>ROUND(I213*H213,2)</f>
        <v>0</v>
      </c>
      <c r="BL213" s="16" t="s">
        <v>164</v>
      </c>
      <c r="BM213" s="144" t="s">
        <v>667</v>
      </c>
    </row>
    <row r="214" spans="2:65" s="1" customFormat="1">
      <c r="B214" s="28"/>
      <c r="D214" s="150" t="s">
        <v>214</v>
      </c>
      <c r="F214" s="894" t="s">
        <v>668</v>
      </c>
      <c r="L214" s="28"/>
      <c r="M214" s="152"/>
      <c r="T214" s="52"/>
      <c r="AT214" s="16" t="s">
        <v>214</v>
      </c>
      <c r="AU214" s="16" t="s">
        <v>88</v>
      </c>
    </row>
    <row r="215" spans="2:65" s="13" customFormat="1">
      <c r="B215" s="159"/>
      <c r="D215" s="154" t="s">
        <v>259</v>
      </c>
      <c r="E215" s="160" t="s">
        <v>1</v>
      </c>
      <c r="F215" s="161" t="s">
        <v>528</v>
      </c>
      <c r="H215" s="162">
        <v>84.948999999999998</v>
      </c>
      <c r="L215" s="159"/>
      <c r="M215" s="163"/>
      <c r="T215" s="164"/>
      <c r="AT215" s="160" t="s">
        <v>259</v>
      </c>
      <c r="AU215" s="160" t="s">
        <v>88</v>
      </c>
      <c r="AV215" s="13" t="s">
        <v>88</v>
      </c>
      <c r="AW215" s="13" t="s">
        <v>27</v>
      </c>
      <c r="AX215" s="13" t="s">
        <v>80</v>
      </c>
      <c r="AY215" s="160" t="s">
        <v>157</v>
      </c>
    </row>
    <row r="216" spans="2:65" s="13" customFormat="1">
      <c r="B216" s="159"/>
      <c r="D216" s="154" t="s">
        <v>259</v>
      </c>
      <c r="F216" s="161" t="s">
        <v>669</v>
      </c>
      <c r="H216" s="162">
        <v>339.79599999999999</v>
      </c>
      <c r="L216" s="159"/>
      <c r="M216" s="163"/>
      <c r="T216" s="164"/>
      <c r="AT216" s="160" t="s">
        <v>259</v>
      </c>
      <c r="AU216" s="160" t="s">
        <v>88</v>
      </c>
      <c r="AV216" s="13" t="s">
        <v>88</v>
      </c>
      <c r="AW216" s="13" t="s">
        <v>3</v>
      </c>
      <c r="AX216" s="13" t="s">
        <v>80</v>
      </c>
      <c r="AY216" s="160" t="s">
        <v>157</v>
      </c>
    </row>
    <row r="217" spans="2:65" s="1" customFormat="1" ht="31.9" customHeight="1">
      <c r="B217" s="132"/>
      <c r="C217" s="133" t="s">
        <v>193</v>
      </c>
      <c r="D217" s="133" t="s">
        <v>160</v>
      </c>
      <c r="E217" s="134" t="s">
        <v>670</v>
      </c>
      <c r="F217" s="135" t="s">
        <v>671</v>
      </c>
      <c r="G217" s="136" t="s">
        <v>276</v>
      </c>
      <c r="H217" s="137">
        <v>144.41300000000001</v>
      </c>
      <c r="I217" s="901"/>
      <c r="J217" s="138">
        <f>ROUND(I217*H217,2)</f>
        <v>0</v>
      </c>
      <c r="K217" s="139"/>
      <c r="L217" s="28"/>
      <c r="M217" s="140" t="s">
        <v>1</v>
      </c>
      <c r="N217" s="141" t="s">
        <v>38</v>
      </c>
      <c r="O217" s="142">
        <v>0</v>
      </c>
      <c r="P217" s="142">
        <f>O217*H217</f>
        <v>0</v>
      </c>
      <c r="Q217" s="142">
        <v>0</v>
      </c>
      <c r="R217" s="142">
        <f>Q217*H217</f>
        <v>0</v>
      </c>
      <c r="S217" s="142">
        <v>0</v>
      </c>
      <c r="T217" s="143">
        <f>S217*H217</f>
        <v>0</v>
      </c>
      <c r="AR217" s="144" t="s">
        <v>164</v>
      </c>
      <c r="AT217" s="144" t="s">
        <v>160</v>
      </c>
      <c r="AU217" s="144" t="s">
        <v>88</v>
      </c>
      <c r="AY217" s="16" t="s">
        <v>157</v>
      </c>
      <c r="BE217" s="145">
        <f>IF(N217="základní",J217,0)</f>
        <v>0</v>
      </c>
      <c r="BF217" s="145">
        <f>IF(N217="snížená",J217,0)</f>
        <v>0</v>
      </c>
      <c r="BG217" s="145">
        <f>IF(N217="zákl. přenesená",J217,0)</f>
        <v>0</v>
      </c>
      <c r="BH217" s="145">
        <f>IF(N217="sníž. přenesená",J217,0)</f>
        <v>0</v>
      </c>
      <c r="BI217" s="145">
        <f>IF(N217="nulová",J217,0)</f>
        <v>0</v>
      </c>
      <c r="BJ217" s="16" t="s">
        <v>88</v>
      </c>
      <c r="BK217" s="145">
        <f>ROUND(I217*H217,2)</f>
        <v>0</v>
      </c>
      <c r="BL217" s="16" t="s">
        <v>164</v>
      </c>
      <c r="BM217" s="144" t="s">
        <v>672</v>
      </c>
    </row>
    <row r="218" spans="2:65" s="1" customFormat="1">
      <c r="B218" s="28"/>
      <c r="D218" s="150" t="s">
        <v>214</v>
      </c>
      <c r="F218" s="894" t="s">
        <v>673</v>
      </c>
      <c r="L218" s="28"/>
      <c r="M218" s="152"/>
      <c r="T218" s="52"/>
      <c r="AT218" s="16" t="s">
        <v>214</v>
      </c>
      <c r="AU218" s="16" t="s">
        <v>88</v>
      </c>
    </row>
    <row r="219" spans="2:65" s="13" customFormat="1">
      <c r="B219" s="159"/>
      <c r="D219" s="154" t="s">
        <v>259</v>
      </c>
      <c r="E219" s="160" t="s">
        <v>1</v>
      </c>
      <c r="F219" s="161" t="s">
        <v>674</v>
      </c>
      <c r="H219" s="162">
        <v>144.41300000000001</v>
      </c>
      <c r="L219" s="159"/>
      <c r="M219" s="163"/>
      <c r="T219" s="164"/>
      <c r="AT219" s="160" t="s">
        <v>259</v>
      </c>
      <c r="AU219" s="160" t="s">
        <v>88</v>
      </c>
      <c r="AV219" s="13" t="s">
        <v>88</v>
      </c>
      <c r="AW219" s="13" t="s">
        <v>27</v>
      </c>
      <c r="AX219" s="13" t="s">
        <v>80</v>
      </c>
      <c r="AY219" s="160" t="s">
        <v>157</v>
      </c>
    </row>
    <row r="220" spans="2:65" s="1" customFormat="1" ht="16.399999999999999" customHeight="1">
      <c r="B220" s="132"/>
      <c r="C220" s="133" t="s">
        <v>429</v>
      </c>
      <c r="D220" s="133" t="s">
        <v>160</v>
      </c>
      <c r="E220" s="134" t="s">
        <v>675</v>
      </c>
      <c r="F220" s="135" t="s">
        <v>676</v>
      </c>
      <c r="G220" s="136" t="s">
        <v>256</v>
      </c>
      <c r="H220" s="137">
        <v>84.948999999999998</v>
      </c>
      <c r="I220" s="901"/>
      <c r="J220" s="138">
        <f>ROUND(I220*H220,2)</f>
        <v>0</v>
      </c>
      <c r="K220" s="139"/>
      <c r="L220" s="28"/>
      <c r="M220" s="140" t="s">
        <v>1</v>
      </c>
      <c r="N220" s="141" t="s">
        <v>38</v>
      </c>
      <c r="O220" s="142">
        <v>8.9999999999999993E-3</v>
      </c>
      <c r="P220" s="142">
        <f>O220*H220</f>
        <v>0.76454099999999992</v>
      </c>
      <c r="Q220" s="142">
        <v>0</v>
      </c>
      <c r="R220" s="142">
        <f>Q220*H220</f>
        <v>0</v>
      </c>
      <c r="S220" s="142">
        <v>0</v>
      </c>
      <c r="T220" s="143">
        <f>S220*H220</f>
        <v>0</v>
      </c>
      <c r="AR220" s="144" t="s">
        <v>164</v>
      </c>
      <c r="AT220" s="144" t="s">
        <v>160</v>
      </c>
      <c r="AU220" s="144" t="s">
        <v>88</v>
      </c>
      <c r="AY220" s="16" t="s">
        <v>157</v>
      </c>
      <c r="BE220" s="145">
        <f>IF(N220="základní",J220,0)</f>
        <v>0</v>
      </c>
      <c r="BF220" s="145">
        <f>IF(N220="snížená",J220,0)</f>
        <v>0</v>
      </c>
      <c r="BG220" s="145">
        <f>IF(N220="zákl. přenesená",J220,0)</f>
        <v>0</v>
      </c>
      <c r="BH220" s="145">
        <f>IF(N220="sníž. přenesená",J220,0)</f>
        <v>0</v>
      </c>
      <c r="BI220" s="145">
        <f>IF(N220="nulová",J220,0)</f>
        <v>0</v>
      </c>
      <c r="BJ220" s="16" t="s">
        <v>88</v>
      </c>
      <c r="BK220" s="145">
        <f>ROUND(I220*H220,2)</f>
        <v>0</v>
      </c>
      <c r="BL220" s="16" t="s">
        <v>164</v>
      </c>
      <c r="BM220" s="144" t="s">
        <v>677</v>
      </c>
    </row>
    <row r="221" spans="2:65" s="1" customFormat="1">
      <c r="B221" s="28"/>
      <c r="D221" s="150" t="s">
        <v>214</v>
      </c>
      <c r="F221" s="894" t="s">
        <v>678</v>
      </c>
      <c r="L221" s="28"/>
      <c r="M221" s="152"/>
      <c r="T221" s="52"/>
      <c r="AT221" s="16" t="s">
        <v>214</v>
      </c>
      <c r="AU221" s="16" t="s">
        <v>88</v>
      </c>
    </row>
    <row r="222" spans="2:65" s="13" customFormat="1">
      <c r="B222" s="159"/>
      <c r="D222" s="154" t="s">
        <v>259</v>
      </c>
      <c r="E222" s="160" t="s">
        <v>1</v>
      </c>
      <c r="F222" s="161" t="s">
        <v>528</v>
      </c>
      <c r="H222" s="162">
        <v>84.948999999999998</v>
      </c>
      <c r="L222" s="159"/>
      <c r="M222" s="163"/>
      <c r="T222" s="164"/>
      <c r="AT222" s="160" t="s">
        <v>259</v>
      </c>
      <c r="AU222" s="160" t="s">
        <v>88</v>
      </c>
      <c r="AV222" s="13" t="s">
        <v>88</v>
      </c>
      <c r="AW222" s="13" t="s">
        <v>27</v>
      </c>
      <c r="AX222" s="13" t="s">
        <v>80</v>
      </c>
      <c r="AY222" s="160" t="s">
        <v>157</v>
      </c>
    </row>
    <row r="223" spans="2:65" s="1" customFormat="1" ht="23.5" customHeight="1">
      <c r="B223" s="132"/>
      <c r="C223" s="133" t="s">
        <v>196</v>
      </c>
      <c r="D223" s="133" t="s">
        <v>160</v>
      </c>
      <c r="E223" s="134" t="s">
        <v>679</v>
      </c>
      <c r="F223" s="135" t="s">
        <v>680</v>
      </c>
      <c r="G223" s="136" t="s">
        <v>256</v>
      </c>
      <c r="H223" s="137">
        <v>3.5</v>
      </c>
      <c r="I223" s="901"/>
      <c r="J223" s="138">
        <f>ROUND(I223*H223,2)</f>
        <v>0</v>
      </c>
      <c r="K223" s="139"/>
      <c r="L223" s="28"/>
      <c r="M223" s="140" t="s">
        <v>1</v>
      </c>
      <c r="N223" s="141" t="s">
        <v>38</v>
      </c>
      <c r="O223" s="142">
        <v>1.7230000000000001</v>
      </c>
      <c r="P223" s="142">
        <f>O223*H223</f>
        <v>6.0305</v>
      </c>
      <c r="Q223" s="142">
        <v>0</v>
      </c>
      <c r="R223" s="142">
        <f>Q223*H223</f>
        <v>0</v>
      </c>
      <c r="S223" s="142">
        <v>0</v>
      </c>
      <c r="T223" s="143">
        <f>S223*H223</f>
        <v>0</v>
      </c>
      <c r="AR223" s="144" t="s">
        <v>164</v>
      </c>
      <c r="AT223" s="144" t="s">
        <v>160</v>
      </c>
      <c r="AU223" s="144" t="s">
        <v>88</v>
      </c>
      <c r="AY223" s="16" t="s">
        <v>157</v>
      </c>
      <c r="BE223" s="145">
        <f>IF(N223="základní",J223,0)</f>
        <v>0</v>
      </c>
      <c r="BF223" s="145">
        <f>IF(N223="snížená",J223,0)</f>
        <v>0</v>
      </c>
      <c r="BG223" s="145">
        <f>IF(N223="zákl. přenesená",J223,0)</f>
        <v>0</v>
      </c>
      <c r="BH223" s="145">
        <f>IF(N223="sníž. přenesená",J223,0)</f>
        <v>0</v>
      </c>
      <c r="BI223" s="145">
        <f>IF(N223="nulová",J223,0)</f>
        <v>0</v>
      </c>
      <c r="BJ223" s="16" t="s">
        <v>88</v>
      </c>
      <c r="BK223" s="145">
        <f>ROUND(I223*H223,2)</f>
        <v>0</v>
      </c>
      <c r="BL223" s="16" t="s">
        <v>164</v>
      </c>
      <c r="BM223" s="144" t="s">
        <v>681</v>
      </c>
    </row>
    <row r="224" spans="2:65" s="1" customFormat="1">
      <c r="B224" s="28"/>
      <c r="D224" s="150" t="s">
        <v>214</v>
      </c>
      <c r="F224" s="894" t="s">
        <v>682</v>
      </c>
      <c r="L224" s="28"/>
      <c r="M224" s="152"/>
      <c r="T224" s="52"/>
      <c r="AT224" s="16" t="s">
        <v>214</v>
      </c>
      <c r="AU224" s="16" t="s">
        <v>88</v>
      </c>
    </row>
    <row r="225" spans="2:65" s="1" customFormat="1" ht="23.5" customHeight="1">
      <c r="B225" s="132"/>
      <c r="C225" s="133" t="s">
        <v>7</v>
      </c>
      <c r="D225" s="133" t="s">
        <v>160</v>
      </c>
      <c r="E225" s="134" t="s">
        <v>683</v>
      </c>
      <c r="F225" s="135" t="s">
        <v>684</v>
      </c>
      <c r="G225" s="136" t="s">
        <v>256</v>
      </c>
      <c r="H225" s="137">
        <v>223.53200000000001</v>
      </c>
      <c r="I225" s="901"/>
      <c r="J225" s="138">
        <f>ROUND(I225*H225,2)</f>
        <v>0</v>
      </c>
      <c r="K225" s="139"/>
      <c r="L225" s="28"/>
      <c r="M225" s="140" t="s">
        <v>1</v>
      </c>
      <c r="N225" s="141" t="s">
        <v>38</v>
      </c>
      <c r="O225" s="142">
        <v>1.129</v>
      </c>
      <c r="P225" s="142">
        <f>O225*H225</f>
        <v>252.36762800000002</v>
      </c>
      <c r="Q225" s="142">
        <v>0</v>
      </c>
      <c r="R225" s="142">
        <f>Q225*H225</f>
        <v>0</v>
      </c>
      <c r="S225" s="142">
        <v>0</v>
      </c>
      <c r="T225" s="143">
        <f>S225*H225</f>
        <v>0</v>
      </c>
      <c r="AR225" s="144" t="s">
        <v>164</v>
      </c>
      <c r="AT225" s="144" t="s">
        <v>160</v>
      </c>
      <c r="AU225" s="144" t="s">
        <v>88</v>
      </c>
      <c r="AY225" s="16" t="s">
        <v>157</v>
      </c>
      <c r="BE225" s="145">
        <f>IF(N225="základní",J225,0)</f>
        <v>0</v>
      </c>
      <c r="BF225" s="145">
        <f>IF(N225="snížená",J225,0)</f>
        <v>0</v>
      </c>
      <c r="BG225" s="145">
        <f>IF(N225="zákl. přenesená",J225,0)</f>
        <v>0</v>
      </c>
      <c r="BH225" s="145">
        <f>IF(N225="sníž. přenesená",J225,0)</f>
        <v>0</v>
      </c>
      <c r="BI225" s="145">
        <f>IF(N225="nulová",J225,0)</f>
        <v>0</v>
      </c>
      <c r="BJ225" s="16" t="s">
        <v>88</v>
      </c>
      <c r="BK225" s="145">
        <f>ROUND(I225*H225,2)</f>
        <v>0</v>
      </c>
      <c r="BL225" s="16" t="s">
        <v>164</v>
      </c>
      <c r="BM225" s="144" t="s">
        <v>685</v>
      </c>
    </row>
    <row r="226" spans="2:65" s="1" customFormat="1">
      <c r="B226" s="28"/>
      <c r="D226" s="150" t="s">
        <v>214</v>
      </c>
      <c r="F226" s="894" t="s">
        <v>686</v>
      </c>
      <c r="L226" s="28"/>
      <c r="M226" s="152"/>
      <c r="T226" s="52"/>
      <c r="AT226" s="16" t="s">
        <v>214</v>
      </c>
      <c r="AU226" s="16" t="s">
        <v>88</v>
      </c>
    </row>
    <row r="227" spans="2:65" s="13" customFormat="1">
      <c r="B227" s="159"/>
      <c r="D227" s="154" t="s">
        <v>259</v>
      </c>
      <c r="E227" s="160" t="s">
        <v>1</v>
      </c>
      <c r="F227" s="161" t="s">
        <v>687</v>
      </c>
      <c r="H227" s="162">
        <v>223.53200000000001</v>
      </c>
      <c r="L227" s="159"/>
      <c r="M227" s="163"/>
      <c r="T227" s="164"/>
      <c r="AT227" s="160" t="s">
        <v>259</v>
      </c>
      <c r="AU227" s="160" t="s">
        <v>88</v>
      </c>
      <c r="AV227" s="13" t="s">
        <v>88</v>
      </c>
      <c r="AW227" s="13" t="s">
        <v>27</v>
      </c>
      <c r="AX227" s="13" t="s">
        <v>72</v>
      </c>
      <c r="AY227" s="160" t="s">
        <v>157</v>
      </c>
    </row>
    <row r="228" spans="2:65" s="14" customFormat="1">
      <c r="B228" s="165"/>
      <c r="D228" s="154" t="s">
        <v>259</v>
      </c>
      <c r="E228" s="166" t="s">
        <v>525</v>
      </c>
      <c r="F228" s="167" t="s">
        <v>265</v>
      </c>
      <c r="H228" s="168">
        <v>223.53200000000001</v>
      </c>
      <c r="L228" s="165"/>
      <c r="M228" s="169"/>
      <c r="T228" s="170"/>
      <c r="AT228" s="166" t="s">
        <v>259</v>
      </c>
      <c r="AU228" s="166" t="s">
        <v>88</v>
      </c>
      <c r="AV228" s="14" t="s">
        <v>164</v>
      </c>
      <c r="AW228" s="14" t="s">
        <v>27</v>
      </c>
      <c r="AX228" s="14" t="s">
        <v>80</v>
      </c>
      <c r="AY228" s="166" t="s">
        <v>157</v>
      </c>
    </row>
    <row r="229" spans="2:65" s="11" customFormat="1" ht="22.9" customHeight="1">
      <c r="B229" s="121"/>
      <c r="D229" s="122" t="s">
        <v>71</v>
      </c>
      <c r="E229" s="130" t="s">
        <v>88</v>
      </c>
      <c r="F229" s="130" t="s">
        <v>688</v>
      </c>
      <c r="J229" s="131">
        <f>BK229</f>
        <v>0</v>
      </c>
      <c r="L229" s="121"/>
      <c r="M229" s="125"/>
      <c r="P229" s="126">
        <f>SUM(P230:P286)</f>
        <v>87.995863</v>
      </c>
      <c r="R229" s="126">
        <f>SUM(R230:R286)</f>
        <v>62.615752449999995</v>
      </c>
      <c r="T229" s="127">
        <f>SUM(T230:T286)</f>
        <v>0</v>
      </c>
      <c r="AR229" s="122" t="s">
        <v>80</v>
      </c>
      <c r="AT229" s="128" t="s">
        <v>71</v>
      </c>
      <c r="AU229" s="128" t="s">
        <v>80</v>
      </c>
      <c r="AY229" s="122" t="s">
        <v>157</v>
      </c>
      <c r="BK229" s="129">
        <f>SUM(BK230:BK286)</f>
        <v>0</v>
      </c>
    </row>
    <row r="230" spans="2:65" s="1" customFormat="1" ht="23.5" customHeight="1">
      <c r="B230" s="132"/>
      <c r="C230" s="133" t="s">
        <v>201</v>
      </c>
      <c r="D230" s="133" t="s">
        <v>160</v>
      </c>
      <c r="E230" s="134" t="s">
        <v>689</v>
      </c>
      <c r="F230" s="135" t="s">
        <v>690</v>
      </c>
      <c r="G230" s="136" t="s">
        <v>411</v>
      </c>
      <c r="H230" s="137">
        <v>16</v>
      </c>
      <c r="I230" s="901"/>
      <c r="J230" s="138">
        <f>ROUND(I230*H230,2)</f>
        <v>0</v>
      </c>
      <c r="K230" s="139"/>
      <c r="L230" s="28"/>
      <c r="M230" s="140" t="s">
        <v>1</v>
      </c>
      <c r="N230" s="141" t="s">
        <v>38</v>
      </c>
      <c r="O230" s="142">
        <v>0.33</v>
      </c>
      <c r="P230" s="142">
        <f>O230*H230</f>
        <v>5.28</v>
      </c>
      <c r="Q230" s="142">
        <v>1E-4</v>
      </c>
      <c r="R230" s="142">
        <f>Q230*H230</f>
        <v>1.6000000000000001E-3</v>
      </c>
      <c r="S230" s="142">
        <v>0</v>
      </c>
      <c r="T230" s="143">
        <f>S230*H230</f>
        <v>0</v>
      </c>
      <c r="AR230" s="144" t="s">
        <v>164</v>
      </c>
      <c r="AT230" s="144" t="s">
        <v>160</v>
      </c>
      <c r="AU230" s="144" t="s">
        <v>88</v>
      </c>
      <c r="AY230" s="16" t="s">
        <v>157</v>
      </c>
      <c r="BE230" s="145">
        <f>IF(N230="základní",J230,0)</f>
        <v>0</v>
      </c>
      <c r="BF230" s="145">
        <f>IF(N230="snížená",J230,0)</f>
        <v>0</v>
      </c>
      <c r="BG230" s="145">
        <f>IF(N230="zákl. přenesená",J230,0)</f>
        <v>0</v>
      </c>
      <c r="BH230" s="145">
        <f>IF(N230="sníž. přenesená",J230,0)</f>
        <v>0</v>
      </c>
      <c r="BI230" s="145">
        <f>IF(N230="nulová",J230,0)</f>
        <v>0</v>
      </c>
      <c r="BJ230" s="16" t="s">
        <v>88</v>
      </c>
      <c r="BK230" s="145">
        <f>ROUND(I230*H230,2)</f>
        <v>0</v>
      </c>
      <c r="BL230" s="16" t="s">
        <v>164</v>
      </c>
      <c r="BM230" s="144" t="s">
        <v>691</v>
      </c>
    </row>
    <row r="231" spans="2:65" s="1" customFormat="1">
      <c r="B231" s="28"/>
      <c r="D231" s="150" t="s">
        <v>214</v>
      </c>
      <c r="F231" s="894" t="s">
        <v>692</v>
      </c>
      <c r="L231" s="28"/>
      <c r="M231" s="152"/>
      <c r="T231" s="52"/>
      <c r="AT231" s="16" t="s">
        <v>214</v>
      </c>
      <c r="AU231" s="16" t="s">
        <v>88</v>
      </c>
    </row>
    <row r="232" spans="2:65" s="1" customFormat="1" ht="23.5" customHeight="1">
      <c r="B232" s="132"/>
      <c r="C232" s="133" t="s">
        <v>456</v>
      </c>
      <c r="D232" s="133" t="s">
        <v>160</v>
      </c>
      <c r="E232" s="134" t="s">
        <v>693</v>
      </c>
      <c r="F232" s="135" t="s">
        <v>694</v>
      </c>
      <c r="G232" s="136" t="s">
        <v>256</v>
      </c>
      <c r="H232" s="137">
        <v>6.4260000000000002</v>
      </c>
      <c r="I232" s="901"/>
      <c r="J232" s="138">
        <f>ROUND(I232*H232,2)</f>
        <v>0</v>
      </c>
      <c r="K232" s="139"/>
      <c r="L232" s="28"/>
      <c r="M232" s="140" t="s">
        <v>1</v>
      </c>
      <c r="N232" s="141" t="s">
        <v>38</v>
      </c>
      <c r="O232" s="142">
        <v>0.629</v>
      </c>
      <c r="P232" s="142">
        <f>O232*H232</f>
        <v>4.0419540000000005</v>
      </c>
      <c r="Q232" s="142">
        <v>2.3010199999999998</v>
      </c>
      <c r="R232" s="142">
        <f>Q232*H232</f>
        <v>14.78635452</v>
      </c>
      <c r="S232" s="142">
        <v>0</v>
      </c>
      <c r="T232" s="143">
        <f>S232*H232</f>
        <v>0</v>
      </c>
      <c r="AR232" s="144" t="s">
        <v>164</v>
      </c>
      <c r="AT232" s="144" t="s">
        <v>160</v>
      </c>
      <c r="AU232" s="144" t="s">
        <v>88</v>
      </c>
      <c r="AY232" s="16" t="s">
        <v>157</v>
      </c>
      <c r="BE232" s="145">
        <f>IF(N232="základní",J232,0)</f>
        <v>0</v>
      </c>
      <c r="BF232" s="145">
        <f>IF(N232="snížená",J232,0)</f>
        <v>0</v>
      </c>
      <c r="BG232" s="145">
        <f>IF(N232="zákl. přenesená",J232,0)</f>
        <v>0</v>
      </c>
      <c r="BH232" s="145">
        <f>IF(N232="sníž. přenesená",J232,0)</f>
        <v>0</v>
      </c>
      <c r="BI232" s="145">
        <f>IF(N232="nulová",J232,0)</f>
        <v>0</v>
      </c>
      <c r="BJ232" s="16" t="s">
        <v>88</v>
      </c>
      <c r="BK232" s="145">
        <f>ROUND(I232*H232,2)</f>
        <v>0</v>
      </c>
      <c r="BL232" s="16" t="s">
        <v>164</v>
      </c>
      <c r="BM232" s="144" t="s">
        <v>695</v>
      </c>
    </row>
    <row r="233" spans="2:65" s="1" customFormat="1">
      <c r="B233" s="28"/>
      <c r="D233" s="150" t="s">
        <v>214</v>
      </c>
      <c r="F233" s="894" t="s">
        <v>696</v>
      </c>
      <c r="L233" s="28"/>
      <c r="M233" s="152"/>
      <c r="T233" s="52"/>
      <c r="AT233" s="16" t="s">
        <v>214</v>
      </c>
      <c r="AU233" s="16" t="s">
        <v>88</v>
      </c>
    </row>
    <row r="234" spans="2:65" s="12" customFormat="1">
      <c r="B234" s="153"/>
      <c r="D234" s="154" t="s">
        <v>259</v>
      </c>
      <c r="E234" s="155" t="s">
        <v>1</v>
      </c>
      <c r="F234" s="156" t="s">
        <v>697</v>
      </c>
      <c r="H234" s="155" t="s">
        <v>1</v>
      </c>
      <c r="L234" s="153"/>
      <c r="M234" s="157"/>
      <c r="T234" s="158"/>
      <c r="AT234" s="155" t="s">
        <v>259</v>
      </c>
      <c r="AU234" s="155" t="s">
        <v>88</v>
      </c>
      <c r="AV234" s="12" t="s">
        <v>80</v>
      </c>
      <c r="AW234" s="12" t="s">
        <v>27</v>
      </c>
      <c r="AX234" s="12" t="s">
        <v>72</v>
      </c>
      <c r="AY234" s="155" t="s">
        <v>157</v>
      </c>
    </row>
    <row r="235" spans="2:65" s="13" customFormat="1">
      <c r="B235" s="159"/>
      <c r="D235" s="154" t="s">
        <v>259</v>
      </c>
      <c r="E235" s="160" t="s">
        <v>1</v>
      </c>
      <c r="F235" s="161" t="s">
        <v>698</v>
      </c>
      <c r="H235" s="162">
        <v>6.4260000000000002</v>
      </c>
      <c r="L235" s="159"/>
      <c r="M235" s="163"/>
      <c r="T235" s="164"/>
      <c r="AT235" s="160" t="s">
        <v>259</v>
      </c>
      <c r="AU235" s="160" t="s">
        <v>88</v>
      </c>
      <c r="AV235" s="13" t="s">
        <v>88</v>
      </c>
      <c r="AW235" s="13" t="s">
        <v>27</v>
      </c>
      <c r="AX235" s="13" t="s">
        <v>72</v>
      </c>
      <c r="AY235" s="160" t="s">
        <v>157</v>
      </c>
    </row>
    <row r="236" spans="2:65" s="14" customFormat="1">
      <c r="B236" s="165"/>
      <c r="D236" s="154" t="s">
        <v>259</v>
      </c>
      <c r="E236" s="166" t="s">
        <v>1</v>
      </c>
      <c r="F236" s="167" t="s">
        <v>265</v>
      </c>
      <c r="H236" s="168">
        <v>6.4260000000000002</v>
      </c>
      <c r="L236" s="165"/>
      <c r="M236" s="169"/>
      <c r="T236" s="170"/>
      <c r="AT236" s="166" t="s">
        <v>259</v>
      </c>
      <c r="AU236" s="166" t="s">
        <v>88</v>
      </c>
      <c r="AV236" s="14" t="s">
        <v>164</v>
      </c>
      <c r="AW236" s="14" t="s">
        <v>27</v>
      </c>
      <c r="AX236" s="14" t="s">
        <v>80</v>
      </c>
      <c r="AY236" s="166" t="s">
        <v>157</v>
      </c>
    </row>
    <row r="237" spans="2:65" s="1" customFormat="1" ht="16.399999999999999" customHeight="1">
      <c r="B237" s="132"/>
      <c r="C237" s="133" t="s">
        <v>465</v>
      </c>
      <c r="D237" s="133" t="s">
        <v>160</v>
      </c>
      <c r="E237" s="134" t="s">
        <v>699</v>
      </c>
      <c r="F237" s="135" t="s">
        <v>700</v>
      </c>
      <c r="G237" s="136" t="s">
        <v>306</v>
      </c>
      <c r="H237" s="137">
        <v>5.375</v>
      </c>
      <c r="I237" s="901"/>
      <c r="J237" s="138">
        <f>ROUND(I237*H237,2)</f>
        <v>0</v>
      </c>
      <c r="K237" s="139"/>
      <c r="L237" s="28"/>
      <c r="M237" s="140" t="s">
        <v>1</v>
      </c>
      <c r="N237" s="141" t="s">
        <v>38</v>
      </c>
      <c r="O237" s="142">
        <v>0.35399999999999998</v>
      </c>
      <c r="P237" s="142">
        <f>O237*H237</f>
        <v>1.9027499999999999</v>
      </c>
      <c r="Q237" s="142">
        <v>2.9399999999999999E-3</v>
      </c>
      <c r="R237" s="142">
        <f>Q237*H237</f>
        <v>1.5802500000000001E-2</v>
      </c>
      <c r="S237" s="142">
        <v>0</v>
      </c>
      <c r="T237" s="143">
        <f>S237*H237</f>
        <v>0</v>
      </c>
      <c r="AR237" s="144" t="s">
        <v>164</v>
      </c>
      <c r="AT237" s="144" t="s">
        <v>160</v>
      </c>
      <c r="AU237" s="144" t="s">
        <v>88</v>
      </c>
      <c r="AY237" s="16" t="s">
        <v>157</v>
      </c>
      <c r="BE237" s="145">
        <f>IF(N237="základní",J237,0)</f>
        <v>0</v>
      </c>
      <c r="BF237" s="145">
        <f>IF(N237="snížená",J237,0)</f>
        <v>0</v>
      </c>
      <c r="BG237" s="145">
        <f>IF(N237="zákl. přenesená",J237,0)</f>
        <v>0</v>
      </c>
      <c r="BH237" s="145">
        <f>IF(N237="sníž. přenesená",J237,0)</f>
        <v>0</v>
      </c>
      <c r="BI237" s="145">
        <f>IF(N237="nulová",J237,0)</f>
        <v>0</v>
      </c>
      <c r="BJ237" s="16" t="s">
        <v>88</v>
      </c>
      <c r="BK237" s="145">
        <f>ROUND(I237*H237,2)</f>
        <v>0</v>
      </c>
      <c r="BL237" s="16" t="s">
        <v>164</v>
      </c>
      <c r="BM237" s="144" t="s">
        <v>701</v>
      </c>
    </row>
    <row r="238" spans="2:65" s="1" customFormat="1">
      <c r="B238" s="28"/>
      <c r="D238" s="150" t="s">
        <v>214</v>
      </c>
      <c r="F238" s="894" t="s">
        <v>702</v>
      </c>
      <c r="L238" s="28"/>
      <c r="M238" s="152"/>
      <c r="T238" s="52"/>
      <c r="AT238" s="16" t="s">
        <v>214</v>
      </c>
      <c r="AU238" s="16" t="s">
        <v>88</v>
      </c>
    </row>
    <row r="239" spans="2:65" s="13" customFormat="1">
      <c r="B239" s="159"/>
      <c r="D239" s="154" t="s">
        <v>259</v>
      </c>
      <c r="E239" s="160" t="s">
        <v>1</v>
      </c>
      <c r="F239" s="161" t="s">
        <v>703</v>
      </c>
      <c r="H239" s="162">
        <v>5.375</v>
      </c>
      <c r="L239" s="159"/>
      <c r="M239" s="163"/>
      <c r="T239" s="164"/>
      <c r="AT239" s="160" t="s">
        <v>259</v>
      </c>
      <c r="AU239" s="160" t="s">
        <v>88</v>
      </c>
      <c r="AV239" s="13" t="s">
        <v>88</v>
      </c>
      <c r="AW239" s="13" t="s">
        <v>27</v>
      </c>
      <c r="AX239" s="13" t="s">
        <v>72</v>
      </c>
      <c r="AY239" s="160" t="s">
        <v>157</v>
      </c>
    </row>
    <row r="240" spans="2:65" s="14" customFormat="1">
      <c r="B240" s="165"/>
      <c r="D240" s="154" t="s">
        <v>259</v>
      </c>
      <c r="E240" s="166" t="s">
        <v>1</v>
      </c>
      <c r="F240" s="167" t="s">
        <v>265</v>
      </c>
      <c r="H240" s="168">
        <v>5.375</v>
      </c>
      <c r="L240" s="165"/>
      <c r="M240" s="169"/>
      <c r="T240" s="170"/>
      <c r="AT240" s="166" t="s">
        <v>259</v>
      </c>
      <c r="AU240" s="166" t="s">
        <v>88</v>
      </c>
      <c r="AV240" s="14" t="s">
        <v>164</v>
      </c>
      <c r="AW240" s="14" t="s">
        <v>27</v>
      </c>
      <c r="AX240" s="14" t="s">
        <v>80</v>
      </c>
      <c r="AY240" s="166" t="s">
        <v>157</v>
      </c>
    </row>
    <row r="241" spans="2:65" s="1" customFormat="1" ht="16.399999999999999" customHeight="1">
      <c r="B241" s="132"/>
      <c r="C241" s="133" t="s">
        <v>470</v>
      </c>
      <c r="D241" s="133" t="s">
        <v>160</v>
      </c>
      <c r="E241" s="134" t="s">
        <v>704</v>
      </c>
      <c r="F241" s="135" t="s">
        <v>705</v>
      </c>
      <c r="G241" s="136" t="s">
        <v>306</v>
      </c>
      <c r="H241" s="137">
        <v>5.375</v>
      </c>
      <c r="I241" s="901"/>
      <c r="J241" s="138">
        <f>ROUND(I241*H241,2)</f>
        <v>0</v>
      </c>
      <c r="K241" s="139"/>
      <c r="L241" s="28"/>
      <c r="M241" s="140" t="s">
        <v>1</v>
      </c>
      <c r="N241" s="141" t="s">
        <v>38</v>
      </c>
      <c r="O241" s="142">
        <v>0.152</v>
      </c>
      <c r="P241" s="142">
        <f>O241*H241</f>
        <v>0.81699999999999995</v>
      </c>
      <c r="Q241" s="142">
        <v>0</v>
      </c>
      <c r="R241" s="142">
        <f>Q241*H241</f>
        <v>0</v>
      </c>
      <c r="S241" s="142">
        <v>0</v>
      </c>
      <c r="T241" s="143">
        <f>S241*H241</f>
        <v>0</v>
      </c>
      <c r="AR241" s="144" t="s">
        <v>164</v>
      </c>
      <c r="AT241" s="144" t="s">
        <v>160</v>
      </c>
      <c r="AU241" s="144" t="s">
        <v>88</v>
      </c>
      <c r="AY241" s="16" t="s">
        <v>157</v>
      </c>
      <c r="BE241" s="145">
        <f>IF(N241="základní",J241,0)</f>
        <v>0</v>
      </c>
      <c r="BF241" s="145">
        <f>IF(N241="snížená",J241,0)</f>
        <v>0</v>
      </c>
      <c r="BG241" s="145">
        <f>IF(N241="zákl. přenesená",J241,0)</f>
        <v>0</v>
      </c>
      <c r="BH241" s="145">
        <f>IF(N241="sníž. přenesená",J241,0)</f>
        <v>0</v>
      </c>
      <c r="BI241" s="145">
        <f>IF(N241="nulová",J241,0)</f>
        <v>0</v>
      </c>
      <c r="BJ241" s="16" t="s">
        <v>88</v>
      </c>
      <c r="BK241" s="145">
        <f>ROUND(I241*H241,2)</f>
        <v>0</v>
      </c>
      <c r="BL241" s="16" t="s">
        <v>164</v>
      </c>
      <c r="BM241" s="144" t="s">
        <v>706</v>
      </c>
    </row>
    <row r="242" spans="2:65" s="1" customFormat="1">
      <c r="B242" s="28"/>
      <c r="D242" s="150" t="s">
        <v>214</v>
      </c>
      <c r="F242" s="894" t="s">
        <v>707</v>
      </c>
      <c r="L242" s="28"/>
      <c r="M242" s="152"/>
      <c r="T242" s="52"/>
      <c r="AT242" s="16" t="s">
        <v>214</v>
      </c>
      <c r="AU242" s="16" t="s">
        <v>88</v>
      </c>
    </row>
    <row r="243" spans="2:65" s="1" customFormat="1" ht="21" customHeight="1">
      <c r="B243" s="132"/>
      <c r="C243" s="133" t="s">
        <v>476</v>
      </c>
      <c r="D243" s="133" t="s">
        <v>160</v>
      </c>
      <c r="E243" s="134" t="s">
        <v>708</v>
      </c>
      <c r="F243" s="135" t="s">
        <v>709</v>
      </c>
      <c r="G243" s="136" t="s">
        <v>276</v>
      </c>
      <c r="H243" s="137">
        <v>0.57799999999999996</v>
      </c>
      <c r="I243" s="901"/>
      <c r="J243" s="138">
        <f>ROUND(I243*H243,2)</f>
        <v>0</v>
      </c>
      <c r="K243" s="139"/>
      <c r="L243" s="28"/>
      <c r="M243" s="140" t="s">
        <v>1</v>
      </c>
      <c r="N243" s="141" t="s">
        <v>38</v>
      </c>
      <c r="O243" s="142">
        <v>23.968</v>
      </c>
      <c r="P243" s="142">
        <f>O243*H243</f>
        <v>13.853503999999999</v>
      </c>
      <c r="Q243" s="142">
        <v>1.0606199999999999</v>
      </c>
      <c r="R243" s="142">
        <f>Q243*H243</f>
        <v>0.61303835999999989</v>
      </c>
      <c r="S243" s="142">
        <v>0</v>
      </c>
      <c r="T243" s="143">
        <f>S243*H243</f>
        <v>0</v>
      </c>
      <c r="AR243" s="144" t="s">
        <v>164</v>
      </c>
      <c r="AT243" s="144" t="s">
        <v>160</v>
      </c>
      <c r="AU243" s="144" t="s">
        <v>88</v>
      </c>
      <c r="AY243" s="16" t="s">
        <v>157</v>
      </c>
      <c r="BE243" s="145">
        <f>IF(N243="základní",J243,0)</f>
        <v>0</v>
      </c>
      <c r="BF243" s="145">
        <f>IF(N243="snížená",J243,0)</f>
        <v>0</v>
      </c>
      <c r="BG243" s="145">
        <f>IF(N243="zákl. přenesená",J243,0)</f>
        <v>0</v>
      </c>
      <c r="BH243" s="145">
        <f>IF(N243="sníž. přenesená",J243,0)</f>
        <v>0</v>
      </c>
      <c r="BI243" s="145">
        <f>IF(N243="nulová",J243,0)</f>
        <v>0</v>
      </c>
      <c r="BJ243" s="16" t="s">
        <v>88</v>
      </c>
      <c r="BK243" s="145">
        <f>ROUND(I243*H243,2)</f>
        <v>0</v>
      </c>
      <c r="BL243" s="16" t="s">
        <v>164</v>
      </c>
      <c r="BM243" s="144" t="s">
        <v>710</v>
      </c>
    </row>
    <row r="244" spans="2:65" s="1" customFormat="1">
      <c r="B244" s="28"/>
      <c r="D244" s="150" t="s">
        <v>214</v>
      </c>
      <c r="F244" s="894" t="s">
        <v>711</v>
      </c>
      <c r="L244" s="28"/>
      <c r="M244" s="152"/>
      <c r="T244" s="52"/>
      <c r="AT244" s="16" t="s">
        <v>214</v>
      </c>
      <c r="AU244" s="16" t="s">
        <v>88</v>
      </c>
    </row>
    <row r="245" spans="2:65" s="13" customFormat="1">
      <c r="B245" s="159"/>
      <c r="D245" s="154" t="s">
        <v>259</v>
      </c>
      <c r="E245" s="160" t="s">
        <v>1</v>
      </c>
      <c r="F245" s="161" t="s">
        <v>712</v>
      </c>
      <c r="H245" s="162">
        <v>0.57799999999999996</v>
      </c>
      <c r="L245" s="159"/>
      <c r="M245" s="163"/>
      <c r="T245" s="164"/>
      <c r="AT245" s="160" t="s">
        <v>259</v>
      </c>
      <c r="AU245" s="160" t="s">
        <v>88</v>
      </c>
      <c r="AV245" s="13" t="s">
        <v>88</v>
      </c>
      <c r="AW245" s="13" t="s">
        <v>27</v>
      </c>
      <c r="AX245" s="13" t="s">
        <v>80</v>
      </c>
      <c r="AY245" s="160" t="s">
        <v>157</v>
      </c>
    </row>
    <row r="246" spans="2:65" s="1" customFormat="1" ht="16.399999999999999" customHeight="1">
      <c r="B246" s="132"/>
      <c r="C246" s="133" t="s">
        <v>481</v>
      </c>
      <c r="D246" s="133" t="s">
        <v>160</v>
      </c>
      <c r="E246" s="134" t="s">
        <v>713</v>
      </c>
      <c r="F246" s="135" t="s">
        <v>714</v>
      </c>
      <c r="G246" s="136" t="s">
        <v>256</v>
      </c>
      <c r="H246" s="137">
        <v>15.339</v>
      </c>
      <c r="I246" s="901"/>
      <c r="J246" s="138">
        <f>ROUND(I246*H246,2)</f>
        <v>0</v>
      </c>
      <c r="K246" s="139"/>
      <c r="L246" s="28"/>
      <c r="M246" s="140" t="s">
        <v>1</v>
      </c>
      <c r="N246" s="141" t="s">
        <v>38</v>
      </c>
      <c r="O246" s="142">
        <v>0.58399999999999996</v>
      </c>
      <c r="P246" s="142">
        <f>O246*H246</f>
        <v>8.9579760000000004</v>
      </c>
      <c r="Q246" s="142">
        <v>2.3010199999999998</v>
      </c>
      <c r="R246" s="142">
        <f>Q246*H246</f>
        <v>35.295345779999998</v>
      </c>
      <c r="S246" s="142">
        <v>0</v>
      </c>
      <c r="T246" s="143">
        <f>S246*H246</f>
        <v>0</v>
      </c>
      <c r="AR246" s="144" t="s">
        <v>164</v>
      </c>
      <c r="AT246" s="144" t="s">
        <v>160</v>
      </c>
      <c r="AU246" s="144" t="s">
        <v>88</v>
      </c>
      <c r="AY246" s="16" t="s">
        <v>157</v>
      </c>
      <c r="BE246" s="145">
        <f>IF(N246="základní",J246,0)</f>
        <v>0</v>
      </c>
      <c r="BF246" s="145">
        <f>IF(N246="snížená",J246,0)</f>
        <v>0</v>
      </c>
      <c r="BG246" s="145">
        <f>IF(N246="zákl. přenesená",J246,0)</f>
        <v>0</v>
      </c>
      <c r="BH246" s="145">
        <f>IF(N246="sníž. přenesená",J246,0)</f>
        <v>0</v>
      </c>
      <c r="BI246" s="145">
        <f>IF(N246="nulová",J246,0)</f>
        <v>0</v>
      </c>
      <c r="BJ246" s="16" t="s">
        <v>88</v>
      </c>
      <c r="BK246" s="145">
        <f>ROUND(I246*H246,2)</f>
        <v>0</v>
      </c>
      <c r="BL246" s="16" t="s">
        <v>164</v>
      </c>
      <c r="BM246" s="144" t="s">
        <v>715</v>
      </c>
    </row>
    <row r="247" spans="2:65" s="1" customFormat="1">
      <c r="B247" s="28"/>
      <c r="D247" s="150" t="s">
        <v>214</v>
      </c>
      <c r="F247" s="894" t="s">
        <v>716</v>
      </c>
      <c r="L247" s="28"/>
      <c r="M247" s="152"/>
      <c r="T247" s="52"/>
      <c r="AT247" s="16" t="s">
        <v>214</v>
      </c>
      <c r="AU247" s="16" t="s">
        <v>88</v>
      </c>
    </row>
    <row r="248" spans="2:65" s="12" customFormat="1">
      <c r="B248" s="153"/>
      <c r="D248" s="154" t="s">
        <v>259</v>
      </c>
      <c r="E248" s="155" t="s">
        <v>1</v>
      </c>
      <c r="F248" s="156" t="s">
        <v>593</v>
      </c>
      <c r="H248" s="155" t="s">
        <v>1</v>
      </c>
      <c r="L248" s="153"/>
      <c r="M248" s="157"/>
      <c r="T248" s="158"/>
      <c r="AT248" s="155" t="s">
        <v>259</v>
      </c>
      <c r="AU248" s="155" t="s">
        <v>88</v>
      </c>
      <c r="AV248" s="12" t="s">
        <v>80</v>
      </c>
      <c r="AW248" s="12" t="s">
        <v>27</v>
      </c>
      <c r="AX248" s="12" t="s">
        <v>72</v>
      </c>
      <c r="AY248" s="155" t="s">
        <v>157</v>
      </c>
    </row>
    <row r="249" spans="2:65" s="12" customFormat="1">
      <c r="B249" s="153"/>
      <c r="D249" s="154" t="s">
        <v>259</v>
      </c>
      <c r="E249" s="155" t="s">
        <v>1</v>
      </c>
      <c r="F249" s="156" t="s">
        <v>594</v>
      </c>
      <c r="H249" s="155" t="s">
        <v>1</v>
      </c>
      <c r="L249" s="153"/>
      <c r="M249" s="157"/>
      <c r="T249" s="158"/>
      <c r="AT249" s="155" t="s">
        <v>259</v>
      </c>
      <c r="AU249" s="155" t="s">
        <v>88</v>
      </c>
      <c r="AV249" s="12" t="s">
        <v>80</v>
      </c>
      <c r="AW249" s="12" t="s">
        <v>27</v>
      </c>
      <c r="AX249" s="12" t="s">
        <v>72</v>
      </c>
      <c r="AY249" s="155" t="s">
        <v>157</v>
      </c>
    </row>
    <row r="250" spans="2:65" s="13" customFormat="1">
      <c r="B250" s="159"/>
      <c r="D250" s="154" t="s">
        <v>259</v>
      </c>
      <c r="E250" s="160" t="s">
        <v>1</v>
      </c>
      <c r="F250" s="161" t="s">
        <v>595</v>
      </c>
      <c r="H250" s="162">
        <v>8.6199999999999992</v>
      </c>
      <c r="L250" s="159"/>
      <c r="M250" s="163"/>
      <c r="T250" s="164"/>
      <c r="AT250" s="160" t="s">
        <v>259</v>
      </c>
      <c r="AU250" s="160" t="s">
        <v>88</v>
      </c>
      <c r="AV250" s="13" t="s">
        <v>88</v>
      </c>
      <c r="AW250" s="13" t="s">
        <v>27</v>
      </c>
      <c r="AX250" s="13" t="s">
        <v>72</v>
      </c>
      <c r="AY250" s="160" t="s">
        <v>157</v>
      </c>
    </row>
    <row r="251" spans="2:65" s="13" customFormat="1">
      <c r="B251" s="159"/>
      <c r="D251" s="154" t="s">
        <v>259</v>
      </c>
      <c r="E251" s="160" t="s">
        <v>1</v>
      </c>
      <c r="F251" s="161" t="s">
        <v>596</v>
      </c>
      <c r="H251" s="162">
        <v>0.13900000000000001</v>
      </c>
      <c r="L251" s="159"/>
      <c r="M251" s="163"/>
      <c r="T251" s="164"/>
      <c r="AT251" s="160" t="s">
        <v>259</v>
      </c>
      <c r="AU251" s="160" t="s">
        <v>88</v>
      </c>
      <c r="AV251" s="13" t="s">
        <v>88</v>
      </c>
      <c r="AW251" s="13" t="s">
        <v>27</v>
      </c>
      <c r="AX251" s="13" t="s">
        <v>72</v>
      </c>
      <c r="AY251" s="160" t="s">
        <v>157</v>
      </c>
    </row>
    <row r="252" spans="2:65" s="13" customFormat="1">
      <c r="B252" s="159"/>
      <c r="D252" s="154" t="s">
        <v>259</v>
      </c>
      <c r="E252" s="160" t="s">
        <v>1</v>
      </c>
      <c r="F252" s="161" t="s">
        <v>597</v>
      </c>
      <c r="H252" s="162">
        <v>0.37</v>
      </c>
      <c r="L252" s="159"/>
      <c r="M252" s="163"/>
      <c r="T252" s="164"/>
      <c r="AT252" s="160" t="s">
        <v>259</v>
      </c>
      <c r="AU252" s="160" t="s">
        <v>88</v>
      </c>
      <c r="AV252" s="13" t="s">
        <v>88</v>
      </c>
      <c r="AW252" s="13" t="s">
        <v>27</v>
      </c>
      <c r="AX252" s="13" t="s">
        <v>72</v>
      </c>
      <c r="AY252" s="160" t="s">
        <v>157</v>
      </c>
    </row>
    <row r="253" spans="2:65" s="13" customFormat="1">
      <c r="B253" s="159"/>
      <c r="D253" s="154" t="s">
        <v>259</v>
      </c>
      <c r="E253" s="160" t="s">
        <v>1</v>
      </c>
      <c r="F253" s="161" t="s">
        <v>598</v>
      </c>
      <c r="H253" s="162">
        <v>0.21299999999999999</v>
      </c>
      <c r="L253" s="159"/>
      <c r="M253" s="163"/>
      <c r="T253" s="164"/>
      <c r="AT253" s="160" t="s">
        <v>259</v>
      </c>
      <c r="AU253" s="160" t="s">
        <v>88</v>
      </c>
      <c r="AV253" s="13" t="s">
        <v>88</v>
      </c>
      <c r="AW253" s="13" t="s">
        <v>27</v>
      </c>
      <c r="AX253" s="13" t="s">
        <v>72</v>
      </c>
      <c r="AY253" s="160" t="s">
        <v>157</v>
      </c>
    </row>
    <row r="254" spans="2:65" s="13" customFormat="1">
      <c r="B254" s="159"/>
      <c r="D254" s="154" t="s">
        <v>259</v>
      </c>
      <c r="E254" s="160" t="s">
        <v>1</v>
      </c>
      <c r="F254" s="161" t="s">
        <v>599</v>
      </c>
      <c r="H254" s="162">
        <v>0.85</v>
      </c>
      <c r="L254" s="159"/>
      <c r="M254" s="163"/>
      <c r="T254" s="164"/>
      <c r="AT254" s="160" t="s">
        <v>259</v>
      </c>
      <c r="AU254" s="160" t="s">
        <v>88</v>
      </c>
      <c r="AV254" s="13" t="s">
        <v>88</v>
      </c>
      <c r="AW254" s="13" t="s">
        <v>27</v>
      </c>
      <c r="AX254" s="13" t="s">
        <v>72</v>
      </c>
      <c r="AY254" s="160" t="s">
        <v>157</v>
      </c>
    </row>
    <row r="255" spans="2:65" s="12" customFormat="1">
      <c r="B255" s="153"/>
      <c r="D255" s="154" t="s">
        <v>259</v>
      </c>
      <c r="E255" s="155" t="s">
        <v>1</v>
      </c>
      <c r="F255" s="156" t="s">
        <v>600</v>
      </c>
      <c r="H255" s="155" t="s">
        <v>1</v>
      </c>
      <c r="L255" s="153"/>
      <c r="M255" s="157"/>
      <c r="T255" s="158"/>
      <c r="AT255" s="155" t="s">
        <v>259</v>
      </c>
      <c r="AU255" s="155" t="s">
        <v>88</v>
      </c>
      <c r="AV255" s="12" t="s">
        <v>80</v>
      </c>
      <c r="AW255" s="12" t="s">
        <v>27</v>
      </c>
      <c r="AX255" s="12" t="s">
        <v>72</v>
      </c>
      <c r="AY255" s="155" t="s">
        <v>157</v>
      </c>
    </row>
    <row r="256" spans="2:65" s="12" customFormat="1">
      <c r="B256" s="153"/>
      <c r="D256" s="154" t="s">
        <v>259</v>
      </c>
      <c r="E256" s="155" t="s">
        <v>1</v>
      </c>
      <c r="F256" s="156" t="s">
        <v>594</v>
      </c>
      <c r="H256" s="155" t="s">
        <v>1</v>
      </c>
      <c r="L256" s="153"/>
      <c r="M256" s="157"/>
      <c r="T256" s="158"/>
      <c r="AT256" s="155" t="s">
        <v>259</v>
      </c>
      <c r="AU256" s="155" t="s">
        <v>88</v>
      </c>
      <c r="AV256" s="12" t="s">
        <v>80</v>
      </c>
      <c r="AW256" s="12" t="s">
        <v>27</v>
      </c>
      <c r="AX256" s="12" t="s">
        <v>72</v>
      </c>
      <c r="AY256" s="155" t="s">
        <v>157</v>
      </c>
    </row>
    <row r="257" spans="2:65" s="13" customFormat="1">
      <c r="B257" s="159"/>
      <c r="D257" s="154" t="s">
        <v>259</v>
      </c>
      <c r="E257" s="160" t="s">
        <v>1</v>
      </c>
      <c r="F257" s="161" t="s">
        <v>601</v>
      </c>
      <c r="H257" s="162">
        <v>4.6459999999999999</v>
      </c>
      <c r="L257" s="159"/>
      <c r="M257" s="163"/>
      <c r="T257" s="164"/>
      <c r="AT257" s="160" t="s">
        <v>259</v>
      </c>
      <c r="AU257" s="160" t="s">
        <v>88</v>
      </c>
      <c r="AV257" s="13" t="s">
        <v>88</v>
      </c>
      <c r="AW257" s="13" t="s">
        <v>27</v>
      </c>
      <c r="AX257" s="13" t="s">
        <v>72</v>
      </c>
      <c r="AY257" s="160" t="s">
        <v>157</v>
      </c>
    </row>
    <row r="258" spans="2:65" s="13" customFormat="1">
      <c r="B258" s="159"/>
      <c r="D258" s="154" t="s">
        <v>259</v>
      </c>
      <c r="E258" s="160" t="s">
        <v>1</v>
      </c>
      <c r="F258" s="161" t="s">
        <v>602</v>
      </c>
      <c r="H258" s="162">
        <v>0.104</v>
      </c>
      <c r="L258" s="159"/>
      <c r="M258" s="163"/>
      <c r="T258" s="164"/>
      <c r="AT258" s="160" t="s">
        <v>259</v>
      </c>
      <c r="AU258" s="160" t="s">
        <v>88</v>
      </c>
      <c r="AV258" s="13" t="s">
        <v>88</v>
      </c>
      <c r="AW258" s="13" t="s">
        <v>27</v>
      </c>
      <c r="AX258" s="13" t="s">
        <v>72</v>
      </c>
      <c r="AY258" s="160" t="s">
        <v>157</v>
      </c>
    </row>
    <row r="259" spans="2:65" s="13" customFormat="1">
      <c r="B259" s="159"/>
      <c r="D259" s="154" t="s">
        <v>259</v>
      </c>
      <c r="E259" s="160" t="s">
        <v>1</v>
      </c>
      <c r="F259" s="161" t="s">
        <v>603</v>
      </c>
      <c r="H259" s="162">
        <v>0.14499999999999999</v>
      </c>
      <c r="L259" s="159"/>
      <c r="M259" s="163"/>
      <c r="T259" s="164"/>
      <c r="AT259" s="160" t="s">
        <v>259</v>
      </c>
      <c r="AU259" s="160" t="s">
        <v>88</v>
      </c>
      <c r="AV259" s="13" t="s">
        <v>88</v>
      </c>
      <c r="AW259" s="13" t="s">
        <v>27</v>
      </c>
      <c r="AX259" s="13" t="s">
        <v>72</v>
      </c>
      <c r="AY259" s="160" t="s">
        <v>157</v>
      </c>
    </row>
    <row r="260" spans="2:65" s="13" customFormat="1">
      <c r="B260" s="159"/>
      <c r="D260" s="154" t="s">
        <v>259</v>
      </c>
      <c r="E260" s="160" t="s">
        <v>1</v>
      </c>
      <c r="F260" s="161" t="s">
        <v>604</v>
      </c>
      <c r="H260" s="162">
        <v>0.252</v>
      </c>
      <c r="L260" s="159"/>
      <c r="M260" s="163"/>
      <c r="T260" s="164"/>
      <c r="AT260" s="160" t="s">
        <v>259</v>
      </c>
      <c r="AU260" s="160" t="s">
        <v>88</v>
      </c>
      <c r="AV260" s="13" t="s">
        <v>88</v>
      </c>
      <c r="AW260" s="13" t="s">
        <v>27</v>
      </c>
      <c r="AX260" s="13" t="s">
        <v>72</v>
      </c>
      <c r="AY260" s="160" t="s">
        <v>157</v>
      </c>
    </row>
    <row r="261" spans="2:65" s="14" customFormat="1">
      <c r="B261" s="165"/>
      <c r="D261" s="154" t="s">
        <v>259</v>
      </c>
      <c r="E261" s="166" t="s">
        <v>1</v>
      </c>
      <c r="F261" s="167" t="s">
        <v>265</v>
      </c>
      <c r="H261" s="168">
        <v>15.339</v>
      </c>
      <c r="L261" s="165"/>
      <c r="M261" s="169"/>
      <c r="T261" s="170"/>
      <c r="AT261" s="166" t="s">
        <v>259</v>
      </c>
      <c r="AU261" s="166" t="s">
        <v>88</v>
      </c>
      <c r="AV261" s="14" t="s">
        <v>164</v>
      </c>
      <c r="AW261" s="14" t="s">
        <v>27</v>
      </c>
      <c r="AX261" s="14" t="s">
        <v>80</v>
      </c>
      <c r="AY261" s="166" t="s">
        <v>157</v>
      </c>
    </row>
    <row r="262" spans="2:65" s="1" customFormat="1" ht="23.5" customHeight="1">
      <c r="B262" s="132"/>
      <c r="C262" s="133" t="s">
        <v>486</v>
      </c>
      <c r="D262" s="133" t="s">
        <v>160</v>
      </c>
      <c r="E262" s="134" t="s">
        <v>717</v>
      </c>
      <c r="F262" s="135" t="s">
        <v>718</v>
      </c>
      <c r="G262" s="136" t="s">
        <v>256</v>
      </c>
      <c r="H262" s="137">
        <v>3.5630000000000002</v>
      </c>
      <c r="I262" s="901"/>
      <c r="J262" s="138">
        <f>ROUND(I262*H262,2)</f>
        <v>0</v>
      </c>
      <c r="K262" s="139"/>
      <c r="L262" s="28"/>
      <c r="M262" s="140" t="s">
        <v>1</v>
      </c>
      <c r="N262" s="141" t="s">
        <v>38</v>
      </c>
      <c r="O262" s="142">
        <v>0.629</v>
      </c>
      <c r="P262" s="142">
        <f>O262*H262</f>
        <v>2.2411270000000001</v>
      </c>
      <c r="Q262" s="142">
        <v>2.5018699999999998</v>
      </c>
      <c r="R262" s="142">
        <f>Q262*H262</f>
        <v>8.9141628100000005</v>
      </c>
      <c r="S262" s="142">
        <v>0</v>
      </c>
      <c r="T262" s="143">
        <f>S262*H262</f>
        <v>0</v>
      </c>
      <c r="AR262" s="144" t="s">
        <v>164</v>
      </c>
      <c r="AT262" s="144" t="s">
        <v>160</v>
      </c>
      <c r="AU262" s="144" t="s">
        <v>88</v>
      </c>
      <c r="AY262" s="16" t="s">
        <v>157</v>
      </c>
      <c r="BE262" s="145">
        <f>IF(N262="základní",J262,0)</f>
        <v>0</v>
      </c>
      <c r="BF262" s="145">
        <f>IF(N262="snížená",J262,0)</f>
        <v>0</v>
      </c>
      <c r="BG262" s="145">
        <f>IF(N262="zákl. přenesená",J262,0)</f>
        <v>0</v>
      </c>
      <c r="BH262" s="145">
        <f>IF(N262="sníž. přenesená",J262,0)</f>
        <v>0</v>
      </c>
      <c r="BI262" s="145">
        <f>IF(N262="nulová",J262,0)</f>
        <v>0</v>
      </c>
      <c r="BJ262" s="16" t="s">
        <v>88</v>
      </c>
      <c r="BK262" s="145">
        <f>ROUND(I262*H262,2)</f>
        <v>0</v>
      </c>
      <c r="BL262" s="16" t="s">
        <v>164</v>
      </c>
      <c r="BM262" s="144" t="s">
        <v>719</v>
      </c>
    </row>
    <row r="263" spans="2:65" s="1" customFormat="1">
      <c r="B263" s="28"/>
      <c r="D263" s="150" t="s">
        <v>214</v>
      </c>
      <c r="F263" s="894" t="s">
        <v>720</v>
      </c>
      <c r="L263" s="28"/>
      <c r="M263" s="152"/>
      <c r="T263" s="52"/>
      <c r="AT263" s="16" t="s">
        <v>214</v>
      </c>
      <c r="AU263" s="16" t="s">
        <v>88</v>
      </c>
    </row>
    <row r="264" spans="2:65" s="13" customFormat="1">
      <c r="B264" s="159"/>
      <c r="D264" s="154" t="s">
        <v>259</v>
      </c>
      <c r="E264" s="160" t="s">
        <v>1</v>
      </c>
      <c r="F264" s="161" t="s">
        <v>606</v>
      </c>
      <c r="H264" s="162">
        <v>1.7270000000000001</v>
      </c>
      <c r="L264" s="159"/>
      <c r="M264" s="163"/>
      <c r="T264" s="164"/>
      <c r="AT264" s="160" t="s">
        <v>259</v>
      </c>
      <c r="AU264" s="160" t="s">
        <v>88</v>
      </c>
      <c r="AV264" s="13" t="s">
        <v>88</v>
      </c>
      <c r="AW264" s="13" t="s">
        <v>27</v>
      </c>
      <c r="AX264" s="13" t="s">
        <v>72</v>
      </c>
      <c r="AY264" s="160" t="s">
        <v>157</v>
      </c>
    </row>
    <row r="265" spans="2:65" s="13" customFormat="1">
      <c r="B265" s="159"/>
      <c r="D265" s="154" t="s">
        <v>259</v>
      </c>
      <c r="E265" s="160" t="s">
        <v>1</v>
      </c>
      <c r="F265" s="161" t="s">
        <v>604</v>
      </c>
      <c r="H265" s="162">
        <v>0.252</v>
      </c>
      <c r="L265" s="159"/>
      <c r="M265" s="163"/>
      <c r="T265" s="164"/>
      <c r="AT265" s="160" t="s">
        <v>259</v>
      </c>
      <c r="AU265" s="160" t="s">
        <v>88</v>
      </c>
      <c r="AV265" s="13" t="s">
        <v>88</v>
      </c>
      <c r="AW265" s="13" t="s">
        <v>27</v>
      </c>
      <c r="AX265" s="13" t="s">
        <v>72</v>
      </c>
      <c r="AY265" s="160" t="s">
        <v>157</v>
      </c>
    </row>
    <row r="266" spans="2:65" s="13" customFormat="1">
      <c r="B266" s="159"/>
      <c r="D266" s="154" t="s">
        <v>259</v>
      </c>
      <c r="E266" s="160" t="s">
        <v>1</v>
      </c>
      <c r="F266" s="161" t="s">
        <v>607</v>
      </c>
      <c r="H266" s="162">
        <v>1.5840000000000001</v>
      </c>
      <c r="L266" s="159"/>
      <c r="M266" s="163"/>
      <c r="T266" s="164"/>
      <c r="AT266" s="160" t="s">
        <v>259</v>
      </c>
      <c r="AU266" s="160" t="s">
        <v>88</v>
      </c>
      <c r="AV266" s="13" t="s">
        <v>88</v>
      </c>
      <c r="AW266" s="13" t="s">
        <v>27</v>
      </c>
      <c r="AX266" s="13" t="s">
        <v>72</v>
      </c>
      <c r="AY266" s="160" t="s">
        <v>157</v>
      </c>
    </row>
    <row r="267" spans="2:65" s="14" customFormat="1">
      <c r="B267" s="165"/>
      <c r="D267" s="154" t="s">
        <v>259</v>
      </c>
      <c r="E267" s="166" t="s">
        <v>1</v>
      </c>
      <c r="F267" s="167" t="s">
        <v>265</v>
      </c>
      <c r="H267" s="168">
        <v>3.5630000000000002</v>
      </c>
      <c r="L267" s="165"/>
      <c r="M267" s="169"/>
      <c r="T267" s="170"/>
      <c r="AT267" s="166" t="s">
        <v>259</v>
      </c>
      <c r="AU267" s="166" t="s">
        <v>88</v>
      </c>
      <c r="AV267" s="14" t="s">
        <v>164</v>
      </c>
      <c r="AW267" s="14" t="s">
        <v>27</v>
      </c>
      <c r="AX267" s="14" t="s">
        <v>80</v>
      </c>
      <c r="AY267" s="166" t="s">
        <v>157</v>
      </c>
    </row>
    <row r="268" spans="2:65" s="1" customFormat="1" ht="21" customHeight="1">
      <c r="B268" s="132"/>
      <c r="C268" s="133" t="s">
        <v>492</v>
      </c>
      <c r="D268" s="133" t="s">
        <v>160</v>
      </c>
      <c r="E268" s="134" t="s">
        <v>721</v>
      </c>
      <c r="F268" s="135" t="s">
        <v>722</v>
      </c>
      <c r="G268" s="136" t="s">
        <v>276</v>
      </c>
      <c r="H268" s="137">
        <v>0.214</v>
      </c>
      <c r="I268" s="901"/>
      <c r="J268" s="138">
        <f>ROUND(I268*H268,2)</f>
        <v>0</v>
      </c>
      <c r="K268" s="139"/>
      <c r="L268" s="28"/>
      <c r="M268" s="140" t="s">
        <v>1</v>
      </c>
      <c r="N268" s="141" t="s">
        <v>38</v>
      </c>
      <c r="O268" s="142">
        <v>23.968</v>
      </c>
      <c r="P268" s="142">
        <f>O268*H268</f>
        <v>5.1291519999999995</v>
      </c>
      <c r="Q268" s="142">
        <v>1.0606199999999999</v>
      </c>
      <c r="R268" s="142">
        <f>Q268*H268</f>
        <v>0.22697267999999998</v>
      </c>
      <c r="S268" s="142">
        <v>0</v>
      </c>
      <c r="T268" s="143">
        <f>S268*H268</f>
        <v>0</v>
      </c>
      <c r="AR268" s="144" t="s">
        <v>164</v>
      </c>
      <c r="AT268" s="144" t="s">
        <v>160</v>
      </c>
      <c r="AU268" s="144" t="s">
        <v>88</v>
      </c>
      <c r="AY268" s="16" t="s">
        <v>157</v>
      </c>
      <c r="BE268" s="145">
        <f>IF(N268="základní",J268,0)</f>
        <v>0</v>
      </c>
      <c r="BF268" s="145">
        <f>IF(N268="snížená",J268,0)</f>
        <v>0</v>
      </c>
      <c r="BG268" s="145">
        <f>IF(N268="zákl. přenesená",J268,0)</f>
        <v>0</v>
      </c>
      <c r="BH268" s="145">
        <f>IF(N268="sníž. přenesená",J268,0)</f>
        <v>0</v>
      </c>
      <c r="BI268" s="145">
        <f>IF(N268="nulová",J268,0)</f>
        <v>0</v>
      </c>
      <c r="BJ268" s="16" t="s">
        <v>88</v>
      </c>
      <c r="BK268" s="145">
        <f>ROUND(I268*H268,2)</f>
        <v>0</v>
      </c>
      <c r="BL268" s="16" t="s">
        <v>164</v>
      </c>
      <c r="BM268" s="144" t="s">
        <v>723</v>
      </c>
    </row>
    <row r="269" spans="2:65" s="1" customFormat="1">
      <c r="B269" s="28"/>
      <c r="D269" s="150" t="s">
        <v>214</v>
      </c>
      <c r="F269" s="894" t="s">
        <v>724</v>
      </c>
      <c r="L269" s="28"/>
      <c r="M269" s="152"/>
      <c r="T269" s="52"/>
      <c r="AT269" s="16" t="s">
        <v>214</v>
      </c>
      <c r="AU269" s="16" t="s">
        <v>88</v>
      </c>
    </row>
    <row r="270" spans="2:65" s="13" customFormat="1">
      <c r="B270" s="159"/>
      <c r="D270" s="154" t="s">
        <v>259</v>
      </c>
      <c r="E270" s="160" t="s">
        <v>1</v>
      </c>
      <c r="F270" s="161" t="s">
        <v>725</v>
      </c>
      <c r="H270" s="162">
        <v>0.214</v>
      </c>
      <c r="L270" s="159"/>
      <c r="M270" s="163"/>
      <c r="T270" s="164"/>
      <c r="AT270" s="160" t="s">
        <v>259</v>
      </c>
      <c r="AU270" s="160" t="s">
        <v>88</v>
      </c>
      <c r="AV270" s="13" t="s">
        <v>88</v>
      </c>
      <c r="AW270" s="13" t="s">
        <v>27</v>
      </c>
      <c r="AX270" s="13" t="s">
        <v>80</v>
      </c>
      <c r="AY270" s="160" t="s">
        <v>157</v>
      </c>
    </row>
    <row r="271" spans="2:65" s="1" customFormat="1" ht="31.9" customHeight="1">
      <c r="B271" s="132"/>
      <c r="C271" s="133" t="s">
        <v>500</v>
      </c>
      <c r="D271" s="133" t="s">
        <v>160</v>
      </c>
      <c r="E271" s="134" t="s">
        <v>726</v>
      </c>
      <c r="F271" s="135" t="s">
        <v>727</v>
      </c>
      <c r="G271" s="136" t="s">
        <v>256</v>
      </c>
      <c r="H271" s="137">
        <v>1</v>
      </c>
      <c r="I271" s="901"/>
      <c r="J271" s="138">
        <f>ROUND(I271*H271,2)</f>
        <v>0</v>
      </c>
      <c r="K271" s="139"/>
      <c r="L271" s="28"/>
      <c r="M271" s="140" t="s">
        <v>1</v>
      </c>
      <c r="N271" s="141" t="s">
        <v>38</v>
      </c>
      <c r="O271" s="142">
        <v>8.0419999999999998</v>
      </c>
      <c r="P271" s="142">
        <f>O271*H271</f>
        <v>8.0419999999999998</v>
      </c>
      <c r="Q271" s="142">
        <v>2.5504500000000001</v>
      </c>
      <c r="R271" s="142">
        <f>Q271*H271</f>
        <v>2.5504500000000001</v>
      </c>
      <c r="S271" s="142">
        <v>0</v>
      </c>
      <c r="T271" s="143">
        <f>S271*H271</f>
        <v>0</v>
      </c>
      <c r="AR271" s="144" t="s">
        <v>164</v>
      </c>
      <c r="AT271" s="144" t="s">
        <v>160</v>
      </c>
      <c r="AU271" s="144" t="s">
        <v>88</v>
      </c>
      <c r="AY271" s="16" t="s">
        <v>157</v>
      </c>
      <c r="BE271" s="145">
        <f>IF(N271="základní",J271,0)</f>
        <v>0</v>
      </c>
      <c r="BF271" s="145">
        <f>IF(N271="snížená",J271,0)</f>
        <v>0</v>
      </c>
      <c r="BG271" s="145">
        <f>IF(N271="zákl. přenesená",J271,0)</f>
        <v>0</v>
      </c>
      <c r="BH271" s="145">
        <f>IF(N271="sníž. přenesená",J271,0)</f>
        <v>0</v>
      </c>
      <c r="BI271" s="145">
        <f>IF(N271="nulová",J271,0)</f>
        <v>0</v>
      </c>
      <c r="BJ271" s="16" t="s">
        <v>88</v>
      </c>
      <c r="BK271" s="145">
        <f>ROUND(I271*H271,2)</f>
        <v>0</v>
      </c>
      <c r="BL271" s="16" t="s">
        <v>164</v>
      </c>
      <c r="BM271" s="144" t="s">
        <v>728</v>
      </c>
    </row>
    <row r="272" spans="2:65" s="1" customFormat="1">
      <c r="B272" s="28"/>
      <c r="D272" s="150" t="s">
        <v>214</v>
      </c>
      <c r="F272" s="894" t="s">
        <v>729</v>
      </c>
      <c r="L272" s="28"/>
      <c r="M272" s="152"/>
      <c r="T272" s="52"/>
      <c r="AT272" s="16" t="s">
        <v>214</v>
      </c>
      <c r="AU272" s="16" t="s">
        <v>88</v>
      </c>
    </row>
    <row r="273" spans="2:65" s="13" customFormat="1">
      <c r="B273" s="159"/>
      <c r="D273" s="154" t="s">
        <v>259</v>
      </c>
      <c r="E273" s="160" t="s">
        <v>1</v>
      </c>
      <c r="F273" s="161" t="s">
        <v>588</v>
      </c>
      <c r="H273" s="162">
        <v>1</v>
      </c>
      <c r="L273" s="159"/>
      <c r="M273" s="163"/>
      <c r="T273" s="164"/>
      <c r="AT273" s="160" t="s">
        <v>259</v>
      </c>
      <c r="AU273" s="160" t="s">
        <v>88</v>
      </c>
      <c r="AV273" s="13" t="s">
        <v>88</v>
      </c>
      <c r="AW273" s="13" t="s">
        <v>27</v>
      </c>
      <c r="AX273" s="13" t="s">
        <v>72</v>
      </c>
      <c r="AY273" s="160" t="s">
        <v>157</v>
      </c>
    </row>
    <row r="274" spans="2:65" s="14" customFormat="1">
      <c r="B274" s="165"/>
      <c r="D274" s="154" t="s">
        <v>259</v>
      </c>
      <c r="E274" s="166" t="s">
        <v>1</v>
      </c>
      <c r="F274" s="167" t="s">
        <v>265</v>
      </c>
      <c r="H274" s="168">
        <v>1</v>
      </c>
      <c r="L274" s="165"/>
      <c r="M274" s="169"/>
      <c r="T274" s="170"/>
      <c r="AT274" s="166" t="s">
        <v>259</v>
      </c>
      <c r="AU274" s="166" t="s">
        <v>88</v>
      </c>
      <c r="AV274" s="14" t="s">
        <v>164</v>
      </c>
      <c r="AW274" s="14" t="s">
        <v>27</v>
      </c>
      <c r="AX274" s="14" t="s">
        <v>80</v>
      </c>
      <c r="AY274" s="166" t="s">
        <v>157</v>
      </c>
    </row>
    <row r="275" spans="2:65" s="1" customFormat="1" ht="23.5" customHeight="1">
      <c r="B275" s="132"/>
      <c r="C275" s="133" t="s">
        <v>508</v>
      </c>
      <c r="D275" s="133" t="s">
        <v>160</v>
      </c>
      <c r="E275" s="134" t="s">
        <v>730</v>
      </c>
      <c r="F275" s="135" t="s">
        <v>731</v>
      </c>
      <c r="G275" s="136" t="s">
        <v>306</v>
      </c>
      <c r="H275" s="137">
        <v>2</v>
      </c>
      <c r="I275" s="901"/>
      <c r="J275" s="138">
        <f>ROUND(I275*H275,2)</f>
        <v>0</v>
      </c>
      <c r="K275" s="139"/>
      <c r="L275" s="28"/>
      <c r="M275" s="140" t="s">
        <v>1</v>
      </c>
      <c r="N275" s="141" t="s">
        <v>38</v>
      </c>
      <c r="O275" s="142">
        <v>1.18</v>
      </c>
      <c r="P275" s="142">
        <f>O275*H275</f>
        <v>2.36</v>
      </c>
      <c r="Q275" s="142">
        <v>7.7000000000000002E-3</v>
      </c>
      <c r="R275" s="142">
        <f>Q275*H275</f>
        <v>1.54E-2</v>
      </c>
      <c r="S275" s="142">
        <v>0</v>
      </c>
      <c r="T275" s="143">
        <f>S275*H275</f>
        <v>0</v>
      </c>
      <c r="AR275" s="144" t="s">
        <v>164</v>
      </c>
      <c r="AT275" s="144" t="s">
        <v>160</v>
      </c>
      <c r="AU275" s="144" t="s">
        <v>88</v>
      </c>
      <c r="AY275" s="16" t="s">
        <v>157</v>
      </c>
      <c r="BE275" s="145">
        <f>IF(N275="základní",J275,0)</f>
        <v>0</v>
      </c>
      <c r="BF275" s="145">
        <f>IF(N275="snížená",J275,0)</f>
        <v>0</v>
      </c>
      <c r="BG275" s="145">
        <f>IF(N275="zákl. přenesená",J275,0)</f>
        <v>0</v>
      </c>
      <c r="BH275" s="145">
        <f>IF(N275="sníž. přenesená",J275,0)</f>
        <v>0</v>
      </c>
      <c r="BI275" s="145">
        <f>IF(N275="nulová",J275,0)</f>
        <v>0</v>
      </c>
      <c r="BJ275" s="16" t="s">
        <v>88</v>
      </c>
      <c r="BK275" s="145">
        <f>ROUND(I275*H275,2)</f>
        <v>0</v>
      </c>
      <c r="BL275" s="16" t="s">
        <v>164</v>
      </c>
      <c r="BM275" s="144" t="s">
        <v>732</v>
      </c>
    </row>
    <row r="276" spans="2:65" s="1" customFormat="1">
      <c r="B276" s="28"/>
      <c r="D276" s="150" t="s">
        <v>214</v>
      </c>
      <c r="F276" s="894" t="s">
        <v>733</v>
      </c>
      <c r="L276" s="28"/>
      <c r="M276" s="152"/>
      <c r="T276" s="52"/>
      <c r="AT276" s="16" t="s">
        <v>214</v>
      </c>
      <c r="AU276" s="16" t="s">
        <v>88</v>
      </c>
    </row>
    <row r="277" spans="2:65" s="13" customFormat="1">
      <c r="B277" s="159"/>
      <c r="D277" s="154" t="s">
        <v>259</v>
      </c>
      <c r="E277" s="160" t="s">
        <v>1</v>
      </c>
      <c r="F277" s="161" t="s">
        <v>734</v>
      </c>
      <c r="H277" s="162">
        <v>2</v>
      </c>
      <c r="L277" s="159"/>
      <c r="M277" s="163"/>
      <c r="T277" s="164"/>
      <c r="AT277" s="160" t="s">
        <v>259</v>
      </c>
      <c r="AU277" s="160" t="s">
        <v>88</v>
      </c>
      <c r="AV277" s="13" t="s">
        <v>88</v>
      </c>
      <c r="AW277" s="13" t="s">
        <v>27</v>
      </c>
      <c r="AX277" s="13" t="s">
        <v>80</v>
      </c>
      <c r="AY277" s="160" t="s">
        <v>157</v>
      </c>
    </row>
    <row r="278" spans="2:65" s="1" customFormat="1" ht="23.5" customHeight="1">
      <c r="B278" s="132"/>
      <c r="C278" s="133" t="s">
        <v>735</v>
      </c>
      <c r="D278" s="133" t="s">
        <v>160</v>
      </c>
      <c r="E278" s="134" t="s">
        <v>736</v>
      </c>
      <c r="F278" s="135" t="s">
        <v>737</v>
      </c>
      <c r="G278" s="136" t="s">
        <v>306</v>
      </c>
      <c r="H278" s="137">
        <v>2</v>
      </c>
      <c r="I278" s="901"/>
      <c r="J278" s="138">
        <f>ROUND(I278*H278,2)</f>
        <v>0</v>
      </c>
      <c r="K278" s="139"/>
      <c r="L278" s="28"/>
      <c r="M278" s="140" t="s">
        <v>1</v>
      </c>
      <c r="N278" s="141" t="s">
        <v>38</v>
      </c>
      <c r="O278" s="142">
        <v>0.40699999999999997</v>
      </c>
      <c r="P278" s="142">
        <f>O278*H278</f>
        <v>0.81399999999999995</v>
      </c>
      <c r="Q278" s="142">
        <v>0</v>
      </c>
      <c r="R278" s="142">
        <f>Q278*H278</f>
        <v>0</v>
      </c>
      <c r="S278" s="142">
        <v>0</v>
      </c>
      <c r="T278" s="143">
        <f>S278*H278</f>
        <v>0</v>
      </c>
      <c r="AR278" s="144" t="s">
        <v>164</v>
      </c>
      <c r="AT278" s="144" t="s">
        <v>160</v>
      </c>
      <c r="AU278" s="144" t="s">
        <v>88</v>
      </c>
      <c r="AY278" s="16" t="s">
        <v>157</v>
      </c>
      <c r="BE278" s="145">
        <f>IF(N278="základní",J278,0)</f>
        <v>0</v>
      </c>
      <c r="BF278" s="145">
        <f>IF(N278="snížená",J278,0)</f>
        <v>0</v>
      </c>
      <c r="BG278" s="145">
        <f>IF(N278="zákl. přenesená",J278,0)</f>
        <v>0</v>
      </c>
      <c r="BH278" s="145">
        <f>IF(N278="sníž. přenesená",J278,0)</f>
        <v>0</v>
      </c>
      <c r="BI278" s="145">
        <f>IF(N278="nulová",J278,0)</f>
        <v>0</v>
      </c>
      <c r="BJ278" s="16" t="s">
        <v>88</v>
      </c>
      <c r="BK278" s="145">
        <f>ROUND(I278*H278,2)</f>
        <v>0</v>
      </c>
      <c r="BL278" s="16" t="s">
        <v>164</v>
      </c>
      <c r="BM278" s="144" t="s">
        <v>738</v>
      </c>
    </row>
    <row r="279" spans="2:65" s="1" customFormat="1">
      <c r="B279" s="28"/>
      <c r="D279" s="150" t="s">
        <v>214</v>
      </c>
      <c r="F279" s="894" t="s">
        <v>739</v>
      </c>
      <c r="L279" s="28"/>
      <c r="M279" s="152"/>
      <c r="T279" s="52"/>
      <c r="AT279" s="16" t="s">
        <v>214</v>
      </c>
      <c r="AU279" s="16" t="s">
        <v>88</v>
      </c>
    </row>
    <row r="280" spans="2:65" s="1" customFormat="1" ht="23.5" customHeight="1">
      <c r="B280" s="132"/>
      <c r="C280" s="133" t="s">
        <v>740</v>
      </c>
      <c r="D280" s="133" t="s">
        <v>160</v>
      </c>
      <c r="E280" s="134" t="s">
        <v>741</v>
      </c>
      <c r="F280" s="135" t="s">
        <v>742</v>
      </c>
      <c r="G280" s="136" t="s">
        <v>276</v>
      </c>
      <c r="H280" s="137">
        <v>0.09</v>
      </c>
      <c r="I280" s="901"/>
      <c r="J280" s="138">
        <f>ROUND(I280*H280,2)</f>
        <v>0</v>
      </c>
      <c r="K280" s="139"/>
      <c r="L280" s="28"/>
      <c r="M280" s="140" t="s">
        <v>1</v>
      </c>
      <c r="N280" s="141" t="s">
        <v>38</v>
      </c>
      <c r="O280" s="142">
        <v>28.76</v>
      </c>
      <c r="P280" s="142">
        <f>O280*H280</f>
        <v>2.5884</v>
      </c>
      <c r="Q280" s="142">
        <v>1.0606199999999999</v>
      </c>
      <c r="R280" s="142">
        <f>Q280*H280</f>
        <v>9.5455799999999993E-2</v>
      </c>
      <c r="S280" s="142">
        <v>0</v>
      </c>
      <c r="T280" s="143">
        <f>S280*H280</f>
        <v>0</v>
      </c>
      <c r="AR280" s="144" t="s">
        <v>164</v>
      </c>
      <c r="AT280" s="144" t="s">
        <v>160</v>
      </c>
      <c r="AU280" s="144" t="s">
        <v>88</v>
      </c>
      <c r="AY280" s="16" t="s">
        <v>157</v>
      </c>
      <c r="BE280" s="145">
        <f>IF(N280="základní",J280,0)</f>
        <v>0</v>
      </c>
      <c r="BF280" s="145">
        <f>IF(N280="snížená",J280,0)</f>
        <v>0</v>
      </c>
      <c r="BG280" s="145">
        <f>IF(N280="zákl. přenesená",J280,0)</f>
        <v>0</v>
      </c>
      <c r="BH280" s="145">
        <f>IF(N280="sníž. přenesená",J280,0)</f>
        <v>0</v>
      </c>
      <c r="BI280" s="145">
        <f>IF(N280="nulová",J280,0)</f>
        <v>0</v>
      </c>
      <c r="BJ280" s="16" t="s">
        <v>88</v>
      </c>
      <c r="BK280" s="145">
        <f>ROUND(I280*H280,2)</f>
        <v>0</v>
      </c>
      <c r="BL280" s="16" t="s">
        <v>164</v>
      </c>
      <c r="BM280" s="144" t="s">
        <v>743</v>
      </c>
    </row>
    <row r="281" spans="2:65" s="1" customFormat="1">
      <c r="B281" s="28"/>
      <c r="D281" s="150" t="s">
        <v>214</v>
      </c>
      <c r="F281" s="894" t="s">
        <v>744</v>
      </c>
      <c r="L281" s="28"/>
      <c r="M281" s="152"/>
      <c r="T281" s="52"/>
      <c r="AT281" s="16" t="s">
        <v>214</v>
      </c>
      <c r="AU281" s="16" t="s">
        <v>88</v>
      </c>
    </row>
    <row r="282" spans="2:65" s="13" customFormat="1">
      <c r="B282" s="159"/>
      <c r="D282" s="154" t="s">
        <v>259</v>
      </c>
      <c r="E282" s="160" t="s">
        <v>1</v>
      </c>
      <c r="F282" s="161" t="s">
        <v>745</v>
      </c>
      <c r="H282" s="162">
        <v>0.09</v>
      </c>
      <c r="L282" s="159"/>
      <c r="M282" s="163"/>
      <c r="T282" s="164"/>
      <c r="AT282" s="160" t="s">
        <v>259</v>
      </c>
      <c r="AU282" s="160" t="s">
        <v>88</v>
      </c>
      <c r="AV282" s="13" t="s">
        <v>88</v>
      </c>
      <c r="AW282" s="13" t="s">
        <v>27</v>
      </c>
      <c r="AX282" s="13" t="s">
        <v>80</v>
      </c>
      <c r="AY282" s="160" t="s">
        <v>157</v>
      </c>
    </row>
    <row r="283" spans="2:65" s="1" customFormat="1" ht="23.5" customHeight="1">
      <c r="B283" s="132"/>
      <c r="C283" s="133" t="s">
        <v>746</v>
      </c>
      <c r="D283" s="133" t="s">
        <v>160</v>
      </c>
      <c r="E283" s="134" t="s">
        <v>747</v>
      </c>
      <c r="F283" s="135" t="s">
        <v>748</v>
      </c>
      <c r="G283" s="136" t="s">
        <v>211</v>
      </c>
      <c r="H283" s="137">
        <v>16</v>
      </c>
      <c r="I283" s="901"/>
      <c r="J283" s="138">
        <f>ROUND(I283*H283,2)</f>
        <v>0</v>
      </c>
      <c r="K283" s="139"/>
      <c r="L283" s="28"/>
      <c r="M283" s="140" t="s">
        <v>1</v>
      </c>
      <c r="N283" s="141" t="s">
        <v>38</v>
      </c>
      <c r="O283" s="142">
        <v>1.998</v>
      </c>
      <c r="P283" s="142">
        <f>O283*H283</f>
        <v>31.968</v>
      </c>
      <c r="Q283" s="142">
        <v>4.0000000000000003E-5</v>
      </c>
      <c r="R283" s="142">
        <f>Q283*H283</f>
        <v>6.4000000000000005E-4</v>
      </c>
      <c r="S283" s="142">
        <v>0</v>
      </c>
      <c r="T283" s="143">
        <f>S283*H283</f>
        <v>0</v>
      </c>
      <c r="AR283" s="144" t="s">
        <v>164</v>
      </c>
      <c r="AT283" s="144" t="s">
        <v>160</v>
      </c>
      <c r="AU283" s="144" t="s">
        <v>88</v>
      </c>
      <c r="AY283" s="16" t="s">
        <v>157</v>
      </c>
      <c r="BE283" s="145">
        <f>IF(N283="základní",J283,0)</f>
        <v>0</v>
      </c>
      <c r="BF283" s="145">
        <f>IF(N283="snížená",J283,0)</f>
        <v>0</v>
      </c>
      <c r="BG283" s="145">
        <f>IF(N283="zákl. přenesená",J283,0)</f>
        <v>0</v>
      </c>
      <c r="BH283" s="145">
        <f>IF(N283="sníž. přenesená",J283,0)</f>
        <v>0</v>
      </c>
      <c r="BI283" s="145">
        <f>IF(N283="nulová",J283,0)</f>
        <v>0</v>
      </c>
      <c r="BJ283" s="16" t="s">
        <v>88</v>
      </c>
      <c r="BK283" s="145">
        <f>ROUND(I283*H283,2)</f>
        <v>0</v>
      </c>
      <c r="BL283" s="16" t="s">
        <v>164</v>
      </c>
      <c r="BM283" s="144" t="s">
        <v>749</v>
      </c>
    </row>
    <row r="284" spans="2:65" s="1" customFormat="1">
      <c r="B284" s="28"/>
      <c r="D284" s="150" t="s">
        <v>214</v>
      </c>
      <c r="F284" s="894" t="s">
        <v>750</v>
      </c>
      <c r="L284" s="28"/>
      <c r="M284" s="152"/>
      <c r="T284" s="52"/>
      <c r="AT284" s="16" t="s">
        <v>214</v>
      </c>
      <c r="AU284" s="16" t="s">
        <v>88</v>
      </c>
    </row>
    <row r="285" spans="2:65" s="1" customFormat="1" ht="16.399999999999999" customHeight="1">
      <c r="B285" s="132"/>
      <c r="C285" s="178" t="s">
        <v>751</v>
      </c>
      <c r="D285" s="178" t="s">
        <v>557</v>
      </c>
      <c r="E285" s="179" t="s">
        <v>752</v>
      </c>
      <c r="F285" s="180" t="s">
        <v>753</v>
      </c>
      <c r="G285" s="181" t="s">
        <v>256</v>
      </c>
      <c r="H285" s="182">
        <v>4.4999999999999998E-2</v>
      </c>
      <c r="I285" s="909"/>
      <c r="J285" s="183">
        <f>ROUND(I285*H285,2)</f>
        <v>0</v>
      </c>
      <c r="K285" s="184"/>
      <c r="L285" s="185"/>
      <c r="M285" s="186" t="s">
        <v>1</v>
      </c>
      <c r="N285" s="187" t="s">
        <v>38</v>
      </c>
      <c r="O285" s="142">
        <v>0</v>
      </c>
      <c r="P285" s="142">
        <f>O285*H285</f>
        <v>0</v>
      </c>
      <c r="Q285" s="142">
        <v>2.234</v>
      </c>
      <c r="R285" s="142">
        <f>Q285*H285</f>
        <v>0.10052999999999999</v>
      </c>
      <c r="S285" s="142">
        <v>0</v>
      </c>
      <c r="T285" s="143">
        <f>S285*H285</f>
        <v>0</v>
      </c>
      <c r="AR285" s="144" t="s">
        <v>172</v>
      </c>
      <c r="AT285" s="144" t="s">
        <v>557</v>
      </c>
      <c r="AU285" s="144" t="s">
        <v>88</v>
      </c>
      <c r="AY285" s="16" t="s">
        <v>157</v>
      </c>
      <c r="BE285" s="145">
        <f>IF(N285="základní",J285,0)</f>
        <v>0</v>
      </c>
      <c r="BF285" s="145">
        <f>IF(N285="snížená",J285,0)</f>
        <v>0</v>
      </c>
      <c r="BG285" s="145">
        <f>IF(N285="zákl. přenesená",J285,0)</f>
        <v>0</v>
      </c>
      <c r="BH285" s="145">
        <f>IF(N285="sníž. přenesená",J285,0)</f>
        <v>0</v>
      </c>
      <c r="BI285" s="145">
        <f>IF(N285="nulová",J285,0)</f>
        <v>0</v>
      </c>
      <c r="BJ285" s="16" t="s">
        <v>88</v>
      </c>
      <c r="BK285" s="145">
        <f>ROUND(I285*H285,2)</f>
        <v>0</v>
      </c>
      <c r="BL285" s="16" t="s">
        <v>164</v>
      </c>
      <c r="BM285" s="144" t="s">
        <v>754</v>
      </c>
    </row>
    <row r="286" spans="2:65" s="13" customFormat="1">
      <c r="B286" s="159"/>
      <c r="D286" s="154" t="s">
        <v>259</v>
      </c>
      <c r="E286" s="160" t="s">
        <v>1</v>
      </c>
      <c r="F286" s="161" t="s">
        <v>755</v>
      </c>
      <c r="H286" s="162">
        <v>4.4999999999999998E-2</v>
      </c>
      <c r="L286" s="159"/>
      <c r="M286" s="163"/>
      <c r="T286" s="164"/>
      <c r="AT286" s="160" t="s">
        <v>259</v>
      </c>
      <c r="AU286" s="160" t="s">
        <v>88</v>
      </c>
      <c r="AV286" s="13" t="s">
        <v>88</v>
      </c>
      <c r="AW286" s="13" t="s">
        <v>27</v>
      </c>
      <c r="AX286" s="13" t="s">
        <v>80</v>
      </c>
      <c r="AY286" s="160" t="s">
        <v>157</v>
      </c>
    </row>
    <row r="287" spans="2:65" s="11" customFormat="1" ht="22.9" customHeight="1">
      <c r="B287" s="121"/>
      <c r="D287" s="122" t="s">
        <v>71</v>
      </c>
      <c r="E287" s="130" t="s">
        <v>95</v>
      </c>
      <c r="F287" s="130" t="s">
        <v>303</v>
      </c>
      <c r="J287" s="131">
        <f>BK287</f>
        <v>0</v>
      </c>
      <c r="L287" s="121"/>
      <c r="M287" s="125"/>
      <c r="P287" s="126">
        <f>SUM(P288:P353)</f>
        <v>240.38468200000003</v>
      </c>
      <c r="R287" s="126">
        <f>SUM(R288:R353)</f>
        <v>80.89554339</v>
      </c>
      <c r="T287" s="127">
        <f>SUM(T288:T353)</f>
        <v>0</v>
      </c>
      <c r="AR287" s="122" t="s">
        <v>80</v>
      </c>
      <c r="AT287" s="128" t="s">
        <v>71</v>
      </c>
      <c r="AU287" s="128" t="s">
        <v>80</v>
      </c>
      <c r="AY287" s="122" t="s">
        <v>157</v>
      </c>
      <c r="BK287" s="129">
        <f>SUM(BK288:BK353)</f>
        <v>0</v>
      </c>
    </row>
    <row r="288" spans="2:65" s="1" customFormat="1" ht="36.75" customHeight="1">
      <c r="B288" s="132"/>
      <c r="C288" s="133" t="s">
        <v>756</v>
      </c>
      <c r="D288" s="133" t="s">
        <v>160</v>
      </c>
      <c r="E288" s="134" t="s">
        <v>757</v>
      </c>
      <c r="F288" s="135" t="s">
        <v>758</v>
      </c>
      <c r="G288" s="136" t="s">
        <v>306</v>
      </c>
      <c r="H288" s="137">
        <v>3.36</v>
      </c>
      <c r="I288" s="901"/>
      <c r="J288" s="138">
        <f>ROUND(I288*H288,2)</f>
        <v>0</v>
      </c>
      <c r="K288" s="139"/>
      <c r="L288" s="28"/>
      <c r="M288" s="140" t="s">
        <v>1</v>
      </c>
      <c r="N288" s="141" t="s">
        <v>38</v>
      </c>
      <c r="O288" s="142">
        <v>1.3440000000000001</v>
      </c>
      <c r="P288" s="142">
        <f>O288*H288</f>
        <v>4.5158399999999999</v>
      </c>
      <c r="Q288" s="142">
        <v>0.27104</v>
      </c>
      <c r="R288" s="142">
        <f>Q288*H288</f>
        <v>0.91069440000000002</v>
      </c>
      <c r="S288" s="142">
        <v>0</v>
      </c>
      <c r="T288" s="143">
        <f>S288*H288</f>
        <v>0</v>
      </c>
      <c r="AR288" s="144" t="s">
        <v>164</v>
      </c>
      <c r="AT288" s="144" t="s">
        <v>160</v>
      </c>
      <c r="AU288" s="144" t="s">
        <v>88</v>
      </c>
      <c r="AY288" s="16" t="s">
        <v>157</v>
      </c>
      <c r="BE288" s="145">
        <f>IF(N288="základní",J288,0)</f>
        <v>0</v>
      </c>
      <c r="BF288" s="145">
        <f>IF(N288="snížená",J288,0)</f>
        <v>0</v>
      </c>
      <c r="BG288" s="145">
        <f>IF(N288="zákl. přenesená",J288,0)</f>
        <v>0</v>
      </c>
      <c r="BH288" s="145">
        <f>IF(N288="sníž. přenesená",J288,0)</f>
        <v>0</v>
      </c>
      <c r="BI288" s="145">
        <f>IF(N288="nulová",J288,0)</f>
        <v>0</v>
      </c>
      <c r="BJ288" s="16" t="s">
        <v>88</v>
      </c>
      <c r="BK288" s="145">
        <f>ROUND(I288*H288,2)</f>
        <v>0</v>
      </c>
      <c r="BL288" s="16" t="s">
        <v>164</v>
      </c>
      <c r="BM288" s="144" t="s">
        <v>759</v>
      </c>
    </row>
    <row r="289" spans="2:65" s="1" customFormat="1">
      <c r="B289" s="28"/>
      <c r="D289" s="150" t="s">
        <v>214</v>
      </c>
      <c r="F289" s="894" t="s">
        <v>760</v>
      </c>
      <c r="L289" s="28"/>
      <c r="M289" s="152"/>
      <c r="T289" s="52"/>
      <c r="AT289" s="16" t="s">
        <v>214</v>
      </c>
      <c r="AU289" s="16" t="s">
        <v>88</v>
      </c>
    </row>
    <row r="290" spans="2:65" s="13" customFormat="1">
      <c r="B290" s="159"/>
      <c r="D290" s="154" t="s">
        <v>259</v>
      </c>
      <c r="E290" s="160" t="s">
        <v>1</v>
      </c>
      <c r="F290" s="161" t="s">
        <v>761</v>
      </c>
      <c r="H290" s="162">
        <v>3.36</v>
      </c>
      <c r="L290" s="159"/>
      <c r="M290" s="163"/>
      <c r="T290" s="164"/>
      <c r="AT290" s="160" t="s">
        <v>259</v>
      </c>
      <c r="AU290" s="160" t="s">
        <v>88</v>
      </c>
      <c r="AV290" s="13" t="s">
        <v>88</v>
      </c>
      <c r="AW290" s="13" t="s">
        <v>27</v>
      </c>
      <c r="AX290" s="13" t="s">
        <v>72</v>
      </c>
      <c r="AY290" s="160" t="s">
        <v>157</v>
      </c>
    </row>
    <row r="291" spans="2:65" s="14" customFormat="1">
      <c r="B291" s="165"/>
      <c r="D291" s="154" t="s">
        <v>259</v>
      </c>
      <c r="E291" s="166" t="s">
        <v>1</v>
      </c>
      <c r="F291" s="167" t="s">
        <v>265</v>
      </c>
      <c r="H291" s="168">
        <v>3.36</v>
      </c>
      <c r="L291" s="165"/>
      <c r="M291" s="169"/>
      <c r="T291" s="170"/>
      <c r="AT291" s="166" t="s">
        <v>259</v>
      </c>
      <c r="AU291" s="166" t="s">
        <v>88</v>
      </c>
      <c r="AV291" s="14" t="s">
        <v>164</v>
      </c>
      <c r="AW291" s="14" t="s">
        <v>27</v>
      </c>
      <c r="AX291" s="14" t="s">
        <v>80</v>
      </c>
      <c r="AY291" s="166" t="s">
        <v>157</v>
      </c>
    </row>
    <row r="292" spans="2:65" s="1" customFormat="1" ht="23.5" customHeight="1">
      <c r="B292" s="132"/>
      <c r="C292" s="133" t="s">
        <v>762</v>
      </c>
      <c r="D292" s="133" t="s">
        <v>160</v>
      </c>
      <c r="E292" s="134" t="s">
        <v>763</v>
      </c>
      <c r="F292" s="135" t="s">
        <v>764</v>
      </c>
      <c r="G292" s="136" t="s">
        <v>306</v>
      </c>
      <c r="H292" s="137">
        <v>36.26</v>
      </c>
      <c r="I292" s="901"/>
      <c r="J292" s="138">
        <f>ROUND(I292*H292,2)</f>
        <v>0</v>
      </c>
      <c r="K292" s="139"/>
      <c r="L292" s="28"/>
      <c r="M292" s="140" t="s">
        <v>1</v>
      </c>
      <c r="N292" s="141" t="s">
        <v>38</v>
      </c>
      <c r="O292" s="142">
        <v>0.88700000000000001</v>
      </c>
      <c r="P292" s="142">
        <f>O292*H292</f>
        <v>32.162619999999997</v>
      </c>
      <c r="Q292" s="142">
        <v>0.18970999999999999</v>
      </c>
      <c r="R292" s="142">
        <f>Q292*H292</f>
        <v>6.8788845999999992</v>
      </c>
      <c r="S292" s="142">
        <v>0</v>
      </c>
      <c r="T292" s="143">
        <f>S292*H292</f>
        <v>0</v>
      </c>
      <c r="AR292" s="144" t="s">
        <v>164</v>
      </c>
      <c r="AT292" s="144" t="s">
        <v>160</v>
      </c>
      <c r="AU292" s="144" t="s">
        <v>88</v>
      </c>
      <c r="AY292" s="16" t="s">
        <v>157</v>
      </c>
      <c r="BE292" s="145">
        <f>IF(N292="základní",J292,0)</f>
        <v>0</v>
      </c>
      <c r="BF292" s="145">
        <f>IF(N292="snížená",J292,0)</f>
        <v>0</v>
      </c>
      <c r="BG292" s="145">
        <f>IF(N292="zákl. přenesená",J292,0)</f>
        <v>0</v>
      </c>
      <c r="BH292" s="145">
        <f>IF(N292="sníž. přenesená",J292,0)</f>
        <v>0</v>
      </c>
      <c r="BI292" s="145">
        <f>IF(N292="nulová",J292,0)</f>
        <v>0</v>
      </c>
      <c r="BJ292" s="16" t="s">
        <v>88</v>
      </c>
      <c r="BK292" s="145">
        <f>ROUND(I292*H292,2)</f>
        <v>0</v>
      </c>
      <c r="BL292" s="16" t="s">
        <v>164</v>
      </c>
      <c r="BM292" s="144" t="s">
        <v>765</v>
      </c>
    </row>
    <row r="293" spans="2:65" s="1" customFormat="1">
      <c r="B293" s="28"/>
      <c r="D293" s="150" t="s">
        <v>214</v>
      </c>
      <c r="F293" s="894" t="s">
        <v>766</v>
      </c>
      <c r="L293" s="28"/>
      <c r="M293" s="152"/>
      <c r="T293" s="52"/>
      <c r="AT293" s="16" t="s">
        <v>214</v>
      </c>
      <c r="AU293" s="16" t="s">
        <v>88</v>
      </c>
    </row>
    <row r="294" spans="2:65" s="13" customFormat="1">
      <c r="B294" s="159"/>
      <c r="D294" s="154" t="s">
        <v>259</v>
      </c>
      <c r="E294" s="160" t="s">
        <v>1</v>
      </c>
      <c r="F294" s="161" t="s">
        <v>767</v>
      </c>
      <c r="H294" s="162">
        <v>36.26</v>
      </c>
      <c r="L294" s="159"/>
      <c r="M294" s="163"/>
      <c r="T294" s="164"/>
      <c r="AT294" s="160" t="s">
        <v>259</v>
      </c>
      <c r="AU294" s="160" t="s">
        <v>88</v>
      </c>
      <c r="AV294" s="13" t="s">
        <v>88</v>
      </c>
      <c r="AW294" s="13" t="s">
        <v>27</v>
      </c>
      <c r="AX294" s="13" t="s">
        <v>80</v>
      </c>
      <c r="AY294" s="160" t="s">
        <v>157</v>
      </c>
    </row>
    <row r="295" spans="2:65" s="1" customFormat="1" ht="23.5" customHeight="1">
      <c r="B295" s="132"/>
      <c r="C295" s="133" t="s">
        <v>768</v>
      </c>
      <c r="D295" s="133" t="s">
        <v>160</v>
      </c>
      <c r="E295" s="134" t="s">
        <v>769</v>
      </c>
      <c r="F295" s="135" t="s">
        <v>770</v>
      </c>
      <c r="G295" s="136" t="s">
        <v>306</v>
      </c>
      <c r="H295" s="137">
        <v>1.05</v>
      </c>
      <c r="I295" s="901"/>
      <c r="J295" s="138">
        <f>ROUND(I295*H295,2)</f>
        <v>0</v>
      </c>
      <c r="K295" s="139"/>
      <c r="L295" s="28"/>
      <c r="M295" s="140" t="s">
        <v>1</v>
      </c>
      <c r="N295" s="141" t="s">
        <v>38</v>
      </c>
      <c r="O295" s="142">
        <v>0.61</v>
      </c>
      <c r="P295" s="142">
        <f>O295*H295</f>
        <v>0.64049999999999996</v>
      </c>
      <c r="Q295" s="142">
        <v>4.795E-2</v>
      </c>
      <c r="R295" s="142">
        <f>Q295*H295</f>
        <v>5.0347500000000003E-2</v>
      </c>
      <c r="S295" s="142">
        <v>0</v>
      </c>
      <c r="T295" s="143">
        <f>S295*H295</f>
        <v>0</v>
      </c>
      <c r="AR295" s="144" t="s">
        <v>164</v>
      </c>
      <c r="AT295" s="144" t="s">
        <v>160</v>
      </c>
      <c r="AU295" s="144" t="s">
        <v>88</v>
      </c>
      <c r="AY295" s="16" t="s">
        <v>157</v>
      </c>
      <c r="BE295" s="145">
        <f>IF(N295="základní",J295,0)</f>
        <v>0</v>
      </c>
      <c r="BF295" s="145">
        <f>IF(N295="snížená",J295,0)</f>
        <v>0</v>
      </c>
      <c r="BG295" s="145">
        <f>IF(N295="zákl. přenesená",J295,0)</f>
        <v>0</v>
      </c>
      <c r="BH295" s="145">
        <f>IF(N295="sníž. přenesená",J295,0)</f>
        <v>0</v>
      </c>
      <c r="BI295" s="145">
        <f>IF(N295="nulová",J295,0)</f>
        <v>0</v>
      </c>
      <c r="BJ295" s="16" t="s">
        <v>88</v>
      </c>
      <c r="BK295" s="145">
        <f>ROUND(I295*H295,2)</f>
        <v>0</v>
      </c>
      <c r="BL295" s="16" t="s">
        <v>164</v>
      </c>
      <c r="BM295" s="144" t="s">
        <v>771</v>
      </c>
    </row>
    <row r="296" spans="2:65" s="1" customFormat="1">
      <c r="B296" s="28"/>
      <c r="D296" s="150" t="s">
        <v>214</v>
      </c>
      <c r="F296" s="894" t="s">
        <v>772</v>
      </c>
      <c r="L296" s="28"/>
      <c r="M296" s="152"/>
      <c r="T296" s="52"/>
      <c r="AT296" s="16" t="s">
        <v>214</v>
      </c>
      <c r="AU296" s="16" t="s">
        <v>88</v>
      </c>
    </row>
    <row r="297" spans="2:65" s="13" customFormat="1">
      <c r="B297" s="159"/>
      <c r="D297" s="154" t="s">
        <v>259</v>
      </c>
      <c r="E297" s="160" t="s">
        <v>1</v>
      </c>
      <c r="F297" s="161" t="s">
        <v>773</v>
      </c>
      <c r="H297" s="162">
        <v>1.05</v>
      </c>
      <c r="L297" s="159"/>
      <c r="M297" s="163"/>
      <c r="T297" s="164"/>
      <c r="AT297" s="160" t="s">
        <v>259</v>
      </c>
      <c r="AU297" s="160" t="s">
        <v>88</v>
      </c>
      <c r="AV297" s="13" t="s">
        <v>88</v>
      </c>
      <c r="AW297" s="13" t="s">
        <v>27</v>
      </c>
      <c r="AX297" s="13" t="s">
        <v>72</v>
      </c>
      <c r="AY297" s="160" t="s">
        <v>157</v>
      </c>
    </row>
    <row r="298" spans="2:65" s="14" customFormat="1">
      <c r="B298" s="165"/>
      <c r="D298" s="154" t="s">
        <v>259</v>
      </c>
      <c r="E298" s="166" t="s">
        <v>1</v>
      </c>
      <c r="F298" s="167" t="s">
        <v>265</v>
      </c>
      <c r="H298" s="168">
        <v>1.05</v>
      </c>
      <c r="L298" s="165"/>
      <c r="M298" s="169"/>
      <c r="T298" s="170"/>
      <c r="AT298" s="166" t="s">
        <v>259</v>
      </c>
      <c r="AU298" s="166" t="s">
        <v>88</v>
      </c>
      <c r="AV298" s="14" t="s">
        <v>164</v>
      </c>
      <c r="AW298" s="14" t="s">
        <v>27</v>
      </c>
      <c r="AX298" s="14" t="s">
        <v>80</v>
      </c>
      <c r="AY298" s="166" t="s">
        <v>157</v>
      </c>
    </row>
    <row r="299" spans="2:65" s="1" customFormat="1" ht="23.5" customHeight="1">
      <c r="B299" s="132"/>
      <c r="C299" s="133" t="s">
        <v>774</v>
      </c>
      <c r="D299" s="133" t="s">
        <v>160</v>
      </c>
      <c r="E299" s="134" t="s">
        <v>775</v>
      </c>
      <c r="F299" s="135" t="s">
        <v>776</v>
      </c>
      <c r="G299" s="136" t="s">
        <v>306</v>
      </c>
      <c r="H299" s="137">
        <v>1.05</v>
      </c>
      <c r="I299" s="901"/>
      <c r="J299" s="138">
        <f>ROUND(I299*H299,2)</f>
        <v>0</v>
      </c>
      <c r="K299" s="139"/>
      <c r="L299" s="28"/>
      <c r="M299" s="140" t="s">
        <v>1</v>
      </c>
      <c r="N299" s="141" t="s">
        <v>38</v>
      </c>
      <c r="O299" s="142">
        <v>0.94</v>
      </c>
      <c r="P299" s="142">
        <f>O299*H299</f>
        <v>0.98699999999999999</v>
      </c>
      <c r="Q299" s="142">
        <v>0.11576</v>
      </c>
      <c r="R299" s="142">
        <f>Q299*H299</f>
        <v>0.121548</v>
      </c>
      <c r="S299" s="142">
        <v>0</v>
      </c>
      <c r="T299" s="143">
        <f>S299*H299</f>
        <v>0</v>
      </c>
      <c r="AR299" s="144" t="s">
        <v>164</v>
      </c>
      <c r="AT299" s="144" t="s">
        <v>160</v>
      </c>
      <c r="AU299" s="144" t="s">
        <v>88</v>
      </c>
      <c r="AY299" s="16" t="s">
        <v>157</v>
      </c>
      <c r="BE299" s="145">
        <f>IF(N299="základní",J299,0)</f>
        <v>0</v>
      </c>
      <c r="BF299" s="145">
        <f>IF(N299="snížená",J299,0)</f>
        <v>0</v>
      </c>
      <c r="BG299" s="145">
        <f>IF(N299="zákl. přenesená",J299,0)</f>
        <v>0</v>
      </c>
      <c r="BH299" s="145">
        <f>IF(N299="sníž. přenesená",J299,0)</f>
        <v>0</v>
      </c>
      <c r="BI299" s="145">
        <f>IF(N299="nulová",J299,0)</f>
        <v>0</v>
      </c>
      <c r="BJ299" s="16" t="s">
        <v>88</v>
      </c>
      <c r="BK299" s="145">
        <f>ROUND(I299*H299,2)</f>
        <v>0</v>
      </c>
      <c r="BL299" s="16" t="s">
        <v>164</v>
      </c>
      <c r="BM299" s="144" t="s">
        <v>777</v>
      </c>
    </row>
    <row r="300" spans="2:65" s="1" customFormat="1">
      <c r="B300" s="28"/>
      <c r="D300" s="150" t="s">
        <v>214</v>
      </c>
      <c r="F300" s="894" t="s">
        <v>778</v>
      </c>
      <c r="L300" s="28"/>
      <c r="M300" s="152"/>
      <c r="T300" s="52"/>
      <c r="AT300" s="16" t="s">
        <v>214</v>
      </c>
      <c r="AU300" s="16" t="s">
        <v>88</v>
      </c>
    </row>
    <row r="301" spans="2:65" s="13" customFormat="1">
      <c r="B301" s="159"/>
      <c r="D301" s="154" t="s">
        <v>259</v>
      </c>
      <c r="E301" s="160" t="s">
        <v>1</v>
      </c>
      <c r="F301" s="161" t="s">
        <v>773</v>
      </c>
      <c r="H301" s="162">
        <v>1.05</v>
      </c>
      <c r="L301" s="159"/>
      <c r="M301" s="163"/>
      <c r="T301" s="164"/>
      <c r="AT301" s="160" t="s">
        <v>259</v>
      </c>
      <c r="AU301" s="160" t="s">
        <v>88</v>
      </c>
      <c r="AV301" s="13" t="s">
        <v>88</v>
      </c>
      <c r="AW301" s="13" t="s">
        <v>27</v>
      </c>
      <c r="AX301" s="13" t="s">
        <v>72</v>
      </c>
      <c r="AY301" s="160" t="s">
        <v>157</v>
      </c>
    </row>
    <row r="302" spans="2:65" s="14" customFormat="1">
      <c r="B302" s="165"/>
      <c r="D302" s="154" t="s">
        <v>259</v>
      </c>
      <c r="E302" s="166" t="s">
        <v>1</v>
      </c>
      <c r="F302" s="167" t="s">
        <v>265</v>
      </c>
      <c r="H302" s="168">
        <v>1.05</v>
      </c>
      <c r="L302" s="165"/>
      <c r="M302" s="169"/>
      <c r="T302" s="170"/>
      <c r="AT302" s="166" t="s">
        <v>259</v>
      </c>
      <c r="AU302" s="166" t="s">
        <v>88</v>
      </c>
      <c r="AV302" s="14" t="s">
        <v>164</v>
      </c>
      <c r="AW302" s="14" t="s">
        <v>27</v>
      </c>
      <c r="AX302" s="14" t="s">
        <v>80</v>
      </c>
      <c r="AY302" s="166" t="s">
        <v>157</v>
      </c>
    </row>
    <row r="303" spans="2:65" s="1" customFormat="1" ht="21" customHeight="1">
      <c r="B303" s="132"/>
      <c r="C303" s="133" t="s">
        <v>779</v>
      </c>
      <c r="D303" s="133" t="s">
        <v>160</v>
      </c>
      <c r="E303" s="134" t="s">
        <v>780</v>
      </c>
      <c r="F303" s="135" t="s">
        <v>781</v>
      </c>
      <c r="G303" s="136" t="s">
        <v>256</v>
      </c>
      <c r="H303" s="137">
        <v>0.75</v>
      </c>
      <c r="I303" s="901"/>
      <c r="J303" s="138">
        <f>ROUND(I303*H303,2)</f>
        <v>0</v>
      </c>
      <c r="K303" s="139"/>
      <c r="L303" s="28"/>
      <c r="M303" s="140" t="s">
        <v>1</v>
      </c>
      <c r="N303" s="141" t="s">
        <v>38</v>
      </c>
      <c r="O303" s="142">
        <v>2.5910000000000002</v>
      </c>
      <c r="P303" s="142">
        <f>O303*H303</f>
        <v>1.9432500000000001</v>
      </c>
      <c r="Q303" s="142">
        <v>2.3010199999999998</v>
      </c>
      <c r="R303" s="142">
        <f>Q303*H303</f>
        <v>1.725765</v>
      </c>
      <c r="S303" s="142">
        <v>0</v>
      </c>
      <c r="T303" s="143">
        <f>S303*H303</f>
        <v>0</v>
      </c>
      <c r="AR303" s="144" t="s">
        <v>164</v>
      </c>
      <c r="AT303" s="144" t="s">
        <v>160</v>
      </c>
      <c r="AU303" s="144" t="s">
        <v>88</v>
      </c>
      <c r="AY303" s="16" t="s">
        <v>157</v>
      </c>
      <c r="BE303" s="145">
        <f>IF(N303="základní",J303,0)</f>
        <v>0</v>
      </c>
      <c r="BF303" s="145">
        <f>IF(N303="snížená",J303,0)</f>
        <v>0</v>
      </c>
      <c r="BG303" s="145">
        <f>IF(N303="zákl. přenesená",J303,0)</f>
        <v>0</v>
      </c>
      <c r="BH303" s="145">
        <f>IF(N303="sníž. přenesená",J303,0)</f>
        <v>0</v>
      </c>
      <c r="BI303" s="145">
        <f>IF(N303="nulová",J303,0)</f>
        <v>0</v>
      </c>
      <c r="BJ303" s="16" t="s">
        <v>88</v>
      </c>
      <c r="BK303" s="145">
        <f>ROUND(I303*H303,2)</f>
        <v>0</v>
      </c>
      <c r="BL303" s="16" t="s">
        <v>164</v>
      </c>
      <c r="BM303" s="144" t="s">
        <v>782</v>
      </c>
    </row>
    <row r="304" spans="2:65" s="1" customFormat="1">
      <c r="B304" s="28"/>
      <c r="D304" s="150" t="s">
        <v>214</v>
      </c>
      <c r="F304" s="894" t="s">
        <v>783</v>
      </c>
      <c r="L304" s="28"/>
      <c r="M304" s="152"/>
      <c r="T304" s="52"/>
      <c r="AT304" s="16" t="s">
        <v>214</v>
      </c>
      <c r="AU304" s="16" t="s">
        <v>88</v>
      </c>
    </row>
    <row r="305" spans="2:65" s="13" customFormat="1">
      <c r="B305" s="159"/>
      <c r="D305" s="154" t="s">
        <v>259</v>
      </c>
      <c r="E305" s="160" t="s">
        <v>1</v>
      </c>
      <c r="F305" s="161" t="s">
        <v>784</v>
      </c>
      <c r="H305" s="162">
        <v>0.75</v>
      </c>
      <c r="L305" s="159"/>
      <c r="M305" s="163"/>
      <c r="T305" s="164"/>
      <c r="AT305" s="160" t="s">
        <v>259</v>
      </c>
      <c r="AU305" s="160" t="s">
        <v>88</v>
      </c>
      <c r="AV305" s="13" t="s">
        <v>88</v>
      </c>
      <c r="AW305" s="13" t="s">
        <v>27</v>
      </c>
      <c r="AX305" s="13" t="s">
        <v>72</v>
      </c>
      <c r="AY305" s="160" t="s">
        <v>157</v>
      </c>
    </row>
    <row r="306" spans="2:65" s="14" customFormat="1">
      <c r="B306" s="165"/>
      <c r="D306" s="154" t="s">
        <v>259</v>
      </c>
      <c r="E306" s="166" t="s">
        <v>1</v>
      </c>
      <c r="F306" s="167" t="s">
        <v>265</v>
      </c>
      <c r="H306" s="168">
        <v>0.75</v>
      </c>
      <c r="L306" s="165"/>
      <c r="M306" s="169"/>
      <c r="T306" s="170"/>
      <c r="AT306" s="166" t="s">
        <v>259</v>
      </c>
      <c r="AU306" s="166" t="s">
        <v>88</v>
      </c>
      <c r="AV306" s="14" t="s">
        <v>164</v>
      </c>
      <c r="AW306" s="14" t="s">
        <v>27</v>
      </c>
      <c r="AX306" s="14" t="s">
        <v>80</v>
      </c>
      <c r="AY306" s="166" t="s">
        <v>157</v>
      </c>
    </row>
    <row r="307" spans="2:65" s="1" customFormat="1" ht="23.5" customHeight="1">
      <c r="B307" s="132"/>
      <c r="C307" s="133" t="s">
        <v>785</v>
      </c>
      <c r="D307" s="133" t="s">
        <v>160</v>
      </c>
      <c r="E307" s="134" t="s">
        <v>786</v>
      </c>
      <c r="F307" s="135" t="s">
        <v>787</v>
      </c>
      <c r="G307" s="136" t="s">
        <v>306</v>
      </c>
      <c r="H307" s="137">
        <v>6</v>
      </c>
      <c r="I307" s="901"/>
      <c r="J307" s="138">
        <f>ROUND(I307*H307,2)</f>
        <v>0</v>
      </c>
      <c r="K307" s="139"/>
      <c r="L307" s="28"/>
      <c r="M307" s="140" t="s">
        <v>1</v>
      </c>
      <c r="N307" s="141" t="s">
        <v>38</v>
      </c>
      <c r="O307" s="142">
        <v>0.436</v>
      </c>
      <c r="P307" s="142">
        <f>O307*H307</f>
        <v>2.6160000000000001</v>
      </c>
      <c r="Q307" s="142">
        <v>2.2000000000000001E-3</v>
      </c>
      <c r="R307" s="142">
        <f>Q307*H307</f>
        <v>1.32E-2</v>
      </c>
      <c r="S307" s="142">
        <v>0</v>
      </c>
      <c r="T307" s="143">
        <f>S307*H307</f>
        <v>0</v>
      </c>
      <c r="AR307" s="144" t="s">
        <v>164</v>
      </c>
      <c r="AT307" s="144" t="s">
        <v>160</v>
      </c>
      <c r="AU307" s="144" t="s">
        <v>88</v>
      </c>
      <c r="AY307" s="16" t="s">
        <v>157</v>
      </c>
      <c r="BE307" s="145">
        <f>IF(N307="základní",J307,0)</f>
        <v>0</v>
      </c>
      <c r="BF307" s="145">
        <f>IF(N307="snížená",J307,0)</f>
        <v>0</v>
      </c>
      <c r="BG307" s="145">
        <f>IF(N307="zákl. přenesená",J307,0)</f>
        <v>0</v>
      </c>
      <c r="BH307" s="145">
        <f>IF(N307="sníž. přenesená",J307,0)</f>
        <v>0</v>
      </c>
      <c r="BI307" s="145">
        <f>IF(N307="nulová",J307,0)</f>
        <v>0</v>
      </c>
      <c r="BJ307" s="16" t="s">
        <v>88</v>
      </c>
      <c r="BK307" s="145">
        <f>ROUND(I307*H307,2)</f>
        <v>0</v>
      </c>
      <c r="BL307" s="16" t="s">
        <v>164</v>
      </c>
      <c r="BM307" s="144" t="s">
        <v>788</v>
      </c>
    </row>
    <row r="308" spans="2:65" s="1" customFormat="1">
      <c r="B308" s="28"/>
      <c r="D308" s="150" t="s">
        <v>214</v>
      </c>
      <c r="F308" s="894" t="s">
        <v>789</v>
      </c>
      <c r="L308" s="28"/>
      <c r="M308" s="152"/>
      <c r="T308" s="52"/>
      <c r="AT308" s="16" t="s">
        <v>214</v>
      </c>
      <c r="AU308" s="16" t="s">
        <v>88</v>
      </c>
    </row>
    <row r="309" spans="2:65" s="13" customFormat="1">
      <c r="B309" s="159"/>
      <c r="D309" s="154" t="s">
        <v>259</v>
      </c>
      <c r="E309" s="160" t="s">
        <v>1</v>
      </c>
      <c r="F309" s="161" t="s">
        <v>790</v>
      </c>
      <c r="H309" s="162">
        <v>6</v>
      </c>
      <c r="L309" s="159"/>
      <c r="M309" s="163"/>
      <c r="T309" s="164"/>
      <c r="AT309" s="160" t="s">
        <v>259</v>
      </c>
      <c r="AU309" s="160" t="s">
        <v>88</v>
      </c>
      <c r="AV309" s="13" t="s">
        <v>88</v>
      </c>
      <c r="AW309" s="13" t="s">
        <v>27</v>
      </c>
      <c r="AX309" s="13" t="s">
        <v>80</v>
      </c>
      <c r="AY309" s="160" t="s">
        <v>157</v>
      </c>
    </row>
    <row r="310" spans="2:65" s="1" customFormat="1" ht="23.5" customHeight="1">
      <c r="B310" s="132"/>
      <c r="C310" s="133" t="s">
        <v>791</v>
      </c>
      <c r="D310" s="133" t="s">
        <v>160</v>
      </c>
      <c r="E310" s="134" t="s">
        <v>792</v>
      </c>
      <c r="F310" s="135" t="s">
        <v>793</v>
      </c>
      <c r="G310" s="136" t="s">
        <v>306</v>
      </c>
      <c r="H310" s="137">
        <v>6</v>
      </c>
      <c r="I310" s="901"/>
      <c r="J310" s="138">
        <f>ROUND(I310*H310,2)</f>
        <v>0</v>
      </c>
      <c r="K310" s="139"/>
      <c r="L310" s="28"/>
      <c r="M310" s="140" t="s">
        <v>1</v>
      </c>
      <c r="N310" s="141" t="s">
        <v>38</v>
      </c>
      <c r="O310" s="142">
        <v>0.20200000000000001</v>
      </c>
      <c r="P310" s="142">
        <f>O310*H310</f>
        <v>1.2120000000000002</v>
      </c>
      <c r="Q310" s="142">
        <v>0</v>
      </c>
      <c r="R310" s="142">
        <f>Q310*H310</f>
        <v>0</v>
      </c>
      <c r="S310" s="142">
        <v>0</v>
      </c>
      <c r="T310" s="143">
        <f>S310*H310</f>
        <v>0</v>
      </c>
      <c r="AR310" s="144" t="s">
        <v>164</v>
      </c>
      <c r="AT310" s="144" t="s">
        <v>160</v>
      </c>
      <c r="AU310" s="144" t="s">
        <v>88</v>
      </c>
      <c r="AY310" s="16" t="s">
        <v>157</v>
      </c>
      <c r="BE310" s="145">
        <f>IF(N310="základní",J310,0)</f>
        <v>0</v>
      </c>
      <c r="BF310" s="145">
        <f>IF(N310="snížená",J310,0)</f>
        <v>0</v>
      </c>
      <c r="BG310" s="145">
        <f>IF(N310="zákl. přenesená",J310,0)</f>
        <v>0</v>
      </c>
      <c r="BH310" s="145">
        <f>IF(N310="sníž. přenesená",J310,0)</f>
        <v>0</v>
      </c>
      <c r="BI310" s="145">
        <f>IF(N310="nulová",J310,0)</f>
        <v>0</v>
      </c>
      <c r="BJ310" s="16" t="s">
        <v>88</v>
      </c>
      <c r="BK310" s="145">
        <f>ROUND(I310*H310,2)</f>
        <v>0</v>
      </c>
      <c r="BL310" s="16" t="s">
        <v>164</v>
      </c>
      <c r="BM310" s="144" t="s">
        <v>794</v>
      </c>
    </row>
    <row r="311" spans="2:65" s="1" customFormat="1">
      <c r="B311" s="28"/>
      <c r="D311" s="150" t="s">
        <v>214</v>
      </c>
      <c r="F311" s="894" t="s">
        <v>795</v>
      </c>
      <c r="L311" s="28"/>
      <c r="M311" s="152"/>
      <c r="T311" s="52"/>
      <c r="AT311" s="16" t="s">
        <v>214</v>
      </c>
      <c r="AU311" s="16" t="s">
        <v>88</v>
      </c>
    </row>
    <row r="312" spans="2:65" s="1" customFormat="1" ht="21" customHeight="1">
      <c r="B312" s="132"/>
      <c r="C312" s="133" t="s">
        <v>796</v>
      </c>
      <c r="D312" s="133" t="s">
        <v>160</v>
      </c>
      <c r="E312" s="134" t="s">
        <v>797</v>
      </c>
      <c r="F312" s="135" t="s">
        <v>798</v>
      </c>
      <c r="G312" s="136" t="s">
        <v>276</v>
      </c>
      <c r="H312" s="137">
        <v>6.8000000000000005E-2</v>
      </c>
      <c r="I312" s="901"/>
      <c r="J312" s="138">
        <f>ROUND(I312*H312,2)</f>
        <v>0</v>
      </c>
      <c r="K312" s="139"/>
      <c r="L312" s="28"/>
      <c r="M312" s="140" t="s">
        <v>1</v>
      </c>
      <c r="N312" s="141" t="s">
        <v>38</v>
      </c>
      <c r="O312" s="142">
        <v>28.484999999999999</v>
      </c>
      <c r="P312" s="142">
        <f>O312*H312</f>
        <v>1.9369800000000001</v>
      </c>
      <c r="Q312" s="142">
        <v>1.05237</v>
      </c>
      <c r="R312" s="142">
        <f>Q312*H312</f>
        <v>7.1561160000000013E-2</v>
      </c>
      <c r="S312" s="142">
        <v>0</v>
      </c>
      <c r="T312" s="143">
        <f>S312*H312</f>
        <v>0</v>
      </c>
      <c r="AR312" s="144" t="s">
        <v>164</v>
      </c>
      <c r="AT312" s="144" t="s">
        <v>160</v>
      </c>
      <c r="AU312" s="144" t="s">
        <v>88</v>
      </c>
      <c r="AY312" s="16" t="s">
        <v>157</v>
      </c>
      <c r="BE312" s="145">
        <f>IF(N312="základní",J312,0)</f>
        <v>0</v>
      </c>
      <c r="BF312" s="145">
        <f>IF(N312="snížená",J312,0)</f>
        <v>0</v>
      </c>
      <c r="BG312" s="145">
        <f>IF(N312="zákl. přenesená",J312,0)</f>
        <v>0</v>
      </c>
      <c r="BH312" s="145">
        <f>IF(N312="sníž. přenesená",J312,0)</f>
        <v>0</v>
      </c>
      <c r="BI312" s="145">
        <f>IF(N312="nulová",J312,0)</f>
        <v>0</v>
      </c>
      <c r="BJ312" s="16" t="s">
        <v>88</v>
      </c>
      <c r="BK312" s="145">
        <f>ROUND(I312*H312,2)</f>
        <v>0</v>
      </c>
      <c r="BL312" s="16" t="s">
        <v>164</v>
      </c>
      <c r="BM312" s="144" t="s">
        <v>799</v>
      </c>
    </row>
    <row r="313" spans="2:65" s="1" customFormat="1">
      <c r="B313" s="28"/>
      <c r="D313" s="150" t="s">
        <v>214</v>
      </c>
      <c r="F313" s="894" t="s">
        <v>800</v>
      </c>
      <c r="L313" s="28"/>
      <c r="M313" s="152"/>
      <c r="T313" s="52"/>
      <c r="AT313" s="16" t="s">
        <v>214</v>
      </c>
      <c r="AU313" s="16" t="s">
        <v>88</v>
      </c>
    </row>
    <row r="314" spans="2:65" s="13" customFormat="1">
      <c r="B314" s="159"/>
      <c r="D314" s="154" t="s">
        <v>259</v>
      </c>
      <c r="E314" s="160" t="s">
        <v>1</v>
      </c>
      <c r="F314" s="161" t="s">
        <v>801</v>
      </c>
      <c r="H314" s="162">
        <v>6.8000000000000005E-2</v>
      </c>
      <c r="L314" s="159"/>
      <c r="M314" s="163"/>
      <c r="T314" s="164"/>
      <c r="AT314" s="160" t="s">
        <v>259</v>
      </c>
      <c r="AU314" s="160" t="s">
        <v>88</v>
      </c>
      <c r="AV314" s="13" t="s">
        <v>88</v>
      </c>
      <c r="AW314" s="13" t="s">
        <v>27</v>
      </c>
      <c r="AX314" s="13" t="s">
        <v>80</v>
      </c>
      <c r="AY314" s="160" t="s">
        <v>157</v>
      </c>
    </row>
    <row r="315" spans="2:65" s="1" customFormat="1" ht="16.399999999999999" customHeight="1">
      <c r="B315" s="132"/>
      <c r="C315" s="133" t="s">
        <v>802</v>
      </c>
      <c r="D315" s="133" t="s">
        <v>160</v>
      </c>
      <c r="E315" s="134" t="s">
        <v>803</v>
      </c>
      <c r="F315" s="135" t="s">
        <v>804</v>
      </c>
      <c r="G315" s="136" t="s">
        <v>256</v>
      </c>
      <c r="H315" s="137">
        <v>30.472000000000001</v>
      </c>
      <c r="I315" s="901"/>
      <c r="J315" s="138">
        <f>ROUND(I315*H315,2)</f>
        <v>0</v>
      </c>
      <c r="K315" s="139"/>
      <c r="L315" s="28"/>
      <c r="M315" s="140" t="s">
        <v>1</v>
      </c>
      <c r="N315" s="141" t="s">
        <v>38</v>
      </c>
      <c r="O315" s="142">
        <v>1.593</v>
      </c>
      <c r="P315" s="142">
        <f>O315*H315</f>
        <v>48.541896000000001</v>
      </c>
      <c r="Q315" s="142">
        <v>2.3010299999999999</v>
      </c>
      <c r="R315" s="142">
        <f>Q315*H315</f>
        <v>70.116986159999996</v>
      </c>
      <c r="S315" s="142">
        <v>0</v>
      </c>
      <c r="T315" s="143">
        <f>S315*H315</f>
        <v>0</v>
      </c>
      <c r="AR315" s="144" t="s">
        <v>164</v>
      </c>
      <c r="AT315" s="144" t="s">
        <v>160</v>
      </c>
      <c r="AU315" s="144" t="s">
        <v>88</v>
      </c>
      <c r="AY315" s="16" t="s">
        <v>157</v>
      </c>
      <c r="BE315" s="145">
        <f>IF(N315="základní",J315,0)</f>
        <v>0</v>
      </c>
      <c r="BF315" s="145">
        <f>IF(N315="snížená",J315,0)</f>
        <v>0</v>
      </c>
      <c r="BG315" s="145">
        <f>IF(N315="zákl. přenesená",J315,0)</f>
        <v>0</v>
      </c>
      <c r="BH315" s="145">
        <f>IF(N315="sníž. přenesená",J315,0)</f>
        <v>0</v>
      </c>
      <c r="BI315" s="145">
        <f>IF(N315="nulová",J315,0)</f>
        <v>0</v>
      </c>
      <c r="BJ315" s="16" t="s">
        <v>88</v>
      </c>
      <c r="BK315" s="145">
        <f>ROUND(I315*H315,2)</f>
        <v>0</v>
      </c>
      <c r="BL315" s="16" t="s">
        <v>164</v>
      </c>
      <c r="BM315" s="144" t="s">
        <v>805</v>
      </c>
    </row>
    <row r="316" spans="2:65" s="1" customFormat="1">
      <c r="B316" s="28"/>
      <c r="D316" s="150" t="s">
        <v>214</v>
      </c>
      <c r="F316" s="894" t="s">
        <v>806</v>
      </c>
      <c r="L316" s="28"/>
      <c r="M316" s="152"/>
      <c r="T316" s="52"/>
      <c r="AT316" s="16" t="s">
        <v>214</v>
      </c>
      <c r="AU316" s="16" t="s">
        <v>88</v>
      </c>
    </row>
    <row r="317" spans="2:65" s="13" customFormat="1">
      <c r="B317" s="159"/>
      <c r="D317" s="154" t="s">
        <v>259</v>
      </c>
      <c r="E317" s="160" t="s">
        <v>1</v>
      </c>
      <c r="F317" s="161" t="s">
        <v>807</v>
      </c>
      <c r="H317" s="162">
        <v>10.433</v>
      </c>
      <c r="L317" s="159"/>
      <c r="M317" s="163"/>
      <c r="T317" s="164"/>
      <c r="AT317" s="160" t="s">
        <v>259</v>
      </c>
      <c r="AU317" s="160" t="s">
        <v>88</v>
      </c>
      <c r="AV317" s="13" t="s">
        <v>88</v>
      </c>
      <c r="AW317" s="13" t="s">
        <v>27</v>
      </c>
      <c r="AX317" s="13" t="s">
        <v>72</v>
      </c>
      <c r="AY317" s="160" t="s">
        <v>157</v>
      </c>
    </row>
    <row r="318" spans="2:65" s="13" customFormat="1">
      <c r="B318" s="159"/>
      <c r="D318" s="154" t="s">
        <v>259</v>
      </c>
      <c r="E318" s="160" t="s">
        <v>1</v>
      </c>
      <c r="F318" s="161" t="s">
        <v>808</v>
      </c>
      <c r="H318" s="162">
        <v>-0.61499999999999999</v>
      </c>
      <c r="L318" s="159"/>
      <c r="M318" s="163"/>
      <c r="T318" s="164"/>
      <c r="AT318" s="160" t="s">
        <v>259</v>
      </c>
      <c r="AU318" s="160" t="s">
        <v>88</v>
      </c>
      <c r="AV318" s="13" t="s">
        <v>88</v>
      </c>
      <c r="AW318" s="13" t="s">
        <v>27</v>
      </c>
      <c r="AX318" s="13" t="s">
        <v>72</v>
      </c>
      <c r="AY318" s="160" t="s">
        <v>157</v>
      </c>
    </row>
    <row r="319" spans="2:65" s="13" customFormat="1">
      <c r="B319" s="159"/>
      <c r="D319" s="154" t="s">
        <v>259</v>
      </c>
      <c r="E319" s="160" t="s">
        <v>1</v>
      </c>
      <c r="F319" s="161" t="s">
        <v>809</v>
      </c>
      <c r="H319" s="162">
        <v>14.446999999999999</v>
      </c>
      <c r="L319" s="159"/>
      <c r="M319" s="163"/>
      <c r="T319" s="164"/>
      <c r="AT319" s="160" t="s">
        <v>259</v>
      </c>
      <c r="AU319" s="160" t="s">
        <v>88</v>
      </c>
      <c r="AV319" s="13" t="s">
        <v>88</v>
      </c>
      <c r="AW319" s="13" t="s">
        <v>27</v>
      </c>
      <c r="AX319" s="13" t="s">
        <v>72</v>
      </c>
      <c r="AY319" s="160" t="s">
        <v>157</v>
      </c>
    </row>
    <row r="320" spans="2:65" s="13" customFormat="1">
      <c r="B320" s="159"/>
      <c r="D320" s="154" t="s">
        <v>259</v>
      </c>
      <c r="E320" s="160" t="s">
        <v>1</v>
      </c>
      <c r="F320" s="161" t="s">
        <v>810</v>
      </c>
      <c r="H320" s="162">
        <v>7.5209999999999999</v>
      </c>
      <c r="L320" s="159"/>
      <c r="M320" s="163"/>
      <c r="T320" s="164"/>
      <c r="AT320" s="160" t="s">
        <v>259</v>
      </c>
      <c r="AU320" s="160" t="s">
        <v>88</v>
      </c>
      <c r="AV320" s="13" t="s">
        <v>88</v>
      </c>
      <c r="AW320" s="13" t="s">
        <v>27</v>
      </c>
      <c r="AX320" s="13" t="s">
        <v>72</v>
      </c>
      <c r="AY320" s="160" t="s">
        <v>157</v>
      </c>
    </row>
    <row r="321" spans="2:65" s="13" customFormat="1">
      <c r="B321" s="159"/>
      <c r="D321" s="154" t="s">
        <v>259</v>
      </c>
      <c r="E321" s="160" t="s">
        <v>1</v>
      </c>
      <c r="F321" s="161" t="s">
        <v>811</v>
      </c>
      <c r="H321" s="162">
        <v>0.48599999999999999</v>
      </c>
      <c r="L321" s="159"/>
      <c r="M321" s="163"/>
      <c r="T321" s="164"/>
      <c r="AT321" s="160" t="s">
        <v>259</v>
      </c>
      <c r="AU321" s="160" t="s">
        <v>88</v>
      </c>
      <c r="AV321" s="13" t="s">
        <v>88</v>
      </c>
      <c r="AW321" s="13" t="s">
        <v>27</v>
      </c>
      <c r="AX321" s="13" t="s">
        <v>72</v>
      </c>
      <c r="AY321" s="160" t="s">
        <v>157</v>
      </c>
    </row>
    <row r="322" spans="2:65" s="13" customFormat="1">
      <c r="B322" s="159"/>
      <c r="D322" s="154" t="s">
        <v>259</v>
      </c>
      <c r="E322" s="160" t="s">
        <v>1</v>
      </c>
      <c r="F322" s="161" t="s">
        <v>812</v>
      </c>
      <c r="H322" s="162">
        <v>-0.45</v>
      </c>
      <c r="L322" s="159"/>
      <c r="M322" s="163"/>
      <c r="T322" s="164"/>
      <c r="AT322" s="160" t="s">
        <v>259</v>
      </c>
      <c r="AU322" s="160" t="s">
        <v>88</v>
      </c>
      <c r="AV322" s="13" t="s">
        <v>88</v>
      </c>
      <c r="AW322" s="13" t="s">
        <v>27</v>
      </c>
      <c r="AX322" s="13" t="s">
        <v>72</v>
      </c>
      <c r="AY322" s="160" t="s">
        <v>157</v>
      </c>
    </row>
    <row r="323" spans="2:65" s="13" customFormat="1">
      <c r="B323" s="159"/>
      <c r="D323" s="154" t="s">
        <v>259</v>
      </c>
      <c r="E323" s="160" t="s">
        <v>1</v>
      </c>
      <c r="F323" s="161" t="s">
        <v>813</v>
      </c>
      <c r="H323" s="162">
        <v>-1.35</v>
      </c>
      <c r="L323" s="159"/>
      <c r="M323" s="163"/>
      <c r="T323" s="164"/>
      <c r="AT323" s="160" t="s">
        <v>259</v>
      </c>
      <c r="AU323" s="160" t="s">
        <v>88</v>
      </c>
      <c r="AV323" s="13" t="s">
        <v>88</v>
      </c>
      <c r="AW323" s="13" t="s">
        <v>27</v>
      </c>
      <c r="AX323" s="13" t="s">
        <v>72</v>
      </c>
      <c r="AY323" s="160" t="s">
        <v>157</v>
      </c>
    </row>
    <row r="324" spans="2:65" s="14" customFormat="1">
      <c r="B324" s="165"/>
      <c r="D324" s="154" t="s">
        <v>259</v>
      </c>
      <c r="E324" s="166" t="s">
        <v>1</v>
      </c>
      <c r="F324" s="167" t="s">
        <v>265</v>
      </c>
      <c r="H324" s="168">
        <v>30.472000000000001</v>
      </c>
      <c r="L324" s="165"/>
      <c r="M324" s="169"/>
      <c r="T324" s="170"/>
      <c r="AT324" s="166" t="s">
        <v>259</v>
      </c>
      <c r="AU324" s="166" t="s">
        <v>88</v>
      </c>
      <c r="AV324" s="14" t="s">
        <v>164</v>
      </c>
      <c r="AW324" s="14" t="s">
        <v>27</v>
      </c>
      <c r="AX324" s="14" t="s">
        <v>80</v>
      </c>
      <c r="AY324" s="166" t="s">
        <v>157</v>
      </c>
    </row>
    <row r="325" spans="2:65" s="1" customFormat="1" ht="16.399999999999999" customHeight="1">
      <c r="B325" s="132"/>
      <c r="C325" s="133" t="s">
        <v>814</v>
      </c>
      <c r="D325" s="133" t="s">
        <v>160</v>
      </c>
      <c r="E325" s="134" t="s">
        <v>815</v>
      </c>
      <c r="F325" s="135" t="s">
        <v>816</v>
      </c>
      <c r="G325" s="136" t="s">
        <v>306</v>
      </c>
      <c r="H325" s="137">
        <v>142.96100000000001</v>
      </c>
      <c r="I325" s="901"/>
      <c r="J325" s="138">
        <f>ROUND(I325*H325,2)</f>
        <v>0</v>
      </c>
      <c r="K325" s="139"/>
      <c r="L325" s="28"/>
      <c r="M325" s="140" t="s">
        <v>1</v>
      </c>
      <c r="N325" s="141" t="s">
        <v>38</v>
      </c>
      <c r="O325" s="142">
        <v>0.53800000000000003</v>
      </c>
      <c r="P325" s="142">
        <f>O325*H325</f>
        <v>76.913018000000008</v>
      </c>
      <c r="Q325" s="142">
        <v>2.7499999999999998E-3</v>
      </c>
      <c r="R325" s="142">
        <f>Q325*H325</f>
        <v>0.39314274999999999</v>
      </c>
      <c r="S325" s="142">
        <v>0</v>
      </c>
      <c r="T325" s="143">
        <f>S325*H325</f>
        <v>0</v>
      </c>
      <c r="AR325" s="144" t="s">
        <v>164</v>
      </c>
      <c r="AT325" s="144" t="s">
        <v>160</v>
      </c>
      <c r="AU325" s="144" t="s">
        <v>88</v>
      </c>
      <c r="AY325" s="16" t="s">
        <v>157</v>
      </c>
      <c r="BE325" s="145">
        <f>IF(N325="základní",J325,0)</f>
        <v>0</v>
      </c>
      <c r="BF325" s="145">
        <f>IF(N325="snížená",J325,0)</f>
        <v>0</v>
      </c>
      <c r="BG325" s="145">
        <f>IF(N325="zákl. přenesená",J325,0)</f>
        <v>0</v>
      </c>
      <c r="BH325" s="145">
        <f>IF(N325="sníž. přenesená",J325,0)</f>
        <v>0</v>
      </c>
      <c r="BI325" s="145">
        <f>IF(N325="nulová",J325,0)</f>
        <v>0</v>
      </c>
      <c r="BJ325" s="16" t="s">
        <v>88</v>
      </c>
      <c r="BK325" s="145">
        <f>ROUND(I325*H325,2)</f>
        <v>0</v>
      </c>
      <c r="BL325" s="16" t="s">
        <v>164</v>
      </c>
      <c r="BM325" s="144" t="s">
        <v>817</v>
      </c>
    </row>
    <row r="326" spans="2:65" s="1" customFormat="1">
      <c r="B326" s="28"/>
      <c r="D326" s="150" t="s">
        <v>214</v>
      </c>
      <c r="F326" s="894" t="s">
        <v>818</v>
      </c>
      <c r="L326" s="28"/>
      <c r="M326" s="152"/>
      <c r="T326" s="52"/>
      <c r="AT326" s="16" t="s">
        <v>214</v>
      </c>
      <c r="AU326" s="16" t="s">
        <v>88</v>
      </c>
    </row>
    <row r="327" spans="2:65" s="13" customFormat="1">
      <c r="B327" s="159"/>
      <c r="D327" s="154" t="s">
        <v>259</v>
      </c>
      <c r="E327" s="160" t="s">
        <v>1</v>
      </c>
      <c r="F327" s="161" t="s">
        <v>819</v>
      </c>
      <c r="H327" s="162">
        <v>80.259</v>
      </c>
      <c r="L327" s="159"/>
      <c r="M327" s="163"/>
      <c r="T327" s="164"/>
      <c r="AT327" s="160" t="s">
        <v>259</v>
      </c>
      <c r="AU327" s="160" t="s">
        <v>88</v>
      </c>
      <c r="AV327" s="13" t="s">
        <v>88</v>
      </c>
      <c r="AW327" s="13" t="s">
        <v>27</v>
      </c>
      <c r="AX327" s="13" t="s">
        <v>72</v>
      </c>
      <c r="AY327" s="160" t="s">
        <v>157</v>
      </c>
    </row>
    <row r="328" spans="2:65" s="13" customFormat="1">
      <c r="B328" s="159"/>
      <c r="D328" s="154" t="s">
        <v>259</v>
      </c>
      <c r="E328" s="160" t="s">
        <v>1</v>
      </c>
      <c r="F328" s="161" t="s">
        <v>820</v>
      </c>
      <c r="H328" s="162">
        <v>60.17</v>
      </c>
      <c r="L328" s="159"/>
      <c r="M328" s="163"/>
      <c r="T328" s="164"/>
      <c r="AT328" s="160" t="s">
        <v>259</v>
      </c>
      <c r="AU328" s="160" t="s">
        <v>88</v>
      </c>
      <c r="AV328" s="13" t="s">
        <v>88</v>
      </c>
      <c r="AW328" s="13" t="s">
        <v>27</v>
      </c>
      <c r="AX328" s="13" t="s">
        <v>72</v>
      </c>
      <c r="AY328" s="160" t="s">
        <v>157</v>
      </c>
    </row>
    <row r="329" spans="2:65" s="13" customFormat="1">
      <c r="B329" s="159"/>
      <c r="D329" s="154" t="s">
        <v>259</v>
      </c>
      <c r="E329" s="160" t="s">
        <v>1</v>
      </c>
      <c r="F329" s="161" t="s">
        <v>821</v>
      </c>
      <c r="H329" s="162">
        <v>5.8319999999999999</v>
      </c>
      <c r="L329" s="159"/>
      <c r="M329" s="163"/>
      <c r="T329" s="164"/>
      <c r="AT329" s="160" t="s">
        <v>259</v>
      </c>
      <c r="AU329" s="160" t="s">
        <v>88</v>
      </c>
      <c r="AV329" s="13" t="s">
        <v>88</v>
      </c>
      <c r="AW329" s="13" t="s">
        <v>27</v>
      </c>
      <c r="AX329" s="13" t="s">
        <v>72</v>
      </c>
      <c r="AY329" s="160" t="s">
        <v>157</v>
      </c>
    </row>
    <row r="330" spans="2:65" s="13" customFormat="1">
      <c r="B330" s="159"/>
      <c r="D330" s="154" t="s">
        <v>259</v>
      </c>
      <c r="E330" s="160" t="s">
        <v>1</v>
      </c>
      <c r="F330" s="161" t="s">
        <v>822</v>
      </c>
      <c r="H330" s="162">
        <v>-1.8</v>
      </c>
      <c r="L330" s="159"/>
      <c r="M330" s="163"/>
      <c r="T330" s="164"/>
      <c r="AT330" s="160" t="s">
        <v>259</v>
      </c>
      <c r="AU330" s="160" t="s">
        <v>88</v>
      </c>
      <c r="AV330" s="13" t="s">
        <v>88</v>
      </c>
      <c r="AW330" s="13" t="s">
        <v>27</v>
      </c>
      <c r="AX330" s="13" t="s">
        <v>72</v>
      </c>
      <c r="AY330" s="160" t="s">
        <v>157</v>
      </c>
    </row>
    <row r="331" spans="2:65" s="13" customFormat="1">
      <c r="B331" s="159"/>
      <c r="D331" s="154" t="s">
        <v>259</v>
      </c>
      <c r="E331" s="160" t="s">
        <v>1</v>
      </c>
      <c r="F331" s="161" t="s">
        <v>823</v>
      </c>
      <c r="H331" s="162">
        <v>-5.4</v>
      </c>
      <c r="L331" s="159"/>
      <c r="M331" s="163"/>
      <c r="T331" s="164"/>
      <c r="AT331" s="160" t="s">
        <v>259</v>
      </c>
      <c r="AU331" s="160" t="s">
        <v>88</v>
      </c>
      <c r="AV331" s="13" t="s">
        <v>88</v>
      </c>
      <c r="AW331" s="13" t="s">
        <v>27</v>
      </c>
      <c r="AX331" s="13" t="s">
        <v>72</v>
      </c>
      <c r="AY331" s="160" t="s">
        <v>157</v>
      </c>
    </row>
    <row r="332" spans="2:65" s="13" customFormat="1">
      <c r="B332" s="159"/>
      <c r="D332" s="154" t="s">
        <v>259</v>
      </c>
      <c r="E332" s="160" t="s">
        <v>1</v>
      </c>
      <c r="F332" s="161" t="s">
        <v>824</v>
      </c>
      <c r="H332" s="162">
        <v>3.9</v>
      </c>
      <c r="L332" s="159"/>
      <c r="M332" s="163"/>
      <c r="T332" s="164"/>
      <c r="AT332" s="160" t="s">
        <v>259</v>
      </c>
      <c r="AU332" s="160" t="s">
        <v>88</v>
      </c>
      <c r="AV332" s="13" t="s">
        <v>88</v>
      </c>
      <c r="AW332" s="13" t="s">
        <v>27</v>
      </c>
      <c r="AX332" s="13" t="s">
        <v>72</v>
      </c>
      <c r="AY332" s="160" t="s">
        <v>157</v>
      </c>
    </row>
    <row r="333" spans="2:65" s="14" customFormat="1">
      <c r="B333" s="165"/>
      <c r="D333" s="154" t="s">
        <v>259</v>
      </c>
      <c r="E333" s="166" t="s">
        <v>1</v>
      </c>
      <c r="F333" s="167" t="s">
        <v>265</v>
      </c>
      <c r="H333" s="168">
        <v>142.96100000000001</v>
      </c>
      <c r="L333" s="165"/>
      <c r="M333" s="169"/>
      <c r="T333" s="170"/>
      <c r="AT333" s="166" t="s">
        <v>259</v>
      </c>
      <c r="AU333" s="166" t="s">
        <v>88</v>
      </c>
      <c r="AV333" s="14" t="s">
        <v>164</v>
      </c>
      <c r="AW333" s="14" t="s">
        <v>27</v>
      </c>
      <c r="AX333" s="14" t="s">
        <v>80</v>
      </c>
      <c r="AY333" s="166" t="s">
        <v>157</v>
      </c>
    </row>
    <row r="334" spans="2:65" s="1" customFormat="1" ht="16.399999999999999" customHeight="1">
      <c r="B334" s="132"/>
      <c r="C334" s="133" t="s">
        <v>825</v>
      </c>
      <c r="D334" s="133" t="s">
        <v>160</v>
      </c>
      <c r="E334" s="134" t="s">
        <v>826</v>
      </c>
      <c r="F334" s="135" t="s">
        <v>827</v>
      </c>
      <c r="G334" s="136" t="s">
        <v>306</v>
      </c>
      <c r="H334" s="137">
        <v>142.96100000000001</v>
      </c>
      <c r="I334" s="901"/>
      <c r="J334" s="138">
        <f>ROUND(I334*H334,2)</f>
        <v>0</v>
      </c>
      <c r="K334" s="139"/>
      <c r="L334" s="28"/>
      <c r="M334" s="140" t="s">
        <v>1</v>
      </c>
      <c r="N334" s="141" t="s">
        <v>38</v>
      </c>
      <c r="O334" s="142">
        <v>0.17599999999999999</v>
      </c>
      <c r="P334" s="142">
        <f>O334*H334</f>
        <v>25.161135999999999</v>
      </c>
      <c r="Q334" s="142">
        <v>0</v>
      </c>
      <c r="R334" s="142">
        <f>Q334*H334</f>
        <v>0</v>
      </c>
      <c r="S334" s="142">
        <v>0</v>
      </c>
      <c r="T334" s="143">
        <f>S334*H334</f>
        <v>0</v>
      </c>
      <c r="AR334" s="144" t="s">
        <v>164</v>
      </c>
      <c r="AT334" s="144" t="s">
        <v>160</v>
      </c>
      <c r="AU334" s="144" t="s">
        <v>88</v>
      </c>
      <c r="AY334" s="16" t="s">
        <v>157</v>
      </c>
      <c r="BE334" s="145">
        <f>IF(N334="základní",J334,0)</f>
        <v>0</v>
      </c>
      <c r="BF334" s="145">
        <f>IF(N334="snížená",J334,0)</f>
        <v>0</v>
      </c>
      <c r="BG334" s="145">
        <f>IF(N334="zákl. přenesená",J334,0)</f>
        <v>0</v>
      </c>
      <c r="BH334" s="145">
        <f>IF(N334="sníž. přenesená",J334,0)</f>
        <v>0</v>
      </c>
      <c r="BI334" s="145">
        <f>IF(N334="nulová",J334,0)</f>
        <v>0</v>
      </c>
      <c r="BJ334" s="16" t="s">
        <v>88</v>
      </c>
      <c r="BK334" s="145">
        <f>ROUND(I334*H334,2)</f>
        <v>0</v>
      </c>
      <c r="BL334" s="16" t="s">
        <v>164</v>
      </c>
      <c r="BM334" s="144" t="s">
        <v>828</v>
      </c>
    </row>
    <row r="335" spans="2:65" s="1" customFormat="1">
      <c r="B335" s="28"/>
      <c r="D335" s="150" t="s">
        <v>214</v>
      </c>
      <c r="F335" s="894" t="s">
        <v>829</v>
      </c>
      <c r="L335" s="28"/>
      <c r="M335" s="152"/>
      <c r="T335" s="52"/>
      <c r="AT335" s="16" t="s">
        <v>214</v>
      </c>
      <c r="AU335" s="16" t="s">
        <v>88</v>
      </c>
    </row>
    <row r="336" spans="2:65" s="1" customFormat="1" ht="16.399999999999999" customHeight="1">
      <c r="B336" s="132"/>
      <c r="C336" s="133" t="s">
        <v>830</v>
      </c>
      <c r="D336" s="133" t="s">
        <v>160</v>
      </c>
      <c r="E336" s="134" t="s">
        <v>831</v>
      </c>
      <c r="F336" s="135" t="s">
        <v>832</v>
      </c>
      <c r="G336" s="136" t="s">
        <v>306</v>
      </c>
      <c r="H336" s="137">
        <v>39.887</v>
      </c>
      <c r="I336" s="901"/>
      <c r="J336" s="138">
        <f>ROUND(I336*H336,2)</f>
        <v>0</v>
      </c>
      <c r="K336" s="139"/>
      <c r="L336" s="28"/>
      <c r="M336" s="140" t="s">
        <v>1</v>
      </c>
      <c r="N336" s="141" t="s">
        <v>38</v>
      </c>
      <c r="O336" s="142">
        <v>0.623</v>
      </c>
      <c r="P336" s="142">
        <f>O336*H336</f>
        <v>24.849601</v>
      </c>
      <c r="Q336" s="142">
        <v>3.46E-3</v>
      </c>
      <c r="R336" s="142">
        <f>Q336*H336</f>
        <v>0.13800902000000001</v>
      </c>
      <c r="S336" s="142">
        <v>0</v>
      </c>
      <c r="T336" s="143">
        <f>S336*H336</f>
        <v>0</v>
      </c>
      <c r="AR336" s="144" t="s">
        <v>164</v>
      </c>
      <c r="AT336" s="144" t="s">
        <v>160</v>
      </c>
      <c r="AU336" s="144" t="s">
        <v>88</v>
      </c>
      <c r="AY336" s="16" t="s">
        <v>157</v>
      </c>
      <c r="BE336" s="145">
        <f>IF(N336="základní",J336,0)</f>
        <v>0</v>
      </c>
      <c r="BF336" s="145">
        <f>IF(N336="snížená",J336,0)</f>
        <v>0</v>
      </c>
      <c r="BG336" s="145">
        <f>IF(N336="zákl. přenesená",J336,0)</f>
        <v>0</v>
      </c>
      <c r="BH336" s="145">
        <f>IF(N336="sníž. přenesená",J336,0)</f>
        <v>0</v>
      </c>
      <c r="BI336" s="145">
        <f>IF(N336="nulová",J336,0)</f>
        <v>0</v>
      </c>
      <c r="BJ336" s="16" t="s">
        <v>88</v>
      </c>
      <c r="BK336" s="145">
        <f>ROUND(I336*H336,2)</f>
        <v>0</v>
      </c>
      <c r="BL336" s="16" t="s">
        <v>164</v>
      </c>
      <c r="BM336" s="144" t="s">
        <v>833</v>
      </c>
    </row>
    <row r="337" spans="2:65" s="1" customFormat="1">
      <c r="B337" s="28"/>
      <c r="D337" s="150" t="s">
        <v>214</v>
      </c>
      <c r="F337" s="894" t="s">
        <v>834</v>
      </c>
      <c r="L337" s="28"/>
      <c r="M337" s="152"/>
      <c r="T337" s="52"/>
      <c r="AT337" s="16" t="s">
        <v>214</v>
      </c>
      <c r="AU337" s="16" t="s">
        <v>88</v>
      </c>
    </row>
    <row r="338" spans="2:65" s="13" customFormat="1">
      <c r="B338" s="159"/>
      <c r="D338" s="154" t="s">
        <v>259</v>
      </c>
      <c r="E338" s="160" t="s">
        <v>1</v>
      </c>
      <c r="F338" s="161" t="s">
        <v>835</v>
      </c>
      <c r="H338" s="162">
        <v>41.731999999999999</v>
      </c>
      <c r="L338" s="159"/>
      <c r="M338" s="163"/>
      <c r="T338" s="164"/>
      <c r="AT338" s="160" t="s">
        <v>259</v>
      </c>
      <c r="AU338" s="160" t="s">
        <v>88</v>
      </c>
      <c r="AV338" s="13" t="s">
        <v>88</v>
      </c>
      <c r="AW338" s="13" t="s">
        <v>27</v>
      </c>
      <c r="AX338" s="13" t="s">
        <v>72</v>
      </c>
      <c r="AY338" s="160" t="s">
        <v>157</v>
      </c>
    </row>
    <row r="339" spans="2:65" s="13" customFormat="1">
      <c r="B339" s="159"/>
      <c r="D339" s="154" t="s">
        <v>259</v>
      </c>
      <c r="E339" s="160" t="s">
        <v>1</v>
      </c>
      <c r="F339" s="161" t="s">
        <v>836</v>
      </c>
      <c r="H339" s="162">
        <v>-1.845</v>
      </c>
      <c r="L339" s="159"/>
      <c r="M339" s="163"/>
      <c r="T339" s="164"/>
      <c r="AT339" s="160" t="s">
        <v>259</v>
      </c>
      <c r="AU339" s="160" t="s">
        <v>88</v>
      </c>
      <c r="AV339" s="13" t="s">
        <v>88</v>
      </c>
      <c r="AW339" s="13" t="s">
        <v>27</v>
      </c>
      <c r="AX339" s="13" t="s">
        <v>72</v>
      </c>
      <c r="AY339" s="160" t="s">
        <v>157</v>
      </c>
    </row>
    <row r="340" spans="2:65" s="14" customFormat="1">
      <c r="B340" s="165"/>
      <c r="D340" s="154" t="s">
        <v>259</v>
      </c>
      <c r="E340" s="166" t="s">
        <v>1</v>
      </c>
      <c r="F340" s="167" t="s">
        <v>265</v>
      </c>
      <c r="H340" s="168">
        <v>39.887</v>
      </c>
      <c r="L340" s="165"/>
      <c r="M340" s="169"/>
      <c r="T340" s="170"/>
      <c r="AT340" s="166" t="s">
        <v>259</v>
      </c>
      <c r="AU340" s="166" t="s">
        <v>88</v>
      </c>
      <c r="AV340" s="14" t="s">
        <v>164</v>
      </c>
      <c r="AW340" s="14" t="s">
        <v>27</v>
      </c>
      <c r="AX340" s="14" t="s">
        <v>80</v>
      </c>
      <c r="AY340" s="166" t="s">
        <v>157</v>
      </c>
    </row>
    <row r="341" spans="2:65" s="1" customFormat="1" ht="16.399999999999999" customHeight="1">
      <c r="B341" s="132"/>
      <c r="C341" s="133" t="s">
        <v>837</v>
      </c>
      <c r="D341" s="133" t="s">
        <v>160</v>
      </c>
      <c r="E341" s="134" t="s">
        <v>838</v>
      </c>
      <c r="F341" s="135" t="s">
        <v>839</v>
      </c>
      <c r="G341" s="136" t="s">
        <v>306</v>
      </c>
      <c r="H341" s="137">
        <v>39.887</v>
      </c>
      <c r="I341" s="901"/>
      <c r="J341" s="138">
        <f>ROUND(I341*H341,2)</f>
        <v>0</v>
      </c>
      <c r="K341" s="139"/>
      <c r="L341" s="28"/>
      <c r="M341" s="140" t="s">
        <v>1</v>
      </c>
      <c r="N341" s="141" t="s">
        <v>38</v>
      </c>
      <c r="O341" s="142">
        <v>0.23100000000000001</v>
      </c>
      <c r="P341" s="142">
        <f>O341*H341</f>
        <v>9.2138970000000011</v>
      </c>
      <c r="Q341" s="142">
        <v>0</v>
      </c>
      <c r="R341" s="142">
        <f>Q341*H341</f>
        <v>0</v>
      </c>
      <c r="S341" s="142">
        <v>0</v>
      </c>
      <c r="T341" s="143">
        <f>S341*H341</f>
        <v>0</v>
      </c>
      <c r="AR341" s="144" t="s">
        <v>164</v>
      </c>
      <c r="AT341" s="144" t="s">
        <v>160</v>
      </c>
      <c r="AU341" s="144" t="s">
        <v>88</v>
      </c>
      <c r="AY341" s="16" t="s">
        <v>157</v>
      </c>
      <c r="BE341" s="145">
        <f>IF(N341="základní",J341,0)</f>
        <v>0</v>
      </c>
      <c r="BF341" s="145">
        <f>IF(N341="snížená",J341,0)</f>
        <v>0</v>
      </c>
      <c r="BG341" s="145">
        <f>IF(N341="zákl. přenesená",J341,0)</f>
        <v>0</v>
      </c>
      <c r="BH341" s="145">
        <f>IF(N341="sníž. přenesená",J341,0)</f>
        <v>0</v>
      </c>
      <c r="BI341" s="145">
        <f>IF(N341="nulová",J341,0)</f>
        <v>0</v>
      </c>
      <c r="BJ341" s="16" t="s">
        <v>88</v>
      </c>
      <c r="BK341" s="145">
        <f>ROUND(I341*H341,2)</f>
        <v>0</v>
      </c>
      <c r="BL341" s="16" t="s">
        <v>164</v>
      </c>
      <c r="BM341" s="144" t="s">
        <v>840</v>
      </c>
    </row>
    <row r="342" spans="2:65" s="1" customFormat="1">
      <c r="B342" s="28"/>
      <c r="D342" s="150" t="s">
        <v>214</v>
      </c>
      <c r="F342" s="894" t="s">
        <v>841</v>
      </c>
      <c r="L342" s="28"/>
      <c r="M342" s="152"/>
      <c r="T342" s="52"/>
      <c r="AT342" s="16" t="s">
        <v>214</v>
      </c>
      <c r="AU342" s="16" t="s">
        <v>88</v>
      </c>
    </row>
    <row r="343" spans="2:65" s="1" customFormat="1" ht="23.5" customHeight="1">
      <c r="B343" s="132"/>
      <c r="C343" s="133" t="s">
        <v>842</v>
      </c>
      <c r="D343" s="133" t="s">
        <v>160</v>
      </c>
      <c r="E343" s="134" t="s">
        <v>843</v>
      </c>
      <c r="F343" s="135" t="s">
        <v>844</v>
      </c>
      <c r="G343" s="136" t="s">
        <v>306</v>
      </c>
      <c r="H343" s="137">
        <v>182.84800000000001</v>
      </c>
      <c r="I343" s="901"/>
      <c r="J343" s="138">
        <f>ROUND(I343*H343,2)</f>
        <v>0</v>
      </c>
      <c r="K343" s="139"/>
      <c r="L343" s="28"/>
      <c r="M343" s="140" t="s">
        <v>1</v>
      </c>
      <c r="N343" s="141" t="s">
        <v>38</v>
      </c>
      <c r="O343" s="142">
        <v>5.2999999999999999E-2</v>
      </c>
      <c r="P343" s="142">
        <f>O343*H343</f>
        <v>9.690944</v>
      </c>
      <c r="Q343" s="142">
        <v>2.5999999999999999E-3</v>
      </c>
      <c r="R343" s="142">
        <f>Q343*H343</f>
        <v>0.47540480000000002</v>
      </c>
      <c r="S343" s="142">
        <v>0</v>
      </c>
      <c r="T343" s="143">
        <f>S343*H343</f>
        <v>0</v>
      </c>
      <c r="AR343" s="144" t="s">
        <v>164</v>
      </c>
      <c r="AT343" s="144" t="s">
        <v>160</v>
      </c>
      <c r="AU343" s="144" t="s">
        <v>88</v>
      </c>
      <c r="AY343" s="16" t="s">
        <v>157</v>
      </c>
      <c r="BE343" s="145">
        <f>IF(N343="základní",J343,0)</f>
        <v>0</v>
      </c>
      <c r="BF343" s="145">
        <f>IF(N343="snížená",J343,0)</f>
        <v>0</v>
      </c>
      <c r="BG343" s="145">
        <f>IF(N343="zákl. přenesená",J343,0)</f>
        <v>0</v>
      </c>
      <c r="BH343" s="145">
        <f>IF(N343="sníž. přenesená",J343,0)</f>
        <v>0</v>
      </c>
      <c r="BI343" s="145">
        <f>IF(N343="nulová",J343,0)</f>
        <v>0</v>
      </c>
      <c r="BJ343" s="16" t="s">
        <v>88</v>
      </c>
      <c r="BK343" s="145">
        <f>ROUND(I343*H343,2)</f>
        <v>0</v>
      </c>
      <c r="BL343" s="16" t="s">
        <v>164</v>
      </c>
      <c r="BM343" s="144" t="s">
        <v>845</v>
      </c>
    </row>
    <row r="344" spans="2:65" s="1" customFormat="1">
      <c r="B344" s="28"/>
      <c r="D344" s="150" t="s">
        <v>214</v>
      </c>
      <c r="F344" s="894" t="s">
        <v>846</v>
      </c>
      <c r="L344" s="28"/>
      <c r="M344" s="152"/>
      <c r="T344" s="52"/>
      <c r="AT344" s="16" t="s">
        <v>214</v>
      </c>
      <c r="AU344" s="16" t="s">
        <v>88</v>
      </c>
    </row>
    <row r="345" spans="2:65" s="13" customFormat="1">
      <c r="B345" s="159"/>
      <c r="D345" s="154" t="s">
        <v>259</v>
      </c>
      <c r="E345" s="160" t="s">
        <v>1</v>
      </c>
      <c r="F345" s="161" t="s">
        <v>819</v>
      </c>
      <c r="H345" s="162">
        <v>80.259</v>
      </c>
      <c r="L345" s="159"/>
      <c r="M345" s="163"/>
      <c r="T345" s="164"/>
      <c r="AT345" s="160" t="s">
        <v>259</v>
      </c>
      <c r="AU345" s="160" t="s">
        <v>88</v>
      </c>
      <c r="AV345" s="13" t="s">
        <v>88</v>
      </c>
      <c r="AW345" s="13" t="s">
        <v>27</v>
      </c>
      <c r="AX345" s="13" t="s">
        <v>72</v>
      </c>
      <c r="AY345" s="160" t="s">
        <v>157</v>
      </c>
    </row>
    <row r="346" spans="2:65" s="13" customFormat="1">
      <c r="B346" s="159"/>
      <c r="D346" s="154" t="s">
        <v>259</v>
      </c>
      <c r="E346" s="160" t="s">
        <v>1</v>
      </c>
      <c r="F346" s="161" t="s">
        <v>820</v>
      </c>
      <c r="H346" s="162">
        <v>60.17</v>
      </c>
      <c r="L346" s="159"/>
      <c r="M346" s="163"/>
      <c r="T346" s="164"/>
      <c r="AT346" s="160" t="s">
        <v>259</v>
      </c>
      <c r="AU346" s="160" t="s">
        <v>88</v>
      </c>
      <c r="AV346" s="13" t="s">
        <v>88</v>
      </c>
      <c r="AW346" s="13" t="s">
        <v>27</v>
      </c>
      <c r="AX346" s="13" t="s">
        <v>72</v>
      </c>
      <c r="AY346" s="160" t="s">
        <v>157</v>
      </c>
    </row>
    <row r="347" spans="2:65" s="13" customFormat="1">
      <c r="B347" s="159"/>
      <c r="D347" s="154" t="s">
        <v>259</v>
      </c>
      <c r="E347" s="160" t="s">
        <v>1</v>
      </c>
      <c r="F347" s="161" t="s">
        <v>821</v>
      </c>
      <c r="H347" s="162">
        <v>5.8319999999999999</v>
      </c>
      <c r="L347" s="159"/>
      <c r="M347" s="163"/>
      <c r="T347" s="164"/>
      <c r="AT347" s="160" t="s">
        <v>259</v>
      </c>
      <c r="AU347" s="160" t="s">
        <v>88</v>
      </c>
      <c r="AV347" s="13" t="s">
        <v>88</v>
      </c>
      <c r="AW347" s="13" t="s">
        <v>27</v>
      </c>
      <c r="AX347" s="13" t="s">
        <v>72</v>
      </c>
      <c r="AY347" s="160" t="s">
        <v>157</v>
      </c>
    </row>
    <row r="348" spans="2:65" s="13" customFormat="1">
      <c r="B348" s="159"/>
      <c r="D348" s="154" t="s">
        <v>259</v>
      </c>
      <c r="E348" s="160" t="s">
        <v>1</v>
      </c>
      <c r="F348" s="161" t="s">
        <v>822</v>
      </c>
      <c r="H348" s="162">
        <v>-1.8</v>
      </c>
      <c r="L348" s="159"/>
      <c r="M348" s="163"/>
      <c r="T348" s="164"/>
      <c r="AT348" s="160" t="s">
        <v>259</v>
      </c>
      <c r="AU348" s="160" t="s">
        <v>88</v>
      </c>
      <c r="AV348" s="13" t="s">
        <v>88</v>
      </c>
      <c r="AW348" s="13" t="s">
        <v>27</v>
      </c>
      <c r="AX348" s="13" t="s">
        <v>72</v>
      </c>
      <c r="AY348" s="160" t="s">
        <v>157</v>
      </c>
    </row>
    <row r="349" spans="2:65" s="13" customFormat="1">
      <c r="B349" s="159"/>
      <c r="D349" s="154" t="s">
        <v>259</v>
      </c>
      <c r="E349" s="160" t="s">
        <v>1</v>
      </c>
      <c r="F349" s="161" t="s">
        <v>823</v>
      </c>
      <c r="H349" s="162">
        <v>-5.4</v>
      </c>
      <c r="L349" s="159"/>
      <c r="M349" s="163"/>
      <c r="T349" s="164"/>
      <c r="AT349" s="160" t="s">
        <v>259</v>
      </c>
      <c r="AU349" s="160" t="s">
        <v>88</v>
      </c>
      <c r="AV349" s="13" t="s">
        <v>88</v>
      </c>
      <c r="AW349" s="13" t="s">
        <v>27</v>
      </c>
      <c r="AX349" s="13" t="s">
        <v>72</v>
      </c>
      <c r="AY349" s="160" t="s">
        <v>157</v>
      </c>
    </row>
    <row r="350" spans="2:65" s="13" customFormat="1">
      <c r="B350" s="159"/>
      <c r="D350" s="154" t="s">
        <v>259</v>
      </c>
      <c r="E350" s="160" t="s">
        <v>1</v>
      </c>
      <c r="F350" s="161" t="s">
        <v>824</v>
      </c>
      <c r="H350" s="162">
        <v>3.9</v>
      </c>
      <c r="L350" s="159"/>
      <c r="M350" s="163"/>
      <c r="T350" s="164"/>
      <c r="AT350" s="160" t="s">
        <v>259</v>
      </c>
      <c r="AU350" s="160" t="s">
        <v>88</v>
      </c>
      <c r="AV350" s="13" t="s">
        <v>88</v>
      </c>
      <c r="AW350" s="13" t="s">
        <v>27</v>
      </c>
      <c r="AX350" s="13" t="s">
        <v>72</v>
      </c>
      <c r="AY350" s="160" t="s">
        <v>157</v>
      </c>
    </row>
    <row r="351" spans="2:65" s="13" customFormat="1">
      <c r="B351" s="159"/>
      <c r="D351" s="154" t="s">
        <v>259</v>
      </c>
      <c r="E351" s="160" t="s">
        <v>1</v>
      </c>
      <c r="F351" s="161" t="s">
        <v>835</v>
      </c>
      <c r="H351" s="162">
        <v>41.731999999999999</v>
      </c>
      <c r="L351" s="159"/>
      <c r="M351" s="163"/>
      <c r="T351" s="164"/>
      <c r="AT351" s="160" t="s">
        <v>259</v>
      </c>
      <c r="AU351" s="160" t="s">
        <v>88</v>
      </c>
      <c r="AV351" s="13" t="s">
        <v>88</v>
      </c>
      <c r="AW351" s="13" t="s">
        <v>27</v>
      </c>
      <c r="AX351" s="13" t="s">
        <v>72</v>
      </c>
      <c r="AY351" s="160" t="s">
        <v>157</v>
      </c>
    </row>
    <row r="352" spans="2:65" s="13" customFormat="1">
      <c r="B352" s="159"/>
      <c r="D352" s="154" t="s">
        <v>259</v>
      </c>
      <c r="E352" s="160" t="s">
        <v>1</v>
      </c>
      <c r="F352" s="161" t="s">
        <v>836</v>
      </c>
      <c r="H352" s="162">
        <v>-1.845</v>
      </c>
      <c r="L352" s="159"/>
      <c r="M352" s="163"/>
      <c r="T352" s="164"/>
      <c r="AT352" s="160" t="s">
        <v>259</v>
      </c>
      <c r="AU352" s="160" t="s">
        <v>88</v>
      </c>
      <c r="AV352" s="13" t="s">
        <v>88</v>
      </c>
      <c r="AW352" s="13" t="s">
        <v>27</v>
      </c>
      <c r="AX352" s="13" t="s">
        <v>72</v>
      </c>
      <c r="AY352" s="160" t="s">
        <v>157</v>
      </c>
    </row>
    <row r="353" spans="2:65" s="14" customFormat="1">
      <c r="B353" s="165"/>
      <c r="D353" s="154" t="s">
        <v>259</v>
      </c>
      <c r="E353" s="166" t="s">
        <v>1</v>
      </c>
      <c r="F353" s="167" t="s">
        <v>265</v>
      </c>
      <c r="H353" s="168">
        <v>182.84800000000001</v>
      </c>
      <c r="L353" s="165"/>
      <c r="M353" s="169"/>
      <c r="T353" s="170"/>
      <c r="AT353" s="166" t="s">
        <v>259</v>
      </c>
      <c r="AU353" s="166" t="s">
        <v>88</v>
      </c>
      <c r="AV353" s="14" t="s">
        <v>164</v>
      </c>
      <c r="AW353" s="14" t="s">
        <v>27</v>
      </c>
      <c r="AX353" s="14" t="s">
        <v>80</v>
      </c>
      <c r="AY353" s="166" t="s">
        <v>157</v>
      </c>
    </row>
    <row r="354" spans="2:65" s="11" customFormat="1" ht="22.9" customHeight="1">
      <c r="B354" s="121"/>
      <c r="D354" s="122" t="s">
        <v>71</v>
      </c>
      <c r="E354" s="130" t="s">
        <v>164</v>
      </c>
      <c r="F354" s="130" t="s">
        <v>847</v>
      </c>
      <c r="J354" s="131">
        <f>BK354</f>
        <v>0</v>
      </c>
      <c r="L354" s="121"/>
      <c r="M354" s="125"/>
      <c r="P354" s="126">
        <f>SUM(P355:P393)</f>
        <v>82.707856000000021</v>
      </c>
      <c r="R354" s="126">
        <f>SUM(R355:R393)</f>
        <v>12.417735469999998</v>
      </c>
      <c r="T354" s="127">
        <f>SUM(T355:T393)</f>
        <v>0</v>
      </c>
      <c r="AR354" s="122" t="s">
        <v>80</v>
      </c>
      <c r="AT354" s="128" t="s">
        <v>71</v>
      </c>
      <c r="AU354" s="128" t="s">
        <v>80</v>
      </c>
      <c r="AY354" s="122" t="s">
        <v>157</v>
      </c>
      <c r="BK354" s="129">
        <f>SUM(BK355:BK393)</f>
        <v>0</v>
      </c>
    </row>
    <row r="355" spans="2:65" s="1" customFormat="1" ht="16.399999999999999" customHeight="1">
      <c r="B355" s="132"/>
      <c r="C355" s="133" t="s">
        <v>848</v>
      </c>
      <c r="D355" s="133" t="s">
        <v>160</v>
      </c>
      <c r="E355" s="134" t="s">
        <v>849</v>
      </c>
      <c r="F355" s="135" t="s">
        <v>850</v>
      </c>
      <c r="G355" s="136" t="s">
        <v>256</v>
      </c>
      <c r="H355" s="137">
        <v>2.9319999999999999</v>
      </c>
      <c r="I355" s="901"/>
      <c r="J355" s="138">
        <f>ROUND(I355*H355,2)</f>
        <v>0</v>
      </c>
      <c r="K355" s="139"/>
      <c r="L355" s="28"/>
      <c r="M355" s="140" t="s">
        <v>1</v>
      </c>
      <c r="N355" s="141" t="s">
        <v>38</v>
      </c>
      <c r="O355" s="142">
        <v>1.224</v>
      </c>
      <c r="P355" s="142">
        <f>O355*H355</f>
        <v>3.588768</v>
      </c>
      <c r="Q355" s="142">
        <v>2.3011599999999999</v>
      </c>
      <c r="R355" s="142">
        <f>Q355*H355</f>
        <v>6.7470011199999993</v>
      </c>
      <c r="S355" s="142">
        <v>0</v>
      </c>
      <c r="T355" s="143">
        <f>S355*H355</f>
        <v>0</v>
      </c>
      <c r="AR355" s="144" t="s">
        <v>164</v>
      </c>
      <c r="AT355" s="144" t="s">
        <v>160</v>
      </c>
      <c r="AU355" s="144" t="s">
        <v>88</v>
      </c>
      <c r="AY355" s="16" t="s">
        <v>157</v>
      </c>
      <c r="BE355" s="145">
        <f>IF(N355="základní",J355,0)</f>
        <v>0</v>
      </c>
      <c r="BF355" s="145">
        <f>IF(N355="snížená",J355,0)</f>
        <v>0</v>
      </c>
      <c r="BG355" s="145">
        <f>IF(N355="zákl. přenesená",J355,0)</f>
        <v>0</v>
      </c>
      <c r="BH355" s="145">
        <f>IF(N355="sníž. přenesená",J355,0)</f>
        <v>0</v>
      </c>
      <c r="BI355" s="145">
        <f>IF(N355="nulová",J355,0)</f>
        <v>0</v>
      </c>
      <c r="BJ355" s="16" t="s">
        <v>88</v>
      </c>
      <c r="BK355" s="145">
        <f>ROUND(I355*H355,2)</f>
        <v>0</v>
      </c>
      <c r="BL355" s="16" t="s">
        <v>164</v>
      </c>
      <c r="BM355" s="144" t="s">
        <v>851</v>
      </c>
    </row>
    <row r="356" spans="2:65" s="1" customFormat="1">
      <c r="B356" s="28"/>
      <c r="D356" s="150" t="s">
        <v>214</v>
      </c>
      <c r="F356" s="894" t="s">
        <v>852</v>
      </c>
      <c r="L356" s="28"/>
      <c r="M356" s="152"/>
      <c r="T356" s="52"/>
      <c r="AT356" s="16" t="s">
        <v>214</v>
      </c>
      <c r="AU356" s="16" t="s">
        <v>88</v>
      </c>
    </row>
    <row r="357" spans="2:65" s="13" customFormat="1">
      <c r="B357" s="159"/>
      <c r="D357" s="154" t="s">
        <v>259</v>
      </c>
      <c r="E357" s="160" t="s">
        <v>1</v>
      </c>
      <c r="F357" s="161" t="s">
        <v>853</v>
      </c>
      <c r="H357" s="162">
        <v>2.9319999999999999</v>
      </c>
      <c r="L357" s="159"/>
      <c r="M357" s="163"/>
      <c r="T357" s="164"/>
      <c r="AT357" s="160" t="s">
        <v>259</v>
      </c>
      <c r="AU357" s="160" t="s">
        <v>88</v>
      </c>
      <c r="AV357" s="13" t="s">
        <v>88</v>
      </c>
      <c r="AW357" s="13" t="s">
        <v>27</v>
      </c>
      <c r="AX357" s="13" t="s">
        <v>72</v>
      </c>
      <c r="AY357" s="160" t="s">
        <v>157</v>
      </c>
    </row>
    <row r="358" spans="2:65" s="14" customFormat="1">
      <c r="B358" s="165"/>
      <c r="D358" s="154" t="s">
        <v>259</v>
      </c>
      <c r="E358" s="166" t="s">
        <v>1</v>
      </c>
      <c r="F358" s="167" t="s">
        <v>265</v>
      </c>
      <c r="H358" s="168">
        <v>2.9319999999999999</v>
      </c>
      <c r="L358" s="165"/>
      <c r="M358" s="169"/>
      <c r="T358" s="170"/>
      <c r="AT358" s="166" t="s">
        <v>259</v>
      </c>
      <c r="AU358" s="166" t="s">
        <v>88</v>
      </c>
      <c r="AV358" s="14" t="s">
        <v>164</v>
      </c>
      <c r="AW358" s="14" t="s">
        <v>27</v>
      </c>
      <c r="AX358" s="14" t="s">
        <v>80</v>
      </c>
      <c r="AY358" s="166" t="s">
        <v>157</v>
      </c>
    </row>
    <row r="359" spans="2:65" s="1" customFormat="1" ht="16.399999999999999" customHeight="1">
      <c r="B359" s="132"/>
      <c r="C359" s="133" t="s">
        <v>854</v>
      </c>
      <c r="D359" s="133" t="s">
        <v>160</v>
      </c>
      <c r="E359" s="134" t="s">
        <v>855</v>
      </c>
      <c r="F359" s="135" t="s">
        <v>856</v>
      </c>
      <c r="G359" s="136" t="s">
        <v>256</v>
      </c>
      <c r="H359" s="137">
        <v>1.5249999999999999</v>
      </c>
      <c r="I359" s="901"/>
      <c r="J359" s="138">
        <f>ROUND(I359*H359,2)</f>
        <v>0</v>
      </c>
      <c r="K359" s="139"/>
      <c r="L359" s="28"/>
      <c r="M359" s="140" t="s">
        <v>1</v>
      </c>
      <c r="N359" s="141" t="s">
        <v>38</v>
      </c>
      <c r="O359" s="142">
        <v>1.224</v>
      </c>
      <c r="P359" s="142">
        <f>O359*H359</f>
        <v>1.8665999999999998</v>
      </c>
      <c r="Q359" s="142">
        <v>2.5020099999999998</v>
      </c>
      <c r="R359" s="142">
        <f>Q359*H359</f>
        <v>3.8155652499999997</v>
      </c>
      <c r="S359" s="142">
        <v>0</v>
      </c>
      <c r="T359" s="143">
        <f>S359*H359</f>
        <v>0</v>
      </c>
      <c r="AR359" s="144" t="s">
        <v>164</v>
      </c>
      <c r="AT359" s="144" t="s">
        <v>160</v>
      </c>
      <c r="AU359" s="144" t="s">
        <v>88</v>
      </c>
      <c r="AY359" s="16" t="s">
        <v>157</v>
      </c>
      <c r="BE359" s="145">
        <f>IF(N359="základní",J359,0)</f>
        <v>0</v>
      </c>
      <c r="BF359" s="145">
        <f>IF(N359="snížená",J359,0)</f>
        <v>0</v>
      </c>
      <c r="BG359" s="145">
        <f>IF(N359="zákl. přenesená",J359,0)</f>
        <v>0</v>
      </c>
      <c r="BH359" s="145">
        <f>IF(N359="sníž. přenesená",J359,0)</f>
        <v>0</v>
      </c>
      <c r="BI359" s="145">
        <f>IF(N359="nulová",J359,0)</f>
        <v>0</v>
      </c>
      <c r="BJ359" s="16" t="s">
        <v>88</v>
      </c>
      <c r="BK359" s="145">
        <f>ROUND(I359*H359,2)</f>
        <v>0</v>
      </c>
      <c r="BL359" s="16" t="s">
        <v>164</v>
      </c>
      <c r="BM359" s="144" t="s">
        <v>857</v>
      </c>
    </row>
    <row r="360" spans="2:65" s="1" customFormat="1">
      <c r="B360" s="28"/>
      <c r="D360" s="150" t="s">
        <v>214</v>
      </c>
      <c r="F360" s="894" t="s">
        <v>858</v>
      </c>
      <c r="L360" s="28"/>
      <c r="M360" s="152"/>
      <c r="T360" s="52"/>
      <c r="AT360" s="16" t="s">
        <v>214</v>
      </c>
      <c r="AU360" s="16" t="s">
        <v>88</v>
      </c>
    </row>
    <row r="361" spans="2:65" s="13" customFormat="1">
      <c r="B361" s="159"/>
      <c r="D361" s="154" t="s">
        <v>259</v>
      </c>
      <c r="E361" s="160" t="s">
        <v>1</v>
      </c>
      <c r="F361" s="161" t="s">
        <v>859</v>
      </c>
      <c r="H361" s="162">
        <v>1.5249999999999999</v>
      </c>
      <c r="L361" s="159"/>
      <c r="M361" s="163"/>
      <c r="T361" s="164"/>
      <c r="AT361" s="160" t="s">
        <v>259</v>
      </c>
      <c r="AU361" s="160" t="s">
        <v>88</v>
      </c>
      <c r="AV361" s="13" t="s">
        <v>88</v>
      </c>
      <c r="AW361" s="13" t="s">
        <v>27</v>
      </c>
      <c r="AX361" s="13" t="s">
        <v>80</v>
      </c>
      <c r="AY361" s="160" t="s">
        <v>157</v>
      </c>
    </row>
    <row r="362" spans="2:65" s="1" customFormat="1" ht="23.5" customHeight="1">
      <c r="B362" s="132"/>
      <c r="C362" s="133" t="s">
        <v>860</v>
      </c>
      <c r="D362" s="133" t="s">
        <v>160</v>
      </c>
      <c r="E362" s="134" t="s">
        <v>861</v>
      </c>
      <c r="F362" s="135" t="s">
        <v>862</v>
      </c>
      <c r="G362" s="136" t="s">
        <v>306</v>
      </c>
      <c r="H362" s="137">
        <v>12.942</v>
      </c>
      <c r="I362" s="901"/>
      <c r="J362" s="138">
        <f>ROUND(I362*H362,2)</f>
        <v>0</v>
      </c>
      <c r="K362" s="139"/>
      <c r="L362" s="28"/>
      <c r="M362" s="140" t="s">
        <v>1</v>
      </c>
      <c r="N362" s="141" t="s">
        <v>38</v>
      </c>
      <c r="O362" s="142">
        <v>0.377</v>
      </c>
      <c r="P362" s="142">
        <f>O362*H362</f>
        <v>4.8791340000000005</v>
      </c>
      <c r="Q362" s="142">
        <v>5.3299999999999997E-3</v>
      </c>
      <c r="R362" s="142">
        <f>Q362*H362</f>
        <v>6.8980859999999991E-2</v>
      </c>
      <c r="S362" s="142">
        <v>0</v>
      </c>
      <c r="T362" s="143">
        <f>S362*H362</f>
        <v>0</v>
      </c>
      <c r="AR362" s="144" t="s">
        <v>164</v>
      </c>
      <c r="AT362" s="144" t="s">
        <v>160</v>
      </c>
      <c r="AU362" s="144" t="s">
        <v>88</v>
      </c>
      <c r="AY362" s="16" t="s">
        <v>157</v>
      </c>
      <c r="BE362" s="145">
        <f>IF(N362="základní",J362,0)</f>
        <v>0</v>
      </c>
      <c r="BF362" s="145">
        <f>IF(N362="snížená",J362,0)</f>
        <v>0</v>
      </c>
      <c r="BG362" s="145">
        <f>IF(N362="zákl. přenesená",J362,0)</f>
        <v>0</v>
      </c>
      <c r="BH362" s="145">
        <f>IF(N362="sníž. přenesená",J362,0)</f>
        <v>0</v>
      </c>
      <c r="BI362" s="145">
        <f>IF(N362="nulová",J362,0)</f>
        <v>0</v>
      </c>
      <c r="BJ362" s="16" t="s">
        <v>88</v>
      </c>
      <c r="BK362" s="145">
        <f>ROUND(I362*H362,2)</f>
        <v>0</v>
      </c>
      <c r="BL362" s="16" t="s">
        <v>164</v>
      </c>
      <c r="BM362" s="144" t="s">
        <v>863</v>
      </c>
    </row>
    <row r="363" spans="2:65" s="1" customFormat="1">
      <c r="B363" s="28"/>
      <c r="D363" s="150" t="s">
        <v>214</v>
      </c>
      <c r="F363" s="894" t="s">
        <v>864</v>
      </c>
      <c r="L363" s="28"/>
      <c r="M363" s="152"/>
      <c r="T363" s="52"/>
      <c r="AT363" s="16" t="s">
        <v>214</v>
      </c>
      <c r="AU363" s="16" t="s">
        <v>88</v>
      </c>
    </row>
    <row r="364" spans="2:65" s="13" customFormat="1">
      <c r="B364" s="159"/>
      <c r="D364" s="154" t="s">
        <v>259</v>
      </c>
      <c r="E364" s="160" t="s">
        <v>1</v>
      </c>
      <c r="F364" s="161" t="s">
        <v>865</v>
      </c>
      <c r="H364" s="162">
        <v>9.4559999999999995</v>
      </c>
      <c r="L364" s="159"/>
      <c r="M364" s="163"/>
      <c r="T364" s="164"/>
      <c r="AT364" s="160" t="s">
        <v>259</v>
      </c>
      <c r="AU364" s="160" t="s">
        <v>88</v>
      </c>
      <c r="AV364" s="13" t="s">
        <v>88</v>
      </c>
      <c r="AW364" s="13" t="s">
        <v>27</v>
      </c>
      <c r="AX364" s="13" t="s">
        <v>72</v>
      </c>
      <c r="AY364" s="160" t="s">
        <v>157</v>
      </c>
    </row>
    <row r="365" spans="2:65" s="13" customFormat="1">
      <c r="B365" s="159"/>
      <c r="D365" s="154" t="s">
        <v>259</v>
      </c>
      <c r="E365" s="160" t="s">
        <v>1</v>
      </c>
      <c r="F365" s="161" t="s">
        <v>866</v>
      </c>
      <c r="H365" s="162">
        <v>1.968</v>
      </c>
      <c r="L365" s="159"/>
      <c r="M365" s="163"/>
      <c r="T365" s="164"/>
      <c r="AT365" s="160" t="s">
        <v>259</v>
      </c>
      <c r="AU365" s="160" t="s">
        <v>88</v>
      </c>
      <c r="AV365" s="13" t="s">
        <v>88</v>
      </c>
      <c r="AW365" s="13" t="s">
        <v>27</v>
      </c>
      <c r="AX365" s="13" t="s">
        <v>72</v>
      </c>
      <c r="AY365" s="160" t="s">
        <v>157</v>
      </c>
    </row>
    <row r="366" spans="2:65" s="13" customFormat="1">
      <c r="B366" s="159"/>
      <c r="D366" s="154" t="s">
        <v>259</v>
      </c>
      <c r="E366" s="160" t="s">
        <v>1</v>
      </c>
      <c r="F366" s="161" t="s">
        <v>867</v>
      </c>
      <c r="H366" s="162">
        <v>1.518</v>
      </c>
      <c r="L366" s="159"/>
      <c r="M366" s="163"/>
      <c r="T366" s="164"/>
      <c r="AT366" s="160" t="s">
        <v>259</v>
      </c>
      <c r="AU366" s="160" t="s">
        <v>88</v>
      </c>
      <c r="AV366" s="13" t="s">
        <v>88</v>
      </c>
      <c r="AW366" s="13" t="s">
        <v>27</v>
      </c>
      <c r="AX366" s="13" t="s">
        <v>72</v>
      </c>
      <c r="AY366" s="160" t="s">
        <v>157</v>
      </c>
    </row>
    <row r="367" spans="2:65" s="14" customFormat="1">
      <c r="B367" s="165"/>
      <c r="D367" s="154" t="s">
        <v>259</v>
      </c>
      <c r="E367" s="166" t="s">
        <v>1</v>
      </c>
      <c r="F367" s="167" t="s">
        <v>265</v>
      </c>
      <c r="H367" s="168">
        <v>12.942</v>
      </c>
      <c r="L367" s="165"/>
      <c r="M367" s="169"/>
      <c r="T367" s="170"/>
      <c r="AT367" s="166" t="s">
        <v>259</v>
      </c>
      <c r="AU367" s="166" t="s">
        <v>88</v>
      </c>
      <c r="AV367" s="14" t="s">
        <v>164</v>
      </c>
      <c r="AW367" s="14" t="s">
        <v>27</v>
      </c>
      <c r="AX367" s="14" t="s">
        <v>80</v>
      </c>
      <c r="AY367" s="166" t="s">
        <v>157</v>
      </c>
    </row>
    <row r="368" spans="2:65" s="1" customFormat="1" ht="23.5" customHeight="1">
      <c r="B368" s="132"/>
      <c r="C368" s="133" t="s">
        <v>868</v>
      </c>
      <c r="D368" s="133" t="s">
        <v>160</v>
      </c>
      <c r="E368" s="134" t="s">
        <v>869</v>
      </c>
      <c r="F368" s="135" t="s">
        <v>870</v>
      </c>
      <c r="G368" s="136" t="s">
        <v>306</v>
      </c>
      <c r="H368" s="137">
        <v>12.942</v>
      </c>
      <c r="I368" s="901"/>
      <c r="J368" s="138">
        <f>ROUND(I368*H368,2)</f>
        <v>0</v>
      </c>
      <c r="K368" s="139"/>
      <c r="L368" s="28"/>
      <c r="M368" s="140" t="s">
        <v>1</v>
      </c>
      <c r="N368" s="141" t="s">
        <v>38</v>
      </c>
      <c r="O368" s="142">
        <v>0.22500000000000001</v>
      </c>
      <c r="P368" s="142">
        <f>O368*H368</f>
        <v>2.91195</v>
      </c>
      <c r="Q368" s="142">
        <v>0</v>
      </c>
      <c r="R368" s="142">
        <f>Q368*H368</f>
        <v>0</v>
      </c>
      <c r="S368" s="142">
        <v>0</v>
      </c>
      <c r="T368" s="143">
        <f>S368*H368</f>
        <v>0</v>
      </c>
      <c r="AR368" s="144" t="s">
        <v>164</v>
      </c>
      <c r="AT368" s="144" t="s">
        <v>160</v>
      </c>
      <c r="AU368" s="144" t="s">
        <v>88</v>
      </c>
      <c r="AY368" s="16" t="s">
        <v>157</v>
      </c>
      <c r="BE368" s="145">
        <f>IF(N368="základní",J368,0)</f>
        <v>0</v>
      </c>
      <c r="BF368" s="145">
        <f>IF(N368="snížená",J368,0)</f>
        <v>0</v>
      </c>
      <c r="BG368" s="145">
        <f>IF(N368="zákl. přenesená",J368,0)</f>
        <v>0</v>
      </c>
      <c r="BH368" s="145">
        <f>IF(N368="sníž. přenesená",J368,0)</f>
        <v>0</v>
      </c>
      <c r="BI368" s="145">
        <f>IF(N368="nulová",J368,0)</f>
        <v>0</v>
      </c>
      <c r="BJ368" s="16" t="s">
        <v>88</v>
      </c>
      <c r="BK368" s="145">
        <f>ROUND(I368*H368,2)</f>
        <v>0</v>
      </c>
      <c r="BL368" s="16" t="s">
        <v>164</v>
      </c>
      <c r="BM368" s="144" t="s">
        <v>871</v>
      </c>
    </row>
    <row r="369" spans="2:65" s="1" customFormat="1">
      <c r="B369" s="28"/>
      <c r="D369" s="150" t="s">
        <v>214</v>
      </c>
      <c r="F369" s="894" t="s">
        <v>872</v>
      </c>
      <c r="L369" s="28"/>
      <c r="M369" s="152"/>
      <c r="T369" s="52"/>
      <c r="AT369" s="16" t="s">
        <v>214</v>
      </c>
      <c r="AU369" s="16" t="s">
        <v>88</v>
      </c>
    </row>
    <row r="370" spans="2:65" s="1" customFormat="1" ht="23.5" customHeight="1">
      <c r="B370" s="132"/>
      <c r="C370" s="133" t="s">
        <v>873</v>
      </c>
      <c r="D370" s="133" t="s">
        <v>160</v>
      </c>
      <c r="E370" s="134" t="s">
        <v>874</v>
      </c>
      <c r="F370" s="135" t="s">
        <v>875</v>
      </c>
      <c r="G370" s="136" t="s">
        <v>306</v>
      </c>
      <c r="H370" s="137">
        <v>154</v>
      </c>
      <c r="I370" s="901"/>
      <c r="J370" s="138">
        <f>ROUND(I370*H370,2)</f>
        <v>0</v>
      </c>
      <c r="K370" s="139"/>
      <c r="L370" s="28"/>
      <c r="M370" s="140" t="s">
        <v>1</v>
      </c>
      <c r="N370" s="141" t="s">
        <v>38</v>
      </c>
      <c r="O370" s="142">
        <v>0.13300000000000001</v>
      </c>
      <c r="P370" s="142">
        <f>O370*H370</f>
        <v>20.481999999999999</v>
      </c>
      <c r="Q370" s="142">
        <v>8.94E-3</v>
      </c>
      <c r="R370" s="142">
        <f>Q370*H370</f>
        <v>1.37676</v>
      </c>
      <c r="S370" s="142">
        <v>0</v>
      </c>
      <c r="T370" s="143">
        <f>S370*H370</f>
        <v>0</v>
      </c>
      <c r="AR370" s="144" t="s">
        <v>164</v>
      </c>
      <c r="AT370" s="144" t="s">
        <v>160</v>
      </c>
      <c r="AU370" s="144" t="s">
        <v>88</v>
      </c>
      <c r="AY370" s="16" t="s">
        <v>157</v>
      </c>
      <c r="BE370" s="145">
        <f>IF(N370="základní",J370,0)</f>
        <v>0</v>
      </c>
      <c r="BF370" s="145">
        <f>IF(N370="snížená",J370,0)</f>
        <v>0</v>
      </c>
      <c r="BG370" s="145">
        <f>IF(N370="zákl. přenesená",J370,0)</f>
        <v>0</v>
      </c>
      <c r="BH370" s="145">
        <f>IF(N370="sníž. přenesená",J370,0)</f>
        <v>0</v>
      </c>
      <c r="BI370" s="145">
        <f>IF(N370="nulová",J370,0)</f>
        <v>0</v>
      </c>
      <c r="BJ370" s="16" t="s">
        <v>88</v>
      </c>
      <c r="BK370" s="145">
        <f>ROUND(I370*H370,2)</f>
        <v>0</v>
      </c>
      <c r="BL370" s="16" t="s">
        <v>164</v>
      </c>
      <c r="BM370" s="144" t="s">
        <v>876</v>
      </c>
    </row>
    <row r="371" spans="2:65" s="1" customFormat="1">
      <c r="B371" s="28"/>
      <c r="D371" s="150" t="s">
        <v>214</v>
      </c>
      <c r="F371" s="894" t="s">
        <v>877</v>
      </c>
      <c r="L371" s="28"/>
      <c r="M371" s="152"/>
      <c r="T371" s="52"/>
      <c r="AT371" s="16" t="s">
        <v>214</v>
      </c>
      <c r="AU371" s="16" t="s">
        <v>88</v>
      </c>
    </row>
    <row r="372" spans="2:65" s="13" customFormat="1">
      <c r="B372" s="159"/>
      <c r="D372" s="154" t="s">
        <v>259</v>
      </c>
      <c r="E372" s="160" t="s">
        <v>1</v>
      </c>
      <c r="F372" s="161" t="s">
        <v>878</v>
      </c>
      <c r="H372" s="162">
        <v>154</v>
      </c>
      <c r="L372" s="159"/>
      <c r="M372" s="163"/>
      <c r="T372" s="164"/>
      <c r="AT372" s="160" t="s">
        <v>259</v>
      </c>
      <c r="AU372" s="160" t="s">
        <v>88</v>
      </c>
      <c r="AV372" s="13" t="s">
        <v>88</v>
      </c>
      <c r="AW372" s="13" t="s">
        <v>27</v>
      </c>
      <c r="AX372" s="13" t="s">
        <v>80</v>
      </c>
      <c r="AY372" s="160" t="s">
        <v>157</v>
      </c>
    </row>
    <row r="373" spans="2:65" s="1" customFormat="1" ht="23.5" customHeight="1">
      <c r="B373" s="132"/>
      <c r="C373" s="133" t="s">
        <v>879</v>
      </c>
      <c r="D373" s="133" t="s">
        <v>160</v>
      </c>
      <c r="E373" s="134" t="s">
        <v>880</v>
      </c>
      <c r="F373" s="135" t="s">
        <v>881</v>
      </c>
      <c r="G373" s="136" t="s">
        <v>306</v>
      </c>
      <c r="H373" s="137">
        <v>154</v>
      </c>
      <c r="I373" s="901"/>
      <c r="J373" s="138">
        <f>ROUND(I373*H373,2)</f>
        <v>0</v>
      </c>
      <c r="K373" s="139"/>
      <c r="L373" s="28"/>
      <c r="M373" s="140" t="s">
        <v>1</v>
      </c>
      <c r="N373" s="141" t="s">
        <v>38</v>
      </c>
      <c r="O373" s="142">
        <v>0.16900000000000001</v>
      </c>
      <c r="P373" s="142">
        <f>O373*H373</f>
        <v>26.026000000000003</v>
      </c>
      <c r="Q373" s="142">
        <v>8.0999999999999996E-4</v>
      </c>
      <c r="R373" s="142">
        <f>Q373*H373</f>
        <v>0.12473999999999999</v>
      </c>
      <c r="S373" s="142">
        <v>0</v>
      </c>
      <c r="T373" s="143">
        <f>S373*H373</f>
        <v>0</v>
      </c>
      <c r="AR373" s="144" t="s">
        <v>164</v>
      </c>
      <c r="AT373" s="144" t="s">
        <v>160</v>
      </c>
      <c r="AU373" s="144" t="s">
        <v>88</v>
      </c>
      <c r="AY373" s="16" t="s">
        <v>157</v>
      </c>
      <c r="BE373" s="145">
        <f>IF(N373="základní",J373,0)</f>
        <v>0</v>
      </c>
      <c r="BF373" s="145">
        <f>IF(N373="snížená",J373,0)</f>
        <v>0</v>
      </c>
      <c r="BG373" s="145">
        <f>IF(N373="zákl. přenesená",J373,0)</f>
        <v>0</v>
      </c>
      <c r="BH373" s="145">
        <f>IF(N373="sníž. přenesená",J373,0)</f>
        <v>0</v>
      </c>
      <c r="BI373" s="145">
        <f>IF(N373="nulová",J373,0)</f>
        <v>0</v>
      </c>
      <c r="BJ373" s="16" t="s">
        <v>88</v>
      </c>
      <c r="BK373" s="145">
        <f>ROUND(I373*H373,2)</f>
        <v>0</v>
      </c>
      <c r="BL373" s="16" t="s">
        <v>164</v>
      </c>
      <c r="BM373" s="144" t="s">
        <v>882</v>
      </c>
    </row>
    <row r="374" spans="2:65" s="1" customFormat="1">
      <c r="B374" s="28"/>
      <c r="D374" s="150" t="s">
        <v>214</v>
      </c>
      <c r="F374" s="894" t="s">
        <v>883</v>
      </c>
      <c r="L374" s="28"/>
      <c r="M374" s="152"/>
      <c r="T374" s="52"/>
      <c r="AT374" s="16" t="s">
        <v>214</v>
      </c>
      <c r="AU374" s="16" t="s">
        <v>88</v>
      </c>
    </row>
    <row r="375" spans="2:65" s="13" customFormat="1">
      <c r="B375" s="159"/>
      <c r="D375" s="154" t="s">
        <v>259</v>
      </c>
      <c r="E375" s="160" t="s">
        <v>1</v>
      </c>
      <c r="F375" s="161" t="s">
        <v>878</v>
      </c>
      <c r="H375" s="162">
        <v>154</v>
      </c>
      <c r="L375" s="159"/>
      <c r="M375" s="163"/>
      <c r="T375" s="164"/>
      <c r="AT375" s="160" t="s">
        <v>259</v>
      </c>
      <c r="AU375" s="160" t="s">
        <v>88</v>
      </c>
      <c r="AV375" s="13" t="s">
        <v>88</v>
      </c>
      <c r="AW375" s="13" t="s">
        <v>27</v>
      </c>
      <c r="AX375" s="13" t="s">
        <v>80</v>
      </c>
      <c r="AY375" s="160" t="s">
        <v>157</v>
      </c>
    </row>
    <row r="376" spans="2:65" s="1" customFormat="1" ht="23.5" customHeight="1">
      <c r="B376" s="132"/>
      <c r="C376" s="133" t="s">
        <v>884</v>
      </c>
      <c r="D376" s="133" t="s">
        <v>160</v>
      </c>
      <c r="E376" s="134" t="s">
        <v>885</v>
      </c>
      <c r="F376" s="135" t="s">
        <v>886</v>
      </c>
      <c r="G376" s="136" t="s">
        <v>306</v>
      </c>
      <c r="H376" s="137">
        <v>154</v>
      </c>
      <c r="I376" s="901"/>
      <c r="J376" s="138">
        <f>ROUND(I376*H376,2)</f>
        <v>0</v>
      </c>
      <c r="K376" s="139"/>
      <c r="L376" s="28"/>
      <c r="M376" s="140" t="s">
        <v>1</v>
      </c>
      <c r="N376" s="141" t="s">
        <v>38</v>
      </c>
      <c r="O376" s="142">
        <v>0.08</v>
      </c>
      <c r="P376" s="142">
        <f>O376*H376</f>
        <v>12.32</v>
      </c>
      <c r="Q376" s="142">
        <v>0</v>
      </c>
      <c r="R376" s="142">
        <f>Q376*H376</f>
        <v>0</v>
      </c>
      <c r="S376" s="142">
        <v>0</v>
      </c>
      <c r="T376" s="143">
        <f>S376*H376</f>
        <v>0</v>
      </c>
      <c r="AR376" s="144" t="s">
        <v>164</v>
      </c>
      <c r="AT376" s="144" t="s">
        <v>160</v>
      </c>
      <c r="AU376" s="144" t="s">
        <v>88</v>
      </c>
      <c r="AY376" s="16" t="s">
        <v>157</v>
      </c>
      <c r="BE376" s="145">
        <f>IF(N376="základní",J376,0)</f>
        <v>0</v>
      </c>
      <c r="BF376" s="145">
        <f>IF(N376="snížená",J376,0)</f>
        <v>0</v>
      </c>
      <c r="BG376" s="145">
        <f>IF(N376="zákl. přenesená",J376,0)</f>
        <v>0</v>
      </c>
      <c r="BH376" s="145">
        <f>IF(N376="sníž. přenesená",J376,0)</f>
        <v>0</v>
      </c>
      <c r="BI376" s="145">
        <f>IF(N376="nulová",J376,0)</f>
        <v>0</v>
      </c>
      <c r="BJ376" s="16" t="s">
        <v>88</v>
      </c>
      <c r="BK376" s="145">
        <f>ROUND(I376*H376,2)</f>
        <v>0</v>
      </c>
      <c r="BL376" s="16" t="s">
        <v>164</v>
      </c>
      <c r="BM376" s="144" t="s">
        <v>887</v>
      </c>
    </row>
    <row r="377" spans="2:65" s="1" customFormat="1">
      <c r="B377" s="28"/>
      <c r="D377" s="150" t="s">
        <v>214</v>
      </c>
      <c r="F377" s="894" t="s">
        <v>888</v>
      </c>
      <c r="L377" s="28"/>
      <c r="M377" s="152"/>
      <c r="T377" s="52"/>
      <c r="AT377" s="16" t="s">
        <v>214</v>
      </c>
      <c r="AU377" s="16" t="s">
        <v>88</v>
      </c>
    </row>
    <row r="378" spans="2:65" s="1" customFormat="1" ht="23.5" customHeight="1">
      <c r="B378" s="132"/>
      <c r="C378" s="133" t="s">
        <v>889</v>
      </c>
      <c r="D378" s="133" t="s">
        <v>160</v>
      </c>
      <c r="E378" s="134" t="s">
        <v>890</v>
      </c>
      <c r="F378" s="135" t="s">
        <v>891</v>
      </c>
      <c r="G378" s="136" t="s">
        <v>306</v>
      </c>
      <c r="H378" s="137">
        <v>9.4559999999999995</v>
      </c>
      <c r="I378" s="901"/>
      <c r="J378" s="138">
        <f>ROUND(I378*H378,2)</f>
        <v>0</v>
      </c>
      <c r="K378" s="139"/>
      <c r="L378" s="28"/>
      <c r="M378" s="140" t="s">
        <v>1</v>
      </c>
      <c r="N378" s="141" t="s">
        <v>38</v>
      </c>
      <c r="O378" s="142">
        <v>0.20899999999999999</v>
      </c>
      <c r="P378" s="142">
        <f>O378*H378</f>
        <v>1.9763039999999998</v>
      </c>
      <c r="Q378" s="142">
        <v>9.2000000000000003E-4</v>
      </c>
      <c r="R378" s="142">
        <f>Q378*H378</f>
        <v>8.6995200000000005E-3</v>
      </c>
      <c r="S378" s="142">
        <v>0</v>
      </c>
      <c r="T378" s="143">
        <f>S378*H378</f>
        <v>0</v>
      </c>
      <c r="AR378" s="144" t="s">
        <v>164</v>
      </c>
      <c r="AT378" s="144" t="s">
        <v>160</v>
      </c>
      <c r="AU378" s="144" t="s">
        <v>88</v>
      </c>
      <c r="AY378" s="16" t="s">
        <v>157</v>
      </c>
      <c r="BE378" s="145">
        <f>IF(N378="základní",J378,0)</f>
        <v>0</v>
      </c>
      <c r="BF378" s="145">
        <f>IF(N378="snížená",J378,0)</f>
        <v>0</v>
      </c>
      <c r="BG378" s="145">
        <f>IF(N378="zákl. přenesená",J378,0)</f>
        <v>0</v>
      </c>
      <c r="BH378" s="145">
        <f>IF(N378="sníž. přenesená",J378,0)</f>
        <v>0</v>
      </c>
      <c r="BI378" s="145">
        <f>IF(N378="nulová",J378,0)</f>
        <v>0</v>
      </c>
      <c r="BJ378" s="16" t="s">
        <v>88</v>
      </c>
      <c r="BK378" s="145">
        <f>ROUND(I378*H378,2)</f>
        <v>0</v>
      </c>
      <c r="BL378" s="16" t="s">
        <v>164</v>
      </c>
      <c r="BM378" s="144" t="s">
        <v>892</v>
      </c>
    </row>
    <row r="379" spans="2:65" s="1" customFormat="1">
      <c r="B379" s="28"/>
      <c r="D379" s="150" t="s">
        <v>214</v>
      </c>
      <c r="F379" s="894" t="s">
        <v>893</v>
      </c>
      <c r="L379" s="28"/>
      <c r="M379" s="152"/>
      <c r="T379" s="52"/>
      <c r="AT379" s="16" t="s">
        <v>214</v>
      </c>
      <c r="AU379" s="16" t="s">
        <v>88</v>
      </c>
    </row>
    <row r="380" spans="2:65" s="13" customFormat="1">
      <c r="B380" s="159"/>
      <c r="D380" s="154" t="s">
        <v>259</v>
      </c>
      <c r="E380" s="160" t="s">
        <v>1</v>
      </c>
      <c r="F380" s="161" t="s">
        <v>865</v>
      </c>
      <c r="H380" s="162">
        <v>9.4559999999999995</v>
      </c>
      <c r="L380" s="159"/>
      <c r="M380" s="163"/>
      <c r="T380" s="164"/>
      <c r="AT380" s="160" t="s">
        <v>259</v>
      </c>
      <c r="AU380" s="160" t="s">
        <v>88</v>
      </c>
      <c r="AV380" s="13" t="s">
        <v>88</v>
      </c>
      <c r="AW380" s="13" t="s">
        <v>27</v>
      </c>
      <c r="AX380" s="13" t="s">
        <v>72</v>
      </c>
      <c r="AY380" s="160" t="s">
        <v>157</v>
      </c>
    </row>
    <row r="381" spans="2:65" s="14" customFormat="1">
      <c r="B381" s="165"/>
      <c r="D381" s="154" t="s">
        <v>259</v>
      </c>
      <c r="E381" s="166" t="s">
        <v>1</v>
      </c>
      <c r="F381" s="167" t="s">
        <v>265</v>
      </c>
      <c r="H381" s="168">
        <v>9.4559999999999995</v>
      </c>
      <c r="L381" s="165"/>
      <c r="M381" s="169"/>
      <c r="T381" s="170"/>
      <c r="AT381" s="166" t="s">
        <v>259</v>
      </c>
      <c r="AU381" s="166" t="s">
        <v>88</v>
      </c>
      <c r="AV381" s="14" t="s">
        <v>164</v>
      </c>
      <c r="AW381" s="14" t="s">
        <v>27</v>
      </c>
      <c r="AX381" s="14" t="s">
        <v>80</v>
      </c>
      <c r="AY381" s="166" t="s">
        <v>157</v>
      </c>
    </row>
    <row r="382" spans="2:65" s="1" customFormat="1" ht="23.5" customHeight="1">
      <c r="B382" s="132"/>
      <c r="C382" s="133" t="s">
        <v>894</v>
      </c>
      <c r="D382" s="133" t="s">
        <v>160</v>
      </c>
      <c r="E382" s="134" t="s">
        <v>895</v>
      </c>
      <c r="F382" s="135" t="s">
        <v>896</v>
      </c>
      <c r="G382" s="136" t="s">
        <v>306</v>
      </c>
      <c r="H382" s="137">
        <v>9.4559999999999995</v>
      </c>
      <c r="I382" s="901"/>
      <c r="J382" s="138">
        <f>ROUND(I382*H382,2)</f>
        <v>0</v>
      </c>
      <c r="K382" s="139"/>
      <c r="L382" s="28"/>
      <c r="M382" s="140" t="s">
        <v>1</v>
      </c>
      <c r="N382" s="141" t="s">
        <v>38</v>
      </c>
      <c r="O382" s="142">
        <v>0.121</v>
      </c>
      <c r="P382" s="142">
        <f>O382*H382</f>
        <v>1.1441759999999999</v>
      </c>
      <c r="Q382" s="142">
        <v>0</v>
      </c>
      <c r="R382" s="142">
        <f>Q382*H382</f>
        <v>0</v>
      </c>
      <c r="S382" s="142">
        <v>0</v>
      </c>
      <c r="T382" s="143">
        <f>S382*H382</f>
        <v>0</v>
      </c>
      <c r="AR382" s="144" t="s">
        <v>164</v>
      </c>
      <c r="AT382" s="144" t="s">
        <v>160</v>
      </c>
      <c r="AU382" s="144" t="s">
        <v>88</v>
      </c>
      <c r="AY382" s="16" t="s">
        <v>157</v>
      </c>
      <c r="BE382" s="145">
        <f>IF(N382="základní",J382,0)</f>
        <v>0</v>
      </c>
      <c r="BF382" s="145">
        <f>IF(N382="snížená",J382,0)</f>
        <v>0</v>
      </c>
      <c r="BG382" s="145">
        <f>IF(N382="zákl. přenesená",J382,0)</f>
        <v>0</v>
      </c>
      <c r="BH382" s="145">
        <f>IF(N382="sníž. přenesená",J382,0)</f>
        <v>0</v>
      </c>
      <c r="BI382" s="145">
        <f>IF(N382="nulová",J382,0)</f>
        <v>0</v>
      </c>
      <c r="BJ382" s="16" t="s">
        <v>88</v>
      </c>
      <c r="BK382" s="145">
        <f>ROUND(I382*H382,2)</f>
        <v>0</v>
      </c>
      <c r="BL382" s="16" t="s">
        <v>164</v>
      </c>
      <c r="BM382" s="144" t="s">
        <v>897</v>
      </c>
    </row>
    <row r="383" spans="2:65" s="1" customFormat="1">
      <c r="B383" s="28"/>
      <c r="D383" s="150" t="s">
        <v>214</v>
      </c>
      <c r="F383" s="894" t="s">
        <v>898</v>
      </c>
      <c r="L383" s="28"/>
      <c r="M383" s="152"/>
      <c r="T383" s="52"/>
      <c r="AT383" s="16" t="s">
        <v>214</v>
      </c>
      <c r="AU383" s="16" t="s">
        <v>88</v>
      </c>
    </row>
    <row r="384" spans="2:65" s="1" customFormat="1" ht="21" customHeight="1">
      <c r="B384" s="132"/>
      <c r="C384" s="133" t="s">
        <v>899</v>
      </c>
      <c r="D384" s="133" t="s">
        <v>160</v>
      </c>
      <c r="E384" s="134" t="s">
        <v>900</v>
      </c>
      <c r="F384" s="135" t="s">
        <v>901</v>
      </c>
      <c r="G384" s="136" t="s">
        <v>306</v>
      </c>
      <c r="H384" s="137">
        <v>11.423999999999999</v>
      </c>
      <c r="I384" s="901"/>
      <c r="J384" s="138">
        <f>ROUND(I384*H384,2)</f>
        <v>0</v>
      </c>
      <c r="K384" s="139"/>
      <c r="L384" s="28"/>
      <c r="M384" s="140" t="s">
        <v>1</v>
      </c>
      <c r="N384" s="141" t="s">
        <v>38</v>
      </c>
      <c r="O384" s="142">
        <v>0.08</v>
      </c>
      <c r="P384" s="142">
        <f>O384*H384</f>
        <v>0.91391999999999995</v>
      </c>
      <c r="Q384" s="142">
        <v>3.2000000000000002E-3</v>
      </c>
      <c r="R384" s="142">
        <f>Q384*H384</f>
        <v>3.65568E-2</v>
      </c>
      <c r="S384" s="142">
        <v>0</v>
      </c>
      <c r="T384" s="143">
        <f>S384*H384</f>
        <v>0</v>
      </c>
      <c r="AR384" s="144" t="s">
        <v>164</v>
      </c>
      <c r="AT384" s="144" t="s">
        <v>160</v>
      </c>
      <c r="AU384" s="144" t="s">
        <v>88</v>
      </c>
      <c r="AY384" s="16" t="s">
        <v>157</v>
      </c>
      <c r="BE384" s="145">
        <f>IF(N384="základní",J384,0)</f>
        <v>0</v>
      </c>
      <c r="BF384" s="145">
        <f>IF(N384="snížená",J384,0)</f>
        <v>0</v>
      </c>
      <c r="BG384" s="145">
        <f>IF(N384="zákl. přenesená",J384,0)</f>
        <v>0</v>
      </c>
      <c r="BH384" s="145">
        <f>IF(N384="sníž. přenesená",J384,0)</f>
        <v>0</v>
      </c>
      <c r="BI384" s="145">
        <f>IF(N384="nulová",J384,0)</f>
        <v>0</v>
      </c>
      <c r="BJ384" s="16" t="s">
        <v>88</v>
      </c>
      <c r="BK384" s="145">
        <f>ROUND(I384*H384,2)</f>
        <v>0</v>
      </c>
      <c r="BL384" s="16" t="s">
        <v>164</v>
      </c>
      <c r="BM384" s="144" t="s">
        <v>902</v>
      </c>
    </row>
    <row r="385" spans="2:65" s="1" customFormat="1">
      <c r="B385" s="28"/>
      <c r="D385" s="150" t="s">
        <v>214</v>
      </c>
      <c r="F385" s="894" t="s">
        <v>903</v>
      </c>
      <c r="L385" s="28"/>
      <c r="M385" s="152"/>
      <c r="T385" s="52"/>
      <c r="AT385" s="16" t="s">
        <v>214</v>
      </c>
      <c r="AU385" s="16" t="s">
        <v>88</v>
      </c>
    </row>
    <row r="386" spans="2:65" s="13" customFormat="1">
      <c r="B386" s="159"/>
      <c r="D386" s="154" t="s">
        <v>259</v>
      </c>
      <c r="E386" s="160" t="s">
        <v>1</v>
      </c>
      <c r="F386" s="161" t="s">
        <v>865</v>
      </c>
      <c r="H386" s="162">
        <v>9.4559999999999995</v>
      </c>
      <c r="L386" s="159"/>
      <c r="M386" s="163"/>
      <c r="T386" s="164"/>
      <c r="AT386" s="160" t="s">
        <v>259</v>
      </c>
      <c r="AU386" s="160" t="s">
        <v>88</v>
      </c>
      <c r="AV386" s="13" t="s">
        <v>88</v>
      </c>
      <c r="AW386" s="13" t="s">
        <v>27</v>
      </c>
      <c r="AX386" s="13" t="s">
        <v>72</v>
      </c>
      <c r="AY386" s="160" t="s">
        <v>157</v>
      </c>
    </row>
    <row r="387" spans="2:65" s="13" customFormat="1">
      <c r="B387" s="159"/>
      <c r="D387" s="154" t="s">
        <v>259</v>
      </c>
      <c r="E387" s="160" t="s">
        <v>1</v>
      </c>
      <c r="F387" s="161" t="s">
        <v>866</v>
      </c>
      <c r="H387" s="162">
        <v>1.968</v>
      </c>
      <c r="L387" s="159"/>
      <c r="M387" s="163"/>
      <c r="T387" s="164"/>
      <c r="AT387" s="160" t="s">
        <v>259</v>
      </c>
      <c r="AU387" s="160" t="s">
        <v>88</v>
      </c>
      <c r="AV387" s="13" t="s">
        <v>88</v>
      </c>
      <c r="AW387" s="13" t="s">
        <v>27</v>
      </c>
      <c r="AX387" s="13" t="s">
        <v>72</v>
      </c>
      <c r="AY387" s="160" t="s">
        <v>157</v>
      </c>
    </row>
    <row r="388" spans="2:65" s="14" customFormat="1">
      <c r="B388" s="165"/>
      <c r="D388" s="154" t="s">
        <v>259</v>
      </c>
      <c r="E388" s="166" t="s">
        <v>1</v>
      </c>
      <c r="F388" s="167" t="s">
        <v>265</v>
      </c>
      <c r="H388" s="168">
        <v>11.423999999999999</v>
      </c>
      <c r="L388" s="165"/>
      <c r="M388" s="169"/>
      <c r="T388" s="170"/>
      <c r="AT388" s="166" t="s">
        <v>259</v>
      </c>
      <c r="AU388" s="166" t="s">
        <v>88</v>
      </c>
      <c r="AV388" s="14" t="s">
        <v>164</v>
      </c>
      <c r="AW388" s="14" t="s">
        <v>27</v>
      </c>
      <c r="AX388" s="14" t="s">
        <v>80</v>
      </c>
      <c r="AY388" s="166" t="s">
        <v>157</v>
      </c>
    </row>
    <row r="389" spans="2:65" s="1" customFormat="1" ht="16.399999999999999" customHeight="1">
      <c r="B389" s="132"/>
      <c r="C389" s="133" t="s">
        <v>904</v>
      </c>
      <c r="D389" s="133" t="s">
        <v>160</v>
      </c>
      <c r="E389" s="134" t="s">
        <v>905</v>
      </c>
      <c r="F389" s="135" t="s">
        <v>906</v>
      </c>
      <c r="G389" s="136" t="s">
        <v>276</v>
      </c>
      <c r="H389" s="137">
        <v>0.22800000000000001</v>
      </c>
      <c r="I389" s="901"/>
      <c r="J389" s="138">
        <f>ROUND(I389*H389,2)</f>
        <v>0</v>
      </c>
      <c r="K389" s="139"/>
      <c r="L389" s="28"/>
      <c r="M389" s="140" t="s">
        <v>1</v>
      </c>
      <c r="N389" s="141" t="s">
        <v>38</v>
      </c>
      <c r="O389" s="142">
        <v>28.943000000000001</v>
      </c>
      <c r="P389" s="142">
        <f>O389*H389</f>
        <v>6.5990040000000008</v>
      </c>
      <c r="Q389" s="142">
        <v>1.0501400000000001</v>
      </c>
      <c r="R389" s="142">
        <f>Q389*H389</f>
        <v>0.23943192000000002</v>
      </c>
      <c r="S389" s="142">
        <v>0</v>
      </c>
      <c r="T389" s="143">
        <f>S389*H389</f>
        <v>0</v>
      </c>
      <c r="AR389" s="144" t="s">
        <v>164</v>
      </c>
      <c r="AT389" s="144" t="s">
        <v>160</v>
      </c>
      <c r="AU389" s="144" t="s">
        <v>88</v>
      </c>
      <c r="AY389" s="16" t="s">
        <v>157</v>
      </c>
      <c r="BE389" s="145">
        <f>IF(N389="základní",J389,0)</f>
        <v>0</v>
      </c>
      <c r="BF389" s="145">
        <f>IF(N389="snížená",J389,0)</f>
        <v>0</v>
      </c>
      <c r="BG389" s="145">
        <f>IF(N389="zákl. přenesená",J389,0)</f>
        <v>0</v>
      </c>
      <c r="BH389" s="145">
        <f>IF(N389="sníž. přenesená",J389,0)</f>
        <v>0</v>
      </c>
      <c r="BI389" s="145">
        <f>IF(N389="nulová",J389,0)</f>
        <v>0</v>
      </c>
      <c r="BJ389" s="16" t="s">
        <v>88</v>
      </c>
      <c r="BK389" s="145">
        <f>ROUND(I389*H389,2)</f>
        <v>0</v>
      </c>
      <c r="BL389" s="16" t="s">
        <v>164</v>
      </c>
      <c r="BM389" s="144" t="s">
        <v>907</v>
      </c>
    </row>
    <row r="390" spans="2:65" s="1" customFormat="1">
      <c r="B390" s="28"/>
      <c r="D390" s="150" t="s">
        <v>214</v>
      </c>
      <c r="F390" s="894" t="s">
        <v>908</v>
      </c>
      <c r="L390" s="28"/>
      <c r="M390" s="152"/>
      <c r="T390" s="52"/>
      <c r="AT390" s="16" t="s">
        <v>214</v>
      </c>
      <c r="AU390" s="16" t="s">
        <v>88</v>
      </c>
    </row>
    <row r="391" spans="2:65" s="13" customFormat="1">
      <c r="B391" s="159"/>
      <c r="D391" s="154" t="s">
        <v>259</v>
      </c>
      <c r="E391" s="160" t="s">
        <v>1</v>
      </c>
      <c r="F391" s="161" t="s">
        <v>909</v>
      </c>
      <c r="H391" s="162">
        <v>9.0999999999999998E-2</v>
      </c>
      <c r="L391" s="159"/>
      <c r="M391" s="163"/>
      <c r="T391" s="164"/>
      <c r="AT391" s="160" t="s">
        <v>259</v>
      </c>
      <c r="AU391" s="160" t="s">
        <v>88</v>
      </c>
      <c r="AV391" s="13" t="s">
        <v>88</v>
      </c>
      <c r="AW391" s="13" t="s">
        <v>27</v>
      </c>
      <c r="AX391" s="13" t="s">
        <v>72</v>
      </c>
      <c r="AY391" s="160" t="s">
        <v>157</v>
      </c>
    </row>
    <row r="392" spans="2:65" s="13" customFormat="1">
      <c r="B392" s="159"/>
      <c r="D392" s="154" t="s">
        <v>259</v>
      </c>
      <c r="E392" s="160" t="s">
        <v>1</v>
      </c>
      <c r="F392" s="161" t="s">
        <v>910</v>
      </c>
      <c r="H392" s="162">
        <v>0.13700000000000001</v>
      </c>
      <c r="L392" s="159"/>
      <c r="M392" s="163"/>
      <c r="T392" s="164"/>
      <c r="AT392" s="160" t="s">
        <v>259</v>
      </c>
      <c r="AU392" s="160" t="s">
        <v>88</v>
      </c>
      <c r="AV392" s="13" t="s">
        <v>88</v>
      </c>
      <c r="AW392" s="13" t="s">
        <v>27</v>
      </c>
      <c r="AX392" s="13" t="s">
        <v>72</v>
      </c>
      <c r="AY392" s="160" t="s">
        <v>157</v>
      </c>
    </row>
    <row r="393" spans="2:65" s="14" customFormat="1">
      <c r="B393" s="165"/>
      <c r="D393" s="154" t="s">
        <v>259</v>
      </c>
      <c r="E393" s="166" t="s">
        <v>1</v>
      </c>
      <c r="F393" s="167" t="s">
        <v>265</v>
      </c>
      <c r="H393" s="168">
        <v>0.22800000000000001</v>
      </c>
      <c r="L393" s="165"/>
      <c r="M393" s="169"/>
      <c r="T393" s="170"/>
      <c r="AT393" s="166" t="s">
        <v>259</v>
      </c>
      <c r="AU393" s="166" t="s">
        <v>88</v>
      </c>
      <c r="AV393" s="14" t="s">
        <v>164</v>
      </c>
      <c r="AW393" s="14" t="s">
        <v>27</v>
      </c>
      <c r="AX393" s="14" t="s">
        <v>80</v>
      </c>
      <c r="AY393" s="166" t="s">
        <v>157</v>
      </c>
    </row>
    <row r="394" spans="2:65" s="11" customFormat="1" ht="22.9" customHeight="1">
      <c r="B394" s="121"/>
      <c r="D394" s="122" t="s">
        <v>71</v>
      </c>
      <c r="E394" s="130" t="s">
        <v>169</v>
      </c>
      <c r="F394" s="130" t="s">
        <v>311</v>
      </c>
      <c r="J394" s="131">
        <f>BK394</f>
        <v>0</v>
      </c>
      <c r="L394" s="121"/>
      <c r="M394" s="125"/>
      <c r="P394" s="126">
        <f>SUM(P395:P532)</f>
        <v>1157.097712</v>
      </c>
      <c r="R394" s="126">
        <f>SUM(R395:R532)</f>
        <v>76.926998159999997</v>
      </c>
      <c r="T394" s="127">
        <f>SUM(T395:T532)</f>
        <v>0</v>
      </c>
      <c r="AR394" s="122" t="s">
        <v>80</v>
      </c>
      <c r="AT394" s="128" t="s">
        <v>71</v>
      </c>
      <c r="AU394" s="128" t="s">
        <v>80</v>
      </c>
      <c r="AY394" s="122" t="s">
        <v>157</v>
      </c>
      <c r="BK394" s="129">
        <f>SUM(BK395:BK532)</f>
        <v>0</v>
      </c>
    </row>
    <row r="395" spans="2:65" s="1" customFormat="1" ht="23.5" customHeight="1">
      <c r="B395" s="132"/>
      <c r="C395" s="133" t="s">
        <v>911</v>
      </c>
      <c r="D395" s="133" t="s">
        <v>160</v>
      </c>
      <c r="E395" s="134" t="s">
        <v>912</v>
      </c>
      <c r="F395" s="135" t="s">
        <v>913</v>
      </c>
      <c r="G395" s="136" t="s">
        <v>306</v>
      </c>
      <c r="H395" s="137">
        <v>102.41</v>
      </c>
      <c r="I395" s="901"/>
      <c r="J395" s="138">
        <f>ROUND(I395*H395,2)</f>
        <v>0</v>
      </c>
      <c r="K395" s="139"/>
      <c r="L395" s="28"/>
      <c r="M395" s="140" t="s">
        <v>1</v>
      </c>
      <c r="N395" s="141" t="s">
        <v>38</v>
      </c>
      <c r="O395" s="142">
        <v>0.14799999999999999</v>
      </c>
      <c r="P395" s="142">
        <f>O395*H395</f>
        <v>15.156679999999998</v>
      </c>
      <c r="Q395" s="142">
        <v>2.5999999999999998E-4</v>
      </c>
      <c r="R395" s="142">
        <f>Q395*H395</f>
        <v>2.6626599999999997E-2</v>
      </c>
      <c r="S395" s="142">
        <v>0</v>
      </c>
      <c r="T395" s="143">
        <f>S395*H395</f>
        <v>0</v>
      </c>
      <c r="AR395" s="144" t="s">
        <v>164</v>
      </c>
      <c r="AT395" s="144" t="s">
        <v>160</v>
      </c>
      <c r="AU395" s="144" t="s">
        <v>88</v>
      </c>
      <c r="AY395" s="16" t="s">
        <v>157</v>
      </c>
      <c r="BE395" s="145">
        <f>IF(N395="základní",J395,0)</f>
        <v>0</v>
      </c>
      <c r="BF395" s="145">
        <f>IF(N395="snížená",J395,0)</f>
        <v>0</v>
      </c>
      <c r="BG395" s="145">
        <f>IF(N395="zákl. přenesená",J395,0)</f>
        <v>0</v>
      </c>
      <c r="BH395" s="145">
        <f>IF(N395="sníž. přenesená",J395,0)</f>
        <v>0</v>
      </c>
      <c r="BI395" s="145">
        <f>IF(N395="nulová",J395,0)</f>
        <v>0</v>
      </c>
      <c r="BJ395" s="16" t="s">
        <v>88</v>
      </c>
      <c r="BK395" s="145">
        <f>ROUND(I395*H395,2)</f>
        <v>0</v>
      </c>
      <c r="BL395" s="16" t="s">
        <v>164</v>
      </c>
      <c r="BM395" s="144" t="s">
        <v>914</v>
      </c>
    </row>
    <row r="396" spans="2:65" s="1" customFormat="1">
      <c r="B396" s="28"/>
      <c r="D396" s="150" t="s">
        <v>214</v>
      </c>
      <c r="F396" s="894" t="s">
        <v>915</v>
      </c>
      <c r="L396" s="28"/>
      <c r="M396" s="152"/>
      <c r="T396" s="52"/>
      <c r="AT396" s="16" t="s">
        <v>214</v>
      </c>
      <c r="AU396" s="16" t="s">
        <v>88</v>
      </c>
    </row>
    <row r="397" spans="2:65" s="13" customFormat="1">
      <c r="B397" s="159"/>
      <c r="D397" s="154" t="s">
        <v>259</v>
      </c>
      <c r="E397" s="160" t="s">
        <v>1</v>
      </c>
      <c r="F397" s="161" t="s">
        <v>559</v>
      </c>
      <c r="H397" s="162">
        <v>102.41</v>
      </c>
      <c r="L397" s="159"/>
      <c r="M397" s="163"/>
      <c r="T397" s="164"/>
      <c r="AT397" s="160" t="s">
        <v>259</v>
      </c>
      <c r="AU397" s="160" t="s">
        <v>88</v>
      </c>
      <c r="AV397" s="13" t="s">
        <v>88</v>
      </c>
      <c r="AW397" s="13" t="s">
        <v>27</v>
      </c>
      <c r="AX397" s="13" t="s">
        <v>80</v>
      </c>
      <c r="AY397" s="160" t="s">
        <v>157</v>
      </c>
    </row>
    <row r="398" spans="2:65" s="1" customFormat="1" ht="23.5" customHeight="1">
      <c r="B398" s="132"/>
      <c r="C398" s="133" t="s">
        <v>916</v>
      </c>
      <c r="D398" s="133" t="s">
        <v>160</v>
      </c>
      <c r="E398" s="134" t="s">
        <v>917</v>
      </c>
      <c r="F398" s="135" t="s">
        <v>918</v>
      </c>
      <c r="G398" s="136" t="s">
        <v>306</v>
      </c>
      <c r="H398" s="137">
        <v>102.41</v>
      </c>
      <c r="I398" s="901"/>
      <c r="J398" s="138">
        <f>ROUND(I398*H398,2)</f>
        <v>0</v>
      </c>
      <c r="K398" s="139"/>
      <c r="L398" s="28"/>
      <c r="M398" s="140" t="s">
        <v>1</v>
      </c>
      <c r="N398" s="141" t="s">
        <v>38</v>
      </c>
      <c r="O398" s="142">
        <v>0.56999999999999995</v>
      </c>
      <c r="P398" s="142">
        <f>O398*H398</f>
        <v>58.373699999999992</v>
      </c>
      <c r="Q398" s="142">
        <v>1.8380000000000001E-2</v>
      </c>
      <c r="R398" s="142">
        <f>Q398*H398</f>
        <v>1.8822958000000001</v>
      </c>
      <c r="S398" s="142">
        <v>0</v>
      </c>
      <c r="T398" s="143">
        <f>S398*H398</f>
        <v>0</v>
      </c>
      <c r="AR398" s="144" t="s">
        <v>164</v>
      </c>
      <c r="AT398" s="144" t="s">
        <v>160</v>
      </c>
      <c r="AU398" s="144" t="s">
        <v>88</v>
      </c>
      <c r="AY398" s="16" t="s">
        <v>157</v>
      </c>
      <c r="BE398" s="145">
        <f>IF(N398="základní",J398,0)</f>
        <v>0</v>
      </c>
      <c r="BF398" s="145">
        <f>IF(N398="snížená",J398,0)</f>
        <v>0</v>
      </c>
      <c r="BG398" s="145">
        <f>IF(N398="zákl. přenesená",J398,0)</f>
        <v>0</v>
      </c>
      <c r="BH398" s="145">
        <f>IF(N398="sníž. přenesená",J398,0)</f>
        <v>0</v>
      </c>
      <c r="BI398" s="145">
        <f>IF(N398="nulová",J398,0)</f>
        <v>0</v>
      </c>
      <c r="BJ398" s="16" t="s">
        <v>88</v>
      </c>
      <c r="BK398" s="145">
        <f>ROUND(I398*H398,2)</f>
        <v>0</v>
      </c>
      <c r="BL398" s="16" t="s">
        <v>164</v>
      </c>
      <c r="BM398" s="144" t="s">
        <v>919</v>
      </c>
    </row>
    <row r="399" spans="2:65" s="1" customFormat="1">
      <c r="B399" s="28"/>
      <c r="D399" s="150" t="s">
        <v>214</v>
      </c>
      <c r="F399" s="894" t="s">
        <v>920</v>
      </c>
      <c r="L399" s="28"/>
      <c r="M399" s="152"/>
      <c r="T399" s="52"/>
      <c r="AT399" s="16" t="s">
        <v>214</v>
      </c>
      <c r="AU399" s="16" t="s">
        <v>88</v>
      </c>
    </row>
    <row r="400" spans="2:65" s="13" customFormat="1">
      <c r="B400" s="159"/>
      <c r="D400" s="154" t="s">
        <v>259</v>
      </c>
      <c r="E400" s="160" t="s">
        <v>1</v>
      </c>
      <c r="F400" s="161" t="s">
        <v>921</v>
      </c>
      <c r="H400" s="162">
        <v>102.41</v>
      </c>
      <c r="L400" s="159"/>
      <c r="M400" s="163"/>
      <c r="T400" s="164"/>
      <c r="AT400" s="160" t="s">
        <v>259</v>
      </c>
      <c r="AU400" s="160" t="s">
        <v>88</v>
      </c>
      <c r="AV400" s="13" t="s">
        <v>88</v>
      </c>
      <c r="AW400" s="13" t="s">
        <v>27</v>
      </c>
      <c r="AX400" s="13" t="s">
        <v>72</v>
      </c>
      <c r="AY400" s="160" t="s">
        <v>157</v>
      </c>
    </row>
    <row r="401" spans="2:65" s="14" customFormat="1">
      <c r="B401" s="165"/>
      <c r="D401" s="154" t="s">
        <v>259</v>
      </c>
      <c r="E401" s="166" t="s">
        <v>559</v>
      </c>
      <c r="F401" s="167" t="s">
        <v>265</v>
      </c>
      <c r="H401" s="168">
        <v>102.41</v>
      </c>
      <c r="L401" s="165"/>
      <c r="M401" s="169"/>
      <c r="T401" s="170"/>
      <c r="AT401" s="166" t="s">
        <v>259</v>
      </c>
      <c r="AU401" s="166" t="s">
        <v>88</v>
      </c>
      <c r="AV401" s="14" t="s">
        <v>164</v>
      </c>
      <c r="AW401" s="14" t="s">
        <v>27</v>
      </c>
      <c r="AX401" s="14" t="s">
        <v>80</v>
      </c>
      <c r="AY401" s="166" t="s">
        <v>157</v>
      </c>
    </row>
    <row r="402" spans="2:65" s="1" customFormat="1" ht="23.5" customHeight="1">
      <c r="B402" s="132"/>
      <c r="C402" s="133" t="s">
        <v>922</v>
      </c>
      <c r="D402" s="133" t="s">
        <v>160</v>
      </c>
      <c r="E402" s="134" t="s">
        <v>923</v>
      </c>
      <c r="F402" s="135" t="s">
        <v>924</v>
      </c>
      <c r="G402" s="136" t="s">
        <v>228</v>
      </c>
      <c r="H402" s="137">
        <v>2</v>
      </c>
      <c r="I402" s="901"/>
      <c r="J402" s="138">
        <f>ROUND(I402*H402,2)</f>
        <v>0</v>
      </c>
      <c r="K402" s="139"/>
      <c r="L402" s="28"/>
      <c r="M402" s="140" t="s">
        <v>1</v>
      </c>
      <c r="N402" s="141" t="s">
        <v>38</v>
      </c>
      <c r="O402" s="142">
        <v>0.88800000000000001</v>
      </c>
      <c r="P402" s="142">
        <f>O402*H402</f>
        <v>1.776</v>
      </c>
      <c r="Q402" s="142">
        <v>4.1500000000000002E-2</v>
      </c>
      <c r="R402" s="142">
        <f>Q402*H402</f>
        <v>8.3000000000000004E-2</v>
      </c>
      <c r="S402" s="142">
        <v>0</v>
      </c>
      <c r="T402" s="143">
        <f>S402*H402</f>
        <v>0</v>
      </c>
      <c r="AR402" s="144" t="s">
        <v>164</v>
      </c>
      <c r="AT402" s="144" t="s">
        <v>160</v>
      </c>
      <c r="AU402" s="144" t="s">
        <v>88</v>
      </c>
      <c r="AY402" s="16" t="s">
        <v>157</v>
      </c>
      <c r="BE402" s="145">
        <f>IF(N402="základní",J402,0)</f>
        <v>0</v>
      </c>
      <c r="BF402" s="145">
        <f>IF(N402="snížená",J402,0)</f>
        <v>0</v>
      </c>
      <c r="BG402" s="145">
        <f>IF(N402="zákl. přenesená",J402,0)</f>
        <v>0</v>
      </c>
      <c r="BH402" s="145">
        <f>IF(N402="sníž. přenesená",J402,0)</f>
        <v>0</v>
      </c>
      <c r="BI402" s="145">
        <f>IF(N402="nulová",J402,0)</f>
        <v>0</v>
      </c>
      <c r="BJ402" s="16" t="s">
        <v>88</v>
      </c>
      <c r="BK402" s="145">
        <f>ROUND(I402*H402,2)</f>
        <v>0</v>
      </c>
      <c r="BL402" s="16" t="s">
        <v>164</v>
      </c>
      <c r="BM402" s="144" t="s">
        <v>925</v>
      </c>
    </row>
    <row r="403" spans="2:65" s="1" customFormat="1">
      <c r="B403" s="28"/>
      <c r="D403" s="150" t="s">
        <v>214</v>
      </c>
      <c r="F403" s="894" t="s">
        <v>926</v>
      </c>
      <c r="L403" s="28"/>
      <c r="M403" s="152"/>
      <c r="T403" s="52"/>
      <c r="AT403" s="16" t="s">
        <v>214</v>
      </c>
      <c r="AU403" s="16" t="s">
        <v>88</v>
      </c>
    </row>
    <row r="404" spans="2:65" s="1" customFormat="1" ht="23.5" customHeight="1">
      <c r="B404" s="132"/>
      <c r="C404" s="133" t="s">
        <v>927</v>
      </c>
      <c r="D404" s="133" t="s">
        <v>160</v>
      </c>
      <c r="E404" s="134" t="s">
        <v>928</v>
      </c>
      <c r="F404" s="135" t="s">
        <v>929</v>
      </c>
      <c r="G404" s="136" t="s">
        <v>228</v>
      </c>
      <c r="H404" s="137">
        <v>2</v>
      </c>
      <c r="I404" s="901"/>
      <c r="J404" s="138">
        <f>ROUND(I404*H404,2)</f>
        <v>0</v>
      </c>
      <c r="K404" s="139"/>
      <c r="L404" s="28"/>
      <c r="M404" s="140" t="s">
        <v>1</v>
      </c>
      <c r="N404" s="141" t="s">
        <v>38</v>
      </c>
      <c r="O404" s="142">
        <v>0.72499999999999998</v>
      </c>
      <c r="P404" s="142">
        <f>O404*H404</f>
        <v>1.45</v>
      </c>
      <c r="Q404" s="142">
        <v>4.1500000000000002E-2</v>
      </c>
      <c r="R404" s="142">
        <f>Q404*H404</f>
        <v>8.3000000000000004E-2</v>
      </c>
      <c r="S404" s="142">
        <v>0</v>
      </c>
      <c r="T404" s="143">
        <f>S404*H404</f>
        <v>0</v>
      </c>
      <c r="AR404" s="144" t="s">
        <v>164</v>
      </c>
      <c r="AT404" s="144" t="s">
        <v>160</v>
      </c>
      <c r="AU404" s="144" t="s">
        <v>88</v>
      </c>
      <c r="AY404" s="16" t="s">
        <v>157</v>
      </c>
      <c r="BE404" s="145">
        <f>IF(N404="základní",J404,0)</f>
        <v>0</v>
      </c>
      <c r="BF404" s="145">
        <f>IF(N404="snížená",J404,0)</f>
        <v>0</v>
      </c>
      <c r="BG404" s="145">
        <f>IF(N404="zákl. přenesená",J404,0)</f>
        <v>0</v>
      </c>
      <c r="BH404" s="145">
        <f>IF(N404="sníž. přenesená",J404,0)</f>
        <v>0</v>
      </c>
      <c r="BI404" s="145">
        <f>IF(N404="nulová",J404,0)</f>
        <v>0</v>
      </c>
      <c r="BJ404" s="16" t="s">
        <v>88</v>
      </c>
      <c r="BK404" s="145">
        <f>ROUND(I404*H404,2)</f>
        <v>0</v>
      </c>
      <c r="BL404" s="16" t="s">
        <v>164</v>
      </c>
      <c r="BM404" s="144" t="s">
        <v>930</v>
      </c>
    </row>
    <row r="405" spans="2:65" s="1" customFormat="1">
      <c r="B405" s="28"/>
      <c r="D405" s="150" t="s">
        <v>214</v>
      </c>
      <c r="F405" s="894" t="s">
        <v>931</v>
      </c>
      <c r="L405" s="28"/>
      <c r="M405" s="152"/>
      <c r="T405" s="52"/>
      <c r="AT405" s="16" t="s">
        <v>214</v>
      </c>
      <c r="AU405" s="16" t="s">
        <v>88</v>
      </c>
    </row>
    <row r="406" spans="2:65" s="1" customFormat="1" ht="23.5" customHeight="1">
      <c r="B406" s="132"/>
      <c r="C406" s="133" t="s">
        <v>932</v>
      </c>
      <c r="D406" s="133" t="s">
        <v>160</v>
      </c>
      <c r="E406" s="134" t="s">
        <v>933</v>
      </c>
      <c r="F406" s="135" t="s">
        <v>934</v>
      </c>
      <c r="G406" s="136" t="s">
        <v>228</v>
      </c>
      <c r="H406" s="137">
        <v>4</v>
      </c>
      <c r="I406" s="901"/>
      <c r="J406" s="138">
        <f>ROUND(I406*H406,2)</f>
        <v>0</v>
      </c>
      <c r="K406" s="139"/>
      <c r="L406" s="28"/>
      <c r="M406" s="140" t="s">
        <v>1</v>
      </c>
      <c r="N406" s="141" t="s">
        <v>38</v>
      </c>
      <c r="O406" s="142">
        <v>2.431</v>
      </c>
      <c r="P406" s="142">
        <f>O406*H406</f>
        <v>9.7240000000000002</v>
      </c>
      <c r="Q406" s="142">
        <v>0.1575</v>
      </c>
      <c r="R406" s="142">
        <f>Q406*H406</f>
        <v>0.63</v>
      </c>
      <c r="S406" s="142">
        <v>0</v>
      </c>
      <c r="T406" s="143">
        <f>S406*H406</f>
        <v>0</v>
      </c>
      <c r="AR406" s="144" t="s">
        <v>164</v>
      </c>
      <c r="AT406" s="144" t="s">
        <v>160</v>
      </c>
      <c r="AU406" s="144" t="s">
        <v>88</v>
      </c>
      <c r="AY406" s="16" t="s">
        <v>157</v>
      </c>
      <c r="BE406" s="145">
        <f>IF(N406="základní",J406,0)</f>
        <v>0</v>
      </c>
      <c r="BF406" s="145">
        <f>IF(N406="snížená",J406,0)</f>
        <v>0</v>
      </c>
      <c r="BG406" s="145">
        <f>IF(N406="zákl. přenesená",J406,0)</f>
        <v>0</v>
      </c>
      <c r="BH406" s="145">
        <f>IF(N406="sníž. přenesená",J406,0)</f>
        <v>0</v>
      </c>
      <c r="BI406" s="145">
        <f>IF(N406="nulová",J406,0)</f>
        <v>0</v>
      </c>
      <c r="BJ406" s="16" t="s">
        <v>88</v>
      </c>
      <c r="BK406" s="145">
        <f>ROUND(I406*H406,2)</f>
        <v>0</v>
      </c>
      <c r="BL406" s="16" t="s">
        <v>164</v>
      </c>
      <c r="BM406" s="144" t="s">
        <v>935</v>
      </c>
    </row>
    <row r="407" spans="2:65" s="1" customFormat="1">
      <c r="B407" s="28"/>
      <c r="D407" s="150" t="s">
        <v>214</v>
      </c>
      <c r="F407" s="894" t="s">
        <v>936</v>
      </c>
      <c r="L407" s="28"/>
      <c r="M407" s="152"/>
      <c r="T407" s="52"/>
      <c r="AT407" s="16" t="s">
        <v>214</v>
      </c>
      <c r="AU407" s="16" t="s">
        <v>88</v>
      </c>
    </row>
    <row r="408" spans="2:65" s="13" customFormat="1">
      <c r="B408" s="159"/>
      <c r="D408" s="154" t="s">
        <v>259</v>
      </c>
      <c r="E408" s="160" t="s">
        <v>1</v>
      </c>
      <c r="F408" s="161" t="s">
        <v>937</v>
      </c>
      <c r="H408" s="162">
        <v>4</v>
      </c>
      <c r="L408" s="159"/>
      <c r="M408" s="163"/>
      <c r="T408" s="164"/>
      <c r="AT408" s="160" t="s">
        <v>259</v>
      </c>
      <c r="AU408" s="160" t="s">
        <v>88</v>
      </c>
      <c r="AV408" s="13" t="s">
        <v>88</v>
      </c>
      <c r="AW408" s="13" t="s">
        <v>27</v>
      </c>
      <c r="AX408" s="13" t="s">
        <v>80</v>
      </c>
      <c r="AY408" s="160" t="s">
        <v>157</v>
      </c>
    </row>
    <row r="409" spans="2:65" s="1" customFormat="1" ht="16.399999999999999" customHeight="1">
      <c r="B409" s="132"/>
      <c r="C409" s="133" t="s">
        <v>938</v>
      </c>
      <c r="D409" s="133" t="s">
        <v>160</v>
      </c>
      <c r="E409" s="134" t="s">
        <v>939</v>
      </c>
      <c r="F409" s="135" t="s">
        <v>940</v>
      </c>
      <c r="G409" s="136" t="s">
        <v>306</v>
      </c>
      <c r="H409" s="137">
        <v>72.52</v>
      </c>
      <c r="I409" s="901"/>
      <c r="J409" s="138">
        <f>ROUND(I409*H409,2)</f>
        <v>0</v>
      </c>
      <c r="K409" s="139"/>
      <c r="L409" s="28"/>
      <c r="M409" s="140" t="s">
        <v>1</v>
      </c>
      <c r="N409" s="141" t="s">
        <v>38</v>
      </c>
      <c r="O409" s="142">
        <v>7.3999999999999996E-2</v>
      </c>
      <c r="P409" s="142">
        <f>O409*H409</f>
        <v>5.3664799999999993</v>
      </c>
      <c r="Q409" s="142">
        <v>2.5999999999999998E-4</v>
      </c>
      <c r="R409" s="142">
        <f>Q409*H409</f>
        <v>1.8855199999999999E-2</v>
      </c>
      <c r="S409" s="142">
        <v>0</v>
      </c>
      <c r="T409" s="143">
        <f>S409*H409</f>
        <v>0</v>
      </c>
      <c r="AR409" s="144" t="s">
        <v>164</v>
      </c>
      <c r="AT409" s="144" t="s">
        <v>160</v>
      </c>
      <c r="AU409" s="144" t="s">
        <v>88</v>
      </c>
      <c r="AY409" s="16" t="s">
        <v>157</v>
      </c>
      <c r="BE409" s="145">
        <f>IF(N409="základní",J409,0)</f>
        <v>0</v>
      </c>
      <c r="BF409" s="145">
        <f>IF(N409="snížená",J409,0)</f>
        <v>0</v>
      </c>
      <c r="BG409" s="145">
        <f>IF(N409="zákl. přenesená",J409,0)</f>
        <v>0</v>
      </c>
      <c r="BH409" s="145">
        <f>IF(N409="sníž. přenesená",J409,0)</f>
        <v>0</v>
      </c>
      <c r="BI409" s="145">
        <f>IF(N409="nulová",J409,0)</f>
        <v>0</v>
      </c>
      <c r="BJ409" s="16" t="s">
        <v>88</v>
      </c>
      <c r="BK409" s="145">
        <f>ROUND(I409*H409,2)</f>
        <v>0</v>
      </c>
      <c r="BL409" s="16" t="s">
        <v>164</v>
      </c>
      <c r="BM409" s="144" t="s">
        <v>941</v>
      </c>
    </row>
    <row r="410" spans="2:65" s="1" customFormat="1">
      <c r="B410" s="28"/>
      <c r="D410" s="150" t="s">
        <v>214</v>
      </c>
      <c r="F410" s="894" t="s">
        <v>942</v>
      </c>
      <c r="L410" s="28"/>
      <c r="M410" s="152"/>
      <c r="T410" s="52"/>
      <c r="AT410" s="16" t="s">
        <v>214</v>
      </c>
      <c r="AU410" s="16" t="s">
        <v>88</v>
      </c>
    </row>
    <row r="411" spans="2:65" s="1" customFormat="1" ht="23.5" customHeight="1">
      <c r="B411" s="132"/>
      <c r="C411" s="133" t="s">
        <v>943</v>
      </c>
      <c r="D411" s="133" t="s">
        <v>160</v>
      </c>
      <c r="E411" s="134" t="s">
        <v>944</v>
      </c>
      <c r="F411" s="135" t="s">
        <v>945</v>
      </c>
      <c r="G411" s="136" t="s">
        <v>306</v>
      </c>
      <c r="H411" s="137">
        <v>40.317</v>
      </c>
      <c r="I411" s="901"/>
      <c r="J411" s="138">
        <f>ROUND(I411*H411,2)</f>
        <v>0</v>
      </c>
      <c r="K411" s="139"/>
      <c r="L411" s="28"/>
      <c r="M411" s="140" t="s">
        <v>1</v>
      </c>
      <c r="N411" s="141" t="s">
        <v>38</v>
      </c>
      <c r="O411" s="142">
        <v>7.4999999999999997E-2</v>
      </c>
      <c r="P411" s="142">
        <f>O411*H411</f>
        <v>3.0237750000000001</v>
      </c>
      <c r="Q411" s="142">
        <v>2.2000000000000001E-4</v>
      </c>
      <c r="R411" s="142">
        <f>Q411*H411</f>
        <v>8.869740000000001E-3</v>
      </c>
      <c r="S411" s="142">
        <v>0</v>
      </c>
      <c r="T411" s="143">
        <f>S411*H411</f>
        <v>0</v>
      </c>
      <c r="AR411" s="144" t="s">
        <v>164</v>
      </c>
      <c r="AT411" s="144" t="s">
        <v>160</v>
      </c>
      <c r="AU411" s="144" t="s">
        <v>88</v>
      </c>
      <c r="AY411" s="16" t="s">
        <v>157</v>
      </c>
      <c r="BE411" s="145">
        <f>IF(N411="základní",J411,0)</f>
        <v>0</v>
      </c>
      <c r="BF411" s="145">
        <f>IF(N411="snížená",J411,0)</f>
        <v>0</v>
      </c>
      <c r="BG411" s="145">
        <f>IF(N411="zákl. přenesená",J411,0)</f>
        <v>0</v>
      </c>
      <c r="BH411" s="145">
        <f>IF(N411="sníž. přenesená",J411,0)</f>
        <v>0</v>
      </c>
      <c r="BI411" s="145">
        <f>IF(N411="nulová",J411,0)</f>
        <v>0</v>
      </c>
      <c r="BJ411" s="16" t="s">
        <v>88</v>
      </c>
      <c r="BK411" s="145">
        <f>ROUND(I411*H411,2)</f>
        <v>0</v>
      </c>
      <c r="BL411" s="16" t="s">
        <v>164</v>
      </c>
      <c r="BM411" s="144" t="s">
        <v>946</v>
      </c>
    </row>
    <row r="412" spans="2:65" s="1" customFormat="1">
      <c r="B412" s="28"/>
      <c r="D412" s="150" t="s">
        <v>214</v>
      </c>
      <c r="F412" s="894" t="s">
        <v>947</v>
      </c>
      <c r="L412" s="28"/>
      <c r="M412" s="152"/>
      <c r="T412" s="52"/>
      <c r="AT412" s="16" t="s">
        <v>214</v>
      </c>
      <c r="AU412" s="16" t="s">
        <v>88</v>
      </c>
    </row>
    <row r="413" spans="2:65" s="13" customFormat="1">
      <c r="B413" s="159"/>
      <c r="D413" s="154" t="s">
        <v>259</v>
      </c>
      <c r="E413" s="160" t="s">
        <v>1</v>
      </c>
      <c r="F413" s="161" t="s">
        <v>948</v>
      </c>
      <c r="H413" s="162">
        <v>3.0209999999999999</v>
      </c>
      <c r="L413" s="159"/>
      <c r="M413" s="163"/>
      <c r="T413" s="164"/>
      <c r="AT413" s="160" t="s">
        <v>259</v>
      </c>
      <c r="AU413" s="160" t="s">
        <v>88</v>
      </c>
      <c r="AV413" s="13" t="s">
        <v>88</v>
      </c>
      <c r="AW413" s="13" t="s">
        <v>27</v>
      </c>
      <c r="AX413" s="13" t="s">
        <v>72</v>
      </c>
      <c r="AY413" s="160" t="s">
        <v>157</v>
      </c>
    </row>
    <row r="414" spans="2:65" s="13" customFormat="1">
      <c r="B414" s="159"/>
      <c r="D414" s="154" t="s">
        <v>259</v>
      </c>
      <c r="E414" s="160" t="s">
        <v>1</v>
      </c>
      <c r="F414" s="161" t="s">
        <v>949</v>
      </c>
      <c r="H414" s="162">
        <v>4.3159999999999998</v>
      </c>
      <c r="L414" s="159"/>
      <c r="M414" s="163"/>
      <c r="T414" s="164"/>
      <c r="AT414" s="160" t="s">
        <v>259</v>
      </c>
      <c r="AU414" s="160" t="s">
        <v>88</v>
      </c>
      <c r="AV414" s="13" t="s">
        <v>88</v>
      </c>
      <c r="AW414" s="13" t="s">
        <v>27</v>
      </c>
      <c r="AX414" s="13" t="s">
        <v>72</v>
      </c>
      <c r="AY414" s="160" t="s">
        <v>157</v>
      </c>
    </row>
    <row r="415" spans="2:65" s="13" customFormat="1">
      <c r="B415" s="159"/>
      <c r="D415" s="154" t="s">
        <v>259</v>
      </c>
      <c r="E415" s="160" t="s">
        <v>1</v>
      </c>
      <c r="F415" s="161" t="s">
        <v>950</v>
      </c>
      <c r="H415" s="162">
        <v>-0.91700000000000004</v>
      </c>
      <c r="L415" s="159"/>
      <c r="M415" s="163"/>
      <c r="T415" s="164"/>
      <c r="AT415" s="160" t="s">
        <v>259</v>
      </c>
      <c r="AU415" s="160" t="s">
        <v>88</v>
      </c>
      <c r="AV415" s="13" t="s">
        <v>88</v>
      </c>
      <c r="AW415" s="13" t="s">
        <v>27</v>
      </c>
      <c r="AX415" s="13" t="s">
        <v>72</v>
      </c>
      <c r="AY415" s="160" t="s">
        <v>157</v>
      </c>
    </row>
    <row r="416" spans="2:65" s="13" customFormat="1">
      <c r="B416" s="159"/>
      <c r="D416" s="154" t="s">
        <v>259</v>
      </c>
      <c r="E416" s="160" t="s">
        <v>1</v>
      </c>
      <c r="F416" s="161" t="s">
        <v>951</v>
      </c>
      <c r="H416" s="162">
        <v>8.7240000000000002</v>
      </c>
      <c r="L416" s="159"/>
      <c r="M416" s="163"/>
      <c r="T416" s="164"/>
      <c r="AT416" s="160" t="s">
        <v>259</v>
      </c>
      <c r="AU416" s="160" t="s">
        <v>88</v>
      </c>
      <c r="AV416" s="13" t="s">
        <v>88</v>
      </c>
      <c r="AW416" s="13" t="s">
        <v>27</v>
      </c>
      <c r="AX416" s="13" t="s">
        <v>72</v>
      </c>
      <c r="AY416" s="160" t="s">
        <v>157</v>
      </c>
    </row>
    <row r="417" spans="2:65" s="13" customFormat="1" ht="20">
      <c r="B417" s="159"/>
      <c r="D417" s="154" t="s">
        <v>259</v>
      </c>
      <c r="E417" s="160" t="s">
        <v>1</v>
      </c>
      <c r="F417" s="161" t="s">
        <v>952</v>
      </c>
      <c r="H417" s="162">
        <v>25.172999999999998</v>
      </c>
      <c r="L417" s="159"/>
      <c r="M417" s="163"/>
      <c r="T417" s="164"/>
      <c r="AT417" s="160" t="s">
        <v>259</v>
      </c>
      <c r="AU417" s="160" t="s">
        <v>88</v>
      </c>
      <c r="AV417" s="13" t="s">
        <v>88</v>
      </c>
      <c r="AW417" s="13" t="s">
        <v>27</v>
      </c>
      <c r="AX417" s="13" t="s">
        <v>72</v>
      </c>
      <c r="AY417" s="160" t="s">
        <v>157</v>
      </c>
    </row>
    <row r="418" spans="2:65" s="14" customFormat="1">
      <c r="B418" s="165"/>
      <c r="D418" s="154" t="s">
        <v>259</v>
      </c>
      <c r="E418" s="166" t="s">
        <v>1</v>
      </c>
      <c r="F418" s="167" t="s">
        <v>265</v>
      </c>
      <c r="H418" s="168">
        <v>40.317</v>
      </c>
      <c r="L418" s="165"/>
      <c r="M418" s="169"/>
      <c r="T418" s="170"/>
      <c r="AT418" s="166" t="s">
        <v>259</v>
      </c>
      <c r="AU418" s="166" t="s">
        <v>88</v>
      </c>
      <c r="AV418" s="14" t="s">
        <v>164</v>
      </c>
      <c r="AW418" s="14" t="s">
        <v>27</v>
      </c>
      <c r="AX418" s="14" t="s">
        <v>80</v>
      </c>
      <c r="AY418" s="166" t="s">
        <v>157</v>
      </c>
    </row>
    <row r="419" spans="2:65" s="1" customFormat="1" ht="23.5" customHeight="1">
      <c r="B419" s="132"/>
      <c r="C419" s="133" t="s">
        <v>953</v>
      </c>
      <c r="D419" s="133" t="s">
        <v>160</v>
      </c>
      <c r="E419" s="134" t="s">
        <v>954</v>
      </c>
      <c r="F419" s="135" t="s">
        <v>955</v>
      </c>
      <c r="G419" s="136" t="s">
        <v>306</v>
      </c>
      <c r="H419" s="137">
        <v>92.602000000000004</v>
      </c>
      <c r="I419" s="901"/>
      <c r="J419" s="138">
        <f>ROUND(I419*H419,2)</f>
        <v>0</v>
      </c>
      <c r="K419" s="139"/>
      <c r="L419" s="28"/>
      <c r="M419" s="140" t="s">
        <v>1</v>
      </c>
      <c r="N419" s="141" t="s">
        <v>38</v>
      </c>
      <c r="O419" s="142">
        <v>3.1219999999999999</v>
      </c>
      <c r="P419" s="142">
        <f>O419*H419</f>
        <v>289.10344400000002</v>
      </c>
      <c r="Q419" s="142">
        <v>4.8599999999999997E-3</v>
      </c>
      <c r="R419" s="142">
        <f>Q419*H419</f>
        <v>0.45004571999999998</v>
      </c>
      <c r="S419" s="142">
        <v>0</v>
      </c>
      <c r="T419" s="143">
        <f>S419*H419</f>
        <v>0</v>
      </c>
      <c r="AR419" s="144" t="s">
        <v>164</v>
      </c>
      <c r="AT419" s="144" t="s">
        <v>160</v>
      </c>
      <c r="AU419" s="144" t="s">
        <v>88</v>
      </c>
      <c r="AY419" s="16" t="s">
        <v>157</v>
      </c>
      <c r="BE419" s="145">
        <f>IF(N419="základní",J419,0)</f>
        <v>0</v>
      </c>
      <c r="BF419" s="145">
        <f>IF(N419="snížená",J419,0)</f>
        <v>0</v>
      </c>
      <c r="BG419" s="145">
        <f>IF(N419="zákl. přenesená",J419,0)</f>
        <v>0</v>
      </c>
      <c r="BH419" s="145">
        <f>IF(N419="sníž. přenesená",J419,0)</f>
        <v>0</v>
      </c>
      <c r="BI419" s="145">
        <f>IF(N419="nulová",J419,0)</f>
        <v>0</v>
      </c>
      <c r="BJ419" s="16" t="s">
        <v>88</v>
      </c>
      <c r="BK419" s="145">
        <f>ROUND(I419*H419,2)</f>
        <v>0</v>
      </c>
      <c r="BL419" s="16" t="s">
        <v>164</v>
      </c>
      <c r="BM419" s="144" t="s">
        <v>956</v>
      </c>
    </row>
    <row r="420" spans="2:65" s="1" customFormat="1">
      <c r="B420" s="28"/>
      <c r="D420" s="150" t="s">
        <v>214</v>
      </c>
      <c r="F420" s="894" t="s">
        <v>957</v>
      </c>
      <c r="L420" s="28"/>
      <c r="M420" s="152"/>
      <c r="T420" s="52"/>
      <c r="AT420" s="16" t="s">
        <v>214</v>
      </c>
      <c r="AU420" s="16" t="s">
        <v>88</v>
      </c>
    </row>
    <row r="421" spans="2:65" s="13" customFormat="1">
      <c r="B421" s="159"/>
      <c r="D421" s="154" t="s">
        <v>259</v>
      </c>
      <c r="E421" s="160" t="s">
        <v>1</v>
      </c>
      <c r="F421" s="161" t="s">
        <v>958</v>
      </c>
      <c r="H421" s="162">
        <v>23.811</v>
      </c>
      <c r="L421" s="159"/>
      <c r="M421" s="163"/>
      <c r="T421" s="164"/>
      <c r="AT421" s="160" t="s">
        <v>259</v>
      </c>
      <c r="AU421" s="160" t="s">
        <v>88</v>
      </c>
      <c r="AV421" s="13" t="s">
        <v>88</v>
      </c>
      <c r="AW421" s="13" t="s">
        <v>27</v>
      </c>
      <c r="AX421" s="13" t="s">
        <v>72</v>
      </c>
      <c r="AY421" s="160" t="s">
        <v>157</v>
      </c>
    </row>
    <row r="422" spans="2:65" s="13" customFormat="1">
      <c r="B422" s="159"/>
      <c r="D422" s="154" t="s">
        <v>259</v>
      </c>
      <c r="E422" s="160" t="s">
        <v>1</v>
      </c>
      <c r="F422" s="161" t="s">
        <v>959</v>
      </c>
      <c r="H422" s="162">
        <v>8.0039999999999996</v>
      </c>
      <c r="L422" s="159"/>
      <c r="M422" s="163"/>
      <c r="T422" s="164"/>
      <c r="AT422" s="160" t="s">
        <v>259</v>
      </c>
      <c r="AU422" s="160" t="s">
        <v>88</v>
      </c>
      <c r="AV422" s="13" t="s">
        <v>88</v>
      </c>
      <c r="AW422" s="13" t="s">
        <v>27</v>
      </c>
      <c r="AX422" s="13" t="s">
        <v>72</v>
      </c>
      <c r="AY422" s="160" t="s">
        <v>157</v>
      </c>
    </row>
    <row r="423" spans="2:65" s="13" customFormat="1">
      <c r="B423" s="159"/>
      <c r="D423" s="154" t="s">
        <v>259</v>
      </c>
      <c r="E423" s="160" t="s">
        <v>1</v>
      </c>
      <c r="F423" s="161" t="s">
        <v>960</v>
      </c>
      <c r="H423" s="162">
        <v>1.6910000000000001</v>
      </c>
      <c r="L423" s="159"/>
      <c r="M423" s="163"/>
      <c r="T423" s="164"/>
      <c r="AT423" s="160" t="s">
        <v>259</v>
      </c>
      <c r="AU423" s="160" t="s">
        <v>88</v>
      </c>
      <c r="AV423" s="13" t="s">
        <v>88</v>
      </c>
      <c r="AW423" s="13" t="s">
        <v>27</v>
      </c>
      <c r="AX423" s="13" t="s">
        <v>72</v>
      </c>
      <c r="AY423" s="160" t="s">
        <v>157</v>
      </c>
    </row>
    <row r="424" spans="2:65" s="13" customFormat="1">
      <c r="B424" s="159"/>
      <c r="D424" s="154" t="s">
        <v>259</v>
      </c>
      <c r="E424" s="160" t="s">
        <v>1</v>
      </c>
      <c r="F424" s="161" t="s">
        <v>961</v>
      </c>
      <c r="H424" s="162">
        <v>51.354999999999997</v>
      </c>
      <c r="L424" s="159"/>
      <c r="M424" s="163"/>
      <c r="T424" s="164"/>
      <c r="AT424" s="160" t="s">
        <v>259</v>
      </c>
      <c r="AU424" s="160" t="s">
        <v>88</v>
      </c>
      <c r="AV424" s="13" t="s">
        <v>88</v>
      </c>
      <c r="AW424" s="13" t="s">
        <v>27</v>
      </c>
      <c r="AX424" s="13" t="s">
        <v>72</v>
      </c>
      <c r="AY424" s="160" t="s">
        <v>157</v>
      </c>
    </row>
    <row r="425" spans="2:65" s="13" customFormat="1">
      <c r="B425" s="159"/>
      <c r="D425" s="154" t="s">
        <v>259</v>
      </c>
      <c r="E425" s="160" t="s">
        <v>1</v>
      </c>
      <c r="F425" s="161" t="s">
        <v>962</v>
      </c>
      <c r="H425" s="162">
        <v>-19.734000000000002</v>
      </c>
      <c r="L425" s="159"/>
      <c r="M425" s="163"/>
      <c r="T425" s="164"/>
      <c r="AT425" s="160" t="s">
        <v>259</v>
      </c>
      <c r="AU425" s="160" t="s">
        <v>88</v>
      </c>
      <c r="AV425" s="13" t="s">
        <v>88</v>
      </c>
      <c r="AW425" s="13" t="s">
        <v>27</v>
      </c>
      <c r="AX425" s="13" t="s">
        <v>72</v>
      </c>
      <c r="AY425" s="160" t="s">
        <v>157</v>
      </c>
    </row>
    <row r="426" spans="2:65" s="13" customFormat="1">
      <c r="B426" s="159"/>
      <c r="D426" s="154" t="s">
        <v>259</v>
      </c>
      <c r="E426" s="160" t="s">
        <v>1</v>
      </c>
      <c r="F426" s="161" t="s">
        <v>963</v>
      </c>
      <c r="H426" s="162">
        <v>-8.8550000000000004</v>
      </c>
      <c r="L426" s="159"/>
      <c r="M426" s="163"/>
      <c r="T426" s="164"/>
      <c r="AT426" s="160" t="s">
        <v>259</v>
      </c>
      <c r="AU426" s="160" t="s">
        <v>88</v>
      </c>
      <c r="AV426" s="13" t="s">
        <v>88</v>
      </c>
      <c r="AW426" s="13" t="s">
        <v>27</v>
      </c>
      <c r="AX426" s="13" t="s">
        <v>72</v>
      </c>
      <c r="AY426" s="160" t="s">
        <v>157</v>
      </c>
    </row>
    <row r="427" spans="2:65" s="13" customFormat="1">
      <c r="B427" s="159"/>
      <c r="D427" s="154" t="s">
        <v>259</v>
      </c>
      <c r="E427" s="160" t="s">
        <v>1</v>
      </c>
      <c r="F427" s="161" t="s">
        <v>964</v>
      </c>
      <c r="H427" s="162">
        <v>43.389000000000003</v>
      </c>
      <c r="L427" s="159"/>
      <c r="M427" s="163"/>
      <c r="T427" s="164"/>
      <c r="AT427" s="160" t="s">
        <v>259</v>
      </c>
      <c r="AU427" s="160" t="s">
        <v>88</v>
      </c>
      <c r="AV427" s="13" t="s">
        <v>88</v>
      </c>
      <c r="AW427" s="13" t="s">
        <v>27</v>
      </c>
      <c r="AX427" s="13" t="s">
        <v>72</v>
      </c>
      <c r="AY427" s="160" t="s">
        <v>157</v>
      </c>
    </row>
    <row r="428" spans="2:65" s="13" customFormat="1">
      <c r="B428" s="159"/>
      <c r="D428" s="154" t="s">
        <v>259</v>
      </c>
      <c r="E428" s="160" t="s">
        <v>1</v>
      </c>
      <c r="F428" s="161" t="s">
        <v>965</v>
      </c>
      <c r="H428" s="162">
        <v>-9.1999999999999993</v>
      </c>
      <c r="L428" s="159"/>
      <c r="M428" s="163"/>
      <c r="T428" s="164"/>
      <c r="AT428" s="160" t="s">
        <v>259</v>
      </c>
      <c r="AU428" s="160" t="s">
        <v>88</v>
      </c>
      <c r="AV428" s="13" t="s">
        <v>88</v>
      </c>
      <c r="AW428" s="13" t="s">
        <v>27</v>
      </c>
      <c r="AX428" s="13" t="s">
        <v>72</v>
      </c>
      <c r="AY428" s="160" t="s">
        <v>157</v>
      </c>
    </row>
    <row r="429" spans="2:65" s="13" customFormat="1">
      <c r="B429" s="159"/>
      <c r="D429" s="154" t="s">
        <v>259</v>
      </c>
      <c r="E429" s="160" t="s">
        <v>1</v>
      </c>
      <c r="F429" s="161" t="s">
        <v>966</v>
      </c>
      <c r="H429" s="162">
        <v>-4.2</v>
      </c>
      <c r="L429" s="159"/>
      <c r="M429" s="163"/>
      <c r="T429" s="164"/>
      <c r="AT429" s="160" t="s">
        <v>259</v>
      </c>
      <c r="AU429" s="160" t="s">
        <v>88</v>
      </c>
      <c r="AV429" s="13" t="s">
        <v>88</v>
      </c>
      <c r="AW429" s="13" t="s">
        <v>27</v>
      </c>
      <c r="AX429" s="13" t="s">
        <v>72</v>
      </c>
      <c r="AY429" s="160" t="s">
        <v>157</v>
      </c>
    </row>
    <row r="430" spans="2:65" s="13" customFormat="1">
      <c r="B430" s="159"/>
      <c r="D430" s="154" t="s">
        <v>259</v>
      </c>
      <c r="E430" s="160" t="s">
        <v>1</v>
      </c>
      <c r="F430" s="161" t="s">
        <v>967</v>
      </c>
      <c r="H430" s="162">
        <v>-1.5</v>
      </c>
      <c r="L430" s="159"/>
      <c r="M430" s="163"/>
      <c r="T430" s="164"/>
      <c r="AT430" s="160" t="s">
        <v>259</v>
      </c>
      <c r="AU430" s="160" t="s">
        <v>88</v>
      </c>
      <c r="AV430" s="13" t="s">
        <v>88</v>
      </c>
      <c r="AW430" s="13" t="s">
        <v>27</v>
      </c>
      <c r="AX430" s="13" t="s">
        <v>72</v>
      </c>
      <c r="AY430" s="160" t="s">
        <v>157</v>
      </c>
    </row>
    <row r="431" spans="2:65" s="13" customFormat="1">
      <c r="B431" s="159"/>
      <c r="D431" s="154" t="s">
        <v>259</v>
      </c>
      <c r="E431" s="160" t="s">
        <v>1</v>
      </c>
      <c r="F431" s="161" t="s">
        <v>968</v>
      </c>
      <c r="H431" s="162">
        <v>18.241</v>
      </c>
      <c r="L431" s="159"/>
      <c r="M431" s="163"/>
      <c r="T431" s="164"/>
      <c r="AT431" s="160" t="s">
        <v>259</v>
      </c>
      <c r="AU431" s="160" t="s">
        <v>88</v>
      </c>
      <c r="AV431" s="13" t="s">
        <v>88</v>
      </c>
      <c r="AW431" s="13" t="s">
        <v>27</v>
      </c>
      <c r="AX431" s="13" t="s">
        <v>72</v>
      </c>
      <c r="AY431" s="160" t="s">
        <v>157</v>
      </c>
    </row>
    <row r="432" spans="2:65" s="13" customFormat="1">
      <c r="B432" s="159"/>
      <c r="D432" s="154" t="s">
        <v>259</v>
      </c>
      <c r="E432" s="160" t="s">
        <v>1</v>
      </c>
      <c r="F432" s="161" t="s">
        <v>969</v>
      </c>
      <c r="H432" s="162">
        <v>-10.4</v>
      </c>
      <c r="L432" s="159"/>
      <c r="M432" s="163"/>
      <c r="T432" s="164"/>
      <c r="AT432" s="160" t="s">
        <v>259</v>
      </c>
      <c r="AU432" s="160" t="s">
        <v>88</v>
      </c>
      <c r="AV432" s="13" t="s">
        <v>88</v>
      </c>
      <c r="AW432" s="13" t="s">
        <v>27</v>
      </c>
      <c r="AX432" s="13" t="s">
        <v>72</v>
      </c>
      <c r="AY432" s="160" t="s">
        <v>157</v>
      </c>
    </row>
    <row r="433" spans="2:65" s="14" customFormat="1">
      <c r="B433" s="165"/>
      <c r="D433" s="154" t="s">
        <v>259</v>
      </c>
      <c r="E433" s="166" t="s">
        <v>1</v>
      </c>
      <c r="F433" s="167" t="s">
        <v>265</v>
      </c>
      <c r="H433" s="168">
        <v>92.602000000000004</v>
      </c>
      <c r="L433" s="165"/>
      <c r="M433" s="169"/>
      <c r="T433" s="170"/>
      <c r="AT433" s="166" t="s">
        <v>259</v>
      </c>
      <c r="AU433" s="166" t="s">
        <v>88</v>
      </c>
      <c r="AV433" s="14" t="s">
        <v>164</v>
      </c>
      <c r="AW433" s="14" t="s">
        <v>27</v>
      </c>
      <c r="AX433" s="14" t="s">
        <v>80</v>
      </c>
      <c r="AY433" s="166" t="s">
        <v>157</v>
      </c>
    </row>
    <row r="434" spans="2:65" s="1" customFormat="1" ht="23.5" customHeight="1">
      <c r="B434" s="132"/>
      <c r="C434" s="178" t="s">
        <v>970</v>
      </c>
      <c r="D434" s="178" t="s">
        <v>557</v>
      </c>
      <c r="E434" s="179" t="s">
        <v>971</v>
      </c>
      <c r="F434" s="180" t="s">
        <v>972</v>
      </c>
      <c r="G434" s="181" t="s">
        <v>306</v>
      </c>
      <c r="H434" s="182">
        <v>115.753</v>
      </c>
      <c r="I434" s="909"/>
      <c r="J434" s="183">
        <f>ROUND(I434*H434,2)</f>
        <v>0</v>
      </c>
      <c r="K434" s="184"/>
      <c r="L434" s="185"/>
      <c r="M434" s="186" t="s">
        <v>1</v>
      </c>
      <c r="N434" s="187" t="s">
        <v>38</v>
      </c>
      <c r="O434" s="142">
        <v>0</v>
      </c>
      <c r="P434" s="142">
        <f>O434*H434</f>
        <v>0</v>
      </c>
      <c r="Q434" s="142">
        <v>1.2999999999999999E-2</v>
      </c>
      <c r="R434" s="142">
        <f>Q434*H434</f>
        <v>1.5047889999999999</v>
      </c>
      <c r="S434" s="142">
        <v>0</v>
      </c>
      <c r="T434" s="143">
        <f>S434*H434</f>
        <v>0</v>
      </c>
      <c r="AR434" s="144" t="s">
        <v>172</v>
      </c>
      <c r="AT434" s="144" t="s">
        <v>557</v>
      </c>
      <c r="AU434" s="144" t="s">
        <v>88</v>
      </c>
      <c r="AY434" s="16" t="s">
        <v>157</v>
      </c>
      <c r="BE434" s="145">
        <f>IF(N434="základní",J434,0)</f>
        <v>0</v>
      </c>
      <c r="BF434" s="145">
        <f>IF(N434="snížená",J434,0)</f>
        <v>0</v>
      </c>
      <c r="BG434" s="145">
        <f>IF(N434="zákl. přenesená",J434,0)</f>
        <v>0</v>
      </c>
      <c r="BH434" s="145">
        <f>IF(N434="sníž. přenesená",J434,0)</f>
        <v>0</v>
      </c>
      <c r="BI434" s="145">
        <f>IF(N434="nulová",J434,0)</f>
        <v>0</v>
      </c>
      <c r="BJ434" s="16" t="s">
        <v>88</v>
      </c>
      <c r="BK434" s="145">
        <f>ROUND(I434*H434,2)</f>
        <v>0</v>
      </c>
      <c r="BL434" s="16" t="s">
        <v>164</v>
      </c>
      <c r="BM434" s="144" t="s">
        <v>973</v>
      </c>
    </row>
    <row r="435" spans="2:65" s="13" customFormat="1">
      <c r="B435" s="159"/>
      <c r="D435" s="154" t="s">
        <v>259</v>
      </c>
      <c r="F435" s="161" t="s">
        <v>974</v>
      </c>
      <c r="H435" s="162">
        <v>115.753</v>
      </c>
      <c r="L435" s="159"/>
      <c r="M435" s="163"/>
      <c r="T435" s="164"/>
      <c r="AT435" s="160" t="s">
        <v>259</v>
      </c>
      <c r="AU435" s="160" t="s">
        <v>88</v>
      </c>
      <c r="AV435" s="13" t="s">
        <v>88</v>
      </c>
      <c r="AW435" s="13" t="s">
        <v>3</v>
      </c>
      <c r="AX435" s="13" t="s">
        <v>80</v>
      </c>
      <c r="AY435" s="160" t="s">
        <v>157</v>
      </c>
    </row>
    <row r="436" spans="2:65" s="1" customFormat="1" ht="23.5" customHeight="1">
      <c r="B436" s="132"/>
      <c r="C436" s="178" t="s">
        <v>975</v>
      </c>
      <c r="D436" s="178" t="s">
        <v>557</v>
      </c>
      <c r="E436" s="179" t="s">
        <v>976</v>
      </c>
      <c r="F436" s="180" t="s">
        <v>977</v>
      </c>
      <c r="G436" s="181" t="s">
        <v>306</v>
      </c>
      <c r="H436" s="182">
        <v>101.86199999999999</v>
      </c>
      <c r="I436" s="909"/>
      <c r="J436" s="183">
        <f>ROUND(I436*H436,2)</f>
        <v>0</v>
      </c>
      <c r="K436" s="184"/>
      <c r="L436" s="185"/>
      <c r="M436" s="186" t="s">
        <v>1</v>
      </c>
      <c r="N436" s="187" t="s">
        <v>38</v>
      </c>
      <c r="O436" s="142">
        <v>0</v>
      </c>
      <c r="P436" s="142">
        <f>O436*H436</f>
        <v>0</v>
      </c>
      <c r="Q436" s="142">
        <v>8.0000000000000007E-5</v>
      </c>
      <c r="R436" s="142">
        <f>Q436*H436</f>
        <v>8.1489600000000002E-3</v>
      </c>
      <c r="S436" s="142">
        <v>0</v>
      </c>
      <c r="T436" s="143">
        <f>S436*H436</f>
        <v>0</v>
      </c>
      <c r="AR436" s="144" t="s">
        <v>172</v>
      </c>
      <c r="AT436" s="144" t="s">
        <v>557</v>
      </c>
      <c r="AU436" s="144" t="s">
        <v>88</v>
      </c>
      <c r="AY436" s="16" t="s">
        <v>157</v>
      </c>
      <c r="BE436" s="145">
        <f>IF(N436="základní",J436,0)</f>
        <v>0</v>
      </c>
      <c r="BF436" s="145">
        <f>IF(N436="snížená",J436,0)</f>
        <v>0</v>
      </c>
      <c r="BG436" s="145">
        <f>IF(N436="zákl. přenesená",J436,0)</f>
        <v>0</v>
      </c>
      <c r="BH436" s="145">
        <f>IF(N436="sníž. přenesená",J436,0)</f>
        <v>0</v>
      </c>
      <c r="BI436" s="145">
        <f>IF(N436="nulová",J436,0)</f>
        <v>0</v>
      </c>
      <c r="BJ436" s="16" t="s">
        <v>88</v>
      </c>
      <c r="BK436" s="145">
        <f>ROUND(I436*H436,2)</f>
        <v>0</v>
      </c>
      <c r="BL436" s="16" t="s">
        <v>164</v>
      </c>
      <c r="BM436" s="144" t="s">
        <v>978</v>
      </c>
    </row>
    <row r="437" spans="2:65" s="13" customFormat="1">
      <c r="B437" s="159"/>
      <c r="D437" s="154" t="s">
        <v>259</v>
      </c>
      <c r="F437" s="161" t="s">
        <v>979</v>
      </c>
      <c r="H437" s="162">
        <v>101.86199999999999</v>
      </c>
      <c r="L437" s="159"/>
      <c r="M437" s="163"/>
      <c r="T437" s="164"/>
      <c r="AT437" s="160" t="s">
        <v>259</v>
      </c>
      <c r="AU437" s="160" t="s">
        <v>88</v>
      </c>
      <c r="AV437" s="13" t="s">
        <v>88</v>
      </c>
      <c r="AW437" s="13" t="s">
        <v>3</v>
      </c>
      <c r="AX437" s="13" t="s">
        <v>80</v>
      </c>
      <c r="AY437" s="160" t="s">
        <v>157</v>
      </c>
    </row>
    <row r="438" spans="2:65" s="1" customFormat="1" ht="23.5" customHeight="1">
      <c r="B438" s="132"/>
      <c r="C438" s="133" t="s">
        <v>980</v>
      </c>
      <c r="D438" s="133" t="s">
        <v>160</v>
      </c>
      <c r="E438" s="134" t="s">
        <v>981</v>
      </c>
      <c r="F438" s="135" t="s">
        <v>982</v>
      </c>
      <c r="G438" s="136" t="s">
        <v>306</v>
      </c>
      <c r="H438" s="137">
        <v>17.91</v>
      </c>
      <c r="I438" s="901"/>
      <c r="J438" s="138">
        <f>ROUND(I438*H438,2)</f>
        <v>0</v>
      </c>
      <c r="K438" s="139"/>
      <c r="L438" s="28"/>
      <c r="M438" s="140" t="s">
        <v>1</v>
      </c>
      <c r="N438" s="141" t="s">
        <v>38</v>
      </c>
      <c r="O438" s="142">
        <v>3.4089999999999998</v>
      </c>
      <c r="P438" s="142">
        <f>O438*H438</f>
        <v>61.055189999999996</v>
      </c>
      <c r="Q438" s="142">
        <v>1.11E-2</v>
      </c>
      <c r="R438" s="142">
        <f>Q438*H438</f>
        <v>0.19880100000000001</v>
      </c>
      <c r="S438" s="142">
        <v>0</v>
      </c>
      <c r="T438" s="143">
        <f>S438*H438</f>
        <v>0</v>
      </c>
      <c r="AR438" s="144" t="s">
        <v>164</v>
      </c>
      <c r="AT438" s="144" t="s">
        <v>160</v>
      </c>
      <c r="AU438" s="144" t="s">
        <v>88</v>
      </c>
      <c r="AY438" s="16" t="s">
        <v>157</v>
      </c>
      <c r="BE438" s="145">
        <f>IF(N438="základní",J438,0)</f>
        <v>0</v>
      </c>
      <c r="BF438" s="145">
        <f>IF(N438="snížená",J438,0)</f>
        <v>0</v>
      </c>
      <c r="BG438" s="145">
        <f>IF(N438="zákl. přenesená",J438,0)</f>
        <v>0</v>
      </c>
      <c r="BH438" s="145">
        <f>IF(N438="sníž. přenesená",J438,0)</f>
        <v>0</v>
      </c>
      <c r="BI438" s="145">
        <f>IF(N438="nulová",J438,0)</f>
        <v>0</v>
      </c>
      <c r="BJ438" s="16" t="s">
        <v>88</v>
      </c>
      <c r="BK438" s="145">
        <f>ROUND(I438*H438,2)</f>
        <v>0</v>
      </c>
      <c r="BL438" s="16" t="s">
        <v>164</v>
      </c>
      <c r="BM438" s="144" t="s">
        <v>983</v>
      </c>
    </row>
    <row r="439" spans="2:65" s="1" customFormat="1">
      <c r="B439" s="28"/>
      <c r="D439" s="150" t="s">
        <v>214</v>
      </c>
      <c r="F439" s="894" t="s">
        <v>984</v>
      </c>
      <c r="L439" s="28"/>
      <c r="M439" s="152"/>
      <c r="T439" s="52"/>
      <c r="AT439" s="16" t="s">
        <v>214</v>
      </c>
      <c r="AU439" s="16" t="s">
        <v>88</v>
      </c>
    </row>
    <row r="440" spans="2:65" s="13" customFormat="1">
      <c r="B440" s="159"/>
      <c r="D440" s="154" t="s">
        <v>259</v>
      </c>
      <c r="E440" s="160" t="s">
        <v>1</v>
      </c>
      <c r="F440" s="161" t="s">
        <v>985</v>
      </c>
      <c r="H440" s="162">
        <v>17.91</v>
      </c>
      <c r="L440" s="159"/>
      <c r="M440" s="163"/>
      <c r="T440" s="164"/>
      <c r="AT440" s="160" t="s">
        <v>259</v>
      </c>
      <c r="AU440" s="160" t="s">
        <v>88</v>
      </c>
      <c r="AV440" s="13" t="s">
        <v>88</v>
      </c>
      <c r="AW440" s="13" t="s">
        <v>27</v>
      </c>
      <c r="AX440" s="13" t="s">
        <v>72</v>
      </c>
      <c r="AY440" s="160" t="s">
        <v>157</v>
      </c>
    </row>
    <row r="441" spans="2:65" s="14" customFormat="1">
      <c r="B441" s="165"/>
      <c r="D441" s="154" t="s">
        <v>259</v>
      </c>
      <c r="E441" s="166" t="s">
        <v>1</v>
      </c>
      <c r="F441" s="167" t="s">
        <v>265</v>
      </c>
      <c r="H441" s="168">
        <v>17.91</v>
      </c>
      <c r="L441" s="165"/>
      <c r="M441" s="169"/>
      <c r="T441" s="170"/>
      <c r="AT441" s="166" t="s">
        <v>259</v>
      </c>
      <c r="AU441" s="166" t="s">
        <v>88</v>
      </c>
      <c r="AV441" s="14" t="s">
        <v>164</v>
      </c>
      <c r="AW441" s="14" t="s">
        <v>27</v>
      </c>
      <c r="AX441" s="14" t="s">
        <v>80</v>
      </c>
      <c r="AY441" s="166" t="s">
        <v>157</v>
      </c>
    </row>
    <row r="442" spans="2:65" s="1" customFormat="1" ht="23.5" customHeight="1">
      <c r="B442" s="132"/>
      <c r="C442" s="178" t="s">
        <v>986</v>
      </c>
      <c r="D442" s="178" t="s">
        <v>557</v>
      </c>
      <c r="E442" s="179" t="s">
        <v>971</v>
      </c>
      <c r="F442" s="180" t="s">
        <v>972</v>
      </c>
      <c r="G442" s="181" t="s">
        <v>306</v>
      </c>
      <c r="H442" s="182">
        <v>22.388000000000002</v>
      </c>
      <c r="I442" s="909"/>
      <c r="J442" s="183">
        <f>ROUND(I442*H442,2)</f>
        <v>0</v>
      </c>
      <c r="K442" s="184"/>
      <c r="L442" s="185"/>
      <c r="M442" s="186" t="s">
        <v>1</v>
      </c>
      <c r="N442" s="187" t="s">
        <v>38</v>
      </c>
      <c r="O442" s="142">
        <v>0</v>
      </c>
      <c r="P442" s="142">
        <f>O442*H442</f>
        <v>0</v>
      </c>
      <c r="Q442" s="142">
        <v>1.2999999999999999E-2</v>
      </c>
      <c r="R442" s="142">
        <f>Q442*H442</f>
        <v>0.29104400000000002</v>
      </c>
      <c r="S442" s="142">
        <v>0</v>
      </c>
      <c r="T442" s="143">
        <f>S442*H442</f>
        <v>0</v>
      </c>
      <c r="AR442" s="144" t="s">
        <v>172</v>
      </c>
      <c r="AT442" s="144" t="s">
        <v>557</v>
      </c>
      <c r="AU442" s="144" t="s">
        <v>88</v>
      </c>
      <c r="AY442" s="16" t="s">
        <v>157</v>
      </c>
      <c r="BE442" s="145">
        <f>IF(N442="základní",J442,0)</f>
        <v>0</v>
      </c>
      <c r="BF442" s="145">
        <f>IF(N442="snížená",J442,0)</f>
        <v>0</v>
      </c>
      <c r="BG442" s="145">
        <f>IF(N442="zákl. přenesená",J442,0)</f>
        <v>0</v>
      </c>
      <c r="BH442" s="145">
        <f>IF(N442="sníž. přenesená",J442,0)</f>
        <v>0</v>
      </c>
      <c r="BI442" s="145">
        <f>IF(N442="nulová",J442,0)</f>
        <v>0</v>
      </c>
      <c r="BJ442" s="16" t="s">
        <v>88</v>
      </c>
      <c r="BK442" s="145">
        <f>ROUND(I442*H442,2)</f>
        <v>0</v>
      </c>
      <c r="BL442" s="16" t="s">
        <v>164</v>
      </c>
      <c r="BM442" s="144" t="s">
        <v>987</v>
      </c>
    </row>
    <row r="443" spans="2:65" s="13" customFormat="1">
      <c r="B443" s="159"/>
      <c r="D443" s="154" t="s">
        <v>259</v>
      </c>
      <c r="F443" s="161" t="s">
        <v>988</v>
      </c>
      <c r="H443" s="162">
        <v>22.388000000000002</v>
      </c>
      <c r="L443" s="159"/>
      <c r="M443" s="163"/>
      <c r="T443" s="164"/>
      <c r="AT443" s="160" t="s">
        <v>259</v>
      </c>
      <c r="AU443" s="160" t="s">
        <v>88</v>
      </c>
      <c r="AV443" s="13" t="s">
        <v>88</v>
      </c>
      <c r="AW443" s="13" t="s">
        <v>3</v>
      </c>
      <c r="AX443" s="13" t="s">
        <v>80</v>
      </c>
      <c r="AY443" s="160" t="s">
        <v>157</v>
      </c>
    </row>
    <row r="444" spans="2:65" s="1" customFormat="1" ht="23.5" customHeight="1">
      <c r="B444" s="132"/>
      <c r="C444" s="178" t="s">
        <v>989</v>
      </c>
      <c r="D444" s="178" t="s">
        <v>557</v>
      </c>
      <c r="E444" s="179" t="s">
        <v>976</v>
      </c>
      <c r="F444" s="180" t="s">
        <v>977</v>
      </c>
      <c r="G444" s="181" t="s">
        <v>306</v>
      </c>
      <c r="H444" s="182">
        <v>19.701000000000001</v>
      </c>
      <c r="I444" s="909"/>
      <c r="J444" s="183">
        <f>ROUND(I444*H444,2)</f>
        <v>0</v>
      </c>
      <c r="K444" s="184"/>
      <c r="L444" s="185"/>
      <c r="M444" s="186" t="s">
        <v>1</v>
      </c>
      <c r="N444" s="187" t="s">
        <v>38</v>
      </c>
      <c r="O444" s="142">
        <v>0</v>
      </c>
      <c r="P444" s="142">
        <f>O444*H444</f>
        <v>0</v>
      </c>
      <c r="Q444" s="142">
        <v>8.0000000000000007E-5</v>
      </c>
      <c r="R444" s="142">
        <f>Q444*H444</f>
        <v>1.5760800000000001E-3</v>
      </c>
      <c r="S444" s="142">
        <v>0</v>
      </c>
      <c r="T444" s="143">
        <f>S444*H444</f>
        <v>0</v>
      </c>
      <c r="AR444" s="144" t="s">
        <v>172</v>
      </c>
      <c r="AT444" s="144" t="s">
        <v>557</v>
      </c>
      <c r="AU444" s="144" t="s">
        <v>88</v>
      </c>
      <c r="AY444" s="16" t="s">
        <v>157</v>
      </c>
      <c r="BE444" s="145">
        <f>IF(N444="základní",J444,0)</f>
        <v>0</v>
      </c>
      <c r="BF444" s="145">
        <f>IF(N444="snížená",J444,0)</f>
        <v>0</v>
      </c>
      <c r="BG444" s="145">
        <f>IF(N444="zákl. přenesená",J444,0)</f>
        <v>0</v>
      </c>
      <c r="BH444" s="145">
        <f>IF(N444="sníž. přenesená",J444,0)</f>
        <v>0</v>
      </c>
      <c r="BI444" s="145">
        <f>IF(N444="nulová",J444,0)</f>
        <v>0</v>
      </c>
      <c r="BJ444" s="16" t="s">
        <v>88</v>
      </c>
      <c r="BK444" s="145">
        <f>ROUND(I444*H444,2)</f>
        <v>0</v>
      </c>
      <c r="BL444" s="16" t="s">
        <v>164</v>
      </c>
      <c r="BM444" s="144" t="s">
        <v>990</v>
      </c>
    </row>
    <row r="445" spans="2:65" s="13" customFormat="1">
      <c r="B445" s="159"/>
      <c r="D445" s="154" t="s">
        <v>259</v>
      </c>
      <c r="F445" s="161" t="s">
        <v>991</v>
      </c>
      <c r="H445" s="162">
        <v>19.701000000000001</v>
      </c>
      <c r="L445" s="159"/>
      <c r="M445" s="163"/>
      <c r="T445" s="164"/>
      <c r="AT445" s="160" t="s">
        <v>259</v>
      </c>
      <c r="AU445" s="160" t="s">
        <v>88</v>
      </c>
      <c r="AV445" s="13" t="s">
        <v>88</v>
      </c>
      <c r="AW445" s="13" t="s">
        <v>3</v>
      </c>
      <c r="AX445" s="13" t="s">
        <v>80</v>
      </c>
      <c r="AY445" s="160" t="s">
        <v>157</v>
      </c>
    </row>
    <row r="446" spans="2:65" s="1" customFormat="1" ht="23.5" customHeight="1">
      <c r="B446" s="132"/>
      <c r="C446" s="133" t="s">
        <v>992</v>
      </c>
      <c r="D446" s="133" t="s">
        <v>160</v>
      </c>
      <c r="E446" s="134" t="s">
        <v>993</v>
      </c>
      <c r="F446" s="135" t="s">
        <v>994</v>
      </c>
      <c r="G446" s="136" t="s">
        <v>306</v>
      </c>
      <c r="H446" s="137">
        <v>51.122999999999998</v>
      </c>
      <c r="I446" s="901"/>
      <c r="J446" s="138">
        <f>ROUND(I446*H446,2)</f>
        <v>0</v>
      </c>
      <c r="K446" s="139"/>
      <c r="L446" s="28"/>
      <c r="M446" s="140" t="s">
        <v>1</v>
      </c>
      <c r="N446" s="141" t="s">
        <v>38</v>
      </c>
      <c r="O446" s="142">
        <v>3.4180000000000001</v>
      </c>
      <c r="P446" s="142">
        <f>O446*H446</f>
        <v>174.73841400000001</v>
      </c>
      <c r="Q446" s="142">
        <v>1.434E-2</v>
      </c>
      <c r="R446" s="142">
        <f>Q446*H446</f>
        <v>0.73310381999999996</v>
      </c>
      <c r="S446" s="142">
        <v>0</v>
      </c>
      <c r="T446" s="143">
        <f>S446*H446</f>
        <v>0</v>
      </c>
      <c r="AR446" s="144" t="s">
        <v>164</v>
      </c>
      <c r="AT446" s="144" t="s">
        <v>160</v>
      </c>
      <c r="AU446" s="144" t="s">
        <v>88</v>
      </c>
      <c r="AY446" s="16" t="s">
        <v>157</v>
      </c>
      <c r="BE446" s="145">
        <f>IF(N446="základní",J446,0)</f>
        <v>0</v>
      </c>
      <c r="BF446" s="145">
        <f>IF(N446="snížená",J446,0)</f>
        <v>0</v>
      </c>
      <c r="BG446" s="145">
        <f>IF(N446="zákl. přenesená",J446,0)</f>
        <v>0</v>
      </c>
      <c r="BH446" s="145">
        <f>IF(N446="sníž. přenesená",J446,0)</f>
        <v>0</v>
      </c>
      <c r="BI446" s="145">
        <f>IF(N446="nulová",J446,0)</f>
        <v>0</v>
      </c>
      <c r="BJ446" s="16" t="s">
        <v>88</v>
      </c>
      <c r="BK446" s="145">
        <f>ROUND(I446*H446,2)</f>
        <v>0</v>
      </c>
      <c r="BL446" s="16" t="s">
        <v>164</v>
      </c>
      <c r="BM446" s="144" t="s">
        <v>995</v>
      </c>
    </row>
    <row r="447" spans="2:65" s="1" customFormat="1">
      <c r="B447" s="28"/>
      <c r="D447" s="150" t="s">
        <v>214</v>
      </c>
      <c r="F447" s="894" t="s">
        <v>996</v>
      </c>
      <c r="L447" s="28"/>
      <c r="M447" s="152"/>
      <c r="T447" s="52"/>
      <c r="AT447" s="16" t="s">
        <v>214</v>
      </c>
      <c r="AU447" s="16" t="s">
        <v>88</v>
      </c>
    </row>
    <row r="448" spans="2:65" s="13" customFormat="1">
      <c r="B448" s="159"/>
      <c r="D448" s="154" t="s">
        <v>259</v>
      </c>
      <c r="E448" s="160" t="s">
        <v>1</v>
      </c>
      <c r="F448" s="161" t="s">
        <v>997</v>
      </c>
      <c r="H448" s="162">
        <v>17.146000000000001</v>
      </c>
      <c r="L448" s="159"/>
      <c r="M448" s="163"/>
      <c r="T448" s="164"/>
      <c r="AT448" s="160" t="s">
        <v>259</v>
      </c>
      <c r="AU448" s="160" t="s">
        <v>88</v>
      </c>
      <c r="AV448" s="13" t="s">
        <v>88</v>
      </c>
      <c r="AW448" s="13" t="s">
        <v>27</v>
      </c>
      <c r="AX448" s="13" t="s">
        <v>72</v>
      </c>
      <c r="AY448" s="160" t="s">
        <v>157</v>
      </c>
    </row>
    <row r="449" spans="2:65" s="13" customFormat="1">
      <c r="B449" s="159"/>
      <c r="D449" s="154" t="s">
        <v>259</v>
      </c>
      <c r="E449" s="160" t="s">
        <v>1</v>
      </c>
      <c r="F449" s="161" t="s">
        <v>998</v>
      </c>
      <c r="H449" s="162">
        <v>11.943</v>
      </c>
      <c r="L449" s="159"/>
      <c r="M449" s="163"/>
      <c r="T449" s="164"/>
      <c r="AT449" s="160" t="s">
        <v>259</v>
      </c>
      <c r="AU449" s="160" t="s">
        <v>88</v>
      </c>
      <c r="AV449" s="13" t="s">
        <v>88</v>
      </c>
      <c r="AW449" s="13" t="s">
        <v>27</v>
      </c>
      <c r="AX449" s="13" t="s">
        <v>72</v>
      </c>
      <c r="AY449" s="160" t="s">
        <v>157</v>
      </c>
    </row>
    <row r="450" spans="2:65" s="13" customFormat="1">
      <c r="B450" s="159"/>
      <c r="D450" s="154" t="s">
        <v>259</v>
      </c>
      <c r="E450" s="160" t="s">
        <v>1</v>
      </c>
      <c r="F450" s="161" t="s">
        <v>999</v>
      </c>
      <c r="H450" s="162">
        <v>10.186999999999999</v>
      </c>
      <c r="L450" s="159"/>
      <c r="M450" s="163"/>
      <c r="T450" s="164"/>
      <c r="AT450" s="160" t="s">
        <v>259</v>
      </c>
      <c r="AU450" s="160" t="s">
        <v>88</v>
      </c>
      <c r="AV450" s="13" t="s">
        <v>88</v>
      </c>
      <c r="AW450" s="13" t="s">
        <v>27</v>
      </c>
      <c r="AX450" s="13" t="s">
        <v>72</v>
      </c>
      <c r="AY450" s="160" t="s">
        <v>157</v>
      </c>
    </row>
    <row r="451" spans="2:65" s="13" customFormat="1">
      <c r="B451" s="159"/>
      <c r="D451" s="154" t="s">
        <v>259</v>
      </c>
      <c r="E451" s="160" t="s">
        <v>1</v>
      </c>
      <c r="F451" s="161" t="s">
        <v>1000</v>
      </c>
      <c r="H451" s="162">
        <v>6.5860000000000003</v>
      </c>
      <c r="L451" s="159"/>
      <c r="M451" s="163"/>
      <c r="T451" s="164"/>
      <c r="AT451" s="160" t="s">
        <v>259</v>
      </c>
      <c r="AU451" s="160" t="s">
        <v>88</v>
      </c>
      <c r="AV451" s="13" t="s">
        <v>88</v>
      </c>
      <c r="AW451" s="13" t="s">
        <v>27</v>
      </c>
      <c r="AX451" s="13" t="s">
        <v>72</v>
      </c>
      <c r="AY451" s="160" t="s">
        <v>157</v>
      </c>
    </row>
    <row r="452" spans="2:65" s="13" customFormat="1">
      <c r="B452" s="159"/>
      <c r="D452" s="154" t="s">
        <v>259</v>
      </c>
      <c r="E452" s="160" t="s">
        <v>1</v>
      </c>
      <c r="F452" s="161" t="s">
        <v>1001</v>
      </c>
      <c r="H452" s="162">
        <v>5.2610000000000001</v>
      </c>
      <c r="L452" s="159"/>
      <c r="M452" s="163"/>
      <c r="T452" s="164"/>
      <c r="AT452" s="160" t="s">
        <v>259</v>
      </c>
      <c r="AU452" s="160" t="s">
        <v>88</v>
      </c>
      <c r="AV452" s="13" t="s">
        <v>88</v>
      </c>
      <c r="AW452" s="13" t="s">
        <v>27</v>
      </c>
      <c r="AX452" s="13" t="s">
        <v>72</v>
      </c>
      <c r="AY452" s="160" t="s">
        <v>157</v>
      </c>
    </row>
    <row r="453" spans="2:65" s="14" customFormat="1">
      <c r="B453" s="165"/>
      <c r="D453" s="154" t="s">
        <v>259</v>
      </c>
      <c r="E453" s="166" t="s">
        <v>1</v>
      </c>
      <c r="F453" s="167" t="s">
        <v>265</v>
      </c>
      <c r="H453" s="168">
        <v>51.122999999999998</v>
      </c>
      <c r="L453" s="165"/>
      <c r="M453" s="169"/>
      <c r="T453" s="170"/>
      <c r="AT453" s="166" t="s">
        <v>259</v>
      </c>
      <c r="AU453" s="166" t="s">
        <v>88</v>
      </c>
      <c r="AV453" s="14" t="s">
        <v>164</v>
      </c>
      <c r="AW453" s="14" t="s">
        <v>27</v>
      </c>
      <c r="AX453" s="14" t="s">
        <v>80</v>
      </c>
      <c r="AY453" s="166" t="s">
        <v>157</v>
      </c>
    </row>
    <row r="454" spans="2:65" s="1" customFormat="1" ht="23.5" customHeight="1">
      <c r="B454" s="132"/>
      <c r="C454" s="178" t="s">
        <v>1002</v>
      </c>
      <c r="D454" s="178" t="s">
        <v>557</v>
      </c>
      <c r="E454" s="179" t="s">
        <v>971</v>
      </c>
      <c r="F454" s="180" t="s">
        <v>972</v>
      </c>
      <c r="G454" s="181" t="s">
        <v>306</v>
      </c>
      <c r="H454" s="182">
        <v>63.904000000000003</v>
      </c>
      <c r="I454" s="909"/>
      <c r="J454" s="183">
        <f>ROUND(I454*H454,2)</f>
        <v>0</v>
      </c>
      <c r="K454" s="184"/>
      <c r="L454" s="185"/>
      <c r="M454" s="186" t="s">
        <v>1</v>
      </c>
      <c r="N454" s="187" t="s">
        <v>38</v>
      </c>
      <c r="O454" s="142">
        <v>0</v>
      </c>
      <c r="P454" s="142">
        <f>O454*H454</f>
        <v>0</v>
      </c>
      <c r="Q454" s="142">
        <v>1.2999999999999999E-2</v>
      </c>
      <c r="R454" s="142">
        <f>Q454*H454</f>
        <v>0.83075200000000005</v>
      </c>
      <c r="S454" s="142">
        <v>0</v>
      </c>
      <c r="T454" s="143">
        <f>S454*H454</f>
        <v>0</v>
      </c>
      <c r="AR454" s="144" t="s">
        <v>172</v>
      </c>
      <c r="AT454" s="144" t="s">
        <v>557</v>
      </c>
      <c r="AU454" s="144" t="s">
        <v>88</v>
      </c>
      <c r="AY454" s="16" t="s">
        <v>157</v>
      </c>
      <c r="BE454" s="145">
        <f>IF(N454="základní",J454,0)</f>
        <v>0</v>
      </c>
      <c r="BF454" s="145">
        <f>IF(N454="snížená",J454,0)</f>
        <v>0</v>
      </c>
      <c r="BG454" s="145">
        <f>IF(N454="zákl. přenesená",J454,0)</f>
        <v>0</v>
      </c>
      <c r="BH454" s="145">
        <f>IF(N454="sníž. přenesená",J454,0)</f>
        <v>0</v>
      </c>
      <c r="BI454" s="145">
        <f>IF(N454="nulová",J454,0)</f>
        <v>0</v>
      </c>
      <c r="BJ454" s="16" t="s">
        <v>88</v>
      </c>
      <c r="BK454" s="145">
        <f>ROUND(I454*H454,2)</f>
        <v>0</v>
      </c>
      <c r="BL454" s="16" t="s">
        <v>164</v>
      </c>
      <c r="BM454" s="144" t="s">
        <v>1003</v>
      </c>
    </row>
    <row r="455" spans="2:65" s="13" customFormat="1">
      <c r="B455" s="159"/>
      <c r="D455" s="154" t="s">
        <v>259</v>
      </c>
      <c r="F455" s="161" t="s">
        <v>1004</v>
      </c>
      <c r="H455" s="162">
        <v>63.904000000000003</v>
      </c>
      <c r="L455" s="159"/>
      <c r="M455" s="163"/>
      <c r="T455" s="164"/>
      <c r="AT455" s="160" t="s">
        <v>259</v>
      </c>
      <c r="AU455" s="160" t="s">
        <v>88</v>
      </c>
      <c r="AV455" s="13" t="s">
        <v>88</v>
      </c>
      <c r="AW455" s="13" t="s">
        <v>3</v>
      </c>
      <c r="AX455" s="13" t="s">
        <v>80</v>
      </c>
      <c r="AY455" s="160" t="s">
        <v>157</v>
      </c>
    </row>
    <row r="456" spans="2:65" s="1" customFormat="1" ht="23.5" customHeight="1">
      <c r="B456" s="132"/>
      <c r="C456" s="178" t="s">
        <v>1005</v>
      </c>
      <c r="D456" s="178" t="s">
        <v>557</v>
      </c>
      <c r="E456" s="179" t="s">
        <v>976</v>
      </c>
      <c r="F456" s="180" t="s">
        <v>977</v>
      </c>
      <c r="G456" s="181" t="s">
        <v>306</v>
      </c>
      <c r="H456" s="182">
        <v>56.234999999999999</v>
      </c>
      <c r="I456" s="909"/>
      <c r="J456" s="183">
        <f>ROUND(I456*H456,2)</f>
        <v>0</v>
      </c>
      <c r="K456" s="184"/>
      <c r="L456" s="185"/>
      <c r="M456" s="186" t="s">
        <v>1</v>
      </c>
      <c r="N456" s="187" t="s">
        <v>38</v>
      </c>
      <c r="O456" s="142">
        <v>0</v>
      </c>
      <c r="P456" s="142">
        <f>O456*H456</f>
        <v>0</v>
      </c>
      <c r="Q456" s="142">
        <v>8.0000000000000007E-5</v>
      </c>
      <c r="R456" s="142">
        <f>Q456*H456</f>
        <v>4.4988000000000007E-3</v>
      </c>
      <c r="S456" s="142">
        <v>0</v>
      </c>
      <c r="T456" s="143">
        <f>S456*H456</f>
        <v>0</v>
      </c>
      <c r="AR456" s="144" t="s">
        <v>172</v>
      </c>
      <c r="AT456" s="144" t="s">
        <v>557</v>
      </c>
      <c r="AU456" s="144" t="s">
        <v>88</v>
      </c>
      <c r="AY456" s="16" t="s">
        <v>157</v>
      </c>
      <c r="BE456" s="145">
        <f>IF(N456="základní",J456,0)</f>
        <v>0</v>
      </c>
      <c r="BF456" s="145">
        <f>IF(N456="snížená",J456,0)</f>
        <v>0</v>
      </c>
      <c r="BG456" s="145">
        <f>IF(N456="zákl. přenesená",J456,0)</f>
        <v>0</v>
      </c>
      <c r="BH456" s="145">
        <f>IF(N456="sníž. přenesená",J456,0)</f>
        <v>0</v>
      </c>
      <c r="BI456" s="145">
        <f>IF(N456="nulová",J456,0)</f>
        <v>0</v>
      </c>
      <c r="BJ456" s="16" t="s">
        <v>88</v>
      </c>
      <c r="BK456" s="145">
        <f>ROUND(I456*H456,2)</f>
        <v>0</v>
      </c>
      <c r="BL456" s="16" t="s">
        <v>164</v>
      </c>
      <c r="BM456" s="144" t="s">
        <v>1006</v>
      </c>
    </row>
    <row r="457" spans="2:65" s="13" customFormat="1">
      <c r="B457" s="159"/>
      <c r="D457" s="154" t="s">
        <v>259</v>
      </c>
      <c r="F457" s="161" t="s">
        <v>1007</v>
      </c>
      <c r="H457" s="162">
        <v>56.234999999999999</v>
      </c>
      <c r="L457" s="159"/>
      <c r="M457" s="163"/>
      <c r="T457" s="164"/>
      <c r="AT457" s="160" t="s">
        <v>259</v>
      </c>
      <c r="AU457" s="160" t="s">
        <v>88</v>
      </c>
      <c r="AV457" s="13" t="s">
        <v>88</v>
      </c>
      <c r="AW457" s="13" t="s">
        <v>3</v>
      </c>
      <c r="AX457" s="13" t="s">
        <v>80</v>
      </c>
      <c r="AY457" s="160" t="s">
        <v>157</v>
      </c>
    </row>
    <row r="458" spans="2:65" s="1" customFormat="1" ht="23.5" customHeight="1">
      <c r="B458" s="132"/>
      <c r="C458" s="133" t="s">
        <v>1008</v>
      </c>
      <c r="D458" s="133" t="s">
        <v>160</v>
      </c>
      <c r="E458" s="134" t="s">
        <v>1009</v>
      </c>
      <c r="F458" s="135" t="s">
        <v>1010</v>
      </c>
      <c r="G458" s="136" t="s">
        <v>411</v>
      </c>
      <c r="H458" s="137">
        <v>217.41</v>
      </c>
      <c r="I458" s="901"/>
      <c r="J458" s="138">
        <f>ROUND(I458*H458,2)</f>
        <v>0</v>
      </c>
      <c r="K458" s="139"/>
      <c r="L458" s="28"/>
      <c r="M458" s="140" t="s">
        <v>1</v>
      </c>
      <c r="N458" s="141" t="s">
        <v>38</v>
      </c>
      <c r="O458" s="142">
        <v>1.5549999999999999</v>
      </c>
      <c r="P458" s="142">
        <f>O458*H458</f>
        <v>338.07254999999998</v>
      </c>
      <c r="Q458" s="142">
        <v>3.4099999999999998E-3</v>
      </c>
      <c r="R458" s="142">
        <f>Q458*H458</f>
        <v>0.74136809999999997</v>
      </c>
      <c r="S458" s="142">
        <v>0</v>
      </c>
      <c r="T458" s="143">
        <f>S458*H458</f>
        <v>0</v>
      </c>
      <c r="AR458" s="144" t="s">
        <v>164</v>
      </c>
      <c r="AT458" s="144" t="s">
        <v>160</v>
      </c>
      <c r="AU458" s="144" t="s">
        <v>88</v>
      </c>
      <c r="AY458" s="16" t="s">
        <v>157</v>
      </c>
      <c r="BE458" s="145">
        <f>IF(N458="základní",J458,0)</f>
        <v>0</v>
      </c>
      <c r="BF458" s="145">
        <f>IF(N458="snížená",J458,0)</f>
        <v>0</v>
      </c>
      <c r="BG458" s="145">
        <f>IF(N458="zákl. přenesená",J458,0)</f>
        <v>0</v>
      </c>
      <c r="BH458" s="145">
        <f>IF(N458="sníž. přenesená",J458,0)</f>
        <v>0</v>
      </c>
      <c r="BI458" s="145">
        <f>IF(N458="nulová",J458,0)</f>
        <v>0</v>
      </c>
      <c r="BJ458" s="16" t="s">
        <v>88</v>
      </c>
      <c r="BK458" s="145">
        <f>ROUND(I458*H458,2)</f>
        <v>0</v>
      </c>
      <c r="BL458" s="16" t="s">
        <v>164</v>
      </c>
      <c r="BM458" s="144" t="s">
        <v>1011</v>
      </c>
    </row>
    <row r="459" spans="2:65" s="1" customFormat="1">
      <c r="B459" s="28"/>
      <c r="D459" s="150" t="s">
        <v>214</v>
      </c>
      <c r="F459" s="894" t="s">
        <v>1012</v>
      </c>
      <c r="L459" s="28"/>
      <c r="M459" s="152"/>
      <c r="T459" s="52"/>
      <c r="AT459" s="16" t="s">
        <v>214</v>
      </c>
      <c r="AU459" s="16" t="s">
        <v>88</v>
      </c>
    </row>
    <row r="460" spans="2:65" s="13" customFormat="1">
      <c r="B460" s="159"/>
      <c r="D460" s="154" t="s">
        <v>259</v>
      </c>
      <c r="E460" s="160" t="s">
        <v>1</v>
      </c>
      <c r="F460" s="161" t="s">
        <v>1013</v>
      </c>
      <c r="H460" s="162">
        <v>33</v>
      </c>
      <c r="L460" s="159"/>
      <c r="M460" s="163"/>
      <c r="T460" s="164"/>
      <c r="AT460" s="160" t="s">
        <v>259</v>
      </c>
      <c r="AU460" s="160" t="s">
        <v>88</v>
      </c>
      <c r="AV460" s="13" t="s">
        <v>88</v>
      </c>
      <c r="AW460" s="13" t="s">
        <v>27</v>
      </c>
      <c r="AX460" s="13" t="s">
        <v>72</v>
      </c>
      <c r="AY460" s="160" t="s">
        <v>157</v>
      </c>
    </row>
    <row r="461" spans="2:65" s="13" customFormat="1">
      <c r="B461" s="159"/>
      <c r="D461" s="154" t="s">
        <v>259</v>
      </c>
      <c r="E461" s="160" t="s">
        <v>1</v>
      </c>
      <c r="F461" s="161" t="s">
        <v>1014</v>
      </c>
      <c r="H461" s="162">
        <v>59.81</v>
      </c>
      <c r="L461" s="159"/>
      <c r="M461" s="163"/>
      <c r="T461" s="164"/>
      <c r="AT461" s="160" t="s">
        <v>259</v>
      </c>
      <c r="AU461" s="160" t="s">
        <v>88</v>
      </c>
      <c r="AV461" s="13" t="s">
        <v>88</v>
      </c>
      <c r="AW461" s="13" t="s">
        <v>27</v>
      </c>
      <c r="AX461" s="13" t="s">
        <v>72</v>
      </c>
      <c r="AY461" s="160" t="s">
        <v>157</v>
      </c>
    </row>
    <row r="462" spans="2:65" s="13" customFormat="1" ht="30">
      <c r="B462" s="159"/>
      <c r="D462" s="154" t="s">
        <v>259</v>
      </c>
      <c r="E462" s="160" t="s">
        <v>1</v>
      </c>
      <c r="F462" s="161" t="s">
        <v>1015</v>
      </c>
      <c r="H462" s="162">
        <v>124.6</v>
      </c>
      <c r="L462" s="159"/>
      <c r="M462" s="163"/>
      <c r="T462" s="164"/>
      <c r="AT462" s="160" t="s">
        <v>259</v>
      </c>
      <c r="AU462" s="160" t="s">
        <v>88</v>
      </c>
      <c r="AV462" s="13" t="s">
        <v>88</v>
      </c>
      <c r="AW462" s="13" t="s">
        <v>27</v>
      </c>
      <c r="AX462" s="13" t="s">
        <v>72</v>
      </c>
      <c r="AY462" s="160" t="s">
        <v>157</v>
      </c>
    </row>
    <row r="463" spans="2:65" s="14" customFormat="1">
      <c r="B463" s="165"/>
      <c r="D463" s="154" t="s">
        <v>259</v>
      </c>
      <c r="E463" s="166" t="s">
        <v>1</v>
      </c>
      <c r="F463" s="167" t="s">
        <v>265</v>
      </c>
      <c r="H463" s="168">
        <v>217.41</v>
      </c>
      <c r="L463" s="165"/>
      <c r="M463" s="169"/>
      <c r="T463" s="170"/>
      <c r="AT463" s="166" t="s">
        <v>259</v>
      </c>
      <c r="AU463" s="166" t="s">
        <v>88</v>
      </c>
      <c r="AV463" s="14" t="s">
        <v>164</v>
      </c>
      <c r="AW463" s="14" t="s">
        <v>27</v>
      </c>
      <c r="AX463" s="14" t="s">
        <v>80</v>
      </c>
      <c r="AY463" s="166" t="s">
        <v>157</v>
      </c>
    </row>
    <row r="464" spans="2:65" s="1" customFormat="1" ht="23.5" customHeight="1">
      <c r="B464" s="132"/>
      <c r="C464" s="178" t="s">
        <v>1016</v>
      </c>
      <c r="D464" s="178" t="s">
        <v>557</v>
      </c>
      <c r="E464" s="179" t="s">
        <v>971</v>
      </c>
      <c r="F464" s="180" t="s">
        <v>972</v>
      </c>
      <c r="G464" s="181" t="s">
        <v>306</v>
      </c>
      <c r="H464" s="182">
        <v>143.82900000000001</v>
      </c>
      <c r="I464" s="909"/>
      <c r="J464" s="183">
        <f>ROUND(I464*H464,2)</f>
        <v>0</v>
      </c>
      <c r="K464" s="184"/>
      <c r="L464" s="185"/>
      <c r="M464" s="186" t="s">
        <v>1</v>
      </c>
      <c r="N464" s="187" t="s">
        <v>38</v>
      </c>
      <c r="O464" s="142">
        <v>0</v>
      </c>
      <c r="P464" s="142">
        <f>O464*H464</f>
        <v>0</v>
      </c>
      <c r="Q464" s="142">
        <v>1.2999999999999999E-2</v>
      </c>
      <c r="R464" s="142">
        <f>Q464*H464</f>
        <v>1.869777</v>
      </c>
      <c r="S464" s="142">
        <v>0</v>
      </c>
      <c r="T464" s="143">
        <f>S464*H464</f>
        <v>0</v>
      </c>
      <c r="AR464" s="144" t="s">
        <v>172</v>
      </c>
      <c r="AT464" s="144" t="s">
        <v>557</v>
      </c>
      <c r="AU464" s="144" t="s">
        <v>88</v>
      </c>
      <c r="AY464" s="16" t="s">
        <v>157</v>
      </c>
      <c r="BE464" s="145">
        <f>IF(N464="základní",J464,0)</f>
        <v>0</v>
      </c>
      <c r="BF464" s="145">
        <f>IF(N464="snížená",J464,0)</f>
        <v>0</v>
      </c>
      <c r="BG464" s="145">
        <f>IF(N464="zákl. přenesená",J464,0)</f>
        <v>0</v>
      </c>
      <c r="BH464" s="145">
        <f>IF(N464="sníž. přenesená",J464,0)</f>
        <v>0</v>
      </c>
      <c r="BI464" s="145">
        <f>IF(N464="nulová",J464,0)</f>
        <v>0</v>
      </c>
      <c r="BJ464" s="16" t="s">
        <v>88</v>
      </c>
      <c r="BK464" s="145">
        <f>ROUND(I464*H464,2)</f>
        <v>0</v>
      </c>
      <c r="BL464" s="16" t="s">
        <v>164</v>
      </c>
      <c r="BM464" s="144" t="s">
        <v>1017</v>
      </c>
    </row>
    <row r="465" spans="2:65" s="13" customFormat="1">
      <c r="B465" s="159"/>
      <c r="D465" s="154" t="s">
        <v>259</v>
      </c>
      <c r="E465" s="160" t="s">
        <v>1</v>
      </c>
      <c r="F465" s="161" t="s">
        <v>1018</v>
      </c>
      <c r="H465" s="162">
        <v>9.9</v>
      </c>
      <c r="L465" s="159"/>
      <c r="M465" s="163"/>
      <c r="T465" s="164"/>
      <c r="AT465" s="160" t="s">
        <v>259</v>
      </c>
      <c r="AU465" s="160" t="s">
        <v>88</v>
      </c>
      <c r="AV465" s="13" t="s">
        <v>88</v>
      </c>
      <c r="AW465" s="13" t="s">
        <v>27</v>
      </c>
      <c r="AX465" s="13" t="s">
        <v>72</v>
      </c>
      <c r="AY465" s="160" t="s">
        <v>157</v>
      </c>
    </row>
    <row r="466" spans="2:65" s="13" customFormat="1">
      <c r="B466" s="159"/>
      <c r="D466" s="154" t="s">
        <v>259</v>
      </c>
      <c r="E466" s="160" t="s">
        <v>1</v>
      </c>
      <c r="F466" s="161" t="s">
        <v>1019</v>
      </c>
      <c r="H466" s="162">
        <v>17.943000000000001</v>
      </c>
      <c r="L466" s="159"/>
      <c r="M466" s="163"/>
      <c r="T466" s="164"/>
      <c r="AT466" s="160" t="s">
        <v>259</v>
      </c>
      <c r="AU466" s="160" t="s">
        <v>88</v>
      </c>
      <c r="AV466" s="13" t="s">
        <v>88</v>
      </c>
      <c r="AW466" s="13" t="s">
        <v>27</v>
      </c>
      <c r="AX466" s="13" t="s">
        <v>72</v>
      </c>
      <c r="AY466" s="160" t="s">
        <v>157</v>
      </c>
    </row>
    <row r="467" spans="2:65" s="13" customFormat="1" ht="30">
      <c r="B467" s="159"/>
      <c r="D467" s="154" t="s">
        <v>259</v>
      </c>
      <c r="E467" s="160" t="s">
        <v>1</v>
      </c>
      <c r="F467" s="161" t="s">
        <v>1020</v>
      </c>
      <c r="H467" s="162">
        <v>87.22</v>
      </c>
      <c r="L467" s="159"/>
      <c r="M467" s="163"/>
      <c r="T467" s="164"/>
      <c r="AT467" s="160" t="s">
        <v>259</v>
      </c>
      <c r="AU467" s="160" t="s">
        <v>88</v>
      </c>
      <c r="AV467" s="13" t="s">
        <v>88</v>
      </c>
      <c r="AW467" s="13" t="s">
        <v>27</v>
      </c>
      <c r="AX467" s="13" t="s">
        <v>72</v>
      </c>
      <c r="AY467" s="160" t="s">
        <v>157</v>
      </c>
    </row>
    <row r="468" spans="2:65" s="14" customFormat="1">
      <c r="B468" s="165"/>
      <c r="D468" s="154" t="s">
        <v>259</v>
      </c>
      <c r="E468" s="166" t="s">
        <v>1</v>
      </c>
      <c r="F468" s="167" t="s">
        <v>265</v>
      </c>
      <c r="H468" s="168">
        <v>115.063</v>
      </c>
      <c r="L468" s="165"/>
      <c r="M468" s="169"/>
      <c r="T468" s="170"/>
      <c r="AT468" s="166" t="s">
        <v>259</v>
      </c>
      <c r="AU468" s="166" t="s">
        <v>88</v>
      </c>
      <c r="AV468" s="14" t="s">
        <v>164</v>
      </c>
      <c r="AW468" s="14" t="s">
        <v>27</v>
      </c>
      <c r="AX468" s="14" t="s">
        <v>80</v>
      </c>
      <c r="AY468" s="166" t="s">
        <v>157</v>
      </c>
    </row>
    <row r="469" spans="2:65" s="13" customFormat="1">
      <c r="B469" s="159"/>
      <c r="D469" s="154" t="s">
        <v>259</v>
      </c>
      <c r="F469" s="161" t="s">
        <v>1021</v>
      </c>
      <c r="H469" s="162">
        <v>143.82900000000001</v>
      </c>
      <c r="L469" s="159"/>
      <c r="M469" s="163"/>
      <c r="T469" s="164"/>
      <c r="AT469" s="160" t="s">
        <v>259</v>
      </c>
      <c r="AU469" s="160" t="s">
        <v>88</v>
      </c>
      <c r="AV469" s="13" t="s">
        <v>88</v>
      </c>
      <c r="AW469" s="13" t="s">
        <v>3</v>
      </c>
      <c r="AX469" s="13" t="s">
        <v>80</v>
      </c>
      <c r="AY469" s="160" t="s">
        <v>157</v>
      </c>
    </row>
    <row r="470" spans="2:65" s="1" customFormat="1" ht="23.5" customHeight="1">
      <c r="B470" s="132"/>
      <c r="C470" s="178" t="s">
        <v>1022</v>
      </c>
      <c r="D470" s="178" t="s">
        <v>557</v>
      </c>
      <c r="E470" s="179" t="s">
        <v>976</v>
      </c>
      <c r="F470" s="180" t="s">
        <v>977</v>
      </c>
      <c r="G470" s="181" t="s">
        <v>306</v>
      </c>
      <c r="H470" s="182">
        <v>126.569</v>
      </c>
      <c r="I470" s="909"/>
      <c r="J470" s="183">
        <f>ROUND(I470*H470,2)</f>
        <v>0</v>
      </c>
      <c r="K470" s="184"/>
      <c r="L470" s="185"/>
      <c r="M470" s="186" t="s">
        <v>1</v>
      </c>
      <c r="N470" s="187" t="s">
        <v>38</v>
      </c>
      <c r="O470" s="142">
        <v>0</v>
      </c>
      <c r="P470" s="142">
        <f>O470*H470</f>
        <v>0</v>
      </c>
      <c r="Q470" s="142">
        <v>8.0000000000000007E-5</v>
      </c>
      <c r="R470" s="142">
        <f>Q470*H470</f>
        <v>1.0125520000000001E-2</v>
      </c>
      <c r="S470" s="142">
        <v>0</v>
      </c>
      <c r="T470" s="143">
        <f>S470*H470</f>
        <v>0</v>
      </c>
      <c r="AR470" s="144" t="s">
        <v>172</v>
      </c>
      <c r="AT470" s="144" t="s">
        <v>557</v>
      </c>
      <c r="AU470" s="144" t="s">
        <v>88</v>
      </c>
      <c r="AY470" s="16" t="s">
        <v>157</v>
      </c>
      <c r="BE470" s="145">
        <f>IF(N470="základní",J470,0)</f>
        <v>0</v>
      </c>
      <c r="BF470" s="145">
        <f>IF(N470="snížená",J470,0)</f>
        <v>0</v>
      </c>
      <c r="BG470" s="145">
        <f>IF(N470="zákl. přenesená",J470,0)</f>
        <v>0</v>
      </c>
      <c r="BH470" s="145">
        <f>IF(N470="sníž. přenesená",J470,0)</f>
        <v>0</v>
      </c>
      <c r="BI470" s="145">
        <f>IF(N470="nulová",J470,0)</f>
        <v>0</v>
      </c>
      <c r="BJ470" s="16" t="s">
        <v>88</v>
      </c>
      <c r="BK470" s="145">
        <f>ROUND(I470*H470,2)</f>
        <v>0</v>
      </c>
      <c r="BL470" s="16" t="s">
        <v>164</v>
      </c>
      <c r="BM470" s="144" t="s">
        <v>1023</v>
      </c>
    </row>
    <row r="471" spans="2:65" s="13" customFormat="1">
      <c r="B471" s="159"/>
      <c r="D471" s="154" t="s">
        <v>259</v>
      </c>
      <c r="E471" s="160" t="s">
        <v>1</v>
      </c>
      <c r="F471" s="161" t="s">
        <v>1018</v>
      </c>
      <c r="H471" s="162">
        <v>9.9</v>
      </c>
      <c r="L471" s="159"/>
      <c r="M471" s="163"/>
      <c r="T471" s="164"/>
      <c r="AT471" s="160" t="s">
        <v>259</v>
      </c>
      <c r="AU471" s="160" t="s">
        <v>88</v>
      </c>
      <c r="AV471" s="13" t="s">
        <v>88</v>
      </c>
      <c r="AW471" s="13" t="s">
        <v>27</v>
      </c>
      <c r="AX471" s="13" t="s">
        <v>72</v>
      </c>
      <c r="AY471" s="160" t="s">
        <v>157</v>
      </c>
    </row>
    <row r="472" spans="2:65" s="13" customFormat="1">
      <c r="B472" s="159"/>
      <c r="D472" s="154" t="s">
        <v>259</v>
      </c>
      <c r="E472" s="160" t="s">
        <v>1</v>
      </c>
      <c r="F472" s="161" t="s">
        <v>1019</v>
      </c>
      <c r="H472" s="162">
        <v>17.943000000000001</v>
      </c>
      <c r="L472" s="159"/>
      <c r="M472" s="163"/>
      <c r="T472" s="164"/>
      <c r="AT472" s="160" t="s">
        <v>259</v>
      </c>
      <c r="AU472" s="160" t="s">
        <v>88</v>
      </c>
      <c r="AV472" s="13" t="s">
        <v>88</v>
      </c>
      <c r="AW472" s="13" t="s">
        <v>27</v>
      </c>
      <c r="AX472" s="13" t="s">
        <v>72</v>
      </c>
      <c r="AY472" s="160" t="s">
        <v>157</v>
      </c>
    </row>
    <row r="473" spans="2:65" s="13" customFormat="1" ht="30">
      <c r="B473" s="159"/>
      <c r="D473" s="154" t="s">
        <v>259</v>
      </c>
      <c r="E473" s="160" t="s">
        <v>1</v>
      </c>
      <c r="F473" s="161" t="s">
        <v>1020</v>
      </c>
      <c r="H473" s="162">
        <v>87.22</v>
      </c>
      <c r="L473" s="159"/>
      <c r="M473" s="163"/>
      <c r="T473" s="164"/>
      <c r="AT473" s="160" t="s">
        <v>259</v>
      </c>
      <c r="AU473" s="160" t="s">
        <v>88</v>
      </c>
      <c r="AV473" s="13" t="s">
        <v>88</v>
      </c>
      <c r="AW473" s="13" t="s">
        <v>27</v>
      </c>
      <c r="AX473" s="13" t="s">
        <v>72</v>
      </c>
      <c r="AY473" s="160" t="s">
        <v>157</v>
      </c>
    </row>
    <row r="474" spans="2:65" s="14" customFormat="1">
      <c r="B474" s="165"/>
      <c r="D474" s="154" t="s">
        <v>259</v>
      </c>
      <c r="E474" s="166" t="s">
        <v>1</v>
      </c>
      <c r="F474" s="167" t="s">
        <v>265</v>
      </c>
      <c r="H474" s="168">
        <v>115.063</v>
      </c>
      <c r="L474" s="165"/>
      <c r="M474" s="169"/>
      <c r="T474" s="170"/>
      <c r="AT474" s="166" t="s">
        <v>259</v>
      </c>
      <c r="AU474" s="166" t="s">
        <v>88</v>
      </c>
      <c r="AV474" s="14" t="s">
        <v>164</v>
      </c>
      <c r="AW474" s="14" t="s">
        <v>27</v>
      </c>
      <c r="AX474" s="14" t="s">
        <v>80</v>
      </c>
      <c r="AY474" s="166" t="s">
        <v>157</v>
      </c>
    </row>
    <row r="475" spans="2:65" s="13" customFormat="1">
      <c r="B475" s="159"/>
      <c r="D475" s="154" t="s">
        <v>259</v>
      </c>
      <c r="F475" s="161" t="s">
        <v>1024</v>
      </c>
      <c r="H475" s="162">
        <v>126.569</v>
      </c>
      <c r="L475" s="159"/>
      <c r="M475" s="163"/>
      <c r="T475" s="164"/>
      <c r="AT475" s="160" t="s">
        <v>259</v>
      </c>
      <c r="AU475" s="160" t="s">
        <v>88</v>
      </c>
      <c r="AV475" s="13" t="s">
        <v>88</v>
      </c>
      <c r="AW475" s="13" t="s">
        <v>3</v>
      </c>
      <c r="AX475" s="13" t="s">
        <v>80</v>
      </c>
      <c r="AY475" s="160" t="s">
        <v>157</v>
      </c>
    </row>
    <row r="476" spans="2:65" s="1" customFormat="1" ht="23.5" customHeight="1">
      <c r="B476" s="132"/>
      <c r="C476" s="133" t="s">
        <v>1025</v>
      </c>
      <c r="D476" s="133" t="s">
        <v>160</v>
      </c>
      <c r="E476" s="134" t="s">
        <v>1026</v>
      </c>
      <c r="F476" s="135" t="s">
        <v>1027</v>
      </c>
      <c r="G476" s="136" t="s">
        <v>306</v>
      </c>
      <c r="H476" s="137">
        <v>72.52</v>
      </c>
      <c r="I476" s="901"/>
      <c r="J476" s="138">
        <f>ROUND(I476*H476,2)</f>
        <v>0</v>
      </c>
      <c r="K476" s="139"/>
      <c r="L476" s="28"/>
      <c r="M476" s="140" t="s">
        <v>1</v>
      </c>
      <c r="N476" s="141" t="s">
        <v>38</v>
      </c>
      <c r="O476" s="142">
        <v>0.25</v>
      </c>
      <c r="P476" s="142">
        <f>O476*H476</f>
        <v>18.13</v>
      </c>
      <c r="Q476" s="142">
        <v>6.5599999999999999E-3</v>
      </c>
      <c r="R476" s="142">
        <f>Q476*H476</f>
        <v>0.47573119999999997</v>
      </c>
      <c r="S476" s="142">
        <v>0</v>
      </c>
      <c r="T476" s="143">
        <f>S476*H476</f>
        <v>0</v>
      </c>
      <c r="AR476" s="144" t="s">
        <v>164</v>
      </c>
      <c r="AT476" s="144" t="s">
        <v>160</v>
      </c>
      <c r="AU476" s="144" t="s">
        <v>88</v>
      </c>
      <c r="AY476" s="16" t="s">
        <v>157</v>
      </c>
      <c r="BE476" s="145">
        <f>IF(N476="základní",J476,0)</f>
        <v>0</v>
      </c>
      <c r="BF476" s="145">
        <f>IF(N476="snížená",J476,0)</f>
        <v>0</v>
      </c>
      <c r="BG476" s="145">
        <f>IF(N476="zákl. přenesená",J476,0)</f>
        <v>0</v>
      </c>
      <c r="BH476" s="145">
        <f>IF(N476="sníž. přenesená",J476,0)</f>
        <v>0</v>
      </c>
      <c r="BI476" s="145">
        <f>IF(N476="nulová",J476,0)</f>
        <v>0</v>
      </c>
      <c r="BJ476" s="16" t="s">
        <v>88</v>
      </c>
      <c r="BK476" s="145">
        <f>ROUND(I476*H476,2)</f>
        <v>0</v>
      </c>
      <c r="BL476" s="16" t="s">
        <v>164</v>
      </c>
      <c r="BM476" s="144" t="s">
        <v>1028</v>
      </c>
    </row>
    <row r="477" spans="2:65" s="1" customFormat="1">
      <c r="B477" s="28"/>
      <c r="D477" s="150" t="s">
        <v>214</v>
      </c>
      <c r="F477" s="894" t="s">
        <v>1029</v>
      </c>
      <c r="L477" s="28"/>
      <c r="M477" s="152"/>
      <c r="T477" s="52"/>
      <c r="AT477" s="16" t="s">
        <v>214</v>
      </c>
      <c r="AU477" s="16" t="s">
        <v>88</v>
      </c>
    </row>
    <row r="478" spans="2:65" s="12" customFormat="1">
      <c r="B478" s="153"/>
      <c r="D478" s="154" t="s">
        <v>259</v>
      </c>
      <c r="E478" s="155" t="s">
        <v>1</v>
      </c>
      <c r="F478" s="156" t="s">
        <v>1030</v>
      </c>
      <c r="H478" s="155" t="s">
        <v>1</v>
      </c>
      <c r="L478" s="153"/>
      <c r="M478" s="157"/>
      <c r="T478" s="158"/>
      <c r="AT478" s="155" t="s">
        <v>259</v>
      </c>
      <c r="AU478" s="155" t="s">
        <v>88</v>
      </c>
      <c r="AV478" s="12" t="s">
        <v>80</v>
      </c>
      <c r="AW478" s="12" t="s">
        <v>27</v>
      </c>
      <c r="AX478" s="12" t="s">
        <v>72</v>
      </c>
      <c r="AY478" s="155" t="s">
        <v>157</v>
      </c>
    </row>
    <row r="479" spans="2:65" s="13" customFormat="1">
      <c r="B479" s="159"/>
      <c r="D479" s="154" t="s">
        <v>259</v>
      </c>
      <c r="E479" s="160" t="s">
        <v>1</v>
      </c>
      <c r="F479" s="161" t="s">
        <v>1031</v>
      </c>
      <c r="H479" s="162">
        <v>72.52</v>
      </c>
      <c r="L479" s="159"/>
      <c r="M479" s="163"/>
      <c r="T479" s="164"/>
      <c r="AT479" s="160" t="s">
        <v>259</v>
      </c>
      <c r="AU479" s="160" t="s">
        <v>88</v>
      </c>
      <c r="AV479" s="13" t="s">
        <v>88</v>
      </c>
      <c r="AW479" s="13" t="s">
        <v>27</v>
      </c>
      <c r="AX479" s="13" t="s">
        <v>80</v>
      </c>
      <c r="AY479" s="160" t="s">
        <v>157</v>
      </c>
    </row>
    <row r="480" spans="2:65" s="1" customFormat="1" ht="23.5" customHeight="1">
      <c r="B480" s="132"/>
      <c r="C480" s="133" t="s">
        <v>1032</v>
      </c>
      <c r="D480" s="133" t="s">
        <v>160</v>
      </c>
      <c r="E480" s="134" t="s">
        <v>1033</v>
      </c>
      <c r="F480" s="135" t="s">
        <v>1034</v>
      </c>
      <c r="G480" s="136" t="s">
        <v>306</v>
      </c>
      <c r="H480" s="137">
        <v>40.317</v>
      </c>
      <c r="I480" s="901"/>
      <c r="J480" s="138">
        <f>ROUND(I480*H480,2)</f>
        <v>0</v>
      </c>
      <c r="K480" s="139"/>
      <c r="L480" s="28"/>
      <c r="M480" s="140" t="s">
        <v>1</v>
      </c>
      <c r="N480" s="141" t="s">
        <v>38</v>
      </c>
      <c r="O480" s="142">
        <v>0.29399999999999998</v>
      </c>
      <c r="P480" s="142">
        <f>O480*H480</f>
        <v>11.853197999999999</v>
      </c>
      <c r="Q480" s="142">
        <v>5.7000000000000002E-3</v>
      </c>
      <c r="R480" s="142">
        <f>Q480*H480</f>
        <v>0.22980690000000001</v>
      </c>
      <c r="S480" s="142">
        <v>0</v>
      </c>
      <c r="T480" s="143">
        <f>S480*H480</f>
        <v>0</v>
      </c>
      <c r="AR480" s="144" t="s">
        <v>164</v>
      </c>
      <c r="AT480" s="144" t="s">
        <v>160</v>
      </c>
      <c r="AU480" s="144" t="s">
        <v>88</v>
      </c>
      <c r="AY480" s="16" t="s">
        <v>157</v>
      </c>
      <c r="BE480" s="145">
        <f>IF(N480="základní",J480,0)</f>
        <v>0</v>
      </c>
      <c r="BF480" s="145">
        <f>IF(N480="snížená",J480,0)</f>
        <v>0</v>
      </c>
      <c r="BG480" s="145">
        <f>IF(N480="zákl. přenesená",J480,0)</f>
        <v>0</v>
      </c>
      <c r="BH480" s="145">
        <f>IF(N480="sníž. přenesená",J480,0)</f>
        <v>0</v>
      </c>
      <c r="BI480" s="145">
        <f>IF(N480="nulová",J480,0)</f>
        <v>0</v>
      </c>
      <c r="BJ480" s="16" t="s">
        <v>88</v>
      </c>
      <c r="BK480" s="145">
        <f>ROUND(I480*H480,2)</f>
        <v>0</v>
      </c>
      <c r="BL480" s="16" t="s">
        <v>164</v>
      </c>
      <c r="BM480" s="144" t="s">
        <v>1035</v>
      </c>
    </row>
    <row r="481" spans="2:65" s="1" customFormat="1">
      <c r="B481" s="28"/>
      <c r="D481" s="150" t="s">
        <v>214</v>
      </c>
      <c r="F481" s="894" t="s">
        <v>1036</v>
      </c>
      <c r="L481" s="28"/>
      <c r="M481" s="152"/>
      <c r="T481" s="52"/>
      <c r="AT481" s="16" t="s">
        <v>214</v>
      </c>
      <c r="AU481" s="16" t="s">
        <v>88</v>
      </c>
    </row>
    <row r="482" spans="2:65" s="13" customFormat="1">
      <c r="B482" s="159"/>
      <c r="D482" s="154" t="s">
        <v>259</v>
      </c>
      <c r="E482" s="160" t="s">
        <v>1</v>
      </c>
      <c r="F482" s="161" t="s">
        <v>948</v>
      </c>
      <c r="H482" s="162">
        <v>3.0209999999999999</v>
      </c>
      <c r="L482" s="159"/>
      <c r="M482" s="163"/>
      <c r="T482" s="164"/>
      <c r="AT482" s="160" t="s">
        <v>259</v>
      </c>
      <c r="AU482" s="160" t="s">
        <v>88</v>
      </c>
      <c r="AV482" s="13" t="s">
        <v>88</v>
      </c>
      <c r="AW482" s="13" t="s">
        <v>27</v>
      </c>
      <c r="AX482" s="13" t="s">
        <v>72</v>
      </c>
      <c r="AY482" s="160" t="s">
        <v>157</v>
      </c>
    </row>
    <row r="483" spans="2:65" s="13" customFormat="1">
      <c r="B483" s="159"/>
      <c r="D483" s="154" t="s">
        <v>259</v>
      </c>
      <c r="E483" s="160" t="s">
        <v>1</v>
      </c>
      <c r="F483" s="161" t="s">
        <v>949</v>
      </c>
      <c r="H483" s="162">
        <v>4.3159999999999998</v>
      </c>
      <c r="L483" s="159"/>
      <c r="M483" s="163"/>
      <c r="T483" s="164"/>
      <c r="AT483" s="160" t="s">
        <v>259</v>
      </c>
      <c r="AU483" s="160" t="s">
        <v>88</v>
      </c>
      <c r="AV483" s="13" t="s">
        <v>88</v>
      </c>
      <c r="AW483" s="13" t="s">
        <v>27</v>
      </c>
      <c r="AX483" s="13" t="s">
        <v>72</v>
      </c>
      <c r="AY483" s="160" t="s">
        <v>157</v>
      </c>
    </row>
    <row r="484" spans="2:65" s="13" customFormat="1">
      <c r="B484" s="159"/>
      <c r="D484" s="154" t="s">
        <v>259</v>
      </c>
      <c r="E484" s="160" t="s">
        <v>1</v>
      </c>
      <c r="F484" s="161" t="s">
        <v>950</v>
      </c>
      <c r="H484" s="162">
        <v>-0.91700000000000004</v>
      </c>
      <c r="L484" s="159"/>
      <c r="M484" s="163"/>
      <c r="T484" s="164"/>
      <c r="AT484" s="160" t="s">
        <v>259</v>
      </c>
      <c r="AU484" s="160" t="s">
        <v>88</v>
      </c>
      <c r="AV484" s="13" t="s">
        <v>88</v>
      </c>
      <c r="AW484" s="13" t="s">
        <v>27</v>
      </c>
      <c r="AX484" s="13" t="s">
        <v>72</v>
      </c>
      <c r="AY484" s="160" t="s">
        <v>157</v>
      </c>
    </row>
    <row r="485" spans="2:65" s="13" customFormat="1">
      <c r="B485" s="159"/>
      <c r="D485" s="154" t="s">
        <v>259</v>
      </c>
      <c r="E485" s="160" t="s">
        <v>1</v>
      </c>
      <c r="F485" s="161" t="s">
        <v>951</v>
      </c>
      <c r="H485" s="162">
        <v>8.7240000000000002</v>
      </c>
      <c r="L485" s="159"/>
      <c r="M485" s="163"/>
      <c r="T485" s="164"/>
      <c r="AT485" s="160" t="s">
        <v>259</v>
      </c>
      <c r="AU485" s="160" t="s">
        <v>88</v>
      </c>
      <c r="AV485" s="13" t="s">
        <v>88</v>
      </c>
      <c r="AW485" s="13" t="s">
        <v>27</v>
      </c>
      <c r="AX485" s="13" t="s">
        <v>72</v>
      </c>
      <c r="AY485" s="160" t="s">
        <v>157</v>
      </c>
    </row>
    <row r="486" spans="2:65" s="13" customFormat="1" ht="20">
      <c r="B486" s="159"/>
      <c r="D486" s="154" t="s">
        <v>259</v>
      </c>
      <c r="E486" s="160" t="s">
        <v>1</v>
      </c>
      <c r="F486" s="161" t="s">
        <v>952</v>
      </c>
      <c r="H486" s="162">
        <v>25.172999999999998</v>
      </c>
      <c r="L486" s="159"/>
      <c r="M486" s="163"/>
      <c r="T486" s="164"/>
      <c r="AT486" s="160" t="s">
        <v>259</v>
      </c>
      <c r="AU486" s="160" t="s">
        <v>88</v>
      </c>
      <c r="AV486" s="13" t="s">
        <v>88</v>
      </c>
      <c r="AW486" s="13" t="s">
        <v>27</v>
      </c>
      <c r="AX486" s="13" t="s">
        <v>72</v>
      </c>
      <c r="AY486" s="160" t="s">
        <v>157</v>
      </c>
    </row>
    <row r="487" spans="2:65" s="14" customFormat="1">
      <c r="B487" s="165"/>
      <c r="D487" s="154" t="s">
        <v>259</v>
      </c>
      <c r="E487" s="166" t="s">
        <v>1</v>
      </c>
      <c r="F487" s="167" t="s">
        <v>265</v>
      </c>
      <c r="H487" s="168">
        <v>40.317</v>
      </c>
      <c r="L487" s="165"/>
      <c r="M487" s="169"/>
      <c r="T487" s="170"/>
      <c r="AT487" s="166" t="s">
        <v>259</v>
      </c>
      <c r="AU487" s="166" t="s">
        <v>88</v>
      </c>
      <c r="AV487" s="14" t="s">
        <v>164</v>
      </c>
      <c r="AW487" s="14" t="s">
        <v>27</v>
      </c>
      <c r="AX487" s="14" t="s">
        <v>80</v>
      </c>
      <c r="AY487" s="166" t="s">
        <v>157</v>
      </c>
    </row>
    <row r="488" spans="2:65" s="1" customFormat="1" ht="31.9" customHeight="1">
      <c r="B488" s="132"/>
      <c r="C488" s="133" t="s">
        <v>1037</v>
      </c>
      <c r="D488" s="133" t="s">
        <v>160</v>
      </c>
      <c r="E488" s="134" t="s">
        <v>1038</v>
      </c>
      <c r="F488" s="135" t="s">
        <v>1039</v>
      </c>
      <c r="G488" s="136" t="s">
        <v>256</v>
      </c>
      <c r="H488" s="137">
        <v>1.04</v>
      </c>
      <c r="I488" s="901"/>
      <c r="J488" s="138">
        <f>ROUND(I488*H488,2)</f>
        <v>0</v>
      </c>
      <c r="K488" s="139"/>
      <c r="L488" s="28"/>
      <c r="M488" s="140" t="s">
        <v>1</v>
      </c>
      <c r="N488" s="141" t="s">
        <v>38</v>
      </c>
      <c r="O488" s="142">
        <v>3.2130000000000001</v>
      </c>
      <c r="P488" s="142">
        <f>O488*H488</f>
        <v>3.34152</v>
      </c>
      <c r="Q488" s="142">
        <v>2.5018699999999998</v>
      </c>
      <c r="R488" s="142">
        <f>Q488*H488</f>
        <v>2.6019448000000001</v>
      </c>
      <c r="S488" s="142">
        <v>0</v>
      </c>
      <c r="T488" s="143">
        <f>S488*H488</f>
        <v>0</v>
      </c>
      <c r="AR488" s="144" t="s">
        <v>164</v>
      </c>
      <c r="AT488" s="144" t="s">
        <v>160</v>
      </c>
      <c r="AU488" s="144" t="s">
        <v>88</v>
      </c>
      <c r="AY488" s="16" t="s">
        <v>157</v>
      </c>
      <c r="BE488" s="145">
        <f>IF(N488="základní",J488,0)</f>
        <v>0</v>
      </c>
      <c r="BF488" s="145">
        <f>IF(N488="snížená",J488,0)</f>
        <v>0</v>
      </c>
      <c r="BG488" s="145">
        <f>IF(N488="zákl. přenesená",J488,0)</f>
        <v>0</v>
      </c>
      <c r="BH488" s="145">
        <f>IF(N488="sníž. přenesená",J488,0)</f>
        <v>0</v>
      </c>
      <c r="BI488" s="145">
        <f>IF(N488="nulová",J488,0)</f>
        <v>0</v>
      </c>
      <c r="BJ488" s="16" t="s">
        <v>88</v>
      </c>
      <c r="BK488" s="145">
        <f>ROUND(I488*H488,2)</f>
        <v>0</v>
      </c>
      <c r="BL488" s="16" t="s">
        <v>164</v>
      </c>
      <c r="BM488" s="144" t="s">
        <v>1040</v>
      </c>
    </row>
    <row r="489" spans="2:65" s="1" customFormat="1">
      <c r="B489" s="28"/>
      <c r="D489" s="150" t="s">
        <v>214</v>
      </c>
      <c r="F489" s="894" t="s">
        <v>1041</v>
      </c>
      <c r="L489" s="28"/>
      <c r="M489" s="152"/>
      <c r="T489" s="52"/>
      <c r="AT489" s="16" t="s">
        <v>214</v>
      </c>
      <c r="AU489" s="16" t="s">
        <v>88</v>
      </c>
    </row>
    <row r="490" spans="2:65" s="13" customFormat="1">
      <c r="B490" s="159"/>
      <c r="D490" s="154" t="s">
        <v>259</v>
      </c>
      <c r="E490" s="160" t="s">
        <v>1</v>
      </c>
      <c r="F490" s="161" t="s">
        <v>1042</v>
      </c>
      <c r="H490" s="162">
        <v>1.04</v>
      </c>
      <c r="L490" s="159"/>
      <c r="M490" s="163"/>
      <c r="T490" s="164"/>
      <c r="AT490" s="160" t="s">
        <v>259</v>
      </c>
      <c r="AU490" s="160" t="s">
        <v>88</v>
      </c>
      <c r="AV490" s="13" t="s">
        <v>88</v>
      </c>
      <c r="AW490" s="13" t="s">
        <v>27</v>
      </c>
      <c r="AX490" s="13" t="s">
        <v>80</v>
      </c>
      <c r="AY490" s="160" t="s">
        <v>157</v>
      </c>
    </row>
    <row r="491" spans="2:65" s="1" customFormat="1" ht="31.9" customHeight="1">
      <c r="B491" s="132"/>
      <c r="C491" s="133" t="s">
        <v>1043</v>
      </c>
      <c r="D491" s="133" t="s">
        <v>160</v>
      </c>
      <c r="E491" s="134" t="s">
        <v>1044</v>
      </c>
      <c r="F491" s="135" t="s">
        <v>1045</v>
      </c>
      <c r="G491" s="136" t="s">
        <v>256</v>
      </c>
      <c r="H491" s="137">
        <v>15.35</v>
      </c>
      <c r="I491" s="901"/>
      <c r="J491" s="138">
        <f>ROUND(I491*H491,2)</f>
        <v>0</v>
      </c>
      <c r="K491" s="139"/>
      <c r="L491" s="28"/>
      <c r="M491" s="140" t="s">
        <v>1</v>
      </c>
      <c r="N491" s="141" t="s">
        <v>38</v>
      </c>
      <c r="O491" s="142">
        <v>2.58</v>
      </c>
      <c r="P491" s="142">
        <f>O491*H491</f>
        <v>39.603000000000002</v>
      </c>
      <c r="Q491" s="142">
        <v>2.3010199999999998</v>
      </c>
      <c r="R491" s="142">
        <f>Q491*H491</f>
        <v>35.320656999999997</v>
      </c>
      <c r="S491" s="142">
        <v>0</v>
      </c>
      <c r="T491" s="143">
        <f>S491*H491</f>
        <v>0</v>
      </c>
      <c r="AR491" s="144" t="s">
        <v>164</v>
      </c>
      <c r="AT491" s="144" t="s">
        <v>160</v>
      </c>
      <c r="AU491" s="144" t="s">
        <v>88</v>
      </c>
      <c r="AY491" s="16" t="s">
        <v>157</v>
      </c>
      <c r="BE491" s="145">
        <f>IF(N491="základní",J491,0)</f>
        <v>0</v>
      </c>
      <c r="BF491" s="145">
        <f>IF(N491="snížená",J491,0)</f>
        <v>0</v>
      </c>
      <c r="BG491" s="145">
        <f>IF(N491="zákl. přenesená",J491,0)</f>
        <v>0</v>
      </c>
      <c r="BH491" s="145">
        <f>IF(N491="sníž. přenesená",J491,0)</f>
        <v>0</v>
      </c>
      <c r="BI491" s="145">
        <f>IF(N491="nulová",J491,0)</f>
        <v>0</v>
      </c>
      <c r="BJ491" s="16" t="s">
        <v>88</v>
      </c>
      <c r="BK491" s="145">
        <f>ROUND(I491*H491,2)</f>
        <v>0</v>
      </c>
      <c r="BL491" s="16" t="s">
        <v>164</v>
      </c>
      <c r="BM491" s="144" t="s">
        <v>1046</v>
      </c>
    </row>
    <row r="492" spans="2:65" s="1" customFormat="1">
      <c r="B492" s="28"/>
      <c r="D492" s="150" t="s">
        <v>214</v>
      </c>
      <c r="F492" s="894" t="s">
        <v>1047</v>
      </c>
      <c r="L492" s="28"/>
      <c r="M492" s="152"/>
      <c r="T492" s="52"/>
      <c r="AT492" s="16" t="s">
        <v>214</v>
      </c>
      <c r="AU492" s="16" t="s">
        <v>88</v>
      </c>
    </row>
    <row r="493" spans="2:65" s="12" customFormat="1">
      <c r="B493" s="153"/>
      <c r="D493" s="154" t="s">
        <v>259</v>
      </c>
      <c r="E493" s="155" t="s">
        <v>1</v>
      </c>
      <c r="F493" s="156" t="s">
        <v>697</v>
      </c>
      <c r="H493" s="155" t="s">
        <v>1</v>
      </c>
      <c r="L493" s="153"/>
      <c r="M493" s="157"/>
      <c r="T493" s="158"/>
      <c r="AT493" s="155" t="s">
        <v>259</v>
      </c>
      <c r="AU493" s="155" t="s">
        <v>88</v>
      </c>
      <c r="AV493" s="12" t="s">
        <v>80</v>
      </c>
      <c r="AW493" s="12" t="s">
        <v>27</v>
      </c>
      <c r="AX493" s="12" t="s">
        <v>72</v>
      </c>
      <c r="AY493" s="155" t="s">
        <v>157</v>
      </c>
    </row>
    <row r="494" spans="2:65" s="13" customFormat="1">
      <c r="B494" s="159"/>
      <c r="D494" s="154" t="s">
        <v>259</v>
      </c>
      <c r="E494" s="160" t="s">
        <v>1</v>
      </c>
      <c r="F494" s="161" t="s">
        <v>1048</v>
      </c>
      <c r="H494" s="162">
        <v>1.395</v>
      </c>
      <c r="L494" s="159"/>
      <c r="M494" s="163"/>
      <c r="T494" s="164"/>
      <c r="AT494" s="160" t="s">
        <v>259</v>
      </c>
      <c r="AU494" s="160" t="s">
        <v>88</v>
      </c>
      <c r="AV494" s="13" t="s">
        <v>88</v>
      </c>
      <c r="AW494" s="13" t="s">
        <v>27</v>
      </c>
      <c r="AX494" s="13" t="s">
        <v>72</v>
      </c>
      <c r="AY494" s="160" t="s">
        <v>157</v>
      </c>
    </row>
    <row r="495" spans="2:65" s="13" customFormat="1">
      <c r="B495" s="159"/>
      <c r="D495" s="154" t="s">
        <v>259</v>
      </c>
      <c r="E495" s="160" t="s">
        <v>1</v>
      </c>
      <c r="F495" s="161" t="s">
        <v>1049</v>
      </c>
      <c r="H495" s="162">
        <v>0.38500000000000001</v>
      </c>
      <c r="L495" s="159"/>
      <c r="M495" s="163"/>
      <c r="T495" s="164"/>
      <c r="AT495" s="160" t="s">
        <v>259</v>
      </c>
      <c r="AU495" s="160" t="s">
        <v>88</v>
      </c>
      <c r="AV495" s="13" t="s">
        <v>88</v>
      </c>
      <c r="AW495" s="13" t="s">
        <v>27</v>
      </c>
      <c r="AX495" s="13" t="s">
        <v>72</v>
      </c>
      <c r="AY495" s="160" t="s">
        <v>157</v>
      </c>
    </row>
    <row r="496" spans="2:65" s="13" customFormat="1">
      <c r="B496" s="159"/>
      <c r="D496" s="154" t="s">
        <v>259</v>
      </c>
      <c r="E496" s="160" t="s">
        <v>1</v>
      </c>
      <c r="F496" s="161" t="s">
        <v>1050</v>
      </c>
      <c r="H496" s="162">
        <v>13.57</v>
      </c>
      <c r="L496" s="159"/>
      <c r="M496" s="163"/>
      <c r="T496" s="164"/>
      <c r="AT496" s="160" t="s">
        <v>259</v>
      </c>
      <c r="AU496" s="160" t="s">
        <v>88</v>
      </c>
      <c r="AV496" s="13" t="s">
        <v>88</v>
      </c>
      <c r="AW496" s="13" t="s">
        <v>27</v>
      </c>
      <c r="AX496" s="13" t="s">
        <v>72</v>
      </c>
      <c r="AY496" s="160" t="s">
        <v>157</v>
      </c>
    </row>
    <row r="497" spans="2:65" s="14" customFormat="1">
      <c r="B497" s="165"/>
      <c r="D497" s="154" t="s">
        <v>259</v>
      </c>
      <c r="E497" s="166" t="s">
        <v>1</v>
      </c>
      <c r="F497" s="167" t="s">
        <v>265</v>
      </c>
      <c r="H497" s="168">
        <v>15.35</v>
      </c>
      <c r="L497" s="165"/>
      <c r="M497" s="169"/>
      <c r="T497" s="170"/>
      <c r="AT497" s="166" t="s">
        <v>259</v>
      </c>
      <c r="AU497" s="166" t="s">
        <v>88</v>
      </c>
      <c r="AV497" s="14" t="s">
        <v>164</v>
      </c>
      <c r="AW497" s="14" t="s">
        <v>27</v>
      </c>
      <c r="AX497" s="14" t="s">
        <v>80</v>
      </c>
      <c r="AY497" s="166" t="s">
        <v>157</v>
      </c>
    </row>
    <row r="498" spans="2:65" s="1" customFormat="1" ht="23.5" customHeight="1">
      <c r="B498" s="132"/>
      <c r="C498" s="133" t="s">
        <v>1051</v>
      </c>
      <c r="D498" s="133" t="s">
        <v>160</v>
      </c>
      <c r="E498" s="134" t="s">
        <v>1052</v>
      </c>
      <c r="F498" s="135" t="s">
        <v>1053</v>
      </c>
      <c r="G498" s="136" t="s">
        <v>256</v>
      </c>
      <c r="H498" s="137">
        <v>15.35</v>
      </c>
      <c r="I498" s="901"/>
      <c r="J498" s="138">
        <f>ROUND(I498*H498,2)</f>
        <v>0</v>
      </c>
      <c r="K498" s="139"/>
      <c r="L498" s="28"/>
      <c r="M498" s="140" t="s">
        <v>1</v>
      </c>
      <c r="N498" s="141" t="s">
        <v>38</v>
      </c>
      <c r="O498" s="142">
        <v>1.35</v>
      </c>
      <c r="P498" s="142">
        <f>O498*H498</f>
        <v>20.7225</v>
      </c>
      <c r="Q498" s="142">
        <v>0</v>
      </c>
      <c r="R498" s="142">
        <f>Q498*H498</f>
        <v>0</v>
      </c>
      <c r="S498" s="142">
        <v>0</v>
      </c>
      <c r="T498" s="143">
        <f>S498*H498</f>
        <v>0</v>
      </c>
      <c r="AR498" s="144" t="s">
        <v>164</v>
      </c>
      <c r="AT498" s="144" t="s">
        <v>160</v>
      </c>
      <c r="AU498" s="144" t="s">
        <v>88</v>
      </c>
      <c r="AY498" s="16" t="s">
        <v>157</v>
      </c>
      <c r="BE498" s="145">
        <f>IF(N498="základní",J498,0)</f>
        <v>0</v>
      </c>
      <c r="BF498" s="145">
        <f>IF(N498="snížená",J498,0)</f>
        <v>0</v>
      </c>
      <c r="BG498" s="145">
        <f>IF(N498="zákl. přenesená",J498,0)</f>
        <v>0</v>
      </c>
      <c r="BH498" s="145">
        <f>IF(N498="sníž. přenesená",J498,0)</f>
        <v>0</v>
      </c>
      <c r="BI498" s="145">
        <f>IF(N498="nulová",J498,0)</f>
        <v>0</v>
      </c>
      <c r="BJ498" s="16" t="s">
        <v>88</v>
      </c>
      <c r="BK498" s="145">
        <f>ROUND(I498*H498,2)</f>
        <v>0</v>
      </c>
      <c r="BL498" s="16" t="s">
        <v>164</v>
      </c>
      <c r="BM498" s="144" t="s">
        <v>1054</v>
      </c>
    </row>
    <row r="499" spans="2:65" s="1" customFormat="1">
      <c r="B499" s="28"/>
      <c r="D499" s="150" t="s">
        <v>214</v>
      </c>
      <c r="F499" s="894" t="s">
        <v>1055</v>
      </c>
      <c r="L499" s="28"/>
      <c r="M499" s="152"/>
      <c r="T499" s="52"/>
      <c r="AT499" s="16" t="s">
        <v>214</v>
      </c>
      <c r="AU499" s="16" t="s">
        <v>88</v>
      </c>
    </row>
    <row r="500" spans="2:65" s="13" customFormat="1">
      <c r="B500" s="159"/>
      <c r="D500" s="154" t="s">
        <v>259</v>
      </c>
      <c r="E500" s="160" t="s">
        <v>1</v>
      </c>
      <c r="F500" s="161" t="s">
        <v>1056</v>
      </c>
      <c r="H500" s="162">
        <v>1.78</v>
      </c>
      <c r="L500" s="159"/>
      <c r="M500" s="163"/>
      <c r="T500" s="164"/>
      <c r="AT500" s="160" t="s">
        <v>259</v>
      </c>
      <c r="AU500" s="160" t="s">
        <v>88</v>
      </c>
      <c r="AV500" s="13" t="s">
        <v>88</v>
      </c>
      <c r="AW500" s="13" t="s">
        <v>27</v>
      </c>
      <c r="AX500" s="13" t="s">
        <v>72</v>
      </c>
      <c r="AY500" s="160" t="s">
        <v>157</v>
      </c>
    </row>
    <row r="501" spans="2:65" s="13" customFormat="1">
      <c r="B501" s="159"/>
      <c r="D501" s="154" t="s">
        <v>259</v>
      </c>
      <c r="E501" s="160" t="s">
        <v>1</v>
      </c>
      <c r="F501" s="161" t="s">
        <v>1050</v>
      </c>
      <c r="H501" s="162">
        <v>13.57</v>
      </c>
      <c r="L501" s="159"/>
      <c r="M501" s="163"/>
      <c r="T501" s="164"/>
      <c r="AT501" s="160" t="s">
        <v>259</v>
      </c>
      <c r="AU501" s="160" t="s">
        <v>88</v>
      </c>
      <c r="AV501" s="13" t="s">
        <v>88</v>
      </c>
      <c r="AW501" s="13" t="s">
        <v>27</v>
      </c>
      <c r="AX501" s="13" t="s">
        <v>72</v>
      </c>
      <c r="AY501" s="160" t="s">
        <v>157</v>
      </c>
    </row>
    <row r="502" spans="2:65" s="14" customFormat="1">
      <c r="B502" s="165"/>
      <c r="D502" s="154" t="s">
        <v>259</v>
      </c>
      <c r="E502" s="166" t="s">
        <v>1</v>
      </c>
      <c r="F502" s="167" t="s">
        <v>265</v>
      </c>
      <c r="H502" s="168">
        <v>15.35</v>
      </c>
      <c r="L502" s="165"/>
      <c r="M502" s="169"/>
      <c r="T502" s="170"/>
      <c r="AT502" s="166" t="s">
        <v>259</v>
      </c>
      <c r="AU502" s="166" t="s">
        <v>88</v>
      </c>
      <c r="AV502" s="14" t="s">
        <v>164</v>
      </c>
      <c r="AW502" s="14" t="s">
        <v>27</v>
      </c>
      <c r="AX502" s="14" t="s">
        <v>80</v>
      </c>
      <c r="AY502" s="166" t="s">
        <v>157</v>
      </c>
    </row>
    <row r="503" spans="2:65" s="1" customFormat="1" ht="31.9" customHeight="1">
      <c r="B503" s="132"/>
      <c r="C503" s="133" t="s">
        <v>1057</v>
      </c>
      <c r="D503" s="133" t="s">
        <v>160</v>
      </c>
      <c r="E503" s="134" t="s">
        <v>1058</v>
      </c>
      <c r="F503" s="135" t="s">
        <v>1059</v>
      </c>
      <c r="G503" s="136" t="s">
        <v>256</v>
      </c>
      <c r="H503" s="137">
        <v>15.35</v>
      </c>
      <c r="I503" s="901"/>
      <c r="J503" s="138">
        <f>ROUND(I503*H503,2)</f>
        <v>0</v>
      </c>
      <c r="K503" s="139"/>
      <c r="L503" s="28"/>
      <c r="M503" s="140" t="s">
        <v>1</v>
      </c>
      <c r="N503" s="141" t="s">
        <v>38</v>
      </c>
      <c r="O503" s="142">
        <v>0.41</v>
      </c>
      <c r="P503" s="142">
        <f>O503*H503</f>
        <v>6.2934999999999999</v>
      </c>
      <c r="Q503" s="142">
        <v>0</v>
      </c>
      <c r="R503" s="142">
        <f>Q503*H503</f>
        <v>0</v>
      </c>
      <c r="S503" s="142">
        <v>0</v>
      </c>
      <c r="T503" s="143">
        <f>S503*H503</f>
        <v>0</v>
      </c>
      <c r="AR503" s="144" t="s">
        <v>164</v>
      </c>
      <c r="AT503" s="144" t="s">
        <v>160</v>
      </c>
      <c r="AU503" s="144" t="s">
        <v>88</v>
      </c>
      <c r="AY503" s="16" t="s">
        <v>157</v>
      </c>
      <c r="BE503" s="145">
        <f>IF(N503="základní",J503,0)</f>
        <v>0</v>
      </c>
      <c r="BF503" s="145">
        <f>IF(N503="snížená",J503,0)</f>
        <v>0</v>
      </c>
      <c r="BG503" s="145">
        <f>IF(N503="zákl. přenesená",J503,0)</f>
        <v>0</v>
      </c>
      <c r="BH503" s="145">
        <f>IF(N503="sníž. přenesená",J503,0)</f>
        <v>0</v>
      </c>
      <c r="BI503" s="145">
        <f>IF(N503="nulová",J503,0)</f>
        <v>0</v>
      </c>
      <c r="BJ503" s="16" t="s">
        <v>88</v>
      </c>
      <c r="BK503" s="145">
        <f>ROUND(I503*H503,2)</f>
        <v>0</v>
      </c>
      <c r="BL503" s="16" t="s">
        <v>164</v>
      </c>
      <c r="BM503" s="144" t="s">
        <v>1060</v>
      </c>
    </row>
    <row r="504" spans="2:65" s="1" customFormat="1">
      <c r="B504" s="28"/>
      <c r="D504" s="150" t="s">
        <v>214</v>
      </c>
      <c r="F504" s="894" t="s">
        <v>1061</v>
      </c>
      <c r="L504" s="28"/>
      <c r="M504" s="152"/>
      <c r="T504" s="52"/>
      <c r="AT504" s="16" t="s">
        <v>214</v>
      </c>
      <c r="AU504" s="16" t="s">
        <v>88</v>
      </c>
    </row>
    <row r="505" spans="2:65" s="13" customFormat="1">
      <c r="B505" s="159"/>
      <c r="D505" s="154" t="s">
        <v>259</v>
      </c>
      <c r="E505" s="160" t="s">
        <v>1</v>
      </c>
      <c r="F505" s="161" t="s">
        <v>1062</v>
      </c>
      <c r="H505" s="162">
        <v>15.35</v>
      </c>
      <c r="L505" s="159"/>
      <c r="M505" s="163"/>
      <c r="T505" s="164"/>
      <c r="AT505" s="160" t="s">
        <v>259</v>
      </c>
      <c r="AU505" s="160" t="s">
        <v>88</v>
      </c>
      <c r="AV505" s="13" t="s">
        <v>88</v>
      </c>
      <c r="AW505" s="13" t="s">
        <v>27</v>
      </c>
      <c r="AX505" s="13" t="s">
        <v>80</v>
      </c>
      <c r="AY505" s="160" t="s">
        <v>157</v>
      </c>
    </row>
    <row r="506" spans="2:65" s="1" customFormat="1" ht="16.399999999999999" customHeight="1">
      <c r="B506" s="132"/>
      <c r="C506" s="133" t="s">
        <v>1063</v>
      </c>
      <c r="D506" s="133" t="s">
        <v>160</v>
      </c>
      <c r="E506" s="134" t="s">
        <v>1064</v>
      </c>
      <c r="F506" s="135" t="s">
        <v>1065</v>
      </c>
      <c r="G506" s="136" t="s">
        <v>306</v>
      </c>
      <c r="H506" s="137">
        <v>3.7530000000000001</v>
      </c>
      <c r="I506" s="901"/>
      <c r="J506" s="138">
        <f>ROUND(I506*H506,2)</f>
        <v>0</v>
      </c>
      <c r="K506" s="139"/>
      <c r="L506" s="28"/>
      <c r="M506" s="140" t="s">
        <v>1</v>
      </c>
      <c r="N506" s="141" t="s">
        <v>38</v>
      </c>
      <c r="O506" s="142">
        <v>0.44</v>
      </c>
      <c r="P506" s="142">
        <f>O506*H506</f>
        <v>1.6513200000000001</v>
      </c>
      <c r="Q506" s="142">
        <v>1.6070000000000001E-2</v>
      </c>
      <c r="R506" s="142">
        <f>Q506*H506</f>
        <v>6.0310710000000003E-2</v>
      </c>
      <c r="S506" s="142">
        <v>0</v>
      </c>
      <c r="T506" s="143">
        <f>S506*H506</f>
        <v>0</v>
      </c>
      <c r="AR506" s="144" t="s">
        <v>164</v>
      </c>
      <c r="AT506" s="144" t="s">
        <v>160</v>
      </c>
      <c r="AU506" s="144" t="s">
        <v>88</v>
      </c>
      <c r="AY506" s="16" t="s">
        <v>157</v>
      </c>
      <c r="BE506" s="145">
        <f>IF(N506="základní",J506,0)</f>
        <v>0</v>
      </c>
      <c r="BF506" s="145">
        <f>IF(N506="snížená",J506,0)</f>
        <v>0</v>
      </c>
      <c r="BG506" s="145">
        <f>IF(N506="zákl. přenesená",J506,0)</f>
        <v>0</v>
      </c>
      <c r="BH506" s="145">
        <f>IF(N506="sníž. přenesená",J506,0)</f>
        <v>0</v>
      </c>
      <c r="BI506" s="145">
        <f>IF(N506="nulová",J506,0)</f>
        <v>0</v>
      </c>
      <c r="BJ506" s="16" t="s">
        <v>88</v>
      </c>
      <c r="BK506" s="145">
        <f>ROUND(I506*H506,2)</f>
        <v>0</v>
      </c>
      <c r="BL506" s="16" t="s">
        <v>164</v>
      </c>
      <c r="BM506" s="144" t="s">
        <v>1066</v>
      </c>
    </row>
    <row r="507" spans="2:65" s="1" customFormat="1">
      <c r="B507" s="28"/>
      <c r="D507" s="150" t="s">
        <v>214</v>
      </c>
      <c r="F507" s="894" t="s">
        <v>1067</v>
      </c>
      <c r="L507" s="28"/>
      <c r="M507" s="152"/>
      <c r="T507" s="52"/>
      <c r="AT507" s="16" t="s">
        <v>214</v>
      </c>
      <c r="AU507" s="16" t="s">
        <v>88</v>
      </c>
    </row>
    <row r="508" spans="2:65" s="12" customFormat="1">
      <c r="B508" s="153"/>
      <c r="D508" s="154" t="s">
        <v>259</v>
      </c>
      <c r="E508" s="155" t="s">
        <v>1</v>
      </c>
      <c r="F508" s="156" t="s">
        <v>697</v>
      </c>
      <c r="H508" s="155" t="s">
        <v>1</v>
      </c>
      <c r="L508" s="153"/>
      <c r="M508" s="157"/>
      <c r="T508" s="158"/>
      <c r="AT508" s="155" t="s">
        <v>259</v>
      </c>
      <c r="AU508" s="155" t="s">
        <v>88</v>
      </c>
      <c r="AV508" s="12" t="s">
        <v>80</v>
      </c>
      <c r="AW508" s="12" t="s">
        <v>27</v>
      </c>
      <c r="AX508" s="12" t="s">
        <v>72</v>
      </c>
      <c r="AY508" s="155" t="s">
        <v>157</v>
      </c>
    </row>
    <row r="509" spans="2:65" s="13" customFormat="1">
      <c r="B509" s="159"/>
      <c r="D509" s="154" t="s">
        <v>259</v>
      </c>
      <c r="E509" s="160" t="s">
        <v>1</v>
      </c>
      <c r="F509" s="161" t="s">
        <v>1068</v>
      </c>
      <c r="H509" s="162">
        <v>1.494</v>
      </c>
      <c r="L509" s="159"/>
      <c r="M509" s="163"/>
      <c r="T509" s="164"/>
      <c r="AT509" s="160" t="s">
        <v>259</v>
      </c>
      <c r="AU509" s="160" t="s">
        <v>88</v>
      </c>
      <c r="AV509" s="13" t="s">
        <v>88</v>
      </c>
      <c r="AW509" s="13" t="s">
        <v>27</v>
      </c>
      <c r="AX509" s="13" t="s">
        <v>72</v>
      </c>
      <c r="AY509" s="160" t="s">
        <v>157</v>
      </c>
    </row>
    <row r="510" spans="2:65" s="13" customFormat="1">
      <c r="B510" s="159"/>
      <c r="D510" s="154" t="s">
        <v>259</v>
      </c>
      <c r="E510" s="160" t="s">
        <v>1</v>
      </c>
      <c r="F510" s="161" t="s">
        <v>1069</v>
      </c>
      <c r="H510" s="162">
        <v>2.2589999999999999</v>
      </c>
      <c r="L510" s="159"/>
      <c r="M510" s="163"/>
      <c r="T510" s="164"/>
      <c r="AT510" s="160" t="s">
        <v>259</v>
      </c>
      <c r="AU510" s="160" t="s">
        <v>88</v>
      </c>
      <c r="AV510" s="13" t="s">
        <v>88</v>
      </c>
      <c r="AW510" s="13" t="s">
        <v>27</v>
      </c>
      <c r="AX510" s="13" t="s">
        <v>72</v>
      </c>
      <c r="AY510" s="160" t="s">
        <v>157</v>
      </c>
    </row>
    <row r="511" spans="2:65" s="14" customFormat="1">
      <c r="B511" s="165"/>
      <c r="D511" s="154" t="s">
        <v>259</v>
      </c>
      <c r="E511" s="166" t="s">
        <v>1</v>
      </c>
      <c r="F511" s="167" t="s">
        <v>265</v>
      </c>
      <c r="H511" s="168">
        <v>3.7530000000000001</v>
      </c>
      <c r="L511" s="165"/>
      <c r="M511" s="169"/>
      <c r="T511" s="170"/>
      <c r="AT511" s="166" t="s">
        <v>259</v>
      </c>
      <c r="AU511" s="166" t="s">
        <v>88</v>
      </c>
      <c r="AV511" s="14" t="s">
        <v>164</v>
      </c>
      <c r="AW511" s="14" t="s">
        <v>27</v>
      </c>
      <c r="AX511" s="14" t="s">
        <v>80</v>
      </c>
      <c r="AY511" s="166" t="s">
        <v>157</v>
      </c>
    </row>
    <row r="512" spans="2:65" s="1" customFormat="1" ht="16.399999999999999" customHeight="1">
      <c r="B512" s="132"/>
      <c r="C512" s="133" t="s">
        <v>1070</v>
      </c>
      <c r="D512" s="133" t="s">
        <v>160</v>
      </c>
      <c r="E512" s="134" t="s">
        <v>1071</v>
      </c>
      <c r="F512" s="135" t="s">
        <v>1072</v>
      </c>
      <c r="G512" s="136" t="s">
        <v>306</v>
      </c>
      <c r="H512" s="137">
        <v>3.7530000000000001</v>
      </c>
      <c r="I512" s="901"/>
      <c r="J512" s="138">
        <f>ROUND(I512*H512,2)</f>
        <v>0</v>
      </c>
      <c r="K512" s="139"/>
      <c r="L512" s="28"/>
      <c r="M512" s="140" t="s">
        <v>1</v>
      </c>
      <c r="N512" s="141" t="s">
        <v>38</v>
      </c>
      <c r="O512" s="142">
        <v>0.24</v>
      </c>
      <c r="P512" s="142">
        <f>O512*H512</f>
        <v>0.90071999999999997</v>
      </c>
      <c r="Q512" s="142">
        <v>0</v>
      </c>
      <c r="R512" s="142">
        <f>Q512*H512</f>
        <v>0</v>
      </c>
      <c r="S512" s="142">
        <v>0</v>
      </c>
      <c r="T512" s="143">
        <f>S512*H512</f>
        <v>0</v>
      </c>
      <c r="AR512" s="144" t="s">
        <v>164</v>
      </c>
      <c r="AT512" s="144" t="s">
        <v>160</v>
      </c>
      <c r="AU512" s="144" t="s">
        <v>88</v>
      </c>
      <c r="AY512" s="16" t="s">
        <v>157</v>
      </c>
      <c r="BE512" s="145">
        <f>IF(N512="základní",J512,0)</f>
        <v>0</v>
      </c>
      <c r="BF512" s="145">
        <f>IF(N512="snížená",J512,0)</f>
        <v>0</v>
      </c>
      <c r="BG512" s="145">
        <f>IF(N512="zákl. přenesená",J512,0)</f>
        <v>0</v>
      </c>
      <c r="BH512" s="145">
        <f>IF(N512="sníž. přenesená",J512,0)</f>
        <v>0</v>
      </c>
      <c r="BI512" s="145">
        <f>IF(N512="nulová",J512,0)</f>
        <v>0</v>
      </c>
      <c r="BJ512" s="16" t="s">
        <v>88</v>
      </c>
      <c r="BK512" s="145">
        <f>ROUND(I512*H512,2)</f>
        <v>0</v>
      </c>
      <c r="BL512" s="16" t="s">
        <v>164</v>
      </c>
      <c r="BM512" s="144" t="s">
        <v>1073</v>
      </c>
    </row>
    <row r="513" spans="2:65" s="1" customFormat="1">
      <c r="B513" s="28"/>
      <c r="D513" s="150" t="s">
        <v>214</v>
      </c>
      <c r="F513" s="894" t="s">
        <v>1074</v>
      </c>
      <c r="L513" s="28"/>
      <c r="M513" s="152"/>
      <c r="T513" s="52"/>
      <c r="AT513" s="16" t="s">
        <v>214</v>
      </c>
      <c r="AU513" s="16" t="s">
        <v>88</v>
      </c>
    </row>
    <row r="514" spans="2:65" s="1" customFormat="1" ht="16.399999999999999" customHeight="1">
      <c r="B514" s="132"/>
      <c r="C514" s="133" t="s">
        <v>1075</v>
      </c>
      <c r="D514" s="133" t="s">
        <v>160</v>
      </c>
      <c r="E514" s="134" t="s">
        <v>1076</v>
      </c>
      <c r="F514" s="135" t="s">
        <v>1077</v>
      </c>
      <c r="G514" s="136" t="s">
        <v>276</v>
      </c>
      <c r="H514" s="137">
        <v>0.47299999999999998</v>
      </c>
      <c r="I514" s="901"/>
      <c r="J514" s="138">
        <f>ROUND(I514*H514,2)</f>
        <v>0</v>
      </c>
      <c r="K514" s="139"/>
      <c r="L514" s="28"/>
      <c r="M514" s="140" t="s">
        <v>1</v>
      </c>
      <c r="N514" s="141" t="s">
        <v>38</v>
      </c>
      <c r="O514" s="142">
        <v>15.231</v>
      </c>
      <c r="P514" s="142">
        <f>O514*H514</f>
        <v>7.2042629999999992</v>
      </c>
      <c r="Q514" s="142">
        <v>1.06277</v>
      </c>
      <c r="R514" s="142">
        <f>Q514*H514</f>
        <v>0.50269021000000003</v>
      </c>
      <c r="S514" s="142">
        <v>0</v>
      </c>
      <c r="T514" s="143">
        <f>S514*H514</f>
        <v>0</v>
      </c>
      <c r="AR514" s="144" t="s">
        <v>164</v>
      </c>
      <c r="AT514" s="144" t="s">
        <v>160</v>
      </c>
      <c r="AU514" s="144" t="s">
        <v>88</v>
      </c>
      <c r="AY514" s="16" t="s">
        <v>157</v>
      </c>
      <c r="BE514" s="145">
        <f>IF(N514="základní",J514,0)</f>
        <v>0</v>
      </c>
      <c r="BF514" s="145">
        <f>IF(N514="snížená",J514,0)</f>
        <v>0</v>
      </c>
      <c r="BG514" s="145">
        <f>IF(N514="zákl. přenesená",J514,0)</f>
        <v>0</v>
      </c>
      <c r="BH514" s="145">
        <f>IF(N514="sníž. přenesená",J514,0)</f>
        <v>0</v>
      </c>
      <c r="BI514" s="145">
        <f>IF(N514="nulová",J514,0)</f>
        <v>0</v>
      </c>
      <c r="BJ514" s="16" t="s">
        <v>88</v>
      </c>
      <c r="BK514" s="145">
        <f>ROUND(I514*H514,2)</f>
        <v>0</v>
      </c>
      <c r="BL514" s="16" t="s">
        <v>164</v>
      </c>
      <c r="BM514" s="144" t="s">
        <v>1078</v>
      </c>
    </row>
    <row r="515" spans="2:65" s="1" customFormat="1">
      <c r="B515" s="28"/>
      <c r="D515" s="150" t="s">
        <v>214</v>
      </c>
      <c r="F515" s="894" t="s">
        <v>1079</v>
      </c>
      <c r="L515" s="28"/>
      <c r="M515" s="152"/>
      <c r="T515" s="52"/>
      <c r="AT515" s="16" t="s">
        <v>214</v>
      </c>
      <c r="AU515" s="16" t="s">
        <v>88</v>
      </c>
    </row>
    <row r="516" spans="2:65" s="12" customFormat="1">
      <c r="B516" s="153"/>
      <c r="D516" s="154" t="s">
        <v>259</v>
      </c>
      <c r="E516" s="155" t="s">
        <v>1</v>
      </c>
      <c r="F516" s="156" t="s">
        <v>697</v>
      </c>
      <c r="H516" s="155" t="s">
        <v>1</v>
      </c>
      <c r="L516" s="153"/>
      <c r="M516" s="157"/>
      <c r="T516" s="158"/>
      <c r="AT516" s="155" t="s">
        <v>259</v>
      </c>
      <c r="AU516" s="155" t="s">
        <v>88</v>
      </c>
      <c r="AV516" s="12" t="s">
        <v>80</v>
      </c>
      <c r="AW516" s="12" t="s">
        <v>27</v>
      </c>
      <c r="AX516" s="12" t="s">
        <v>72</v>
      </c>
      <c r="AY516" s="155" t="s">
        <v>157</v>
      </c>
    </row>
    <row r="517" spans="2:65" s="13" customFormat="1">
      <c r="B517" s="159"/>
      <c r="D517" s="154" t="s">
        <v>259</v>
      </c>
      <c r="E517" s="160" t="s">
        <v>1</v>
      </c>
      <c r="F517" s="161" t="s">
        <v>1080</v>
      </c>
      <c r="H517" s="162">
        <v>6.2E-2</v>
      </c>
      <c r="L517" s="159"/>
      <c r="M517" s="163"/>
      <c r="T517" s="164"/>
      <c r="AT517" s="160" t="s">
        <v>259</v>
      </c>
      <c r="AU517" s="160" t="s">
        <v>88</v>
      </c>
      <c r="AV517" s="13" t="s">
        <v>88</v>
      </c>
      <c r="AW517" s="13" t="s">
        <v>27</v>
      </c>
      <c r="AX517" s="13" t="s">
        <v>72</v>
      </c>
      <c r="AY517" s="160" t="s">
        <v>157</v>
      </c>
    </row>
    <row r="518" spans="2:65" s="13" customFormat="1">
      <c r="B518" s="159"/>
      <c r="D518" s="154" t="s">
        <v>259</v>
      </c>
      <c r="E518" s="160" t="s">
        <v>1</v>
      </c>
      <c r="F518" s="161" t="s">
        <v>1081</v>
      </c>
      <c r="H518" s="162">
        <v>0.41099999999999998</v>
      </c>
      <c r="L518" s="159"/>
      <c r="M518" s="163"/>
      <c r="T518" s="164"/>
      <c r="AT518" s="160" t="s">
        <v>259</v>
      </c>
      <c r="AU518" s="160" t="s">
        <v>88</v>
      </c>
      <c r="AV518" s="13" t="s">
        <v>88</v>
      </c>
      <c r="AW518" s="13" t="s">
        <v>27</v>
      </c>
      <c r="AX518" s="13" t="s">
        <v>72</v>
      </c>
      <c r="AY518" s="160" t="s">
        <v>157</v>
      </c>
    </row>
    <row r="519" spans="2:65" s="14" customFormat="1">
      <c r="B519" s="165"/>
      <c r="D519" s="154" t="s">
        <v>259</v>
      </c>
      <c r="E519" s="166" t="s">
        <v>1</v>
      </c>
      <c r="F519" s="167" t="s">
        <v>265</v>
      </c>
      <c r="H519" s="168">
        <v>0.47299999999999998</v>
      </c>
      <c r="L519" s="165"/>
      <c r="M519" s="169"/>
      <c r="T519" s="170"/>
      <c r="AT519" s="166" t="s">
        <v>259</v>
      </c>
      <c r="AU519" s="166" t="s">
        <v>88</v>
      </c>
      <c r="AV519" s="14" t="s">
        <v>164</v>
      </c>
      <c r="AW519" s="14" t="s">
        <v>27</v>
      </c>
      <c r="AX519" s="14" t="s">
        <v>80</v>
      </c>
      <c r="AY519" s="166" t="s">
        <v>157</v>
      </c>
    </row>
    <row r="520" spans="2:65" s="1" customFormat="1" ht="23.5" customHeight="1">
      <c r="B520" s="132"/>
      <c r="C520" s="133" t="s">
        <v>1082</v>
      </c>
      <c r="D520" s="133" t="s">
        <v>160</v>
      </c>
      <c r="E520" s="134" t="s">
        <v>1083</v>
      </c>
      <c r="F520" s="135" t="s">
        <v>1084</v>
      </c>
      <c r="G520" s="136" t="s">
        <v>306</v>
      </c>
      <c r="H520" s="137">
        <v>135.696</v>
      </c>
      <c r="I520" s="901"/>
      <c r="J520" s="138">
        <f>ROUND(I520*H520,2)</f>
        <v>0</v>
      </c>
      <c r="K520" s="139"/>
      <c r="L520" s="28"/>
      <c r="M520" s="140" t="s">
        <v>1</v>
      </c>
      <c r="N520" s="141" t="s">
        <v>38</v>
      </c>
      <c r="O520" s="142">
        <v>0.30499999999999999</v>
      </c>
      <c r="P520" s="142">
        <f>O520*H520</f>
        <v>41.387279999999997</v>
      </c>
      <c r="Q520" s="142">
        <v>0.11</v>
      </c>
      <c r="R520" s="142">
        <f>Q520*H520</f>
        <v>14.92656</v>
      </c>
      <c r="S520" s="142">
        <v>0</v>
      </c>
      <c r="T520" s="143">
        <f>S520*H520</f>
        <v>0</v>
      </c>
      <c r="AR520" s="144" t="s">
        <v>164</v>
      </c>
      <c r="AT520" s="144" t="s">
        <v>160</v>
      </c>
      <c r="AU520" s="144" t="s">
        <v>88</v>
      </c>
      <c r="AY520" s="16" t="s">
        <v>157</v>
      </c>
      <c r="BE520" s="145">
        <f>IF(N520="základní",J520,0)</f>
        <v>0</v>
      </c>
      <c r="BF520" s="145">
        <f>IF(N520="snížená",J520,0)</f>
        <v>0</v>
      </c>
      <c r="BG520" s="145">
        <f>IF(N520="zákl. přenesená",J520,0)</f>
        <v>0</v>
      </c>
      <c r="BH520" s="145">
        <f>IF(N520="sníž. přenesená",J520,0)</f>
        <v>0</v>
      </c>
      <c r="BI520" s="145">
        <f>IF(N520="nulová",J520,0)</f>
        <v>0</v>
      </c>
      <c r="BJ520" s="16" t="s">
        <v>88</v>
      </c>
      <c r="BK520" s="145">
        <f>ROUND(I520*H520,2)</f>
        <v>0</v>
      </c>
      <c r="BL520" s="16" t="s">
        <v>164</v>
      </c>
      <c r="BM520" s="144" t="s">
        <v>1085</v>
      </c>
    </row>
    <row r="521" spans="2:65" s="1" customFormat="1">
      <c r="B521" s="28"/>
      <c r="D521" s="150" t="s">
        <v>214</v>
      </c>
      <c r="F521" s="894" t="s">
        <v>1086</v>
      </c>
      <c r="L521" s="28"/>
      <c r="M521" s="152"/>
      <c r="T521" s="52"/>
      <c r="AT521" s="16" t="s">
        <v>214</v>
      </c>
      <c r="AU521" s="16" t="s">
        <v>88</v>
      </c>
    </row>
    <row r="522" spans="2:65" s="13" customFormat="1">
      <c r="B522" s="159"/>
      <c r="D522" s="154" t="s">
        <v>259</v>
      </c>
      <c r="E522" s="160" t="s">
        <v>1</v>
      </c>
      <c r="F522" s="161" t="s">
        <v>1087</v>
      </c>
      <c r="H522" s="162">
        <v>135.696</v>
      </c>
      <c r="L522" s="159"/>
      <c r="M522" s="163"/>
      <c r="T522" s="164"/>
      <c r="AT522" s="160" t="s">
        <v>259</v>
      </c>
      <c r="AU522" s="160" t="s">
        <v>88</v>
      </c>
      <c r="AV522" s="13" t="s">
        <v>88</v>
      </c>
      <c r="AW522" s="13" t="s">
        <v>27</v>
      </c>
      <c r="AX522" s="13" t="s">
        <v>80</v>
      </c>
      <c r="AY522" s="160" t="s">
        <v>157</v>
      </c>
    </row>
    <row r="523" spans="2:65" s="1" customFormat="1" ht="23.5" customHeight="1">
      <c r="B523" s="132"/>
      <c r="C523" s="133" t="s">
        <v>1088</v>
      </c>
      <c r="D523" s="133" t="s">
        <v>160</v>
      </c>
      <c r="E523" s="134" t="s">
        <v>1089</v>
      </c>
      <c r="F523" s="135" t="s">
        <v>1090</v>
      </c>
      <c r="G523" s="136" t="s">
        <v>306</v>
      </c>
      <c r="H523" s="137">
        <v>542.78399999999999</v>
      </c>
      <c r="I523" s="901"/>
      <c r="J523" s="138">
        <f>ROUND(I523*H523,2)</f>
        <v>0</v>
      </c>
      <c r="K523" s="139"/>
      <c r="L523" s="28"/>
      <c r="M523" s="140" t="s">
        <v>1</v>
      </c>
      <c r="N523" s="141" t="s">
        <v>38</v>
      </c>
      <c r="O523" s="142">
        <v>1.7000000000000001E-2</v>
      </c>
      <c r="P523" s="142">
        <f>O523*H523</f>
        <v>9.227328</v>
      </c>
      <c r="Q523" s="142">
        <v>1.0999999999999999E-2</v>
      </c>
      <c r="R523" s="142">
        <f>Q523*H523</f>
        <v>5.9706239999999999</v>
      </c>
      <c r="S523" s="142">
        <v>0</v>
      </c>
      <c r="T523" s="143">
        <f>S523*H523</f>
        <v>0</v>
      </c>
      <c r="AR523" s="144" t="s">
        <v>164</v>
      </c>
      <c r="AT523" s="144" t="s">
        <v>160</v>
      </c>
      <c r="AU523" s="144" t="s">
        <v>88</v>
      </c>
      <c r="AY523" s="16" t="s">
        <v>157</v>
      </c>
      <c r="BE523" s="145">
        <f>IF(N523="základní",J523,0)</f>
        <v>0</v>
      </c>
      <c r="BF523" s="145">
        <f>IF(N523="snížená",J523,0)</f>
        <v>0</v>
      </c>
      <c r="BG523" s="145">
        <f>IF(N523="zákl. přenesená",J523,0)</f>
        <v>0</v>
      </c>
      <c r="BH523" s="145">
        <f>IF(N523="sníž. přenesená",J523,0)</f>
        <v>0</v>
      </c>
      <c r="BI523" s="145">
        <f>IF(N523="nulová",J523,0)</f>
        <v>0</v>
      </c>
      <c r="BJ523" s="16" t="s">
        <v>88</v>
      </c>
      <c r="BK523" s="145">
        <f>ROUND(I523*H523,2)</f>
        <v>0</v>
      </c>
      <c r="BL523" s="16" t="s">
        <v>164</v>
      </c>
      <c r="BM523" s="144" t="s">
        <v>1091</v>
      </c>
    </row>
    <row r="524" spans="2:65" s="1" customFormat="1">
      <c r="B524" s="28"/>
      <c r="D524" s="150" t="s">
        <v>214</v>
      </c>
      <c r="F524" s="894" t="s">
        <v>1092</v>
      </c>
      <c r="L524" s="28"/>
      <c r="M524" s="152"/>
      <c r="T524" s="52"/>
      <c r="AT524" s="16" t="s">
        <v>214</v>
      </c>
      <c r="AU524" s="16" t="s">
        <v>88</v>
      </c>
    </row>
    <row r="525" spans="2:65" s="13" customFormat="1">
      <c r="B525" s="159"/>
      <c r="D525" s="154" t="s">
        <v>259</v>
      </c>
      <c r="E525" s="160" t="s">
        <v>1</v>
      </c>
      <c r="F525" s="161" t="s">
        <v>1093</v>
      </c>
      <c r="H525" s="162">
        <v>542.78399999999999</v>
      </c>
      <c r="L525" s="159"/>
      <c r="M525" s="163"/>
      <c r="T525" s="164"/>
      <c r="AT525" s="160" t="s">
        <v>259</v>
      </c>
      <c r="AU525" s="160" t="s">
        <v>88</v>
      </c>
      <c r="AV525" s="13" t="s">
        <v>88</v>
      </c>
      <c r="AW525" s="13" t="s">
        <v>27</v>
      </c>
      <c r="AX525" s="13" t="s">
        <v>80</v>
      </c>
      <c r="AY525" s="160" t="s">
        <v>157</v>
      </c>
    </row>
    <row r="526" spans="2:65" s="1" customFormat="1" ht="23.5" customHeight="1">
      <c r="B526" s="132"/>
      <c r="C526" s="133" t="s">
        <v>1094</v>
      </c>
      <c r="D526" s="133" t="s">
        <v>160</v>
      </c>
      <c r="E526" s="134" t="s">
        <v>1095</v>
      </c>
      <c r="F526" s="135" t="s">
        <v>1096</v>
      </c>
      <c r="G526" s="136" t="s">
        <v>306</v>
      </c>
      <c r="H526" s="137">
        <v>75.825000000000003</v>
      </c>
      <c r="I526" s="901"/>
      <c r="J526" s="138">
        <f>ROUND(I526*H526,2)</f>
        <v>0</v>
      </c>
      <c r="K526" s="139"/>
      <c r="L526" s="28"/>
      <c r="M526" s="140" t="s">
        <v>1</v>
      </c>
      <c r="N526" s="141" t="s">
        <v>38</v>
      </c>
      <c r="O526" s="142">
        <v>0.35799999999999998</v>
      </c>
      <c r="P526" s="142">
        <f>O526*H526</f>
        <v>27.145350000000001</v>
      </c>
      <c r="Q526" s="142">
        <v>4.4679999999999997E-2</v>
      </c>
      <c r="R526" s="142">
        <f>Q526*H526</f>
        <v>3.387861</v>
      </c>
      <c r="S526" s="142">
        <v>0</v>
      </c>
      <c r="T526" s="143">
        <f>S526*H526</f>
        <v>0</v>
      </c>
      <c r="AR526" s="144" t="s">
        <v>164</v>
      </c>
      <c r="AT526" s="144" t="s">
        <v>160</v>
      </c>
      <c r="AU526" s="144" t="s">
        <v>88</v>
      </c>
      <c r="AY526" s="16" t="s">
        <v>157</v>
      </c>
      <c r="BE526" s="145">
        <f>IF(N526="základní",J526,0)</f>
        <v>0</v>
      </c>
      <c r="BF526" s="145">
        <f>IF(N526="snížená",J526,0)</f>
        <v>0</v>
      </c>
      <c r="BG526" s="145">
        <f>IF(N526="zákl. přenesená",J526,0)</f>
        <v>0</v>
      </c>
      <c r="BH526" s="145">
        <f>IF(N526="sníž. přenesená",J526,0)</f>
        <v>0</v>
      </c>
      <c r="BI526" s="145">
        <f>IF(N526="nulová",J526,0)</f>
        <v>0</v>
      </c>
      <c r="BJ526" s="16" t="s">
        <v>88</v>
      </c>
      <c r="BK526" s="145">
        <f>ROUND(I526*H526,2)</f>
        <v>0</v>
      </c>
      <c r="BL526" s="16" t="s">
        <v>164</v>
      </c>
      <c r="BM526" s="144" t="s">
        <v>1097</v>
      </c>
    </row>
    <row r="527" spans="2:65" s="1" customFormat="1">
      <c r="B527" s="28"/>
      <c r="D527" s="150" t="s">
        <v>214</v>
      </c>
      <c r="F527" s="894" t="s">
        <v>1098</v>
      </c>
      <c r="L527" s="28"/>
      <c r="M527" s="152"/>
      <c r="T527" s="52"/>
      <c r="AT527" s="16" t="s">
        <v>214</v>
      </c>
      <c r="AU527" s="16" t="s">
        <v>88</v>
      </c>
    </row>
    <row r="528" spans="2:65" s="13" customFormat="1">
      <c r="B528" s="159"/>
      <c r="D528" s="154" t="s">
        <v>259</v>
      </c>
      <c r="E528" s="160" t="s">
        <v>1</v>
      </c>
      <c r="F528" s="161" t="s">
        <v>1099</v>
      </c>
      <c r="H528" s="162">
        <v>75.825000000000003</v>
      </c>
      <c r="L528" s="159"/>
      <c r="M528" s="163"/>
      <c r="T528" s="164"/>
      <c r="AT528" s="160" t="s">
        <v>259</v>
      </c>
      <c r="AU528" s="160" t="s">
        <v>88</v>
      </c>
      <c r="AV528" s="13" t="s">
        <v>88</v>
      </c>
      <c r="AW528" s="13" t="s">
        <v>27</v>
      </c>
      <c r="AX528" s="13" t="s">
        <v>80</v>
      </c>
      <c r="AY528" s="160" t="s">
        <v>157</v>
      </c>
    </row>
    <row r="529" spans="2:65" s="1" customFormat="1" ht="23.5" customHeight="1">
      <c r="B529" s="132"/>
      <c r="C529" s="133" t="s">
        <v>1100</v>
      </c>
      <c r="D529" s="133" t="s">
        <v>160</v>
      </c>
      <c r="E529" s="134" t="s">
        <v>1101</v>
      </c>
      <c r="F529" s="135" t="s">
        <v>1102</v>
      </c>
      <c r="G529" s="136" t="s">
        <v>306</v>
      </c>
      <c r="H529" s="137">
        <v>19.5</v>
      </c>
      <c r="I529" s="901"/>
      <c r="J529" s="138">
        <f>ROUND(I529*H529,2)</f>
        <v>0</v>
      </c>
      <c r="K529" s="139"/>
      <c r="L529" s="28"/>
      <c r="M529" s="140" t="s">
        <v>1</v>
      </c>
      <c r="N529" s="141" t="s">
        <v>38</v>
      </c>
      <c r="O529" s="142">
        <v>0.60499999999999998</v>
      </c>
      <c r="P529" s="142">
        <f>O529*H529</f>
        <v>11.797499999999999</v>
      </c>
      <c r="Q529" s="142">
        <v>0.20893</v>
      </c>
      <c r="R529" s="142">
        <f>Q529*H529</f>
        <v>4.0741350000000001</v>
      </c>
      <c r="S529" s="142">
        <v>0</v>
      </c>
      <c r="T529" s="143">
        <f>S529*H529</f>
        <v>0</v>
      </c>
      <c r="AR529" s="144" t="s">
        <v>164</v>
      </c>
      <c r="AT529" s="144" t="s">
        <v>160</v>
      </c>
      <c r="AU529" s="144" t="s">
        <v>88</v>
      </c>
      <c r="AY529" s="16" t="s">
        <v>157</v>
      </c>
      <c r="BE529" s="145">
        <f>IF(N529="základní",J529,0)</f>
        <v>0</v>
      </c>
      <c r="BF529" s="145">
        <f>IF(N529="snížená",J529,0)</f>
        <v>0</v>
      </c>
      <c r="BG529" s="145">
        <f>IF(N529="zákl. přenesená",J529,0)</f>
        <v>0</v>
      </c>
      <c r="BH529" s="145">
        <f>IF(N529="sníž. přenesená",J529,0)</f>
        <v>0</v>
      </c>
      <c r="BI529" s="145">
        <f>IF(N529="nulová",J529,0)</f>
        <v>0</v>
      </c>
      <c r="BJ529" s="16" t="s">
        <v>88</v>
      </c>
      <c r="BK529" s="145">
        <f>ROUND(I529*H529,2)</f>
        <v>0</v>
      </c>
      <c r="BL529" s="16" t="s">
        <v>164</v>
      </c>
      <c r="BM529" s="144" t="s">
        <v>1103</v>
      </c>
    </row>
    <row r="530" spans="2:65" s="1" customFormat="1">
      <c r="B530" s="28"/>
      <c r="D530" s="150" t="s">
        <v>214</v>
      </c>
      <c r="F530" s="894" t="s">
        <v>1104</v>
      </c>
      <c r="L530" s="28"/>
      <c r="M530" s="152"/>
      <c r="T530" s="52"/>
      <c r="AT530" s="16" t="s">
        <v>214</v>
      </c>
      <c r="AU530" s="16" t="s">
        <v>88</v>
      </c>
    </row>
    <row r="531" spans="2:65" s="13" customFormat="1">
      <c r="B531" s="159"/>
      <c r="D531" s="154" t="s">
        <v>259</v>
      </c>
      <c r="E531" s="160" t="s">
        <v>1</v>
      </c>
      <c r="F531" s="161" t="s">
        <v>1105</v>
      </c>
      <c r="H531" s="162">
        <v>19.5</v>
      </c>
      <c r="L531" s="159"/>
      <c r="M531" s="163"/>
      <c r="T531" s="164"/>
      <c r="AT531" s="160" t="s">
        <v>259</v>
      </c>
      <c r="AU531" s="160" t="s">
        <v>88</v>
      </c>
      <c r="AV531" s="13" t="s">
        <v>88</v>
      </c>
      <c r="AW531" s="13" t="s">
        <v>27</v>
      </c>
      <c r="AX531" s="13" t="s">
        <v>72</v>
      </c>
      <c r="AY531" s="160" t="s">
        <v>157</v>
      </c>
    </row>
    <row r="532" spans="2:65" s="14" customFormat="1">
      <c r="B532" s="165"/>
      <c r="D532" s="154" t="s">
        <v>259</v>
      </c>
      <c r="E532" s="166" t="s">
        <v>1</v>
      </c>
      <c r="F532" s="167" t="s">
        <v>265</v>
      </c>
      <c r="H532" s="168">
        <v>19.5</v>
      </c>
      <c r="L532" s="165"/>
      <c r="M532" s="169"/>
      <c r="T532" s="170"/>
      <c r="AT532" s="166" t="s">
        <v>259</v>
      </c>
      <c r="AU532" s="166" t="s">
        <v>88</v>
      </c>
      <c r="AV532" s="14" t="s">
        <v>164</v>
      </c>
      <c r="AW532" s="14" t="s">
        <v>27</v>
      </c>
      <c r="AX532" s="14" t="s">
        <v>80</v>
      </c>
      <c r="AY532" s="166" t="s">
        <v>157</v>
      </c>
    </row>
    <row r="533" spans="2:65" s="11" customFormat="1" ht="22.9" customHeight="1">
      <c r="B533" s="121"/>
      <c r="D533" s="122" t="s">
        <v>71</v>
      </c>
      <c r="E533" s="130" t="s">
        <v>191</v>
      </c>
      <c r="F533" s="130" t="s">
        <v>253</v>
      </c>
      <c r="J533" s="131">
        <f>BK533</f>
        <v>0</v>
      </c>
      <c r="L533" s="121"/>
      <c r="M533" s="125"/>
      <c r="P533" s="126">
        <f>SUM(P534:P589)</f>
        <v>340.29960800000003</v>
      </c>
      <c r="R533" s="126">
        <f>SUM(R534:R589)</f>
        <v>0.41080789000000001</v>
      </c>
      <c r="T533" s="127">
        <f>SUM(T534:T589)</f>
        <v>2.4E-2</v>
      </c>
      <c r="AR533" s="122" t="s">
        <v>80</v>
      </c>
      <c r="AT533" s="128" t="s">
        <v>71</v>
      </c>
      <c r="AU533" s="128" t="s">
        <v>80</v>
      </c>
      <c r="AY533" s="122" t="s">
        <v>157</v>
      </c>
      <c r="BK533" s="129">
        <f>SUM(BK534:BK589)</f>
        <v>0</v>
      </c>
    </row>
    <row r="534" spans="2:65" s="1" customFormat="1" ht="31.9" customHeight="1">
      <c r="B534" s="132"/>
      <c r="C534" s="133" t="s">
        <v>1106</v>
      </c>
      <c r="D534" s="133" t="s">
        <v>160</v>
      </c>
      <c r="E534" s="134" t="s">
        <v>1107</v>
      </c>
      <c r="F534" s="135" t="s">
        <v>1108</v>
      </c>
      <c r="G534" s="136" t="s">
        <v>306</v>
      </c>
      <c r="H534" s="137">
        <v>147</v>
      </c>
      <c r="I534" s="901"/>
      <c r="J534" s="138">
        <f>ROUND(I534*H534,2)</f>
        <v>0</v>
      </c>
      <c r="K534" s="139"/>
      <c r="L534" s="28"/>
      <c r="M534" s="140" t="s">
        <v>1</v>
      </c>
      <c r="N534" s="141" t="s">
        <v>38</v>
      </c>
      <c r="O534" s="142">
        <v>0.14599999999999999</v>
      </c>
      <c r="P534" s="142">
        <f>O534*H534</f>
        <v>21.462</v>
      </c>
      <c r="Q534" s="142">
        <v>0</v>
      </c>
      <c r="R534" s="142">
        <f>Q534*H534</f>
        <v>0</v>
      </c>
      <c r="S534" s="142">
        <v>0</v>
      </c>
      <c r="T534" s="143">
        <f>S534*H534</f>
        <v>0</v>
      </c>
      <c r="AR534" s="144" t="s">
        <v>164</v>
      </c>
      <c r="AT534" s="144" t="s">
        <v>160</v>
      </c>
      <c r="AU534" s="144" t="s">
        <v>88</v>
      </c>
      <c r="AY534" s="16" t="s">
        <v>157</v>
      </c>
      <c r="BE534" s="145">
        <f>IF(N534="základní",J534,0)</f>
        <v>0</v>
      </c>
      <c r="BF534" s="145">
        <f>IF(N534="snížená",J534,0)</f>
        <v>0</v>
      </c>
      <c r="BG534" s="145">
        <f>IF(N534="zákl. přenesená",J534,0)</f>
        <v>0</v>
      </c>
      <c r="BH534" s="145">
        <f>IF(N534="sníž. přenesená",J534,0)</f>
        <v>0</v>
      </c>
      <c r="BI534" s="145">
        <f>IF(N534="nulová",J534,0)</f>
        <v>0</v>
      </c>
      <c r="BJ534" s="16" t="s">
        <v>88</v>
      </c>
      <c r="BK534" s="145">
        <f>ROUND(I534*H534,2)</f>
        <v>0</v>
      </c>
      <c r="BL534" s="16" t="s">
        <v>164</v>
      </c>
      <c r="BM534" s="144" t="s">
        <v>1109</v>
      </c>
    </row>
    <row r="535" spans="2:65" s="1" customFormat="1">
      <c r="B535" s="28"/>
      <c r="D535" s="150" t="s">
        <v>214</v>
      </c>
      <c r="F535" s="894" t="s">
        <v>1110</v>
      </c>
      <c r="L535" s="28"/>
      <c r="M535" s="152"/>
      <c r="T535" s="52"/>
      <c r="AT535" s="16" t="s">
        <v>214</v>
      </c>
      <c r="AU535" s="16" t="s">
        <v>88</v>
      </c>
    </row>
    <row r="536" spans="2:65" s="13" customFormat="1">
      <c r="B536" s="159"/>
      <c r="D536" s="154" t="s">
        <v>259</v>
      </c>
      <c r="E536" s="160" t="s">
        <v>1</v>
      </c>
      <c r="F536" s="161" t="s">
        <v>1111</v>
      </c>
      <c r="H536" s="162">
        <v>147</v>
      </c>
      <c r="L536" s="159"/>
      <c r="M536" s="163"/>
      <c r="T536" s="164"/>
      <c r="AT536" s="160" t="s">
        <v>259</v>
      </c>
      <c r="AU536" s="160" t="s">
        <v>88</v>
      </c>
      <c r="AV536" s="13" t="s">
        <v>88</v>
      </c>
      <c r="AW536" s="13" t="s">
        <v>27</v>
      </c>
      <c r="AX536" s="13" t="s">
        <v>72</v>
      </c>
      <c r="AY536" s="160" t="s">
        <v>157</v>
      </c>
    </row>
    <row r="537" spans="2:65" s="14" customFormat="1">
      <c r="B537" s="165"/>
      <c r="D537" s="154" t="s">
        <v>259</v>
      </c>
      <c r="E537" s="166" t="s">
        <v>562</v>
      </c>
      <c r="F537" s="167" t="s">
        <v>265</v>
      </c>
      <c r="H537" s="168">
        <v>147</v>
      </c>
      <c r="L537" s="165"/>
      <c r="M537" s="169"/>
      <c r="T537" s="170"/>
      <c r="AT537" s="166" t="s">
        <v>259</v>
      </c>
      <c r="AU537" s="166" t="s">
        <v>88</v>
      </c>
      <c r="AV537" s="14" t="s">
        <v>164</v>
      </c>
      <c r="AW537" s="14" t="s">
        <v>27</v>
      </c>
      <c r="AX537" s="14" t="s">
        <v>80</v>
      </c>
      <c r="AY537" s="166" t="s">
        <v>157</v>
      </c>
    </row>
    <row r="538" spans="2:65" s="1" customFormat="1" ht="36.75" customHeight="1">
      <c r="B538" s="132"/>
      <c r="C538" s="133" t="s">
        <v>1112</v>
      </c>
      <c r="D538" s="133" t="s">
        <v>160</v>
      </c>
      <c r="E538" s="134" t="s">
        <v>1113</v>
      </c>
      <c r="F538" s="135" t="s">
        <v>1114</v>
      </c>
      <c r="G538" s="136" t="s">
        <v>306</v>
      </c>
      <c r="H538" s="137">
        <v>13230</v>
      </c>
      <c r="I538" s="901"/>
      <c r="J538" s="138">
        <f>ROUND(I538*H538,2)</f>
        <v>0</v>
      </c>
      <c r="K538" s="139"/>
      <c r="L538" s="28"/>
      <c r="M538" s="140" t="s">
        <v>1</v>
      </c>
      <c r="N538" s="141" t="s">
        <v>38</v>
      </c>
      <c r="O538" s="142">
        <v>0</v>
      </c>
      <c r="P538" s="142">
        <f>O538*H538</f>
        <v>0</v>
      </c>
      <c r="Q538" s="142">
        <v>0</v>
      </c>
      <c r="R538" s="142">
        <f>Q538*H538</f>
        <v>0</v>
      </c>
      <c r="S538" s="142">
        <v>0</v>
      </c>
      <c r="T538" s="143">
        <f>S538*H538</f>
        <v>0</v>
      </c>
      <c r="AR538" s="144" t="s">
        <v>164</v>
      </c>
      <c r="AT538" s="144" t="s">
        <v>160</v>
      </c>
      <c r="AU538" s="144" t="s">
        <v>88</v>
      </c>
      <c r="AY538" s="16" t="s">
        <v>157</v>
      </c>
      <c r="BE538" s="145">
        <f>IF(N538="základní",J538,0)</f>
        <v>0</v>
      </c>
      <c r="BF538" s="145">
        <f>IF(N538="snížená",J538,0)</f>
        <v>0</v>
      </c>
      <c r="BG538" s="145">
        <f>IF(N538="zákl. přenesená",J538,0)</f>
        <v>0</v>
      </c>
      <c r="BH538" s="145">
        <f>IF(N538="sníž. přenesená",J538,0)</f>
        <v>0</v>
      </c>
      <c r="BI538" s="145">
        <f>IF(N538="nulová",J538,0)</f>
        <v>0</v>
      </c>
      <c r="BJ538" s="16" t="s">
        <v>88</v>
      </c>
      <c r="BK538" s="145">
        <f>ROUND(I538*H538,2)</f>
        <v>0</v>
      </c>
      <c r="BL538" s="16" t="s">
        <v>164</v>
      </c>
      <c r="BM538" s="144" t="s">
        <v>1115</v>
      </c>
    </row>
    <row r="539" spans="2:65" s="1" customFormat="1">
      <c r="B539" s="28"/>
      <c r="D539" s="150" t="s">
        <v>214</v>
      </c>
      <c r="F539" s="894" t="s">
        <v>1116</v>
      </c>
      <c r="L539" s="28"/>
      <c r="M539" s="152"/>
      <c r="T539" s="52"/>
      <c r="AT539" s="16" t="s">
        <v>214</v>
      </c>
      <c r="AU539" s="16" t="s">
        <v>88</v>
      </c>
    </row>
    <row r="540" spans="2:65" s="13" customFormat="1">
      <c r="B540" s="159"/>
      <c r="D540" s="154" t="s">
        <v>259</v>
      </c>
      <c r="E540" s="160" t="s">
        <v>1</v>
      </c>
      <c r="F540" s="161" t="s">
        <v>1117</v>
      </c>
      <c r="H540" s="162">
        <v>13230</v>
      </c>
      <c r="L540" s="159"/>
      <c r="M540" s="163"/>
      <c r="T540" s="164"/>
      <c r="AT540" s="160" t="s">
        <v>259</v>
      </c>
      <c r="AU540" s="160" t="s">
        <v>88</v>
      </c>
      <c r="AV540" s="13" t="s">
        <v>88</v>
      </c>
      <c r="AW540" s="13" t="s">
        <v>27</v>
      </c>
      <c r="AX540" s="13" t="s">
        <v>80</v>
      </c>
      <c r="AY540" s="160" t="s">
        <v>157</v>
      </c>
    </row>
    <row r="541" spans="2:65" s="1" customFormat="1" ht="31.9" customHeight="1">
      <c r="B541" s="132"/>
      <c r="C541" s="133" t="s">
        <v>1118</v>
      </c>
      <c r="D541" s="133" t="s">
        <v>160</v>
      </c>
      <c r="E541" s="134" t="s">
        <v>1119</v>
      </c>
      <c r="F541" s="135" t="s">
        <v>1120</v>
      </c>
      <c r="G541" s="136" t="s">
        <v>306</v>
      </c>
      <c r="H541" s="137">
        <v>147</v>
      </c>
      <c r="I541" s="901"/>
      <c r="J541" s="138">
        <f>ROUND(I541*H541,2)</f>
        <v>0</v>
      </c>
      <c r="K541" s="139"/>
      <c r="L541" s="28"/>
      <c r="M541" s="140" t="s">
        <v>1</v>
      </c>
      <c r="N541" s="141" t="s">
        <v>38</v>
      </c>
      <c r="O541" s="142">
        <v>0.11</v>
      </c>
      <c r="P541" s="142">
        <f>O541*H541</f>
        <v>16.170000000000002</v>
      </c>
      <c r="Q541" s="142">
        <v>0</v>
      </c>
      <c r="R541" s="142">
        <f>Q541*H541</f>
        <v>0</v>
      </c>
      <c r="S541" s="142">
        <v>0</v>
      </c>
      <c r="T541" s="143">
        <f>S541*H541</f>
        <v>0</v>
      </c>
      <c r="AR541" s="144" t="s">
        <v>164</v>
      </c>
      <c r="AT541" s="144" t="s">
        <v>160</v>
      </c>
      <c r="AU541" s="144" t="s">
        <v>88</v>
      </c>
      <c r="AY541" s="16" t="s">
        <v>157</v>
      </c>
      <c r="BE541" s="145">
        <f>IF(N541="základní",J541,0)</f>
        <v>0</v>
      </c>
      <c r="BF541" s="145">
        <f>IF(N541="snížená",J541,0)</f>
        <v>0</v>
      </c>
      <c r="BG541" s="145">
        <f>IF(N541="zákl. přenesená",J541,0)</f>
        <v>0</v>
      </c>
      <c r="BH541" s="145">
        <f>IF(N541="sníž. přenesená",J541,0)</f>
        <v>0</v>
      </c>
      <c r="BI541" s="145">
        <f>IF(N541="nulová",J541,0)</f>
        <v>0</v>
      </c>
      <c r="BJ541" s="16" t="s">
        <v>88</v>
      </c>
      <c r="BK541" s="145">
        <f>ROUND(I541*H541,2)</f>
        <v>0</v>
      </c>
      <c r="BL541" s="16" t="s">
        <v>164</v>
      </c>
      <c r="BM541" s="144" t="s">
        <v>1121</v>
      </c>
    </row>
    <row r="542" spans="2:65" s="1" customFormat="1">
      <c r="B542" s="28"/>
      <c r="D542" s="150" t="s">
        <v>214</v>
      </c>
      <c r="F542" s="894" t="s">
        <v>1122</v>
      </c>
      <c r="L542" s="28"/>
      <c r="M542" s="152"/>
      <c r="T542" s="52"/>
      <c r="AT542" s="16" t="s">
        <v>214</v>
      </c>
      <c r="AU542" s="16" t="s">
        <v>88</v>
      </c>
    </row>
    <row r="543" spans="2:65" s="13" customFormat="1">
      <c r="B543" s="159"/>
      <c r="D543" s="154" t="s">
        <v>259</v>
      </c>
      <c r="E543" s="160" t="s">
        <v>1</v>
      </c>
      <c r="F543" s="161" t="s">
        <v>562</v>
      </c>
      <c r="H543" s="162">
        <v>147</v>
      </c>
      <c r="L543" s="159"/>
      <c r="M543" s="163"/>
      <c r="T543" s="164"/>
      <c r="AT543" s="160" t="s">
        <v>259</v>
      </c>
      <c r="AU543" s="160" t="s">
        <v>88</v>
      </c>
      <c r="AV543" s="13" t="s">
        <v>88</v>
      </c>
      <c r="AW543" s="13" t="s">
        <v>27</v>
      </c>
      <c r="AX543" s="13" t="s">
        <v>80</v>
      </c>
      <c r="AY543" s="160" t="s">
        <v>157</v>
      </c>
    </row>
    <row r="544" spans="2:65" s="1" customFormat="1" ht="31.9" customHeight="1">
      <c r="B544" s="132"/>
      <c r="C544" s="133" t="s">
        <v>1123</v>
      </c>
      <c r="D544" s="133" t="s">
        <v>160</v>
      </c>
      <c r="E544" s="134" t="s">
        <v>1124</v>
      </c>
      <c r="F544" s="135" t="s">
        <v>1125</v>
      </c>
      <c r="G544" s="136" t="s">
        <v>256</v>
      </c>
      <c r="H544" s="137">
        <v>95.582999999999998</v>
      </c>
      <c r="I544" s="901"/>
      <c r="J544" s="138">
        <f>ROUND(I544*H544,2)</f>
        <v>0</v>
      </c>
      <c r="K544" s="139"/>
      <c r="L544" s="28"/>
      <c r="M544" s="140" t="s">
        <v>1</v>
      </c>
      <c r="N544" s="141" t="s">
        <v>38</v>
      </c>
      <c r="O544" s="142">
        <v>0.106</v>
      </c>
      <c r="P544" s="142">
        <f>O544*H544</f>
        <v>10.131798</v>
      </c>
      <c r="Q544" s="142">
        <v>0</v>
      </c>
      <c r="R544" s="142">
        <f>Q544*H544</f>
        <v>0</v>
      </c>
      <c r="S544" s="142">
        <v>0</v>
      </c>
      <c r="T544" s="143">
        <f>S544*H544</f>
        <v>0</v>
      </c>
      <c r="AR544" s="144" t="s">
        <v>164</v>
      </c>
      <c r="AT544" s="144" t="s">
        <v>160</v>
      </c>
      <c r="AU544" s="144" t="s">
        <v>88</v>
      </c>
      <c r="AY544" s="16" t="s">
        <v>157</v>
      </c>
      <c r="BE544" s="145">
        <f>IF(N544="základní",J544,0)</f>
        <v>0</v>
      </c>
      <c r="BF544" s="145">
        <f>IF(N544="snížená",J544,0)</f>
        <v>0</v>
      </c>
      <c r="BG544" s="145">
        <f>IF(N544="zákl. přenesená",J544,0)</f>
        <v>0</v>
      </c>
      <c r="BH544" s="145">
        <f>IF(N544="sníž. přenesená",J544,0)</f>
        <v>0</v>
      </c>
      <c r="BI544" s="145">
        <f>IF(N544="nulová",J544,0)</f>
        <v>0</v>
      </c>
      <c r="BJ544" s="16" t="s">
        <v>88</v>
      </c>
      <c r="BK544" s="145">
        <f>ROUND(I544*H544,2)</f>
        <v>0</v>
      </c>
      <c r="BL544" s="16" t="s">
        <v>164</v>
      </c>
      <c r="BM544" s="144" t="s">
        <v>1126</v>
      </c>
    </row>
    <row r="545" spans="2:65" s="1" customFormat="1">
      <c r="B545" s="28"/>
      <c r="D545" s="150" t="s">
        <v>214</v>
      </c>
      <c r="F545" s="894" t="s">
        <v>1127</v>
      </c>
      <c r="L545" s="28"/>
      <c r="M545" s="152"/>
      <c r="T545" s="52"/>
      <c r="AT545" s="16" t="s">
        <v>214</v>
      </c>
      <c r="AU545" s="16" t="s">
        <v>88</v>
      </c>
    </row>
    <row r="546" spans="2:65" s="13" customFormat="1">
      <c r="B546" s="159"/>
      <c r="D546" s="154" t="s">
        <v>259</v>
      </c>
      <c r="E546" s="160" t="s">
        <v>1</v>
      </c>
      <c r="F546" s="161" t="s">
        <v>1128</v>
      </c>
      <c r="H546" s="162">
        <v>95.582999999999998</v>
      </c>
      <c r="L546" s="159"/>
      <c r="M546" s="163"/>
      <c r="T546" s="164"/>
      <c r="AT546" s="160" t="s">
        <v>259</v>
      </c>
      <c r="AU546" s="160" t="s">
        <v>88</v>
      </c>
      <c r="AV546" s="13" t="s">
        <v>88</v>
      </c>
      <c r="AW546" s="13" t="s">
        <v>27</v>
      </c>
      <c r="AX546" s="13" t="s">
        <v>80</v>
      </c>
      <c r="AY546" s="160" t="s">
        <v>157</v>
      </c>
    </row>
    <row r="547" spans="2:65" s="1" customFormat="1" ht="36.75" customHeight="1">
      <c r="B547" s="132"/>
      <c r="C547" s="133" t="s">
        <v>1129</v>
      </c>
      <c r="D547" s="133" t="s">
        <v>160</v>
      </c>
      <c r="E547" s="134" t="s">
        <v>1130</v>
      </c>
      <c r="F547" s="135" t="s">
        <v>1131</v>
      </c>
      <c r="G547" s="136" t="s">
        <v>256</v>
      </c>
      <c r="H547" s="137">
        <v>5734.98</v>
      </c>
      <c r="I547" s="901"/>
      <c r="J547" s="138">
        <f>ROUND(I547*H547,2)</f>
        <v>0</v>
      </c>
      <c r="K547" s="139"/>
      <c r="L547" s="28"/>
      <c r="M547" s="140" t="s">
        <v>1</v>
      </c>
      <c r="N547" s="141" t="s">
        <v>38</v>
      </c>
      <c r="O547" s="142">
        <v>0</v>
      </c>
      <c r="P547" s="142">
        <f>O547*H547</f>
        <v>0</v>
      </c>
      <c r="Q547" s="142">
        <v>0</v>
      </c>
      <c r="R547" s="142">
        <f>Q547*H547</f>
        <v>0</v>
      </c>
      <c r="S547" s="142">
        <v>0</v>
      </c>
      <c r="T547" s="143">
        <f>S547*H547</f>
        <v>0</v>
      </c>
      <c r="AR547" s="144" t="s">
        <v>164</v>
      </c>
      <c r="AT547" s="144" t="s">
        <v>160</v>
      </c>
      <c r="AU547" s="144" t="s">
        <v>88</v>
      </c>
      <c r="AY547" s="16" t="s">
        <v>157</v>
      </c>
      <c r="BE547" s="145">
        <f>IF(N547="základní",J547,0)</f>
        <v>0</v>
      </c>
      <c r="BF547" s="145">
        <f>IF(N547="snížená",J547,0)</f>
        <v>0</v>
      </c>
      <c r="BG547" s="145">
        <f>IF(N547="zákl. přenesená",J547,0)</f>
        <v>0</v>
      </c>
      <c r="BH547" s="145">
        <f>IF(N547="sníž. přenesená",J547,0)</f>
        <v>0</v>
      </c>
      <c r="BI547" s="145">
        <f>IF(N547="nulová",J547,0)</f>
        <v>0</v>
      </c>
      <c r="BJ547" s="16" t="s">
        <v>88</v>
      </c>
      <c r="BK547" s="145">
        <f>ROUND(I547*H547,2)</f>
        <v>0</v>
      </c>
      <c r="BL547" s="16" t="s">
        <v>164</v>
      </c>
      <c r="BM547" s="144" t="s">
        <v>1132</v>
      </c>
    </row>
    <row r="548" spans="2:65" s="1" customFormat="1">
      <c r="B548" s="28"/>
      <c r="D548" s="150" t="s">
        <v>214</v>
      </c>
      <c r="F548" s="894" t="s">
        <v>1133</v>
      </c>
      <c r="L548" s="28"/>
      <c r="M548" s="152"/>
      <c r="T548" s="52"/>
      <c r="AT548" s="16" t="s">
        <v>214</v>
      </c>
      <c r="AU548" s="16" t="s">
        <v>88</v>
      </c>
    </row>
    <row r="549" spans="2:65" s="13" customFormat="1">
      <c r="B549" s="159"/>
      <c r="D549" s="154" t="s">
        <v>259</v>
      </c>
      <c r="E549" s="160" t="s">
        <v>1</v>
      </c>
      <c r="F549" s="161" t="s">
        <v>1134</v>
      </c>
      <c r="H549" s="162">
        <v>5734.98</v>
      </c>
      <c r="L549" s="159"/>
      <c r="M549" s="163"/>
      <c r="T549" s="164"/>
      <c r="AT549" s="160" t="s">
        <v>259</v>
      </c>
      <c r="AU549" s="160" t="s">
        <v>88</v>
      </c>
      <c r="AV549" s="13" t="s">
        <v>88</v>
      </c>
      <c r="AW549" s="13" t="s">
        <v>27</v>
      </c>
      <c r="AX549" s="13" t="s">
        <v>80</v>
      </c>
      <c r="AY549" s="160" t="s">
        <v>157</v>
      </c>
    </row>
    <row r="550" spans="2:65" s="1" customFormat="1" ht="31.9" customHeight="1">
      <c r="B550" s="132"/>
      <c r="C550" s="133" t="s">
        <v>1135</v>
      </c>
      <c r="D550" s="133" t="s">
        <v>160</v>
      </c>
      <c r="E550" s="134" t="s">
        <v>1136</v>
      </c>
      <c r="F550" s="135" t="s">
        <v>1137</v>
      </c>
      <c r="G550" s="136" t="s">
        <v>256</v>
      </c>
      <c r="H550" s="137">
        <v>95.582999999999998</v>
      </c>
      <c r="I550" s="901"/>
      <c r="J550" s="138">
        <f>ROUND(I550*H550,2)</f>
        <v>0</v>
      </c>
      <c r="K550" s="139"/>
      <c r="L550" s="28"/>
      <c r="M550" s="140" t="s">
        <v>1</v>
      </c>
      <c r="N550" s="141" t="s">
        <v>38</v>
      </c>
      <c r="O550" s="142">
        <v>8.8999999999999996E-2</v>
      </c>
      <c r="P550" s="142">
        <f>O550*H550</f>
        <v>8.506886999999999</v>
      </c>
      <c r="Q550" s="142">
        <v>0</v>
      </c>
      <c r="R550" s="142">
        <f>Q550*H550</f>
        <v>0</v>
      </c>
      <c r="S550" s="142">
        <v>0</v>
      </c>
      <c r="T550" s="143">
        <f>S550*H550</f>
        <v>0</v>
      </c>
      <c r="AR550" s="144" t="s">
        <v>164</v>
      </c>
      <c r="AT550" s="144" t="s">
        <v>160</v>
      </c>
      <c r="AU550" s="144" t="s">
        <v>88</v>
      </c>
      <c r="AY550" s="16" t="s">
        <v>157</v>
      </c>
      <c r="BE550" s="145">
        <f>IF(N550="základní",J550,0)</f>
        <v>0</v>
      </c>
      <c r="BF550" s="145">
        <f>IF(N550="snížená",J550,0)</f>
        <v>0</v>
      </c>
      <c r="BG550" s="145">
        <f>IF(N550="zákl. přenesená",J550,0)</f>
        <v>0</v>
      </c>
      <c r="BH550" s="145">
        <f>IF(N550="sníž. přenesená",J550,0)</f>
        <v>0</v>
      </c>
      <c r="BI550" s="145">
        <f>IF(N550="nulová",J550,0)</f>
        <v>0</v>
      </c>
      <c r="BJ550" s="16" t="s">
        <v>88</v>
      </c>
      <c r="BK550" s="145">
        <f>ROUND(I550*H550,2)</f>
        <v>0</v>
      </c>
      <c r="BL550" s="16" t="s">
        <v>164</v>
      </c>
      <c r="BM550" s="144" t="s">
        <v>1138</v>
      </c>
    </row>
    <row r="551" spans="2:65" s="1" customFormat="1">
      <c r="B551" s="28"/>
      <c r="D551" s="150" t="s">
        <v>214</v>
      </c>
      <c r="F551" s="894" t="s">
        <v>1139</v>
      </c>
      <c r="L551" s="28"/>
      <c r="M551" s="152"/>
      <c r="T551" s="52"/>
      <c r="AT551" s="16" t="s">
        <v>214</v>
      </c>
      <c r="AU551" s="16" t="s">
        <v>88</v>
      </c>
    </row>
    <row r="552" spans="2:65" s="13" customFormat="1">
      <c r="B552" s="159"/>
      <c r="D552" s="154" t="s">
        <v>259</v>
      </c>
      <c r="E552" s="160" t="s">
        <v>1</v>
      </c>
      <c r="F552" s="161" t="s">
        <v>1140</v>
      </c>
      <c r="H552" s="162">
        <v>95.582999999999998</v>
      </c>
      <c r="L552" s="159"/>
      <c r="M552" s="163"/>
      <c r="T552" s="164"/>
      <c r="AT552" s="160" t="s">
        <v>259</v>
      </c>
      <c r="AU552" s="160" t="s">
        <v>88</v>
      </c>
      <c r="AV552" s="13" t="s">
        <v>88</v>
      </c>
      <c r="AW552" s="13" t="s">
        <v>27</v>
      </c>
      <c r="AX552" s="13" t="s">
        <v>80</v>
      </c>
      <c r="AY552" s="160" t="s">
        <v>157</v>
      </c>
    </row>
    <row r="553" spans="2:65" s="1" customFormat="1" ht="31.9" customHeight="1">
      <c r="B553" s="132"/>
      <c r="C553" s="133" t="s">
        <v>1141</v>
      </c>
      <c r="D553" s="133" t="s">
        <v>160</v>
      </c>
      <c r="E553" s="134" t="s">
        <v>1142</v>
      </c>
      <c r="F553" s="135" t="s">
        <v>1143</v>
      </c>
      <c r="G553" s="136" t="s">
        <v>306</v>
      </c>
      <c r="H553" s="137">
        <v>290.39100000000002</v>
      </c>
      <c r="I553" s="901"/>
      <c r="J553" s="138">
        <f>ROUND(I553*H553,2)</f>
        <v>0</v>
      </c>
      <c r="K553" s="139"/>
      <c r="L553" s="28"/>
      <c r="M553" s="140" t="s">
        <v>1</v>
      </c>
      <c r="N553" s="141" t="s">
        <v>38</v>
      </c>
      <c r="O553" s="142">
        <v>0.105</v>
      </c>
      <c r="P553" s="142">
        <f>O553*H553</f>
        <v>30.491054999999999</v>
      </c>
      <c r="Q553" s="142">
        <v>1.2999999999999999E-4</v>
      </c>
      <c r="R553" s="142">
        <f>Q553*H553</f>
        <v>3.7750829999999999E-2</v>
      </c>
      <c r="S553" s="142">
        <v>0</v>
      </c>
      <c r="T553" s="143">
        <f>S553*H553</f>
        <v>0</v>
      </c>
      <c r="AR553" s="144" t="s">
        <v>164</v>
      </c>
      <c r="AT553" s="144" t="s">
        <v>160</v>
      </c>
      <c r="AU553" s="144" t="s">
        <v>88</v>
      </c>
      <c r="AY553" s="16" t="s">
        <v>157</v>
      </c>
      <c r="BE553" s="145">
        <f>IF(N553="základní",J553,0)</f>
        <v>0</v>
      </c>
      <c r="BF553" s="145">
        <f>IF(N553="snížená",J553,0)</f>
        <v>0</v>
      </c>
      <c r="BG553" s="145">
        <f>IF(N553="zákl. přenesená",J553,0)</f>
        <v>0</v>
      </c>
      <c r="BH553" s="145">
        <f>IF(N553="sníž. přenesená",J553,0)</f>
        <v>0</v>
      </c>
      <c r="BI553" s="145">
        <f>IF(N553="nulová",J553,0)</f>
        <v>0</v>
      </c>
      <c r="BJ553" s="16" t="s">
        <v>88</v>
      </c>
      <c r="BK553" s="145">
        <f>ROUND(I553*H553,2)</f>
        <v>0</v>
      </c>
      <c r="BL553" s="16" t="s">
        <v>164</v>
      </c>
      <c r="BM553" s="144" t="s">
        <v>1144</v>
      </c>
    </row>
    <row r="554" spans="2:65" s="1" customFormat="1">
      <c r="B554" s="28"/>
      <c r="D554" s="150" t="s">
        <v>214</v>
      </c>
      <c r="F554" s="894" t="s">
        <v>1145</v>
      </c>
      <c r="L554" s="28"/>
      <c r="M554" s="152"/>
      <c r="T554" s="52"/>
      <c r="AT554" s="16" t="s">
        <v>214</v>
      </c>
      <c r="AU554" s="16" t="s">
        <v>88</v>
      </c>
    </row>
    <row r="555" spans="2:65" s="13" customFormat="1">
      <c r="B555" s="159"/>
      <c r="D555" s="154" t="s">
        <v>259</v>
      </c>
      <c r="E555" s="160" t="s">
        <v>1</v>
      </c>
      <c r="F555" s="161" t="s">
        <v>1146</v>
      </c>
      <c r="H555" s="162">
        <v>223.721</v>
      </c>
      <c r="L555" s="159"/>
      <c r="M555" s="163"/>
      <c r="T555" s="164"/>
      <c r="AT555" s="160" t="s">
        <v>259</v>
      </c>
      <c r="AU555" s="160" t="s">
        <v>88</v>
      </c>
      <c r="AV555" s="13" t="s">
        <v>88</v>
      </c>
      <c r="AW555" s="13" t="s">
        <v>27</v>
      </c>
      <c r="AX555" s="13" t="s">
        <v>72</v>
      </c>
      <c r="AY555" s="160" t="s">
        <v>157</v>
      </c>
    </row>
    <row r="556" spans="2:65" s="13" customFormat="1">
      <c r="B556" s="159"/>
      <c r="D556" s="154" t="s">
        <v>259</v>
      </c>
      <c r="E556" s="160" t="s">
        <v>1</v>
      </c>
      <c r="F556" s="161" t="s">
        <v>1147</v>
      </c>
      <c r="H556" s="162">
        <v>66.67</v>
      </c>
      <c r="L556" s="159"/>
      <c r="M556" s="163"/>
      <c r="T556" s="164"/>
      <c r="AT556" s="160" t="s">
        <v>259</v>
      </c>
      <c r="AU556" s="160" t="s">
        <v>88</v>
      </c>
      <c r="AV556" s="13" t="s">
        <v>88</v>
      </c>
      <c r="AW556" s="13" t="s">
        <v>27</v>
      </c>
      <c r="AX556" s="13" t="s">
        <v>72</v>
      </c>
      <c r="AY556" s="160" t="s">
        <v>157</v>
      </c>
    </row>
    <row r="557" spans="2:65" s="14" customFormat="1">
      <c r="B557" s="165"/>
      <c r="D557" s="154" t="s">
        <v>259</v>
      </c>
      <c r="E557" s="166" t="s">
        <v>1</v>
      </c>
      <c r="F557" s="167" t="s">
        <v>265</v>
      </c>
      <c r="H557" s="168">
        <v>290.39100000000002</v>
      </c>
      <c r="L557" s="165"/>
      <c r="M557" s="169"/>
      <c r="T557" s="170"/>
      <c r="AT557" s="166" t="s">
        <v>259</v>
      </c>
      <c r="AU557" s="166" t="s">
        <v>88</v>
      </c>
      <c r="AV557" s="14" t="s">
        <v>164</v>
      </c>
      <c r="AW557" s="14" t="s">
        <v>27</v>
      </c>
      <c r="AX557" s="14" t="s">
        <v>80</v>
      </c>
      <c r="AY557" s="166" t="s">
        <v>157</v>
      </c>
    </row>
    <row r="558" spans="2:65" s="1" customFormat="1" ht="23.5" customHeight="1">
      <c r="B558" s="132"/>
      <c r="C558" s="133" t="s">
        <v>1148</v>
      </c>
      <c r="D558" s="133" t="s">
        <v>160</v>
      </c>
      <c r="E558" s="134" t="s">
        <v>1149</v>
      </c>
      <c r="F558" s="135" t="s">
        <v>1150</v>
      </c>
      <c r="G558" s="136" t="s">
        <v>306</v>
      </c>
      <c r="H558" s="137">
        <v>223.721</v>
      </c>
      <c r="I558" s="901"/>
      <c r="J558" s="138">
        <f>ROUND(I558*H558,2)</f>
        <v>0</v>
      </c>
      <c r="K558" s="139"/>
      <c r="L558" s="28"/>
      <c r="M558" s="140" t="s">
        <v>1</v>
      </c>
      <c r="N558" s="141" t="s">
        <v>38</v>
      </c>
      <c r="O558" s="142">
        <v>0.308</v>
      </c>
      <c r="P558" s="142">
        <f>O558*H558</f>
        <v>68.906068000000005</v>
      </c>
      <c r="Q558" s="142">
        <v>4.0000000000000003E-5</v>
      </c>
      <c r="R558" s="142">
        <f>Q558*H558</f>
        <v>8.9488400000000013E-3</v>
      </c>
      <c r="S558" s="142">
        <v>0</v>
      </c>
      <c r="T558" s="143">
        <f>S558*H558</f>
        <v>0</v>
      </c>
      <c r="AR558" s="144" t="s">
        <v>164</v>
      </c>
      <c r="AT558" s="144" t="s">
        <v>160</v>
      </c>
      <c r="AU558" s="144" t="s">
        <v>88</v>
      </c>
      <c r="AY558" s="16" t="s">
        <v>157</v>
      </c>
      <c r="BE558" s="145">
        <f>IF(N558="základní",J558,0)</f>
        <v>0</v>
      </c>
      <c r="BF558" s="145">
        <f>IF(N558="snížená",J558,0)</f>
        <v>0</v>
      </c>
      <c r="BG558" s="145">
        <f>IF(N558="zákl. přenesená",J558,0)</f>
        <v>0</v>
      </c>
      <c r="BH558" s="145">
        <f>IF(N558="sníž. přenesená",J558,0)</f>
        <v>0</v>
      </c>
      <c r="BI558" s="145">
        <f>IF(N558="nulová",J558,0)</f>
        <v>0</v>
      </c>
      <c r="BJ558" s="16" t="s">
        <v>88</v>
      </c>
      <c r="BK558" s="145">
        <f>ROUND(I558*H558,2)</f>
        <v>0</v>
      </c>
      <c r="BL558" s="16" t="s">
        <v>164</v>
      </c>
      <c r="BM558" s="144" t="s">
        <v>1151</v>
      </c>
    </row>
    <row r="559" spans="2:65" s="1" customFormat="1">
      <c r="B559" s="28"/>
      <c r="D559" s="150" t="s">
        <v>214</v>
      </c>
      <c r="F559" s="894" t="s">
        <v>1152</v>
      </c>
      <c r="L559" s="28"/>
      <c r="M559" s="152"/>
      <c r="T559" s="52"/>
      <c r="AT559" s="16" t="s">
        <v>214</v>
      </c>
      <c r="AU559" s="16" t="s">
        <v>88</v>
      </c>
    </row>
    <row r="560" spans="2:65" s="13" customFormat="1">
      <c r="B560" s="159"/>
      <c r="D560" s="154" t="s">
        <v>259</v>
      </c>
      <c r="E560" s="160" t="s">
        <v>1</v>
      </c>
      <c r="F560" s="161" t="s">
        <v>1146</v>
      </c>
      <c r="H560" s="162">
        <v>223.721</v>
      </c>
      <c r="L560" s="159"/>
      <c r="M560" s="163"/>
      <c r="T560" s="164"/>
      <c r="AT560" s="160" t="s">
        <v>259</v>
      </c>
      <c r="AU560" s="160" t="s">
        <v>88</v>
      </c>
      <c r="AV560" s="13" t="s">
        <v>88</v>
      </c>
      <c r="AW560" s="13" t="s">
        <v>27</v>
      </c>
      <c r="AX560" s="13" t="s">
        <v>80</v>
      </c>
      <c r="AY560" s="160" t="s">
        <v>157</v>
      </c>
    </row>
    <row r="561" spans="2:65" s="1" customFormat="1" ht="31.9" customHeight="1">
      <c r="B561" s="132"/>
      <c r="C561" s="133" t="s">
        <v>1153</v>
      </c>
      <c r="D561" s="133" t="s">
        <v>160</v>
      </c>
      <c r="E561" s="134" t="s">
        <v>1154</v>
      </c>
      <c r="F561" s="135" t="s">
        <v>1155</v>
      </c>
      <c r="G561" s="136" t="s">
        <v>306</v>
      </c>
      <c r="H561" s="137">
        <v>73.796999999999997</v>
      </c>
      <c r="I561" s="901"/>
      <c r="J561" s="138">
        <f>ROUND(I561*H561,2)</f>
        <v>0</v>
      </c>
      <c r="K561" s="139"/>
      <c r="L561" s="28"/>
      <c r="M561" s="140" t="s">
        <v>1</v>
      </c>
      <c r="N561" s="141" t="s">
        <v>38</v>
      </c>
      <c r="O561" s="142">
        <v>0.2</v>
      </c>
      <c r="P561" s="142">
        <f>O561*H561</f>
        <v>14.759399999999999</v>
      </c>
      <c r="Q561" s="142">
        <v>1.2600000000000001E-3</v>
      </c>
      <c r="R561" s="142">
        <f>Q561*H561</f>
        <v>9.2984220000000006E-2</v>
      </c>
      <c r="S561" s="142">
        <v>0</v>
      </c>
      <c r="T561" s="143">
        <f>S561*H561</f>
        <v>0</v>
      </c>
      <c r="AR561" s="144" t="s">
        <v>164</v>
      </c>
      <c r="AT561" s="144" t="s">
        <v>160</v>
      </c>
      <c r="AU561" s="144" t="s">
        <v>88</v>
      </c>
      <c r="AY561" s="16" t="s">
        <v>157</v>
      </c>
      <c r="BE561" s="145">
        <f>IF(N561="základní",J561,0)</f>
        <v>0</v>
      </c>
      <c r="BF561" s="145">
        <f>IF(N561="snížená",J561,0)</f>
        <v>0</v>
      </c>
      <c r="BG561" s="145">
        <f>IF(N561="zákl. přenesená",J561,0)</f>
        <v>0</v>
      </c>
      <c r="BH561" s="145">
        <f>IF(N561="sníž. přenesená",J561,0)</f>
        <v>0</v>
      </c>
      <c r="BI561" s="145">
        <f>IF(N561="nulová",J561,0)</f>
        <v>0</v>
      </c>
      <c r="BJ561" s="16" t="s">
        <v>88</v>
      </c>
      <c r="BK561" s="145">
        <f>ROUND(I561*H561,2)</f>
        <v>0</v>
      </c>
      <c r="BL561" s="16" t="s">
        <v>164</v>
      </c>
      <c r="BM561" s="144" t="s">
        <v>1156</v>
      </c>
    </row>
    <row r="562" spans="2:65" s="1" customFormat="1">
      <c r="B562" s="28"/>
      <c r="D562" s="150" t="s">
        <v>214</v>
      </c>
      <c r="F562" s="894" t="s">
        <v>1157</v>
      </c>
      <c r="L562" s="28"/>
      <c r="M562" s="152"/>
      <c r="T562" s="52"/>
      <c r="AT562" s="16" t="s">
        <v>214</v>
      </c>
      <c r="AU562" s="16" t="s">
        <v>88</v>
      </c>
    </row>
    <row r="563" spans="2:65" s="13" customFormat="1">
      <c r="B563" s="159"/>
      <c r="D563" s="154" t="s">
        <v>259</v>
      </c>
      <c r="E563" s="160" t="s">
        <v>1</v>
      </c>
      <c r="F563" s="161" t="s">
        <v>1158</v>
      </c>
      <c r="H563" s="162">
        <v>65.165000000000006</v>
      </c>
      <c r="L563" s="159"/>
      <c r="M563" s="163"/>
      <c r="T563" s="164"/>
      <c r="AT563" s="160" t="s">
        <v>259</v>
      </c>
      <c r="AU563" s="160" t="s">
        <v>88</v>
      </c>
      <c r="AV563" s="13" t="s">
        <v>88</v>
      </c>
      <c r="AW563" s="13" t="s">
        <v>27</v>
      </c>
      <c r="AX563" s="13" t="s">
        <v>72</v>
      </c>
      <c r="AY563" s="160" t="s">
        <v>157</v>
      </c>
    </row>
    <row r="564" spans="2:65" s="13" customFormat="1">
      <c r="B564" s="159"/>
      <c r="D564" s="154" t="s">
        <v>259</v>
      </c>
      <c r="E564" s="160" t="s">
        <v>1</v>
      </c>
      <c r="F564" s="161" t="s">
        <v>1159</v>
      </c>
      <c r="H564" s="162">
        <v>-2.3580000000000001</v>
      </c>
      <c r="L564" s="159"/>
      <c r="M564" s="163"/>
      <c r="T564" s="164"/>
      <c r="AT564" s="160" t="s">
        <v>259</v>
      </c>
      <c r="AU564" s="160" t="s">
        <v>88</v>
      </c>
      <c r="AV564" s="13" t="s">
        <v>88</v>
      </c>
      <c r="AW564" s="13" t="s">
        <v>27</v>
      </c>
      <c r="AX564" s="13" t="s">
        <v>72</v>
      </c>
      <c r="AY564" s="160" t="s">
        <v>157</v>
      </c>
    </row>
    <row r="565" spans="2:65" s="13" customFormat="1">
      <c r="B565" s="159"/>
      <c r="D565" s="154" t="s">
        <v>259</v>
      </c>
      <c r="E565" s="160" t="s">
        <v>1</v>
      </c>
      <c r="F565" s="161" t="s">
        <v>1160</v>
      </c>
      <c r="H565" s="162">
        <v>18.190000000000001</v>
      </c>
      <c r="L565" s="159"/>
      <c r="M565" s="163"/>
      <c r="T565" s="164"/>
      <c r="AT565" s="160" t="s">
        <v>259</v>
      </c>
      <c r="AU565" s="160" t="s">
        <v>88</v>
      </c>
      <c r="AV565" s="13" t="s">
        <v>88</v>
      </c>
      <c r="AW565" s="13" t="s">
        <v>27</v>
      </c>
      <c r="AX565" s="13" t="s">
        <v>72</v>
      </c>
      <c r="AY565" s="160" t="s">
        <v>157</v>
      </c>
    </row>
    <row r="566" spans="2:65" s="13" customFormat="1">
      <c r="B566" s="159"/>
      <c r="D566" s="154" t="s">
        <v>259</v>
      </c>
      <c r="E566" s="160" t="s">
        <v>1</v>
      </c>
      <c r="F566" s="161" t="s">
        <v>822</v>
      </c>
      <c r="H566" s="162">
        <v>-1.8</v>
      </c>
      <c r="L566" s="159"/>
      <c r="M566" s="163"/>
      <c r="T566" s="164"/>
      <c r="AT566" s="160" t="s">
        <v>259</v>
      </c>
      <c r="AU566" s="160" t="s">
        <v>88</v>
      </c>
      <c r="AV566" s="13" t="s">
        <v>88</v>
      </c>
      <c r="AW566" s="13" t="s">
        <v>27</v>
      </c>
      <c r="AX566" s="13" t="s">
        <v>72</v>
      </c>
      <c r="AY566" s="160" t="s">
        <v>157</v>
      </c>
    </row>
    <row r="567" spans="2:65" s="13" customFormat="1">
      <c r="B567" s="159"/>
      <c r="D567" s="154" t="s">
        <v>259</v>
      </c>
      <c r="E567" s="160" t="s">
        <v>1</v>
      </c>
      <c r="F567" s="161" t="s">
        <v>823</v>
      </c>
      <c r="H567" s="162">
        <v>-5.4</v>
      </c>
      <c r="L567" s="159"/>
      <c r="M567" s="163"/>
      <c r="T567" s="164"/>
      <c r="AT567" s="160" t="s">
        <v>259</v>
      </c>
      <c r="AU567" s="160" t="s">
        <v>88</v>
      </c>
      <c r="AV567" s="13" t="s">
        <v>88</v>
      </c>
      <c r="AW567" s="13" t="s">
        <v>27</v>
      </c>
      <c r="AX567" s="13" t="s">
        <v>72</v>
      </c>
      <c r="AY567" s="160" t="s">
        <v>157</v>
      </c>
    </row>
    <row r="568" spans="2:65" s="14" customFormat="1">
      <c r="B568" s="165"/>
      <c r="D568" s="154" t="s">
        <v>259</v>
      </c>
      <c r="E568" s="166" t="s">
        <v>1</v>
      </c>
      <c r="F568" s="167" t="s">
        <v>265</v>
      </c>
      <c r="H568" s="168">
        <v>73.796999999999997</v>
      </c>
      <c r="L568" s="165"/>
      <c r="M568" s="169"/>
      <c r="T568" s="170"/>
      <c r="AT568" s="166" t="s">
        <v>259</v>
      </c>
      <c r="AU568" s="166" t="s">
        <v>88</v>
      </c>
      <c r="AV568" s="14" t="s">
        <v>164</v>
      </c>
      <c r="AW568" s="14" t="s">
        <v>27</v>
      </c>
      <c r="AX568" s="14" t="s">
        <v>80</v>
      </c>
      <c r="AY568" s="166" t="s">
        <v>157</v>
      </c>
    </row>
    <row r="569" spans="2:65" s="1" customFormat="1" ht="21" customHeight="1">
      <c r="B569" s="132"/>
      <c r="C569" s="133" t="s">
        <v>1161</v>
      </c>
      <c r="D569" s="133" t="s">
        <v>160</v>
      </c>
      <c r="E569" s="134" t="s">
        <v>1162</v>
      </c>
      <c r="F569" s="135" t="s">
        <v>1163</v>
      </c>
      <c r="G569" s="136" t="s">
        <v>228</v>
      </c>
      <c r="H569" s="137">
        <v>13</v>
      </c>
      <c r="I569" s="901"/>
      <c r="J569" s="138">
        <f>ROUND(I569*H569,2)</f>
        <v>0</v>
      </c>
      <c r="K569" s="139"/>
      <c r="L569" s="28"/>
      <c r="M569" s="140" t="s">
        <v>1</v>
      </c>
      <c r="N569" s="141" t="s">
        <v>38</v>
      </c>
      <c r="O569" s="142">
        <v>1.25</v>
      </c>
      <c r="P569" s="142">
        <f>O569*H569</f>
        <v>16.25</v>
      </c>
      <c r="Q569" s="142">
        <v>6.8000000000000005E-4</v>
      </c>
      <c r="R569" s="142">
        <f>Q569*H569</f>
        <v>8.8400000000000006E-3</v>
      </c>
      <c r="S569" s="142">
        <v>0</v>
      </c>
      <c r="T569" s="143">
        <f>S569*H569</f>
        <v>0</v>
      </c>
      <c r="AR569" s="144" t="s">
        <v>164</v>
      </c>
      <c r="AT569" s="144" t="s">
        <v>160</v>
      </c>
      <c r="AU569" s="144" t="s">
        <v>88</v>
      </c>
      <c r="AY569" s="16" t="s">
        <v>157</v>
      </c>
      <c r="BE569" s="145">
        <f>IF(N569="základní",J569,0)</f>
        <v>0</v>
      </c>
      <c r="BF569" s="145">
        <f>IF(N569="snížená",J569,0)</f>
        <v>0</v>
      </c>
      <c r="BG569" s="145">
        <f>IF(N569="zákl. přenesená",J569,0)</f>
        <v>0</v>
      </c>
      <c r="BH569" s="145">
        <f>IF(N569="sníž. přenesená",J569,0)</f>
        <v>0</v>
      </c>
      <c r="BI569" s="145">
        <f>IF(N569="nulová",J569,0)</f>
        <v>0</v>
      </c>
      <c r="BJ569" s="16" t="s">
        <v>88</v>
      </c>
      <c r="BK569" s="145">
        <f>ROUND(I569*H569,2)</f>
        <v>0</v>
      </c>
      <c r="BL569" s="16" t="s">
        <v>164</v>
      </c>
      <c r="BM569" s="144" t="s">
        <v>1164</v>
      </c>
    </row>
    <row r="570" spans="2:65" s="1" customFormat="1">
      <c r="B570" s="28"/>
      <c r="D570" s="150" t="s">
        <v>214</v>
      </c>
      <c r="F570" s="894" t="s">
        <v>1165</v>
      </c>
      <c r="L570" s="28"/>
      <c r="M570" s="152"/>
      <c r="T570" s="52"/>
      <c r="AT570" s="16" t="s">
        <v>214</v>
      </c>
      <c r="AU570" s="16" t="s">
        <v>88</v>
      </c>
    </row>
    <row r="571" spans="2:65" s="1" customFormat="1" ht="23.5" customHeight="1">
      <c r="B571" s="132"/>
      <c r="C571" s="133" t="s">
        <v>1166</v>
      </c>
      <c r="D571" s="133" t="s">
        <v>160</v>
      </c>
      <c r="E571" s="134" t="s">
        <v>1167</v>
      </c>
      <c r="F571" s="135" t="s">
        <v>1168</v>
      </c>
      <c r="G571" s="136" t="s">
        <v>228</v>
      </c>
      <c r="H571" s="137">
        <v>86</v>
      </c>
      <c r="I571" s="901"/>
      <c r="J571" s="138">
        <f>ROUND(I571*H571,2)</f>
        <v>0</v>
      </c>
      <c r="K571" s="139"/>
      <c r="L571" s="28"/>
      <c r="M571" s="140" t="s">
        <v>1</v>
      </c>
      <c r="N571" s="141" t="s">
        <v>38</v>
      </c>
      <c r="O571" s="142">
        <v>0.104</v>
      </c>
      <c r="P571" s="142">
        <f>O571*H571</f>
        <v>8.9439999999999991</v>
      </c>
      <c r="Q571" s="142">
        <v>1.0000000000000001E-5</v>
      </c>
      <c r="R571" s="142">
        <f>Q571*H571</f>
        <v>8.6000000000000009E-4</v>
      </c>
      <c r="S571" s="142">
        <v>0</v>
      </c>
      <c r="T571" s="143">
        <f>S571*H571</f>
        <v>0</v>
      </c>
      <c r="AR571" s="144" t="s">
        <v>164</v>
      </c>
      <c r="AT571" s="144" t="s">
        <v>160</v>
      </c>
      <c r="AU571" s="144" t="s">
        <v>88</v>
      </c>
      <c r="AY571" s="16" t="s">
        <v>157</v>
      </c>
      <c r="BE571" s="145">
        <f>IF(N571="základní",J571,0)</f>
        <v>0</v>
      </c>
      <c r="BF571" s="145">
        <f>IF(N571="snížená",J571,0)</f>
        <v>0</v>
      </c>
      <c r="BG571" s="145">
        <f>IF(N571="zákl. přenesená",J571,0)</f>
        <v>0</v>
      </c>
      <c r="BH571" s="145">
        <f>IF(N571="sníž. přenesená",J571,0)</f>
        <v>0</v>
      </c>
      <c r="BI571" s="145">
        <f>IF(N571="nulová",J571,0)</f>
        <v>0</v>
      </c>
      <c r="BJ571" s="16" t="s">
        <v>88</v>
      </c>
      <c r="BK571" s="145">
        <f>ROUND(I571*H571,2)</f>
        <v>0</v>
      </c>
      <c r="BL571" s="16" t="s">
        <v>164</v>
      </c>
      <c r="BM571" s="144" t="s">
        <v>1169</v>
      </c>
    </row>
    <row r="572" spans="2:65" s="1" customFormat="1" ht="31.9" customHeight="1">
      <c r="B572" s="132"/>
      <c r="C572" s="133" t="s">
        <v>1170</v>
      </c>
      <c r="D572" s="133" t="s">
        <v>160</v>
      </c>
      <c r="E572" s="134" t="s">
        <v>1171</v>
      </c>
      <c r="F572" s="135" t="s">
        <v>1172</v>
      </c>
      <c r="G572" s="136" t="s">
        <v>411</v>
      </c>
      <c r="H572" s="137">
        <v>4</v>
      </c>
      <c r="I572" s="901"/>
      <c r="J572" s="138">
        <f>ROUND(I572*H572,2)</f>
        <v>0</v>
      </c>
      <c r="K572" s="139"/>
      <c r="L572" s="28"/>
      <c r="M572" s="140" t="s">
        <v>1</v>
      </c>
      <c r="N572" s="141" t="s">
        <v>38</v>
      </c>
      <c r="O572" s="142">
        <v>5.3949999999999996</v>
      </c>
      <c r="P572" s="142">
        <f>O572*H572</f>
        <v>21.58</v>
      </c>
      <c r="Q572" s="142">
        <v>4.5589999999999999E-2</v>
      </c>
      <c r="R572" s="142">
        <f>Q572*H572</f>
        <v>0.18235999999999999</v>
      </c>
      <c r="S572" s="142">
        <v>0</v>
      </c>
      <c r="T572" s="143">
        <f>S572*H572</f>
        <v>0</v>
      </c>
      <c r="AR572" s="144" t="s">
        <v>164</v>
      </c>
      <c r="AT572" s="144" t="s">
        <v>160</v>
      </c>
      <c r="AU572" s="144" t="s">
        <v>88</v>
      </c>
      <c r="AY572" s="16" t="s">
        <v>157</v>
      </c>
      <c r="BE572" s="145">
        <f>IF(N572="základní",J572,0)</f>
        <v>0</v>
      </c>
      <c r="BF572" s="145">
        <f>IF(N572="snížená",J572,0)</f>
        <v>0</v>
      </c>
      <c r="BG572" s="145">
        <f>IF(N572="zákl. přenesená",J572,0)</f>
        <v>0</v>
      </c>
      <c r="BH572" s="145">
        <f>IF(N572="sníž. přenesená",J572,0)</f>
        <v>0</v>
      </c>
      <c r="BI572" s="145">
        <f>IF(N572="nulová",J572,0)</f>
        <v>0</v>
      </c>
      <c r="BJ572" s="16" t="s">
        <v>88</v>
      </c>
      <c r="BK572" s="145">
        <f>ROUND(I572*H572,2)</f>
        <v>0</v>
      </c>
      <c r="BL572" s="16" t="s">
        <v>164</v>
      </c>
      <c r="BM572" s="144" t="s">
        <v>1173</v>
      </c>
    </row>
    <row r="573" spans="2:65" s="1" customFormat="1">
      <c r="B573" s="28"/>
      <c r="D573" s="150" t="s">
        <v>214</v>
      </c>
      <c r="F573" s="894" t="s">
        <v>1174</v>
      </c>
      <c r="L573" s="28"/>
      <c r="M573" s="152"/>
      <c r="T573" s="52"/>
      <c r="AT573" s="16" t="s">
        <v>214</v>
      </c>
      <c r="AU573" s="16" t="s">
        <v>88</v>
      </c>
    </row>
    <row r="574" spans="2:65" s="1" customFormat="1" ht="31.9" customHeight="1">
      <c r="B574" s="132"/>
      <c r="C574" s="133" t="s">
        <v>1175</v>
      </c>
      <c r="D574" s="133" t="s">
        <v>160</v>
      </c>
      <c r="E574" s="134" t="s">
        <v>1176</v>
      </c>
      <c r="F574" s="135" t="s">
        <v>1177</v>
      </c>
      <c r="G574" s="136" t="s">
        <v>411</v>
      </c>
      <c r="H574" s="137">
        <v>9.6</v>
      </c>
      <c r="I574" s="901"/>
      <c r="J574" s="138">
        <f>ROUND(I574*H574,2)</f>
        <v>0</v>
      </c>
      <c r="K574" s="139"/>
      <c r="L574" s="28"/>
      <c r="M574" s="140" t="s">
        <v>1</v>
      </c>
      <c r="N574" s="141" t="s">
        <v>38</v>
      </c>
      <c r="O574" s="142">
        <v>2.4319999999999999</v>
      </c>
      <c r="P574" s="142">
        <f>O574*H574</f>
        <v>23.347199999999997</v>
      </c>
      <c r="Q574" s="142">
        <v>2.9E-4</v>
      </c>
      <c r="R574" s="142">
        <f>Q574*H574</f>
        <v>2.784E-3</v>
      </c>
      <c r="S574" s="142">
        <v>0</v>
      </c>
      <c r="T574" s="143">
        <f>S574*H574</f>
        <v>0</v>
      </c>
      <c r="AR574" s="144" t="s">
        <v>164</v>
      </c>
      <c r="AT574" s="144" t="s">
        <v>160</v>
      </c>
      <c r="AU574" s="144" t="s">
        <v>88</v>
      </c>
      <c r="AY574" s="16" t="s">
        <v>157</v>
      </c>
      <c r="BE574" s="145">
        <f>IF(N574="základní",J574,0)</f>
        <v>0</v>
      </c>
      <c r="BF574" s="145">
        <f>IF(N574="snížená",J574,0)</f>
        <v>0</v>
      </c>
      <c r="BG574" s="145">
        <f>IF(N574="zákl. přenesená",J574,0)</f>
        <v>0</v>
      </c>
      <c r="BH574" s="145">
        <f>IF(N574="sníž. přenesená",J574,0)</f>
        <v>0</v>
      </c>
      <c r="BI574" s="145">
        <f>IF(N574="nulová",J574,0)</f>
        <v>0</v>
      </c>
      <c r="BJ574" s="16" t="s">
        <v>88</v>
      </c>
      <c r="BK574" s="145">
        <f>ROUND(I574*H574,2)</f>
        <v>0</v>
      </c>
      <c r="BL574" s="16" t="s">
        <v>164</v>
      </c>
      <c r="BM574" s="144" t="s">
        <v>1178</v>
      </c>
    </row>
    <row r="575" spans="2:65" s="1" customFormat="1">
      <c r="B575" s="28"/>
      <c r="D575" s="150" t="s">
        <v>214</v>
      </c>
      <c r="F575" s="894" t="s">
        <v>1179</v>
      </c>
      <c r="L575" s="28"/>
      <c r="M575" s="152"/>
      <c r="T575" s="52"/>
      <c r="AT575" s="16" t="s">
        <v>214</v>
      </c>
      <c r="AU575" s="16" t="s">
        <v>88</v>
      </c>
    </row>
    <row r="576" spans="2:65" s="13" customFormat="1">
      <c r="B576" s="159"/>
      <c r="D576" s="154" t="s">
        <v>259</v>
      </c>
      <c r="E576" s="160" t="s">
        <v>1</v>
      </c>
      <c r="F576" s="161" t="s">
        <v>1180</v>
      </c>
      <c r="H576" s="162">
        <v>9.6</v>
      </c>
      <c r="L576" s="159"/>
      <c r="M576" s="163"/>
      <c r="T576" s="164"/>
      <c r="AT576" s="160" t="s">
        <v>259</v>
      </c>
      <c r="AU576" s="160" t="s">
        <v>88</v>
      </c>
      <c r="AV576" s="13" t="s">
        <v>88</v>
      </c>
      <c r="AW576" s="13" t="s">
        <v>27</v>
      </c>
      <c r="AX576" s="13" t="s">
        <v>80</v>
      </c>
      <c r="AY576" s="160" t="s">
        <v>157</v>
      </c>
    </row>
    <row r="577" spans="2:65" s="1" customFormat="1" ht="23.5" customHeight="1">
      <c r="B577" s="132"/>
      <c r="C577" s="178" t="s">
        <v>1181</v>
      </c>
      <c r="D577" s="178" t="s">
        <v>557</v>
      </c>
      <c r="E577" s="179" t="s">
        <v>1182</v>
      </c>
      <c r="F577" s="180" t="s">
        <v>1183</v>
      </c>
      <c r="G577" s="181" t="s">
        <v>276</v>
      </c>
      <c r="H577" s="182">
        <v>4.0000000000000001E-3</v>
      </c>
      <c r="I577" s="909"/>
      <c r="J577" s="183">
        <f>ROUND(I577*H577,2)</f>
        <v>0</v>
      </c>
      <c r="K577" s="184"/>
      <c r="L577" s="185"/>
      <c r="M577" s="186" t="s">
        <v>1</v>
      </c>
      <c r="N577" s="187" t="s">
        <v>38</v>
      </c>
      <c r="O577" s="142">
        <v>0</v>
      </c>
      <c r="P577" s="142">
        <f>O577*H577</f>
        <v>0</v>
      </c>
      <c r="Q577" s="142">
        <v>1</v>
      </c>
      <c r="R577" s="142">
        <f>Q577*H577</f>
        <v>4.0000000000000001E-3</v>
      </c>
      <c r="S577" s="142">
        <v>0</v>
      </c>
      <c r="T577" s="143">
        <f>S577*H577</f>
        <v>0</v>
      </c>
      <c r="AR577" s="144" t="s">
        <v>172</v>
      </c>
      <c r="AT577" s="144" t="s">
        <v>557</v>
      </c>
      <c r="AU577" s="144" t="s">
        <v>88</v>
      </c>
      <c r="AY577" s="16" t="s">
        <v>157</v>
      </c>
      <c r="BE577" s="145">
        <f>IF(N577="základní",J577,0)</f>
        <v>0</v>
      </c>
      <c r="BF577" s="145">
        <f>IF(N577="snížená",J577,0)</f>
        <v>0</v>
      </c>
      <c r="BG577" s="145">
        <f>IF(N577="zákl. přenesená",J577,0)</f>
        <v>0</v>
      </c>
      <c r="BH577" s="145">
        <f>IF(N577="sníž. přenesená",J577,0)</f>
        <v>0</v>
      </c>
      <c r="BI577" s="145">
        <f>IF(N577="nulová",J577,0)</f>
        <v>0</v>
      </c>
      <c r="BJ577" s="16" t="s">
        <v>88</v>
      </c>
      <c r="BK577" s="145">
        <f>ROUND(I577*H577,2)</f>
        <v>0</v>
      </c>
      <c r="BL577" s="16" t="s">
        <v>164</v>
      </c>
      <c r="BM577" s="144" t="s">
        <v>1184</v>
      </c>
    </row>
    <row r="578" spans="2:65" s="13" customFormat="1">
      <c r="B578" s="159"/>
      <c r="D578" s="154" t="s">
        <v>259</v>
      </c>
      <c r="F578" s="161" t="s">
        <v>1185</v>
      </c>
      <c r="H578" s="162">
        <v>4.0000000000000001E-3</v>
      </c>
      <c r="L578" s="159"/>
      <c r="M578" s="163"/>
      <c r="T578" s="164"/>
      <c r="AT578" s="160" t="s">
        <v>259</v>
      </c>
      <c r="AU578" s="160" t="s">
        <v>88</v>
      </c>
      <c r="AV578" s="13" t="s">
        <v>88</v>
      </c>
      <c r="AW578" s="13" t="s">
        <v>3</v>
      </c>
      <c r="AX578" s="13" t="s">
        <v>80</v>
      </c>
      <c r="AY578" s="160" t="s">
        <v>157</v>
      </c>
    </row>
    <row r="579" spans="2:65" s="1" customFormat="1" ht="31.9" customHeight="1">
      <c r="B579" s="132"/>
      <c r="C579" s="133" t="s">
        <v>1186</v>
      </c>
      <c r="D579" s="133" t="s">
        <v>160</v>
      </c>
      <c r="E579" s="134" t="s">
        <v>1187</v>
      </c>
      <c r="F579" s="135" t="s">
        <v>1188</v>
      </c>
      <c r="G579" s="136" t="s">
        <v>411</v>
      </c>
      <c r="H579" s="137">
        <v>24</v>
      </c>
      <c r="I579" s="901"/>
      <c r="J579" s="138">
        <f>ROUND(I579*H579,2)</f>
        <v>0</v>
      </c>
      <c r="K579" s="139"/>
      <c r="L579" s="28"/>
      <c r="M579" s="140" t="s">
        <v>1</v>
      </c>
      <c r="N579" s="141" t="s">
        <v>38</v>
      </c>
      <c r="O579" s="142">
        <v>3.6429999999999998</v>
      </c>
      <c r="P579" s="142">
        <f>O579*H579</f>
        <v>87.431999999999988</v>
      </c>
      <c r="Q579" s="142">
        <v>9.7000000000000005E-4</v>
      </c>
      <c r="R579" s="142">
        <f>Q579*H579</f>
        <v>2.3280000000000002E-2</v>
      </c>
      <c r="S579" s="142">
        <v>1E-3</v>
      </c>
      <c r="T579" s="143">
        <f>S579*H579</f>
        <v>2.4E-2</v>
      </c>
      <c r="AR579" s="144" t="s">
        <v>164</v>
      </c>
      <c r="AT579" s="144" t="s">
        <v>160</v>
      </c>
      <c r="AU579" s="144" t="s">
        <v>88</v>
      </c>
      <c r="AY579" s="16" t="s">
        <v>157</v>
      </c>
      <c r="BE579" s="145">
        <f>IF(N579="základní",J579,0)</f>
        <v>0</v>
      </c>
      <c r="BF579" s="145">
        <f>IF(N579="snížená",J579,0)</f>
        <v>0</v>
      </c>
      <c r="BG579" s="145">
        <f>IF(N579="zákl. přenesená",J579,0)</f>
        <v>0</v>
      </c>
      <c r="BH579" s="145">
        <f>IF(N579="sníž. přenesená",J579,0)</f>
        <v>0</v>
      </c>
      <c r="BI579" s="145">
        <f>IF(N579="nulová",J579,0)</f>
        <v>0</v>
      </c>
      <c r="BJ579" s="16" t="s">
        <v>88</v>
      </c>
      <c r="BK579" s="145">
        <f>ROUND(I579*H579,2)</f>
        <v>0</v>
      </c>
      <c r="BL579" s="16" t="s">
        <v>164</v>
      </c>
      <c r="BM579" s="144" t="s">
        <v>1189</v>
      </c>
    </row>
    <row r="580" spans="2:65" s="1" customFormat="1">
      <c r="B580" s="28"/>
      <c r="D580" s="150" t="s">
        <v>214</v>
      </c>
      <c r="F580" s="894" t="s">
        <v>1190</v>
      </c>
      <c r="L580" s="28"/>
      <c r="M580" s="152"/>
      <c r="T580" s="52"/>
      <c r="AT580" s="16" t="s">
        <v>214</v>
      </c>
      <c r="AU580" s="16" t="s">
        <v>88</v>
      </c>
    </row>
    <row r="581" spans="2:65" s="13" customFormat="1">
      <c r="B581" s="159"/>
      <c r="D581" s="154" t="s">
        <v>259</v>
      </c>
      <c r="E581" s="160" t="s">
        <v>1</v>
      </c>
      <c r="F581" s="161" t="s">
        <v>1191</v>
      </c>
      <c r="H581" s="162">
        <v>24</v>
      </c>
      <c r="L581" s="159"/>
      <c r="M581" s="163"/>
      <c r="T581" s="164"/>
      <c r="AT581" s="160" t="s">
        <v>259</v>
      </c>
      <c r="AU581" s="160" t="s">
        <v>88</v>
      </c>
      <c r="AV581" s="13" t="s">
        <v>88</v>
      </c>
      <c r="AW581" s="13" t="s">
        <v>27</v>
      </c>
      <c r="AX581" s="13" t="s">
        <v>80</v>
      </c>
      <c r="AY581" s="160" t="s">
        <v>157</v>
      </c>
    </row>
    <row r="582" spans="2:65" s="1" customFormat="1" ht="23.5" customHeight="1">
      <c r="B582" s="132"/>
      <c r="C582" s="178" t="s">
        <v>1192</v>
      </c>
      <c r="D582" s="178" t="s">
        <v>557</v>
      </c>
      <c r="E582" s="179" t="s">
        <v>1193</v>
      </c>
      <c r="F582" s="180" t="s">
        <v>1194</v>
      </c>
      <c r="G582" s="181" t="s">
        <v>276</v>
      </c>
      <c r="H582" s="182">
        <v>4.9000000000000002E-2</v>
      </c>
      <c r="I582" s="909"/>
      <c r="J582" s="183">
        <f>ROUND(I582*H582,2)</f>
        <v>0</v>
      </c>
      <c r="K582" s="184"/>
      <c r="L582" s="185"/>
      <c r="M582" s="186" t="s">
        <v>1</v>
      </c>
      <c r="N582" s="187" t="s">
        <v>38</v>
      </c>
      <c r="O582" s="142">
        <v>0</v>
      </c>
      <c r="P582" s="142">
        <f>O582*H582</f>
        <v>0</v>
      </c>
      <c r="Q582" s="142">
        <v>1</v>
      </c>
      <c r="R582" s="142">
        <f>Q582*H582</f>
        <v>4.9000000000000002E-2</v>
      </c>
      <c r="S582" s="142">
        <v>0</v>
      </c>
      <c r="T582" s="143">
        <f>S582*H582</f>
        <v>0</v>
      </c>
      <c r="AR582" s="144" t="s">
        <v>172</v>
      </c>
      <c r="AT582" s="144" t="s">
        <v>557</v>
      </c>
      <c r="AU582" s="144" t="s">
        <v>88</v>
      </c>
      <c r="AY582" s="16" t="s">
        <v>157</v>
      </c>
      <c r="BE582" s="145">
        <f>IF(N582="základní",J582,0)</f>
        <v>0</v>
      </c>
      <c r="BF582" s="145">
        <f>IF(N582="snížená",J582,0)</f>
        <v>0</v>
      </c>
      <c r="BG582" s="145">
        <f>IF(N582="zákl. přenesená",J582,0)</f>
        <v>0</v>
      </c>
      <c r="BH582" s="145">
        <f>IF(N582="sníž. přenesená",J582,0)</f>
        <v>0</v>
      </c>
      <c r="BI582" s="145">
        <f>IF(N582="nulová",J582,0)</f>
        <v>0</v>
      </c>
      <c r="BJ582" s="16" t="s">
        <v>88</v>
      </c>
      <c r="BK582" s="145">
        <f>ROUND(I582*H582,2)</f>
        <v>0</v>
      </c>
      <c r="BL582" s="16" t="s">
        <v>164</v>
      </c>
      <c r="BM582" s="144" t="s">
        <v>1195</v>
      </c>
    </row>
    <row r="583" spans="2:65" s="13" customFormat="1">
      <c r="B583" s="159"/>
      <c r="D583" s="154" t="s">
        <v>259</v>
      </c>
      <c r="F583" s="161" t="s">
        <v>1196</v>
      </c>
      <c r="H583" s="162">
        <v>4.9000000000000002E-2</v>
      </c>
      <c r="L583" s="159"/>
      <c r="M583" s="163"/>
      <c r="T583" s="164"/>
      <c r="AT583" s="160" t="s">
        <v>259</v>
      </c>
      <c r="AU583" s="160" t="s">
        <v>88</v>
      </c>
      <c r="AV583" s="13" t="s">
        <v>88</v>
      </c>
      <c r="AW583" s="13" t="s">
        <v>3</v>
      </c>
      <c r="AX583" s="13" t="s">
        <v>80</v>
      </c>
      <c r="AY583" s="160" t="s">
        <v>157</v>
      </c>
    </row>
    <row r="584" spans="2:65" s="1" customFormat="1" ht="23.5" customHeight="1">
      <c r="B584" s="132"/>
      <c r="C584" s="133" t="s">
        <v>1197</v>
      </c>
      <c r="D584" s="133" t="s">
        <v>160</v>
      </c>
      <c r="E584" s="134" t="s">
        <v>1198</v>
      </c>
      <c r="F584" s="135" t="s">
        <v>1199</v>
      </c>
      <c r="G584" s="136" t="s">
        <v>411</v>
      </c>
      <c r="H584" s="137">
        <v>3</v>
      </c>
      <c r="I584" s="901"/>
      <c r="J584" s="138">
        <f>ROUND(I584*H584,2)</f>
        <v>0</v>
      </c>
      <c r="K584" s="139"/>
      <c r="L584" s="28"/>
      <c r="M584" s="140" t="s">
        <v>1</v>
      </c>
      <c r="N584" s="141" t="s">
        <v>38</v>
      </c>
      <c r="O584" s="142">
        <v>1.23</v>
      </c>
      <c r="P584" s="142">
        <f>O584*H584</f>
        <v>3.69</v>
      </c>
      <c r="Q584" s="142">
        <v>0</v>
      </c>
      <c r="R584" s="142">
        <f>Q584*H584</f>
        <v>0</v>
      </c>
      <c r="S584" s="142">
        <v>0</v>
      </c>
      <c r="T584" s="143">
        <f>S584*H584</f>
        <v>0</v>
      </c>
      <c r="AR584" s="144" t="s">
        <v>164</v>
      </c>
      <c r="AT584" s="144" t="s">
        <v>160</v>
      </c>
      <c r="AU584" s="144" t="s">
        <v>88</v>
      </c>
      <c r="AY584" s="16" t="s">
        <v>157</v>
      </c>
      <c r="BE584" s="145">
        <f>IF(N584="základní",J584,0)</f>
        <v>0</v>
      </c>
      <c r="BF584" s="145">
        <f>IF(N584="snížená",J584,0)</f>
        <v>0</v>
      </c>
      <c r="BG584" s="145">
        <f>IF(N584="zákl. přenesená",J584,0)</f>
        <v>0</v>
      </c>
      <c r="BH584" s="145">
        <f>IF(N584="sníž. přenesená",J584,0)</f>
        <v>0</v>
      </c>
      <c r="BI584" s="145">
        <f>IF(N584="nulová",J584,0)</f>
        <v>0</v>
      </c>
      <c r="BJ584" s="16" t="s">
        <v>88</v>
      </c>
      <c r="BK584" s="145">
        <f>ROUND(I584*H584,2)</f>
        <v>0</v>
      </c>
      <c r="BL584" s="16" t="s">
        <v>164</v>
      </c>
      <c r="BM584" s="144" t="s">
        <v>1200</v>
      </c>
    </row>
    <row r="585" spans="2:65" s="1" customFormat="1">
      <c r="B585" s="28"/>
      <c r="D585" s="150" t="s">
        <v>214</v>
      </c>
      <c r="F585" s="894" t="s">
        <v>1201</v>
      </c>
      <c r="L585" s="28"/>
      <c r="M585" s="152"/>
      <c r="T585" s="52"/>
      <c r="AT585" s="16" t="s">
        <v>214</v>
      </c>
      <c r="AU585" s="16" t="s">
        <v>88</v>
      </c>
    </row>
    <row r="586" spans="2:65" s="13" customFormat="1">
      <c r="B586" s="159"/>
      <c r="D586" s="154" t="s">
        <v>259</v>
      </c>
      <c r="E586" s="160" t="s">
        <v>1</v>
      </c>
      <c r="F586" s="161" t="s">
        <v>1202</v>
      </c>
      <c r="H586" s="162">
        <v>3</v>
      </c>
      <c r="L586" s="159"/>
      <c r="M586" s="163"/>
      <c r="T586" s="164"/>
      <c r="AT586" s="160" t="s">
        <v>259</v>
      </c>
      <c r="AU586" s="160" t="s">
        <v>88</v>
      </c>
      <c r="AV586" s="13" t="s">
        <v>88</v>
      </c>
      <c r="AW586" s="13" t="s">
        <v>27</v>
      </c>
      <c r="AX586" s="13" t="s">
        <v>80</v>
      </c>
      <c r="AY586" s="160" t="s">
        <v>157</v>
      </c>
    </row>
    <row r="587" spans="2:65" s="1" customFormat="1" ht="23.5" customHeight="1">
      <c r="B587" s="132"/>
      <c r="C587" s="133" t="s">
        <v>1203</v>
      </c>
      <c r="D587" s="133" t="s">
        <v>160</v>
      </c>
      <c r="E587" s="134" t="s">
        <v>1204</v>
      </c>
      <c r="F587" s="135" t="s">
        <v>1205</v>
      </c>
      <c r="G587" s="136" t="s">
        <v>411</v>
      </c>
      <c r="H587" s="137">
        <v>30.6</v>
      </c>
      <c r="I587" s="901"/>
      <c r="J587" s="138">
        <f>ROUND(I587*H587,2)</f>
        <v>0</v>
      </c>
      <c r="K587" s="139"/>
      <c r="L587" s="28"/>
      <c r="M587" s="140" t="s">
        <v>1</v>
      </c>
      <c r="N587" s="141" t="s">
        <v>38</v>
      </c>
      <c r="O587" s="142">
        <v>0.28199999999999997</v>
      </c>
      <c r="P587" s="142">
        <f>O587*H587</f>
        <v>8.6291999999999991</v>
      </c>
      <c r="Q587" s="142">
        <v>0</v>
      </c>
      <c r="R587" s="142">
        <f>Q587*H587</f>
        <v>0</v>
      </c>
      <c r="S587" s="142">
        <v>0</v>
      </c>
      <c r="T587" s="143">
        <f>S587*H587</f>
        <v>0</v>
      </c>
      <c r="AR587" s="144" t="s">
        <v>164</v>
      </c>
      <c r="AT587" s="144" t="s">
        <v>160</v>
      </c>
      <c r="AU587" s="144" t="s">
        <v>88</v>
      </c>
      <c r="AY587" s="16" t="s">
        <v>157</v>
      </c>
      <c r="BE587" s="145">
        <f>IF(N587="základní",J587,0)</f>
        <v>0</v>
      </c>
      <c r="BF587" s="145">
        <f>IF(N587="snížená",J587,0)</f>
        <v>0</v>
      </c>
      <c r="BG587" s="145">
        <f>IF(N587="zákl. přenesená",J587,0)</f>
        <v>0</v>
      </c>
      <c r="BH587" s="145">
        <f>IF(N587="sníž. přenesená",J587,0)</f>
        <v>0</v>
      </c>
      <c r="BI587" s="145">
        <f>IF(N587="nulová",J587,0)</f>
        <v>0</v>
      </c>
      <c r="BJ587" s="16" t="s">
        <v>88</v>
      </c>
      <c r="BK587" s="145">
        <f>ROUND(I587*H587,2)</f>
        <v>0</v>
      </c>
      <c r="BL587" s="16" t="s">
        <v>164</v>
      </c>
      <c r="BM587" s="144" t="s">
        <v>1206</v>
      </c>
    </row>
    <row r="588" spans="2:65" s="1" customFormat="1">
      <c r="B588" s="28"/>
      <c r="D588" s="150" t="s">
        <v>214</v>
      </c>
      <c r="F588" s="894" t="s">
        <v>1207</v>
      </c>
      <c r="L588" s="28"/>
      <c r="M588" s="152"/>
      <c r="T588" s="52"/>
      <c r="AT588" s="16" t="s">
        <v>214</v>
      </c>
      <c r="AU588" s="16" t="s">
        <v>88</v>
      </c>
    </row>
    <row r="589" spans="2:65" s="13" customFormat="1">
      <c r="B589" s="159"/>
      <c r="D589" s="154" t="s">
        <v>259</v>
      </c>
      <c r="E589" s="160" t="s">
        <v>1</v>
      </c>
      <c r="F589" s="161" t="s">
        <v>1208</v>
      </c>
      <c r="H589" s="162">
        <v>30.6</v>
      </c>
      <c r="L589" s="159"/>
      <c r="M589" s="163"/>
      <c r="T589" s="164"/>
      <c r="AT589" s="160" t="s">
        <v>259</v>
      </c>
      <c r="AU589" s="160" t="s">
        <v>88</v>
      </c>
      <c r="AV589" s="13" t="s">
        <v>88</v>
      </c>
      <c r="AW589" s="13" t="s">
        <v>27</v>
      </c>
      <c r="AX589" s="13" t="s">
        <v>80</v>
      </c>
      <c r="AY589" s="160" t="s">
        <v>157</v>
      </c>
    </row>
    <row r="590" spans="2:65" s="11" customFormat="1" ht="22.9" customHeight="1">
      <c r="B590" s="121"/>
      <c r="D590" s="122" t="s">
        <v>71</v>
      </c>
      <c r="E590" s="130" t="s">
        <v>431</v>
      </c>
      <c r="F590" s="130" t="s">
        <v>432</v>
      </c>
      <c r="J590" s="131">
        <f>BK590</f>
        <v>0</v>
      </c>
      <c r="L590" s="121"/>
      <c r="M590" s="125"/>
      <c r="P590" s="126">
        <f>SUM(P591:P592)</f>
        <v>811.32049599999993</v>
      </c>
      <c r="R590" s="126">
        <f>SUM(R591:R592)</f>
        <v>0</v>
      </c>
      <c r="T590" s="127">
        <f>SUM(T591:T592)</f>
        <v>0</v>
      </c>
      <c r="AR590" s="122" t="s">
        <v>80</v>
      </c>
      <c r="AT590" s="128" t="s">
        <v>71</v>
      </c>
      <c r="AU590" s="128" t="s">
        <v>80</v>
      </c>
      <c r="AY590" s="122" t="s">
        <v>157</v>
      </c>
      <c r="BK590" s="129">
        <f>SUM(BK591:BK592)</f>
        <v>0</v>
      </c>
    </row>
    <row r="591" spans="2:65" s="1" customFormat="1" ht="23.5" customHeight="1">
      <c r="B591" s="132"/>
      <c r="C591" s="133" t="s">
        <v>1209</v>
      </c>
      <c r="D591" s="133" t="s">
        <v>160</v>
      </c>
      <c r="E591" s="134" t="s">
        <v>433</v>
      </c>
      <c r="F591" s="135" t="s">
        <v>434</v>
      </c>
      <c r="G591" s="136" t="s">
        <v>276</v>
      </c>
      <c r="H591" s="137">
        <v>237.506</v>
      </c>
      <c r="I591" s="901"/>
      <c r="J591" s="138">
        <f>ROUND(I591*H591,2)</f>
        <v>0</v>
      </c>
      <c r="K591" s="139"/>
      <c r="L591" s="28"/>
      <c r="M591" s="140" t="s">
        <v>1</v>
      </c>
      <c r="N591" s="141" t="s">
        <v>38</v>
      </c>
      <c r="O591" s="142">
        <v>3.4159999999999999</v>
      </c>
      <c r="P591" s="142">
        <f>O591*H591</f>
        <v>811.32049599999993</v>
      </c>
      <c r="Q591" s="142">
        <v>0</v>
      </c>
      <c r="R591" s="142">
        <f>Q591*H591</f>
        <v>0</v>
      </c>
      <c r="S591" s="142">
        <v>0</v>
      </c>
      <c r="T591" s="143">
        <f>S591*H591</f>
        <v>0</v>
      </c>
      <c r="AR591" s="144" t="s">
        <v>164</v>
      </c>
      <c r="AT591" s="144" t="s">
        <v>160</v>
      </c>
      <c r="AU591" s="144" t="s">
        <v>88</v>
      </c>
      <c r="AY591" s="16" t="s">
        <v>157</v>
      </c>
      <c r="BE591" s="145">
        <f>IF(N591="základní",J591,0)</f>
        <v>0</v>
      </c>
      <c r="BF591" s="145">
        <f>IF(N591="snížená",J591,0)</f>
        <v>0</v>
      </c>
      <c r="BG591" s="145">
        <f>IF(N591="zákl. přenesená",J591,0)</f>
        <v>0</v>
      </c>
      <c r="BH591" s="145">
        <f>IF(N591="sníž. přenesená",J591,0)</f>
        <v>0</v>
      </c>
      <c r="BI591" s="145">
        <f>IF(N591="nulová",J591,0)</f>
        <v>0</v>
      </c>
      <c r="BJ591" s="16" t="s">
        <v>88</v>
      </c>
      <c r="BK591" s="145">
        <f>ROUND(I591*H591,2)</f>
        <v>0</v>
      </c>
      <c r="BL591" s="16" t="s">
        <v>164</v>
      </c>
      <c r="BM591" s="144" t="s">
        <v>1210</v>
      </c>
    </row>
    <row r="592" spans="2:65" s="1" customFormat="1">
      <c r="B592" s="28"/>
      <c r="D592" s="150" t="s">
        <v>214</v>
      </c>
      <c r="F592" s="894" t="s">
        <v>436</v>
      </c>
      <c r="L592" s="28"/>
      <c r="M592" s="152"/>
      <c r="T592" s="52"/>
      <c r="AT592" s="16" t="s">
        <v>214</v>
      </c>
      <c r="AU592" s="16" t="s">
        <v>88</v>
      </c>
    </row>
    <row r="593" spans="2:65" s="11" customFormat="1" ht="25.9" customHeight="1">
      <c r="B593" s="121"/>
      <c r="D593" s="122" t="s">
        <v>71</v>
      </c>
      <c r="E593" s="123" t="s">
        <v>437</v>
      </c>
      <c r="F593" s="123" t="s">
        <v>438</v>
      </c>
      <c r="J593" s="124">
        <f>BK593</f>
        <v>0</v>
      </c>
      <c r="L593" s="121"/>
      <c r="M593" s="125"/>
      <c r="P593" s="126">
        <f>P594+P619+P664+P709+P715+P724+P756+P778+P875+P913+P926+P944+P962</f>
        <v>1504.9655950000001</v>
      </c>
      <c r="R593" s="126">
        <f>R594+R619+R664+R709+R715+R724+R756+R778+R875+R913+R926+R944+R962</f>
        <v>32.054194629999998</v>
      </c>
      <c r="T593" s="127">
        <f>T594+T619+T664+T709+T715+T724+T756+T778+T875+T913+T926+T944+T962</f>
        <v>0</v>
      </c>
      <c r="AR593" s="122" t="s">
        <v>88</v>
      </c>
      <c r="AT593" s="128" t="s">
        <v>71</v>
      </c>
      <c r="AU593" s="128" t="s">
        <v>72</v>
      </c>
      <c r="AY593" s="122" t="s">
        <v>157</v>
      </c>
      <c r="BK593" s="129">
        <f>BK594+BK619+BK664+BK709+BK715+BK724+BK756+BK778+BK875+BK913+BK926+BK944+BK962</f>
        <v>0</v>
      </c>
    </row>
    <row r="594" spans="2:65" s="11" customFormat="1" ht="22.9" customHeight="1">
      <c r="B594" s="121"/>
      <c r="D594" s="122" t="s">
        <v>71</v>
      </c>
      <c r="E594" s="130" t="s">
        <v>439</v>
      </c>
      <c r="F594" s="130" t="s">
        <v>440</v>
      </c>
      <c r="J594" s="131">
        <f>BK594</f>
        <v>0</v>
      </c>
      <c r="L594" s="121"/>
      <c r="M594" s="125"/>
      <c r="P594" s="126">
        <f>SUM(P595:P618)</f>
        <v>23.638380999999999</v>
      </c>
      <c r="R594" s="126">
        <f>SUM(R595:R618)</f>
        <v>1.2665396999999998</v>
      </c>
      <c r="T594" s="127">
        <f>SUM(T595:T618)</f>
        <v>0</v>
      </c>
      <c r="AR594" s="122" t="s">
        <v>88</v>
      </c>
      <c r="AT594" s="128" t="s">
        <v>71</v>
      </c>
      <c r="AU594" s="128" t="s">
        <v>80</v>
      </c>
      <c r="AY594" s="122" t="s">
        <v>157</v>
      </c>
      <c r="BK594" s="129">
        <f>SUM(BK595:BK618)</f>
        <v>0</v>
      </c>
    </row>
    <row r="595" spans="2:65" s="1" customFormat="1" ht="23.5" customHeight="1">
      <c r="B595" s="132"/>
      <c r="C595" s="133" t="s">
        <v>1211</v>
      </c>
      <c r="D595" s="133" t="s">
        <v>160</v>
      </c>
      <c r="E595" s="134" t="s">
        <v>1212</v>
      </c>
      <c r="F595" s="135" t="s">
        <v>1213</v>
      </c>
      <c r="G595" s="136" t="s">
        <v>306</v>
      </c>
      <c r="H595" s="137">
        <v>152.74799999999999</v>
      </c>
      <c r="I595" s="901"/>
      <c r="J595" s="138">
        <f>ROUND(I595*H595,2)</f>
        <v>0</v>
      </c>
      <c r="K595" s="139"/>
      <c r="L595" s="28"/>
      <c r="M595" s="140" t="s">
        <v>1</v>
      </c>
      <c r="N595" s="141" t="s">
        <v>38</v>
      </c>
      <c r="O595" s="142">
        <v>2.4E-2</v>
      </c>
      <c r="P595" s="142">
        <f>O595*H595</f>
        <v>3.6659519999999999</v>
      </c>
      <c r="Q595" s="142">
        <v>0</v>
      </c>
      <c r="R595" s="142">
        <f>Q595*H595</f>
        <v>0</v>
      </c>
      <c r="S595" s="142">
        <v>0</v>
      </c>
      <c r="T595" s="143">
        <f>S595*H595</f>
        <v>0</v>
      </c>
      <c r="AR595" s="144" t="s">
        <v>188</v>
      </c>
      <c r="AT595" s="144" t="s">
        <v>160</v>
      </c>
      <c r="AU595" s="144" t="s">
        <v>88</v>
      </c>
      <c r="AY595" s="16" t="s">
        <v>157</v>
      </c>
      <c r="BE595" s="145">
        <f>IF(N595="základní",J595,0)</f>
        <v>0</v>
      </c>
      <c r="BF595" s="145">
        <f>IF(N595="snížená",J595,0)</f>
        <v>0</v>
      </c>
      <c r="BG595" s="145">
        <f>IF(N595="zákl. přenesená",J595,0)</f>
        <v>0</v>
      </c>
      <c r="BH595" s="145">
        <f>IF(N595="sníž. přenesená",J595,0)</f>
        <v>0</v>
      </c>
      <c r="BI595" s="145">
        <f>IF(N595="nulová",J595,0)</f>
        <v>0</v>
      </c>
      <c r="BJ595" s="16" t="s">
        <v>88</v>
      </c>
      <c r="BK595" s="145">
        <f>ROUND(I595*H595,2)</f>
        <v>0</v>
      </c>
      <c r="BL595" s="16" t="s">
        <v>188</v>
      </c>
      <c r="BM595" s="144" t="s">
        <v>1214</v>
      </c>
    </row>
    <row r="596" spans="2:65" s="1" customFormat="1">
      <c r="B596" s="28"/>
      <c r="D596" s="150" t="s">
        <v>214</v>
      </c>
      <c r="F596" s="894" t="s">
        <v>1215</v>
      </c>
      <c r="L596" s="28"/>
      <c r="M596" s="152"/>
      <c r="T596" s="52"/>
      <c r="AT596" s="16" t="s">
        <v>214</v>
      </c>
      <c r="AU596" s="16" t="s">
        <v>88</v>
      </c>
    </row>
    <row r="597" spans="2:65" s="12" customFormat="1">
      <c r="B597" s="153"/>
      <c r="D597" s="154" t="s">
        <v>259</v>
      </c>
      <c r="E597" s="155" t="s">
        <v>1</v>
      </c>
      <c r="F597" s="156" t="s">
        <v>697</v>
      </c>
      <c r="H597" s="155" t="s">
        <v>1</v>
      </c>
      <c r="L597" s="153"/>
      <c r="M597" s="157"/>
      <c r="T597" s="158"/>
      <c r="AT597" s="155" t="s">
        <v>259</v>
      </c>
      <c r="AU597" s="155" t="s">
        <v>88</v>
      </c>
      <c r="AV597" s="12" t="s">
        <v>80</v>
      </c>
      <c r="AW597" s="12" t="s">
        <v>27</v>
      </c>
      <c r="AX597" s="12" t="s">
        <v>72</v>
      </c>
      <c r="AY597" s="155" t="s">
        <v>157</v>
      </c>
    </row>
    <row r="598" spans="2:65" s="13" customFormat="1">
      <c r="B598" s="159"/>
      <c r="D598" s="154" t="s">
        <v>259</v>
      </c>
      <c r="E598" s="160" t="s">
        <v>1</v>
      </c>
      <c r="F598" s="161" t="s">
        <v>1216</v>
      </c>
      <c r="H598" s="162">
        <v>12.852</v>
      </c>
      <c r="L598" s="159"/>
      <c r="M598" s="163"/>
      <c r="T598" s="164"/>
      <c r="AT598" s="160" t="s">
        <v>259</v>
      </c>
      <c r="AU598" s="160" t="s">
        <v>88</v>
      </c>
      <c r="AV598" s="13" t="s">
        <v>88</v>
      </c>
      <c r="AW598" s="13" t="s">
        <v>27</v>
      </c>
      <c r="AX598" s="13" t="s">
        <v>72</v>
      </c>
      <c r="AY598" s="160" t="s">
        <v>157</v>
      </c>
    </row>
    <row r="599" spans="2:65" s="13" customFormat="1">
      <c r="B599" s="159"/>
      <c r="D599" s="154" t="s">
        <v>259</v>
      </c>
      <c r="E599" s="160" t="s">
        <v>1</v>
      </c>
      <c r="F599" s="161" t="s">
        <v>1217</v>
      </c>
      <c r="H599" s="162">
        <v>4.2</v>
      </c>
      <c r="L599" s="159"/>
      <c r="M599" s="163"/>
      <c r="T599" s="164"/>
      <c r="AT599" s="160" t="s">
        <v>259</v>
      </c>
      <c r="AU599" s="160" t="s">
        <v>88</v>
      </c>
      <c r="AV599" s="13" t="s">
        <v>88</v>
      </c>
      <c r="AW599" s="13" t="s">
        <v>27</v>
      </c>
      <c r="AX599" s="13" t="s">
        <v>72</v>
      </c>
      <c r="AY599" s="160" t="s">
        <v>157</v>
      </c>
    </row>
    <row r="600" spans="2:65" s="13" customFormat="1">
      <c r="B600" s="159"/>
      <c r="D600" s="154" t="s">
        <v>259</v>
      </c>
      <c r="E600" s="160" t="s">
        <v>1</v>
      </c>
      <c r="F600" s="161" t="s">
        <v>1087</v>
      </c>
      <c r="H600" s="162">
        <v>135.696</v>
      </c>
      <c r="L600" s="159"/>
      <c r="M600" s="163"/>
      <c r="T600" s="164"/>
      <c r="AT600" s="160" t="s">
        <v>259</v>
      </c>
      <c r="AU600" s="160" t="s">
        <v>88</v>
      </c>
      <c r="AV600" s="13" t="s">
        <v>88</v>
      </c>
      <c r="AW600" s="13" t="s">
        <v>27</v>
      </c>
      <c r="AX600" s="13" t="s">
        <v>72</v>
      </c>
      <c r="AY600" s="160" t="s">
        <v>157</v>
      </c>
    </row>
    <row r="601" spans="2:65" s="14" customFormat="1">
      <c r="B601" s="165"/>
      <c r="D601" s="154" t="s">
        <v>259</v>
      </c>
      <c r="E601" s="166" t="s">
        <v>531</v>
      </c>
      <c r="F601" s="167" t="s">
        <v>265</v>
      </c>
      <c r="H601" s="168">
        <v>152.74799999999999</v>
      </c>
      <c r="L601" s="165"/>
      <c r="M601" s="169"/>
      <c r="T601" s="170"/>
      <c r="AT601" s="166" t="s">
        <v>259</v>
      </c>
      <c r="AU601" s="166" t="s">
        <v>88</v>
      </c>
      <c r="AV601" s="14" t="s">
        <v>164</v>
      </c>
      <c r="AW601" s="14" t="s">
        <v>27</v>
      </c>
      <c r="AX601" s="14" t="s">
        <v>80</v>
      </c>
      <c r="AY601" s="166" t="s">
        <v>157</v>
      </c>
    </row>
    <row r="602" spans="2:65" s="1" customFormat="1" ht="16.399999999999999" customHeight="1">
      <c r="B602" s="132"/>
      <c r="C602" s="178" t="s">
        <v>1218</v>
      </c>
      <c r="D602" s="178" t="s">
        <v>557</v>
      </c>
      <c r="E602" s="179" t="s">
        <v>1219</v>
      </c>
      <c r="F602" s="180" t="s">
        <v>1220</v>
      </c>
      <c r="G602" s="181" t="s">
        <v>276</v>
      </c>
      <c r="H602" s="182">
        <v>4.5999999999999999E-2</v>
      </c>
      <c r="I602" s="909"/>
      <c r="J602" s="183">
        <f>ROUND(I602*H602,2)</f>
        <v>0</v>
      </c>
      <c r="K602" s="184"/>
      <c r="L602" s="185"/>
      <c r="M602" s="186" t="s">
        <v>1</v>
      </c>
      <c r="N602" s="187" t="s">
        <v>38</v>
      </c>
      <c r="O602" s="142">
        <v>0</v>
      </c>
      <c r="P602" s="142">
        <f>O602*H602</f>
        <v>0</v>
      </c>
      <c r="Q602" s="142">
        <v>1</v>
      </c>
      <c r="R602" s="142">
        <f>Q602*H602</f>
        <v>4.5999999999999999E-2</v>
      </c>
      <c r="S602" s="142">
        <v>0</v>
      </c>
      <c r="T602" s="143">
        <f>S602*H602</f>
        <v>0</v>
      </c>
      <c r="AR602" s="144" t="s">
        <v>735</v>
      </c>
      <c r="AT602" s="144" t="s">
        <v>557</v>
      </c>
      <c r="AU602" s="144" t="s">
        <v>88</v>
      </c>
      <c r="AY602" s="16" t="s">
        <v>157</v>
      </c>
      <c r="BE602" s="145">
        <f>IF(N602="základní",J602,0)</f>
        <v>0</v>
      </c>
      <c r="BF602" s="145">
        <f>IF(N602="snížená",J602,0)</f>
        <v>0</v>
      </c>
      <c r="BG602" s="145">
        <f>IF(N602="zákl. přenesená",J602,0)</f>
        <v>0</v>
      </c>
      <c r="BH602" s="145">
        <f>IF(N602="sníž. přenesená",J602,0)</f>
        <v>0</v>
      </c>
      <c r="BI602" s="145">
        <f>IF(N602="nulová",J602,0)</f>
        <v>0</v>
      </c>
      <c r="BJ602" s="16" t="s">
        <v>88</v>
      </c>
      <c r="BK602" s="145">
        <f>ROUND(I602*H602,2)</f>
        <v>0</v>
      </c>
      <c r="BL602" s="16" t="s">
        <v>188</v>
      </c>
      <c r="BM602" s="144" t="s">
        <v>1221</v>
      </c>
    </row>
    <row r="603" spans="2:65" s="13" customFormat="1">
      <c r="B603" s="159"/>
      <c r="D603" s="154" t="s">
        <v>259</v>
      </c>
      <c r="F603" s="161" t="s">
        <v>1222</v>
      </c>
      <c r="H603" s="162">
        <v>4.5999999999999999E-2</v>
      </c>
      <c r="L603" s="159"/>
      <c r="M603" s="163"/>
      <c r="T603" s="164"/>
      <c r="AT603" s="160" t="s">
        <v>259</v>
      </c>
      <c r="AU603" s="160" t="s">
        <v>88</v>
      </c>
      <c r="AV603" s="13" t="s">
        <v>88</v>
      </c>
      <c r="AW603" s="13" t="s">
        <v>3</v>
      </c>
      <c r="AX603" s="13" t="s">
        <v>80</v>
      </c>
      <c r="AY603" s="160" t="s">
        <v>157</v>
      </c>
    </row>
    <row r="604" spans="2:65" s="1" customFormat="1" ht="31.9" customHeight="1">
      <c r="B604" s="132"/>
      <c r="C604" s="133" t="s">
        <v>1223</v>
      </c>
      <c r="D604" s="133" t="s">
        <v>160</v>
      </c>
      <c r="E604" s="134" t="s">
        <v>1224</v>
      </c>
      <c r="F604" s="135" t="s">
        <v>1225</v>
      </c>
      <c r="G604" s="136" t="s">
        <v>306</v>
      </c>
      <c r="H604" s="137">
        <v>152.74799999999999</v>
      </c>
      <c r="I604" s="901"/>
      <c r="J604" s="138">
        <f>ROUND(I604*H604,2)</f>
        <v>0</v>
      </c>
      <c r="K604" s="139"/>
      <c r="L604" s="28"/>
      <c r="M604" s="140" t="s">
        <v>1</v>
      </c>
      <c r="N604" s="141" t="s">
        <v>38</v>
      </c>
      <c r="O604" s="142">
        <v>0.05</v>
      </c>
      <c r="P604" s="142">
        <f>O604*H604</f>
        <v>7.6373999999999995</v>
      </c>
      <c r="Q604" s="142">
        <v>1.8000000000000001E-4</v>
      </c>
      <c r="R604" s="142">
        <f>Q604*H604</f>
        <v>2.7494640000000001E-2</v>
      </c>
      <c r="S604" s="142">
        <v>0</v>
      </c>
      <c r="T604" s="143">
        <f>S604*H604</f>
        <v>0</v>
      </c>
      <c r="AR604" s="144" t="s">
        <v>188</v>
      </c>
      <c r="AT604" s="144" t="s">
        <v>160</v>
      </c>
      <c r="AU604" s="144" t="s">
        <v>88</v>
      </c>
      <c r="AY604" s="16" t="s">
        <v>157</v>
      </c>
      <c r="BE604" s="145">
        <f>IF(N604="základní",J604,0)</f>
        <v>0</v>
      </c>
      <c r="BF604" s="145">
        <f>IF(N604="snížená",J604,0)</f>
        <v>0</v>
      </c>
      <c r="BG604" s="145">
        <f>IF(N604="zákl. přenesená",J604,0)</f>
        <v>0</v>
      </c>
      <c r="BH604" s="145">
        <f>IF(N604="sníž. přenesená",J604,0)</f>
        <v>0</v>
      </c>
      <c r="BI604" s="145">
        <f>IF(N604="nulová",J604,0)</f>
        <v>0</v>
      </c>
      <c r="BJ604" s="16" t="s">
        <v>88</v>
      </c>
      <c r="BK604" s="145">
        <f>ROUND(I604*H604,2)</f>
        <v>0</v>
      </c>
      <c r="BL604" s="16" t="s">
        <v>188</v>
      </c>
      <c r="BM604" s="144" t="s">
        <v>1226</v>
      </c>
    </row>
    <row r="605" spans="2:65" s="1" customFormat="1">
      <c r="B605" s="28"/>
      <c r="D605" s="150" t="s">
        <v>214</v>
      </c>
      <c r="F605" s="894" t="s">
        <v>1227</v>
      </c>
      <c r="L605" s="28"/>
      <c r="M605" s="152"/>
      <c r="T605" s="52"/>
      <c r="AT605" s="16" t="s">
        <v>214</v>
      </c>
      <c r="AU605" s="16" t="s">
        <v>88</v>
      </c>
    </row>
    <row r="606" spans="2:65" s="13" customFormat="1">
      <c r="B606" s="159"/>
      <c r="D606" s="154" t="s">
        <v>259</v>
      </c>
      <c r="E606" s="160" t="s">
        <v>1</v>
      </c>
      <c r="F606" s="161" t="s">
        <v>531</v>
      </c>
      <c r="H606" s="162">
        <v>152.74799999999999</v>
      </c>
      <c r="L606" s="159"/>
      <c r="M606" s="163"/>
      <c r="T606" s="164"/>
      <c r="AT606" s="160" t="s">
        <v>259</v>
      </c>
      <c r="AU606" s="160" t="s">
        <v>88</v>
      </c>
      <c r="AV606" s="13" t="s">
        <v>88</v>
      </c>
      <c r="AW606" s="13" t="s">
        <v>27</v>
      </c>
      <c r="AX606" s="13" t="s">
        <v>80</v>
      </c>
      <c r="AY606" s="160" t="s">
        <v>157</v>
      </c>
    </row>
    <row r="607" spans="2:65" s="1" customFormat="1" ht="47.65" customHeight="1">
      <c r="B607" s="132"/>
      <c r="C607" s="178" t="s">
        <v>1228</v>
      </c>
      <c r="D607" s="178" t="s">
        <v>557</v>
      </c>
      <c r="E607" s="179" t="s">
        <v>1229</v>
      </c>
      <c r="F607" s="180" t="s">
        <v>1230</v>
      </c>
      <c r="G607" s="181" t="s">
        <v>306</v>
      </c>
      <c r="H607" s="182">
        <v>175.66</v>
      </c>
      <c r="I607" s="909"/>
      <c r="J607" s="183">
        <f>ROUND(I607*H607,2)</f>
        <v>0</v>
      </c>
      <c r="K607" s="184"/>
      <c r="L607" s="185"/>
      <c r="M607" s="186" t="s">
        <v>1</v>
      </c>
      <c r="N607" s="187" t="s">
        <v>38</v>
      </c>
      <c r="O607" s="142">
        <v>0</v>
      </c>
      <c r="P607" s="142">
        <f>O607*H607</f>
        <v>0</v>
      </c>
      <c r="Q607" s="142">
        <v>4.4999999999999997E-3</v>
      </c>
      <c r="R607" s="142">
        <f>Q607*H607</f>
        <v>0.79046999999999989</v>
      </c>
      <c r="S607" s="142">
        <v>0</v>
      </c>
      <c r="T607" s="143">
        <f>S607*H607</f>
        <v>0</v>
      </c>
      <c r="AR607" s="144" t="s">
        <v>735</v>
      </c>
      <c r="AT607" s="144" t="s">
        <v>557</v>
      </c>
      <c r="AU607" s="144" t="s">
        <v>88</v>
      </c>
      <c r="AY607" s="16" t="s">
        <v>157</v>
      </c>
      <c r="BE607" s="145">
        <f>IF(N607="základní",J607,0)</f>
        <v>0</v>
      </c>
      <c r="BF607" s="145">
        <f>IF(N607="snížená",J607,0)</f>
        <v>0</v>
      </c>
      <c r="BG607" s="145">
        <f>IF(N607="zákl. přenesená",J607,0)</f>
        <v>0</v>
      </c>
      <c r="BH607" s="145">
        <f>IF(N607="sníž. přenesená",J607,0)</f>
        <v>0</v>
      </c>
      <c r="BI607" s="145">
        <f>IF(N607="nulová",J607,0)</f>
        <v>0</v>
      </c>
      <c r="BJ607" s="16" t="s">
        <v>88</v>
      </c>
      <c r="BK607" s="145">
        <f>ROUND(I607*H607,2)</f>
        <v>0</v>
      </c>
      <c r="BL607" s="16" t="s">
        <v>188</v>
      </c>
      <c r="BM607" s="144" t="s">
        <v>1231</v>
      </c>
    </row>
    <row r="608" spans="2:65" s="13" customFormat="1">
      <c r="B608" s="159"/>
      <c r="D608" s="154" t="s">
        <v>259</v>
      </c>
      <c r="F608" s="161" t="s">
        <v>1232</v>
      </c>
      <c r="H608" s="162">
        <v>175.66</v>
      </c>
      <c r="L608" s="159"/>
      <c r="M608" s="163"/>
      <c r="T608" s="164"/>
      <c r="AT608" s="160" t="s">
        <v>259</v>
      </c>
      <c r="AU608" s="160" t="s">
        <v>88</v>
      </c>
      <c r="AV608" s="13" t="s">
        <v>88</v>
      </c>
      <c r="AW608" s="13" t="s">
        <v>3</v>
      </c>
      <c r="AX608" s="13" t="s">
        <v>80</v>
      </c>
      <c r="AY608" s="160" t="s">
        <v>157</v>
      </c>
    </row>
    <row r="609" spans="2:65" s="1" customFormat="1" ht="23.5" customHeight="1">
      <c r="B609" s="132"/>
      <c r="C609" s="133" t="s">
        <v>1233</v>
      </c>
      <c r="D609" s="133" t="s">
        <v>160</v>
      </c>
      <c r="E609" s="134" t="s">
        <v>1234</v>
      </c>
      <c r="F609" s="135" t="s">
        <v>1235</v>
      </c>
      <c r="G609" s="136" t="s">
        <v>306</v>
      </c>
      <c r="H609" s="137">
        <v>70.447999999999993</v>
      </c>
      <c r="I609" s="901"/>
      <c r="J609" s="138">
        <f>ROUND(I609*H609,2)</f>
        <v>0</v>
      </c>
      <c r="K609" s="139"/>
      <c r="L609" s="28"/>
      <c r="M609" s="140" t="s">
        <v>1</v>
      </c>
      <c r="N609" s="141" t="s">
        <v>38</v>
      </c>
      <c r="O609" s="142">
        <v>9.9000000000000005E-2</v>
      </c>
      <c r="P609" s="142">
        <f>O609*H609</f>
        <v>6.9743519999999997</v>
      </c>
      <c r="Q609" s="142">
        <v>2.2000000000000001E-4</v>
      </c>
      <c r="R609" s="142">
        <f>Q609*H609</f>
        <v>1.549856E-2</v>
      </c>
      <c r="S609" s="142">
        <v>0</v>
      </c>
      <c r="T609" s="143">
        <f>S609*H609</f>
        <v>0</v>
      </c>
      <c r="AR609" s="144" t="s">
        <v>188</v>
      </c>
      <c r="AT609" s="144" t="s">
        <v>160</v>
      </c>
      <c r="AU609" s="144" t="s">
        <v>88</v>
      </c>
      <c r="AY609" s="16" t="s">
        <v>157</v>
      </c>
      <c r="BE609" s="145">
        <f>IF(N609="základní",J609,0)</f>
        <v>0</v>
      </c>
      <c r="BF609" s="145">
        <f>IF(N609="snížená",J609,0)</f>
        <v>0</v>
      </c>
      <c r="BG609" s="145">
        <f>IF(N609="zákl. přenesená",J609,0)</f>
        <v>0</v>
      </c>
      <c r="BH609" s="145">
        <f>IF(N609="sníž. přenesená",J609,0)</f>
        <v>0</v>
      </c>
      <c r="BI609" s="145">
        <f>IF(N609="nulová",J609,0)</f>
        <v>0</v>
      </c>
      <c r="BJ609" s="16" t="s">
        <v>88</v>
      </c>
      <c r="BK609" s="145">
        <f>ROUND(I609*H609,2)</f>
        <v>0</v>
      </c>
      <c r="BL609" s="16" t="s">
        <v>188</v>
      </c>
      <c r="BM609" s="144" t="s">
        <v>1236</v>
      </c>
    </row>
    <row r="610" spans="2:65" s="1" customFormat="1">
      <c r="B610" s="28"/>
      <c r="D610" s="150" t="s">
        <v>214</v>
      </c>
      <c r="F610" s="894" t="s">
        <v>1237</v>
      </c>
      <c r="L610" s="28"/>
      <c r="M610" s="152"/>
      <c r="T610" s="52"/>
      <c r="AT610" s="16" t="s">
        <v>214</v>
      </c>
      <c r="AU610" s="16" t="s">
        <v>88</v>
      </c>
    </row>
    <row r="611" spans="2:65" s="13" customFormat="1">
      <c r="B611" s="159"/>
      <c r="D611" s="154" t="s">
        <v>259</v>
      </c>
      <c r="E611" s="160" t="s">
        <v>1</v>
      </c>
      <c r="F611" s="161" t="s">
        <v>1238</v>
      </c>
      <c r="H611" s="162">
        <v>25.872</v>
      </c>
      <c r="L611" s="159"/>
      <c r="M611" s="163"/>
      <c r="T611" s="164"/>
      <c r="AT611" s="160" t="s">
        <v>259</v>
      </c>
      <c r="AU611" s="160" t="s">
        <v>88</v>
      </c>
      <c r="AV611" s="13" t="s">
        <v>88</v>
      </c>
      <c r="AW611" s="13" t="s">
        <v>27</v>
      </c>
      <c r="AX611" s="13" t="s">
        <v>72</v>
      </c>
      <c r="AY611" s="160" t="s">
        <v>157</v>
      </c>
    </row>
    <row r="612" spans="2:65" s="13" customFormat="1">
      <c r="B612" s="159"/>
      <c r="D612" s="154" t="s">
        <v>259</v>
      </c>
      <c r="E612" s="160" t="s">
        <v>1</v>
      </c>
      <c r="F612" s="161" t="s">
        <v>822</v>
      </c>
      <c r="H612" s="162">
        <v>-1.8</v>
      </c>
      <c r="L612" s="159"/>
      <c r="M612" s="163"/>
      <c r="T612" s="164"/>
      <c r="AT612" s="160" t="s">
        <v>259</v>
      </c>
      <c r="AU612" s="160" t="s">
        <v>88</v>
      </c>
      <c r="AV612" s="13" t="s">
        <v>88</v>
      </c>
      <c r="AW612" s="13" t="s">
        <v>27</v>
      </c>
      <c r="AX612" s="13" t="s">
        <v>72</v>
      </c>
      <c r="AY612" s="160" t="s">
        <v>157</v>
      </c>
    </row>
    <row r="613" spans="2:65" s="13" customFormat="1">
      <c r="B613" s="159"/>
      <c r="D613" s="154" t="s">
        <v>259</v>
      </c>
      <c r="E613" s="160" t="s">
        <v>1</v>
      </c>
      <c r="F613" s="161" t="s">
        <v>1239</v>
      </c>
      <c r="H613" s="162">
        <v>46.375999999999998</v>
      </c>
      <c r="L613" s="159"/>
      <c r="M613" s="163"/>
      <c r="T613" s="164"/>
      <c r="AT613" s="160" t="s">
        <v>259</v>
      </c>
      <c r="AU613" s="160" t="s">
        <v>88</v>
      </c>
      <c r="AV613" s="13" t="s">
        <v>88</v>
      </c>
      <c r="AW613" s="13" t="s">
        <v>27</v>
      </c>
      <c r="AX613" s="13" t="s">
        <v>72</v>
      </c>
      <c r="AY613" s="160" t="s">
        <v>157</v>
      </c>
    </row>
    <row r="614" spans="2:65" s="14" customFormat="1">
      <c r="B614" s="165"/>
      <c r="D614" s="154" t="s">
        <v>259</v>
      </c>
      <c r="E614" s="166" t="s">
        <v>1240</v>
      </c>
      <c r="F614" s="167" t="s">
        <v>265</v>
      </c>
      <c r="H614" s="168">
        <v>70.447999999999993</v>
      </c>
      <c r="L614" s="165"/>
      <c r="M614" s="169"/>
      <c r="T614" s="170"/>
      <c r="AT614" s="166" t="s">
        <v>259</v>
      </c>
      <c r="AU614" s="166" t="s">
        <v>88</v>
      </c>
      <c r="AV614" s="14" t="s">
        <v>164</v>
      </c>
      <c r="AW614" s="14" t="s">
        <v>27</v>
      </c>
      <c r="AX614" s="14" t="s">
        <v>80</v>
      </c>
      <c r="AY614" s="166" t="s">
        <v>157</v>
      </c>
    </row>
    <row r="615" spans="2:65" s="1" customFormat="1" ht="47.65" customHeight="1">
      <c r="B615" s="132"/>
      <c r="C615" s="178" t="s">
        <v>1241</v>
      </c>
      <c r="D615" s="178" t="s">
        <v>557</v>
      </c>
      <c r="E615" s="179" t="s">
        <v>1229</v>
      </c>
      <c r="F615" s="180" t="s">
        <v>1230</v>
      </c>
      <c r="G615" s="181" t="s">
        <v>306</v>
      </c>
      <c r="H615" s="182">
        <v>86.016999999999996</v>
      </c>
      <c r="I615" s="909"/>
      <c r="J615" s="183">
        <f>ROUND(I615*H615,2)</f>
        <v>0</v>
      </c>
      <c r="K615" s="184"/>
      <c r="L615" s="185"/>
      <c r="M615" s="186" t="s">
        <v>1</v>
      </c>
      <c r="N615" s="187" t="s">
        <v>38</v>
      </c>
      <c r="O615" s="142">
        <v>0</v>
      </c>
      <c r="P615" s="142">
        <f>O615*H615</f>
        <v>0</v>
      </c>
      <c r="Q615" s="142">
        <v>4.4999999999999997E-3</v>
      </c>
      <c r="R615" s="142">
        <f>Q615*H615</f>
        <v>0.38707649999999993</v>
      </c>
      <c r="S615" s="142">
        <v>0</v>
      </c>
      <c r="T615" s="143">
        <f>S615*H615</f>
        <v>0</v>
      </c>
      <c r="AR615" s="144" t="s">
        <v>735</v>
      </c>
      <c r="AT615" s="144" t="s">
        <v>557</v>
      </c>
      <c r="AU615" s="144" t="s">
        <v>88</v>
      </c>
      <c r="AY615" s="16" t="s">
        <v>157</v>
      </c>
      <c r="BE615" s="145">
        <f>IF(N615="základní",J615,0)</f>
        <v>0</v>
      </c>
      <c r="BF615" s="145">
        <f>IF(N615="snížená",J615,0)</f>
        <v>0</v>
      </c>
      <c r="BG615" s="145">
        <f>IF(N615="zákl. přenesená",J615,0)</f>
        <v>0</v>
      </c>
      <c r="BH615" s="145">
        <f>IF(N615="sníž. přenesená",J615,0)</f>
        <v>0</v>
      </c>
      <c r="BI615" s="145">
        <f>IF(N615="nulová",J615,0)</f>
        <v>0</v>
      </c>
      <c r="BJ615" s="16" t="s">
        <v>88</v>
      </c>
      <c r="BK615" s="145">
        <f>ROUND(I615*H615,2)</f>
        <v>0</v>
      </c>
      <c r="BL615" s="16" t="s">
        <v>188</v>
      </c>
      <c r="BM615" s="144" t="s">
        <v>1242</v>
      </c>
    </row>
    <row r="616" spans="2:65" s="13" customFormat="1">
      <c r="B616" s="159"/>
      <c r="D616" s="154" t="s">
        <v>259</v>
      </c>
      <c r="F616" s="161" t="s">
        <v>1243</v>
      </c>
      <c r="H616" s="162">
        <v>86.016999999999996</v>
      </c>
      <c r="L616" s="159"/>
      <c r="M616" s="163"/>
      <c r="T616" s="164"/>
      <c r="AT616" s="160" t="s">
        <v>259</v>
      </c>
      <c r="AU616" s="160" t="s">
        <v>88</v>
      </c>
      <c r="AV616" s="13" t="s">
        <v>88</v>
      </c>
      <c r="AW616" s="13" t="s">
        <v>3</v>
      </c>
      <c r="AX616" s="13" t="s">
        <v>80</v>
      </c>
      <c r="AY616" s="160" t="s">
        <v>157</v>
      </c>
    </row>
    <row r="617" spans="2:65" s="1" customFormat="1" ht="36.75" customHeight="1">
      <c r="B617" s="132"/>
      <c r="C617" s="133" t="s">
        <v>1244</v>
      </c>
      <c r="D617" s="133" t="s">
        <v>160</v>
      </c>
      <c r="E617" s="134" t="s">
        <v>1245</v>
      </c>
      <c r="F617" s="135" t="s">
        <v>1246</v>
      </c>
      <c r="G617" s="136" t="s">
        <v>276</v>
      </c>
      <c r="H617" s="137">
        <v>1.2669999999999999</v>
      </c>
      <c r="I617" s="901"/>
      <c r="J617" s="138">
        <f>ROUND(I617*H617,2)</f>
        <v>0</v>
      </c>
      <c r="K617" s="139"/>
      <c r="L617" s="28"/>
      <c r="M617" s="140" t="s">
        <v>1</v>
      </c>
      <c r="N617" s="141" t="s">
        <v>38</v>
      </c>
      <c r="O617" s="142">
        <v>4.2309999999999999</v>
      </c>
      <c r="P617" s="142">
        <f>O617*H617</f>
        <v>5.360676999999999</v>
      </c>
      <c r="Q617" s="142">
        <v>0</v>
      </c>
      <c r="R617" s="142">
        <f>Q617*H617</f>
        <v>0</v>
      </c>
      <c r="S617" s="142">
        <v>0</v>
      </c>
      <c r="T617" s="143">
        <f>S617*H617</f>
        <v>0</v>
      </c>
      <c r="AR617" s="144" t="s">
        <v>188</v>
      </c>
      <c r="AT617" s="144" t="s">
        <v>160</v>
      </c>
      <c r="AU617" s="144" t="s">
        <v>88</v>
      </c>
      <c r="AY617" s="16" t="s">
        <v>157</v>
      </c>
      <c r="BE617" s="145">
        <f>IF(N617="základní",J617,0)</f>
        <v>0</v>
      </c>
      <c r="BF617" s="145">
        <f>IF(N617="snížená",J617,0)</f>
        <v>0</v>
      </c>
      <c r="BG617" s="145">
        <f>IF(N617="zákl. přenesená",J617,0)</f>
        <v>0</v>
      </c>
      <c r="BH617" s="145">
        <f>IF(N617="sníž. přenesená",J617,0)</f>
        <v>0</v>
      </c>
      <c r="BI617" s="145">
        <f>IF(N617="nulová",J617,0)</f>
        <v>0</v>
      </c>
      <c r="BJ617" s="16" t="s">
        <v>88</v>
      </c>
      <c r="BK617" s="145">
        <f>ROUND(I617*H617,2)</f>
        <v>0</v>
      </c>
      <c r="BL617" s="16" t="s">
        <v>188</v>
      </c>
      <c r="BM617" s="144" t="s">
        <v>1247</v>
      </c>
    </row>
    <row r="618" spans="2:65" s="1" customFormat="1">
      <c r="B618" s="28"/>
      <c r="D618" s="150" t="s">
        <v>214</v>
      </c>
      <c r="F618" s="894" t="s">
        <v>1248</v>
      </c>
      <c r="L618" s="28"/>
      <c r="M618" s="152"/>
      <c r="T618" s="52"/>
      <c r="AT618" s="16" t="s">
        <v>214</v>
      </c>
      <c r="AU618" s="16" t="s">
        <v>88</v>
      </c>
    </row>
    <row r="619" spans="2:65" s="11" customFormat="1" ht="22.9" customHeight="1">
      <c r="B619" s="121"/>
      <c r="D619" s="122" t="s">
        <v>71</v>
      </c>
      <c r="E619" s="130" t="s">
        <v>447</v>
      </c>
      <c r="F619" s="130" t="s">
        <v>448</v>
      </c>
      <c r="J619" s="131">
        <f>BK619</f>
        <v>0</v>
      </c>
      <c r="L619" s="121"/>
      <c r="M619" s="125"/>
      <c r="P619" s="126">
        <f>SUM(P620:P663)</f>
        <v>168.51354499999999</v>
      </c>
      <c r="R619" s="126">
        <f>SUM(R620:R663)</f>
        <v>2.4391440999999996</v>
      </c>
      <c r="T619" s="127">
        <f>SUM(T620:T663)</f>
        <v>0</v>
      </c>
      <c r="AR619" s="122" t="s">
        <v>88</v>
      </c>
      <c r="AT619" s="128" t="s">
        <v>71</v>
      </c>
      <c r="AU619" s="128" t="s">
        <v>80</v>
      </c>
      <c r="AY619" s="122" t="s">
        <v>157</v>
      </c>
      <c r="BK619" s="129">
        <f>SUM(BK620:BK663)</f>
        <v>0</v>
      </c>
    </row>
    <row r="620" spans="2:65" s="1" customFormat="1" ht="23.5" customHeight="1">
      <c r="B620" s="132"/>
      <c r="C620" s="133" t="s">
        <v>1249</v>
      </c>
      <c r="D620" s="133" t="s">
        <v>160</v>
      </c>
      <c r="E620" s="134" t="s">
        <v>1250</v>
      </c>
      <c r="F620" s="135" t="s">
        <v>1251</v>
      </c>
      <c r="G620" s="136" t="s">
        <v>306</v>
      </c>
      <c r="H620" s="137">
        <v>135</v>
      </c>
      <c r="I620" s="901"/>
      <c r="J620" s="138">
        <f>ROUND(I620*H620,2)</f>
        <v>0</v>
      </c>
      <c r="K620" s="139"/>
      <c r="L620" s="28"/>
      <c r="M620" s="140" t="s">
        <v>1</v>
      </c>
      <c r="N620" s="141" t="s">
        <v>38</v>
      </c>
      <c r="O620" s="142">
        <v>0.17899999999999999</v>
      </c>
      <c r="P620" s="142">
        <f>O620*H620</f>
        <v>24.164999999999999</v>
      </c>
      <c r="Q620" s="142">
        <v>8.8000000000000003E-4</v>
      </c>
      <c r="R620" s="142">
        <f>Q620*H620</f>
        <v>0.1188</v>
      </c>
      <c r="S620" s="142">
        <v>0</v>
      </c>
      <c r="T620" s="143">
        <f>S620*H620</f>
        <v>0</v>
      </c>
      <c r="AR620" s="144" t="s">
        <v>188</v>
      </c>
      <c r="AT620" s="144" t="s">
        <v>160</v>
      </c>
      <c r="AU620" s="144" t="s">
        <v>88</v>
      </c>
      <c r="AY620" s="16" t="s">
        <v>157</v>
      </c>
      <c r="BE620" s="145">
        <f>IF(N620="základní",J620,0)</f>
        <v>0</v>
      </c>
      <c r="BF620" s="145">
        <f>IF(N620="snížená",J620,0)</f>
        <v>0</v>
      </c>
      <c r="BG620" s="145">
        <f>IF(N620="zákl. přenesená",J620,0)</f>
        <v>0</v>
      </c>
      <c r="BH620" s="145">
        <f>IF(N620="sníž. přenesená",J620,0)</f>
        <v>0</v>
      </c>
      <c r="BI620" s="145">
        <f>IF(N620="nulová",J620,0)</f>
        <v>0</v>
      </c>
      <c r="BJ620" s="16" t="s">
        <v>88</v>
      </c>
      <c r="BK620" s="145">
        <f>ROUND(I620*H620,2)</f>
        <v>0</v>
      </c>
      <c r="BL620" s="16" t="s">
        <v>188</v>
      </c>
      <c r="BM620" s="144" t="s">
        <v>1252</v>
      </c>
    </row>
    <row r="621" spans="2:65" s="1" customFormat="1">
      <c r="B621" s="28"/>
      <c r="D621" s="150" t="s">
        <v>214</v>
      </c>
      <c r="F621" s="894" t="s">
        <v>1253</v>
      </c>
      <c r="L621" s="28"/>
      <c r="M621" s="152"/>
      <c r="T621" s="52"/>
      <c r="AT621" s="16" t="s">
        <v>214</v>
      </c>
      <c r="AU621" s="16" t="s">
        <v>88</v>
      </c>
    </row>
    <row r="622" spans="2:65" s="13" customFormat="1">
      <c r="B622" s="159"/>
      <c r="D622" s="154" t="s">
        <v>259</v>
      </c>
      <c r="E622" s="160" t="s">
        <v>1</v>
      </c>
      <c r="F622" s="161" t="s">
        <v>554</v>
      </c>
      <c r="H622" s="162">
        <v>135</v>
      </c>
      <c r="L622" s="159"/>
      <c r="M622" s="163"/>
      <c r="T622" s="164"/>
      <c r="AT622" s="160" t="s">
        <v>259</v>
      </c>
      <c r="AU622" s="160" t="s">
        <v>88</v>
      </c>
      <c r="AV622" s="13" t="s">
        <v>88</v>
      </c>
      <c r="AW622" s="13" t="s">
        <v>27</v>
      </c>
      <c r="AX622" s="13" t="s">
        <v>80</v>
      </c>
      <c r="AY622" s="160" t="s">
        <v>157</v>
      </c>
    </row>
    <row r="623" spans="2:65" s="1" customFormat="1" ht="36.75" customHeight="1">
      <c r="B623" s="132"/>
      <c r="C623" s="178" t="s">
        <v>1254</v>
      </c>
      <c r="D623" s="178" t="s">
        <v>557</v>
      </c>
      <c r="E623" s="179" t="s">
        <v>1255</v>
      </c>
      <c r="F623" s="180" t="s">
        <v>1256</v>
      </c>
      <c r="G623" s="181" t="s">
        <v>306</v>
      </c>
      <c r="H623" s="182">
        <v>157.34299999999999</v>
      </c>
      <c r="I623" s="909"/>
      <c r="J623" s="183">
        <f>ROUND(I623*H623,2)</f>
        <v>0</v>
      </c>
      <c r="K623" s="184"/>
      <c r="L623" s="185"/>
      <c r="M623" s="186" t="s">
        <v>1</v>
      </c>
      <c r="N623" s="187" t="s">
        <v>38</v>
      </c>
      <c r="O623" s="142">
        <v>0</v>
      </c>
      <c r="P623" s="142">
        <f>O623*H623</f>
        <v>0</v>
      </c>
      <c r="Q623" s="142">
        <v>4.7000000000000002E-3</v>
      </c>
      <c r="R623" s="142">
        <f>Q623*H623</f>
        <v>0.73951210000000001</v>
      </c>
      <c r="S623" s="142">
        <v>0</v>
      </c>
      <c r="T623" s="143">
        <f>S623*H623</f>
        <v>0</v>
      </c>
      <c r="AR623" s="144" t="s">
        <v>735</v>
      </c>
      <c r="AT623" s="144" t="s">
        <v>557</v>
      </c>
      <c r="AU623" s="144" t="s">
        <v>88</v>
      </c>
      <c r="AY623" s="16" t="s">
        <v>157</v>
      </c>
      <c r="BE623" s="145">
        <f>IF(N623="základní",J623,0)</f>
        <v>0</v>
      </c>
      <c r="BF623" s="145">
        <f>IF(N623="snížená",J623,0)</f>
        <v>0</v>
      </c>
      <c r="BG623" s="145">
        <f>IF(N623="zákl. přenesená",J623,0)</f>
        <v>0</v>
      </c>
      <c r="BH623" s="145">
        <f>IF(N623="sníž. přenesená",J623,0)</f>
        <v>0</v>
      </c>
      <c r="BI623" s="145">
        <f>IF(N623="nulová",J623,0)</f>
        <v>0</v>
      </c>
      <c r="BJ623" s="16" t="s">
        <v>88</v>
      </c>
      <c r="BK623" s="145">
        <f>ROUND(I623*H623,2)</f>
        <v>0</v>
      </c>
      <c r="BL623" s="16" t="s">
        <v>188</v>
      </c>
      <c r="BM623" s="144" t="s">
        <v>1257</v>
      </c>
    </row>
    <row r="624" spans="2:65" s="13" customFormat="1">
      <c r="B624" s="159"/>
      <c r="D624" s="154" t="s">
        <v>259</v>
      </c>
      <c r="F624" s="161" t="s">
        <v>1258</v>
      </c>
      <c r="H624" s="162">
        <v>157.34299999999999</v>
      </c>
      <c r="L624" s="159"/>
      <c r="M624" s="163"/>
      <c r="T624" s="164"/>
      <c r="AT624" s="160" t="s">
        <v>259</v>
      </c>
      <c r="AU624" s="160" t="s">
        <v>88</v>
      </c>
      <c r="AV624" s="13" t="s">
        <v>88</v>
      </c>
      <c r="AW624" s="13" t="s">
        <v>3</v>
      </c>
      <c r="AX624" s="13" t="s">
        <v>80</v>
      </c>
      <c r="AY624" s="160" t="s">
        <v>157</v>
      </c>
    </row>
    <row r="625" spans="2:65" s="1" customFormat="1" ht="23.5" customHeight="1">
      <c r="B625" s="132"/>
      <c r="C625" s="133" t="s">
        <v>1259</v>
      </c>
      <c r="D625" s="133" t="s">
        <v>160</v>
      </c>
      <c r="E625" s="134" t="s">
        <v>1260</v>
      </c>
      <c r="F625" s="135" t="s">
        <v>1261</v>
      </c>
      <c r="G625" s="136" t="s">
        <v>306</v>
      </c>
      <c r="H625" s="137">
        <v>306</v>
      </c>
      <c r="I625" s="901"/>
      <c r="J625" s="138">
        <f>ROUND(I625*H625,2)</f>
        <v>0</v>
      </c>
      <c r="K625" s="139"/>
      <c r="L625" s="28"/>
      <c r="M625" s="140" t="s">
        <v>1</v>
      </c>
      <c r="N625" s="141" t="s">
        <v>38</v>
      </c>
      <c r="O625" s="142">
        <v>0.14099999999999999</v>
      </c>
      <c r="P625" s="142">
        <f>O625*H625</f>
        <v>43.145999999999994</v>
      </c>
      <c r="Q625" s="142">
        <v>7.2000000000000005E-4</v>
      </c>
      <c r="R625" s="142">
        <f>Q625*H625</f>
        <v>0.22032000000000002</v>
      </c>
      <c r="S625" s="142">
        <v>0</v>
      </c>
      <c r="T625" s="143">
        <f>S625*H625</f>
        <v>0</v>
      </c>
      <c r="AR625" s="144" t="s">
        <v>188</v>
      </c>
      <c r="AT625" s="144" t="s">
        <v>160</v>
      </c>
      <c r="AU625" s="144" t="s">
        <v>88</v>
      </c>
      <c r="AY625" s="16" t="s">
        <v>157</v>
      </c>
      <c r="BE625" s="145">
        <f>IF(N625="základní",J625,0)</f>
        <v>0</v>
      </c>
      <c r="BF625" s="145">
        <f>IF(N625="snížená",J625,0)</f>
        <v>0</v>
      </c>
      <c r="BG625" s="145">
        <f>IF(N625="zákl. přenesená",J625,0)</f>
        <v>0</v>
      </c>
      <c r="BH625" s="145">
        <f>IF(N625="sníž. přenesená",J625,0)</f>
        <v>0</v>
      </c>
      <c r="BI625" s="145">
        <f>IF(N625="nulová",J625,0)</f>
        <v>0</v>
      </c>
      <c r="BJ625" s="16" t="s">
        <v>88</v>
      </c>
      <c r="BK625" s="145">
        <f>ROUND(I625*H625,2)</f>
        <v>0</v>
      </c>
      <c r="BL625" s="16" t="s">
        <v>188</v>
      </c>
      <c r="BM625" s="144" t="s">
        <v>1262</v>
      </c>
    </row>
    <row r="626" spans="2:65" s="1" customFormat="1">
      <c r="B626" s="28"/>
      <c r="D626" s="150" t="s">
        <v>214</v>
      </c>
      <c r="F626" s="894" t="s">
        <v>1263</v>
      </c>
      <c r="L626" s="28"/>
      <c r="M626" s="152"/>
      <c r="T626" s="52"/>
      <c r="AT626" s="16" t="s">
        <v>214</v>
      </c>
      <c r="AU626" s="16" t="s">
        <v>88</v>
      </c>
    </row>
    <row r="627" spans="2:65" s="12" customFormat="1">
      <c r="B627" s="153"/>
      <c r="D627" s="154" t="s">
        <v>259</v>
      </c>
      <c r="E627" s="155" t="s">
        <v>1</v>
      </c>
      <c r="F627" s="156" t="s">
        <v>1264</v>
      </c>
      <c r="H627" s="155" t="s">
        <v>1</v>
      </c>
      <c r="L627" s="153"/>
      <c r="M627" s="157"/>
      <c r="T627" s="158"/>
      <c r="AT627" s="155" t="s">
        <v>259</v>
      </c>
      <c r="AU627" s="155" t="s">
        <v>88</v>
      </c>
      <c r="AV627" s="12" t="s">
        <v>80</v>
      </c>
      <c r="AW627" s="12" t="s">
        <v>27</v>
      </c>
      <c r="AX627" s="12" t="s">
        <v>72</v>
      </c>
      <c r="AY627" s="155" t="s">
        <v>157</v>
      </c>
    </row>
    <row r="628" spans="2:65" s="13" customFormat="1">
      <c r="B628" s="159"/>
      <c r="D628" s="154" t="s">
        <v>259</v>
      </c>
      <c r="E628" s="160" t="s">
        <v>1</v>
      </c>
      <c r="F628" s="161" t="s">
        <v>1265</v>
      </c>
      <c r="H628" s="162">
        <v>152</v>
      </c>
      <c r="L628" s="159"/>
      <c r="M628" s="163"/>
      <c r="T628" s="164"/>
      <c r="AT628" s="160" t="s">
        <v>259</v>
      </c>
      <c r="AU628" s="160" t="s">
        <v>88</v>
      </c>
      <c r="AV628" s="13" t="s">
        <v>88</v>
      </c>
      <c r="AW628" s="13" t="s">
        <v>27</v>
      </c>
      <c r="AX628" s="13" t="s">
        <v>72</v>
      </c>
      <c r="AY628" s="160" t="s">
        <v>157</v>
      </c>
    </row>
    <row r="629" spans="2:65" s="882" customFormat="1">
      <c r="B629" s="881"/>
      <c r="D629" s="154" t="s">
        <v>259</v>
      </c>
      <c r="E629" s="883" t="s">
        <v>160</v>
      </c>
      <c r="F629" s="884" t="s">
        <v>1266</v>
      </c>
      <c r="H629" s="885">
        <v>152</v>
      </c>
      <c r="L629" s="881"/>
      <c r="M629" s="886"/>
      <c r="T629" s="887"/>
      <c r="AT629" s="883" t="s">
        <v>259</v>
      </c>
      <c r="AU629" s="883" t="s">
        <v>88</v>
      </c>
      <c r="AV629" s="882" t="s">
        <v>95</v>
      </c>
      <c r="AW629" s="882" t="s">
        <v>27</v>
      </c>
      <c r="AX629" s="882" t="s">
        <v>72</v>
      </c>
      <c r="AY629" s="883" t="s">
        <v>157</v>
      </c>
    </row>
    <row r="630" spans="2:65" s="13" customFormat="1">
      <c r="B630" s="159"/>
      <c r="D630" s="154" t="s">
        <v>259</v>
      </c>
      <c r="E630" s="160" t="s">
        <v>1</v>
      </c>
      <c r="F630" s="161" t="s">
        <v>1267</v>
      </c>
      <c r="H630" s="162">
        <v>135</v>
      </c>
      <c r="L630" s="159"/>
      <c r="M630" s="163"/>
      <c r="T630" s="164"/>
      <c r="AT630" s="160" t="s">
        <v>259</v>
      </c>
      <c r="AU630" s="160" t="s">
        <v>88</v>
      </c>
      <c r="AV630" s="13" t="s">
        <v>88</v>
      </c>
      <c r="AW630" s="13" t="s">
        <v>27</v>
      </c>
      <c r="AX630" s="13" t="s">
        <v>72</v>
      </c>
      <c r="AY630" s="160" t="s">
        <v>157</v>
      </c>
    </row>
    <row r="631" spans="2:65" s="882" customFormat="1">
      <c r="B631" s="881"/>
      <c r="D631" s="154" t="s">
        <v>259</v>
      </c>
      <c r="E631" s="883" t="s">
        <v>554</v>
      </c>
      <c r="F631" s="884" t="s">
        <v>1266</v>
      </c>
      <c r="H631" s="885">
        <v>135</v>
      </c>
      <c r="L631" s="881"/>
      <c r="M631" s="886"/>
      <c r="T631" s="887"/>
      <c r="AT631" s="883" t="s">
        <v>259</v>
      </c>
      <c r="AU631" s="883" t="s">
        <v>88</v>
      </c>
      <c r="AV631" s="882" t="s">
        <v>95</v>
      </c>
      <c r="AW631" s="882" t="s">
        <v>27</v>
      </c>
      <c r="AX631" s="882" t="s">
        <v>72</v>
      </c>
      <c r="AY631" s="883" t="s">
        <v>157</v>
      </c>
    </row>
    <row r="632" spans="2:65" s="13" customFormat="1">
      <c r="B632" s="159"/>
      <c r="D632" s="154" t="s">
        <v>259</v>
      </c>
      <c r="E632" s="160" t="s">
        <v>1</v>
      </c>
      <c r="F632" s="161" t="s">
        <v>1268</v>
      </c>
      <c r="H632" s="162">
        <v>19</v>
      </c>
      <c r="L632" s="159"/>
      <c r="M632" s="163"/>
      <c r="T632" s="164"/>
      <c r="AT632" s="160" t="s">
        <v>259</v>
      </c>
      <c r="AU632" s="160" t="s">
        <v>88</v>
      </c>
      <c r="AV632" s="13" t="s">
        <v>88</v>
      </c>
      <c r="AW632" s="13" t="s">
        <v>27</v>
      </c>
      <c r="AX632" s="13" t="s">
        <v>72</v>
      </c>
      <c r="AY632" s="160" t="s">
        <v>157</v>
      </c>
    </row>
    <row r="633" spans="2:65" s="882" customFormat="1">
      <c r="B633" s="881"/>
      <c r="D633" s="154" t="s">
        <v>259</v>
      </c>
      <c r="E633" s="883" t="s">
        <v>557</v>
      </c>
      <c r="F633" s="884" t="s">
        <v>1266</v>
      </c>
      <c r="H633" s="885">
        <v>19</v>
      </c>
      <c r="L633" s="881"/>
      <c r="M633" s="886"/>
      <c r="T633" s="887"/>
      <c r="AT633" s="883" t="s">
        <v>259</v>
      </c>
      <c r="AU633" s="883" t="s">
        <v>88</v>
      </c>
      <c r="AV633" s="882" t="s">
        <v>95</v>
      </c>
      <c r="AW633" s="882" t="s">
        <v>27</v>
      </c>
      <c r="AX633" s="882" t="s">
        <v>72</v>
      </c>
      <c r="AY633" s="883" t="s">
        <v>157</v>
      </c>
    </row>
    <row r="634" spans="2:65" s="14" customFormat="1">
      <c r="B634" s="165"/>
      <c r="D634" s="154" t="s">
        <v>259</v>
      </c>
      <c r="E634" s="166" t="s">
        <v>1</v>
      </c>
      <c r="F634" s="167" t="s">
        <v>265</v>
      </c>
      <c r="H634" s="168">
        <v>306</v>
      </c>
      <c r="L634" s="165"/>
      <c r="M634" s="169"/>
      <c r="T634" s="170"/>
      <c r="AT634" s="166" t="s">
        <v>259</v>
      </c>
      <c r="AU634" s="166" t="s">
        <v>88</v>
      </c>
      <c r="AV634" s="14" t="s">
        <v>164</v>
      </c>
      <c r="AW634" s="14" t="s">
        <v>27</v>
      </c>
      <c r="AX634" s="14" t="s">
        <v>80</v>
      </c>
      <c r="AY634" s="166" t="s">
        <v>157</v>
      </c>
    </row>
    <row r="635" spans="2:65" s="1" customFormat="1" ht="23.5" customHeight="1">
      <c r="B635" s="132"/>
      <c r="C635" s="178" t="s">
        <v>1269</v>
      </c>
      <c r="D635" s="178" t="s">
        <v>557</v>
      </c>
      <c r="E635" s="179" t="s">
        <v>1270</v>
      </c>
      <c r="F635" s="180" t="s">
        <v>1271</v>
      </c>
      <c r="G635" s="181" t="s">
        <v>306</v>
      </c>
      <c r="H635" s="182">
        <v>351.9</v>
      </c>
      <c r="I635" s="909"/>
      <c r="J635" s="183">
        <f>ROUND(I635*H635,2)</f>
        <v>0</v>
      </c>
      <c r="K635" s="184"/>
      <c r="L635" s="185"/>
      <c r="M635" s="186" t="s">
        <v>1</v>
      </c>
      <c r="N635" s="187" t="s">
        <v>38</v>
      </c>
      <c r="O635" s="142">
        <v>0</v>
      </c>
      <c r="P635" s="142">
        <f>O635*H635</f>
        <v>0</v>
      </c>
      <c r="Q635" s="142">
        <v>1.9E-3</v>
      </c>
      <c r="R635" s="142">
        <f>Q635*H635</f>
        <v>0.66860999999999993</v>
      </c>
      <c r="S635" s="142">
        <v>0</v>
      </c>
      <c r="T635" s="143">
        <f>S635*H635</f>
        <v>0</v>
      </c>
      <c r="AR635" s="144" t="s">
        <v>735</v>
      </c>
      <c r="AT635" s="144" t="s">
        <v>557</v>
      </c>
      <c r="AU635" s="144" t="s">
        <v>88</v>
      </c>
      <c r="AY635" s="16" t="s">
        <v>157</v>
      </c>
      <c r="BE635" s="145">
        <f>IF(N635="základní",J635,0)</f>
        <v>0</v>
      </c>
      <c r="BF635" s="145">
        <f>IF(N635="snížená",J635,0)</f>
        <v>0</v>
      </c>
      <c r="BG635" s="145">
        <f>IF(N635="zákl. přenesená",J635,0)</f>
        <v>0</v>
      </c>
      <c r="BH635" s="145">
        <f>IF(N635="sníž. přenesená",J635,0)</f>
        <v>0</v>
      </c>
      <c r="BI635" s="145">
        <f>IF(N635="nulová",J635,0)</f>
        <v>0</v>
      </c>
      <c r="BJ635" s="16" t="s">
        <v>88</v>
      </c>
      <c r="BK635" s="145">
        <f>ROUND(I635*H635,2)</f>
        <v>0</v>
      </c>
      <c r="BL635" s="16" t="s">
        <v>188</v>
      </c>
      <c r="BM635" s="144" t="s">
        <v>1272</v>
      </c>
    </row>
    <row r="636" spans="2:65" s="13" customFormat="1">
      <c r="B636" s="159"/>
      <c r="D636" s="154" t="s">
        <v>259</v>
      </c>
      <c r="F636" s="161" t="s">
        <v>1273</v>
      </c>
      <c r="H636" s="162">
        <v>351.9</v>
      </c>
      <c r="L636" s="159"/>
      <c r="M636" s="163"/>
      <c r="T636" s="164"/>
      <c r="AT636" s="160" t="s">
        <v>259</v>
      </c>
      <c r="AU636" s="160" t="s">
        <v>88</v>
      </c>
      <c r="AV636" s="13" t="s">
        <v>88</v>
      </c>
      <c r="AW636" s="13" t="s">
        <v>3</v>
      </c>
      <c r="AX636" s="13" t="s">
        <v>80</v>
      </c>
      <c r="AY636" s="160" t="s">
        <v>157</v>
      </c>
    </row>
    <row r="637" spans="2:65" s="1" customFormat="1" ht="36.75" customHeight="1">
      <c r="B637" s="132"/>
      <c r="C637" s="133" t="s">
        <v>1274</v>
      </c>
      <c r="D637" s="133" t="s">
        <v>160</v>
      </c>
      <c r="E637" s="134" t="s">
        <v>1275</v>
      </c>
      <c r="F637" s="135" t="s">
        <v>1276</v>
      </c>
      <c r="G637" s="136" t="s">
        <v>411</v>
      </c>
      <c r="H637" s="137">
        <v>54</v>
      </c>
      <c r="I637" s="901"/>
      <c r="J637" s="138">
        <f>ROUND(I637*H637,2)</f>
        <v>0</v>
      </c>
      <c r="K637" s="139"/>
      <c r="L637" s="28"/>
      <c r="M637" s="140" t="s">
        <v>1</v>
      </c>
      <c r="N637" s="141" t="s">
        <v>38</v>
      </c>
      <c r="O637" s="142">
        <v>0.11</v>
      </c>
      <c r="P637" s="142">
        <f>O637*H637</f>
        <v>5.94</v>
      </c>
      <c r="Q637" s="142">
        <v>5.9999999999999995E-4</v>
      </c>
      <c r="R637" s="142">
        <f>Q637*H637</f>
        <v>3.2399999999999998E-2</v>
      </c>
      <c r="S637" s="142">
        <v>0</v>
      </c>
      <c r="T637" s="143">
        <f>S637*H637</f>
        <v>0</v>
      </c>
      <c r="AR637" s="144" t="s">
        <v>188</v>
      </c>
      <c r="AT637" s="144" t="s">
        <v>160</v>
      </c>
      <c r="AU637" s="144" t="s">
        <v>88</v>
      </c>
      <c r="AY637" s="16" t="s">
        <v>157</v>
      </c>
      <c r="BE637" s="145">
        <f>IF(N637="základní",J637,0)</f>
        <v>0</v>
      </c>
      <c r="BF637" s="145">
        <f>IF(N637="snížená",J637,0)</f>
        <v>0</v>
      </c>
      <c r="BG637" s="145">
        <f>IF(N637="zákl. přenesená",J637,0)</f>
        <v>0</v>
      </c>
      <c r="BH637" s="145">
        <f>IF(N637="sníž. přenesená",J637,0)</f>
        <v>0</v>
      </c>
      <c r="BI637" s="145">
        <f>IF(N637="nulová",J637,0)</f>
        <v>0</v>
      </c>
      <c r="BJ637" s="16" t="s">
        <v>88</v>
      </c>
      <c r="BK637" s="145">
        <f>ROUND(I637*H637,2)</f>
        <v>0</v>
      </c>
      <c r="BL637" s="16" t="s">
        <v>188</v>
      </c>
      <c r="BM637" s="144" t="s">
        <v>1277</v>
      </c>
    </row>
    <row r="638" spans="2:65" s="1" customFormat="1">
      <c r="B638" s="28"/>
      <c r="D638" s="150" t="s">
        <v>214</v>
      </c>
      <c r="F638" s="894" t="s">
        <v>1278</v>
      </c>
      <c r="L638" s="28"/>
      <c r="M638" s="152"/>
      <c r="T638" s="52"/>
      <c r="AT638" s="16" t="s">
        <v>214</v>
      </c>
      <c r="AU638" s="16" t="s">
        <v>88</v>
      </c>
    </row>
    <row r="639" spans="2:65" s="13" customFormat="1">
      <c r="B639" s="159"/>
      <c r="D639" s="154" t="s">
        <v>259</v>
      </c>
      <c r="E639" s="160" t="s">
        <v>1</v>
      </c>
      <c r="F639" s="161" t="s">
        <v>1279</v>
      </c>
      <c r="H639" s="162">
        <v>54</v>
      </c>
      <c r="L639" s="159"/>
      <c r="M639" s="163"/>
      <c r="T639" s="164"/>
      <c r="AT639" s="160" t="s">
        <v>259</v>
      </c>
      <c r="AU639" s="160" t="s">
        <v>88</v>
      </c>
      <c r="AV639" s="13" t="s">
        <v>88</v>
      </c>
      <c r="AW639" s="13" t="s">
        <v>27</v>
      </c>
      <c r="AX639" s="13" t="s">
        <v>80</v>
      </c>
      <c r="AY639" s="160" t="s">
        <v>157</v>
      </c>
    </row>
    <row r="640" spans="2:65" s="1" customFormat="1" ht="36.75" customHeight="1">
      <c r="B640" s="132"/>
      <c r="C640" s="133" t="s">
        <v>1280</v>
      </c>
      <c r="D640" s="133" t="s">
        <v>160</v>
      </c>
      <c r="E640" s="134" t="s">
        <v>1281</v>
      </c>
      <c r="F640" s="135" t="s">
        <v>1282</v>
      </c>
      <c r="G640" s="136" t="s">
        <v>411</v>
      </c>
      <c r="H640" s="137">
        <v>14</v>
      </c>
      <c r="I640" s="901"/>
      <c r="J640" s="138">
        <f>ROUND(I640*H640,2)</f>
        <v>0</v>
      </c>
      <c r="K640" s="139"/>
      <c r="L640" s="28"/>
      <c r="M640" s="140" t="s">
        <v>1</v>
      </c>
      <c r="N640" s="141" t="s">
        <v>38</v>
      </c>
      <c r="O640" s="142">
        <v>0.11</v>
      </c>
      <c r="P640" s="142">
        <f>O640*H640</f>
        <v>1.54</v>
      </c>
      <c r="Q640" s="142">
        <v>1.1999999999999999E-3</v>
      </c>
      <c r="R640" s="142">
        <f>Q640*H640</f>
        <v>1.6799999999999999E-2</v>
      </c>
      <c r="S640" s="142">
        <v>0</v>
      </c>
      <c r="T640" s="143">
        <f>S640*H640</f>
        <v>0</v>
      </c>
      <c r="AR640" s="144" t="s">
        <v>188</v>
      </c>
      <c r="AT640" s="144" t="s">
        <v>160</v>
      </c>
      <c r="AU640" s="144" t="s">
        <v>88</v>
      </c>
      <c r="AY640" s="16" t="s">
        <v>157</v>
      </c>
      <c r="BE640" s="145">
        <f>IF(N640="základní",J640,0)</f>
        <v>0</v>
      </c>
      <c r="BF640" s="145">
        <f>IF(N640="snížená",J640,0)</f>
        <v>0</v>
      </c>
      <c r="BG640" s="145">
        <f>IF(N640="zákl. přenesená",J640,0)</f>
        <v>0</v>
      </c>
      <c r="BH640" s="145">
        <f>IF(N640="sníž. přenesená",J640,0)</f>
        <v>0</v>
      </c>
      <c r="BI640" s="145">
        <f>IF(N640="nulová",J640,0)</f>
        <v>0</v>
      </c>
      <c r="BJ640" s="16" t="s">
        <v>88</v>
      </c>
      <c r="BK640" s="145">
        <f>ROUND(I640*H640,2)</f>
        <v>0</v>
      </c>
      <c r="BL640" s="16" t="s">
        <v>188</v>
      </c>
      <c r="BM640" s="144" t="s">
        <v>1283</v>
      </c>
    </row>
    <row r="641" spans="2:65" s="1" customFormat="1">
      <c r="B641" s="28"/>
      <c r="D641" s="150" t="s">
        <v>214</v>
      </c>
      <c r="F641" s="894" t="s">
        <v>1284</v>
      </c>
      <c r="L641" s="28"/>
      <c r="M641" s="152"/>
      <c r="T641" s="52"/>
      <c r="AT641" s="16" t="s">
        <v>214</v>
      </c>
      <c r="AU641" s="16" t="s">
        <v>88</v>
      </c>
    </row>
    <row r="642" spans="2:65" s="13" customFormat="1">
      <c r="B642" s="159"/>
      <c r="D642" s="154" t="s">
        <v>259</v>
      </c>
      <c r="E642" s="160" t="s">
        <v>1</v>
      </c>
      <c r="F642" s="161" t="s">
        <v>1285</v>
      </c>
      <c r="H642" s="162">
        <v>14</v>
      </c>
      <c r="L642" s="159"/>
      <c r="M642" s="163"/>
      <c r="T642" s="164"/>
      <c r="AT642" s="160" t="s">
        <v>259</v>
      </c>
      <c r="AU642" s="160" t="s">
        <v>88</v>
      </c>
      <c r="AV642" s="13" t="s">
        <v>88</v>
      </c>
      <c r="AW642" s="13" t="s">
        <v>27</v>
      </c>
      <c r="AX642" s="13" t="s">
        <v>72</v>
      </c>
      <c r="AY642" s="160" t="s">
        <v>157</v>
      </c>
    </row>
    <row r="643" spans="2:65" s="14" customFormat="1">
      <c r="B643" s="165"/>
      <c r="D643" s="154" t="s">
        <v>259</v>
      </c>
      <c r="E643" s="166" t="s">
        <v>1</v>
      </c>
      <c r="F643" s="167" t="s">
        <v>265</v>
      </c>
      <c r="H643" s="168">
        <v>14</v>
      </c>
      <c r="L643" s="165"/>
      <c r="M643" s="169"/>
      <c r="T643" s="170"/>
      <c r="AT643" s="166" t="s">
        <v>259</v>
      </c>
      <c r="AU643" s="166" t="s">
        <v>88</v>
      </c>
      <c r="AV643" s="14" t="s">
        <v>164</v>
      </c>
      <c r="AW643" s="14" t="s">
        <v>27</v>
      </c>
      <c r="AX643" s="14" t="s">
        <v>80</v>
      </c>
      <c r="AY643" s="166" t="s">
        <v>157</v>
      </c>
    </row>
    <row r="644" spans="2:65" s="1" customFormat="1" ht="31.9" customHeight="1">
      <c r="B644" s="132"/>
      <c r="C644" s="133" t="s">
        <v>1286</v>
      </c>
      <c r="D644" s="133" t="s">
        <v>160</v>
      </c>
      <c r="E644" s="134" t="s">
        <v>1287</v>
      </c>
      <c r="F644" s="135" t="s">
        <v>1288</v>
      </c>
      <c r="G644" s="136" t="s">
        <v>306</v>
      </c>
      <c r="H644" s="137">
        <v>27.13</v>
      </c>
      <c r="I644" s="901"/>
      <c r="J644" s="138">
        <f>ROUND(I644*H644,2)</f>
        <v>0</v>
      </c>
      <c r="K644" s="139"/>
      <c r="L644" s="28"/>
      <c r="M644" s="140" t="s">
        <v>1</v>
      </c>
      <c r="N644" s="141" t="s">
        <v>38</v>
      </c>
      <c r="O644" s="142">
        <v>1.405</v>
      </c>
      <c r="P644" s="142">
        <f>O644*H644</f>
        <v>38.117649999999998</v>
      </c>
      <c r="Q644" s="142">
        <v>1.0800000000000001E-2</v>
      </c>
      <c r="R644" s="142">
        <f>Q644*H644</f>
        <v>0.29300399999999999</v>
      </c>
      <c r="S644" s="142">
        <v>0</v>
      </c>
      <c r="T644" s="143">
        <f>S644*H644</f>
        <v>0</v>
      </c>
      <c r="AR644" s="144" t="s">
        <v>188</v>
      </c>
      <c r="AT644" s="144" t="s">
        <v>160</v>
      </c>
      <c r="AU644" s="144" t="s">
        <v>88</v>
      </c>
      <c r="AY644" s="16" t="s">
        <v>157</v>
      </c>
      <c r="BE644" s="145">
        <f>IF(N644="základní",J644,0)</f>
        <v>0</v>
      </c>
      <c r="BF644" s="145">
        <f>IF(N644="snížená",J644,0)</f>
        <v>0</v>
      </c>
      <c r="BG644" s="145">
        <f>IF(N644="zákl. přenesená",J644,0)</f>
        <v>0</v>
      </c>
      <c r="BH644" s="145">
        <f>IF(N644="sníž. přenesená",J644,0)</f>
        <v>0</v>
      </c>
      <c r="BI644" s="145">
        <f>IF(N644="nulová",J644,0)</f>
        <v>0</v>
      </c>
      <c r="BJ644" s="16" t="s">
        <v>88</v>
      </c>
      <c r="BK644" s="145">
        <f>ROUND(I644*H644,2)</f>
        <v>0</v>
      </c>
      <c r="BL644" s="16" t="s">
        <v>188</v>
      </c>
      <c r="BM644" s="144" t="s">
        <v>1289</v>
      </c>
    </row>
    <row r="645" spans="2:65" s="1" customFormat="1">
      <c r="B645" s="28"/>
      <c r="D645" s="150" t="s">
        <v>214</v>
      </c>
      <c r="F645" s="894" t="s">
        <v>1290</v>
      </c>
      <c r="L645" s="28"/>
      <c r="M645" s="152"/>
      <c r="T645" s="52"/>
      <c r="AT645" s="16" t="s">
        <v>214</v>
      </c>
      <c r="AU645" s="16" t="s">
        <v>88</v>
      </c>
    </row>
    <row r="646" spans="2:65" s="13" customFormat="1">
      <c r="B646" s="159"/>
      <c r="D646" s="154" t="s">
        <v>259</v>
      </c>
      <c r="E646" s="160" t="s">
        <v>1</v>
      </c>
      <c r="F646" s="161" t="s">
        <v>1291</v>
      </c>
      <c r="H646" s="162">
        <v>19.641999999999999</v>
      </c>
      <c r="L646" s="159"/>
      <c r="M646" s="163"/>
      <c r="T646" s="164"/>
      <c r="AT646" s="160" t="s">
        <v>259</v>
      </c>
      <c r="AU646" s="160" t="s">
        <v>88</v>
      </c>
      <c r="AV646" s="13" t="s">
        <v>88</v>
      </c>
      <c r="AW646" s="13" t="s">
        <v>27</v>
      </c>
      <c r="AX646" s="13" t="s">
        <v>72</v>
      </c>
      <c r="AY646" s="160" t="s">
        <v>157</v>
      </c>
    </row>
    <row r="647" spans="2:65" s="13" customFormat="1">
      <c r="B647" s="159"/>
      <c r="D647" s="154" t="s">
        <v>259</v>
      </c>
      <c r="E647" s="160" t="s">
        <v>1</v>
      </c>
      <c r="F647" s="161" t="s">
        <v>1292</v>
      </c>
      <c r="H647" s="162">
        <v>7.4880000000000004</v>
      </c>
      <c r="L647" s="159"/>
      <c r="M647" s="163"/>
      <c r="T647" s="164"/>
      <c r="AT647" s="160" t="s">
        <v>259</v>
      </c>
      <c r="AU647" s="160" t="s">
        <v>88</v>
      </c>
      <c r="AV647" s="13" t="s">
        <v>88</v>
      </c>
      <c r="AW647" s="13" t="s">
        <v>27</v>
      </c>
      <c r="AX647" s="13" t="s">
        <v>72</v>
      </c>
      <c r="AY647" s="160" t="s">
        <v>157</v>
      </c>
    </row>
    <row r="648" spans="2:65" s="14" customFormat="1">
      <c r="B648" s="165"/>
      <c r="D648" s="154" t="s">
        <v>259</v>
      </c>
      <c r="E648" s="166" t="s">
        <v>1</v>
      </c>
      <c r="F648" s="167" t="s">
        <v>265</v>
      </c>
      <c r="H648" s="168">
        <v>27.13</v>
      </c>
      <c r="L648" s="165"/>
      <c r="M648" s="169"/>
      <c r="T648" s="170"/>
      <c r="AT648" s="166" t="s">
        <v>259</v>
      </c>
      <c r="AU648" s="166" t="s">
        <v>88</v>
      </c>
      <c r="AV648" s="14" t="s">
        <v>164</v>
      </c>
      <c r="AW648" s="14" t="s">
        <v>27</v>
      </c>
      <c r="AX648" s="14" t="s">
        <v>80</v>
      </c>
      <c r="AY648" s="166" t="s">
        <v>157</v>
      </c>
    </row>
    <row r="649" spans="2:65" s="1" customFormat="1" ht="23.5" customHeight="1">
      <c r="B649" s="132"/>
      <c r="C649" s="133" t="s">
        <v>1293</v>
      </c>
      <c r="D649" s="133" t="s">
        <v>160</v>
      </c>
      <c r="E649" s="134" t="s">
        <v>1294</v>
      </c>
      <c r="F649" s="135" t="s">
        <v>1295</v>
      </c>
      <c r="G649" s="136" t="s">
        <v>306</v>
      </c>
      <c r="H649" s="137">
        <v>287</v>
      </c>
      <c r="I649" s="901"/>
      <c r="J649" s="138">
        <f>ROUND(I649*H649,2)</f>
        <v>0</v>
      </c>
      <c r="K649" s="139"/>
      <c r="L649" s="28"/>
      <c r="M649" s="140" t="s">
        <v>1</v>
      </c>
      <c r="N649" s="141" t="s">
        <v>38</v>
      </c>
      <c r="O649" s="142">
        <v>0.09</v>
      </c>
      <c r="P649" s="142">
        <f>O649*H649</f>
        <v>25.83</v>
      </c>
      <c r="Q649" s="142">
        <v>0</v>
      </c>
      <c r="R649" s="142">
        <f>Q649*H649</f>
        <v>0</v>
      </c>
      <c r="S649" s="142">
        <v>0</v>
      </c>
      <c r="T649" s="143">
        <f>S649*H649</f>
        <v>0</v>
      </c>
      <c r="AR649" s="144" t="s">
        <v>188</v>
      </c>
      <c r="AT649" s="144" t="s">
        <v>160</v>
      </c>
      <c r="AU649" s="144" t="s">
        <v>88</v>
      </c>
      <c r="AY649" s="16" t="s">
        <v>157</v>
      </c>
      <c r="BE649" s="145">
        <f>IF(N649="základní",J649,0)</f>
        <v>0</v>
      </c>
      <c r="BF649" s="145">
        <f>IF(N649="snížená",J649,0)</f>
        <v>0</v>
      </c>
      <c r="BG649" s="145">
        <f>IF(N649="zákl. přenesená",J649,0)</f>
        <v>0</v>
      </c>
      <c r="BH649" s="145">
        <f>IF(N649="sníž. přenesená",J649,0)</f>
        <v>0</v>
      </c>
      <c r="BI649" s="145">
        <f>IF(N649="nulová",J649,0)</f>
        <v>0</v>
      </c>
      <c r="BJ649" s="16" t="s">
        <v>88</v>
      </c>
      <c r="BK649" s="145">
        <f>ROUND(I649*H649,2)</f>
        <v>0</v>
      </c>
      <c r="BL649" s="16" t="s">
        <v>188</v>
      </c>
      <c r="BM649" s="144" t="s">
        <v>1296</v>
      </c>
    </row>
    <row r="650" spans="2:65" s="1" customFormat="1">
      <c r="B650" s="28"/>
      <c r="D650" s="150" t="s">
        <v>214</v>
      </c>
      <c r="F650" s="894" t="s">
        <v>1297</v>
      </c>
      <c r="L650" s="28"/>
      <c r="M650" s="152"/>
      <c r="T650" s="52"/>
      <c r="AT650" s="16" t="s">
        <v>214</v>
      </c>
      <c r="AU650" s="16" t="s">
        <v>88</v>
      </c>
    </row>
    <row r="651" spans="2:65" s="13" customFormat="1">
      <c r="B651" s="159"/>
      <c r="D651" s="154" t="s">
        <v>259</v>
      </c>
      <c r="E651" s="160" t="s">
        <v>1</v>
      </c>
      <c r="F651" s="161" t="s">
        <v>1298</v>
      </c>
      <c r="H651" s="162">
        <v>287</v>
      </c>
      <c r="L651" s="159"/>
      <c r="M651" s="163"/>
      <c r="T651" s="164"/>
      <c r="AT651" s="160" t="s">
        <v>259</v>
      </c>
      <c r="AU651" s="160" t="s">
        <v>88</v>
      </c>
      <c r="AV651" s="13" t="s">
        <v>88</v>
      </c>
      <c r="AW651" s="13" t="s">
        <v>27</v>
      </c>
      <c r="AX651" s="13" t="s">
        <v>80</v>
      </c>
      <c r="AY651" s="160" t="s">
        <v>157</v>
      </c>
    </row>
    <row r="652" spans="2:65" s="1" customFormat="1" ht="16.399999999999999" customHeight="1">
      <c r="B652" s="132"/>
      <c r="C652" s="178" t="s">
        <v>1299</v>
      </c>
      <c r="D652" s="178" t="s">
        <v>557</v>
      </c>
      <c r="E652" s="179" t="s">
        <v>1300</v>
      </c>
      <c r="F652" s="180" t="s">
        <v>1301</v>
      </c>
      <c r="G652" s="181" t="s">
        <v>306</v>
      </c>
      <c r="H652" s="182">
        <v>331.48500000000001</v>
      </c>
      <c r="I652" s="909"/>
      <c r="J652" s="183">
        <f>ROUND(I652*H652,2)</f>
        <v>0</v>
      </c>
      <c r="K652" s="184"/>
      <c r="L652" s="185"/>
      <c r="M652" s="186" t="s">
        <v>1</v>
      </c>
      <c r="N652" s="187" t="s">
        <v>38</v>
      </c>
      <c r="O652" s="142">
        <v>0</v>
      </c>
      <c r="P652" s="142">
        <f>O652*H652</f>
        <v>0</v>
      </c>
      <c r="Q652" s="142">
        <v>2.9999999999999997E-4</v>
      </c>
      <c r="R652" s="142">
        <f>Q652*H652</f>
        <v>9.9445499999999992E-2</v>
      </c>
      <c r="S652" s="142">
        <v>0</v>
      </c>
      <c r="T652" s="143">
        <f>S652*H652</f>
        <v>0</v>
      </c>
      <c r="AR652" s="144" t="s">
        <v>735</v>
      </c>
      <c r="AT652" s="144" t="s">
        <v>557</v>
      </c>
      <c r="AU652" s="144" t="s">
        <v>88</v>
      </c>
      <c r="AY652" s="16" t="s">
        <v>157</v>
      </c>
      <c r="BE652" s="145">
        <f>IF(N652="základní",J652,0)</f>
        <v>0</v>
      </c>
      <c r="BF652" s="145">
        <f>IF(N652="snížená",J652,0)</f>
        <v>0</v>
      </c>
      <c r="BG652" s="145">
        <f>IF(N652="zákl. přenesená",J652,0)</f>
        <v>0</v>
      </c>
      <c r="BH652" s="145">
        <f>IF(N652="sníž. přenesená",J652,0)</f>
        <v>0</v>
      </c>
      <c r="BI652" s="145">
        <f>IF(N652="nulová",J652,0)</f>
        <v>0</v>
      </c>
      <c r="BJ652" s="16" t="s">
        <v>88</v>
      </c>
      <c r="BK652" s="145">
        <f>ROUND(I652*H652,2)</f>
        <v>0</v>
      </c>
      <c r="BL652" s="16" t="s">
        <v>188</v>
      </c>
      <c r="BM652" s="144" t="s">
        <v>1302</v>
      </c>
    </row>
    <row r="653" spans="2:65" s="13" customFormat="1">
      <c r="B653" s="159"/>
      <c r="D653" s="154" t="s">
        <v>259</v>
      </c>
      <c r="F653" s="161" t="s">
        <v>1303</v>
      </c>
      <c r="H653" s="162">
        <v>331.48500000000001</v>
      </c>
      <c r="L653" s="159"/>
      <c r="M653" s="163"/>
      <c r="T653" s="164"/>
      <c r="AT653" s="160" t="s">
        <v>259</v>
      </c>
      <c r="AU653" s="160" t="s">
        <v>88</v>
      </c>
      <c r="AV653" s="13" t="s">
        <v>88</v>
      </c>
      <c r="AW653" s="13" t="s">
        <v>3</v>
      </c>
      <c r="AX653" s="13" t="s">
        <v>80</v>
      </c>
      <c r="AY653" s="160" t="s">
        <v>157</v>
      </c>
    </row>
    <row r="654" spans="2:65" s="1" customFormat="1" ht="23.5" customHeight="1">
      <c r="B654" s="132"/>
      <c r="C654" s="133" t="s">
        <v>1304</v>
      </c>
      <c r="D654" s="133" t="s">
        <v>160</v>
      </c>
      <c r="E654" s="134" t="s">
        <v>1305</v>
      </c>
      <c r="F654" s="135" t="s">
        <v>1306</v>
      </c>
      <c r="G654" s="136" t="s">
        <v>306</v>
      </c>
      <c r="H654" s="137">
        <v>82.05</v>
      </c>
      <c r="I654" s="901"/>
      <c r="J654" s="138">
        <f>ROUND(I654*H654,2)</f>
        <v>0</v>
      </c>
      <c r="K654" s="139"/>
      <c r="L654" s="28"/>
      <c r="M654" s="140" t="s">
        <v>1</v>
      </c>
      <c r="N654" s="141" t="s">
        <v>38</v>
      </c>
      <c r="O654" s="142">
        <v>0.22600000000000001</v>
      </c>
      <c r="P654" s="142">
        <f>O654*H654</f>
        <v>18.543299999999999</v>
      </c>
      <c r="Q654" s="142">
        <v>7.6999999999999996E-4</v>
      </c>
      <c r="R654" s="142">
        <f>Q654*H654</f>
        <v>6.3178499999999999E-2</v>
      </c>
      <c r="S654" s="142">
        <v>0</v>
      </c>
      <c r="T654" s="143">
        <f>S654*H654</f>
        <v>0</v>
      </c>
      <c r="AR654" s="144" t="s">
        <v>188</v>
      </c>
      <c r="AT654" s="144" t="s">
        <v>160</v>
      </c>
      <c r="AU654" s="144" t="s">
        <v>88</v>
      </c>
      <c r="AY654" s="16" t="s">
        <v>157</v>
      </c>
      <c r="BE654" s="145">
        <f>IF(N654="základní",J654,0)</f>
        <v>0</v>
      </c>
      <c r="BF654" s="145">
        <f>IF(N654="snížená",J654,0)</f>
        <v>0</v>
      </c>
      <c r="BG654" s="145">
        <f>IF(N654="zákl. přenesená",J654,0)</f>
        <v>0</v>
      </c>
      <c r="BH654" s="145">
        <f>IF(N654="sníž. přenesená",J654,0)</f>
        <v>0</v>
      </c>
      <c r="BI654" s="145">
        <f>IF(N654="nulová",J654,0)</f>
        <v>0</v>
      </c>
      <c r="BJ654" s="16" t="s">
        <v>88</v>
      </c>
      <c r="BK654" s="145">
        <f>ROUND(I654*H654,2)</f>
        <v>0</v>
      </c>
      <c r="BL654" s="16" t="s">
        <v>188</v>
      </c>
      <c r="BM654" s="144" t="s">
        <v>1307</v>
      </c>
    </row>
    <row r="655" spans="2:65" s="1" customFormat="1">
      <c r="B655" s="28"/>
      <c r="D655" s="150" t="s">
        <v>214</v>
      </c>
      <c r="F655" s="894" t="s">
        <v>1308</v>
      </c>
      <c r="L655" s="28"/>
      <c r="M655" s="152"/>
      <c r="T655" s="52"/>
      <c r="AT655" s="16" t="s">
        <v>214</v>
      </c>
      <c r="AU655" s="16" t="s">
        <v>88</v>
      </c>
    </row>
    <row r="656" spans="2:65" s="13" customFormat="1">
      <c r="B656" s="159"/>
      <c r="D656" s="154" t="s">
        <v>259</v>
      </c>
      <c r="E656" s="160" t="s">
        <v>1</v>
      </c>
      <c r="F656" s="161" t="s">
        <v>1309</v>
      </c>
      <c r="H656" s="162">
        <v>19.350000000000001</v>
      </c>
      <c r="L656" s="159"/>
      <c r="M656" s="163"/>
      <c r="T656" s="164"/>
      <c r="AT656" s="160" t="s">
        <v>259</v>
      </c>
      <c r="AU656" s="160" t="s">
        <v>88</v>
      </c>
      <c r="AV656" s="13" t="s">
        <v>88</v>
      </c>
      <c r="AW656" s="13" t="s">
        <v>27</v>
      </c>
      <c r="AX656" s="13" t="s">
        <v>72</v>
      </c>
      <c r="AY656" s="160" t="s">
        <v>157</v>
      </c>
    </row>
    <row r="657" spans="2:65" s="13" customFormat="1">
      <c r="B657" s="159"/>
      <c r="D657" s="154" t="s">
        <v>259</v>
      </c>
      <c r="E657" s="160" t="s">
        <v>1</v>
      </c>
      <c r="F657" s="161" t="s">
        <v>1310</v>
      </c>
      <c r="H657" s="162">
        <v>8.8000000000000007</v>
      </c>
      <c r="L657" s="159"/>
      <c r="M657" s="163"/>
      <c r="T657" s="164"/>
      <c r="AT657" s="160" t="s">
        <v>259</v>
      </c>
      <c r="AU657" s="160" t="s">
        <v>88</v>
      </c>
      <c r="AV657" s="13" t="s">
        <v>88</v>
      </c>
      <c r="AW657" s="13" t="s">
        <v>27</v>
      </c>
      <c r="AX657" s="13" t="s">
        <v>72</v>
      </c>
      <c r="AY657" s="160" t="s">
        <v>157</v>
      </c>
    </row>
    <row r="658" spans="2:65" s="13" customFormat="1">
      <c r="B658" s="159"/>
      <c r="D658" s="154" t="s">
        <v>259</v>
      </c>
      <c r="E658" s="160" t="s">
        <v>1</v>
      </c>
      <c r="F658" s="161" t="s">
        <v>1311</v>
      </c>
      <c r="H658" s="162">
        <v>53.9</v>
      </c>
      <c r="L658" s="159"/>
      <c r="M658" s="163"/>
      <c r="T658" s="164"/>
      <c r="AT658" s="160" t="s">
        <v>259</v>
      </c>
      <c r="AU658" s="160" t="s">
        <v>88</v>
      </c>
      <c r="AV658" s="13" t="s">
        <v>88</v>
      </c>
      <c r="AW658" s="13" t="s">
        <v>27</v>
      </c>
      <c r="AX658" s="13" t="s">
        <v>72</v>
      </c>
      <c r="AY658" s="160" t="s">
        <v>157</v>
      </c>
    </row>
    <row r="659" spans="2:65" s="14" customFormat="1">
      <c r="B659" s="165"/>
      <c r="D659" s="154" t="s">
        <v>259</v>
      </c>
      <c r="E659" s="166" t="s">
        <v>1</v>
      </c>
      <c r="F659" s="167" t="s">
        <v>265</v>
      </c>
      <c r="H659" s="168">
        <v>82.05</v>
      </c>
      <c r="L659" s="165"/>
      <c r="M659" s="169"/>
      <c r="T659" s="170"/>
      <c r="AT659" s="166" t="s">
        <v>259</v>
      </c>
      <c r="AU659" s="166" t="s">
        <v>88</v>
      </c>
      <c r="AV659" s="14" t="s">
        <v>164</v>
      </c>
      <c r="AW659" s="14" t="s">
        <v>27</v>
      </c>
      <c r="AX659" s="14" t="s">
        <v>80</v>
      </c>
      <c r="AY659" s="166" t="s">
        <v>157</v>
      </c>
    </row>
    <row r="660" spans="2:65" s="1" customFormat="1" ht="23.5" customHeight="1">
      <c r="B660" s="132"/>
      <c r="C660" s="178" t="s">
        <v>1312</v>
      </c>
      <c r="D660" s="178" t="s">
        <v>557</v>
      </c>
      <c r="E660" s="179" t="s">
        <v>1313</v>
      </c>
      <c r="F660" s="180" t="s">
        <v>1314</v>
      </c>
      <c r="G660" s="181" t="s">
        <v>306</v>
      </c>
      <c r="H660" s="182">
        <v>98.46</v>
      </c>
      <c r="I660" s="909"/>
      <c r="J660" s="183">
        <f>ROUND(I660*H660,2)</f>
        <v>0</v>
      </c>
      <c r="K660" s="184"/>
      <c r="L660" s="185"/>
      <c r="M660" s="186" t="s">
        <v>1</v>
      </c>
      <c r="N660" s="187" t="s">
        <v>38</v>
      </c>
      <c r="O660" s="142">
        <v>0</v>
      </c>
      <c r="P660" s="142">
        <f>O660*H660</f>
        <v>0</v>
      </c>
      <c r="Q660" s="142">
        <v>1.9E-3</v>
      </c>
      <c r="R660" s="142">
        <f>Q660*H660</f>
        <v>0.18707399999999999</v>
      </c>
      <c r="S660" s="142">
        <v>0</v>
      </c>
      <c r="T660" s="143">
        <f>S660*H660</f>
        <v>0</v>
      </c>
      <c r="AR660" s="144" t="s">
        <v>735</v>
      </c>
      <c r="AT660" s="144" t="s">
        <v>557</v>
      </c>
      <c r="AU660" s="144" t="s">
        <v>88</v>
      </c>
      <c r="AY660" s="16" t="s">
        <v>157</v>
      </c>
      <c r="BE660" s="145">
        <f>IF(N660="základní",J660,0)</f>
        <v>0</v>
      </c>
      <c r="BF660" s="145">
        <f>IF(N660="snížená",J660,0)</f>
        <v>0</v>
      </c>
      <c r="BG660" s="145">
        <f>IF(N660="zákl. přenesená",J660,0)</f>
        <v>0</v>
      </c>
      <c r="BH660" s="145">
        <f>IF(N660="sníž. přenesená",J660,0)</f>
        <v>0</v>
      </c>
      <c r="BI660" s="145">
        <f>IF(N660="nulová",J660,0)</f>
        <v>0</v>
      </c>
      <c r="BJ660" s="16" t="s">
        <v>88</v>
      </c>
      <c r="BK660" s="145">
        <f>ROUND(I660*H660,2)</f>
        <v>0</v>
      </c>
      <c r="BL660" s="16" t="s">
        <v>188</v>
      </c>
      <c r="BM660" s="144" t="s">
        <v>1315</v>
      </c>
    </row>
    <row r="661" spans="2:65" s="13" customFormat="1">
      <c r="B661" s="159"/>
      <c r="D661" s="154" t="s">
        <v>259</v>
      </c>
      <c r="F661" s="161" t="s">
        <v>1316</v>
      </c>
      <c r="H661" s="162">
        <v>98.46</v>
      </c>
      <c r="L661" s="159"/>
      <c r="M661" s="163"/>
      <c r="T661" s="164"/>
      <c r="AT661" s="160" t="s">
        <v>259</v>
      </c>
      <c r="AU661" s="160" t="s">
        <v>88</v>
      </c>
      <c r="AV661" s="13" t="s">
        <v>88</v>
      </c>
      <c r="AW661" s="13" t="s">
        <v>3</v>
      </c>
      <c r="AX661" s="13" t="s">
        <v>80</v>
      </c>
      <c r="AY661" s="160" t="s">
        <v>157</v>
      </c>
    </row>
    <row r="662" spans="2:65" s="1" customFormat="1" ht="31.9" customHeight="1">
      <c r="B662" s="132"/>
      <c r="C662" s="133" t="s">
        <v>1317</v>
      </c>
      <c r="D662" s="133" t="s">
        <v>160</v>
      </c>
      <c r="E662" s="134" t="s">
        <v>1318</v>
      </c>
      <c r="F662" s="135" t="s">
        <v>1319</v>
      </c>
      <c r="G662" s="136" t="s">
        <v>276</v>
      </c>
      <c r="H662" s="137">
        <v>2.4390000000000001</v>
      </c>
      <c r="I662" s="901"/>
      <c r="J662" s="138">
        <f>ROUND(I662*H662,2)</f>
        <v>0</v>
      </c>
      <c r="K662" s="139"/>
      <c r="L662" s="28"/>
      <c r="M662" s="140" t="s">
        <v>1</v>
      </c>
      <c r="N662" s="141" t="s">
        <v>38</v>
      </c>
      <c r="O662" s="142">
        <v>4.6050000000000004</v>
      </c>
      <c r="P662" s="142">
        <f>O662*H662</f>
        <v>11.231595</v>
      </c>
      <c r="Q662" s="142">
        <v>0</v>
      </c>
      <c r="R662" s="142">
        <f>Q662*H662</f>
        <v>0</v>
      </c>
      <c r="S662" s="142">
        <v>0</v>
      </c>
      <c r="T662" s="143">
        <f>S662*H662</f>
        <v>0</v>
      </c>
      <c r="AR662" s="144" t="s">
        <v>188</v>
      </c>
      <c r="AT662" s="144" t="s">
        <v>160</v>
      </c>
      <c r="AU662" s="144" t="s">
        <v>88</v>
      </c>
      <c r="AY662" s="16" t="s">
        <v>157</v>
      </c>
      <c r="BE662" s="145">
        <f>IF(N662="základní",J662,0)</f>
        <v>0</v>
      </c>
      <c r="BF662" s="145">
        <f>IF(N662="snížená",J662,0)</f>
        <v>0</v>
      </c>
      <c r="BG662" s="145">
        <f>IF(N662="zákl. přenesená",J662,0)</f>
        <v>0</v>
      </c>
      <c r="BH662" s="145">
        <f>IF(N662="sníž. přenesená",J662,0)</f>
        <v>0</v>
      </c>
      <c r="BI662" s="145">
        <f>IF(N662="nulová",J662,0)</f>
        <v>0</v>
      </c>
      <c r="BJ662" s="16" t="s">
        <v>88</v>
      </c>
      <c r="BK662" s="145">
        <f>ROUND(I662*H662,2)</f>
        <v>0</v>
      </c>
      <c r="BL662" s="16" t="s">
        <v>188</v>
      </c>
      <c r="BM662" s="144" t="s">
        <v>1320</v>
      </c>
    </row>
    <row r="663" spans="2:65" s="1" customFormat="1">
      <c r="B663" s="28"/>
      <c r="D663" s="150" t="s">
        <v>214</v>
      </c>
      <c r="F663" s="894" t="s">
        <v>1321</v>
      </c>
      <c r="L663" s="28"/>
      <c r="M663" s="152"/>
      <c r="T663" s="52"/>
      <c r="AT663" s="16" t="s">
        <v>214</v>
      </c>
      <c r="AU663" s="16" t="s">
        <v>88</v>
      </c>
    </row>
    <row r="664" spans="2:65" s="11" customFormat="1" ht="22.9" customHeight="1">
      <c r="B664" s="121"/>
      <c r="D664" s="122" t="s">
        <v>71</v>
      </c>
      <c r="E664" s="130" t="s">
        <v>454</v>
      </c>
      <c r="F664" s="130" t="s">
        <v>455</v>
      </c>
      <c r="J664" s="131">
        <f>BK664</f>
        <v>0</v>
      </c>
      <c r="L664" s="121"/>
      <c r="M664" s="125"/>
      <c r="P664" s="126">
        <f>SUM(P665:P708)</f>
        <v>159.42546999999999</v>
      </c>
      <c r="R664" s="126">
        <f>SUM(R665:R708)</f>
        <v>3.93181059</v>
      </c>
      <c r="T664" s="127">
        <f>SUM(T665:T708)</f>
        <v>0</v>
      </c>
      <c r="AR664" s="122" t="s">
        <v>88</v>
      </c>
      <c r="AT664" s="128" t="s">
        <v>71</v>
      </c>
      <c r="AU664" s="128" t="s">
        <v>80</v>
      </c>
      <c r="AY664" s="122" t="s">
        <v>157</v>
      </c>
      <c r="BK664" s="129">
        <f>SUM(BK665:BK708)</f>
        <v>0</v>
      </c>
    </row>
    <row r="665" spans="2:65" s="1" customFormat="1" ht="23.5" customHeight="1">
      <c r="B665" s="132"/>
      <c r="C665" s="133" t="s">
        <v>1322</v>
      </c>
      <c r="D665" s="133" t="s">
        <v>160</v>
      </c>
      <c r="E665" s="134" t="s">
        <v>1323</v>
      </c>
      <c r="F665" s="135" t="s">
        <v>1324</v>
      </c>
      <c r="G665" s="136" t="s">
        <v>306</v>
      </c>
      <c r="H665" s="137">
        <v>135.696</v>
      </c>
      <c r="I665" s="901"/>
      <c r="J665" s="138">
        <f>ROUND(I665*H665,2)</f>
        <v>0</v>
      </c>
      <c r="K665" s="139"/>
      <c r="L665" s="28"/>
      <c r="M665" s="140" t="s">
        <v>1</v>
      </c>
      <c r="N665" s="141" t="s">
        <v>38</v>
      </c>
      <c r="O665" s="142">
        <v>0.111</v>
      </c>
      <c r="P665" s="142">
        <f>O665*H665</f>
        <v>15.062256</v>
      </c>
      <c r="Q665" s="142">
        <v>0</v>
      </c>
      <c r="R665" s="142">
        <f>Q665*H665</f>
        <v>0</v>
      </c>
      <c r="S665" s="142">
        <v>0</v>
      </c>
      <c r="T665" s="143">
        <f>S665*H665</f>
        <v>0</v>
      </c>
      <c r="AR665" s="144" t="s">
        <v>188</v>
      </c>
      <c r="AT665" s="144" t="s">
        <v>160</v>
      </c>
      <c r="AU665" s="144" t="s">
        <v>88</v>
      </c>
      <c r="AY665" s="16" t="s">
        <v>157</v>
      </c>
      <c r="BE665" s="145">
        <f>IF(N665="základní",J665,0)</f>
        <v>0</v>
      </c>
      <c r="BF665" s="145">
        <f>IF(N665="snížená",J665,0)</f>
        <v>0</v>
      </c>
      <c r="BG665" s="145">
        <f>IF(N665="zákl. přenesená",J665,0)</f>
        <v>0</v>
      </c>
      <c r="BH665" s="145">
        <f>IF(N665="sníž. přenesená",J665,0)</f>
        <v>0</v>
      </c>
      <c r="BI665" s="145">
        <f>IF(N665="nulová",J665,0)</f>
        <v>0</v>
      </c>
      <c r="BJ665" s="16" t="s">
        <v>88</v>
      </c>
      <c r="BK665" s="145">
        <f>ROUND(I665*H665,2)</f>
        <v>0</v>
      </c>
      <c r="BL665" s="16" t="s">
        <v>188</v>
      </c>
      <c r="BM665" s="144" t="s">
        <v>1325</v>
      </c>
    </row>
    <row r="666" spans="2:65" s="1" customFormat="1">
      <c r="B666" s="28"/>
      <c r="D666" s="150" t="s">
        <v>214</v>
      </c>
      <c r="F666" s="894" t="s">
        <v>1326</v>
      </c>
      <c r="L666" s="28"/>
      <c r="M666" s="152"/>
      <c r="T666" s="52"/>
      <c r="AT666" s="16" t="s">
        <v>214</v>
      </c>
      <c r="AU666" s="16" t="s">
        <v>88</v>
      </c>
    </row>
    <row r="667" spans="2:65" s="13" customFormat="1">
      <c r="B667" s="159"/>
      <c r="D667" s="154" t="s">
        <v>259</v>
      </c>
      <c r="E667" s="160" t="s">
        <v>1</v>
      </c>
      <c r="F667" s="161" t="s">
        <v>1087</v>
      </c>
      <c r="H667" s="162">
        <v>135.696</v>
      </c>
      <c r="L667" s="159"/>
      <c r="M667" s="163"/>
      <c r="T667" s="164"/>
      <c r="AT667" s="160" t="s">
        <v>259</v>
      </c>
      <c r="AU667" s="160" t="s">
        <v>88</v>
      </c>
      <c r="AV667" s="13" t="s">
        <v>88</v>
      </c>
      <c r="AW667" s="13" t="s">
        <v>27</v>
      </c>
      <c r="AX667" s="13" t="s">
        <v>80</v>
      </c>
      <c r="AY667" s="160" t="s">
        <v>157</v>
      </c>
    </row>
    <row r="668" spans="2:65" s="1" customFormat="1" ht="23.5" customHeight="1">
      <c r="B668" s="132"/>
      <c r="C668" s="178" t="s">
        <v>1327</v>
      </c>
      <c r="D668" s="178" t="s">
        <v>557</v>
      </c>
      <c r="E668" s="179" t="s">
        <v>1328</v>
      </c>
      <c r="F668" s="180" t="s">
        <v>1329</v>
      </c>
      <c r="G668" s="181" t="s">
        <v>306</v>
      </c>
      <c r="H668" s="182">
        <v>142.48099999999999</v>
      </c>
      <c r="I668" s="909"/>
      <c r="J668" s="183">
        <f>ROUND(I668*H668,2)</f>
        <v>0</v>
      </c>
      <c r="K668" s="184"/>
      <c r="L668" s="185"/>
      <c r="M668" s="186" t="s">
        <v>1</v>
      </c>
      <c r="N668" s="187" t="s">
        <v>38</v>
      </c>
      <c r="O668" s="142">
        <v>0</v>
      </c>
      <c r="P668" s="142">
        <f>O668*H668</f>
        <v>0</v>
      </c>
      <c r="Q668" s="142">
        <v>4.0000000000000001E-3</v>
      </c>
      <c r="R668" s="142">
        <f>Q668*H668</f>
        <v>0.56992399999999999</v>
      </c>
      <c r="S668" s="142">
        <v>0</v>
      </c>
      <c r="T668" s="143">
        <f>S668*H668</f>
        <v>0</v>
      </c>
      <c r="AR668" s="144" t="s">
        <v>735</v>
      </c>
      <c r="AT668" s="144" t="s">
        <v>557</v>
      </c>
      <c r="AU668" s="144" t="s">
        <v>88</v>
      </c>
      <c r="AY668" s="16" t="s">
        <v>157</v>
      </c>
      <c r="BE668" s="145">
        <f>IF(N668="základní",J668,0)</f>
        <v>0</v>
      </c>
      <c r="BF668" s="145">
        <f>IF(N668="snížená",J668,0)</f>
        <v>0</v>
      </c>
      <c r="BG668" s="145">
        <f>IF(N668="zákl. přenesená",J668,0)</f>
        <v>0</v>
      </c>
      <c r="BH668" s="145">
        <f>IF(N668="sníž. přenesená",J668,0)</f>
        <v>0</v>
      </c>
      <c r="BI668" s="145">
        <f>IF(N668="nulová",J668,0)</f>
        <v>0</v>
      </c>
      <c r="BJ668" s="16" t="s">
        <v>88</v>
      </c>
      <c r="BK668" s="145">
        <f>ROUND(I668*H668,2)</f>
        <v>0</v>
      </c>
      <c r="BL668" s="16" t="s">
        <v>188</v>
      </c>
      <c r="BM668" s="144" t="s">
        <v>1330</v>
      </c>
    </row>
    <row r="669" spans="2:65" s="13" customFormat="1">
      <c r="B669" s="159"/>
      <c r="D669" s="154" t="s">
        <v>259</v>
      </c>
      <c r="F669" s="161" t="s">
        <v>1331</v>
      </c>
      <c r="H669" s="162">
        <v>142.48099999999999</v>
      </c>
      <c r="L669" s="159"/>
      <c r="M669" s="163"/>
      <c r="T669" s="164"/>
      <c r="AT669" s="160" t="s">
        <v>259</v>
      </c>
      <c r="AU669" s="160" t="s">
        <v>88</v>
      </c>
      <c r="AV669" s="13" t="s">
        <v>88</v>
      </c>
      <c r="AW669" s="13" t="s">
        <v>3</v>
      </c>
      <c r="AX669" s="13" t="s">
        <v>80</v>
      </c>
      <c r="AY669" s="160" t="s">
        <v>157</v>
      </c>
    </row>
    <row r="670" spans="2:65" s="1" customFormat="1" ht="31.9" customHeight="1">
      <c r="B670" s="132"/>
      <c r="C670" s="133" t="s">
        <v>1332</v>
      </c>
      <c r="D670" s="133" t="s">
        <v>160</v>
      </c>
      <c r="E670" s="134" t="s">
        <v>1333</v>
      </c>
      <c r="F670" s="135" t="s">
        <v>1334</v>
      </c>
      <c r="G670" s="136" t="s">
        <v>306</v>
      </c>
      <c r="H670" s="137">
        <v>2.2799999999999998</v>
      </c>
      <c r="I670" s="901"/>
      <c r="J670" s="138">
        <f>ROUND(I670*H670,2)</f>
        <v>0</v>
      </c>
      <c r="K670" s="139"/>
      <c r="L670" s="28"/>
      <c r="M670" s="140" t="s">
        <v>1</v>
      </c>
      <c r="N670" s="141" t="s">
        <v>38</v>
      </c>
      <c r="O670" s="142">
        <v>0.1</v>
      </c>
      <c r="P670" s="142">
        <f>O670*H670</f>
        <v>0.22799999999999998</v>
      </c>
      <c r="Q670" s="142">
        <v>3.0000000000000001E-5</v>
      </c>
      <c r="R670" s="142">
        <f>Q670*H670</f>
        <v>6.8399999999999996E-5</v>
      </c>
      <c r="S670" s="142">
        <v>0</v>
      </c>
      <c r="T670" s="143">
        <f>S670*H670</f>
        <v>0</v>
      </c>
      <c r="AR670" s="144" t="s">
        <v>188</v>
      </c>
      <c r="AT670" s="144" t="s">
        <v>160</v>
      </c>
      <c r="AU670" s="144" t="s">
        <v>88</v>
      </c>
      <c r="AY670" s="16" t="s">
        <v>157</v>
      </c>
      <c r="BE670" s="145">
        <f>IF(N670="základní",J670,0)</f>
        <v>0</v>
      </c>
      <c r="BF670" s="145">
        <f>IF(N670="snížená",J670,0)</f>
        <v>0</v>
      </c>
      <c r="BG670" s="145">
        <f>IF(N670="zákl. přenesená",J670,0)</f>
        <v>0</v>
      </c>
      <c r="BH670" s="145">
        <f>IF(N670="sníž. přenesená",J670,0)</f>
        <v>0</v>
      </c>
      <c r="BI670" s="145">
        <f>IF(N670="nulová",J670,0)</f>
        <v>0</v>
      </c>
      <c r="BJ670" s="16" t="s">
        <v>88</v>
      </c>
      <c r="BK670" s="145">
        <f>ROUND(I670*H670,2)</f>
        <v>0</v>
      </c>
      <c r="BL670" s="16" t="s">
        <v>188</v>
      </c>
      <c r="BM670" s="144" t="s">
        <v>1335</v>
      </c>
    </row>
    <row r="671" spans="2:65" s="1" customFormat="1">
      <c r="B671" s="28"/>
      <c r="D671" s="150" t="s">
        <v>214</v>
      </c>
      <c r="F671" s="894" t="s">
        <v>1336</v>
      </c>
      <c r="L671" s="28"/>
      <c r="M671" s="152"/>
      <c r="T671" s="52"/>
      <c r="AT671" s="16" t="s">
        <v>214</v>
      </c>
      <c r="AU671" s="16" t="s">
        <v>88</v>
      </c>
    </row>
    <row r="672" spans="2:65" s="13" customFormat="1">
      <c r="B672" s="159"/>
      <c r="D672" s="154" t="s">
        <v>259</v>
      </c>
      <c r="E672" s="160" t="s">
        <v>1</v>
      </c>
      <c r="F672" s="161" t="s">
        <v>1337</v>
      </c>
      <c r="H672" s="162">
        <v>2.2799999999999998</v>
      </c>
      <c r="L672" s="159"/>
      <c r="M672" s="163"/>
      <c r="T672" s="164"/>
      <c r="AT672" s="160" t="s">
        <v>259</v>
      </c>
      <c r="AU672" s="160" t="s">
        <v>88</v>
      </c>
      <c r="AV672" s="13" t="s">
        <v>88</v>
      </c>
      <c r="AW672" s="13" t="s">
        <v>27</v>
      </c>
      <c r="AX672" s="13" t="s">
        <v>80</v>
      </c>
      <c r="AY672" s="160" t="s">
        <v>157</v>
      </c>
    </row>
    <row r="673" spans="2:65" s="1" customFormat="1" ht="23.5" customHeight="1">
      <c r="B673" s="132"/>
      <c r="C673" s="178" t="s">
        <v>1338</v>
      </c>
      <c r="D673" s="178" t="s">
        <v>557</v>
      </c>
      <c r="E673" s="179" t="s">
        <v>1339</v>
      </c>
      <c r="F673" s="180" t="s">
        <v>1340</v>
      </c>
      <c r="G673" s="181" t="s">
        <v>306</v>
      </c>
      <c r="H673" s="182">
        <v>2.4620000000000002</v>
      </c>
      <c r="I673" s="909"/>
      <c r="J673" s="183">
        <f>ROUND(I673*H673,2)</f>
        <v>0</v>
      </c>
      <c r="K673" s="184"/>
      <c r="L673" s="185"/>
      <c r="M673" s="186" t="s">
        <v>1</v>
      </c>
      <c r="N673" s="187" t="s">
        <v>38</v>
      </c>
      <c r="O673" s="142">
        <v>0</v>
      </c>
      <c r="P673" s="142">
        <f>O673*H673</f>
        <v>0</v>
      </c>
      <c r="Q673" s="142">
        <v>2.3999999999999998E-3</v>
      </c>
      <c r="R673" s="142">
        <f>Q673*H673</f>
        <v>5.9087999999999996E-3</v>
      </c>
      <c r="S673" s="142">
        <v>0</v>
      </c>
      <c r="T673" s="143">
        <f>S673*H673</f>
        <v>0</v>
      </c>
      <c r="AR673" s="144" t="s">
        <v>735</v>
      </c>
      <c r="AT673" s="144" t="s">
        <v>557</v>
      </c>
      <c r="AU673" s="144" t="s">
        <v>88</v>
      </c>
      <c r="AY673" s="16" t="s">
        <v>157</v>
      </c>
      <c r="BE673" s="145">
        <f>IF(N673="základní",J673,0)</f>
        <v>0</v>
      </c>
      <c r="BF673" s="145">
        <f>IF(N673="snížená",J673,0)</f>
        <v>0</v>
      </c>
      <c r="BG673" s="145">
        <f>IF(N673="zákl. přenesená",J673,0)</f>
        <v>0</v>
      </c>
      <c r="BH673" s="145">
        <f>IF(N673="sníž. přenesená",J673,0)</f>
        <v>0</v>
      </c>
      <c r="BI673" s="145">
        <f>IF(N673="nulová",J673,0)</f>
        <v>0</v>
      </c>
      <c r="BJ673" s="16" t="s">
        <v>88</v>
      </c>
      <c r="BK673" s="145">
        <f>ROUND(I673*H673,2)</f>
        <v>0</v>
      </c>
      <c r="BL673" s="16" t="s">
        <v>188</v>
      </c>
      <c r="BM673" s="144" t="s">
        <v>1341</v>
      </c>
    </row>
    <row r="674" spans="2:65" s="13" customFormat="1">
      <c r="B674" s="159"/>
      <c r="D674" s="154" t="s">
        <v>259</v>
      </c>
      <c r="F674" s="161" t="s">
        <v>1342</v>
      </c>
      <c r="H674" s="162">
        <v>2.4620000000000002</v>
      </c>
      <c r="L674" s="159"/>
      <c r="M674" s="163"/>
      <c r="T674" s="164"/>
      <c r="AT674" s="160" t="s">
        <v>259</v>
      </c>
      <c r="AU674" s="160" t="s">
        <v>88</v>
      </c>
      <c r="AV674" s="13" t="s">
        <v>88</v>
      </c>
      <c r="AW674" s="13" t="s">
        <v>3</v>
      </c>
      <c r="AX674" s="13" t="s">
        <v>80</v>
      </c>
      <c r="AY674" s="160" t="s">
        <v>157</v>
      </c>
    </row>
    <row r="675" spans="2:65" s="1" customFormat="1" ht="31.9" customHeight="1">
      <c r="B675" s="132"/>
      <c r="C675" s="133" t="s">
        <v>556</v>
      </c>
      <c r="D675" s="133" t="s">
        <v>160</v>
      </c>
      <c r="E675" s="134" t="s">
        <v>1343</v>
      </c>
      <c r="F675" s="135" t="s">
        <v>1344</v>
      </c>
      <c r="G675" s="136" t="s">
        <v>306</v>
      </c>
      <c r="H675" s="137">
        <v>42.716999999999999</v>
      </c>
      <c r="I675" s="901"/>
      <c r="J675" s="138">
        <f>ROUND(I675*H675,2)</f>
        <v>0</v>
      </c>
      <c r="K675" s="139"/>
      <c r="L675" s="28"/>
      <c r="M675" s="140" t="s">
        <v>1</v>
      </c>
      <c r="N675" s="141" t="s">
        <v>38</v>
      </c>
      <c r="O675" s="142">
        <v>0.11</v>
      </c>
      <c r="P675" s="142">
        <f>O675*H675</f>
        <v>4.6988700000000003</v>
      </c>
      <c r="Q675" s="142">
        <v>5.0000000000000002E-5</v>
      </c>
      <c r="R675" s="142">
        <f>Q675*H675</f>
        <v>2.1358499999999999E-3</v>
      </c>
      <c r="S675" s="142">
        <v>0</v>
      </c>
      <c r="T675" s="143">
        <f>S675*H675</f>
        <v>0</v>
      </c>
      <c r="AR675" s="144" t="s">
        <v>188</v>
      </c>
      <c r="AT675" s="144" t="s">
        <v>160</v>
      </c>
      <c r="AU675" s="144" t="s">
        <v>88</v>
      </c>
      <c r="AY675" s="16" t="s">
        <v>157</v>
      </c>
      <c r="BE675" s="145">
        <f>IF(N675="základní",J675,0)</f>
        <v>0</v>
      </c>
      <c r="BF675" s="145">
        <f>IF(N675="snížená",J675,0)</f>
        <v>0</v>
      </c>
      <c r="BG675" s="145">
        <f>IF(N675="zákl. přenesená",J675,0)</f>
        <v>0</v>
      </c>
      <c r="BH675" s="145">
        <f>IF(N675="sníž. přenesená",J675,0)</f>
        <v>0</v>
      </c>
      <c r="BI675" s="145">
        <f>IF(N675="nulová",J675,0)</f>
        <v>0</v>
      </c>
      <c r="BJ675" s="16" t="s">
        <v>88</v>
      </c>
      <c r="BK675" s="145">
        <f>ROUND(I675*H675,2)</f>
        <v>0</v>
      </c>
      <c r="BL675" s="16" t="s">
        <v>188</v>
      </c>
      <c r="BM675" s="144" t="s">
        <v>1345</v>
      </c>
    </row>
    <row r="676" spans="2:65" s="1" customFormat="1">
      <c r="B676" s="28"/>
      <c r="D676" s="150" t="s">
        <v>214</v>
      </c>
      <c r="F676" s="894" t="s">
        <v>1346</v>
      </c>
      <c r="L676" s="28"/>
      <c r="M676" s="152"/>
      <c r="T676" s="52"/>
      <c r="AT676" s="16" t="s">
        <v>214</v>
      </c>
      <c r="AU676" s="16" t="s">
        <v>88</v>
      </c>
    </row>
    <row r="677" spans="2:65" s="13" customFormat="1">
      <c r="B677" s="159"/>
      <c r="D677" s="154" t="s">
        <v>259</v>
      </c>
      <c r="E677" s="160" t="s">
        <v>1</v>
      </c>
      <c r="F677" s="161" t="s">
        <v>1347</v>
      </c>
      <c r="H677" s="162">
        <v>42.716999999999999</v>
      </c>
      <c r="L677" s="159"/>
      <c r="M677" s="163"/>
      <c r="T677" s="164"/>
      <c r="AT677" s="160" t="s">
        <v>259</v>
      </c>
      <c r="AU677" s="160" t="s">
        <v>88</v>
      </c>
      <c r="AV677" s="13" t="s">
        <v>88</v>
      </c>
      <c r="AW677" s="13" t="s">
        <v>27</v>
      </c>
      <c r="AX677" s="13" t="s">
        <v>72</v>
      </c>
      <c r="AY677" s="160" t="s">
        <v>157</v>
      </c>
    </row>
    <row r="678" spans="2:65" s="14" customFormat="1">
      <c r="B678" s="165"/>
      <c r="D678" s="154" t="s">
        <v>259</v>
      </c>
      <c r="E678" s="166" t="s">
        <v>1</v>
      </c>
      <c r="F678" s="167" t="s">
        <v>265</v>
      </c>
      <c r="H678" s="168">
        <v>42.716999999999999</v>
      </c>
      <c r="L678" s="165"/>
      <c r="M678" s="169"/>
      <c r="T678" s="170"/>
      <c r="AT678" s="166" t="s">
        <v>259</v>
      </c>
      <c r="AU678" s="166" t="s">
        <v>88</v>
      </c>
      <c r="AV678" s="14" t="s">
        <v>164</v>
      </c>
      <c r="AW678" s="14" t="s">
        <v>27</v>
      </c>
      <c r="AX678" s="14" t="s">
        <v>80</v>
      </c>
      <c r="AY678" s="166" t="s">
        <v>157</v>
      </c>
    </row>
    <row r="679" spans="2:65" s="1" customFormat="1" ht="23.5" customHeight="1">
      <c r="B679" s="132"/>
      <c r="C679" s="178" t="s">
        <v>1348</v>
      </c>
      <c r="D679" s="178" t="s">
        <v>557</v>
      </c>
      <c r="E679" s="179" t="s">
        <v>1339</v>
      </c>
      <c r="F679" s="180" t="s">
        <v>1340</v>
      </c>
      <c r="G679" s="181" t="s">
        <v>306</v>
      </c>
      <c r="H679" s="182">
        <v>46.134</v>
      </c>
      <c r="I679" s="909"/>
      <c r="J679" s="183">
        <f>ROUND(I679*H679,2)</f>
        <v>0</v>
      </c>
      <c r="K679" s="184"/>
      <c r="L679" s="185"/>
      <c r="M679" s="186" t="s">
        <v>1</v>
      </c>
      <c r="N679" s="187" t="s">
        <v>38</v>
      </c>
      <c r="O679" s="142">
        <v>0</v>
      </c>
      <c r="P679" s="142">
        <f>O679*H679</f>
        <v>0</v>
      </c>
      <c r="Q679" s="142">
        <v>2.3999999999999998E-3</v>
      </c>
      <c r="R679" s="142">
        <f>Q679*H679</f>
        <v>0.11072159999999999</v>
      </c>
      <c r="S679" s="142">
        <v>0</v>
      </c>
      <c r="T679" s="143">
        <f>S679*H679</f>
        <v>0</v>
      </c>
      <c r="AR679" s="144" t="s">
        <v>735</v>
      </c>
      <c r="AT679" s="144" t="s">
        <v>557</v>
      </c>
      <c r="AU679" s="144" t="s">
        <v>88</v>
      </c>
      <c r="AY679" s="16" t="s">
        <v>157</v>
      </c>
      <c r="BE679" s="145">
        <f>IF(N679="základní",J679,0)</f>
        <v>0</v>
      </c>
      <c r="BF679" s="145">
        <f>IF(N679="snížená",J679,0)</f>
        <v>0</v>
      </c>
      <c r="BG679" s="145">
        <f>IF(N679="zákl. přenesená",J679,0)</f>
        <v>0</v>
      </c>
      <c r="BH679" s="145">
        <f>IF(N679="sníž. přenesená",J679,0)</f>
        <v>0</v>
      </c>
      <c r="BI679" s="145">
        <f>IF(N679="nulová",J679,0)</f>
        <v>0</v>
      </c>
      <c r="BJ679" s="16" t="s">
        <v>88</v>
      </c>
      <c r="BK679" s="145">
        <f>ROUND(I679*H679,2)</f>
        <v>0</v>
      </c>
      <c r="BL679" s="16" t="s">
        <v>188</v>
      </c>
      <c r="BM679" s="144" t="s">
        <v>1349</v>
      </c>
    </row>
    <row r="680" spans="2:65" s="13" customFormat="1">
      <c r="B680" s="159"/>
      <c r="D680" s="154" t="s">
        <v>259</v>
      </c>
      <c r="F680" s="161" t="s">
        <v>1350</v>
      </c>
      <c r="H680" s="162">
        <v>46.134</v>
      </c>
      <c r="L680" s="159"/>
      <c r="M680" s="163"/>
      <c r="T680" s="164"/>
      <c r="AT680" s="160" t="s">
        <v>259</v>
      </c>
      <c r="AU680" s="160" t="s">
        <v>88</v>
      </c>
      <c r="AV680" s="13" t="s">
        <v>88</v>
      </c>
      <c r="AW680" s="13" t="s">
        <v>3</v>
      </c>
      <c r="AX680" s="13" t="s">
        <v>80</v>
      </c>
      <c r="AY680" s="160" t="s">
        <v>157</v>
      </c>
    </row>
    <row r="681" spans="2:65" s="1" customFormat="1" ht="31.9" customHeight="1">
      <c r="B681" s="132"/>
      <c r="C681" s="133" t="s">
        <v>1351</v>
      </c>
      <c r="D681" s="133" t="s">
        <v>160</v>
      </c>
      <c r="E681" s="134" t="s">
        <v>1352</v>
      </c>
      <c r="F681" s="135" t="s">
        <v>1353</v>
      </c>
      <c r="G681" s="136" t="s">
        <v>306</v>
      </c>
      <c r="H681" s="137">
        <v>152</v>
      </c>
      <c r="I681" s="901"/>
      <c r="J681" s="138">
        <f>ROUND(I681*H681,2)</f>
        <v>0</v>
      </c>
      <c r="K681" s="139"/>
      <c r="L681" s="28"/>
      <c r="M681" s="140" t="s">
        <v>1</v>
      </c>
      <c r="N681" s="141" t="s">
        <v>38</v>
      </c>
      <c r="O681" s="142">
        <v>0.14000000000000001</v>
      </c>
      <c r="P681" s="142">
        <f>O681*H681</f>
        <v>21.28</v>
      </c>
      <c r="Q681" s="142">
        <v>1.16E-3</v>
      </c>
      <c r="R681" s="142">
        <f>Q681*H681</f>
        <v>0.17632</v>
      </c>
      <c r="S681" s="142">
        <v>0</v>
      </c>
      <c r="T681" s="143">
        <f>S681*H681</f>
        <v>0</v>
      </c>
      <c r="AR681" s="144" t="s">
        <v>188</v>
      </c>
      <c r="AT681" s="144" t="s">
        <v>160</v>
      </c>
      <c r="AU681" s="144" t="s">
        <v>88</v>
      </c>
      <c r="AY681" s="16" t="s">
        <v>157</v>
      </c>
      <c r="BE681" s="145">
        <f>IF(N681="základní",J681,0)</f>
        <v>0</v>
      </c>
      <c r="BF681" s="145">
        <f>IF(N681="snížená",J681,0)</f>
        <v>0</v>
      </c>
      <c r="BG681" s="145">
        <f>IF(N681="zákl. přenesená",J681,0)</f>
        <v>0</v>
      </c>
      <c r="BH681" s="145">
        <f>IF(N681="sníž. přenesená",J681,0)</f>
        <v>0</v>
      </c>
      <c r="BI681" s="145">
        <f>IF(N681="nulová",J681,0)</f>
        <v>0</v>
      </c>
      <c r="BJ681" s="16" t="s">
        <v>88</v>
      </c>
      <c r="BK681" s="145">
        <f>ROUND(I681*H681,2)</f>
        <v>0</v>
      </c>
      <c r="BL681" s="16" t="s">
        <v>188</v>
      </c>
      <c r="BM681" s="144" t="s">
        <v>1354</v>
      </c>
    </row>
    <row r="682" spans="2:65" s="1" customFormat="1">
      <c r="B682" s="28"/>
      <c r="D682" s="150" t="s">
        <v>214</v>
      </c>
      <c r="F682" s="894" t="s">
        <v>1355</v>
      </c>
      <c r="L682" s="28"/>
      <c r="M682" s="152"/>
      <c r="T682" s="52"/>
      <c r="AT682" s="16" t="s">
        <v>214</v>
      </c>
      <c r="AU682" s="16" t="s">
        <v>88</v>
      </c>
    </row>
    <row r="683" spans="2:65" s="1" customFormat="1" ht="23.5" customHeight="1">
      <c r="B683" s="132"/>
      <c r="C683" s="178" t="s">
        <v>1356</v>
      </c>
      <c r="D683" s="178" t="s">
        <v>557</v>
      </c>
      <c r="E683" s="179" t="s">
        <v>1357</v>
      </c>
      <c r="F683" s="180" t="s">
        <v>1358</v>
      </c>
      <c r="G683" s="181" t="s">
        <v>306</v>
      </c>
      <c r="H683" s="182">
        <v>159.6</v>
      </c>
      <c r="I683" s="909"/>
      <c r="J683" s="183">
        <f>ROUND(I683*H683,2)</f>
        <v>0</v>
      </c>
      <c r="K683" s="184"/>
      <c r="L683" s="185"/>
      <c r="M683" s="186" t="s">
        <v>1</v>
      </c>
      <c r="N683" s="187" t="s">
        <v>38</v>
      </c>
      <c r="O683" s="142">
        <v>0</v>
      </c>
      <c r="P683" s="142">
        <f>O683*H683</f>
        <v>0</v>
      </c>
      <c r="Q683" s="142">
        <v>1.4E-3</v>
      </c>
      <c r="R683" s="142">
        <f>Q683*H683</f>
        <v>0.22344</v>
      </c>
      <c r="S683" s="142">
        <v>0</v>
      </c>
      <c r="T683" s="143">
        <f>S683*H683</f>
        <v>0</v>
      </c>
      <c r="AR683" s="144" t="s">
        <v>735</v>
      </c>
      <c r="AT683" s="144" t="s">
        <v>557</v>
      </c>
      <c r="AU683" s="144" t="s">
        <v>88</v>
      </c>
      <c r="AY683" s="16" t="s">
        <v>157</v>
      </c>
      <c r="BE683" s="145">
        <f>IF(N683="základní",J683,0)</f>
        <v>0</v>
      </c>
      <c r="BF683" s="145">
        <f>IF(N683="snížená",J683,0)</f>
        <v>0</v>
      </c>
      <c r="BG683" s="145">
        <f>IF(N683="zákl. přenesená",J683,0)</f>
        <v>0</v>
      </c>
      <c r="BH683" s="145">
        <f>IF(N683="sníž. přenesená",J683,0)</f>
        <v>0</v>
      </c>
      <c r="BI683" s="145">
        <f>IF(N683="nulová",J683,0)</f>
        <v>0</v>
      </c>
      <c r="BJ683" s="16" t="s">
        <v>88</v>
      </c>
      <c r="BK683" s="145">
        <f>ROUND(I683*H683,2)</f>
        <v>0</v>
      </c>
      <c r="BL683" s="16" t="s">
        <v>188</v>
      </c>
      <c r="BM683" s="144" t="s">
        <v>1359</v>
      </c>
    </row>
    <row r="684" spans="2:65" s="13" customFormat="1">
      <c r="B684" s="159"/>
      <c r="D684" s="154" t="s">
        <v>259</v>
      </c>
      <c r="F684" s="161" t="s">
        <v>1360</v>
      </c>
      <c r="H684" s="162">
        <v>159.6</v>
      </c>
      <c r="L684" s="159"/>
      <c r="M684" s="163"/>
      <c r="T684" s="164"/>
      <c r="AT684" s="160" t="s">
        <v>259</v>
      </c>
      <c r="AU684" s="160" t="s">
        <v>88</v>
      </c>
      <c r="AV684" s="13" t="s">
        <v>88</v>
      </c>
      <c r="AW684" s="13" t="s">
        <v>3</v>
      </c>
      <c r="AX684" s="13" t="s">
        <v>80</v>
      </c>
      <c r="AY684" s="160" t="s">
        <v>157</v>
      </c>
    </row>
    <row r="685" spans="2:65" s="1" customFormat="1" ht="31.9" customHeight="1">
      <c r="B685" s="132"/>
      <c r="C685" s="133" t="s">
        <v>1361</v>
      </c>
      <c r="D685" s="133" t="s">
        <v>160</v>
      </c>
      <c r="E685" s="134" t="s">
        <v>1362</v>
      </c>
      <c r="F685" s="135" t="s">
        <v>1363</v>
      </c>
      <c r="G685" s="136" t="s">
        <v>306</v>
      </c>
      <c r="H685" s="137">
        <v>270</v>
      </c>
      <c r="I685" s="901"/>
      <c r="J685" s="138">
        <f>ROUND(I685*H685,2)</f>
        <v>0</v>
      </c>
      <c r="K685" s="139"/>
      <c r="L685" s="28"/>
      <c r="M685" s="140" t="s">
        <v>1</v>
      </c>
      <c r="N685" s="141" t="s">
        <v>38</v>
      </c>
      <c r="O685" s="142">
        <v>0.33</v>
      </c>
      <c r="P685" s="142">
        <f>O685*H685</f>
        <v>89.100000000000009</v>
      </c>
      <c r="Q685" s="142">
        <v>3.48E-3</v>
      </c>
      <c r="R685" s="142">
        <f>Q685*H685</f>
        <v>0.93959999999999999</v>
      </c>
      <c r="S685" s="142">
        <v>0</v>
      </c>
      <c r="T685" s="143">
        <f>S685*H685</f>
        <v>0</v>
      </c>
      <c r="AR685" s="144" t="s">
        <v>188</v>
      </c>
      <c r="AT685" s="144" t="s">
        <v>160</v>
      </c>
      <c r="AU685" s="144" t="s">
        <v>88</v>
      </c>
      <c r="AY685" s="16" t="s">
        <v>157</v>
      </c>
      <c r="BE685" s="145">
        <f>IF(N685="základní",J685,0)</f>
        <v>0</v>
      </c>
      <c r="BF685" s="145">
        <f>IF(N685="snížená",J685,0)</f>
        <v>0</v>
      </c>
      <c r="BG685" s="145">
        <f>IF(N685="zákl. přenesená",J685,0)</f>
        <v>0</v>
      </c>
      <c r="BH685" s="145">
        <f>IF(N685="sníž. přenesená",J685,0)</f>
        <v>0</v>
      </c>
      <c r="BI685" s="145">
        <f>IF(N685="nulová",J685,0)</f>
        <v>0</v>
      </c>
      <c r="BJ685" s="16" t="s">
        <v>88</v>
      </c>
      <c r="BK685" s="145">
        <f>ROUND(I685*H685,2)</f>
        <v>0</v>
      </c>
      <c r="BL685" s="16" t="s">
        <v>188</v>
      </c>
      <c r="BM685" s="144" t="s">
        <v>1364</v>
      </c>
    </row>
    <row r="686" spans="2:65" s="1" customFormat="1">
      <c r="B686" s="28"/>
      <c r="D686" s="150" t="s">
        <v>214</v>
      </c>
      <c r="F686" s="894" t="s">
        <v>1365</v>
      </c>
      <c r="L686" s="28"/>
      <c r="M686" s="152"/>
      <c r="T686" s="52"/>
      <c r="AT686" s="16" t="s">
        <v>214</v>
      </c>
      <c r="AU686" s="16" t="s">
        <v>88</v>
      </c>
    </row>
    <row r="687" spans="2:65" s="1" customFormat="1" ht="23.5" customHeight="1">
      <c r="B687" s="132"/>
      <c r="C687" s="178" t="s">
        <v>1366</v>
      </c>
      <c r="D687" s="178" t="s">
        <v>557</v>
      </c>
      <c r="E687" s="179" t="s">
        <v>1367</v>
      </c>
      <c r="F687" s="180" t="s">
        <v>1368</v>
      </c>
      <c r="G687" s="181" t="s">
        <v>306</v>
      </c>
      <c r="H687" s="182">
        <v>141.75</v>
      </c>
      <c r="I687" s="909"/>
      <c r="J687" s="183">
        <f>ROUND(I687*H687,2)</f>
        <v>0</v>
      </c>
      <c r="K687" s="184"/>
      <c r="L687" s="185"/>
      <c r="M687" s="186" t="s">
        <v>1</v>
      </c>
      <c r="N687" s="187" t="s">
        <v>38</v>
      </c>
      <c r="O687" s="142">
        <v>0</v>
      </c>
      <c r="P687" s="142">
        <f>O687*H687</f>
        <v>0</v>
      </c>
      <c r="Q687" s="142">
        <v>4.8999999999999998E-3</v>
      </c>
      <c r="R687" s="142">
        <f>Q687*H687</f>
        <v>0.69457499999999994</v>
      </c>
      <c r="S687" s="142">
        <v>0</v>
      </c>
      <c r="T687" s="143">
        <f>S687*H687</f>
        <v>0</v>
      </c>
      <c r="AR687" s="144" t="s">
        <v>735</v>
      </c>
      <c r="AT687" s="144" t="s">
        <v>557</v>
      </c>
      <c r="AU687" s="144" t="s">
        <v>88</v>
      </c>
      <c r="AY687" s="16" t="s">
        <v>157</v>
      </c>
      <c r="BE687" s="145">
        <f>IF(N687="základní",J687,0)</f>
        <v>0</v>
      </c>
      <c r="BF687" s="145">
        <f>IF(N687="snížená",J687,0)</f>
        <v>0</v>
      </c>
      <c r="BG687" s="145">
        <f>IF(N687="zákl. přenesená",J687,0)</f>
        <v>0</v>
      </c>
      <c r="BH687" s="145">
        <f>IF(N687="sníž. přenesená",J687,0)</f>
        <v>0</v>
      </c>
      <c r="BI687" s="145">
        <f>IF(N687="nulová",J687,0)</f>
        <v>0</v>
      </c>
      <c r="BJ687" s="16" t="s">
        <v>88</v>
      </c>
      <c r="BK687" s="145">
        <f>ROUND(I687*H687,2)</f>
        <v>0</v>
      </c>
      <c r="BL687" s="16" t="s">
        <v>188</v>
      </c>
      <c r="BM687" s="144" t="s">
        <v>1369</v>
      </c>
    </row>
    <row r="688" spans="2:65" s="13" customFormat="1">
      <c r="B688" s="159"/>
      <c r="D688" s="154" t="s">
        <v>259</v>
      </c>
      <c r="F688" s="161" t="s">
        <v>1370</v>
      </c>
      <c r="H688" s="162">
        <v>141.75</v>
      </c>
      <c r="L688" s="159"/>
      <c r="M688" s="163"/>
      <c r="T688" s="164"/>
      <c r="AT688" s="160" t="s">
        <v>259</v>
      </c>
      <c r="AU688" s="160" t="s">
        <v>88</v>
      </c>
      <c r="AV688" s="13" t="s">
        <v>88</v>
      </c>
      <c r="AW688" s="13" t="s">
        <v>3</v>
      </c>
      <c r="AX688" s="13" t="s">
        <v>80</v>
      </c>
      <c r="AY688" s="160" t="s">
        <v>157</v>
      </c>
    </row>
    <row r="689" spans="2:65" s="1" customFormat="1" ht="23.5" customHeight="1">
      <c r="B689" s="132"/>
      <c r="C689" s="178" t="s">
        <v>1371</v>
      </c>
      <c r="D689" s="178" t="s">
        <v>557</v>
      </c>
      <c r="E689" s="179" t="s">
        <v>1372</v>
      </c>
      <c r="F689" s="180" t="s">
        <v>1373</v>
      </c>
      <c r="G689" s="181" t="s">
        <v>306</v>
      </c>
      <c r="H689" s="182">
        <v>283.5</v>
      </c>
      <c r="I689" s="909"/>
      <c r="J689" s="183">
        <f>ROUND(I689*H689,2)</f>
        <v>0</v>
      </c>
      <c r="K689" s="184"/>
      <c r="L689" s="185"/>
      <c r="M689" s="186" t="s">
        <v>1</v>
      </c>
      <c r="N689" s="187" t="s">
        <v>38</v>
      </c>
      <c r="O689" s="142">
        <v>0</v>
      </c>
      <c r="P689" s="142">
        <f>O689*H689</f>
        <v>0</v>
      </c>
      <c r="Q689" s="142">
        <v>3.2499999999999999E-3</v>
      </c>
      <c r="R689" s="142">
        <f>Q689*H689</f>
        <v>0.92137499999999994</v>
      </c>
      <c r="S689" s="142">
        <v>0</v>
      </c>
      <c r="T689" s="143">
        <f>S689*H689</f>
        <v>0</v>
      </c>
      <c r="AR689" s="144" t="s">
        <v>735</v>
      </c>
      <c r="AT689" s="144" t="s">
        <v>557</v>
      </c>
      <c r="AU689" s="144" t="s">
        <v>88</v>
      </c>
      <c r="AY689" s="16" t="s">
        <v>157</v>
      </c>
      <c r="BE689" s="145">
        <f>IF(N689="základní",J689,0)</f>
        <v>0</v>
      </c>
      <c r="BF689" s="145">
        <f>IF(N689="snížená",J689,0)</f>
        <v>0</v>
      </c>
      <c r="BG689" s="145">
        <f>IF(N689="zákl. přenesená",J689,0)</f>
        <v>0</v>
      </c>
      <c r="BH689" s="145">
        <f>IF(N689="sníž. přenesená",J689,0)</f>
        <v>0</v>
      </c>
      <c r="BI689" s="145">
        <f>IF(N689="nulová",J689,0)</f>
        <v>0</v>
      </c>
      <c r="BJ689" s="16" t="s">
        <v>88</v>
      </c>
      <c r="BK689" s="145">
        <f>ROUND(I689*H689,2)</f>
        <v>0</v>
      </c>
      <c r="BL689" s="16" t="s">
        <v>188</v>
      </c>
      <c r="BM689" s="144" t="s">
        <v>1374</v>
      </c>
    </row>
    <row r="690" spans="2:65" s="13" customFormat="1">
      <c r="B690" s="159"/>
      <c r="D690" s="154" t="s">
        <v>259</v>
      </c>
      <c r="F690" s="161" t="s">
        <v>1375</v>
      </c>
      <c r="H690" s="162">
        <v>283.5</v>
      </c>
      <c r="L690" s="159"/>
      <c r="M690" s="163"/>
      <c r="T690" s="164"/>
      <c r="AT690" s="160" t="s">
        <v>259</v>
      </c>
      <c r="AU690" s="160" t="s">
        <v>88</v>
      </c>
      <c r="AV690" s="13" t="s">
        <v>88</v>
      </c>
      <c r="AW690" s="13" t="s">
        <v>3</v>
      </c>
      <c r="AX690" s="13" t="s">
        <v>80</v>
      </c>
      <c r="AY690" s="160" t="s">
        <v>157</v>
      </c>
    </row>
    <row r="691" spans="2:65" s="1" customFormat="1" ht="23.5" customHeight="1">
      <c r="B691" s="132"/>
      <c r="C691" s="133" t="s">
        <v>1376</v>
      </c>
      <c r="D691" s="133" t="s">
        <v>160</v>
      </c>
      <c r="E691" s="134" t="s">
        <v>1377</v>
      </c>
      <c r="F691" s="135" t="s">
        <v>1378</v>
      </c>
      <c r="G691" s="136" t="s">
        <v>306</v>
      </c>
      <c r="H691" s="137">
        <v>19</v>
      </c>
      <c r="I691" s="901"/>
      <c r="J691" s="138">
        <f>ROUND(I691*H691,2)</f>
        <v>0</v>
      </c>
      <c r="K691" s="139"/>
      <c r="L691" s="28"/>
      <c r="M691" s="140" t="s">
        <v>1</v>
      </c>
      <c r="N691" s="141" t="s">
        <v>38</v>
      </c>
      <c r="O691" s="142">
        <v>0.245</v>
      </c>
      <c r="P691" s="142">
        <f>O691*H691</f>
        <v>4.6550000000000002</v>
      </c>
      <c r="Q691" s="142">
        <v>1.16E-3</v>
      </c>
      <c r="R691" s="142">
        <f>Q691*H691</f>
        <v>2.2040000000000001E-2</v>
      </c>
      <c r="S691" s="142">
        <v>0</v>
      </c>
      <c r="T691" s="143">
        <f>S691*H691</f>
        <v>0</v>
      </c>
      <c r="AR691" s="144" t="s">
        <v>188</v>
      </c>
      <c r="AT691" s="144" t="s">
        <v>160</v>
      </c>
      <c r="AU691" s="144" t="s">
        <v>88</v>
      </c>
      <c r="AY691" s="16" t="s">
        <v>157</v>
      </c>
      <c r="BE691" s="145">
        <f>IF(N691="základní",J691,0)</f>
        <v>0</v>
      </c>
      <c r="BF691" s="145">
        <f>IF(N691="snížená",J691,0)</f>
        <v>0</v>
      </c>
      <c r="BG691" s="145">
        <f>IF(N691="zákl. přenesená",J691,0)</f>
        <v>0</v>
      </c>
      <c r="BH691" s="145">
        <f>IF(N691="sníž. přenesená",J691,0)</f>
        <v>0</v>
      </c>
      <c r="BI691" s="145">
        <f>IF(N691="nulová",J691,0)</f>
        <v>0</v>
      </c>
      <c r="BJ691" s="16" t="s">
        <v>88</v>
      </c>
      <c r="BK691" s="145">
        <f>ROUND(I691*H691,2)</f>
        <v>0</v>
      </c>
      <c r="BL691" s="16" t="s">
        <v>188</v>
      </c>
      <c r="BM691" s="144" t="s">
        <v>1379</v>
      </c>
    </row>
    <row r="692" spans="2:65" s="1" customFormat="1">
      <c r="B692" s="28"/>
      <c r="D692" s="150" t="s">
        <v>214</v>
      </c>
      <c r="F692" s="894" t="s">
        <v>1380</v>
      </c>
      <c r="L692" s="28"/>
      <c r="M692" s="152"/>
      <c r="T692" s="52"/>
      <c r="AT692" s="16" t="s">
        <v>214</v>
      </c>
      <c r="AU692" s="16" t="s">
        <v>88</v>
      </c>
    </row>
    <row r="693" spans="2:65" s="13" customFormat="1">
      <c r="B693" s="159"/>
      <c r="D693" s="154" t="s">
        <v>259</v>
      </c>
      <c r="E693" s="160" t="s">
        <v>1</v>
      </c>
      <c r="F693" s="161" t="s">
        <v>557</v>
      </c>
      <c r="H693" s="162">
        <v>19</v>
      </c>
      <c r="L693" s="159"/>
      <c r="M693" s="163"/>
      <c r="T693" s="164"/>
      <c r="AT693" s="160" t="s">
        <v>259</v>
      </c>
      <c r="AU693" s="160" t="s">
        <v>88</v>
      </c>
      <c r="AV693" s="13" t="s">
        <v>88</v>
      </c>
      <c r="AW693" s="13" t="s">
        <v>27</v>
      </c>
      <c r="AX693" s="13" t="s">
        <v>80</v>
      </c>
      <c r="AY693" s="160" t="s">
        <v>157</v>
      </c>
    </row>
    <row r="694" spans="2:65" s="1" customFormat="1" ht="16.399999999999999" customHeight="1">
      <c r="B694" s="132"/>
      <c r="C694" s="178" t="s">
        <v>1381</v>
      </c>
      <c r="D694" s="178" t="s">
        <v>557</v>
      </c>
      <c r="E694" s="179" t="s">
        <v>1382</v>
      </c>
      <c r="F694" s="180" t="s">
        <v>1383</v>
      </c>
      <c r="G694" s="181" t="s">
        <v>256</v>
      </c>
      <c r="H694" s="182">
        <v>5.3959999999999999</v>
      </c>
      <c r="I694" s="909"/>
      <c r="J694" s="183">
        <f>ROUND(I694*H694,2)</f>
        <v>0</v>
      </c>
      <c r="K694" s="184"/>
      <c r="L694" s="185"/>
      <c r="M694" s="186" t="s">
        <v>1</v>
      </c>
      <c r="N694" s="187" t="s">
        <v>38</v>
      </c>
      <c r="O694" s="142">
        <v>0</v>
      </c>
      <c r="P694" s="142">
        <f>O694*H694</f>
        <v>0</v>
      </c>
      <c r="Q694" s="142">
        <v>0.03</v>
      </c>
      <c r="R694" s="142">
        <f>Q694*H694</f>
        <v>0.16188</v>
      </c>
      <c r="S694" s="142">
        <v>0</v>
      </c>
      <c r="T694" s="143">
        <f>S694*H694</f>
        <v>0</v>
      </c>
      <c r="AR694" s="144" t="s">
        <v>735</v>
      </c>
      <c r="AT694" s="144" t="s">
        <v>557</v>
      </c>
      <c r="AU694" s="144" t="s">
        <v>88</v>
      </c>
      <c r="AY694" s="16" t="s">
        <v>157</v>
      </c>
      <c r="BE694" s="145">
        <f>IF(N694="základní",J694,0)</f>
        <v>0</v>
      </c>
      <c r="BF694" s="145">
        <f>IF(N694="snížená",J694,0)</f>
        <v>0</v>
      </c>
      <c r="BG694" s="145">
        <f>IF(N694="zákl. přenesená",J694,0)</f>
        <v>0</v>
      </c>
      <c r="BH694" s="145">
        <f>IF(N694="sníž. přenesená",J694,0)</f>
        <v>0</v>
      </c>
      <c r="BI694" s="145">
        <f>IF(N694="nulová",J694,0)</f>
        <v>0</v>
      </c>
      <c r="BJ694" s="16" t="s">
        <v>88</v>
      </c>
      <c r="BK694" s="145">
        <f>ROUND(I694*H694,2)</f>
        <v>0</v>
      </c>
      <c r="BL694" s="16" t="s">
        <v>188</v>
      </c>
      <c r="BM694" s="144" t="s">
        <v>1384</v>
      </c>
    </row>
    <row r="695" spans="2:65" s="13" customFormat="1">
      <c r="B695" s="159"/>
      <c r="D695" s="154" t="s">
        <v>259</v>
      </c>
      <c r="E695" s="160" t="s">
        <v>1</v>
      </c>
      <c r="F695" s="161" t="s">
        <v>557</v>
      </c>
      <c r="H695" s="162">
        <v>19</v>
      </c>
      <c r="L695" s="159"/>
      <c r="M695" s="163"/>
      <c r="T695" s="164"/>
      <c r="AT695" s="160" t="s">
        <v>259</v>
      </c>
      <c r="AU695" s="160" t="s">
        <v>88</v>
      </c>
      <c r="AV695" s="13" t="s">
        <v>88</v>
      </c>
      <c r="AW695" s="13" t="s">
        <v>27</v>
      </c>
      <c r="AX695" s="13" t="s">
        <v>80</v>
      </c>
      <c r="AY695" s="160" t="s">
        <v>157</v>
      </c>
    </row>
    <row r="696" spans="2:65" s="13" customFormat="1">
      <c r="B696" s="159"/>
      <c r="D696" s="154" t="s">
        <v>259</v>
      </c>
      <c r="F696" s="161" t="s">
        <v>1385</v>
      </c>
      <c r="H696" s="162">
        <v>5.3959999999999999</v>
      </c>
      <c r="L696" s="159"/>
      <c r="M696" s="163"/>
      <c r="T696" s="164"/>
      <c r="AT696" s="160" t="s">
        <v>259</v>
      </c>
      <c r="AU696" s="160" t="s">
        <v>88</v>
      </c>
      <c r="AV696" s="13" t="s">
        <v>88</v>
      </c>
      <c r="AW696" s="13" t="s">
        <v>3</v>
      </c>
      <c r="AX696" s="13" t="s">
        <v>80</v>
      </c>
      <c r="AY696" s="160" t="s">
        <v>157</v>
      </c>
    </row>
    <row r="697" spans="2:65" s="1" customFormat="1" ht="31.9" customHeight="1">
      <c r="B697" s="132"/>
      <c r="C697" s="133" t="s">
        <v>1386</v>
      </c>
      <c r="D697" s="133" t="s">
        <v>160</v>
      </c>
      <c r="E697" s="134" t="s">
        <v>1387</v>
      </c>
      <c r="F697" s="135" t="s">
        <v>1388</v>
      </c>
      <c r="G697" s="136" t="s">
        <v>306</v>
      </c>
      <c r="H697" s="137">
        <v>2.2000000000000002</v>
      </c>
      <c r="I697" s="901"/>
      <c r="J697" s="138">
        <f>ROUND(I697*H697,2)</f>
        <v>0</v>
      </c>
      <c r="K697" s="139"/>
      <c r="L697" s="28"/>
      <c r="M697" s="140" t="s">
        <v>1</v>
      </c>
      <c r="N697" s="141" t="s">
        <v>38</v>
      </c>
      <c r="O697" s="142">
        <v>0.27</v>
      </c>
      <c r="P697" s="142">
        <f>O697*H697</f>
        <v>0.59400000000000008</v>
      </c>
      <c r="Q697" s="142">
        <v>1.9000000000000001E-4</v>
      </c>
      <c r="R697" s="142">
        <f>Q697*H697</f>
        <v>4.1800000000000008E-4</v>
      </c>
      <c r="S697" s="142">
        <v>0</v>
      </c>
      <c r="T697" s="143">
        <f>S697*H697</f>
        <v>0</v>
      </c>
      <c r="AR697" s="144" t="s">
        <v>188</v>
      </c>
      <c r="AT697" s="144" t="s">
        <v>160</v>
      </c>
      <c r="AU697" s="144" t="s">
        <v>88</v>
      </c>
      <c r="AY697" s="16" t="s">
        <v>157</v>
      </c>
      <c r="BE697" s="145">
        <f>IF(N697="základní",J697,0)</f>
        <v>0</v>
      </c>
      <c r="BF697" s="145">
        <f>IF(N697="snížená",J697,0)</f>
        <v>0</v>
      </c>
      <c r="BG697" s="145">
        <f>IF(N697="zákl. přenesená",J697,0)</f>
        <v>0</v>
      </c>
      <c r="BH697" s="145">
        <f>IF(N697="sníž. přenesená",J697,0)</f>
        <v>0</v>
      </c>
      <c r="BI697" s="145">
        <f>IF(N697="nulová",J697,0)</f>
        <v>0</v>
      </c>
      <c r="BJ697" s="16" t="s">
        <v>88</v>
      </c>
      <c r="BK697" s="145">
        <f>ROUND(I697*H697,2)</f>
        <v>0</v>
      </c>
      <c r="BL697" s="16" t="s">
        <v>188</v>
      </c>
      <c r="BM697" s="144" t="s">
        <v>1389</v>
      </c>
    </row>
    <row r="698" spans="2:65" s="1" customFormat="1">
      <c r="B698" s="28"/>
      <c r="D698" s="150" t="s">
        <v>214</v>
      </c>
      <c r="F698" s="894" t="s">
        <v>1390</v>
      </c>
      <c r="L698" s="28"/>
      <c r="M698" s="152"/>
      <c r="T698" s="52"/>
      <c r="AT698" s="16" t="s">
        <v>214</v>
      </c>
      <c r="AU698" s="16" t="s">
        <v>88</v>
      </c>
    </row>
    <row r="699" spans="2:65" s="13" customFormat="1">
      <c r="B699" s="159"/>
      <c r="D699" s="154" t="s">
        <v>259</v>
      </c>
      <c r="E699" s="160" t="s">
        <v>1</v>
      </c>
      <c r="F699" s="161" t="s">
        <v>1391</v>
      </c>
      <c r="H699" s="162">
        <v>2.2000000000000002</v>
      </c>
      <c r="L699" s="159"/>
      <c r="M699" s="163"/>
      <c r="T699" s="164"/>
      <c r="AT699" s="160" t="s">
        <v>259</v>
      </c>
      <c r="AU699" s="160" t="s">
        <v>88</v>
      </c>
      <c r="AV699" s="13" t="s">
        <v>88</v>
      </c>
      <c r="AW699" s="13" t="s">
        <v>27</v>
      </c>
      <c r="AX699" s="13" t="s">
        <v>80</v>
      </c>
      <c r="AY699" s="160" t="s">
        <v>157</v>
      </c>
    </row>
    <row r="700" spans="2:65" s="1" customFormat="1" ht="23.5" customHeight="1">
      <c r="B700" s="132"/>
      <c r="C700" s="178" t="s">
        <v>1392</v>
      </c>
      <c r="D700" s="178" t="s">
        <v>557</v>
      </c>
      <c r="E700" s="179" t="s">
        <v>1393</v>
      </c>
      <c r="F700" s="180" t="s">
        <v>1394</v>
      </c>
      <c r="G700" s="181" t="s">
        <v>306</v>
      </c>
      <c r="H700" s="182">
        <v>2.31</v>
      </c>
      <c r="I700" s="909"/>
      <c r="J700" s="183">
        <f>ROUND(I700*H700,2)</f>
        <v>0</v>
      </c>
      <c r="K700" s="184"/>
      <c r="L700" s="185"/>
      <c r="M700" s="186" t="s">
        <v>1</v>
      </c>
      <c r="N700" s="187" t="s">
        <v>38</v>
      </c>
      <c r="O700" s="142">
        <v>0</v>
      </c>
      <c r="P700" s="142">
        <f>O700*H700</f>
        <v>0</v>
      </c>
      <c r="Q700" s="142">
        <v>3.0000000000000001E-3</v>
      </c>
      <c r="R700" s="142">
        <f>Q700*H700</f>
        <v>6.9300000000000004E-3</v>
      </c>
      <c r="S700" s="142">
        <v>0</v>
      </c>
      <c r="T700" s="143">
        <f>S700*H700</f>
        <v>0</v>
      </c>
      <c r="AR700" s="144" t="s">
        <v>735</v>
      </c>
      <c r="AT700" s="144" t="s">
        <v>557</v>
      </c>
      <c r="AU700" s="144" t="s">
        <v>88</v>
      </c>
      <c r="AY700" s="16" t="s">
        <v>157</v>
      </c>
      <c r="BE700" s="145">
        <f>IF(N700="základní",J700,0)</f>
        <v>0</v>
      </c>
      <c r="BF700" s="145">
        <f>IF(N700="snížená",J700,0)</f>
        <v>0</v>
      </c>
      <c r="BG700" s="145">
        <f>IF(N700="zákl. přenesená",J700,0)</f>
        <v>0</v>
      </c>
      <c r="BH700" s="145">
        <f>IF(N700="sníž. přenesená",J700,0)</f>
        <v>0</v>
      </c>
      <c r="BI700" s="145">
        <f>IF(N700="nulová",J700,0)</f>
        <v>0</v>
      </c>
      <c r="BJ700" s="16" t="s">
        <v>88</v>
      </c>
      <c r="BK700" s="145">
        <f>ROUND(I700*H700,2)</f>
        <v>0</v>
      </c>
      <c r="BL700" s="16" t="s">
        <v>188</v>
      </c>
      <c r="BM700" s="144" t="s">
        <v>1395</v>
      </c>
    </row>
    <row r="701" spans="2:65" s="13" customFormat="1">
      <c r="B701" s="159"/>
      <c r="D701" s="154" t="s">
        <v>259</v>
      </c>
      <c r="F701" s="161" t="s">
        <v>1396</v>
      </c>
      <c r="H701" s="162">
        <v>2.31</v>
      </c>
      <c r="L701" s="159"/>
      <c r="M701" s="163"/>
      <c r="T701" s="164"/>
      <c r="AT701" s="160" t="s">
        <v>259</v>
      </c>
      <c r="AU701" s="160" t="s">
        <v>88</v>
      </c>
      <c r="AV701" s="13" t="s">
        <v>88</v>
      </c>
      <c r="AW701" s="13" t="s">
        <v>3</v>
      </c>
      <c r="AX701" s="13" t="s">
        <v>80</v>
      </c>
      <c r="AY701" s="160" t="s">
        <v>157</v>
      </c>
    </row>
    <row r="702" spans="2:65" s="1" customFormat="1" ht="23.5" customHeight="1">
      <c r="B702" s="132"/>
      <c r="C702" s="133" t="s">
        <v>1397</v>
      </c>
      <c r="D702" s="133" t="s">
        <v>160</v>
      </c>
      <c r="E702" s="134" t="s">
        <v>1398</v>
      </c>
      <c r="F702" s="135" t="s">
        <v>1399</v>
      </c>
      <c r="G702" s="136" t="s">
        <v>306</v>
      </c>
      <c r="H702" s="137">
        <v>135.696</v>
      </c>
      <c r="I702" s="901"/>
      <c r="J702" s="138">
        <f>ROUND(I702*H702,2)</f>
        <v>0</v>
      </c>
      <c r="K702" s="139"/>
      <c r="L702" s="28"/>
      <c r="M702" s="140" t="s">
        <v>1</v>
      </c>
      <c r="N702" s="141" t="s">
        <v>38</v>
      </c>
      <c r="O702" s="142">
        <v>2.5000000000000001E-2</v>
      </c>
      <c r="P702" s="142">
        <f>O702*H702</f>
        <v>3.3924000000000003</v>
      </c>
      <c r="Q702" s="142">
        <v>0</v>
      </c>
      <c r="R702" s="142">
        <f>Q702*H702</f>
        <v>0</v>
      </c>
      <c r="S702" s="142">
        <v>0</v>
      </c>
      <c r="T702" s="143">
        <f>S702*H702</f>
        <v>0</v>
      </c>
      <c r="AR702" s="144" t="s">
        <v>188</v>
      </c>
      <c r="AT702" s="144" t="s">
        <v>160</v>
      </c>
      <c r="AU702" s="144" t="s">
        <v>88</v>
      </c>
      <c r="AY702" s="16" t="s">
        <v>157</v>
      </c>
      <c r="BE702" s="145">
        <f>IF(N702="základní",J702,0)</f>
        <v>0</v>
      </c>
      <c r="BF702" s="145">
        <f>IF(N702="snížená",J702,0)</f>
        <v>0</v>
      </c>
      <c r="BG702" s="145">
        <f>IF(N702="zákl. přenesená",J702,0)</f>
        <v>0</v>
      </c>
      <c r="BH702" s="145">
        <f>IF(N702="sníž. přenesená",J702,0)</f>
        <v>0</v>
      </c>
      <c r="BI702" s="145">
        <f>IF(N702="nulová",J702,0)</f>
        <v>0</v>
      </c>
      <c r="BJ702" s="16" t="s">
        <v>88</v>
      </c>
      <c r="BK702" s="145">
        <f>ROUND(I702*H702,2)</f>
        <v>0</v>
      </c>
      <c r="BL702" s="16" t="s">
        <v>188</v>
      </c>
      <c r="BM702" s="144" t="s">
        <v>1400</v>
      </c>
    </row>
    <row r="703" spans="2:65" s="1" customFormat="1">
      <c r="B703" s="28"/>
      <c r="D703" s="150" t="s">
        <v>214</v>
      </c>
      <c r="F703" s="894" t="s">
        <v>1401</v>
      </c>
      <c r="L703" s="28"/>
      <c r="M703" s="152"/>
      <c r="T703" s="52"/>
      <c r="AT703" s="16" t="s">
        <v>214</v>
      </c>
      <c r="AU703" s="16" t="s">
        <v>88</v>
      </c>
    </row>
    <row r="704" spans="2:65" s="13" customFormat="1">
      <c r="B704" s="159"/>
      <c r="D704" s="154" t="s">
        <v>259</v>
      </c>
      <c r="E704" s="160" t="s">
        <v>1</v>
      </c>
      <c r="F704" s="161" t="s">
        <v>1087</v>
      </c>
      <c r="H704" s="162">
        <v>135.696</v>
      </c>
      <c r="L704" s="159"/>
      <c r="M704" s="163"/>
      <c r="T704" s="164"/>
      <c r="AT704" s="160" t="s">
        <v>259</v>
      </c>
      <c r="AU704" s="160" t="s">
        <v>88</v>
      </c>
      <c r="AV704" s="13" t="s">
        <v>88</v>
      </c>
      <c r="AW704" s="13" t="s">
        <v>27</v>
      </c>
      <c r="AX704" s="13" t="s">
        <v>80</v>
      </c>
      <c r="AY704" s="160" t="s">
        <v>157</v>
      </c>
    </row>
    <row r="705" spans="2:65" s="1" customFormat="1" ht="23.5" customHeight="1">
      <c r="B705" s="132"/>
      <c r="C705" s="178" t="s">
        <v>564</v>
      </c>
      <c r="D705" s="178" t="s">
        <v>557</v>
      </c>
      <c r="E705" s="179" t="s">
        <v>1402</v>
      </c>
      <c r="F705" s="180" t="s">
        <v>1403</v>
      </c>
      <c r="G705" s="181" t="s">
        <v>306</v>
      </c>
      <c r="H705" s="182">
        <v>158.154</v>
      </c>
      <c r="I705" s="909"/>
      <c r="J705" s="183">
        <f>ROUND(I705*H705,2)</f>
        <v>0</v>
      </c>
      <c r="K705" s="184"/>
      <c r="L705" s="185"/>
      <c r="M705" s="186" t="s">
        <v>1</v>
      </c>
      <c r="N705" s="187" t="s">
        <v>38</v>
      </c>
      <c r="O705" s="142">
        <v>0</v>
      </c>
      <c r="P705" s="142">
        <f>O705*H705</f>
        <v>0</v>
      </c>
      <c r="Q705" s="142">
        <v>6.0999999999999997E-4</v>
      </c>
      <c r="R705" s="142">
        <f>Q705*H705</f>
        <v>9.6473939999999994E-2</v>
      </c>
      <c r="S705" s="142">
        <v>0</v>
      </c>
      <c r="T705" s="143">
        <f>S705*H705</f>
        <v>0</v>
      </c>
      <c r="AR705" s="144" t="s">
        <v>735</v>
      </c>
      <c r="AT705" s="144" t="s">
        <v>557</v>
      </c>
      <c r="AU705" s="144" t="s">
        <v>88</v>
      </c>
      <c r="AY705" s="16" t="s">
        <v>157</v>
      </c>
      <c r="BE705" s="145">
        <f>IF(N705="základní",J705,0)</f>
        <v>0</v>
      </c>
      <c r="BF705" s="145">
        <f>IF(N705="snížená",J705,0)</f>
        <v>0</v>
      </c>
      <c r="BG705" s="145">
        <f>IF(N705="zákl. přenesená",J705,0)</f>
        <v>0</v>
      </c>
      <c r="BH705" s="145">
        <f>IF(N705="sníž. přenesená",J705,0)</f>
        <v>0</v>
      </c>
      <c r="BI705" s="145">
        <f>IF(N705="nulová",J705,0)</f>
        <v>0</v>
      </c>
      <c r="BJ705" s="16" t="s">
        <v>88</v>
      </c>
      <c r="BK705" s="145">
        <f>ROUND(I705*H705,2)</f>
        <v>0</v>
      </c>
      <c r="BL705" s="16" t="s">
        <v>188</v>
      </c>
      <c r="BM705" s="144" t="s">
        <v>1404</v>
      </c>
    </row>
    <row r="706" spans="2:65" s="13" customFormat="1">
      <c r="B706" s="159"/>
      <c r="D706" s="154" t="s">
        <v>259</v>
      </c>
      <c r="F706" s="161" t="s">
        <v>1405</v>
      </c>
      <c r="H706" s="162">
        <v>158.154</v>
      </c>
      <c r="L706" s="159"/>
      <c r="M706" s="163"/>
      <c r="T706" s="164"/>
      <c r="AT706" s="160" t="s">
        <v>259</v>
      </c>
      <c r="AU706" s="160" t="s">
        <v>88</v>
      </c>
      <c r="AV706" s="13" t="s">
        <v>88</v>
      </c>
      <c r="AW706" s="13" t="s">
        <v>3</v>
      </c>
      <c r="AX706" s="13" t="s">
        <v>80</v>
      </c>
      <c r="AY706" s="160" t="s">
        <v>157</v>
      </c>
    </row>
    <row r="707" spans="2:65" s="1" customFormat="1" ht="31.9" customHeight="1">
      <c r="B707" s="132"/>
      <c r="C707" s="133" t="s">
        <v>1406</v>
      </c>
      <c r="D707" s="133" t="s">
        <v>160</v>
      </c>
      <c r="E707" s="134" t="s">
        <v>1407</v>
      </c>
      <c r="F707" s="135" t="s">
        <v>1408</v>
      </c>
      <c r="G707" s="136" t="s">
        <v>276</v>
      </c>
      <c r="H707" s="137">
        <v>3.9319999999999999</v>
      </c>
      <c r="I707" s="901"/>
      <c r="J707" s="138">
        <f>ROUND(I707*H707,2)</f>
        <v>0</v>
      </c>
      <c r="K707" s="139"/>
      <c r="L707" s="28"/>
      <c r="M707" s="140" t="s">
        <v>1</v>
      </c>
      <c r="N707" s="141" t="s">
        <v>38</v>
      </c>
      <c r="O707" s="142">
        <v>5.1920000000000002</v>
      </c>
      <c r="P707" s="142">
        <f>O707*H707</f>
        <v>20.414944000000002</v>
      </c>
      <c r="Q707" s="142">
        <v>0</v>
      </c>
      <c r="R707" s="142">
        <f>Q707*H707</f>
        <v>0</v>
      </c>
      <c r="S707" s="142">
        <v>0</v>
      </c>
      <c r="T707" s="143">
        <f>S707*H707</f>
        <v>0</v>
      </c>
      <c r="AR707" s="144" t="s">
        <v>188</v>
      </c>
      <c r="AT707" s="144" t="s">
        <v>160</v>
      </c>
      <c r="AU707" s="144" t="s">
        <v>88</v>
      </c>
      <c r="AY707" s="16" t="s">
        <v>157</v>
      </c>
      <c r="BE707" s="145">
        <f>IF(N707="základní",J707,0)</f>
        <v>0</v>
      </c>
      <c r="BF707" s="145">
        <f>IF(N707="snížená",J707,0)</f>
        <v>0</v>
      </c>
      <c r="BG707" s="145">
        <f>IF(N707="zákl. přenesená",J707,0)</f>
        <v>0</v>
      </c>
      <c r="BH707" s="145">
        <f>IF(N707="sníž. přenesená",J707,0)</f>
        <v>0</v>
      </c>
      <c r="BI707" s="145">
        <f>IF(N707="nulová",J707,0)</f>
        <v>0</v>
      </c>
      <c r="BJ707" s="16" t="s">
        <v>88</v>
      </c>
      <c r="BK707" s="145">
        <f>ROUND(I707*H707,2)</f>
        <v>0</v>
      </c>
      <c r="BL707" s="16" t="s">
        <v>188</v>
      </c>
      <c r="BM707" s="144" t="s">
        <v>1409</v>
      </c>
    </row>
    <row r="708" spans="2:65" s="1" customFormat="1">
      <c r="B708" s="28"/>
      <c r="D708" s="150" t="s">
        <v>214</v>
      </c>
      <c r="F708" s="894" t="s">
        <v>1410</v>
      </c>
      <c r="L708" s="28"/>
      <c r="M708" s="152"/>
      <c r="T708" s="52"/>
      <c r="AT708" s="16" t="s">
        <v>214</v>
      </c>
      <c r="AU708" s="16" t="s">
        <v>88</v>
      </c>
    </row>
    <row r="709" spans="2:65" s="11" customFormat="1" ht="22.9" customHeight="1">
      <c r="B709" s="121"/>
      <c r="D709" s="122" t="s">
        <v>71</v>
      </c>
      <c r="E709" s="130" t="s">
        <v>1411</v>
      </c>
      <c r="F709" s="130" t="s">
        <v>1412</v>
      </c>
      <c r="J709" s="131">
        <f>BK709</f>
        <v>0</v>
      </c>
      <c r="L709" s="121"/>
      <c r="M709" s="125"/>
      <c r="P709" s="126">
        <f>SUM(P710:P714)</f>
        <v>11.289</v>
      </c>
      <c r="R709" s="126">
        <f>SUM(R710:R714)</f>
        <v>0.18062400000000001</v>
      </c>
      <c r="T709" s="127">
        <f>SUM(T710:T714)</f>
        <v>0</v>
      </c>
      <c r="AR709" s="122" t="s">
        <v>88</v>
      </c>
      <c r="AT709" s="128" t="s">
        <v>71</v>
      </c>
      <c r="AU709" s="128" t="s">
        <v>80</v>
      </c>
      <c r="AY709" s="122" t="s">
        <v>157</v>
      </c>
      <c r="BK709" s="129">
        <f>SUM(BK710:BK714)</f>
        <v>0</v>
      </c>
    </row>
    <row r="710" spans="2:65" s="1" customFormat="1" ht="23.5" customHeight="1">
      <c r="B710" s="132"/>
      <c r="C710" s="133" t="s">
        <v>1413</v>
      </c>
      <c r="D710" s="133" t="s">
        <v>160</v>
      </c>
      <c r="E710" s="134" t="s">
        <v>1414</v>
      </c>
      <c r="F710" s="135" t="s">
        <v>1415</v>
      </c>
      <c r="G710" s="136" t="s">
        <v>306</v>
      </c>
      <c r="H710" s="137">
        <v>15.9</v>
      </c>
      <c r="I710" s="901"/>
      <c r="J710" s="138">
        <f>ROUND(I710*H710,2)</f>
        <v>0</v>
      </c>
      <c r="K710" s="139"/>
      <c r="L710" s="28"/>
      <c r="M710" s="140" t="s">
        <v>1</v>
      </c>
      <c r="N710" s="141" t="s">
        <v>38</v>
      </c>
      <c r="O710" s="142">
        <v>0.71</v>
      </c>
      <c r="P710" s="142">
        <f>O710*H710</f>
        <v>11.289</v>
      </c>
      <c r="Q710" s="142">
        <v>1.136E-2</v>
      </c>
      <c r="R710" s="142">
        <f>Q710*H710</f>
        <v>0.18062400000000001</v>
      </c>
      <c r="S710" s="142">
        <v>0</v>
      </c>
      <c r="T710" s="143">
        <f>S710*H710</f>
        <v>0</v>
      </c>
      <c r="AR710" s="144" t="s">
        <v>188</v>
      </c>
      <c r="AT710" s="144" t="s">
        <v>160</v>
      </c>
      <c r="AU710" s="144" t="s">
        <v>88</v>
      </c>
      <c r="AY710" s="16" t="s">
        <v>157</v>
      </c>
      <c r="BE710" s="145">
        <f>IF(N710="základní",J710,0)</f>
        <v>0</v>
      </c>
      <c r="BF710" s="145">
        <f>IF(N710="snížená",J710,0)</f>
        <v>0</v>
      </c>
      <c r="BG710" s="145">
        <f>IF(N710="zákl. přenesená",J710,0)</f>
        <v>0</v>
      </c>
      <c r="BH710" s="145">
        <f>IF(N710="sníž. přenesená",J710,0)</f>
        <v>0</v>
      </c>
      <c r="BI710" s="145">
        <f>IF(N710="nulová",J710,0)</f>
        <v>0</v>
      </c>
      <c r="BJ710" s="16" t="s">
        <v>88</v>
      </c>
      <c r="BK710" s="145">
        <f>ROUND(I710*H710,2)</f>
        <v>0</v>
      </c>
      <c r="BL710" s="16" t="s">
        <v>188</v>
      </c>
      <c r="BM710" s="144" t="s">
        <v>1416</v>
      </c>
    </row>
    <row r="711" spans="2:65" s="1" customFormat="1">
      <c r="B711" s="28"/>
      <c r="D711" s="150" t="s">
        <v>214</v>
      </c>
      <c r="F711" s="894" t="s">
        <v>1417</v>
      </c>
      <c r="L711" s="28"/>
      <c r="M711" s="152"/>
      <c r="T711" s="52"/>
      <c r="AT711" s="16" t="s">
        <v>214</v>
      </c>
      <c r="AU711" s="16" t="s">
        <v>88</v>
      </c>
    </row>
    <row r="712" spans="2:65" s="13" customFormat="1">
      <c r="B712" s="159"/>
      <c r="D712" s="154" t="s">
        <v>259</v>
      </c>
      <c r="E712" s="160" t="s">
        <v>1</v>
      </c>
      <c r="F712" s="161" t="s">
        <v>1418</v>
      </c>
      <c r="H712" s="162">
        <v>4.4000000000000004</v>
      </c>
      <c r="L712" s="159"/>
      <c r="M712" s="163"/>
      <c r="T712" s="164"/>
      <c r="AT712" s="160" t="s">
        <v>259</v>
      </c>
      <c r="AU712" s="160" t="s">
        <v>88</v>
      </c>
      <c r="AV712" s="13" t="s">
        <v>88</v>
      </c>
      <c r="AW712" s="13" t="s">
        <v>27</v>
      </c>
      <c r="AX712" s="13" t="s">
        <v>72</v>
      </c>
      <c r="AY712" s="160" t="s">
        <v>157</v>
      </c>
    </row>
    <row r="713" spans="2:65" s="13" customFormat="1">
      <c r="B713" s="159"/>
      <c r="D713" s="154" t="s">
        <v>259</v>
      </c>
      <c r="E713" s="160" t="s">
        <v>1</v>
      </c>
      <c r="F713" s="161" t="s">
        <v>1419</v>
      </c>
      <c r="H713" s="162">
        <v>11.5</v>
      </c>
      <c r="L713" s="159"/>
      <c r="M713" s="163"/>
      <c r="T713" s="164"/>
      <c r="AT713" s="160" t="s">
        <v>259</v>
      </c>
      <c r="AU713" s="160" t="s">
        <v>88</v>
      </c>
      <c r="AV713" s="13" t="s">
        <v>88</v>
      </c>
      <c r="AW713" s="13" t="s">
        <v>27</v>
      </c>
      <c r="AX713" s="13" t="s">
        <v>72</v>
      </c>
      <c r="AY713" s="160" t="s">
        <v>157</v>
      </c>
    </row>
    <row r="714" spans="2:65" s="14" customFormat="1">
      <c r="B714" s="165"/>
      <c r="D714" s="154" t="s">
        <v>259</v>
      </c>
      <c r="E714" s="166" t="s">
        <v>1</v>
      </c>
      <c r="F714" s="167" t="s">
        <v>265</v>
      </c>
      <c r="H714" s="168">
        <v>15.9</v>
      </c>
      <c r="L714" s="165"/>
      <c r="M714" s="169"/>
      <c r="T714" s="170"/>
      <c r="AT714" s="166" t="s">
        <v>259</v>
      </c>
      <c r="AU714" s="166" t="s">
        <v>88</v>
      </c>
      <c r="AV714" s="14" t="s">
        <v>164</v>
      </c>
      <c r="AW714" s="14" t="s">
        <v>27</v>
      </c>
      <c r="AX714" s="14" t="s">
        <v>80</v>
      </c>
      <c r="AY714" s="166" t="s">
        <v>157</v>
      </c>
    </row>
    <row r="715" spans="2:65" s="11" customFormat="1" ht="22.9" customHeight="1">
      <c r="B715" s="121"/>
      <c r="D715" s="122" t="s">
        <v>71</v>
      </c>
      <c r="E715" s="130" t="s">
        <v>1420</v>
      </c>
      <c r="F715" s="130" t="s">
        <v>1421</v>
      </c>
      <c r="J715" s="131">
        <f>BK715</f>
        <v>0</v>
      </c>
      <c r="L715" s="121"/>
      <c r="M715" s="125"/>
      <c r="P715" s="126">
        <f>SUM(P716:P723)</f>
        <v>99.692949999999996</v>
      </c>
      <c r="R715" s="126">
        <f>SUM(R716:R723)</f>
        <v>0.67441139999999999</v>
      </c>
      <c r="T715" s="127">
        <f>SUM(T716:T723)</f>
        <v>0</v>
      </c>
      <c r="AR715" s="122" t="s">
        <v>88</v>
      </c>
      <c r="AT715" s="128" t="s">
        <v>71</v>
      </c>
      <c r="AU715" s="128" t="s">
        <v>80</v>
      </c>
      <c r="AY715" s="122" t="s">
        <v>157</v>
      </c>
      <c r="BK715" s="129">
        <f>SUM(BK716:BK723)</f>
        <v>0</v>
      </c>
    </row>
    <row r="716" spans="2:65" s="1" customFormat="1" ht="31.9" customHeight="1">
      <c r="B716" s="132"/>
      <c r="C716" s="133" t="s">
        <v>1422</v>
      </c>
      <c r="D716" s="133" t="s">
        <v>160</v>
      </c>
      <c r="E716" s="134" t="s">
        <v>1423</v>
      </c>
      <c r="F716" s="135" t="s">
        <v>1424</v>
      </c>
      <c r="G716" s="136" t="s">
        <v>306</v>
      </c>
      <c r="H716" s="137">
        <v>133.02000000000001</v>
      </c>
      <c r="I716" s="901"/>
      <c r="J716" s="138">
        <f>ROUND(I716*H716,2)</f>
        <v>0</v>
      </c>
      <c r="K716" s="139"/>
      <c r="L716" s="28"/>
      <c r="M716" s="140" t="s">
        <v>1</v>
      </c>
      <c r="N716" s="141" t="s">
        <v>38</v>
      </c>
      <c r="O716" s="142">
        <v>0.72799999999999998</v>
      </c>
      <c r="P716" s="142">
        <f>O716*H716</f>
        <v>96.838560000000001</v>
      </c>
      <c r="Q716" s="142">
        <v>1.17E-3</v>
      </c>
      <c r="R716" s="142">
        <f>Q716*H716</f>
        <v>0.15563340000000001</v>
      </c>
      <c r="S716" s="142">
        <v>0</v>
      </c>
      <c r="T716" s="143">
        <f>S716*H716</f>
        <v>0</v>
      </c>
      <c r="AR716" s="144" t="s">
        <v>188</v>
      </c>
      <c r="AT716" s="144" t="s">
        <v>160</v>
      </c>
      <c r="AU716" s="144" t="s">
        <v>88</v>
      </c>
      <c r="AY716" s="16" t="s">
        <v>157</v>
      </c>
      <c r="BE716" s="145">
        <f>IF(N716="základní",J716,0)</f>
        <v>0</v>
      </c>
      <c r="BF716" s="145">
        <f>IF(N716="snížená",J716,0)</f>
        <v>0</v>
      </c>
      <c r="BG716" s="145">
        <f>IF(N716="zákl. přenesená",J716,0)</f>
        <v>0</v>
      </c>
      <c r="BH716" s="145">
        <f>IF(N716="sníž. přenesená",J716,0)</f>
        <v>0</v>
      </c>
      <c r="BI716" s="145">
        <f>IF(N716="nulová",J716,0)</f>
        <v>0</v>
      </c>
      <c r="BJ716" s="16" t="s">
        <v>88</v>
      </c>
      <c r="BK716" s="145">
        <f>ROUND(I716*H716,2)</f>
        <v>0</v>
      </c>
      <c r="BL716" s="16" t="s">
        <v>188</v>
      </c>
      <c r="BM716" s="144" t="s">
        <v>1425</v>
      </c>
    </row>
    <row r="717" spans="2:65" s="1" customFormat="1">
      <c r="B717" s="28"/>
      <c r="D717" s="150" t="s">
        <v>214</v>
      </c>
      <c r="F717" s="894" t="s">
        <v>1426</v>
      </c>
      <c r="L717" s="28"/>
      <c r="M717" s="152"/>
      <c r="T717" s="52"/>
      <c r="AT717" s="16" t="s">
        <v>214</v>
      </c>
      <c r="AU717" s="16" t="s">
        <v>88</v>
      </c>
    </row>
    <row r="718" spans="2:65" s="13" customFormat="1">
      <c r="B718" s="159"/>
      <c r="D718" s="154" t="s">
        <v>259</v>
      </c>
      <c r="E718" s="160" t="s">
        <v>1</v>
      </c>
      <c r="F718" s="161" t="s">
        <v>1427</v>
      </c>
      <c r="H718" s="162">
        <v>120.82</v>
      </c>
      <c r="L718" s="159"/>
      <c r="M718" s="163"/>
      <c r="T718" s="164"/>
      <c r="AT718" s="160" t="s">
        <v>259</v>
      </c>
      <c r="AU718" s="160" t="s">
        <v>88</v>
      </c>
      <c r="AV718" s="13" t="s">
        <v>88</v>
      </c>
      <c r="AW718" s="13" t="s">
        <v>27</v>
      </c>
      <c r="AX718" s="13" t="s">
        <v>72</v>
      </c>
      <c r="AY718" s="160" t="s">
        <v>157</v>
      </c>
    </row>
    <row r="719" spans="2:65" s="13" customFormat="1">
      <c r="B719" s="159"/>
      <c r="D719" s="154" t="s">
        <v>259</v>
      </c>
      <c r="E719" s="160" t="s">
        <v>1</v>
      </c>
      <c r="F719" s="161" t="s">
        <v>1428</v>
      </c>
      <c r="H719" s="162">
        <v>12.2</v>
      </c>
      <c r="L719" s="159"/>
      <c r="M719" s="163"/>
      <c r="T719" s="164"/>
      <c r="AT719" s="160" t="s">
        <v>259</v>
      </c>
      <c r="AU719" s="160" t="s">
        <v>88</v>
      </c>
      <c r="AV719" s="13" t="s">
        <v>88</v>
      </c>
      <c r="AW719" s="13" t="s">
        <v>27</v>
      </c>
      <c r="AX719" s="13" t="s">
        <v>72</v>
      </c>
      <c r="AY719" s="160" t="s">
        <v>157</v>
      </c>
    </row>
    <row r="720" spans="2:65" s="14" customFormat="1">
      <c r="B720" s="165"/>
      <c r="D720" s="154" t="s">
        <v>259</v>
      </c>
      <c r="E720" s="166" t="s">
        <v>1</v>
      </c>
      <c r="F720" s="167" t="s">
        <v>265</v>
      </c>
      <c r="H720" s="168">
        <v>133.02000000000001</v>
      </c>
      <c r="L720" s="165"/>
      <c r="M720" s="169"/>
      <c r="T720" s="170"/>
      <c r="AT720" s="166" t="s">
        <v>259</v>
      </c>
      <c r="AU720" s="166" t="s">
        <v>88</v>
      </c>
      <c r="AV720" s="14" t="s">
        <v>164</v>
      </c>
      <c r="AW720" s="14" t="s">
        <v>27</v>
      </c>
      <c r="AX720" s="14" t="s">
        <v>80</v>
      </c>
      <c r="AY720" s="166" t="s">
        <v>157</v>
      </c>
    </row>
    <row r="721" spans="2:65" s="1" customFormat="1" ht="36.75" customHeight="1">
      <c r="B721" s="132"/>
      <c r="C721" s="178" t="s">
        <v>1429</v>
      </c>
      <c r="D721" s="178" t="s">
        <v>557</v>
      </c>
      <c r="E721" s="179" t="s">
        <v>1430</v>
      </c>
      <c r="F721" s="180" t="s">
        <v>1431</v>
      </c>
      <c r="G721" s="181" t="s">
        <v>306</v>
      </c>
      <c r="H721" s="182">
        <v>133.02000000000001</v>
      </c>
      <c r="I721" s="909"/>
      <c r="J721" s="183">
        <f>ROUND(I721*H721,2)</f>
        <v>0</v>
      </c>
      <c r="K721" s="184"/>
      <c r="L721" s="185"/>
      <c r="M721" s="186" t="s">
        <v>1</v>
      </c>
      <c r="N721" s="187" t="s">
        <v>38</v>
      </c>
      <c r="O721" s="142">
        <v>0</v>
      </c>
      <c r="P721" s="142">
        <f>O721*H721</f>
        <v>0</v>
      </c>
      <c r="Q721" s="142">
        <v>3.8999999999999998E-3</v>
      </c>
      <c r="R721" s="142">
        <f>Q721*H721</f>
        <v>0.51877799999999996</v>
      </c>
      <c r="S721" s="142">
        <v>0</v>
      </c>
      <c r="T721" s="143">
        <f>S721*H721</f>
        <v>0</v>
      </c>
      <c r="AR721" s="144" t="s">
        <v>735</v>
      </c>
      <c r="AT721" s="144" t="s">
        <v>557</v>
      </c>
      <c r="AU721" s="144" t="s">
        <v>88</v>
      </c>
      <c r="AY721" s="16" t="s">
        <v>157</v>
      </c>
      <c r="BE721" s="145">
        <f>IF(N721="základní",J721,0)</f>
        <v>0</v>
      </c>
      <c r="BF721" s="145">
        <f>IF(N721="snížená",J721,0)</f>
        <v>0</v>
      </c>
      <c r="BG721" s="145">
        <f>IF(N721="zákl. přenesená",J721,0)</f>
        <v>0</v>
      </c>
      <c r="BH721" s="145">
        <f>IF(N721="sníž. přenesená",J721,0)</f>
        <v>0</v>
      </c>
      <c r="BI721" s="145">
        <f>IF(N721="nulová",J721,0)</f>
        <v>0</v>
      </c>
      <c r="BJ721" s="16" t="s">
        <v>88</v>
      </c>
      <c r="BK721" s="145">
        <f>ROUND(I721*H721,2)</f>
        <v>0</v>
      </c>
      <c r="BL721" s="16" t="s">
        <v>188</v>
      </c>
      <c r="BM721" s="144" t="s">
        <v>1432</v>
      </c>
    </row>
    <row r="722" spans="2:65" s="1" customFormat="1" ht="31.9" customHeight="1">
      <c r="B722" s="132"/>
      <c r="C722" s="133" t="s">
        <v>553</v>
      </c>
      <c r="D722" s="133" t="s">
        <v>160</v>
      </c>
      <c r="E722" s="134" t="s">
        <v>1433</v>
      </c>
      <c r="F722" s="135" t="s">
        <v>1434</v>
      </c>
      <c r="G722" s="136" t="s">
        <v>276</v>
      </c>
      <c r="H722" s="137">
        <v>0.67400000000000004</v>
      </c>
      <c r="I722" s="901"/>
      <c r="J722" s="138">
        <f>ROUND(I722*H722,2)</f>
        <v>0</v>
      </c>
      <c r="K722" s="139"/>
      <c r="L722" s="28"/>
      <c r="M722" s="140" t="s">
        <v>1</v>
      </c>
      <c r="N722" s="141" t="s">
        <v>38</v>
      </c>
      <c r="O722" s="142">
        <v>4.2350000000000003</v>
      </c>
      <c r="P722" s="142">
        <f>O722*H722</f>
        <v>2.8543900000000004</v>
      </c>
      <c r="Q722" s="142">
        <v>0</v>
      </c>
      <c r="R722" s="142">
        <f>Q722*H722</f>
        <v>0</v>
      </c>
      <c r="S722" s="142">
        <v>0</v>
      </c>
      <c r="T722" s="143">
        <f>S722*H722</f>
        <v>0</v>
      </c>
      <c r="AR722" s="144" t="s">
        <v>188</v>
      </c>
      <c r="AT722" s="144" t="s">
        <v>160</v>
      </c>
      <c r="AU722" s="144" t="s">
        <v>88</v>
      </c>
      <c r="AY722" s="16" t="s">
        <v>157</v>
      </c>
      <c r="BE722" s="145">
        <f>IF(N722="základní",J722,0)</f>
        <v>0</v>
      </c>
      <c r="BF722" s="145">
        <f>IF(N722="snížená",J722,0)</f>
        <v>0</v>
      </c>
      <c r="BG722" s="145">
        <f>IF(N722="zákl. přenesená",J722,0)</f>
        <v>0</v>
      </c>
      <c r="BH722" s="145">
        <f>IF(N722="sníž. přenesená",J722,0)</f>
        <v>0</v>
      </c>
      <c r="BI722" s="145">
        <f>IF(N722="nulová",J722,0)</f>
        <v>0</v>
      </c>
      <c r="BJ722" s="16" t="s">
        <v>88</v>
      </c>
      <c r="BK722" s="145">
        <f>ROUND(I722*H722,2)</f>
        <v>0</v>
      </c>
      <c r="BL722" s="16" t="s">
        <v>188</v>
      </c>
      <c r="BM722" s="144" t="s">
        <v>1435</v>
      </c>
    </row>
    <row r="723" spans="2:65" s="1" customFormat="1">
      <c r="B723" s="28"/>
      <c r="D723" s="150" t="s">
        <v>214</v>
      </c>
      <c r="F723" s="894" t="s">
        <v>1436</v>
      </c>
      <c r="L723" s="28"/>
      <c r="M723" s="152"/>
      <c r="T723" s="52"/>
      <c r="AT723" s="16" t="s">
        <v>214</v>
      </c>
      <c r="AU723" s="16" t="s">
        <v>88</v>
      </c>
    </row>
    <row r="724" spans="2:65" s="11" customFormat="1" ht="22.9" customHeight="1">
      <c r="B724" s="121"/>
      <c r="D724" s="122" t="s">
        <v>71</v>
      </c>
      <c r="E724" s="130" t="s">
        <v>463</v>
      </c>
      <c r="F724" s="130" t="s">
        <v>464</v>
      </c>
      <c r="J724" s="131">
        <f>BK724</f>
        <v>0</v>
      </c>
      <c r="L724" s="121"/>
      <c r="M724" s="125"/>
      <c r="P724" s="126">
        <f>SUM(P725:P755)</f>
        <v>22.251576999999997</v>
      </c>
      <c r="R724" s="126">
        <f>SUM(R725:R755)</f>
        <v>0.17696919999999999</v>
      </c>
      <c r="T724" s="127">
        <f>SUM(T725:T755)</f>
        <v>0</v>
      </c>
      <c r="AR724" s="122" t="s">
        <v>88</v>
      </c>
      <c r="AT724" s="128" t="s">
        <v>71</v>
      </c>
      <c r="AU724" s="128" t="s">
        <v>80</v>
      </c>
      <c r="AY724" s="122" t="s">
        <v>157</v>
      </c>
      <c r="BK724" s="129">
        <f>SUM(BK725:BK755)</f>
        <v>0</v>
      </c>
    </row>
    <row r="725" spans="2:65" s="1" customFormat="1" ht="23.5" customHeight="1">
      <c r="B725" s="132"/>
      <c r="C725" s="133" t="s">
        <v>1437</v>
      </c>
      <c r="D725" s="133" t="s">
        <v>160</v>
      </c>
      <c r="E725" s="134" t="s">
        <v>1438</v>
      </c>
      <c r="F725" s="135" t="s">
        <v>1439</v>
      </c>
      <c r="G725" s="136" t="s">
        <v>411</v>
      </c>
      <c r="H725" s="137">
        <v>21.44</v>
      </c>
      <c r="I725" s="901"/>
      <c r="J725" s="138">
        <f>ROUND(I725*H725,2)</f>
        <v>0</v>
      </c>
      <c r="K725" s="139"/>
      <c r="L725" s="28"/>
      <c r="M725" s="140" t="s">
        <v>1</v>
      </c>
      <c r="N725" s="141" t="s">
        <v>38</v>
      </c>
      <c r="O725" s="142">
        <v>0.41299999999999998</v>
      </c>
      <c r="P725" s="142">
        <f>O725*H725</f>
        <v>8.8547200000000004</v>
      </c>
      <c r="Q725" s="142">
        <v>4.3800000000000002E-3</v>
      </c>
      <c r="R725" s="142">
        <f>Q725*H725</f>
        <v>9.390720000000001E-2</v>
      </c>
      <c r="S725" s="142">
        <v>0</v>
      </c>
      <c r="T725" s="143">
        <f>S725*H725</f>
        <v>0</v>
      </c>
      <c r="AR725" s="144" t="s">
        <v>188</v>
      </c>
      <c r="AT725" s="144" t="s">
        <v>160</v>
      </c>
      <c r="AU725" s="144" t="s">
        <v>88</v>
      </c>
      <c r="AY725" s="16" t="s">
        <v>157</v>
      </c>
      <c r="BE725" s="145">
        <f>IF(N725="základní",J725,0)</f>
        <v>0</v>
      </c>
      <c r="BF725" s="145">
        <f>IF(N725="snížená",J725,0)</f>
        <v>0</v>
      </c>
      <c r="BG725" s="145">
        <f>IF(N725="zákl. přenesená",J725,0)</f>
        <v>0</v>
      </c>
      <c r="BH725" s="145">
        <f>IF(N725="sníž. přenesená",J725,0)</f>
        <v>0</v>
      </c>
      <c r="BI725" s="145">
        <f>IF(N725="nulová",J725,0)</f>
        <v>0</v>
      </c>
      <c r="BJ725" s="16" t="s">
        <v>88</v>
      </c>
      <c r="BK725" s="145">
        <f>ROUND(I725*H725,2)</f>
        <v>0</v>
      </c>
      <c r="BL725" s="16" t="s">
        <v>188</v>
      </c>
      <c r="BM725" s="144" t="s">
        <v>1440</v>
      </c>
    </row>
    <row r="726" spans="2:65" s="13" customFormat="1">
      <c r="B726" s="159"/>
      <c r="D726" s="154" t="s">
        <v>259</v>
      </c>
      <c r="E726" s="160" t="s">
        <v>1</v>
      </c>
      <c r="F726" s="161" t="s">
        <v>1441</v>
      </c>
      <c r="H726" s="162">
        <v>21.44</v>
      </c>
      <c r="L726" s="159"/>
      <c r="M726" s="163"/>
      <c r="T726" s="164"/>
      <c r="AT726" s="160" t="s">
        <v>259</v>
      </c>
      <c r="AU726" s="160" t="s">
        <v>88</v>
      </c>
      <c r="AV726" s="13" t="s">
        <v>88</v>
      </c>
      <c r="AW726" s="13" t="s">
        <v>27</v>
      </c>
      <c r="AX726" s="13" t="s">
        <v>80</v>
      </c>
      <c r="AY726" s="160" t="s">
        <v>157</v>
      </c>
    </row>
    <row r="727" spans="2:65" s="1" customFormat="1" ht="23.5" customHeight="1">
      <c r="B727" s="132"/>
      <c r="C727" s="133" t="s">
        <v>1442</v>
      </c>
      <c r="D727" s="133" t="s">
        <v>160</v>
      </c>
      <c r="E727" s="134" t="s">
        <v>1443</v>
      </c>
      <c r="F727" s="135" t="s">
        <v>1444</v>
      </c>
      <c r="G727" s="136" t="s">
        <v>411</v>
      </c>
      <c r="H727" s="137">
        <v>10.5</v>
      </c>
      <c r="I727" s="901"/>
      <c r="J727" s="138">
        <f>ROUND(I727*H727,2)</f>
        <v>0</v>
      </c>
      <c r="K727" s="139"/>
      <c r="L727" s="28"/>
      <c r="M727" s="140" t="s">
        <v>1</v>
      </c>
      <c r="N727" s="141" t="s">
        <v>38</v>
      </c>
      <c r="O727" s="142">
        <v>0.41299999999999998</v>
      </c>
      <c r="P727" s="142">
        <f>O727*H727</f>
        <v>4.3365</v>
      </c>
      <c r="Q727" s="142">
        <v>4.3800000000000002E-3</v>
      </c>
      <c r="R727" s="142">
        <f>Q727*H727</f>
        <v>4.5990000000000003E-2</v>
      </c>
      <c r="S727" s="142">
        <v>0</v>
      </c>
      <c r="T727" s="143">
        <f>S727*H727</f>
        <v>0</v>
      </c>
      <c r="AR727" s="144" t="s">
        <v>188</v>
      </c>
      <c r="AT727" s="144" t="s">
        <v>160</v>
      </c>
      <c r="AU727" s="144" t="s">
        <v>88</v>
      </c>
      <c r="AY727" s="16" t="s">
        <v>157</v>
      </c>
      <c r="BE727" s="145">
        <f>IF(N727="základní",J727,0)</f>
        <v>0</v>
      </c>
      <c r="BF727" s="145">
        <f>IF(N727="snížená",J727,0)</f>
        <v>0</v>
      </c>
      <c r="BG727" s="145">
        <f>IF(N727="zákl. přenesená",J727,0)</f>
        <v>0</v>
      </c>
      <c r="BH727" s="145">
        <f>IF(N727="sníž. přenesená",J727,0)</f>
        <v>0</v>
      </c>
      <c r="BI727" s="145">
        <f>IF(N727="nulová",J727,0)</f>
        <v>0</v>
      </c>
      <c r="BJ727" s="16" t="s">
        <v>88</v>
      </c>
      <c r="BK727" s="145">
        <f>ROUND(I727*H727,2)</f>
        <v>0</v>
      </c>
      <c r="BL727" s="16" t="s">
        <v>188</v>
      </c>
      <c r="BM727" s="144" t="s">
        <v>1445</v>
      </c>
    </row>
    <row r="728" spans="2:65" s="13" customFormat="1">
      <c r="B728" s="159"/>
      <c r="D728" s="154" t="s">
        <v>259</v>
      </c>
      <c r="E728" s="160" t="s">
        <v>1</v>
      </c>
      <c r="F728" s="161" t="s">
        <v>1446</v>
      </c>
      <c r="H728" s="162">
        <v>10.5</v>
      </c>
      <c r="L728" s="159"/>
      <c r="M728" s="163"/>
      <c r="T728" s="164"/>
      <c r="AT728" s="160" t="s">
        <v>259</v>
      </c>
      <c r="AU728" s="160" t="s">
        <v>88</v>
      </c>
      <c r="AV728" s="13" t="s">
        <v>88</v>
      </c>
      <c r="AW728" s="13" t="s">
        <v>27</v>
      </c>
      <c r="AX728" s="13" t="s">
        <v>80</v>
      </c>
      <c r="AY728" s="160" t="s">
        <v>157</v>
      </c>
    </row>
    <row r="729" spans="2:65" s="1" customFormat="1" ht="31.9" customHeight="1">
      <c r="B729" s="132"/>
      <c r="C729" s="133" t="s">
        <v>1447</v>
      </c>
      <c r="D729" s="133" t="s">
        <v>160</v>
      </c>
      <c r="E729" s="134" t="s">
        <v>1448</v>
      </c>
      <c r="F729" s="135" t="s">
        <v>1449</v>
      </c>
      <c r="G729" s="136" t="s">
        <v>411</v>
      </c>
      <c r="H729" s="137">
        <v>8</v>
      </c>
      <c r="I729" s="901"/>
      <c r="J729" s="138">
        <f>ROUND(I729*H729,2)</f>
        <v>0</v>
      </c>
      <c r="K729" s="139"/>
      <c r="L729" s="28"/>
      <c r="M729" s="140" t="s">
        <v>1</v>
      </c>
      <c r="N729" s="141" t="s">
        <v>38</v>
      </c>
      <c r="O729" s="142">
        <v>0.26600000000000001</v>
      </c>
      <c r="P729" s="142">
        <f>O729*H729</f>
        <v>2.1280000000000001</v>
      </c>
      <c r="Q729" s="142">
        <v>3.5000000000000001E-3</v>
      </c>
      <c r="R729" s="142">
        <f>Q729*H729</f>
        <v>2.8000000000000001E-2</v>
      </c>
      <c r="S729" s="142">
        <v>0</v>
      </c>
      <c r="T729" s="143">
        <f>S729*H729</f>
        <v>0</v>
      </c>
      <c r="AR729" s="144" t="s">
        <v>188</v>
      </c>
      <c r="AT729" s="144" t="s">
        <v>160</v>
      </c>
      <c r="AU729" s="144" t="s">
        <v>88</v>
      </c>
      <c r="AY729" s="16" t="s">
        <v>157</v>
      </c>
      <c r="BE729" s="145">
        <f>IF(N729="základní",J729,0)</f>
        <v>0</v>
      </c>
      <c r="BF729" s="145">
        <f>IF(N729="snížená",J729,0)</f>
        <v>0</v>
      </c>
      <c r="BG729" s="145">
        <f>IF(N729="zákl. přenesená",J729,0)</f>
        <v>0</v>
      </c>
      <c r="BH729" s="145">
        <f>IF(N729="sníž. přenesená",J729,0)</f>
        <v>0</v>
      </c>
      <c r="BI729" s="145">
        <f>IF(N729="nulová",J729,0)</f>
        <v>0</v>
      </c>
      <c r="BJ729" s="16" t="s">
        <v>88</v>
      </c>
      <c r="BK729" s="145">
        <f>ROUND(I729*H729,2)</f>
        <v>0</v>
      </c>
      <c r="BL729" s="16" t="s">
        <v>188</v>
      </c>
      <c r="BM729" s="144" t="s">
        <v>1450</v>
      </c>
    </row>
    <row r="730" spans="2:65" s="1" customFormat="1">
      <c r="B730" s="28"/>
      <c r="D730" s="150" t="s">
        <v>214</v>
      </c>
      <c r="F730" s="894" t="s">
        <v>1451</v>
      </c>
      <c r="L730" s="28"/>
      <c r="M730" s="152"/>
      <c r="T730" s="52"/>
      <c r="AT730" s="16" t="s">
        <v>214</v>
      </c>
      <c r="AU730" s="16" t="s">
        <v>88</v>
      </c>
    </row>
    <row r="731" spans="2:65" s="13" customFormat="1">
      <c r="B731" s="159"/>
      <c r="D731" s="154" t="s">
        <v>259</v>
      </c>
      <c r="E731" s="160" t="s">
        <v>1</v>
      </c>
      <c r="F731" s="161" t="s">
        <v>1452</v>
      </c>
      <c r="H731" s="162">
        <v>8</v>
      </c>
      <c r="L731" s="159"/>
      <c r="M731" s="163"/>
      <c r="T731" s="164"/>
      <c r="AT731" s="160" t="s">
        <v>259</v>
      </c>
      <c r="AU731" s="160" t="s">
        <v>88</v>
      </c>
      <c r="AV731" s="13" t="s">
        <v>88</v>
      </c>
      <c r="AW731" s="13" t="s">
        <v>27</v>
      </c>
      <c r="AX731" s="13" t="s">
        <v>80</v>
      </c>
      <c r="AY731" s="160" t="s">
        <v>157</v>
      </c>
    </row>
    <row r="732" spans="2:65" s="1" customFormat="1" ht="16.399999999999999" customHeight="1">
      <c r="B732" s="132"/>
      <c r="C732" s="133" t="s">
        <v>1453</v>
      </c>
      <c r="D732" s="133" t="s">
        <v>160</v>
      </c>
      <c r="E732" s="134" t="s">
        <v>1454</v>
      </c>
      <c r="F732" s="135" t="s">
        <v>1455</v>
      </c>
      <c r="G732" s="136" t="s">
        <v>411</v>
      </c>
      <c r="H732" s="137">
        <v>9</v>
      </c>
      <c r="I732" s="901"/>
      <c r="J732" s="138">
        <f>ROUND(I732*H732,2)</f>
        <v>0</v>
      </c>
      <c r="K732" s="139"/>
      <c r="L732" s="28"/>
      <c r="M732" s="140" t="s">
        <v>1</v>
      </c>
      <c r="N732" s="141" t="s">
        <v>38</v>
      </c>
      <c r="O732" s="142">
        <v>0.245</v>
      </c>
      <c r="P732" s="142">
        <f>O732*H732</f>
        <v>2.2050000000000001</v>
      </c>
      <c r="Q732" s="142">
        <v>0</v>
      </c>
      <c r="R732" s="142">
        <f>Q732*H732</f>
        <v>0</v>
      </c>
      <c r="S732" s="142">
        <v>0</v>
      </c>
      <c r="T732" s="143">
        <f>S732*H732</f>
        <v>0</v>
      </c>
      <c r="AR732" s="144" t="s">
        <v>188</v>
      </c>
      <c r="AT732" s="144" t="s">
        <v>160</v>
      </c>
      <c r="AU732" s="144" t="s">
        <v>88</v>
      </c>
      <c r="AY732" s="16" t="s">
        <v>157</v>
      </c>
      <c r="BE732" s="145">
        <f>IF(N732="základní",J732,0)</f>
        <v>0</v>
      </c>
      <c r="BF732" s="145">
        <f>IF(N732="snížená",J732,0)</f>
        <v>0</v>
      </c>
      <c r="BG732" s="145">
        <f>IF(N732="zákl. přenesená",J732,0)</f>
        <v>0</v>
      </c>
      <c r="BH732" s="145">
        <f>IF(N732="sníž. přenesená",J732,0)</f>
        <v>0</v>
      </c>
      <c r="BI732" s="145">
        <f>IF(N732="nulová",J732,0)</f>
        <v>0</v>
      </c>
      <c r="BJ732" s="16" t="s">
        <v>88</v>
      </c>
      <c r="BK732" s="145">
        <f>ROUND(I732*H732,2)</f>
        <v>0</v>
      </c>
      <c r="BL732" s="16" t="s">
        <v>188</v>
      </c>
      <c r="BM732" s="144" t="s">
        <v>1456</v>
      </c>
    </row>
    <row r="733" spans="2:65" s="1" customFormat="1">
      <c r="B733" s="28"/>
      <c r="D733" s="150" t="s">
        <v>214</v>
      </c>
      <c r="F733" s="894" t="s">
        <v>1457</v>
      </c>
      <c r="L733" s="28"/>
      <c r="M733" s="152"/>
      <c r="T733" s="52"/>
      <c r="AT733" s="16" t="s">
        <v>214</v>
      </c>
      <c r="AU733" s="16" t="s">
        <v>88</v>
      </c>
    </row>
    <row r="734" spans="2:65" s="13" customFormat="1">
      <c r="B734" s="159"/>
      <c r="D734" s="154" t="s">
        <v>259</v>
      </c>
      <c r="E734" s="160" t="s">
        <v>1</v>
      </c>
      <c r="F734" s="161" t="s">
        <v>1458</v>
      </c>
      <c r="H734" s="162">
        <v>9</v>
      </c>
      <c r="L734" s="159"/>
      <c r="M734" s="163"/>
      <c r="T734" s="164"/>
      <c r="AT734" s="160" t="s">
        <v>259</v>
      </c>
      <c r="AU734" s="160" t="s">
        <v>88</v>
      </c>
      <c r="AV734" s="13" t="s">
        <v>88</v>
      </c>
      <c r="AW734" s="13" t="s">
        <v>27</v>
      </c>
      <c r="AX734" s="13" t="s">
        <v>80</v>
      </c>
      <c r="AY734" s="160" t="s">
        <v>157</v>
      </c>
    </row>
    <row r="735" spans="2:65" s="1" customFormat="1" ht="16.399999999999999" customHeight="1">
      <c r="B735" s="132"/>
      <c r="C735" s="133" t="s">
        <v>1459</v>
      </c>
      <c r="D735" s="133" t="s">
        <v>160</v>
      </c>
      <c r="E735" s="134" t="s">
        <v>1460</v>
      </c>
      <c r="F735" s="135" t="s">
        <v>1461</v>
      </c>
      <c r="G735" s="136" t="s">
        <v>228</v>
      </c>
      <c r="H735" s="137">
        <v>1</v>
      </c>
      <c r="I735" s="901"/>
      <c r="J735" s="138">
        <f>ROUND(I735*H735,2)</f>
        <v>0</v>
      </c>
      <c r="K735" s="139"/>
      <c r="L735" s="28"/>
      <c r="M735" s="140" t="s">
        <v>1</v>
      </c>
      <c r="N735" s="141" t="s">
        <v>38</v>
      </c>
      <c r="O735" s="142">
        <v>0.15</v>
      </c>
      <c r="P735" s="142">
        <f>O735*H735</f>
        <v>0.15</v>
      </c>
      <c r="Q735" s="142">
        <v>0</v>
      </c>
      <c r="R735" s="142">
        <f>Q735*H735</f>
        <v>0</v>
      </c>
      <c r="S735" s="142">
        <v>0</v>
      </c>
      <c r="T735" s="143">
        <f>S735*H735</f>
        <v>0</v>
      </c>
      <c r="AR735" s="144" t="s">
        <v>188</v>
      </c>
      <c r="AT735" s="144" t="s">
        <v>160</v>
      </c>
      <c r="AU735" s="144" t="s">
        <v>88</v>
      </c>
      <c r="AY735" s="16" t="s">
        <v>157</v>
      </c>
      <c r="BE735" s="145">
        <f>IF(N735="základní",J735,0)</f>
        <v>0</v>
      </c>
      <c r="BF735" s="145">
        <f>IF(N735="snížená",J735,0)</f>
        <v>0</v>
      </c>
      <c r="BG735" s="145">
        <f>IF(N735="zákl. přenesená",J735,0)</f>
        <v>0</v>
      </c>
      <c r="BH735" s="145">
        <f>IF(N735="sníž. přenesená",J735,0)</f>
        <v>0</v>
      </c>
      <c r="BI735" s="145">
        <f>IF(N735="nulová",J735,0)</f>
        <v>0</v>
      </c>
      <c r="BJ735" s="16" t="s">
        <v>88</v>
      </c>
      <c r="BK735" s="145">
        <f>ROUND(I735*H735,2)</f>
        <v>0</v>
      </c>
      <c r="BL735" s="16" t="s">
        <v>188</v>
      </c>
      <c r="BM735" s="144" t="s">
        <v>1462</v>
      </c>
    </row>
    <row r="736" spans="2:65" s="1" customFormat="1">
      <c r="B736" s="28"/>
      <c r="D736" s="150" t="s">
        <v>214</v>
      </c>
      <c r="F736" s="894" t="s">
        <v>1463</v>
      </c>
      <c r="L736" s="28"/>
      <c r="M736" s="152"/>
      <c r="T736" s="52"/>
      <c r="AT736" s="16" t="s">
        <v>214</v>
      </c>
      <c r="AU736" s="16" t="s">
        <v>88</v>
      </c>
    </row>
    <row r="737" spans="2:65" s="1" customFormat="1" ht="16.399999999999999" customHeight="1">
      <c r="B737" s="132"/>
      <c r="C737" s="133" t="s">
        <v>1464</v>
      </c>
      <c r="D737" s="133" t="s">
        <v>160</v>
      </c>
      <c r="E737" s="134" t="s">
        <v>1465</v>
      </c>
      <c r="F737" s="135" t="s">
        <v>1466</v>
      </c>
      <c r="G737" s="136" t="s">
        <v>228</v>
      </c>
      <c r="H737" s="137">
        <v>9</v>
      </c>
      <c r="I737" s="901"/>
      <c r="J737" s="138">
        <f>ROUND(I737*H737,2)</f>
        <v>0</v>
      </c>
      <c r="K737" s="139"/>
      <c r="L737" s="28"/>
      <c r="M737" s="140" t="s">
        <v>1</v>
      </c>
      <c r="N737" s="141" t="s">
        <v>38</v>
      </c>
      <c r="O737" s="142">
        <v>5.7000000000000002E-2</v>
      </c>
      <c r="P737" s="142">
        <f>O737*H737</f>
        <v>0.51300000000000001</v>
      </c>
      <c r="Q737" s="142">
        <v>0</v>
      </c>
      <c r="R737" s="142">
        <f>Q737*H737</f>
        <v>0</v>
      </c>
      <c r="S737" s="142">
        <v>0</v>
      </c>
      <c r="T737" s="143">
        <f>S737*H737</f>
        <v>0</v>
      </c>
      <c r="AR737" s="144" t="s">
        <v>188</v>
      </c>
      <c r="AT737" s="144" t="s">
        <v>160</v>
      </c>
      <c r="AU737" s="144" t="s">
        <v>88</v>
      </c>
      <c r="AY737" s="16" t="s">
        <v>157</v>
      </c>
      <c r="BE737" s="145">
        <f>IF(N737="základní",J737,0)</f>
        <v>0</v>
      </c>
      <c r="BF737" s="145">
        <f>IF(N737="snížená",J737,0)</f>
        <v>0</v>
      </c>
      <c r="BG737" s="145">
        <f>IF(N737="zákl. přenesená",J737,0)</f>
        <v>0</v>
      </c>
      <c r="BH737" s="145">
        <f>IF(N737="sníž. přenesená",J737,0)</f>
        <v>0</v>
      </c>
      <c r="BI737" s="145">
        <f>IF(N737="nulová",J737,0)</f>
        <v>0</v>
      </c>
      <c r="BJ737" s="16" t="s">
        <v>88</v>
      </c>
      <c r="BK737" s="145">
        <f>ROUND(I737*H737,2)</f>
        <v>0</v>
      </c>
      <c r="BL737" s="16" t="s">
        <v>188</v>
      </c>
      <c r="BM737" s="144" t="s">
        <v>1467</v>
      </c>
    </row>
    <row r="738" spans="2:65" s="1" customFormat="1">
      <c r="B738" s="28"/>
      <c r="D738" s="150" t="s">
        <v>214</v>
      </c>
      <c r="F738" s="894" t="s">
        <v>1468</v>
      </c>
      <c r="L738" s="28"/>
      <c r="M738" s="152"/>
      <c r="T738" s="52"/>
      <c r="AT738" s="16" t="s">
        <v>214</v>
      </c>
      <c r="AU738" s="16" t="s">
        <v>88</v>
      </c>
    </row>
    <row r="739" spans="2:65" s="1" customFormat="1" ht="23.5" customHeight="1">
      <c r="B739" s="132"/>
      <c r="C739" s="133" t="s">
        <v>1469</v>
      </c>
      <c r="D739" s="133" t="s">
        <v>160</v>
      </c>
      <c r="E739" s="134" t="s">
        <v>1470</v>
      </c>
      <c r="F739" s="135" t="s">
        <v>1471</v>
      </c>
      <c r="G739" s="136" t="s">
        <v>228</v>
      </c>
      <c r="H739" s="137">
        <v>1</v>
      </c>
      <c r="I739" s="901"/>
      <c r="J739" s="138">
        <f>ROUND(I739*H739,2)</f>
        <v>0</v>
      </c>
      <c r="K739" s="139"/>
      <c r="L739" s="28"/>
      <c r="M739" s="140" t="s">
        <v>1</v>
      </c>
      <c r="N739" s="141" t="s">
        <v>38</v>
      </c>
      <c r="O739" s="142">
        <v>0.4</v>
      </c>
      <c r="P739" s="142">
        <f>O739*H739</f>
        <v>0.4</v>
      </c>
      <c r="Q739" s="142">
        <v>0</v>
      </c>
      <c r="R739" s="142">
        <f>Q739*H739</f>
        <v>0</v>
      </c>
      <c r="S739" s="142">
        <v>0</v>
      </c>
      <c r="T739" s="143">
        <f>S739*H739</f>
        <v>0</v>
      </c>
      <c r="AR739" s="144" t="s">
        <v>188</v>
      </c>
      <c r="AT739" s="144" t="s">
        <v>160</v>
      </c>
      <c r="AU739" s="144" t="s">
        <v>88</v>
      </c>
      <c r="AY739" s="16" t="s">
        <v>157</v>
      </c>
      <c r="BE739" s="145">
        <f>IF(N739="základní",J739,0)</f>
        <v>0</v>
      </c>
      <c r="BF739" s="145">
        <f>IF(N739="snížená",J739,0)</f>
        <v>0</v>
      </c>
      <c r="BG739" s="145">
        <f>IF(N739="zákl. přenesená",J739,0)</f>
        <v>0</v>
      </c>
      <c r="BH739" s="145">
        <f>IF(N739="sníž. přenesená",J739,0)</f>
        <v>0</v>
      </c>
      <c r="BI739" s="145">
        <f>IF(N739="nulová",J739,0)</f>
        <v>0</v>
      </c>
      <c r="BJ739" s="16" t="s">
        <v>88</v>
      </c>
      <c r="BK739" s="145">
        <f>ROUND(I739*H739,2)</f>
        <v>0</v>
      </c>
      <c r="BL739" s="16" t="s">
        <v>188</v>
      </c>
      <c r="BM739" s="144" t="s">
        <v>1472</v>
      </c>
    </row>
    <row r="740" spans="2:65" s="1" customFormat="1">
      <c r="B740" s="28"/>
      <c r="D740" s="150" t="s">
        <v>214</v>
      </c>
      <c r="F740" s="894" t="s">
        <v>1473</v>
      </c>
      <c r="L740" s="28"/>
      <c r="M740" s="152"/>
      <c r="T740" s="52"/>
      <c r="AT740" s="16" t="s">
        <v>214</v>
      </c>
      <c r="AU740" s="16" t="s">
        <v>88</v>
      </c>
    </row>
    <row r="741" spans="2:65" s="1" customFormat="1" ht="16.399999999999999" customHeight="1">
      <c r="B741" s="132"/>
      <c r="C741" s="133" t="s">
        <v>1474</v>
      </c>
      <c r="D741" s="133" t="s">
        <v>160</v>
      </c>
      <c r="E741" s="134" t="s">
        <v>1475</v>
      </c>
      <c r="F741" s="135" t="s">
        <v>1476</v>
      </c>
      <c r="G741" s="136" t="s">
        <v>411</v>
      </c>
      <c r="H741" s="137">
        <v>3</v>
      </c>
      <c r="I741" s="901"/>
      <c r="J741" s="138">
        <f>ROUND(I741*H741,2)</f>
        <v>0</v>
      </c>
      <c r="K741" s="139"/>
      <c r="L741" s="28"/>
      <c r="M741" s="140" t="s">
        <v>1</v>
      </c>
      <c r="N741" s="141" t="s">
        <v>38</v>
      </c>
      <c r="O741" s="142">
        <v>0.215</v>
      </c>
      <c r="P741" s="142">
        <f>O741*H741</f>
        <v>0.64500000000000002</v>
      </c>
      <c r="Q741" s="142">
        <v>0</v>
      </c>
      <c r="R741" s="142">
        <f>Q741*H741</f>
        <v>0</v>
      </c>
      <c r="S741" s="142">
        <v>0</v>
      </c>
      <c r="T741" s="143">
        <f>S741*H741</f>
        <v>0</v>
      </c>
      <c r="AR741" s="144" t="s">
        <v>188</v>
      </c>
      <c r="AT741" s="144" t="s">
        <v>160</v>
      </c>
      <c r="AU741" s="144" t="s">
        <v>88</v>
      </c>
      <c r="AY741" s="16" t="s">
        <v>157</v>
      </c>
      <c r="BE741" s="145">
        <f>IF(N741="základní",J741,0)</f>
        <v>0</v>
      </c>
      <c r="BF741" s="145">
        <f>IF(N741="snížená",J741,0)</f>
        <v>0</v>
      </c>
      <c r="BG741" s="145">
        <f>IF(N741="zákl. přenesená",J741,0)</f>
        <v>0</v>
      </c>
      <c r="BH741" s="145">
        <f>IF(N741="sníž. přenesená",J741,0)</f>
        <v>0</v>
      </c>
      <c r="BI741" s="145">
        <f>IF(N741="nulová",J741,0)</f>
        <v>0</v>
      </c>
      <c r="BJ741" s="16" t="s">
        <v>88</v>
      </c>
      <c r="BK741" s="145">
        <f>ROUND(I741*H741,2)</f>
        <v>0</v>
      </c>
      <c r="BL741" s="16" t="s">
        <v>188</v>
      </c>
      <c r="BM741" s="144" t="s">
        <v>1477</v>
      </c>
    </row>
    <row r="742" spans="2:65" s="1" customFormat="1">
      <c r="B742" s="28"/>
      <c r="D742" s="150" t="s">
        <v>214</v>
      </c>
      <c r="F742" s="894" t="s">
        <v>1478</v>
      </c>
      <c r="L742" s="28"/>
      <c r="M742" s="152"/>
      <c r="T742" s="52"/>
      <c r="AT742" s="16" t="s">
        <v>214</v>
      </c>
      <c r="AU742" s="16" t="s">
        <v>88</v>
      </c>
    </row>
    <row r="743" spans="2:65" s="13" customFormat="1">
      <c r="B743" s="159"/>
      <c r="D743" s="154" t="s">
        <v>259</v>
      </c>
      <c r="E743" s="160" t="s">
        <v>1</v>
      </c>
      <c r="F743" s="161" t="s">
        <v>1479</v>
      </c>
      <c r="H743" s="162">
        <v>3</v>
      </c>
      <c r="L743" s="159"/>
      <c r="M743" s="163"/>
      <c r="T743" s="164"/>
      <c r="AT743" s="160" t="s">
        <v>259</v>
      </c>
      <c r="AU743" s="160" t="s">
        <v>88</v>
      </c>
      <c r="AV743" s="13" t="s">
        <v>88</v>
      </c>
      <c r="AW743" s="13" t="s">
        <v>27</v>
      </c>
      <c r="AX743" s="13" t="s">
        <v>80</v>
      </c>
      <c r="AY743" s="160" t="s">
        <v>157</v>
      </c>
    </row>
    <row r="744" spans="2:65" s="1" customFormat="1" ht="16.399999999999999" customHeight="1">
      <c r="B744" s="132"/>
      <c r="C744" s="133" t="s">
        <v>1480</v>
      </c>
      <c r="D744" s="133" t="s">
        <v>160</v>
      </c>
      <c r="E744" s="134" t="s">
        <v>1481</v>
      </c>
      <c r="F744" s="135" t="s">
        <v>1482</v>
      </c>
      <c r="G744" s="136" t="s">
        <v>228</v>
      </c>
      <c r="H744" s="137">
        <v>4</v>
      </c>
      <c r="I744" s="901"/>
      <c r="J744" s="138">
        <f>ROUND(I744*H744,2)</f>
        <v>0</v>
      </c>
      <c r="K744" s="139"/>
      <c r="L744" s="28"/>
      <c r="M744" s="140" t="s">
        <v>1</v>
      </c>
      <c r="N744" s="141" t="s">
        <v>38</v>
      </c>
      <c r="O744" s="142">
        <v>0.08</v>
      </c>
      <c r="P744" s="142">
        <f>O744*H744</f>
        <v>0.32</v>
      </c>
      <c r="Q744" s="142">
        <v>0</v>
      </c>
      <c r="R744" s="142">
        <f>Q744*H744</f>
        <v>0</v>
      </c>
      <c r="S744" s="142">
        <v>0</v>
      </c>
      <c r="T744" s="143">
        <f>S744*H744</f>
        <v>0</v>
      </c>
      <c r="AR744" s="144" t="s">
        <v>188</v>
      </c>
      <c r="AT744" s="144" t="s">
        <v>160</v>
      </c>
      <c r="AU744" s="144" t="s">
        <v>88</v>
      </c>
      <c r="AY744" s="16" t="s">
        <v>157</v>
      </c>
      <c r="BE744" s="145">
        <f>IF(N744="základní",J744,0)</f>
        <v>0</v>
      </c>
      <c r="BF744" s="145">
        <f>IF(N744="snížená",J744,0)</f>
        <v>0</v>
      </c>
      <c r="BG744" s="145">
        <f>IF(N744="zákl. přenesená",J744,0)</f>
        <v>0</v>
      </c>
      <c r="BH744" s="145">
        <f>IF(N744="sníž. přenesená",J744,0)</f>
        <v>0</v>
      </c>
      <c r="BI744" s="145">
        <f>IF(N744="nulová",J744,0)</f>
        <v>0</v>
      </c>
      <c r="BJ744" s="16" t="s">
        <v>88</v>
      </c>
      <c r="BK744" s="145">
        <f>ROUND(I744*H744,2)</f>
        <v>0</v>
      </c>
      <c r="BL744" s="16" t="s">
        <v>188</v>
      </c>
      <c r="BM744" s="144" t="s">
        <v>1483</v>
      </c>
    </row>
    <row r="745" spans="2:65" s="1" customFormat="1">
      <c r="B745" s="28"/>
      <c r="D745" s="150" t="s">
        <v>214</v>
      </c>
      <c r="F745" s="894" t="s">
        <v>1484</v>
      </c>
      <c r="L745" s="28"/>
      <c r="M745" s="152"/>
      <c r="T745" s="52"/>
      <c r="AT745" s="16" t="s">
        <v>214</v>
      </c>
      <c r="AU745" s="16" t="s">
        <v>88</v>
      </c>
    </row>
    <row r="746" spans="2:65" s="1" customFormat="1" ht="16.399999999999999" customHeight="1">
      <c r="B746" s="132"/>
      <c r="C746" s="133" t="s">
        <v>1485</v>
      </c>
      <c r="D746" s="133" t="s">
        <v>160</v>
      </c>
      <c r="E746" s="134" t="s">
        <v>1486</v>
      </c>
      <c r="F746" s="135" t="s">
        <v>1487</v>
      </c>
      <c r="G746" s="136" t="s">
        <v>228</v>
      </c>
      <c r="H746" s="137">
        <v>1</v>
      </c>
      <c r="I746" s="901"/>
      <c r="J746" s="138">
        <f>ROUND(I746*H746,2)</f>
        <v>0</v>
      </c>
      <c r="K746" s="139"/>
      <c r="L746" s="28"/>
      <c r="M746" s="140" t="s">
        <v>1</v>
      </c>
      <c r="N746" s="141" t="s">
        <v>38</v>
      </c>
      <c r="O746" s="142">
        <v>0.09</v>
      </c>
      <c r="P746" s="142">
        <f>O746*H746</f>
        <v>0.09</v>
      </c>
      <c r="Q746" s="142">
        <v>0</v>
      </c>
      <c r="R746" s="142">
        <f>Q746*H746</f>
        <v>0</v>
      </c>
      <c r="S746" s="142">
        <v>0</v>
      </c>
      <c r="T746" s="143">
        <f>S746*H746</f>
        <v>0</v>
      </c>
      <c r="AR746" s="144" t="s">
        <v>188</v>
      </c>
      <c r="AT746" s="144" t="s">
        <v>160</v>
      </c>
      <c r="AU746" s="144" t="s">
        <v>88</v>
      </c>
      <c r="AY746" s="16" t="s">
        <v>157</v>
      </c>
      <c r="BE746" s="145">
        <f>IF(N746="základní",J746,0)</f>
        <v>0</v>
      </c>
      <c r="BF746" s="145">
        <f>IF(N746="snížená",J746,0)</f>
        <v>0</v>
      </c>
      <c r="BG746" s="145">
        <f>IF(N746="zákl. přenesená",J746,0)</f>
        <v>0</v>
      </c>
      <c r="BH746" s="145">
        <f>IF(N746="sníž. přenesená",J746,0)</f>
        <v>0</v>
      </c>
      <c r="BI746" s="145">
        <f>IF(N746="nulová",J746,0)</f>
        <v>0</v>
      </c>
      <c r="BJ746" s="16" t="s">
        <v>88</v>
      </c>
      <c r="BK746" s="145">
        <f>ROUND(I746*H746,2)</f>
        <v>0</v>
      </c>
      <c r="BL746" s="16" t="s">
        <v>188</v>
      </c>
      <c r="BM746" s="144" t="s">
        <v>1488</v>
      </c>
    </row>
    <row r="747" spans="2:65" s="1" customFormat="1">
      <c r="B747" s="28"/>
      <c r="D747" s="150" t="s">
        <v>214</v>
      </c>
      <c r="F747" s="894" t="s">
        <v>1489</v>
      </c>
      <c r="L747" s="28"/>
      <c r="M747" s="152"/>
      <c r="T747" s="52"/>
      <c r="AT747" s="16" t="s">
        <v>214</v>
      </c>
      <c r="AU747" s="16" t="s">
        <v>88</v>
      </c>
    </row>
    <row r="748" spans="2:65" s="1" customFormat="1" ht="23.5" customHeight="1">
      <c r="B748" s="132"/>
      <c r="C748" s="133" t="s">
        <v>1490</v>
      </c>
      <c r="D748" s="133" t="s">
        <v>160</v>
      </c>
      <c r="E748" s="134" t="s">
        <v>1491</v>
      </c>
      <c r="F748" s="135" t="s">
        <v>1492</v>
      </c>
      <c r="G748" s="136" t="s">
        <v>411</v>
      </c>
      <c r="H748" s="137">
        <v>2.8</v>
      </c>
      <c r="I748" s="901"/>
      <c r="J748" s="138">
        <f>ROUND(I748*H748,2)</f>
        <v>0</v>
      </c>
      <c r="K748" s="139"/>
      <c r="L748" s="28"/>
      <c r="M748" s="140" t="s">
        <v>1</v>
      </c>
      <c r="N748" s="141" t="s">
        <v>38</v>
      </c>
      <c r="O748" s="142">
        <v>0.20399999999999999</v>
      </c>
      <c r="P748" s="142">
        <f>O748*H748</f>
        <v>0.57119999999999993</v>
      </c>
      <c r="Q748" s="142">
        <v>1.6900000000000001E-3</v>
      </c>
      <c r="R748" s="142">
        <f>Q748*H748</f>
        <v>4.7320000000000001E-3</v>
      </c>
      <c r="S748" s="142">
        <v>0</v>
      </c>
      <c r="T748" s="143">
        <f>S748*H748</f>
        <v>0</v>
      </c>
      <c r="AR748" s="144" t="s">
        <v>188</v>
      </c>
      <c r="AT748" s="144" t="s">
        <v>160</v>
      </c>
      <c r="AU748" s="144" t="s">
        <v>88</v>
      </c>
      <c r="AY748" s="16" t="s">
        <v>157</v>
      </c>
      <c r="BE748" s="145">
        <f>IF(N748="základní",J748,0)</f>
        <v>0</v>
      </c>
      <c r="BF748" s="145">
        <f>IF(N748="snížená",J748,0)</f>
        <v>0</v>
      </c>
      <c r="BG748" s="145">
        <f>IF(N748="zákl. přenesená",J748,0)</f>
        <v>0</v>
      </c>
      <c r="BH748" s="145">
        <f>IF(N748="sníž. přenesená",J748,0)</f>
        <v>0</v>
      </c>
      <c r="BI748" s="145">
        <f>IF(N748="nulová",J748,0)</f>
        <v>0</v>
      </c>
      <c r="BJ748" s="16" t="s">
        <v>88</v>
      </c>
      <c r="BK748" s="145">
        <f>ROUND(I748*H748,2)</f>
        <v>0</v>
      </c>
      <c r="BL748" s="16" t="s">
        <v>188</v>
      </c>
      <c r="BM748" s="144" t="s">
        <v>1493</v>
      </c>
    </row>
    <row r="749" spans="2:65" s="1" customFormat="1">
      <c r="B749" s="28"/>
      <c r="D749" s="150" t="s">
        <v>214</v>
      </c>
      <c r="F749" s="894" t="s">
        <v>1494</v>
      </c>
      <c r="L749" s="28"/>
      <c r="M749" s="152"/>
      <c r="T749" s="52"/>
      <c r="AT749" s="16" t="s">
        <v>214</v>
      </c>
      <c r="AU749" s="16" t="s">
        <v>88</v>
      </c>
    </row>
    <row r="750" spans="2:65" s="13" customFormat="1">
      <c r="B750" s="159"/>
      <c r="D750" s="154" t="s">
        <v>259</v>
      </c>
      <c r="E750" s="160" t="s">
        <v>1</v>
      </c>
      <c r="F750" s="161" t="s">
        <v>1495</v>
      </c>
      <c r="H750" s="162">
        <v>2.8</v>
      </c>
      <c r="L750" s="159"/>
      <c r="M750" s="163"/>
      <c r="T750" s="164"/>
      <c r="AT750" s="160" t="s">
        <v>259</v>
      </c>
      <c r="AU750" s="160" t="s">
        <v>88</v>
      </c>
      <c r="AV750" s="13" t="s">
        <v>88</v>
      </c>
      <c r="AW750" s="13" t="s">
        <v>27</v>
      </c>
      <c r="AX750" s="13" t="s">
        <v>80</v>
      </c>
      <c r="AY750" s="160" t="s">
        <v>157</v>
      </c>
    </row>
    <row r="751" spans="2:65" s="1" customFormat="1" ht="23.5" customHeight="1">
      <c r="B751" s="132"/>
      <c r="C751" s="133" t="s">
        <v>1496</v>
      </c>
      <c r="D751" s="133" t="s">
        <v>160</v>
      </c>
      <c r="E751" s="134" t="s">
        <v>1497</v>
      </c>
      <c r="F751" s="135" t="s">
        <v>1498</v>
      </c>
      <c r="G751" s="136" t="s">
        <v>411</v>
      </c>
      <c r="H751" s="137">
        <v>2</v>
      </c>
      <c r="I751" s="901"/>
      <c r="J751" s="138">
        <f>ROUND(I751*H751,2)</f>
        <v>0</v>
      </c>
      <c r="K751" s="139"/>
      <c r="L751" s="28"/>
      <c r="M751" s="140" t="s">
        <v>1</v>
      </c>
      <c r="N751" s="141" t="s">
        <v>38</v>
      </c>
      <c r="O751" s="142">
        <v>0.33400000000000002</v>
      </c>
      <c r="P751" s="142">
        <f>O751*H751</f>
        <v>0.66800000000000004</v>
      </c>
      <c r="Q751" s="142">
        <v>2.1700000000000001E-3</v>
      </c>
      <c r="R751" s="142">
        <f>Q751*H751</f>
        <v>4.3400000000000001E-3</v>
      </c>
      <c r="S751" s="142">
        <v>0</v>
      </c>
      <c r="T751" s="143">
        <f>S751*H751</f>
        <v>0</v>
      </c>
      <c r="AR751" s="144" t="s">
        <v>188</v>
      </c>
      <c r="AT751" s="144" t="s">
        <v>160</v>
      </c>
      <c r="AU751" s="144" t="s">
        <v>88</v>
      </c>
      <c r="AY751" s="16" t="s">
        <v>157</v>
      </c>
      <c r="BE751" s="145">
        <f>IF(N751="základní",J751,0)</f>
        <v>0</v>
      </c>
      <c r="BF751" s="145">
        <f>IF(N751="snížená",J751,0)</f>
        <v>0</v>
      </c>
      <c r="BG751" s="145">
        <f>IF(N751="zákl. přenesená",J751,0)</f>
        <v>0</v>
      </c>
      <c r="BH751" s="145">
        <f>IF(N751="sníž. přenesená",J751,0)</f>
        <v>0</v>
      </c>
      <c r="BI751" s="145">
        <f>IF(N751="nulová",J751,0)</f>
        <v>0</v>
      </c>
      <c r="BJ751" s="16" t="s">
        <v>88</v>
      </c>
      <c r="BK751" s="145">
        <f>ROUND(I751*H751,2)</f>
        <v>0</v>
      </c>
      <c r="BL751" s="16" t="s">
        <v>188</v>
      </c>
      <c r="BM751" s="144" t="s">
        <v>1499</v>
      </c>
    </row>
    <row r="752" spans="2:65" s="1" customFormat="1">
      <c r="B752" s="28"/>
      <c r="D752" s="150" t="s">
        <v>214</v>
      </c>
      <c r="F752" s="894" t="s">
        <v>1500</v>
      </c>
      <c r="L752" s="28"/>
      <c r="M752" s="152"/>
      <c r="T752" s="52"/>
      <c r="AT752" s="16" t="s">
        <v>214</v>
      </c>
      <c r="AU752" s="16" t="s">
        <v>88</v>
      </c>
    </row>
    <row r="753" spans="2:65" s="13" customFormat="1">
      <c r="B753" s="159"/>
      <c r="D753" s="154" t="s">
        <v>259</v>
      </c>
      <c r="E753" s="160" t="s">
        <v>1</v>
      </c>
      <c r="F753" s="161" t="s">
        <v>1501</v>
      </c>
      <c r="H753" s="162">
        <v>2</v>
      </c>
      <c r="L753" s="159"/>
      <c r="M753" s="163"/>
      <c r="T753" s="164"/>
      <c r="AT753" s="160" t="s">
        <v>259</v>
      </c>
      <c r="AU753" s="160" t="s">
        <v>88</v>
      </c>
      <c r="AV753" s="13" t="s">
        <v>88</v>
      </c>
      <c r="AW753" s="13" t="s">
        <v>27</v>
      </c>
      <c r="AX753" s="13" t="s">
        <v>80</v>
      </c>
      <c r="AY753" s="160" t="s">
        <v>157</v>
      </c>
    </row>
    <row r="754" spans="2:65" s="1" customFormat="1" ht="31.9" customHeight="1">
      <c r="B754" s="132"/>
      <c r="C754" s="133" t="s">
        <v>1502</v>
      </c>
      <c r="D754" s="133" t="s">
        <v>160</v>
      </c>
      <c r="E754" s="134" t="s">
        <v>1503</v>
      </c>
      <c r="F754" s="135" t="s">
        <v>1504</v>
      </c>
      <c r="G754" s="136" t="s">
        <v>276</v>
      </c>
      <c r="H754" s="137">
        <v>0.17699999999999999</v>
      </c>
      <c r="I754" s="901"/>
      <c r="J754" s="138">
        <f>ROUND(I754*H754,2)</f>
        <v>0</v>
      </c>
      <c r="K754" s="139"/>
      <c r="L754" s="28"/>
      <c r="M754" s="140" t="s">
        <v>1</v>
      </c>
      <c r="N754" s="141" t="s">
        <v>38</v>
      </c>
      <c r="O754" s="142">
        <v>7.7409999999999997</v>
      </c>
      <c r="P754" s="142">
        <f>O754*H754</f>
        <v>1.3701569999999998</v>
      </c>
      <c r="Q754" s="142">
        <v>0</v>
      </c>
      <c r="R754" s="142">
        <f>Q754*H754</f>
        <v>0</v>
      </c>
      <c r="S754" s="142">
        <v>0</v>
      </c>
      <c r="T754" s="143">
        <f>S754*H754</f>
        <v>0</v>
      </c>
      <c r="AR754" s="144" t="s">
        <v>188</v>
      </c>
      <c r="AT754" s="144" t="s">
        <v>160</v>
      </c>
      <c r="AU754" s="144" t="s">
        <v>88</v>
      </c>
      <c r="AY754" s="16" t="s">
        <v>157</v>
      </c>
      <c r="BE754" s="145">
        <f>IF(N754="základní",J754,0)</f>
        <v>0</v>
      </c>
      <c r="BF754" s="145">
        <f>IF(N754="snížená",J754,0)</f>
        <v>0</v>
      </c>
      <c r="BG754" s="145">
        <f>IF(N754="zákl. přenesená",J754,0)</f>
        <v>0</v>
      </c>
      <c r="BH754" s="145">
        <f>IF(N754="sníž. přenesená",J754,0)</f>
        <v>0</v>
      </c>
      <c r="BI754" s="145">
        <f>IF(N754="nulová",J754,0)</f>
        <v>0</v>
      </c>
      <c r="BJ754" s="16" t="s">
        <v>88</v>
      </c>
      <c r="BK754" s="145">
        <f>ROUND(I754*H754,2)</f>
        <v>0</v>
      </c>
      <c r="BL754" s="16" t="s">
        <v>188</v>
      </c>
      <c r="BM754" s="144" t="s">
        <v>1505</v>
      </c>
    </row>
    <row r="755" spans="2:65" s="1" customFormat="1">
      <c r="B755" s="28"/>
      <c r="D755" s="150" t="s">
        <v>214</v>
      </c>
      <c r="F755" s="894" t="s">
        <v>1506</v>
      </c>
      <c r="L755" s="28"/>
      <c r="M755" s="152"/>
      <c r="T755" s="52"/>
      <c r="AT755" s="16" t="s">
        <v>214</v>
      </c>
      <c r="AU755" s="16" t="s">
        <v>88</v>
      </c>
    </row>
    <row r="756" spans="2:65" s="11" customFormat="1" ht="22.9" customHeight="1">
      <c r="B756" s="121"/>
      <c r="D756" s="122" t="s">
        <v>71</v>
      </c>
      <c r="E756" s="130" t="s">
        <v>1507</v>
      </c>
      <c r="F756" s="130" t="s">
        <v>1508</v>
      </c>
      <c r="J756" s="131">
        <f>BK756</f>
        <v>0</v>
      </c>
      <c r="L756" s="121"/>
      <c r="M756" s="125"/>
      <c r="P756" s="126">
        <f>SUM(P757:P777)</f>
        <v>16.800908</v>
      </c>
      <c r="R756" s="126">
        <f>SUM(R757:R777)</f>
        <v>0.14577000000000001</v>
      </c>
      <c r="T756" s="127">
        <f>SUM(T757:T777)</f>
        <v>0</v>
      </c>
      <c r="AR756" s="122" t="s">
        <v>88</v>
      </c>
      <c r="AT756" s="128" t="s">
        <v>71</v>
      </c>
      <c r="AU756" s="128" t="s">
        <v>80</v>
      </c>
      <c r="AY756" s="122" t="s">
        <v>157</v>
      </c>
      <c r="BK756" s="129">
        <f>SUM(BK757:BK777)</f>
        <v>0</v>
      </c>
    </row>
    <row r="757" spans="2:65" s="1" customFormat="1" ht="23.5" customHeight="1">
      <c r="B757" s="132"/>
      <c r="C757" s="133" t="s">
        <v>1509</v>
      </c>
      <c r="D757" s="133" t="s">
        <v>160</v>
      </c>
      <c r="E757" s="134" t="s">
        <v>1510</v>
      </c>
      <c r="F757" s="135" t="s">
        <v>1511</v>
      </c>
      <c r="G757" s="136" t="s">
        <v>228</v>
      </c>
      <c r="H757" s="137">
        <v>1</v>
      </c>
      <c r="I757" s="901"/>
      <c r="J757" s="138">
        <f>ROUND(I757*H757,2)</f>
        <v>0</v>
      </c>
      <c r="K757" s="139"/>
      <c r="L757" s="28"/>
      <c r="M757" s="140" t="s">
        <v>1</v>
      </c>
      <c r="N757" s="141" t="s">
        <v>38</v>
      </c>
      <c r="O757" s="142">
        <v>3.3039999999999998</v>
      </c>
      <c r="P757" s="142">
        <f>O757*H757</f>
        <v>3.3039999999999998</v>
      </c>
      <c r="Q757" s="142">
        <v>0</v>
      </c>
      <c r="R757" s="142">
        <f>Q757*H757</f>
        <v>0</v>
      </c>
      <c r="S757" s="142">
        <v>0</v>
      </c>
      <c r="T757" s="143">
        <f>S757*H757</f>
        <v>0</v>
      </c>
      <c r="AR757" s="144" t="s">
        <v>188</v>
      </c>
      <c r="AT757" s="144" t="s">
        <v>160</v>
      </c>
      <c r="AU757" s="144" t="s">
        <v>88</v>
      </c>
      <c r="AY757" s="16" t="s">
        <v>157</v>
      </c>
      <c r="BE757" s="145">
        <f>IF(N757="základní",J757,0)</f>
        <v>0</v>
      </c>
      <c r="BF757" s="145">
        <f>IF(N757="snížená",J757,0)</f>
        <v>0</v>
      </c>
      <c r="BG757" s="145">
        <f>IF(N757="zákl. přenesená",J757,0)</f>
        <v>0</v>
      </c>
      <c r="BH757" s="145">
        <f>IF(N757="sníž. přenesená",J757,0)</f>
        <v>0</v>
      </c>
      <c r="BI757" s="145">
        <f>IF(N757="nulová",J757,0)</f>
        <v>0</v>
      </c>
      <c r="BJ757" s="16" t="s">
        <v>88</v>
      </c>
      <c r="BK757" s="145">
        <f>ROUND(I757*H757,2)</f>
        <v>0</v>
      </c>
      <c r="BL757" s="16" t="s">
        <v>188</v>
      </c>
      <c r="BM757" s="144" t="s">
        <v>1512</v>
      </c>
    </row>
    <row r="758" spans="2:65" s="1" customFormat="1">
      <c r="B758" s="28"/>
      <c r="D758" s="150" t="s">
        <v>214</v>
      </c>
      <c r="F758" s="894" t="s">
        <v>1513</v>
      </c>
      <c r="L758" s="28"/>
      <c r="M758" s="152"/>
      <c r="T758" s="52"/>
      <c r="AT758" s="16" t="s">
        <v>214</v>
      </c>
      <c r="AU758" s="16" t="s">
        <v>88</v>
      </c>
    </row>
    <row r="759" spans="2:65" s="13" customFormat="1">
      <c r="B759" s="159"/>
      <c r="D759" s="154" t="s">
        <v>259</v>
      </c>
      <c r="E759" s="160" t="s">
        <v>1</v>
      </c>
      <c r="F759" s="161" t="s">
        <v>1514</v>
      </c>
      <c r="H759" s="162">
        <v>1</v>
      </c>
      <c r="L759" s="159"/>
      <c r="M759" s="163"/>
      <c r="T759" s="164"/>
      <c r="AT759" s="160" t="s">
        <v>259</v>
      </c>
      <c r="AU759" s="160" t="s">
        <v>88</v>
      </c>
      <c r="AV759" s="13" t="s">
        <v>88</v>
      </c>
      <c r="AW759" s="13" t="s">
        <v>27</v>
      </c>
      <c r="AX759" s="13" t="s">
        <v>80</v>
      </c>
      <c r="AY759" s="160" t="s">
        <v>157</v>
      </c>
    </row>
    <row r="760" spans="2:65" s="1" customFormat="1" ht="31.9" customHeight="1">
      <c r="B760" s="132"/>
      <c r="C760" s="178" t="s">
        <v>1515</v>
      </c>
      <c r="D760" s="178" t="s">
        <v>557</v>
      </c>
      <c r="E760" s="179" t="s">
        <v>1516</v>
      </c>
      <c r="F760" s="180" t="s">
        <v>1517</v>
      </c>
      <c r="G760" s="181" t="s">
        <v>228</v>
      </c>
      <c r="H760" s="182">
        <v>1</v>
      </c>
      <c r="I760" s="909"/>
      <c r="J760" s="183">
        <f>ROUND(I760*H760,2)</f>
        <v>0</v>
      </c>
      <c r="K760" s="184"/>
      <c r="L760" s="185"/>
      <c r="M760" s="186" t="s">
        <v>1</v>
      </c>
      <c r="N760" s="187" t="s">
        <v>38</v>
      </c>
      <c r="O760" s="142">
        <v>0</v>
      </c>
      <c r="P760" s="142">
        <f>O760*H760</f>
        <v>0</v>
      </c>
      <c r="Q760" s="142">
        <v>4.2999999999999997E-2</v>
      </c>
      <c r="R760" s="142">
        <f>Q760*H760</f>
        <v>4.2999999999999997E-2</v>
      </c>
      <c r="S760" s="142">
        <v>0</v>
      </c>
      <c r="T760" s="143">
        <f>S760*H760</f>
        <v>0</v>
      </c>
      <c r="AR760" s="144" t="s">
        <v>735</v>
      </c>
      <c r="AT760" s="144" t="s">
        <v>557</v>
      </c>
      <c r="AU760" s="144" t="s">
        <v>88</v>
      </c>
      <c r="AY760" s="16" t="s">
        <v>157</v>
      </c>
      <c r="BE760" s="145">
        <f>IF(N760="základní",J760,0)</f>
        <v>0</v>
      </c>
      <c r="BF760" s="145">
        <f>IF(N760="snížená",J760,0)</f>
        <v>0</v>
      </c>
      <c r="BG760" s="145">
        <f>IF(N760="zákl. přenesená",J760,0)</f>
        <v>0</v>
      </c>
      <c r="BH760" s="145">
        <f>IF(N760="sníž. přenesená",J760,0)</f>
        <v>0</v>
      </c>
      <c r="BI760" s="145">
        <f>IF(N760="nulová",J760,0)</f>
        <v>0</v>
      </c>
      <c r="BJ760" s="16" t="s">
        <v>88</v>
      </c>
      <c r="BK760" s="145">
        <f>ROUND(I760*H760,2)</f>
        <v>0</v>
      </c>
      <c r="BL760" s="16" t="s">
        <v>188</v>
      </c>
      <c r="BM760" s="144" t="s">
        <v>1518</v>
      </c>
    </row>
    <row r="761" spans="2:65" s="1" customFormat="1" ht="21" customHeight="1">
      <c r="B761" s="132"/>
      <c r="C761" s="133" t="s">
        <v>1519</v>
      </c>
      <c r="D761" s="133" t="s">
        <v>160</v>
      </c>
      <c r="E761" s="134" t="s">
        <v>1520</v>
      </c>
      <c r="F761" s="135" t="s">
        <v>1521</v>
      </c>
      <c r="G761" s="136" t="s">
        <v>228</v>
      </c>
      <c r="H761" s="137">
        <v>1</v>
      </c>
      <c r="I761" s="901"/>
      <c r="J761" s="138">
        <f>ROUND(I761*H761,2)</f>
        <v>0</v>
      </c>
      <c r="K761" s="139"/>
      <c r="L761" s="28"/>
      <c r="M761" s="140" t="s">
        <v>1</v>
      </c>
      <c r="N761" s="141" t="s">
        <v>38</v>
      </c>
      <c r="O761" s="142">
        <v>0.55500000000000005</v>
      </c>
      <c r="P761" s="142">
        <f>O761*H761</f>
        <v>0.55500000000000005</v>
      </c>
      <c r="Q761" s="142">
        <v>0</v>
      </c>
      <c r="R761" s="142">
        <f>Q761*H761</f>
        <v>0</v>
      </c>
      <c r="S761" s="142">
        <v>0</v>
      </c>
      <c r="T761" s="143">
        <f>S761*H761</f>
        <v>0</v>
      </c>
      <c r="AR761" s="144" t="s">
        <v>188</v>
      </c>
      <c r="AT761" s="144" t="s">
        <v>160</v>
      </c>
      <c r="AU761" s="144" t="s">
        <v>88</v>
      </c>
      <c r="AY761" s="16" t="s">
        <v>157</v>
      </c>
      <c r="BE761" s="145">
        <f>IF(N761="základní",J761,0)</f>
        <v>0</v>
      </c>
      <c r="BF761" s="145">
        <f>IF(N761="snížená",J761,0)</f>
        <v>0</v>
      </c>
      <c r="BG761" s="145">
        <f>IF(N761="zákl. přenesená",J761,0)</f>
        <v>0</v>
      </c>
      <c r="BH761" s="145">
        <f>IF(N761="sníž. přenesená",J761,0)</f>
        <v>0</v>
      </c>
      <c r="BI761" s="145">
        <f>IF(N761="nulová",J761,0)</f>
        <v>0</v>
      </c>
      <c r="BJ761" s="16" t="s">
        <v>88</v>
      </c>
      <c r="BK761" s="145">
        <f>ROUND(I761*H761,2)</f>
        <v>0</v>
      </c>
      <c r="BL761" s="16" t="s">
        <v>188</v>
      </c>
      <c r="BM761" s="144" t="s">
        <v>1522</v>
      </c>
    </row>
    <row r="762" spans="2:65" s="1" customFormat="1">
      <c r="B762" s="28"/>
      <c r="D762" s="150" t="s">
        <v>214</v>
      </c>
      <c r="F762" s="894" t="s">
        <v>1523</v>
      </c>
      <c r="L762" s="28"/>
      <c r="M762" s="152"/>
      <c r="T762" s="52"/>
      <c r="AT762" s="16" t="s">
        <v>214</v>
      </c>
      <c r="AU762" s="16" t="s">
        <v>88</v>
      </c>
    </row>
    <row r="763" spans="2:65" s="1" customFormat="1" ht="16.399999999999999" customHeight="1">
      <c r="B763" s="132"/>
      <c r="C763" s="178" t="s">
        <v>1524</v>
      </c>
      <c r="D763" s="178" t="s">
        <v>557</v>
      </c>
      <c r="E763" s="179" t="s">
        <v>1525</v>
      </c>
      <c r="F763" s="180" t="s">
        <v>1526</v>
      </c>
      <c r="G763" s="181" t="s">
        <v>228</v>
      </c>
      <c r="H763" s="182">
        <v>1</v>
      </c>
      <c r="I763" s="909"/>
      <c r="J763" s="183">
        <f>ROUND(I763*H763,2)</f>
        <v>0</v>
      </c>
      <c r="K763" s="184"/>
      <c r="L763" s="185"/>
      <c r="M763" s="186" t="s">
        <v>1</v>
      </c>
      <c r="N763" s="187" t="s">
        <v>38</v>
      </c>
      <c r="O763" s="142">
        <v>0</v>
      </c>
      <c r="P763" s="142">
        <f>O763*H763</f>
        <v>0</v>
      </c>
      <c r="Q763" s="142">
        <v>2.3999999999999998E-3</v>
      </c>
      <c r="R763" s="142">
        <f>Q763*H763</f>
        <v>2.3999999999999998E-3</v>
      </c>
      <c r="S763" s="142">
        <v>0</v>
      </c>
      <c r="T763" s="143">
        <f>S763*H763</f>
        <v>0</v>
      </c>
      <c r="AR763" s="144" t="s">
        <v>735</v>
      </c>
      <c r="AT763" s="144" t="s">
        <v>557</v>
      </c>
      <c r="AU763" s="144" t="s">
        <v>88</v>
      </c>
      <c r="AY763" s="16" t="s">
        <v>157</v>
      </c>
      <c r="BE763" s="145">
        <f>IF(N763="základní",J763,0)</f>
        <v>0</v>
      </c>
      <c r="BF763" s="145">
        <f>IF(N763="snížená",J763,0)</f>
        <v>0</v>
      </c>
      <c r="BG763" s="145">
        <f>IF(N763="zákl. přenesená",J763,0)</f>
        <v>0</v>
      </c>
      <c r="BH763" s="145">
        <f>IF(N763="sníž. přenesená",J763,0)</f>
        <v>0</v>
      </c>
      <c r="BI763" s="145">
        <f>IF(N763="nulová",J763,0)</f>
        <v>0</v>
      </c>
      <c r="BJ763" s="16" t="s">
        <v>88</v>
      </c>
      <c r="BK763" s="145">
        <f>ROUND(I763*H763,2)</f>
        <v>0</v>
      </c>
      <c r="BL763" s="16" t="s">
        <v>188</v>
      </c>
      <c r="BM763" s="144" t="s">
        <v>1527</v>
      </c>
    </row>
    <row r="764" spans="2:65" s="1" customFormat="1" ht="16.399999999999999" customHeight="1">
      <c r="B764" s="132"/>
      <c r="C764" s="133" t="s">
        <v>1528</v>
      </c>
      <c r="D764" s="133" t="s">
        <v>160</v>
      </c>
      <c r="E764" s="134" t="s">
        <v>1529</v>
      </c>
      <c r="F764" s="135" t="s">
        <v>1530</v>
      </c>
      <c r="G764" s="136" t="s">
        <v>228</v>
      </c>
      <c r="H764" s="137">
        <v>1</v>
      </c>
      <c r="I764" s="901"/>
      <c r="J764" s="138">
        <f>ROUND(I764*H764,2)</f>
        <v>0</v>
      </c>
      <c r="K764" s="139"/>
      <c r="L764" s="28"/>
      <c r="M764" s="140" t="s">
        <v>1</v>
      </c>
      <c r="N764" s="141" t="s">
        <v>38</v>
      </c>
      <c r="O764" s="142">
        <v>0.20899999999999999</v>
      </c>
      <c r="P764" s="142">
        <f>O764*H764</f>
        <v>0.20899999999999999</v>
      </c>
      <c r="Q764" s="142">
        <v>0</v>
      </c>
      <c r="R764" s="142">
        <f>Q764*H764</f>
        <v>0</v>
      </c>
      <c r="S764" s="142">
        <v>0</v>
      </c>
      <c r="T764" s="143">
        <f>S764*H764</f>
        <v>0</v>
      </c>
      <c r="AR764" s="144" t="s">
        <v>188</v>
      </c>
      <c r="AT764" s="144" t="s">
        <v>160</v>
      </c>
      <c r="AU764" s="144" t="s">
        <v>88</v>
      </c>
      <c r="AY764" s="16" t="s">
        <v>157</v>
      </c>
      <c r="BE764" s="145">
        <f>IF(N764="základní",J764,0)</f>
        <v>0</v>
      </c>
      <c r="BF764" s="145">
        <f>IF(N764="snížená",J764,0)</f>
        <v>0</v>
      </c>
      <c r="BG764" s="145">
        <f>IF(N764="zákl. přenesená",J764,0)</f>
        <v>0</v>
      </c>
      <c r="BH764" s="145">
        <f>IF(N764="sníž. přenesená",J764,0)</f>
        <v>0</v>
      </c>
      <c r="BI764" s="145">
        <f>IF(N764="nulová",J764,0)</f>
        <v>0</v>
      </c>
      <c r="BJ764" s="16" t="s">
        <v>88</v>
      </c>
      <c r="BK764" s="145">
        <f>ROUND(I764*H764,2)</f>
        <v>0</v>
      </c>
      <c r="BL764" s="16" t="s">
        <v>188</v>
      </c>
      <c r="BM764" s="144" t="s">
        <v>1531</v>
      </c>
    </row>
    <row r="765" spans="2:65" s="1" customFormat="1">
      <c r="B765" s="28"/>
      <c r="D765" s="150" t="s">
        <v>214</v>
      </c>
      <c r="F765" s="894" t="s">
        <v>1532</v>
      </c>
      <c r="L765" s="28"/>
      <c r="M765" s="152"/>
      <c r="T765" s="52"/>
      <c r="AT765" s="16" t="s">
        <v>214</v>
      </c>
      <c r="AU765" s="16" t="s">
        <v>88</v>
      </c>
    </row>
    <row r="766" spans="2:65" s="1" customFormat="1" ht="23.5" customHeight="1">
      <c r="B766" s="132"/>
      <c r="C766" s="178" t="s">
        <v>1533</v>
      </c>
      <c r="D766" s="178" t="s">
        <v>557</v>
      </c>
      <c r="E766" s="179" t="s">
        <v>1534</v>
      </c>
      <c r="F766" s="180" t="s">
        <v>1535</v>
      </c>
      <c r="G766" s="181" t="s">
        <v>228</v>
      </c>
      <c r="H766" s="182">
        <v>1</v>
      </c>
      <c r="I766" s="909"/>
      <c r="J766" s="183">
        <f>ROUND(I766*H766,2)</f>
        <v>0</v>
      </c>
      <c r="K766" s="184"/>
      <c r="L766" s="185"/>
      <c r="M766" s="186" t="s">
        <v>1</v>
      </c>
      <c r="N766" s="187" t="s">
        <v>38</v>
      </c>
      <c r="O766" s="142">
        <v>0</v>
      </c>
      <c r="P766" s="142">
        <f>O766*H766</f>
        <v>0</v>
      </c>
      <c r="Q766" s="142">
        <v>1.4999999999999999E-4</v>
      </c>
      <c r="R766" s="142">
        <f>Q766*H766</f>
        <v>1.4999999999999999E-4</v>
      </c>
      <c r="S766" s="142">
        <v>0</v>
      </c>
      <c r="T766" s="143">
        <f>S766*H766</f>
        <v>0</v>
      </c>
      <c r="AR766" s="144" t="s">
        <v>735</v>
      </c>
      <c r="AT766" s="144" t="s">
        <v>557</v>
      </c>
      <c r="AU766" s="144" t="s">
        <v>88</v>
      </c>
      <c r="AY766" s="16" t="s">
        <v>157</v>
      </c>
      <c r="BE766" s="145">
        <f>IF(N766="základní",J766,0)</f>
        <v>0</v>
      </c>
      <c r="BF766" s="145">
        <f>IF(N766="snížená",J766,0)</f>
        <v>0</v>
      </c>
      <c r="BG766" s="145">
        <f>IF(N766="zákl. přenesená",J766,0)</f>
        <v>0</v>
      </c>
      <c r="BH766" s="145">
        <f>IF(N766="sníž. přenesená",J766,0)</f>
        <v>0</v>
      </c>
      <c r="BI766" s="145">
        <f>IF(N766="nulová",J766,0)</f>
        <v>0</v>
      </c>
      <c r="BJ766" s="16" t="s">
        <v>88</v>
      </c>
      <c r="BK766" s="145">
        <f>ROUND(I766*H766,2)</f>
        <v>0</v>
      </c>
      <c r="BL766" s="16" t="s">
        <v>188</v>
      </c>
      <c r="BM766" s="144" t="s">
        <v>1536</v>
      </c>
    </row>
    <row r="767" spans="2:65" s="1" customFormat="1" ht="21" customHeight="1">
      <c r="B767" s="132"/>
      <c r="C767" s="133" t="s">
        <v>1537</v>
      </c>
      <c r="D767" s="133" t="s">
        <v>160</v>
      </c>
      <c r="E767" s="134" t="s">
        <v>1538</v>
      </c>
      <c r="F767" s="135" t="s">
        <v>1539</v>
      </c>
      <c r="G767" s="136" t="s">
        <v>228</v>
      </c>
      <c r="H767" s="137">
        <v>2</v>
      </c>
      <c r="I767" s="901"/>
      <c r="J767" s="138">
        <f>ROUND(I767*H767,2)</f>
        <v>0</v>
      </c>
      <c r="K767" s="139"/>
      <c r="L767" s="28"/>
      <c r="M767" s="140" t="s">
        <v>1</v>
      </c>
      <c r="N767" s="141" t="s">
        <v>38</v>
      </c>
      <c r="O767" s="142">
        <v>0.33500000000000002</v>
      </c>
      <c r="P767" s="142">
        <f>O767*H767</f>
        <v>0.67</v>
      </c>
      <c r="Q767" s="142">
        <v>0</v>
      </c>
      <c r="R767" s="142">
        <f>Q767*H767</f>
        <v>0</v>
      </c>
      <c r="S767" s="142">
        <v>0</v>
      </c>
      <c r="T767" s="143">
        <f>S767*H767</f>
        <v>0</v>
      </c>
      <c r="AR767" s="144" t="s">
        <v>188</v>
      </c>
      <c r="AT767" s="144" t="s">
        <v>160</v>
      </c>
      <c r="AU767" s="144" t="s">
        <v>88</v>
      </c>
      <c r="AY767" s="16" t="s">
        <v>157</v>
      </c>
      <c r="BE767" s="145">
        <f>IF(N767="základní",J767,0)</f>
        <v>0</v>
      </c>
      <c r="BF767" s="145">
        <f>IF(N767="snížená",J767,0)</f>
        <v>0</v>
      </c>
      <c r="BG767" s="145">
        <f>IF(N767="zákl. přenesená",J767,0)</f>
        <v>0</v>
      </c>
      <c r="BH767" s="145">
        <f>IF(N767="sníž. přenesená",J767,0)</f>
        <v>0</v>
      </c>
      <c r="BI767" s="145">
        <f>IF(N767="nulová",J767,0)</f>
        <v>0</v>
      </c>
      <c r="BJ767" s="16" t="s">
        <v>88</v>
      </c>
      <c r="BK767" s="145">
        <f>ROUND(I767*H767,2)</f>
        <v>0</v>
      </c>
      <c r="BL767" s="16" t="s">
        <v>188</v>
      </c>
      <c r="BM767" s="144" t="s">
        <v>1540</v>
      </c>
    </row>
    <row r="768" spans="2:65" s="1" customFormat="1">
      <c r="B768" s="28"/>
      <c r="D768" s="150" t="s">
        <v>214</v>
      </c>
      <c r="F768" s="894" t="s">
        <v>1541</v>
      </c>
      <c r="L768" s="28"/>
      <c r="M768" s="152"/>
      <c r="T768" s="52"/>
      <c r="AT768" s="16" t="s">
        <v>214</v>
      </c>
      <c r="AU768" s="16" t="s">
        <v>88</v>
      </c>
    </row>
    <row r="769" spans="2:65" s="1" customFormat="1" ht="16.399999999999999" customHeight="1">
      <c r="B769" s="132"/>
      <c r="C769" s="178" t="s">
        <v>1542</v>
      </c>
      <c r="D769" s="178" t="s">
        <v>557</v>
      </c>
      <c r="E769" s="179" t="s">
        <v>1543</v>
      </c>
      <c r="F769" s="180" t="s">
        <v>1544</v>
      </c>
      <c r="G769" s="181" t="s">
        <v>228</v>
      </c>
      <c r="H769" s="182">
        <v>2</v>
      </c>
      <c r="I769" s="909"/>
      <c r="J769" s="183">
        <f>ROUND(I769*H769,2)</f>
        <v>0</v>
      </c>
      <c r="K769" s="184"/>
      <c r="L769" s="185"/>
      <c r="M769" s="186" t="s">
        <v>1</v>
      </c>
      <c r="N769" s="187" t="s">
        <v>38</v>
      </c>
      <c r="O769" s="142">
        <v>0</v>
      </c>
      <c r="P769" s="142">
        <f>O769*H769</f>
        <v>0</v>
      </c>
      <c r="Q769" s="142">
        <v>2.2000000000000001E-3</v>
      </c>
      <c r="R769" s="142">
        <f>Q769*H769</f>
        <v>4.4000000000000003E-3</v>
      </c>
      <c r="S769" s="142">
        <v>0</v>
      </c>
      <c r="T769" s="143">
        <f>S769*H769</f>
        <v>0</v>
      </c>
      <c r="AR769" s="144" t="s">
        <v>735</v>
      </c>
      <c r="AT769" s="144" t="s">
        <v>557</v>
      </c>
      <c r="AU769" s="144" t="s">
        <v>88</v>
      </c>
      <c r="AY769" s="16" t="s">
        <v>157</v>
      </c>
      <c r="BE769" s="145">
        <f>IF(N769="základní",J769,0)</f>
        <v>0</v>
      </c>
      <c r="BF769" s="145">
        <f>IF(N769="snížená",J769,0)</f>
        <v>0</v>
      </c>
      <c r="BG769" s="145">
        <f>IF(N769="zákl. přenesená",J769,0)</f>
        <v>0</v>
      </c>
      <c r="BH769" s="145">
        <f>IF(N769="sníž. přenesená",J769,0)</f>
        <v>0</v>
      </c>
      <c r="BI769" s="145">
        <f>IF(N769="nulová",J769,0)</f>
        <v>0</v>
      </c>
      <c r="BJ769" s="16" t="s">
        <v>88</v>
      </c>
      <c r="BK769" s="145">
        <f>ROUND(I769*H769,2)</f>
        <v>0</v>
      </c>
      <c r="BL769" s="16" t="s">
        <v>188</v>
      </c>
      <c r="BM769" s="144" t="s">
        <v>1545</v>
      </c>
    </row>
    <row r="770" spans="2:65" s="1" customFormat="1" ht="23.5" customHeight="1">
      <c r="B770" s="132"/>
      <c r="C770" s="133" t="s">
        <v>1546</v>
      </c>
      <c r="D770" s="133" t="s">
        <v>160</v>
      </c>
      <c r="E770" s="134" t="s">
        <v>1547</v>
      </c>
      <c r="F770" s="135" t="s">
        <v>1548</v>
      </c>
      <c r="G770" s="136" t="s">
        <v>411</v>
      </c>
      <c r="H770" s="137">
        <v>31.94</v>
      </c>
      <c r="I770" s="901"/>
      <c r="J770" s="138">
        <f>ROUND(I770*H770,2)</f>
        <v>0</v>
      </c>
      <c r="K770" s="139"/>
      <c r="L770" s="28"/>
      <c r="M770" s="140" t="s">
        <v>1</v>
      </c>
      <c r="N770" s="141" t="s">
        <v>38</v>
      </c>
      <c r="O770" s="142">
        <v>0.34499999999999997</v>
      </c>
      <c r="P770" s="142">
        <f>O770*H770</f>
        <v>11.019299999999999</v>
      </c>
      <c r="Q770" s="142">
        <v>0</v>
      </c>
      <c r="R770" s="142">
        <f>Q770*H770</f>
        <v>0</v>
      </c>
      <c r="S770" s="142">
        <v>0</v>
      </c>
      <c r="T770" s="143">
        <f>S770*H770</f>
        <v>0</v>
      </c>
      <c r="AR770" s="144" t="s">
        <v>188</v>
      </c>
      <c r="AT770" s="144" t="s">
        <v>160</v>
      </c>
      <c r="AU770" s="144" t="s">
        <v>88</v>
      </c>
      <c r="AY770" s="16" t="s">
        <v>157</v>
      </c>
      <c r="BE770" s="145">
        <f>IF(N770="základní",J770,0)</f>
        <v>0</v>
      </c>
      <c r="BF770" s="145">
        <f>IF(N770="snížená",J770,0)</f>
        <v>0</v>
      </c>
      <c r="BG770" s="145">
        <f>IF(N770="zákl. přenesená",J770,0)</f>
        <v>0</v>
      </c>
      <c r="BH770" s="145">
        <f>IF(N770="sníž. přenesená",J770,0)</f>
        <v>0</v>
      </c>
      <c r="BI770" s="145">
        <f>IF(N770="nulová",J770,0)</f>
        <v>0</v>
      </c>
      <c r="BJ770" s="16" t="s">
        <v>88</v>
      </c>
      <c r="BK770" s="145">
        <f>ROUND(I770*H770,2)</f>
        <v>0</v>
      </c>
      <c r="BL770" s="16" t="s">
        <v>188</v>
      </c>
      <c r="BM770" s="144" t="s">
        <v>1549</v>
      </c>
    </row>
    <row r="771" spans="2:65" s="1" customFormat="1">
      <c r="B771" s="28"/>
      <c r="D771" s="150" t="s">
        <v>214</v>
      </c>
      <c r="F771" s="894" t="s">
        <v>1550</v>
      </c>
      <c r="L771" s="28"/>
      <c r="M771" s="152"/>
      <c r="T771" s="52"/>
      <c r="AT771" s="16" t="s">
        <v>214</v>
      </c>
      <c r="AU771" s="16" t="s">
        <v>88</v>
      </c>
    </row>
    <row r="772" spans="2:65" s="13" customFormat="1">
      <c r="B772" s="159"/>
      <c r="D772" s="154" t="s">
        <v>259</v>
      </c>
      <c r="E772" s="160" t="s">
        <v>1</v>
      </c>
      <c r="F772" s="161" t="s">
        <v>1441</v>
      </c>
      <c r="H772" s="162">
        <v>21.44</v>
      </c>
      <c r="L772" s="159"/>
      <c r="M772" s="163"/>
      <c r="T772" s="164"/>
      <c r="AT772" s="160" t="s">
        <v>259</v>
      </c>
      <c r="AU772" s="160" t="s">
        <v>88</v>
      </c>
      <c r="AV772" s="13" t="s">
        <v>88</v>
      </c>
      <c r="AW772" s="13" t="s">
        <v>27</v>
      </c>
      <c r="AX772" s="13" t="s">
        <v>72</v>
      </c>
      <c r="AY772" s="160" t="s">
        <v>157</v>
      </c>
    </row>
    <row r="773" spans="2:65" s="13" customFormat="1">
      <c r="B773" s="159"/>
      <c r="D773" s="154" t="s">
        <v>259</v>
      </c>
      <c r="E773" s="160" t="s">
        <v>1</v>
      </c>
      <c r="F773" s="161" t="s">
        <v>1446</v>
      </c>
      <c r="H773" s="162">
        <v>10.5</v>
      </c>
      <c r="L773" s="159"/>
      <c r="M773" s="163"/>
      <c r="T773" s="164"/>
      <c r="AT773" s="160" t="s">
        <v>259</v>
      </c>
      <c r="AU773" s="160" t="s">
        <v>88</v>
      </c>
      <c r="AV773" s="13" t="s">
        <v>88</v>
      </c>
      <c r="AW773" s="13" t="s">
        <v>27</v>
      </c>
      <c r="AX773" s="13" t="s">
        <v>72</v>
      </c>
      <c r="AY773" s="160" t="s">
        <v>157</v>
      </c>
    </row>
    <row r="774" spans="2:65" s="14" customFormat="1">
      <c r="B774" s="165"/>
      <c r="D774" s="154" t="s">
        <v>259</v>
      </c>
      <c r="E774" s="166" t="s">
        <v>1</v>
      </c>
      <c r="F774" s="167" t="s">
        <v>265</v>
      </c>
      <c r="H774" s="168">
        <v>31.94</v>
      </c>
      <c r="L774" s="165"/>
      <c r="M774" s="169"/>
      <c r="T774" s="170"/>
      <c r="AT774" s="166" t="s">
        <v>259</v>
      </c>
      <c r="AU774" s="166" t="s">
        <v>88</v>
      </c>
      <c r="AV774" s="14" t="s">
        <v>164</v>
      </c>
      <c r="AW774" s="14" t="s">
        <v>27</v>
      </c>
      <c r="AX774" s="14" t="s">
        <v>80</v>
      </c>
      <c r="AY774" s="166" t="s">
        <v>157</v>
      </c>
    </row>
    <row r="775" spans="2:65" s="1" customFormat="1" ht="21" customHeight="1">
      <c r="B775" s="132"/>
      <c r="C775" s="178" t="s">
        <v>1551</v>
      </c>
      <c r="D775" s="178" t="s">
        <v>557</v>
      </c>
      <c r="E775" s="179" t="s">
        <v>1552</v>
      </c>
      <c r="F775" s="180" t="s">
        <v>1553</v>
      </c>
      <c r="G775" s="181" t="s">
        <v>411</v>
      </c>
      <c r="H775" s="182">
        <v>31.94</v>
      </c>
      <c r="I775" s="909"/>
      <c r="J775" s="183">
        <f>ROUND(I775*H775,2)</f>
        <v>0</v>
      </c>
      <c r="K775" s="184"/>
      <c r="L775" s="185"/>
      <c r="M775" s="186" t="s">
        <v>1</v>
      </c>
      <c r="N775" s="187" t="s">
        <v>38</v>
      </c>
      <c r="O775" s="142">
        <v>0</v>
      </c>
      <c r="P775" s="142">
        <f>O775*H775</f>
        <v>0</v>
      </c>
      <c r="Q775" s="142">
        <v>3.0000000000000001E-3</v>
      </c>
      <c r="R775" s="142">
        <f>Q775*H775</f>
        <v>9.5820000000000002E-2</v>
      </c>
      <c r="S775" s="142">
        <v>0</v>
      </c>
      <c r="T775" s="143">
        <f>S775*H775</f>
        <v>0</v>
      </c>
      <c r="AR775" s="144" t="s">
        <v>735</v>
      </c>
      <c r="AT775" s="144" t="s">
        <v>557</v>
      </c>
      <c r="AU775" s="144" t="s">
        <v>88</v>
      </c>
      <c r="AY775" s="16" t="s">
        <v>157</v>
      </c>
      <c r="BE775" s="145">
        <f>IF(N775="základní",J775,0)</f>
        <v>0</v>
      </c>
      <c r="BF775" s="145">
        <f>IF(N775="snížená",J775,0)</f>
        <v>0</v>
      </c>
      <c r="BG775" s="145">
        <f>IF(N775="zákl. přenesená",J775,0)</f>
        <v>0</v>
      </c>
      <c r="BH775" s="145">
        <f>IF(N775="sníž. přenesená",J775,0)</f>
        <v>0</v>
      </c>
      <c r="BI775" s="145">
        <f>IF(N775="nulová",J775,0)</f>
        <v>0</v>
      </c>
      <c r="BJ775" s="16" t="s">
        <v>88</v>
      </c>
      <c r="BK775" s="145">
        <f>ROUND(I775*H775,2)</f>
        <v>0</v>
      </c>
      <c r="BL775" s="16" t="s">
        <v>188</v>
      </c>
      <c r="BM775" s="144" t="s">
        <v>1554</v>
      </c>
    </row>
    <row r="776" spans="2:65" s="1" customFormat="1" ht="23.5" customHeight="1">
      <c r="B776" s="132"/>
      <c r="C776" s="133" t="s">
        <v>1555</v>
      </c>
      <c r="D776" s="133" t="s">
        <v>160</v>
      </c>
      <c r="E776" s="134" t="s">
        <v>1556</v>
      </c>
      <c r="F776" s="135" t="s">
        <v>1557</v>
      </c>
      <c r="G776" s="136" t="s">
        <v>276</v>
      </c>
      <c r="H776" s="137">
        <v>0.14599999999999999</v>
      </c>
      <c r="I776" s="901"/>
      <c r="J776" s="138">
        <f>ROUND(I776*H776,2)</f>
        <v>0</v>
      </c>
      <c r="K776" s="139"/>
      <c r="L776" s="28"/>
      <c r="M776" s="140" t="s">
        <v>1</v>
      </c>
      <c r="N776" s="141" t="s">
        <v>38</v>
      </c>
      <c r="O776" s="142">
        <v>7.1479999999999997</v>
      </c>
      <c r="P776" s="142">
        <f>O776*H776</f>
        <v>1.0436079999999999</v>
      </c>
      <c r="Q776" s="142">
        <v>0</v>
      </c>
      <c r="R776" s="142">
        <f>Q776*H776</f>
        <v>0</v>
      </c>
      <c r="S776" s="142">
        <v>0</v>
      </c>
      <c r="T776" s="143">
        <f>S776*H776</f>
        <v>0</v>
      </c>
      <c r="AR776" s="144" t="s">
        <v>188</v>
      </c>
      <c r="AT776" s="144" t="s">
        <v>160</v>
      </c>
      <c r="AU776" s="144" t="s">
        <v>88</v>
      </c>
      <c r="AY776" s="16" t="s">
        <v>157</v>
      </c>
      <c r="BE776" s="145">
        <f>IF(N776="základní",J776,0)</f>
        <v>0</v>
      </c>
      <c r="BF776" s="145">
        <f>IF(N776="snížená",J776,0)</f>
        <v>0</v>
      </c>
      <c r="BG776" s="145">
        <f>IF(N776="zákl. přenesená",J776,0)</f>
        <v>0</v>
      </c>
      <c r="BH776" s="145">
        <f>IF(N776="sníž. přenesená",J776,0)</f>
        <v>0</v>
      </c>
      <c r="BI776" s="145">
        <f>IF(N776="nulová",J776,0)</f>
        <v>0</v>
      </c>
      <c r="BJ776" s="16" t="s">
        <v>88</v>
      </c>
      <c r="BK776" s="145">
        <f>ROUND(I776*H776,2)</f>
        <v>0</v>
      </c>
      <c r="BL776" s="16" t="s">
        <v>188</v>
      </c>
      <c r="BM776" s="144" t="s">
        <v>1558</v>
      </c>
    </row>
    <row r="777" spans="2:65" s="1" customFormat="1">
      <c r="B777" s="28"/>
      <c r="D777" s="150" t="s">
        <v>214</v>
      </c>
      <c r="F777" s="894" t="s">
        <v>1559</v>
      </c>
      <c r="L777" s="28"/>
      <c r="M777" s="152"/>
      <c r="T777" s="52"/>
      <c r="AT777" s="16" t="s">
        <v>214</v>
      </c>
      <c r="AU777" s="16" t="s">
        <v>88</v>
      </c>
    </row>
    <row r="778" spans="2:65" s="11" customFormat="1" ht="22.9" customHeight="1">
      <c r="B778" s="121"/>
      <c r="D778" s="122" t="s">
        <v>71</v>
      </c>
      <c r="E778" s="130" t="s">
        <v>498</v>
      </c>
      <c r="F778" s="130" t="s">
        <v>499</v>
      </c>
      <c r="J778" s="131">
        <f>BK778</f>
        <v>0</v>
      </c>
      <c r="L778" s="121"/>
      <c r="M778" s="125"/>
      <c r="P778" s="126">
        <f>SUM(P779:P874)</f>
        <v>689.41473900000005</v>
      </c>
      <c r="R778" s="126">
        <f>SUM(R779:R874)</f>
        <v>16.426650800000001</v>
      </c>
      <c r="T778" s="127">
        <f>SUM(T779:T874)</f>
        <v>0</v>
      </c>
      <c r="AR778" s="122" t="s">
        <v>88</v>
      </c>
      <c r="AT778" s="128" t="s">
        <v>71</v>
      </c>
      <c r="AU778" s="128" t="s">
        <v>80</v>
      </c>
      <c r="AY778" s="122" t="s">
        <v>157</v>
      </c>
      <c r="BK778" s="129">
        <f>SUM(BK779:BK874)</f>
        <v>0</v>
      </c>
    </row>
    <row r="779" spans="2:65" s="1" customFormat="1" ht="42.75" customHeight="1">
      <c r="B779" s="132"/>
      <c r="C779" s="133" t="s">
        <v>1560</v>
      </c>
      <c r="D779" s="133" t="s">
        <v>160</v>
      </c>
      <c r="E779" s="134" t="s">
        <v>1561</v>
      </c>
      <c r="F779" s="135" t="s">
        <v>1562</v>
      </c>
      <c r="G779" s="136" t="s">
        <v>306</v>
      </c>
      <c r="H779" s="960">
        <v>191.2</v>
      </c>
      <c r="I779" s="901"/>
      <c r="J779" s="138">
        <f>ROUND(I779*H779,2)</f>
        <v>0</v>
      </c>
      <c r="K779" s="139"/>
      <c r="L779" s="28"/>
      <c r="M779" s="140" t="s">
        <v>1</v>
      </c>
      <c r="N779" s="141" t="s">
        <v>38</v>
      </c>
      <c r="O779" s="142">
        <v>1.087</v>
      </c>
      <c r="P779" s="142">
        <f>O779*H779</f>
        <v>207.83439999999999</v>
      </c>
      <c r="Q779" s="142">
        <v>1.7000000000000001E-4</v>
      </c>
      <c r="R779" s="142">
        <f>Q779*H779</f>
        <v>3.2503999999999998E-2</v>
      </c>
      <c r="S779" s="142">
        <v>0</v>
      </c>
      <c r="T779" s="143">
        <f>S779*H779</f>
        <v>0</v>
      </c>
      <c r="AR779" s="144" t="s">
        <v>188</v>
      </c>
      <c r="AT779" s="144" t="s">
        <v>160</v>
      </c>
      <c r="AU779" s="144" t="s">
        <v>88</v>
      </c>
      <c r="AY779" s="16" t="s">
        <v>157</v>
      </c>
      <c r="BE779" s="145">
        <f>IF(N779="základní",J779,0)</f>
        <v>0</v>
      </c>
      <c r="BF779" s="145">
        <f>IF(N779="snížená",J779,0)</f>
        <v>0</v>
      </c>
      <c r="BG779" s="145">
        <f>IF(N779="zákl. přenesená",J779,0)</f>
        <v>0</v>
      </c>
      <c r="BH779" s="145">
        <f>IF(N779="sníž. přenesená",J779,0)</f>
        <v>0</v>
      </c>
      <c r="BI779" s="145">
        <f>IF(N779="nulová",J779,0)</f>
        <v>0</v>
      </c>
      <c r="BJ779" s="16" t="s">
        <v>88</v>
      </c>
      <c r="BK779" s="145">
        <f>ROUND(I779*H779,2)</f>
        <v>0</v>
      </c>
      <c r="BL779" s="16" t="s">
        <v>188</v>
      </c>
      <c r="BM779" s="144" t="s">
        <v>1563</v>
      </c>
    </row>
    <row r="780" spans="2:65" s="1" customFormat="1">
      <c r="B780" s="28"/>
      <c r="D780" s="150" t="s">
        <v>214</v>
      </c>
      <c r="F780" s="894" t="s">
        <v>1564</v>
      </c>
      <c r="L780" s="28"/>
      <c r="M780" s="152"/>
      <c r="T780" s="52"/>
      <c r="AT780" s="16" t="s">
        <v>214</v>
      </c>
      <c r="AU780" s="16" t="s">
        <v>88</v>
      </c>
    </row>
    <row r="781" spans="2:65" s="12" customFormat="1">
      <c r="B781" s="153"/>
      <c r="D781" s="154" t="s">
        <v>259</v>
      </c>
      <c r="E781" s="155" t="s">
        <v>1</v>
      </c>
      <c r="F781" s="156" t="s">
        <v>1565</v>
      </c>
      <c r="H781" s="155" t="s">
        <v>1</v>
      </c>
      <c r="L781" s="153"/>
      <c r="M781" s="157"/>
      <c r="T781" s="158"/>
      <c r="AT781" s="155" t="s">
        <v>259</v>
      </c>
      <c r="AU781" s="155" t="s">
        <v>88</v>
      </c>
      <c r="AV781" s="12" t="s">
        <v>80</v>
      </c>
      <c r="AW781" s="12" t="s">
        <v>27</v>
      </c>
      <c r="AX781" s="12" t="s">
        <v>72</v>
      </c>
      <c r="AY781" s="155" t="s">
        <v>157</v>
      </c>
    </row>
    <row r="782" spans="2:65" s="13" customFormat="1">
      <c r="B782" s="159"/>
      <c r="D782" s="154" t="s">
        <v>259</v>
      </c>
      <c r="E782" s="160" t="s">
        <v>1</v>
      </c>
      <c r="F782" s="161" t="s">
        <v>1566</v>
      </c>
      <c r="H782" s="162">
        <v>59</v>
      </c>
      <c r="L782" s="159"/>
      <c r="M782" s="163"/>
      <c r="T782" s="164"/>
      <c r="AT782" s="160" t="s">
        <v>259</v>
      </c>
      <c r="AU782" s="160" t="s">
        <v>88</v>
      </c>
      <c r="AV782" s="13" t="s">
        <v>88</v>
      </c>
      <c r="AW782" s="13" t="s">
        <v>27</v>
      </c>
      <c r="AX782" s="13" t="s">
        <v>72</v>
      </c>
      <c r="AY782" s="160" t="s">
        <v>157</v>
      </c>
    </row>
    <row r="783" spans="2:65" s="12" customFormat="1">
      <c r="B783" s="153"/>
      <c r="D783" s="154" t="s">
        <v>259</v>
      </c>
      <c r="E783" s="155" t="s">
        <v>1</v>
      </c>
      <c r="F783" s="156" t="s">
        <v>1567</v>
      </c>
      <c r="H783" s="155" t="s">
        <v>1</v>
      </c>
      <c r="L783" s="153"/>
      <c r="M783" s="157"/>
      <c r="T783" s="158"/>
      <c r="AT783" s="155" t="s">
        <v>259</v>
      </c>
      <c r="AU783" s="155" t="s">
        <v>88</v>
      </c>
      <c r="AV783" s="12" t="s">
        <v>80</v>
      </c>
      <c r="AW783" s="12" t="s">
        <v>27</v>
      </c>
      <c r="AX783" s="12" t="s">
        <v>72</v>
      </c>
      <c r="AY783" s="155" t="s">
        <v>157</v>
      </c>
    </row>
    <row r="784" spans="2:65" s="13" customFormat="1">
      <c r="B784" s="159"/>
      <c r="D784" s="154" t="s">
        <v>259</v>
      </c>
      <c r="E784" s="160" t="s">
        <v>1</v>
      </c>
      <c r="F784" s="161" t="s">
        <v>1568</v>
      </c>
      <c r="H784" s="162">
        <v>32.200000000000003</v>
      </c>
      <c r="L784" s="159"/>
      <c r="M784" s="163"/>
      <c r="T784" s="164"/>
      <c r="AT784" s="160" t="s">
        <v>259</v>
      </c>
      <c r="AU784" s="160" t="s">
        <v>88</v>
      </c>
      <c r="AV784" s="13" t="s">
        <v>88</v>
      </c>
      <c r="AW784" s="13" t="s">
        <v>27</v>
      </c>
      <c r="AX784" s="13" t="s">
        <v>72</v>
      </c>
      <c r="AY784" s="160" t="s">
        <v>157</v>
      </c>
    </row>
    <row r="785" spans="2:65" s="12" customFormat="1">
      <c r="B785" s="153"/>
      <c r="D785" s="154" t="s">
        <v>259</v>
      </c>
      <c r="E785" s="155" t="s">
        <v>1</v>
      </c>
      <c r="F785" s="156" t="s">
        <v>1569</v>
      </c>
      <c r="H785" s="155" t="s">
        <v>1</v>
      </c>
      <c r="L785" s="153"/>
      <c r="M785" s="157"/>
      <c r="T785" s="158"/>
      <c r="AT785" s="155" t="s">
        <v>259</v>
      </c>
      <c r="AU785" s="155" t="s">
        <v>88</v>
      </c>
      <c r="AV785" s="12" t="s">
        <v>80</v>
      </c>
      <c r="AW785" s="12" t="s">
        <v>27</v>
      </c>
      <c r="AX785" s="12" t="s">
        <v>72</v>
      </c>
      <c r="AY785" s="155" t="s">
        <v>157</v>
      </c>
    </row>
    <row r="786" spans="2:65" s="13" customFormat="1">
      <c r="B786" s="159"/>
      <c r="D786" s="154" t="s">
        <v>259</v>
      </c>
      <c r="E786" s="160" t="s">
        <v>1</v>
      </c>
      <c r="F786" s="959" t="s">
        <v>8435</v>
      </c>
      <c r="H786" s="961">
        <v>100</v>
      </c>
      <c r="L786" s="159"/>
      <c r="M786" s="163"/>
      <c r="T786" s="164"/>
      <c r="AT786" s="160" t="s">
        <v>259</v>
      </c>
      <c r="AU786" s="160" t="s">
        <v>88</v>
      </c>
      <c r="AV786" s="13" t="s">
        <v>88</v>
      </c>
      <c r="AW786" s="13" t="s">
        <v>27</v>
      </c>
      <c r="AX786" s="13" t="s">
        <v>72</v>
      </c>
      <c r="AY786" s="160" t="s">
        <v>157</v>
      </c>
    </row>
    <row r="787" spans="2:65" s="14" customFormat="1">
      <c r="B787" s="165"/>
      <c r="D787" s="154" t="s">
        <v>259</v>
      </c>
      <c r="E787" s="166" t="s">
        <v>1</v>
      </c>
      <c r="F787" s="167" t="s">
        <v>265</v>
      </c>
      <c r="H787" s="962">
        <v>191.2</v>
      </c>
      <c r="L787" s="165"/>
      <c r="M787" s="169"/>
      <c r="T787" s="170"/>
      <c r="AT787" s="166" t="s">
        <v>259</v>
      </c>
      <c r="AU787" s="166" t="s">
        <v>88</v>
      </c>
      <c r="AV787" s="14" t="s">
        <v>164</v>
      </c>
      <c r="AW787" s="14" t="s">
        <v>27</v>
      </c>
      <c r="AX787" s="14" t="s">
        <v>80</v>
      </c>
      <c r="AY787" s="166" t="s">
        <v>157</v>
      </c>
    </row>
    <row r="788" spans="2:65" s="1" customFormat="1" ht="21" customHeight="1">
      <c r="B788" s="132"/>
      <c r="C788" s="178" t="s">
        <v>1570</v>
      </c>
      <c r="D788" s="178" t="s">
        <v>557</v>
      </c>
      <c r="E788" s="179" t="s">
        <v>1571</v>
      </c>
      <c r="F788" s="180" t="s">
        <v>1572</v>
      </c>
      <c r="G788" s="181" t="s">
        <v>306</v>
      </c>
      <c r="H788" s="963">
        <v>191.2</v>
      </c>
      <c r="I788" s="909"/>
      <c r="J788" s="183">
        <f>ROUND(I788*H788,2)</f>
        <v>0</v>
      </c>
      <c r="K788" s="184"/>
      <c r="L788" s="185"/>
      <c r="M788" s="186" t="s">
        <v>1</v>
      </c>
      <c r="N788" s="187" t="s">
        <v>38</v>
      </c>
      <c r="O788" s="142">
        <v>0</v>
      </c>
      <c r="P788" s="142">
        <f>O788*H788</f>
        <v>0</v>
      </c>
      <c r="Q788" s="142">
        <v>3.8289999999999998E-2</v>
      </c>
      <c r="R788" s="142">
        <f>Q788*H788</f>
        <v>7.3210479999999993</v>
      </c>
      <c r="S788" s="142">
        <v>0</v>
      </c>
      <c r="T788" s="143">
        <f>S788*H788</f>
        <v>0</v>
      </c>
      <c r="AR788" s="144" t="s">
        <v>735</v>
      </c>
      <c r="AT788" s="144" t="s">
        <v>557</v>
      </c>
      <c r="AU788" s="144" t="s">
        <v>88</v>
      </c>
      <c r="AY788" s="16" t="s">
        <v>157</v>
      </c>
      <c r="BE788" s="145">
        <f>IF(N788="základní",J788,0)</f>
        <v>0</v>
      </c>
      <c r="BF788" s="145">
        <f>IF(N788="snížená",J788,0)</f>
        <v>0</v>
      </c>
      <c r="BG788" s="145">
        <f>IF(N788="zákl. přenesená",J788,0)</f>
        <v>0</v>
      </c>
      <c r="BH788" s="145">
        <f>IF(N788="sníž. přenesená",J788,0)</f>
        <v>0</v>
      </c>
      <c r="BI788" s="145">
        <f>IF(N788="nulová",J788,0)</f>
        <v>0</v>
      </c>
      <c r="BJ788" s="16" t="s">
        <v>88</v>
      </c>
      <c r="BK788" s="145">
        <f>ROUND(I788*H788,2)</f>
        <v>0</v>
      </c>
      <c r="BL788" s="16" t="s">
        <v>188</v>
      </c>
      <c r="BM788" s="144" t="s">
        <v>1573</v>
      </c>
    </row>
    <row r="789" spans="2:65" s="1" customFormat="1" ht="18">
      <c r="B789" s="28"/>
      <c r="D789" s="154" t="s">
        <v>1574</v>
      </c>
      <c r="F789" s="188" t="s">
        <v>1575</v>
      </c>
      <c r="L789" s="28"/>
      <c r="M789" s="152"/>
      <c r="T789" s="52"/>
      <c r="AT789" s="16" t="s">
        <v>1574</v>
      </c>
      <c r="AU789" s="16" t="s">
        <v>88</v>
      </c>
    </row>
    <row r="790" spans="2:65" s="1" customFormat="1" ht="42.75" customHeight="1">
      <c r="B790" s="132"/>
      <c r="C790" s="133" t="s">
        <v>1576</v>
      </c>
      <c r="D790" s="133" t="s">
        <v>160</v>
      </c>
      <c r="E790" s="134" t="s">
        <v>1577</v>
      </c>
      <c r="F790" s="135" t="s">
        <v>1578</v>
      </c>
      <c r="G790" s="136" t="s">
        <v>306</v>
      </c>
      <c r="H790" s="960">
        <v>21</v>
      </c>
      <c r="I790" s="901"/>
      <c r="J790" s="138">
        <f>ROUND(I790*H790,2)</f>
        <v>0</v>
      </c>
      <c r="K790" s="139"/>
      <c r="L790" s="28"/>
      <c r="M790" s="140" t="s">
        <v>1</v>
      </c>
      <c r="N790" s="141" t="s">
        <v>38</v>
      </c>
      <c r="O790" s="142">
        <v>1.486</v>
      </c>
      <c r="P790" s="142">
        <f>O790*H790</f>
        <v>31.206</v>
      </c>
      <c r="Q790" s="142">
        <v>1.9000000000000001E-4</v>
      </c>
      <c r="R790" s="142">
        <f>Q790*H790</f>
        <v>3.9900000000000005E-3</v>
      </c>
      <c r="S790" s="142">
        <v>0</v>
      </c>
      <c r="T790" s="143">
        <f>S790*H790</f>
        <v>0</v>
      </c>
      <c r="AR790" s="144" t="s">
        <v>188</v>
      </c>
      <c r="AT790" s="144" t="s">
        <v>160</v>
      </c>
      <c r="AU790" s="144" t="s">
        <v>88</v>
      </c>
      <c r="AY790" s="16" t="s">
        <v>157</v>
      </c>
      <c r="BE790" s="145">
        <f>IF(N790="základní",J790,0)</f>
        <v>0</v>
      </c>
      <c r="BF790" s="145">
        <f>IF(N790="snížená",J790,0)</f>
        <v>0</v>
      </c>
      <c r="BG790" s="145">
        <f>IF(N790="zákl. přenesená",J790,0)</f>
        <v>0</v>
      </c>
      <c r="BH790" s="145">
        <f>IF(N790="sníž. přenesená",J790,0)</f>
        <v>0</v>
      </c>
      <c r="BI790" s="145">
        <f>IF(N790="nulová",J790,0)</f>
        <v>0</v>
      </c>
      <c r="BJ790" s="16" t="s">
        <v>88</v>
      </c>
      <c r="BK790" s="145">
        <f>ROUND(I790*H790,2)</f>
        <v>0</v>
      </c>
      <c r="BL790" s="16" t="s">
        <v>188</v>
      </c>
      <c r="BM790" s="144" t="s">
        <v>1579</v>
      </c>
    </row>
    <row r="791" spans="2:65" s="1" customFormat="1">
      <c r="B791" s="28"/>
      <c r="D791" s="150" t="s">
        <v>214</v>
      </c>
      <c r="F791" s="894" t="s">
        <v>1580</v>
      </c>
      <c r="L791" s="28"/>
      <c r="M791" s="152"/>
      <c r="T791" s="52"/>
      <c r="AT791" s="16" t="s">
        <v>214</v>
      </c>
      <c r="AU791" s="16" t="s">
        <v>88</v>
      </c>
    </row>
    <row r="792" spans="2:65" s="12" customFormat="1">
      <c r="B792" s="153"/>
      <c r="D792" s="154" t="s">
        <v>259</v>
      </c>
      <c r="E792" s="155" t="s">
        <v>1</v>
      </c>
      <c r="F792" s="156" t="s">
        <v>1569</v>
      </c>
      <c r="H792" s="155" t="s">
        <v>1</v>
      </c>
      <c r="L792" s="153"/>
      <c r="M792" s="157"/>
      <c r="T792" s="158"/>
      <c r="AT792" s="155" t="s">
        <v>259</v>
      </c>
      <c r="AU792" s="155" t="s">
        <v>88</v>
      </c>
      <c r="AV792" s="12" t="s">
        <v>80</v>
      </c>
      <c r="AW792" s="12" t="s">
        <v>27</v>
      </c>
      <c r="AX792" s="12" t="s">
        <v>72</v>
      </c>
      <c r="AY792" s="155" t="s">
        <v>157</v>
      </c>
    </row>
    <row r="793" spans="2:65" s="13" customFormat="1">
      <c r="B793" s="159"/>
      <c r="D793" s="154" t="s">
        <v>259</v>
      </c>
      <c r="E793" s="160" t="s">
        <v>1</v>
      </c>
      <c r="F793" s="959" t="s">
        <v>8434</v>
      </c>
      <c r="H793" s="961">
        <v>21</v>
      </c>
      <c r="L793" s="159"/>
      <c r="M793" s="163"/>
      <c r="T793" s="164"/>
      <c r="AT793" s="160" t="s">
        <v>259</v>
      </c>
      <c r="AU793" s="160" t="s">
        <v>88</v>
      </c>
      <c r="AV793" s="13" t="s">
        <v>88</v>
      </c>
      <c r="AW793" s="13" t="s">
        <v>27</v>
      </c>
      <c r="AX793" s="13" t="s">
        <v>72</v>
      </c>
      <c r="AY793" s="160" t="s">
        <v>157</v>
      </c>
    </row>
    <row r="794" spans="2:65" s="14" customFormat="1">
      <c r="B794" s="165"/>
      <c r="D794" s="154" t="s">
        <v>259</v>
      </c>
      <c r="E794" s="166" t="s">
        <v>1</v>
      </c>
      <c r="F794" s="167" t="s">
        <v>265</v>
      </c>
      <c r="H794" s="962">
        <v>21</v>
      </c>
      <c r="L794" s="165"/>
      <c r="M794" s="169"/>
      <c r="T794" s="170"/>
      <c r="AT794" s="166" t="s">
        <v>259</v>
      </c>
      <c r="AU794" s="166" t="s">
        <v>88</v>
      </c>
      <c r="AV794" s="14" t="s">
        <v>164</v>
      </c>
      <c r="AW794" s="14" t="s">
        <v>27</v>
      </c>
      <c r="AX794" s="14" t="s">
        <v>80</v>
      </c>
      <c r="AY794" s="166" t="s">
        <v>157</v>
      </c>
    </row>
    <row r="795" spans="2:65" s="1" customFormat="1" ht="23.5" customHeight="1">
      <c r="B795" s="132"/>
      <c r="C795" s="178" t="s">
        <v>1581</v>
      </c>
      <c r="D795" s="178" t="s">
        <v>557</v>
      </c>
      <c r="E795" s="179" t="s">
        <v>1582</v>
      </c>
      <c r="F795" s="180" t="s">
        <v>1583</v>
      </c>
      <c r="G795" s="181" t="s">
        <v>306</v>
      </c>
      <c r="H795" s="963">
        <v>21</v>
      </c>
      <c r="I795" s="909"/>
      <c r="J795" s="183">
        <f>ROUND(I795*H795,2)</f>
        <v>0</v>
      </c>
      <c r="K795" s="184"/>
      <c r="L795" s="185"/>
      <c r="M795" s="186" t="s">
        <v>1</v>
      </c>
      <c r="N795" s="187" t="s">
        <v>38</v>
      </c>
      <c r="O795" s="142">
        <v>0</v>
      </c>
      <c r="P795" s="142">
        <f>O795*H795</f>
        <v>0</v>
      </c>
      <c r="Q795" s="142">
        <v>3.8289999999999998E-2</v>
      </c>
      <c r="R795" s="142">
        <f>Q795*H795</f>
        <v>0.80408999999999997</v>
      </c>
      <c r="S795" s="142">
        <v>0</v>
      </c>
      <c r="T795" s="143">
        <f>S795*H795</f>
        <v>0</v>
      </c>
      <c r="AR795" s="144" t="s">
        <v>735</v>
      </c>
      <c r="AT795" s="144" t="s">
        <v>557</v>
      </c>
      <c r="AU795" s="144" t="s">
        <v>88</v>
      </c>
      <c r="AY795" s="16" t="s">
        <v>157</v>
      </c>
      <c r="BE795" s="145">
        <f>IF(N795="základní",J795,0)</f>
        <v>0</v>
      </c>
      <c r="BF795" s="145">
        <f>IF(N795="snížená",J795,0)</f>
        <v>0</v>
      </c>
      <c r="BG795" s="145">
        <f>IF(N795="zákl. přenesená",J795,0)</f>
        <v>0</v>
      </c>
      <c r="BH795" s="145">
        <f>IF(N795="sníž. přenesená",J795,0)</f>
        <v>0</v>
      </c>
      <c r="BI795" s="145">
        <f>IF(N795="nulová",J795,0)</f>
        <v>0</v>
      </c>
      <c r="BJ795" s="16" t="s">
        <v>88</v>
      </c>
      <c r="BK795" s="145">
        <f>ROUND(I795*H795,2)</f>
        <v>0</v>
      </c>
      <c r="BL795" s="16" t="s">
        <v>188</v>
      </c>
      <c r="BM795" s="144" t="s">
        <v>1584</v>
      </c>
    </row>
    <row r="796" spans="2:65" s="1" customFormat="1" ht="18">
      <c r="B796" s="28"/>
      <c r="D796" s="154" t="s">
        <v>1574</v>
      </c>
      <c r="F796" s="188" t="s">
        <v>1575</v>
      </c>
      <c r="L796" s="28"/>
      <c r="M796" s="152"/>
      <c r="T796" s="52"/>
      <c r="AT796" s="16" t="s">
        <v>1574</v>
      </c>
      <c r="AU796" s="16" t="s">
        <v>88</v>
      </c>
    </row>
    <row r="797" spans="2:65" s="1" customFormat="1" ht="31.9" customHeight="1">
      <c r="B797" s="132"/>
      <c r="C797" s="133" t="s">
        <v>1585</v>
      </c>
      <c r="D797" s="133" t="s">
        <v>160</v>
      </c>
      <c r="E797" s="134" t="s">
        <v>1586</v>
      </c>
      <c r="F797" s="135" t="s">
        <v>1587</v>
      </c>
      <c r="G797" s="136" t="s">
        <v>306</v>
      </c>
      <c r="H797" s="960">
        <v>31</v>
      </c>
      <c r="I797" s="901"/>
      <c r="J797" s="138">
        <f>ROUND(I797*H797,2)</f>
        <v>0</v>
      </c>
      <c r="K797" s="139"/>
      <c r="L797" s="28"/>
      <c r="M797" s="140" t="s">
        <v>1</v>
      </c>
      <c r="N797" s="141" t="s">
        <v>38</v>
      </c>
      <c r="O797" s="142">
        <v>1.048</v>
      </c>
      <c r="P797" s="142">
        <f>O797*H797</f>
        <v>32.488</v>
      </c>
      <c r="Q797" s="142">
        <v>1.7000000000000001E-4</v>
      </c>
      <c r="R797" s="142">
        <f>Q797*H797</f>
        <v>5.2700000000000004E-3</v>
      </c>
      <c r="S797" s="142">
        <v>0</v>
      </c>
      <c r="T797" s="143">
        <f>S797*H797</f>
        <v>0</v>
      </c>
      <c r="AR797" s="144" t="s">
        <v>188</v>
      </c>
      <c r="AT797" s="144" t="s">
        <v>160</v>
      </c>
      <c r="AU797" s="144" t="s">
        <v>88</v>
      </c>
      <c r="AY797" s="16" t="s">
        <v>157</v>
      </c>
      <c r="BE797" s="145">
        <f>IF(N797="základní",J797,0)</f>
        <v>0</v>
      </c>
      <c r="BF797" s="145">
        <f>IF(N797="snížená",J797,0)</f>
        <v>0</v>
      </c>
      <c r="BG797" s="145">
        <f>IF(N797="zákl. přenesená",J797,0)</f>
        <v>0</v>
      </c>
      <c r="BH797" s="145">
        <f>IF(N797="sníž. přenesená",J797,0)</f>
        <v>0</v>
      </c>
      <c r="BI797" s="145">
        <f>IF(N797="nulová",J797,0)</f>
        <v>0</v>
      </c>
      <c r="BJ797" s="16" t="s">
        <v>88</v>
      </c>
      <c r="BK797" s="145">
        <f>ROUND(I797*H797,2)</f>
        <v>0</v>
      </c>
      <c r="BL797" s="16" t="s">
        <v>188</v>
      </c>
      <c r="BM797" s="144" t="s">
        <v>1588</v>
      </c>
    </row>
    <row r="798" spans="2:65" s="1" customFormat="1">
      <c r="B798" s="28"/>
      <c r="D798" s="150" t="s">
        <v>214</v>
      </c>
      <c r="F798" s="894" t="s">
        <v>1589</v>
      </c>
      <c r="L798" s="28"/>
      <c r="M798" s="152"/>
      <c r="T798" s="52"/>
      <c r="AT798" s="16" t="s">
        <v>214</v>
      </c>
      <c r="AU798" s="16" t="s">
        <v>88</v>
      </c>
    </row>
    <row r="799" spans="2:65" s="12" customFormat="1">
      <c r="B799" s="153"/>
      <c r="D799" s="154" t="s">
        <v>259</v>
      </c>
      <c r="E799" s="155" t="s">
        <v>1</v>
      </c>
      <c r="F799" s="958" t="s">
        <v>8432</v>
      </c>
      <c r="H799" s="155" t="s">
        <v>1</v>
      </c>
      <c r="L799" s="153"/>
      <c r="M799" s="157"/>
      <c r="T799" s="158"/>
      <c r="AT799" s="155" t="s">
        <v>259</v>
      </c>
      <c r="AU799" s="155" t="s">
        <v>88</v>
      </c>
      <c r="AV799" s="12" t="s">
        <v>80</v>
      </c>
      <c r="AW799" s="12" t="s">
        <v>27</v>
      </c>
      <c r="AX799" s="12" t="s">
        <v>72</v>
      </c>
      <c r="AY799" s="155" t="s">
        <v>157</v>
      </c>
    </row>
    <row r="800" spans="2:65" s="13" customFormat="1">
      <c r="B800" s="159"/>
      <c r="D800" s="154" t="s">
        <v>259</v>
      </c>
      <c r="E800" s="160" t="s">
        <v>1</v>
      </c>
      <c r="F800" s="959" t="s">
        <v>8433</v>
      </c>
      <c r="H800" s="961">
        <v>31</v>
      </c>
      <c r="L800" s="159"/>
      <c r="M800" s="163"/>
      <c r="T800" s="164"/>
      <c r="AT800" s="160" t="s">
        <v>259</v>
      </c>
      <c r="AU800" s="160" t="s">
        <v>88</v>
      </c>
      <c r="AV800" s="13" t="s">
        <v>88</v>
      </c>
      <c r="AW800" s="13" t="s">
        <v>27</v>
      </c>
      <c r="AX800" s="13" t="s">
        <v>72</v>
      </c>
      <c r="AY800" s="160" t="s">
        <v>157</v>
      </c>
    </row>
    <row r="801" spans="2:65" s="14" customFormat="1">
      <c r="B801" s="165"/>
      <c r="D801" s="154" t="s">
        <v>259</v>
      </c>
      <c r="E801" s="166" t="s">
        <v>1</v>
      </c>
      <c r="F801" s="167" t="s">
        <v>265</v>
      </c>
      <c r="H801" s="962">
        <v>31</v>
      </c>
      <c r="L801" s="165"/>
      <c r="M801" s="169"/>
      <c r="T801" s="170"/>
      <c r="AT801" s="166" t="s">
        <v>259</v>
      </c>
      <c r="AU801" s="166" t="s">
        <v>88</v>
      </c>
      <c r="AV801" s="14" t="s">
        <v>164</v>
      </c>
      <c r="AW801" s="14" t="s">
        <v>27</v>
      </c>
      <c r="AX801" s="14" t="s">
        <v>80</v>
      </c>
      <c r="AY801" s="166" t="s">
        <v>157</v>
      </c>
    </row>
    <row r="802" spans="2:65" s="1" customFormat="1" ht="21" customHeight="1">
      <c r="B802" s="132"/>
      <c r="C802" s="178" t="s">
        <v>1590</v>
      </c>
      <c r="D802" s="178" t="s">
        <v>557</v>
      </c>
      <c r="E802" s="179" t="s">
        <v>1591</v>
      </c>
      <c r="F802" s="180" t="s">
        <v>1572</v>
      </c>
      <c r="G802" s="181" t="s">
        <v>306</v>
      </c>
      <c r="H802" s="963">
        <v>31</v>
      </c>
      <c r="I802" s="909"/>
      <c r="J802" s="183">
        <f>ROUND(I802*H802,2)</f>
        <v>0</v>
      </c>
      <c r="K802" s="184"/>
      <c r="L802" s="185"/>
      <c r="M802" s="186" t="s">
        <v>1</v>
      </c>
      <c r="N802" s="187" t="s">
        <v>38</v>
      </c>
      <c r="O802" s="142">
        <v>0</v>
      </c>
      <c r="P802" s="142">
        <f>O802*H802</f>
        <v>0</v>
      </c>
      <c r="Q802" s="142">
        <v>3.8289999999999998E-2</v>
      </c>
      <c r="R802" s="142">
        <f>Q802*H802</f>
        <v>1.18699</v>
      </c>
      <c r="S802" s="142">
        <v>0</v>
      </c>
      <c r="T802" s="143">
        <f>S802*H802</f>
        <v>0</v>
      </c>
      <c r="AR802" s="144" t="s">
        <v>735</v>
      </c>
      <c r="AT802" s="144" t="s">
        <v>557</v>
      </c>
      <c r="AU802" s="144" t="s">
        <v>88</v>
      </c>
      <c r="AY802" s="16" t="s">
        <v>157</v>
      </c>
      <c r="BE802" s="145">
        <f>IF(N802="základní",J802,0)</f>
        <v>0</v>
      </c>
      <c r="BF802" s="145">
        <f>IF(N802="snížená",J802,0)</f>
        <v>0</v>
      </c>
      <c r="BG802" s="145">
        <f>IF(N802="zákl. přenesená",J802,0)</f>
        <v>0</v>
      </c>
      <c r="BH802" s="145">
        <f>IF(N802="sníž. přenesená",J802,0)</f>
        <v>0</v>
      </c>
      <c r="BI802" s="145">
        <f>IF(N802="nulová",J802,0)</f>
        <v>0</v>
      </c>
      <c r="BJ802" s="16" t="s">
        <v>88</v>
      </c>
      <c r="BK802" s="145">
        <f>ROUND(I802*H802,2)</f>
        <v>0</v>
      </c>
      <c r="BL802" s="16" t="s">
        <v>188</v>
      </c>
      <c r="BM802" s="144" t="s">
        <v>1592</v>
      </c>
    </row>
    <row r="803" spans="2:65" s="1" customFormat="1" ht="18">
      <c r="B803" s="28"/>
      <c r="D803" s="154" t="s">
        <v>1574</v>
      </c>
      <c r="F803" s="188" t="s">
        <v>1575</v>
      </c>
      <c r="L803" s="28"/>
      <c r="M803" s="152"/>
      <c r="T803" s="52"/>
      <c r="AT803" s="16" t="s">
        <v>1574</v>
      </c>
      <c r="AU803" s="16" t="s">
        <v>88</v>
      </c>
    </row>
    <row r="804" spans="2:65" s="1" customFormat="1" ht="23.5" customHeight="1">
      <c r="B804" s="132"/>
      <c r="C804" s="133" t="s">
        <v>1593</v>
      </c>
      <c r="D804" s="133" t="s">
        <v>160</v>
      </c>
      <c r="E804" s="134" t="s">
        <v>1594</v>
      </c>
      <c r="F804" s="135" t="s">
        <v>1595</v>
      </c>
      <c r="G804" s="136" t="s">
        <v>411</v>
      </c>
      <c r="H804" s="137">
        <v>12.56</v>
      </c>
      <c r="I804" s="901"/>
      <c r="J804" s="138">
        <f>ROUND(I804*H804,2)</f>
        <v>0</v>
      </c>
      <c r="K804" s="139"/>
      <c r="L804" s="28"/>
      <c r="M804" s="140" t="s">
        <v>1</v>
      </c>
      <c r="N804" s="141" t="s">
        <v>38</v>
      </c>
      <c r="O804" s="142">
        <v>2.08</v>
      </c>
      <c r="P804" s="142">
        <f>O804*H804</f>
        <v>26.1248</v>
      </c>
      <c r="Q804" s="142">
        <v>4.0000000000000002E-4</v>
      </c>
      <c r="R804" s="142">
        <f>Q804*H804</f>
        <v>5.0240000000000007E-3</v>
      </c>
      <c r="S804" s="142">
        <v>0</v>
      </c>
      <c r="T804" s="143">
        <f>S804*H804</f>
        <v>0</v>
      </c>
      <c r="AR804" s="144" t="s">
        <v>188</v>
      </c>
      <c r="AT804" s="144" t="s">
        <v>160</v>
      </c>
      <c r="AU804" s="144" t="s">
        <v>88</v>
      </c>
      <c r="AY804" s="16" t="s">
        <v>157</v>
      </c>
      <c r="BE804" s="145">
        <f>IF(N804="základní",J804,0)</f>
        <v>0</v>
      </c>
      <c r="BF804" s="145">
        <f>IF(N804="snížená",J804,0)</f>
        <v>0</v>
      </c>
      <c r="BG804" s="145">
        <f>IF(N804="zákl. přenesená",J804,0)</f>
        <v>0</v>
      </c>
      <c r="BH804" s="145">
        <f>IF(N804="sníž. přenesená",J804,0)</f>
        <v>0</v>
      </c>
      <c r="BI804" s="145">
        <f>IF(N804="nulová",J804,0)</f>
        <v>0</v>
      </c>
      <c r="BJ804" s="16" t="s">
        <v>88</v>
      </c>
      <c r="BK804" s="145">
        <f>ROUND(I804*H804,2)</f>
        <v>0</v>
      </c>
      <c r="BL804" s="16" t="s">
        <v>188</v>
      </c>
      <c r="BM804" s="144" t="s">
        <v>1596</v>
      </c>
    </row>
    <row r="805" spans="2:65" s="1" customFormat="1">
      <c r="B805" s="28"/>
      <c r="D805" s="150" t="s">
        <v>214</v>
      </c>
      <c r="F805" s="894" t="s">
        <v>1597</v>
      </c>
      <c r="L805" s="28"/>
      <c r="M805" s="152"/>
      <c r="T805" s="52"/>
      <c r="AT805" s="16" t="s">
        <v>214</v>
      </c>
      <c r="AU805" s="16" t="s">
        <v>88</v>
      </c>
    </row>
    <row r="806" spans="2:65" s="12" customFormat="1">
      <c r="B806" s="153"/>
      <c r="D806" s="154" t="s">
        <v>259</v>
      </c>
      <c r="E806" s="155" t="s">
        <v>1</v>
      </c>
      <c r="F806" s="156" t="s">
        <v>1598</v>
      </c>
      <c r="H806" s="155" t="s">
        <v>1</v>
      </c>
      <c r="L806" s="153"/>
      <c r="M806" s="157"/>
      <c r="T806" s="158"/>
      <c r="AT806" s="155" t="s">
        <v>259</v>
      </c>
      <c r="AU806" s="155" t="s">
        <v>88</v>
      </c>
      <c r="AV806" s="12" t="s">
        <v>80</v>
      </c>
      <c r="AW806" s="12" t="s">
        <v>27</v>
      </c>
      <c r="AX806" s="12" t="s">
        <v>72</v>
      </c>
      <c r="AY806" s="155" t="s">
        <v>157</v>
      </c>
    </row>
    <row r="807" spans="2:65" s="13" customFormat="1">
      <c r="B807" s="159"/>
      <c r="D807" s="154" t="s">
        <v>259</v>
      </c>
      <c r="E807" s="160" t="s">
        <v>1</v>
      </c>
      <c r="F807" s="161" t="s">
        <v>1599</v>
      </c>
      <c r="H807" s="162">
        <v>4.46</v>
      </c>
      <c r="L807" s="159"/>
      <c r="M807" s="163"/>
      <c r="T807" s="164"/>
      <c r="AT807" s="160" t="s">
        <v>259</v>
      </c>
      <c r="AU807" s="160" t="s">
        <v>88</v>
      </c>
      <c r="AV807" s="13" t="s">
        <v>88</v>
      </c>
      <c r="AW807" s="13" t="s">
        <v>27</v>
      </c>
      <c r="AX807" s="13" t="s">
        <v>72</v>
      </c>
      <c r="AY807" s="160" t="s">
        <v>157</v>
      </c>
    </row>
    <row r="808" spans="2:65" s="13" customFormat="1">
      <c r="B808" s="159"/>
      <c r="D808" s="154" t="s">
        <v>259</v>
      </c>
      <c r="E808" s="160" t="s">
        <v>1</v>
      </c>
      <c r="F808" s="161" t="s">
        <v>1600</v>
      </c>
      <c r="H808" s="162">
        <v>8.1</v>
      </c>
      <c r="L808" s="159"/>
      <c r="M808" s="163"/>
      <c r="T808" s="164"/>
      <c r="AT808" s="160" t="s">
        <v>259</v>
      </c>
      <c r="AU808" s="160" t="s">
        <v>88</v>
      </c>
      <c r="AV808" s="13" t="s">
        <v>88</v>
      </c>
      <c r="AW808" s="13" t="s">
        <v>27</v>
      </c>
      <c r="AX808" s="13" t="s">
        <v>72</v>
      </c>
      <c r="AY808" s="160" t="s">
        <v>157</v>
      </c>
    </row>
    <row r="809" spans="2:65" s="14" customFormat="1">
      <c r="B809" s="165"/>
      <c r="D809" s="154" t="s">
        <v>259</v>
      </c>
      <c r="E809" s="166" t="s">
        <v>1</v>
      </c>
      <c r="F809" s="167" t="s">
        <v>265</v>
      </c>
      <c r="H809" s="168">
        <v>12.56</v>
      </c>
      <c r="L809" s="165"/>
      <c r="M809" s="169"/>
      <c r="T809" s="170"/>
      <c r="AT809" s="166" t="s">
        <v>259</v>
      </c>
      <c r="AU809" s="166" t="s">
        <v>88</v>
      </c>
      <c r="AV809" s="14" t="s">
        <v>164</v>
      </c>
      <c r="AW809" s="14" t="s">
        <v>27</v>
      </c>
      <c r="AX809" s="14" t="s">
        <v>80</v>
      </c>
      <c r="AY809" s="166" t="s">
        <v>157</v>
      </c>
    </row>
    <row r="810" spans="2:65" s="1" customFormat="1" ht="16.399999999999999" customHeight="1">
      <c r="B810" s="132"/>
      <c r="C810" s="178" t="s">
        <v>1601</v>
      </c>
      <c r="D810" s="178" t="s">
        <v>557</v>
      </c>
      <c r="E810" s="179" t="s">
        <v>1602</v>
      </c>
      <c r="F810" s="180" t="s">
        <v>1603</v>
      </c>
      <c r="G810" s="181" t="s">
        <v>411</v>
      </c>
      <c r="H810" s="182">
        <v>12.56</v>
      </c>
      <c r="I810" s="909"/>
      <c r="J810" s="183">
        <f>ROUND(I810*H810,2)</f>
        <v>0</v>
      </c>
      <c r="K810" s="184"/>
      <c r="L810" s="185"/>
      <c r="M810" s="186" t="s">
        <v>1</v>
      </c>
      <c r="N810" s="187" t="s">
        <v>38</v>
      </c>
      <c r="O810" s="142">
        <v>0</v>
      </c>
      <c r="P810" s="142">
        <f>O810*H810</f>
        <v>0</v>
      </c>
      <c r="Q810" s="142">
        <v>6.96E-3</v>
      </c>
      <c r="R810" s="142">
        <f>Q810*H810</f>
        <v>8.7417599999999998E-2</v>
      </c>
      <c r="S810" s="142">
        <v>0</v>
      </c>
      <c r="T810" s="143">
        <f>S810*H810</f>
        <v>0</v>
      </c>
      <c r="AR810" s="144" t="s">
        <v>735</v>
      </c>
      <c r="AT810" s="144" t="s">
        <v>557</v>
      </c>
      <c r="AU810" s="144" t="s">
        <v>88</v>
      </c>
      <c r="AY810" s="16" t="s">
        <v>157</v>
      </c>
      <c r="BE810" s="145">
        <f>IF(N810="základní",J810,0)</f>
        <v>0</v>
      </c>
      <c r="BF810" s="145">
        <f>IF(N810="snížená",J810,0)</f>
        <v>0</v>
      </c>
      <c r="BG810" s="145">
        <f>IF(N810="zákl. přenesená",J810,0)</f>
        <v>0</v>
      </c>
      <c r="BH810" s="145">
        <f>IF(N810="sníž. přenesená",J810,0)</f>
        <v>0</v>
      </c>
      <c r="BI810" s="145">
        <f>IF(N810="nulová",J810,0)</f>
        <v>0</v>
      </c>
      <c r="BJ810" s="16" t="s">
        <v>88</v>
      </c>
      <c r="BK810" s="145">
        <f>ROUND(I810*H810,2)</f>
        <v>0</v>
      </c>
      <c r="BL810" s="16" t="s">
        <v>188</v>
      </c>
      <c r="BM810" s="144" t="s">
        <v>1604</v>
      </c>
    </row>
    <row r="811" spans="2:65" s="1" customFormat="1" ht="18">
      <c r="B811" s="28"/>
      <c r="D811" s="154" t="s">
        <v>1574</v>
      </c>
      <c r="F811" s="188" t="s">
        <v>1575</v>
      </c>
      <c r="L811" s="28"/>
      <c r="M811" s="152"/>
      <c r="T811" s="52"/>
      <c r="AT811" s="16" t="s">
        <v>1574</v>
      </c>
      <c r="AU811" s="16" t="s">
        <v>88</v>
      </c>
    </row>
    <row r="812" spans="2:65" s="13" customFormat="1">
      <c r="B812" s="159"/>
      <c r="D812" s="154" t="s">
        <v>259</v>
      </c>
      <c r="E812" s="160" t="s">
        <v>1</v>
      </c>
      <c r="F812" s="161" t="s">
        <v>1605</v>
      </c>
      <c r="H812" s="162">
        <v>12.56</v>
      </c>
      <c r="L812" s="159"/>
      <c r="M812" s="163"/>
      <c r="T812" s="164"/>
      <c r="AT812" s="160" t="s">
        <v>259</v>
      </c>
      <c r="AU812" s="160" t="s">
        <v>88</v>
      </c>
      <c r="AV812" s="13" t="s">
        <v>88</v>
      </c>
      <c r="AW812" s="13" t="s">
        <v>27</v>
      </c>
      <c r="AX812" s="13" t="s">
        <v>80</v>
      </c>
      <c r="AY812" s="160" t="s">
        <v>157</v>
      </c>
    </row>
    <row r="813" spans="2:65" s="1" customFormat="1" ht="21" customHeight="1">
      <c r="B813" s="132"/>
      <c r="C813" s="133" t="s">
        <v>1606</v>
      </c>
      <c r="D813" s="133" t="s">
        <v>160</v>
      </c>
      <c r="E813" s="134" t="s">
        <v>1607</v>
      </c>
      <c r="F813" s="135" t="s">
        <v>1608</v>
      </c>
      <c r="G813" s="136" t="s">
        <v>411</v>
      </c>
      <c r="H813" s="137">
        <v>18.167999999999999</v>
      </c>
      <c r="I813" s="901"/>
      <c r="J813" s="138">
        <f>ROUND(I813*H813,2)</f>
        <v>0</v>
      </c>
      <c r="K813" s="139"/>
      <c r="L813" s="28"/>
      <c r="M813" s="140" t="s">
        <v>1</v>
      </c>
      <c r="N813" s="141" t="s">
        <v>38</v>
      </c>
      <c r="O813" s="142">
        <v>0.21</v>
      </c>
      <c r="P813" s="142">
        <f>O813*H813</f>
        <v>3.8152799999999996</v>
      </c>
      <c r="Q813" s="142">
        <v>0</v>
      </c>
      <c r="R813" s="142">
        <f>Q813*H813</f>
        <v>0</v>
      </c>
      <c r="S813" s="142">
        <v>0</v>
      </c>
      <c r="T813" s="143">
        <f>S813*H813</f>
        <v>0</v>
      </c>
      <c r="AR813" s="144" t="s">
        <v>188</v>
      </c>
      <c r="AT813" s="144" t="s">
        <v>160</v>
      </c>
      <c r="AU813" s="144" t="s">
        <v>88</v>
      </c>
      <c r="AY813" s="16" t="s">
        <v>157</v>
      </c>
      <c r="BE813" s="145">
        <f>IF(N813="základní",J813,0)</f>
        <v>0</v>
      </c>
      <c r="BF813" s="145">
        <f>IF(N813="snížená",J813,0)</f>
        <v>0</v>
      </c>
      <c r="BG813" s="145">
        <f>IF(N813="zákl. přenesená",J813,0)</f>
        <v>0</v>
      </c>
      <c r="BH813" s="145">
        <f>IF(N813="sníž. přenesená",J813,0)</f>
        <v>0</v>
      </c>
      <c r="BI813" s="145">
        <f>IF(N813="nulová",J813,0)</f>
        <v>0</v>
      </c>
      <c r="BJ813" s="16" t="s">
        <v>88</v>
      </c>
      <c r="BK813" s="145">
        <f>ROUND(I813*H813,2)</f>
        <v>0</v>
      </c>
      <c r="BL813" s="16" t="s">
        <v>188</v>
      </c>
      <c r="BM813" s="144" t="s">
        <v>1609</v>
      </c>
    </row>
    <row r="814" spans="2:65" s="1" customFormat="1">
      <c r="B814" s="28"/>
      <c r="D814" s="150" t="s">
        <v>214</v>
      </c>
      <c r="F814" s="894" t="s">
        <v>1610</v>
      </c>
      <c r="L814" s="28"/>
      <c r="M814" s="152"/>
      <c r="T814" s="52"/>
      <c r="AT814" s="16" t="s">
        <v>214</v>
      </c>
      <c r="AU814" s="16" t="s">
        <v>88</v>
      </c>
    </row>
    <row r="815" spans="2:65" s="13" customFormat="1">
      <c r="B815" s="159"/>
      <c r="D815" s="154" t="s">
        <v>259</v>
      </c>
      <c r="E815" s="160" t="s">
        <v>1</v>
      </c>
      <c r="F815" s="161" t="s">
        <v>1611</v>
      </c>
      <c r="H815" s="162">
        <v>10.86</v>
      </c>
      <c r="L815" s="159"/>
      <c r="M815" s="163"/>
      <c r="T815" s="164"/>
      <c r="AT815" s="160" t="s">
        <v>259</v>
      </c>
      <c r="AU815" s="160" t="s">
        <v>88</v>
      </c>
      <c r="AV815" s="13" t="s">
        <v>88</v>
      </c>
      <c r="AW815" s="13" t="s">
        <v>27</v>
      </c>
      <c r="AX815" s="13" t="s">
        <v>72</v>
      </c>
      <c r="AY815" s="160" t="s">
        <v>157</v>
      </c>
    </row>
    <row r="816" spans="2:65" s="13" customFormat="1">
      <c r="B816" s="159"/>
      <c r="D816" s="154" t="s">
        <v>259</v>
      </c>
      <c r="E816" s="160" t="s">
        <v>1</v>
      </c>
      <c r="F816" s="161" t="s">
        <v>1612</v>
      </c>
      <c r="H816" s="162">
        <v>7.3079999999999998</v>
      </c>
      <c r="L816" s="159"/>
      <c r="M816" s="163"/>
      <c r="T816" s="164"/>
      <c r="AT816" s="160" t="s">
        <v>259</v>
      </c>
      <c r="AU816" s="160" t="s">
        <v>88</v>
      </c>
      <c r="AV816" s="13" t="s">
        <v>88</v>
      </c>
      <c r="AW816" s="13" t="s">
        <v>27</v>
      </c>
      <c r="AX816" s="13" t="s">
        <v>72</v>
      </c>
      <c r="AY816" s="160" t="s">
        <v>157</v>
      </c>
    </row>
    <row r="817" spans="2:65" s="14" customFormat="1">
      <c r="B817" s="165"/>
      <c r="D817" s="154" t="s">
        <v>259</v>
      </c>
      <c r="E817" s="166" t="s">
        <v>1</v>
      </c>
      <c r="F817" s="167" t="s">
        <v>265</v>
      </c>
      <c r="H817" s="168">
        <v>18.167999999999999</v>
      </c>
      <c r="L817" s="165"/>
      <c r="M817" s="169"/>
      <c r="T817" s="170"/>
      <c r="AT817" s="166" t="s">
        <v>259</v>
      </c>
      <c r="AU817" s="166" t="s">
        <v>88</v>
      </c>
      <c r="AV817" s="14" t="s">
        <v>164</v>
      </c>
      <c r="AW817" s="14" t="s">
        <v>27</v>
      </c>
      <c r="AX817" s="14" t="s">
        <v>80</v>
      </c>
      <c r="AY817" s="166" t="s">
        <v>157</v>
      </c>
    </row>
    <row r="818" spans="2:65" s="1" customFormat="1" ht="21" customHeight="1">
      <c r="B818" s="132"/>
      <c r="C818" s="178" t="s">
        <v>1613</v>
      </c>
      <c r="D818" s="178" t="s">
        <v>557</v>
      </c>
      <c r="E818" s="179" t="s">
        <v>1614</v>
      </c>
      <c r="F818" s="180" t="s">
        <v>1615</v>
      </c>
      <c r="G818" s="181" t="s">
        <v>411</v>
      </c>
      <c r="H818" s="182">
        <v>19.984999999999999</v>
      </c>
      <c r="I818" s="909"/>
      <c r="J818" s="183">
        <f>ROUND(I818*H818,2)</f>
        <v>0</v>
      </c>
      <c r="K818" s="184"/>
      <c r="L818" s="185"/>
      <c r="M818" s="186" t="s">
        <v>1</v>
      </c>
      <c r="N818" s="187" t="s">
        <v>38</v>
      </c>
      <c r="O818" s="142">
        <v>0</v>
      </c>
      <c r="P818" s="142">
        <f>O818*H818</f>
        <v>0</v>
      </c>
      <c r="Q818" s="142">
        <v>2.0000000000000001E-4</v>
      </c>
      <c r="R818" s="142">
        <f>Q818*H818</f>
        <v>3.9969999999999997E-3</v>
      </c>
      <c r="S818" s="142">
        <v>0</v>
      </c>
      <c r="T818" s="143">
        <f>S818*H818</f>
        <v>0</v>
      </c>
      <c r="AR818" s="144" t="s">
        <v>735</v>
      </c>
      <c r="AT818" s="144" t="s">
        <v>557</v>
      </c>
      <c r="AU818" s="144" t="s">
        <v>88</v>
      </c>
      <c r="AY818" s="16" t="s">
        <v>157</v>
      </c>
      <c r="BE818" s="145">
        <f>IF(N818="základní",J818,0)</f>
        <v>0</v>
      </c>
      <c r="BF818" s="145">
        <f>IF(N818="snížená",J818,0)</f>
        <v>0</v>
      </c>
      <c r="BG818" s="145">
        <f>IF(N818="zákl. přenesená",J818,0)</f>
        <v>0</v>
      </c>
      <c r="BH818" s="145">
        <f>IF(N818="sníž. přenesená",J818,0)</f>
        <v>0</v>
      </c>
      <c r="BI818" s="145">
        <f>IF(N818="nulová",J818,0)</f>
        <v>0</v>
      </c>
      <c r="BJ818" s="16" t="s">
        <v>88</v>
      </c>
      <c r="BK818" s="145">
        <f>ROUND(I818*H818,2)</f>
        <v>0</v>
      </c>
      <c r="BL818" s="16" t="s">
        <v>188</v>
      </c>
      <c r="BM818" s="144" t="s">
        <v>1616</v>
      </c>
    </row>
    <row r="819" spans="2:65" s="13" customFormat="1">
      <c r="B819" s="159"/>
      <c r="D819" s="154" t="s">
        <v>259</v>
      </c>
      <c r="F819" s="161" t="s">
        <v>1617</v>
      </c>
      <c r="H819" s="162">
        <v>19.984999999999999</v>
      </c>
      <c r="L819" s="159"/>
      <c r="M819" s="163"/>
      <c r="T819" s="164"/>
      <c r="AT819" s="160" t="s">
        <v>259</v>
      </c>
      <c r="AU819" s="160" t="s">
        <v>88</v>
      </c>
      <c r="AV819" s="13" t="s">
        <v>88</v>
      </c>
      <c r="AW819" s="13" t="s">
        <v>3</v>
      </c>
      <c r="AX819" s="13" t="s">
        <v>80</v>
      </c>
      <c r="AY819" s="160" t="s">
        <v>157</v>
      </c>
    </row>
    <row r="820" spans="2:65" s="1" customFormat="1" ht="23.5" customHeight="1">
      <c r="B820" s="132"/>
      <c r="C820" s="133" t="s">
        <v>1618</v>
      </c>
      <c r="D820" s="133" t="s">
        <v>160</v>
      </c>
      <c r="E820" s="134" t="s">
        <v>1619</v>
      </c>
      <c r="F820" s="135" t="s">
        <v>1620</v>
      </c>
      <c r="G820" s="136" t="s">
        <v>228</v>
      </c>
      <c r="H820" s="137">
        <v>3</v>
      </c>
      <c r="I820" s="901"/>
      <c r="J820" s="138">
        <f>ROUND(I820*H820,2)</f>
        <v>0</v>
      </c>
      <c r="K820" s="139"/>
      <c r="L820" s="28"/>
      <c r="M820" s="140" t="s">
        <v>1</v>
      </c>
      <c r="N820" s="141" t="s">
        <v>38</v>
      </c>
      <c r="O820" s="142">
        <v>0.38</v>
      </c>
      <c r="P820" s="142">
        <f>O820*H820</f>
        <v>1.1400000000000001</v>
      </c>
      <c r="Q820" s="142">
        <v>0</v>
      </c>
      <c r="R820" s="142">
        <f>Q820*H820</f>
        <v>0</v>
      </c>
      <c r="S820" s="142">
        <v>0</v>
      </c>
      <c r="T820" s="143">
        <f>S820*H820</f>
        <v>0</v>
      </c>
      <c r="AR820" s="144" t="s">
        <v>188</v>
      </c>
      <c r="AT820" s="144" t="s">
        <v>160</v>
      </c>
      <c r="AU820" s="144" t="s">
        <v>88</v>
      </c>
      <c r="AY820" s="16" t="s">
        <v>157</v>
      </c>
      <c r="BE820" s="145">
        <f>IF(N820="základní",J820,0)</f>
        <v>0</v>
      </c>
      <c r="BF820" s="145">
        <f>IF(N820="snížená",J820,0)</f>
        <v>0</v>
      </c>
      <c r="BG820" s="145">
        <f>IF(N820="zákl. přenesená",J820,0)</f>
        <v>0</v>
      </c>
      <c r="BH820" s="145">
        <f>IF(N820="sníž. přenesená",J820,0)</f>
        <v>0</v>
      </c>
      <c r="BI820" s="145">
        <f>IF(N820="nulová",J820,0)</f>
        <v>0</v>
      </c>
      <c r="BJ820" s="16" t="s">
        <v>88</v>
      </c>
      <c r="BK820" s="145">
        <f>ROUND(I820*H820,2)</f>
        <v>0</v>
      </c>
      <c r="BL820" s="16" t="s">
        <v>188</v>
      </c>
      <c r="BM820" s="144" t="s">
        <v>1621</v>
      </c>
    </row>
    <row r="821" spans="2:65" s="1" customFormat="1">
      <c r="B821" s="28"/>
      <c r="D821" s="150" t="s">
        <v>214</v>
      </c>
      <c r="F821" s="894" t="s">
        <v>1622</v>
      </c>
      <c r="L821" s="28"/>
      <c r="M821" s="152"/>
      <c r="T821" s="52"/>
      <c r="AT821" s="16" t="s">
        <v>214</v>
      </c>
      <c r="AU821" s="16" t="s">
        <v>88</v>
      </c>
    </row>
    <row r="822" spans="2:65" s="13" customFormat="1">
      <c r="B822" s="159"/>
      <c r="D822" s="154" t="s">
        <v>259</v>
      </c>
      <c r="E822" s="160" t="s">
        <v>1</v>
      </c>
      <c r="F822" s="161" t="s">
        <v>1623</v>
      </c>
      <c r="H822" s="162">
        <v>3</v>
      </c>
      <c r="L822" s="159"/>
      <c r="M822" s="163"/>
      <c r="T822" s="164"/>
      <c r="AT822" s="160" t="s">
        <v>259</v>
      </c>
      <c r="AU822" s="160" t="s">
        <v>88</v>
      </c>
      <c r="AV822" s="13" t="s">
        <v>88</v>
      </c>
      <c r="AW822" s="13" t="s">
        <v>27</v>
      </c>
      <c r="AX822" s="13" t="s">
        <v>80</v>
      </c>
      <c r="AY822" s="160" t="s">
        <v>157</v>
      </c>
    </row>
    <row r="823" spans="2:65" s="1" customFormat="1" ht="16.399999999999999" customHeight="1">
      <c r="B823" s="132"/>
      <c r="C823" s="178" t="s">
        <v>1624</v>
      </c>
      <c r="D823" s="178" t="s">
        <v>557</v>
      </c>
      <c r="E823" s="179" t="s">
        <v>1625</v>
      </c>
      <c r="F823" s="180" t="s">
        <v>1626</v>
      </c>
      <c r="G823" s="181" t="s">
        <v>306</v>
      </c>
      <c r="H823" s="182">
        <v>2.907</v>
      </c>
      <c r="I823" s="909"/>
      <c r="J823" s="183">
        <f>ROUND(I823*H823,2)</f>
        <v>0</v>
      </c>
      <c r="K823" s="184"/>
      <c r="L823" s="185"/>
      <c r="M823" s="186" t="s">
        <v>1</v>
      </c>
      <c r="N823" s="187" t="s">
        <v>38</v>
      </c>
      <c r="O823" s="142">
        <v>0</v>
      </c>
      <c r="P823" s="142">
        <f>O823*H823</f>
        <v>0</v>
      </c>
      <c r="Q823" s="142">
        <v>1.7999999999999999E-2</v>
      </c>
      <c r="R823" s="142">
        <f>Q823*H823</f>
        <v>5.2325999999999998E-2</v>
      </c>
      <c r="S823" s="142">
        <v>0</v>
      </c>
      <c r="T823" s="143">
        <f>S823*H823</f>
        <v>0</v>
      </c>
      <c r="AR823" s="144" t="s">
        <v>735</v>
      </c>
      <c r="AT823" s="144" t="s">
        <v>557</v>
      </c>
      <c r="AU823" s="144" t="s">
        <v>88</v>
      </c>
      <c r="AY823" s="16" t="s">
        <v>157</v>
      </c>
      <c r="BE823" s="145">
        <f>IF(N823="základní",J823,0)</f>
        <v>0</v>
      </c>
      <c r="BF823" s="145">
        <f>IF(N823="snížená",J823,0)</f>
        <v>0</v>
      </c>
      <c r="BG823" s="145">
        <f>IF(N823="zákl. přenesená",J823,0)</f>
        <v>0</v>
      </c>
      <c r="BH823" s="145">
        <f>IF(N823="sníž. přenesená",J823,0)</f>
        <v>0</v>
      </c>
      <c r="BI823" s="145">
        <f>IF(N823="nulová",J823,0)</f>
        <v>0</v>
      </c>
      <c r="BJ823" s="16" t="s">
        <v>88</v>
      </c>
      <c r="BK823" s="145">
        <f>ROUND(I823*H823,2)</f>
        <v>0</v>
      </c>
      <c r="BL823" s="16" t="s">
        <v>188</v>
      </c>
      <c r="BM823" s="144" t="s">
        <v>1627</v>
      </c>
    </row>
    <row r="824" spans="2:65" s="13" customFormat="1">
      <c r="B824" s="159"/>
      <c r="D824" s="154" t="s">
        <v>259</v>
      </c>
      <c r="F824" s="161" t="s">
        <v>1628</v>
      </c>
      <c r="H824" s="162">
        <v>2.907</v>
      </c>
      <c r="L824" s="159"/>
      <c r="M824" s="163"/>
      <c r="T824" s="164"/>
      <c r="AT824" s="160" t="s">
        <v>259</v>
      </c>
      <c r="AU824" s="160" t="s">
        <v>88</v>
      </c>
      <c r="AV824" s="13" t="s">
        <v>88</v>
      </c>
      <c r="AW824" s="13" t="s">
        <v>3</v>
      </c>
      <c r="AX824" s="13" t="s">
        <v>80</v>
      </c>
      <c r="AY824" s="160" t="s">
        <v>157</v>
      </c>
    </row>
    <row r="825" spans="2:65" s="1" customFormat="1" ht="23.5" customHeight="1">
      <c r="B825" s="132"/>
      <c r="C825" s="133" t="s">
        <v>1629</v>
      </c>
      <c r="D825" s="133" t="s">
        <v>160</v>
      </c>
      <c r="E825" s="134" t="s">
        <v>1630</v>
      </c>
      <c r="F825" s="135" t="s">
        <v>1631</v>
      </c>
      <c r="G825" s="136" t="s">
        <v>306</v>
      </c>
      <c r="H825" s="137">
        <v>7.3710000000000004</v>
      </c>
      <c r="I825" s="901"/>
      <c r="J825" s="138">
        <f>ROUND(I825*H825,2)</f>
        <v>0</v>
      </c>
      <c r="K825" s="139"/>
      <c r="L825" s="28"/>
      <c r="M825" s="140" t="s">
        <v>1</v>
      </c>
      <c r="N825" s="141" t="s">
        <v>38</v>
      </c>
      <c r="O825" s="142">
        <v>0.24</v>
      </c>
      <c r="P825" s="142">
        <f>O825*H825</f>
        <v>1.7690399999999999</v>
      </c>
      <c r="Q825" s="142">
        <v>0</v>
      </c>
      <c r="R825" s="142">
        <f>Q825*H825</f>
        <v>0</v>
      </c>
      <c r="S825" s="142">
        <v>0</v>
      </c>
      <c r="T825" s="143">
        <f>S825*H825</f>
        <v>0</v>
      </c>
      <c r="AR825" s="144" t="s">
        <v>188</v>
      </c>
      <c r="AT825" s="144" t="s">
        <v>160</v>
      </c>
      <c r="AU825" s="144" t="s">
        <v>88</v>
      </c>
      <c r="AY825" s="16" t="s">
        <v>157</v>
      </c>
      <c r="BE825" s="145">
        <f>IF(N825="základní",J825,0)</f>
        <v>0</v>
      </c>
      <c r="BF825" s="145">
        <f>IF(N825="snížená",J825,0)</f>
        <v>0</v>
      </c>
      <c r="BG825" s="145">
        <f>IF(N825="zákl. přenesená",J825,0)</f>
        <v>0</v>
      </c>
      <c r="BH825" s="145">
        <f>IF(N825="sníž. přenesená",J825,0)</f>
        <v>0</v>
      </c>
      <c r="BI825" s="145">
        <f>IF(N825="nulová",J825,0)</f>
        <v>0</v>
      </c>
      <c r="BJ825" s="16" t="s">
        <v>88</v>
      </c>
      <c r="BK825" s="145">
        <f>ROUND(I825*H825,2)</f>
        <v>0</v>
      </c>
      <c r="BL825" s="16" t="s">
        <v>188</v>
      </c>
      <c r="BM825" s="144" t="s">
        <v>1632</v>
      </c>
    </row>
    <row r="826" spans="2:65" s="1" customFormat="1">
      <c r="B826" s="28"/>
      <c r="D826" s="150" t="s">
        <v>214</v>
      </c>
      <c r="F826" s="894" t="s">
        <v>1633</v>
      </c>
      <c r="L826" s="28"/>
      <c r="M826" s="152"/>
      <c r="T826" s="52"/>
      <c r="AT826" s="16" t="s">
        <v>214</v>
      </c>
      <c r="AU826" s="16" t="s">
        <v>88</v>
      </c>
    </row>
    <row r="827" spans="2:65" s="13" customFormat="1">
      <c r="B827" s="159"/>
      <c r="D827" s="154" t="s">
        <v>259</v>
      </c>
      <c r="E827" s="160" t="s">
        <v>1</v>
      </c>
      <c r="F827" s="161" t="s">
        <v>1634</v>
      </c>
      <c r="H827" s="162">
        <v>7.3710000000000004</v>
      </c>
      <c r="L827" s="159"/>
      <c r="M827" s="163"/>
      <c r="T827" s="164"/>
      <c r="AT827" s="160" t="s">
        <v>259</v>
      </c>
      <c r="AU827" s="160" t="s">
        <v>88</v>
      </c>
      <c r="AV827" s="13" t="s">
        <v>88</v>
      </c>
      <c r="AW827" s="13" t="s">
        <v>27</v>
      </c>
      <c r="AX827" s="13" t="s">
        <v>72</v>
      </c>
      <c r="AY827" s="160" t="s">
        <v>157</v>
      </c>
    </row>
    <row r="828" spans="2:65" s="882" customFormat="1">
      <c r="B828" s="881"/>
      <c r="D828" s="154" t="s">
        <v>259</v>
      </c>
      <c r="E828" s="883" t="s">
        <v>540</v>
      </c>
      <c r="F828" s="884" t="s">
        <v>1266</v>
      </c>
      <c r="H828" s="885">
        <v>7.3710000000000004</v>
      </c>
      <c r="L828" s="881"/>
      <c r="M828" s="886"/>
      <c r="T828" s="887"/>
      <c r="AT828" s="883" t="s">
        <v>259</v>
      </c>
      <c r="AU828" s="883" t="s">
        <v>88</v>
      </c>
      <c r="AV828" s="882" t="s">
        <v>95</v>
      </c>
      <c r="AW828" s="882" t="s">
        <v>27</v>
      </c>
      <c r="AX828" s="882" t="s">
        <v>72</v>
      </c>
      <c r="AY828" s="883" t="s">
        <v>157</v>
      </c>
    </row>
    <row r="829" spans="2:65" s="14" customFormat="1">
      <c r="B829" s="165"/>
      <c r="D829" s="154" t="s">
        <v>259</v>
      </c>
      <c r="E829" s="166" t="s">
        <v>1</v>
      </c>
      <c r="F829" s="167" t="s">
        <v>265</v>
      </c>
      <c r="H829" s="168">
        <v>7.3710000000000004</v>
      </c>
      <c r="L829" s="165"/>
      <c r="M829" s="169"/>
      <c r="T829" s="170"/>
      <c r="AT829" s="166" t="s">
        <v>259</v>
      </c>
      <c r="AU829" s="166" t="s">
        <v>88</v>
      </c>
      <c r="AV829" s="14" t="s">
        <v>164</v>
      </c>
      <c r="AW829" s="14" t="s">
        <v>27</v>
      </c>
      <c r="AX829" s="14" t="s">
        <v>80</v>
      </c>
      <c r="AY829" s="166" t="s">
        <v>157</v>
      </c>
    </row>
    <row r="830" spans="2:65" s="1" customFormat="1" ht="31.9" customHeight="1">
      <c r="B830" s="132"/>
      <c r="C830" s="178" t="s">
        <v>1635</v>
      </c>
      <c r="D830" s="178" t="s">
        <v>557</v>
      </c>
      <c r="E830" s="179" t="s">
        <v>1636</v>
      </c>
      <c r="F830" s="180" t="s">
        <v>1637</v>
      </c>
      <c r="G830" s="181" t="s">
        <v>306</v>
      </c>
      <c r="H830" s="182">
        <v>7.74</v>
      </c>
      <c r="I830" s="909"/>
      <c r="J830" s="183">
        <f>ROUND(I830*H830,2)</f>
        <v>0</v>
      </c>
      <c r="K830" s="184"/>
      <c r="L830" s="185"/>
      <c r="M830" s="186" t="s">
        <v>1</v>
      </c>
      <c r="N830" s="187" t="s">
        <v>38</v>
      </c>
      <c r="O830" s="142">
        <v>0</v>
      </c>
      <c r="P830" s="142">
        <f>O830*H830</f>
        <v>0</v>
      </c>
      <c r="Q830" s="142">
        <v>3.3999999999999998E-3</v>
      </c>
      <c r="R830" s="142">
        <f>Q830*H830</f>
        <v>2.6315999999999999E-2</v>
      </c>
      <c r="S830" s="142">
        <v>0</v>
      </c>
      <c r="T830" s="143">
        <f>S830*H830</f>
        <v>0</v>
      </c>
      <c r="AR830" s="144" t="s">
        <v>735</v>
      </c>
      <c r="AT830" s="144" t="s">
        <v>557</v>
      </c>
      <c r="AU830" s="144" t="s">
        <v>88</v>
      </c>
      <c r="AY830" s="16" t="s">
        <v>157</v>
      </c>
      <c r="BE830" s="145">
        <f>IF(N830="základní",J830,0)</f>
        <v>0</v>
      </c>
      <c r="BF830" s="145">
        <f>IF(N830="snížená",J830,0)</f>
        <v>0</v>
      </c>
      <c r="BG830" s="145">
        <f>IF(N830="zákl. přenesená",J830,0)</f>
        <v>0</v>
      </c>
      <c r="BH830" s="145">
        <f>IF(N830="sníž. přenesená",J830,0)</f>
        <v>0</v>
      </c>
      <c r="BI830" s="145">
        <f>IF(N830="nulová",J830,0)</f>
        <v>0</v>
      </c>
      <c r="BJ830" s="16" t="s">
        <v>88</v>
      </c>
      <c r="BK830" s="145">
        <f>ROUND(I830*H830,2)</f>
        <v>0</v>
      </c>
      <c r="BL830" s="16" t="s">
        <v>188</v>
      </c>
      <c r="BM830" s="144" t="s">
        <v>1638</v>
      </c>
    </row>
    <row r="831" spans="2:65" s="13" customFormat="1">
      <c r="B831" s="159"/>
      <c r="D831" s="154" t="s">
        <v>259</v>
      </c>
      <c r="F831" s="161" t="s">
        <v>1639</v>
      </c>
      <c r="H831" s="162">
        <v>7.74</v>
      </c>
      <c r="L831" s="159"/>
      <c r="M831" s="163"/>
      <c r="T831" s="164"/>
      <c r="AT831" s="160" t="s">
        <v>259</v>
      </c>
      <c r="AU831" s="160" t="s">
        <v>88</v>
      </c>
      <c r="AV831" s="13" t="s">
        <v>88</v>
      </c>
      <c r="AW831" s="13" t="s">
        <v>3</v>
      </c>
      <c r="AX831" s="13" t="s">
        <v>80</v>
      </c>
      <c r="AY831" s="160" t="s">
        <v>157</v>
      </c>
    </row>
    <row r="832" spans="2:65" s="1" customFormat="1" ht="23.5" customHeight="1">
      <c r="B832" s="132"/>
      <c r="C832" s="133" t="s">
        <v>1640</v>
      </c>
      <c r="D832" s="133" t="s">
        <v>160</v>
      </c>
      <c r="E832" s="134" t="s">
        <v>1641</v>
      </c>
      <c r="F832" s="135" t="s">
        <v>1642</v>
      </c>
      <c r="G832" s="136" t="s">
        <v>228</v>
      </c>
      <c r="H832" s="137">
        <v>3</v>
      </c>
      <c r="I832" s="901"/>
      <c r="J832" s="138">
        <f>ROUND(I832*H832,2)</f>
        <v>0</v>
      </c>
      <c r="K832" s="139"/>
      <c r="L832" s="28"/>
      <c r="M832" s="140" t="s">
        <v>1</v>
      </c>
      <c r="N832" s="141" t="s">
        <v>38</v>
      </c>
      <c r="O832" s="142">
        <v>0.495</v>
      </c>
      <c r="P832" s="142">
        <f>O832*H832</f>
        <v>1.4849999999999999</v>
      </c>
      <c r="Q832" s="142">
        <v>0</v>
      </c>
      <c r="R832" s="142">
        <f>Q832*H832</f>
        <v>0</v>
      </c>
      <c r="S832" s="142">
        <v>0</v>
      </c>
      <c r="T832" s="143">
        <f>S832*H832</f>
        <v>0</v>
      </c>
      <c r="AR832" s="144" t="s">
        <v>188</v>
      </c>
      <c r="AT832" s="144" t="s">
        <v>160</v>
      </c>
      <c r="AU832" s="144" t="s">
        <v>88</v>
      </c>
      <c r="AY832" s="16" t="s">
        <v>157</v>
      </c>
      <c r="BE832" s="145">
        <f>IF(N832="základní",J832,0)</f>
        <v>0</v>
      </c>
      <c r="BF832" s="145">
        <f>IF(N832="snížená",J832,0)</f>
        <v>0</v>
      </c>
      <c r="BG832" s="145">
        <f>IF(N832="zákl. přenesená",J832,0)</f>
        <v>0</v>
      </c>
      <c r="BH832" s="145">
        <f>IF(N832="sníž. přenesená",J832,0)</f>
        <v>0</v>
      </c>
      <c r="BI832" s="145">
        <f>IF(N832="nulová",J832,0)</f>
        <v>0</v>
      </c>
      <c r="BJ832" s="16" t="s">
        <v>88</v>
      </c>
      <c r="BK832" s="145">
        <f>ROUND(I832*H832,2)</f>
        <v>0</v>
      </c>
      <c r="BL832" s="16" t="s">
        <v>188</v>
      </c>
      <c r="BM832" s="144" t="s">
        <v>1643</v>
      </c>
    </row>
    <row r="833" spans="2:65" s="1" customFormat="1">
      <c r="B833" s="28"/>
      <c r="D833" s="150" t="s">
        <v>214</v>
      </c>
      <c r="F833" s="894" t="s">
        <v>1644</v>
      </c>
      <c r="L833" s="28"/>
      <c r="M833" s="152"/>
      <c r="T833" s="52"/>
      <c r="AT833" s="16" t="s">
        <v>214</v>
      </c>
      <c r="AU833" s="16" t="s">
        <v>88</v>
      </c>
    </row>
    <row r="834" spans="2:65" s="1" customFormat="1" ht="23.5" customHeight="1">
      <c r="B834" s="132"/>
      <c r="C834" s="178" t="s">
        <v>1645</v>
      </c>
      <c r="D834" s="178" t="s">
        <v>557</v>
      </c>
      <c r="E834" s="179" t="s">
        <v>1646</v>
      </c>
      <c r="F834" s="180" t="s">
        <v>1647</v>
      </c>
      <c r="G834" s="181" t="s">
        <v>306</v>
      </c>
      <c r="H834" s="182">
        <v>3</v>
      </c>
      <c r="I834" s="909"/>
      <c r="J834" s="183">
        <f>ROUND(I834*H834,2)</f>
        <v>0</v>
      </c>
      <c r="K834" s="184"/>
      <c r="L834" s="185"/>
      <c r="M834" s="186" t="s">
        <v>1</v>
      </c>
      <c r="N834" s="187" t="s">
        <v>38</v>
      </c>
      <c r="O834" s="142">
        <v>0</v>
      </c>
      <c r="P834" s="142">
        <f>O834*H834</f>
        <v>0</v>
      </c>
      <c r="Q834" s="142">
        <v>1.4999999999999999E-2</v>
      </c>
      <c r="R834" s="142">
        <f>Q834*H834</f>
        <v>4.4999999999999998E-2</v>
      </c>
      <c r="S834" s="142">
        <v>0</v>
      </c>
      <c r="T834" s="143">
        <f>S834*H834</f>
        <v>0</v>
      </c>
      <c r="AR834" s="144" t="s">
        <v>735</v>
      </c>
      <c r="AT834" s="144" t="s">
        <v>557</v>
      </c>
      <c r="AU834" s="144" t="s">
        <v>88</v>
      </c>
      <c r="AY834" s="16" t="s">
        <v>157</v>
      </c>
      <c r="BE834" s="145">
        <f>IF(N834="základní",J834,0)</f>
        <v>0</v>
      </c>
      <c r="BF834" s="145">
        <f>IF(N834="snížená",J834,0)</f>
        <v>0</v>
      </c>
      <c r="BG834" s="145">
        <f>IF(N834="zákl. přenesená",J834,0)</f>
        <v>0</v>
      </c>
      <c r="BH834" s="145">
        <f>IF(N834="sníž. přenesená",J834,0)</f>
        <v>0</v>
      </c>
      <c r="BI834" s="145">
        <f>IF(N834="nulová",J834,0)</f>
        <v>0</v>
      </c>
      <c r="BJ834" s="16" t="s">
        <v>88</v>
      </c>
      <c r="BK834" s="145">
        <f>ROUND(I834*H834,2)</f>
        <v>0</v>
      </c>
      <c r="BL834" s="16" t="s">
        <v>188</v>
      </c>
      <c r="BM834" s="144" t="s">
        <v>1648</v>
      </c>
    </row>
    <row r="835" spans="2:65" s="1" customFormat="1" ht="23.5" customHeight="1">
      <c r="B835" s="132"/>
      <c r="C835" s="133" t="s">
        <v>1649</v>
      </c>
      <c r="D835" s="133" t="s">
        <v>160</v>
      </c>
      <c r="E835" s="134" t="s">
        <v>1650</v>
      </c>
      <c r="F835" s="135" t="s">
        <v>1651</v>
      </c>
      <c r="G835" s="136" t="s">
        <v>228</v>
      </c>
      <c r="H835" s="137">
        <v>2</v>
      </c>
      <c r="I835" s="901"/>
      <c r="J835" s="138">
        <f>ROUND(I835*H835,2)</f>
        <v>0</v>
      </c>
      <c r="K835" s="139"/>
      <c r="L835" s="28"/>
      <c r="M835" s="140" t="s">
        <v>1</v>
      </c>
      <c r="N835" s="141" t="s">
        <v>38</v>
      </c>
      <c r="O835" s="142">
        <v>3.1</v>
      </c>
      <c r="P835" s="142">
        <f>O835*H835</f>
        <v>6.2</v>
      </c>
      <c r="Q835" s="142">
        <v>0</v>
      </c>
      <c r="R835" s="142">
        <f>Q835*H835</f>
        <v>0</v>
      </c>
      <c r="S835" s="142">
        <v>0</v>
      </c>
      <c r="T835" s="143">
        <f>S835*H835</f>
        <v>0</v>
      </c>
      <c r="AR835" s="144" t="s">
        <v>188</v>
      </c>
      <c r="AT835" s="144" t="s">
        <v>160</v>
      </c>
      <c r="AU835" s="144" t="s">
        <v>88</v>
      </c>
      <c r="AY835" s="16" t="s">
        <v>157</v>
      </c>
      <c r="BE835" s="145">
        <f>IF(N835="základní",J835,0)</f>
        <v>0</v>
      </c>
      <c r="BF835" s="145">
        <f>IF(N835="snížená",J835,0)</f>
        <v>0</v>
      </c>
      <c r="BG835" s="145">
        <f>IF(N835="zákl. přenesená",J835,0)</f>
        <v>0</v>
      </c>
      <c r="BH835" s="145">
        <f>IF(N835="sníž. přenesená",J835,0)</f>
        <v>0</v>
      </c>
      <c r="BI835" s="145">
        <f>IF(N835="nulová",J835,0)</f>
        <v>0</v>
      </c>
      <c r="BJ835" s="16" t="s">
        <v>88</v>
      </c>
      <c r="BK835" s="145">
        <f>ROUND(I835*H835,2)</f>
        <v>0</v>
      </c>
      <c r="BL835" s="16" t="s">
        <v>188</v>
      </c>
      <c r="BM835" s="144" t="s">
        <v>1652</v>
      </c>
    </row>
    <row r="836" spans="2:65" s="1" customFormat="1">
      <c r="B836" s="28"/>
      <c r="D836" s="150" t="s">
        <v>214</v>
      </c>
      <c r="F836" s="894" t="s">
        <v>1653</v>
      </c>
      <c r="L836" s="28"/>
      <c r="M836" s="152"/>
      <c r="T836" s="52"/>
      <c r="AT836" s="16" t="s">
        <v>214</v>
      </c>
      <c r="AU836" s="16" t="s">
        <v>88</v>
      </c>
    </row>
    <row r="837" spans="2:65" s="13" customFormat="1">
      <c r="B837" s="159"/>
      <c r="D837" s="154" t="s">
        <v>259</v>
      </c>
      <c r="E837" s="160" t="s">
        <v>1</v>
      </c>
      <c r="F837" s="161" t="s">
        <v>1654</v>
      </c>
      <c r="H837" s="162">
        <v>1</v>
      </c>
      <c r="L837" s="159"/>
      <c r="M837" s="163"/>
      <c r="T837" s="164"/>
      <c r="AT837" s="160" t="s">
        <v>259</v>
      </c>
      <c r="AU837" s="160" t="s">
        <v>88</v>
      </c>
      <c r="AV837" s="13" t="s">
        <v>88</v>
      </c>
      <c r="AW837" s="13" t="s">
        <v>27</v>
      </c>
      <c r="AX837" s="13" t="s">
        <v>72</v>
      </c>
      <c r="AY837" s="160" t="s">
        <v>157</v>
      </c>
    </row>
    <row r="838" spans="2:65" s="13" customFormat="1">
      <c r="B838" s="159"/>
      <c r="D838" s="154" t="s">
        <v>259</v>
      </c>
      <c r="E838" s="160" t="s">
        <v>1</v>
      </c>
      <c r="F838" s="161" t="s">
        <v>1655</v>
      </c>
      <c r="H838" s="162">
        <v>1</v>
      </c>
      <c r="L838" s="159"/>
      <c r="M838" s="163"/>
      <c r="T838" s="164"/>
      <c r="AT838" s="160" t="s">
        <v>259</v>
      </c>
      <c r="AU838" s="160" t="s">
        <v>88</v>
      </c>
      <c r="AV838" s="13" t="s">
        <v>88</v>
      </c>
      <c r="AW838" s="13" t="s">
        <v>27</v>
      </c>
      <c r="AX838" s="13" t="s">
        <v>72</v>
      </c>
      <c r="AY838" s="160" t="s">
        <v>157</v>
      </c>
    </row>
    <row r="839" spans="2:65" s="14" customFormat="1">
      <c r="B839" s="165"/>
      <c r="D839" s="154" t="s">
        <v>259</v>
      </c>
      <c r="E839" s="166" t="s">
        <v>1</v>
      </c>
      <c r="F839" s="167" t="s">
        <v>265</v>
      </c>
      <c r="H839" s="168">
        <v>2</v>
      </c>
      <c r="L839" s="165"/>
      <c r="M839" s="169"/>
      <c r="T839" s="170"/>
      <c r="AT839" s="166" t="s">
        <v>259</v>
      </c>
      <c r="AU839" s="166" t="s">
        <v>88</v>
      </c>
      <c r="AV839" s="14" t="s">
        <v>164</v>
      </c>
      <c r="AW839" s="14" t="s">
        <v>27</v>
      </c>
      <c r="AX839" s="14" t="s">
        <v>80</v>
      </c>
      <c r="AY839" s="166" t="s">
        <v>157</v>
      </c>
    </row>
    <row r="840" spans="2:65" s="1" customFormat="1" ht="16.399999999999999" customHeight="1">
      <c r="B840" s="132"/>
      <c r="C840" s="178" t="s">
        <v>1656</v>
      </c>
      <c r="D840" s="178" t="s">
        <v>557</v>
      </c>
      <c r="E840" s="179" t="s">
        <v>1657</v>
      </c>
      <c r="F840" s="180" t="s">
        <v>1658</v>
      </c>
      <c r="G840" s="181" t="s">
        <v>306</v>
      </c>
      <c r="H840" s="182">
        <v>7.84</v>
      </c>
      <c r="I840" s="909"/>
      <c r="J840" s="183">
        <f>ROUND(I840*H840,2)</f>
        <v>0</v>
      </c>
      <c r="K840" s="184"/>
      <c r="L840" s="185"/>
      <c r="M840" s="186" t="s">
        <v>1</v>
      </c>
      <c r="N840" s="187" t="s">
        <v>38</v>
      </c>
      <c r="O840" s="142">
        <v>0</v>
      </c>
      <c r="P840" s="142">
        <f>O840*H840</f>
        <v>0</v>
      </c>
      <c r="Q840" s="142">
        <v>2.4230000000000002E-2</v>
      </c>
      <c r="R840" s="142">
        <f>Q840*H840</f>
        <v>0.1899632</v>
      </c>
      <c r="S840" s="142">
        <v>0</v>
      </c>
      <c r="T840" s="143">
        <f>S840*H840</f>
        <v>0</v>
      </c>
      <c r="AR840" s="144" t="s">
        <v>735</v>
      </c>
      <c r="AT840" s="144" t="s">
        <v>557</v>
      </c>
      <c r="AU840" s="144" t="s">
        <v>88</v>
      </c>
      <c r="AY840" s="16" t="s">
        <v>157</v>
      </c>
      <c r="BE840" s="145">
        <f>IF(N840="základní",J840,0)</f>
        <v>0</v>
      </c>
      <c r="BF840" s="145">
        <f>IF(N840="snížená",J840,0)</f>
        <v>0</v>
      </c>
      <c r="BG840" s="145">
        <f>IF(N840="zákl. přenesená",J840,0)</f>
        <v>0</v>
      </c>
      <c r="BH840" s="145">
        <f>IF(N840="sníž. přenesená",J840,0)</f>
        <v>0</v>
      </c>
      <c r="BI840" s="145">
        <f>IF(N840="nulová",J840,0)</f>
        <v>0</v>
      </c>
      <c r="BJ840" s="16" t="s">
        <v>88</v>
      </c>
      <c r="BK840" s="145">
        <f>ROUND(I840*H840,2)</f>
        <v>0</v>
      </c>
      <c r="BL840" s="16" t="s">
        <v>188</v>
      </c>
      <c r="BM840" s="144" t="s">
        <v>1659</v>
      </c>
    </row>
    <row r="841" spans="2:65" s="1" customFormat="1" ht="18">
      <c r="B841" s="28"/>
      <c r="D841" s="154" t="s">
        <v>1574</v>
      </c>
      <c r="F841" s="188" t="s">
        <v>1575</v>
      </c>
      <c r="L841" s="28"/>
      <c r="M841" s="152"/>
      <c r="T841" s="52"/>
      <c r="AT841" s="16" t="s">
        <v>1574</v>
      </c>
      <c r="AU841" s="16" t="s">
        <v>88</v>
      </c>
    </row>
    <row r="842" spans="2:65" s="13" customFormat="1">
      <c r="B842" s="159"/>
      <c r="D842" s="154" t="s">
        <v>259</v>
      </c>
      <c r="E842" s="160" t="s">
        <v>1</v>
      </c>
      <c r="F842" s="161" t="s">
        <v>1660</v>
      </c>
      <c r="H842" s="162">
        <v>4.165</v>
      </c>
      <c r="L842" s="159"/>
      <c r="M842" s="163"/>
      <c r="T842" s="164"/>
      <c r="AT842" s="160" t="s">
        <v>259</v>
      </c>
      <c r="AU842" s="160" t="s">
        <v>88</v>
      </c>
      <c r="AV842" s="13" t="s">
        <v>88</v>
      </c>
      <c r="AW842" s="13" t="s">
        <v>27</v>
      </c>
      <c r="AX842" s="13" t="s">
        <v>72</v>
      </c>
      <c r="AY842" s="160" t="s">
        <v>157</v>
      </c>
    </row>
    <row r="843" spans="2:65" s="13" customFormat="1">
      <c r="B843" s="159"/>
      <c r="D843" s="154" t="s">
        <v>259</v>
      </c>
      <c r="E843" s="160" t="s">
        <v>1</v>
      </c>
      <c r="F843" s="161" t="s">
        <v>1661</v>
      </c>
      <c r="H843" s="162">
        <v>3.6749999999999998</v>
      </c>
      <c r="L843" s="159"/>
      <c r="M843" s="163"/>
      <c r="T843" s="164"/>
      <c r="AT843" s="160" t="s">
        <v>259</v>
      </c>
      <c r="AU843" s="160" t="s">
        <v>88</v>
      </c>
      <c r="AV843" s="13" t="s">
        <v>88</v>
      </c>
      <c r="AW843" s="13" t="s">
        <v>27</v>
      </c>
      <c r="AX843" s="13" t="s">
        <v>72</v>
      </c>
      <c r="AY843" s="160" t="s">
        <v>157</v>
      </c>
    </row>
    <row r="844" spans="2:65" s="14" customFormat="1">
      <c r="B844" s="165"/>
      <c r="D844" s="154" t="s">
        <v>259</v>
      </c>
      <c r="E844" s="166" t="s">
        <v>1</v>
      </c>
      <c r="F844" s="167" t="s">
        <v>265</v>
      </c>
      <c r="H844" s="168">
        <v>7.84</v>
      </c>
      <c r="L844" s="165"/>
      <c r="M844" s="169"/>
      <c r="T844" s="170"/>
      <c r="AT844" s="166" t="s">
        <v>259</v>
      </c>
      <c r="AU844" s="166" t="s">
        <v>88</v>
      </c>
      <c r="AV844" s="14" t="s">
        <v>164</v>
      </c>
      <c r="AW844" s="14" t="s">
        <v>27</v>
      </c>
      <c r="AX844" s="14" t="s">
        <v>80</v>
      </c>
      <c r="AY844" s="166" t="s">
        <v>157</v>
      </c>
    </row>
    <row r="845" spans="2:65" s="1" customFormat="1" ht="23.5" customHeight="1">
      <c r="B845" s="132"/>
      <c r="C845" s="133" t="s">
        <v>1662</v>
      </c>
      <c r="D845" s="133" t="s">
        <v>160</v>
      </c>
      <c r="E845" s="134" t="s">
        <v>1663</v>
      </c>
      <c r="F845" s="135" t="s">
        <v>1664</v>
      </c>
      <c r="G845" s="136" t="s">
        <v>228</v>
      </c>
      <c r="H845" s="137">
        <v>2</v>
      </c>
      <c r="I845" s="901"/>
      <c r="J845" s="138">
        <f>ROUND(I845*H845,2)</f>
        <v>0</v>
      </c>
      <c r="K845" s="139"/>
      <c r="L845" s="28"/>
      <c r="M845" s="140" t="s">
        <v>1</v>
      </c>
      <c r="N845" s="141" t="s">
        <v>38</v>
      </c>
      <c r="O845" s="142">
        <v>20.100000000000001</v>
      </c>
      <c r="P845" s="142">
        <f>O845*H845</f>
        <v>40.200000000000003</v>
      </c>
      <c r="Q845" s="142">
        <v>0</v>
      </c>
      <c r="R845" s="142">
        <f>Q845*H845</f>
        <v>0</v>
      </c>
      <c r="S845" s="142">
        <v>0</v>
      </c>
      <c r="T845" s="143">
        <f>S845*H845</f>
        <v>0</v>
      </c>
      <c r="AR845" s="144" t="s">
        <v>188</v>
      </c>
      <c r="AT845" s="144" t="s">
        <v>160</v>
      </c>
      <c r="AU845" s="144" t="s">
        <v>88</v>
      </c>
      <c r="AY845" s="16" t="s">
        <v>157</v>
      </c>
      <c r="BE845" s="145">
        <f>IF(N845="základní",J845,0)</f>
        <v>0</v>
      </c>
      <c r="BF845" s="145">
        <f>IF(N845="snížená",J845,0)</f>
        <v>0</v>
      </c>
      <c r="BG845" s="145">
        <f>IF(N845="zákl. přenesená",J845,0)</f>
        <v>0</v>
      </c>
      <c r="BH845" s="145">
        <f>IF(N845="sníž. přenesená",J845,0)</f>
        <v>0</v>
      </c>
      <c r="BI845" s="145">
        <f>IF(N845="nulová",J845,0)</f>
        <v>0</v>
      </c>
      <c r="BJ845" s="16" t="s">
        <v>88</v>
      </c>
      <c r="BK845" s="145">
        <f>ROUND(I845*H845,2)</f>
        <v>0</v>
      </c>
      <c r="BL845" s="16" t="s">
        <v>188</v>
      </c>
      <c r="BM845" s="144" t="s">
        <v>1665</v>
      </c>
    </row>
    <row r="846" spans="2:65" s="1" customFormat="1">
      <c r="B846" s="28"/>
      <c r="D846" s="150" t="s">
        <v>214</v>
      </c>
      <c r="F846" s="894" t="s">
        <v>1666</v>
      </c>
      <c r="L846" s="28"/>
      <c r="M846" s="152"/>
      <c r="T846" s="52"/>
      <c r="AT846" s="16" t="s">
        <v>214</v>
      </c>
      <c r="AU846" s="16" t="s">
        <v>88</v>
      </c>
    </row>
    <row r="847" spans="2:65" s="13" customFormat="1">
      <c r="B847" s="159"/>
      <c r="D847" s="154" t="s">
        <v>259</v>
      </c>
      <c r="E847" s="160" t="s">
        <v>1</v>
      </c>
      <c r="F847" s="161" t="s">
        <v>1667</v>
      </c>
      <c r="H847" s="162">
        <v>1</v>
      </c>
      <c r="L847" s="159"/>
      <c r="M847" s="163"/>
      <c r="T847" s="164"/>
      <c r="AT847" s="160" t="s">
        <v>259</v>
      </c>
      <c r="AU847" s="160" t="s">
        <v>88</v>
      </c>
      <c r="AV847" s="13" t="s">
        <v>88</v>
      </c>
      <c r="AW847" s="13" t="s">
        <v>27</v>
      </c>
      <c r="AX847" s="13" t="s">
        <v>72</v>
      </c>
      <c r="AY847" s="160" t="s">
        <v>157</v>
      </c>
    </row>
    <row r="848" spans="2:65" s="13" customFormat="1">
      <c r="B848" s="159"/>
      <c r="D848" s="154" t="s">
        <v>259</v>
      </c>
      <c r="E848" s="160" t="s">
        <v>1</v>
      </c>
      <c r="F848" s="161" t="s">
        <v>1668</v>
      </c>
      <c r="H848" s="162">
        <v>1</v>
      </c>
      <c r="L848" s="159"/>
      <c r="M848" s="163"/>
      <c r="T848" s="164"/>
      <c r="AT848" s="160" t="s">
        <v>259</v>
      </c>
      <c r="AU848" s="160" t="s">
        <v>88</v>
      </c>
      <c r="AV848" s="13" t="s">
        <v>88</v>
      </c>
      <c r="AW848" s="13" t="s">
        <v>27</v>
      </c>
      <c r="AX848" s="13" t="s">
        <v>72</v>
      </c>
      <c r="AY848" s="160" t="s">
        <v>157</v>
      </c>
    </row>
    <row r="849" spans="2:65" s="14" customFormat="1">
      <c r="B849" s="165"/>
      <c r="D849" s="154" t="s">
        <v>259</v>
      </c>
      <c r="E849" s="166" t="s">
        <v>1</v>
      </c>
      <c r="F849" s="167" t="s">
        <v>265</v>
      </c>
      <c r="H849" s="168">
        <v>2</v>
      </c>
      <c r="L849" s="165"/>
      <c r="M849" s="169"/>
      <c r="T849" s="170"/>
      <c r="AT849" s="166" t="s">
        <v>259</v>
      </c>
      <c r="AU849" s="166" t="s">
        <v>88</v>
      </c>
      <c r="AV849" s="14" t="s">
        <v>164</v>
      </c>
      <c r="AW849" s="14" t="s">
        <v>27</v>
      </c>
      <c r="AX849" s="14" t="s">
        <v>80</v>
      </c>
      <c r="AY849" s="166" t="s">
        <v>157</v>
      </c>
    </row>
    <row r="850" spans="2:65" s="1" customFormat="1" ht="23.5" customHeight="1">
      <c r="B850" s="132"/>
      <c r="C850" s="178" t="s">
        <v>1669</v>
      </c>
      <c r="D850" s="178" t="s">
        <v>557</v>
      </c>
      <c r="E850" s="179" t="s">
        <v>1670</v>
      </c>
      <c r="F850" s="180" t="s">
        <v>1671</v>
      </c>
      <c r="G850" s="181" t="s">
        <v>228</v>
      </c>
      <c r="H850" s="182">
        <v>1</v>
      </c>
      <c r="I850" s="909"/>
      <c r="J850" s="183">
        <f>ROUND(I850*H850,2)</f>
        <v>0</v>
      </c>
      <c r="K850" s="184"/>
      <c r="L850" s="185"/>
      <c r="M850" s="186" t="s">
        <v>1</v>
      </c>
      <c r="N850" s="187" t="s">
        <v>38</v>
      </c>
      <c r="O850" s="142">
        <v>0</v>
      </c>
      <c r="P850" s="142">
        <f>O850*H850</f>
        <v>0</v>
      </c>
      <c r="Q850" s="142">
        <v>0.24</v>
      </c>
      <c r="R850" s="142">
        <f>Q850*H850</f>
        <v>0.24</v>
      </c>
      <c r="S850" s="142">
        <v>0</v>
      </c>
      <c r="T850" s="143">
        <f>S850*H850</f>
        <v>0</v>
      </c>
      <c r="AR850" s="144" t="s">
        <v>735</v>
      </c>
      <c r="AT850" s="144" t="s">
        <v>557</v>
      </c>
      <c r="AU850" s="144" t="s">
        <v>88</v>
      </c>
      <c r="AY850" s="16" t="s">
        <v>157</v>
      </c>
      <c r="BE850" s="145">
        <f>IF(N850="základní",J850,0)</f>
        <v>0</v>
      </c>
      <c r="BF850" s="145">
        <f>IF(N850="snížená",J850,0)</f>
        <v>0</v>
      </c>
      <c r="BG850" s="145">
        <f>IF(N850="zákl. přenesená",J850,0)</f>
        <v>0</v>
      </c>
      <c r="BH850" s="145">
        <f>IF(N850="sníž. přenesená",J850,0)</f>
        <v>0</v>
      </c>
      <c r="BI850" s="145">
        <f>IF(N850="nulová",J850,0)</f>
        <v>0</v>
      </c>
      <c r="BJ850" s="16" t="s">
        <v>88</v>
      </c>
      <c r="BK850" s="145">
        <f>ROUND(I850*H850,2)</f>
        <v>0</v>
      </c>
      <c r="BL850" s="16" t="s">
        <v>188</v>
      </c>
      <c r="BM850" s="144" t="s">
        <v>1672</v>
      </c>
    </row>
    <row r="851" spans="2:65" s="1" customFormat="1" ht="18">
      <c r="B851" s="28"/>
      <c r="D851" s="154" t="s">
        <v>1574</v>
      </c>
      <c r="F851" s="188" t="s">
        <v>1575</v>
      </c>
      <c r="L851" s="28"/>
      <c r="M851" s="152"/>
      <c r="T851" s="52"/>
      <c r="AT851" s="16" t="s">
        <v>1574</v>
      </c>
      <c r="AU851" s="16" t="s">
        <v>88</v>
      </c>
    </row>
    <row r="852" spans="2:65" s="1" customFormat="1" ht="23.5" customHeight="1">
      <c r="B852" s="132"/>
      <c r="C852" s="178" t="s">
        <v>1673</v>
      </c>
      <c r="D852" s="178" t="s">
        <v>557</v>
      </c>
      <c r="E852" s="179" t="s">
        <v>1674</v>
      </c>
      <c r="F852" s="180" t="s">
        <v>1675</v>
      </c>
      <c r="G852" s="181" t="s">
        <v>228</v>
      </c>
      <c r="H852" s="182">
        <v>1</v>
      </c>
      <c r="I852" s="909"/>
      <c r="J852" s="183">
        <f>ROUND(I852*H852,2)</f>
        <v>0</v>
      </c>
      <c r="K852" s="184"/>
      <c r="L852" s="185"/>
      <c r="M852" s="186" t="s">
        <v>1</v>
      </c>
      <c r="N852" s="187" t="s">
        <v>38</v>
      </c>
      <c r="O852" s="142">
        <v>0</v>
      </c>
      <c r="P852" s="142">
        <f>O852*H852</f>
        <v>0</v>
      </c>
      <c r="Q852" s="142">
        <v>0.24</v>
      </c>
      <c r="R852" s="142">
        <f>Q852*H852</f>
        <v>0.24</v>
      </c>
      <c r="S852" s="142">
        <v>0</v>
      </c>
      <c r="T852" s="143">
        <f>S852*H852</f>
        <v>0</v>
      </c>
      <c r="AR852" s="144" t="s">
        <v>735</v>
      </c>
      <c r="AT852" s="144" t="s">
        <v>557</v>
      </c>
      <c r="AU852" s="144" t="s">
        <v>88</v>
      </c>
      <c r="AY852" s="16" t="s">
        <v>157</v>
      </c>
      <c r="BE852" s="145">
        <f>IF(N852="základní",J852,0)</f>
        <v>0</v>
      </c>
      <c r="BF852" s="145">
        <f>IF(N852="snížená",J852,0)</f>
        <v>0</v>
      </c>
      <c r="BG852" s="145">
        <f>IF(N852="zákl. přenesená",J852,0)</f>
        <v>0</v>
      </c>
      <c r="BH852" s="145">
        <f>IF(N852="sníž. přenesená",J852,0)</f>
        <v>0</v>
      </c>
      <c r="BI852" s="145">
        <f>IF(N852="nulová",J852,0)</f>
        <v>0</v>
      </c>
      <c r="BJ852" s="16" t="s">
        <v>88</v>
      </c>
      <c r="BK852" s="145">
        <f>ROUND(I852*H852,2)</f>
        <v>0</v>
      </c>
      <c r="BL852" s="16" t="s">
        <v>188</v>
      </c>
      <c r="BM852" s="144" t="s">
        <v>1676</v>
      </c>
    </row>
    <row r="853" spans="2:65" s="1" customFormat="1" ht="18">
      <c r="B853" s="28"/>
      <c r="D853" s="154" t="s">
        <v>1574</v>
      </c>
      <c r="F853" s="188" t="s">
        <v>1575</v>
      </c>
      <c r="L853" s="28"/>
      <c r="M853" s="152"/>
      <c r="T853" s="52"/>
      <c r="AT853" s="16" t="s">
        <v>1574</v>
      </c>
      <c r="AU853" s="16" t="s">
        <v>88</v>
      </c>
    </row>
    <row r="854" spans="2:65" s="1" customFormat="1" ht="23.5" customHeight="1">
      <c r="B854" s="132"/>
      <c r="C854" s="133" t="s">
        <v>1677</v>
      </c>
      <c r="D854" s="133" t="s">
        <v>160</v>
      </c>
      <c r="E854" s="134" t="s">
        <v>1678</v>
      </c>
      <c r="F854" s="135" t="s">
        <v>1679</v>
      </c>
      <c r="G854" s="136" t="s">
        <v>1680</v>
      </c>
      <c r="H854" s="137">
        <v>5834.3</v>
      </c>
      <c r="I854" s="901"/>
      <c r="J854" s="138">
        <f>ROUND(I854*H854,2)</f>
        <v>0</v>
      </c>
      <c r="K854" s="139"/>
      <c r="L854" s="28"/>
      <c r="M854" s="140" t="s">
        <v>1</v>
      </c>
      <c r="N854" s="141" t="s">
        <v>38</v>
      </c>
      <c r="O854" s="142">
        <v>4.3999999999999997E-2</v>
      </c>
      <c r="P854" s="142">
        <f>O854*H854</f>
        <v>256.70920000000001</v>
      </c>
      <c r="Q854" s="142">
        <v>5.0000000000000002E-5</v>
      </c>
      <c r="R854" s="142">
        <f>Q854*H854</f>
        <v>0.291715</v>
      </c>
      <c r="S854" s="142">
        <v>0</v>
      </c>
      <c r="T854" s="143">
        <f>S854*H854</f>
        <v>0</v>
      </c>
      <c r="AR854" s="144" t="s">
        <v>188</v>
      </c>
      <c r="AT854" s="144" t="s">
        <v>160</v>
      </c>
      <c r="AU854" s="144" t="s">
        <v>88</v>
      </c>
      <c r="AY854" s="16" t="s">
        <v>157</v>
      </c>
      <c r="BE854" s="145">
        <f>IF(N854="základní",J854,0)</f>
        <v>0</v>
      </c>
      <c r="BF854" s="145">
        <f>IF(N854="snížená",J854,0)</f>
        <v>0</v>
      </c>
      <c r="BG854" s="145">
        <f>IF(N854="zákl. přenesená",J854,0)</f>
        <v>0</v>
      </c>
      <c r="BH854" s="145">
        <f>IF(N854="sníž. přenesená",J854,0)</f>
        <v>0</v>
      </c>
      <c r="BI854" s="145">
        <f>IF(N854="nulová",J854,0)</f>
        <v>0</v>
      </c>
      <c r="BJ854" s="16" t="s">
        <v>88</v>
      </c>
      <c r="BK854" s="145">
        <f>ROUND(I854*H854,2)</f>
        <v>0</v>
      </c>
      <c r="BL854" s="16" t="s">
        <v>188</v>
      </c>
      <c r="BM854" s="144" t="s">
        <v>1681</v>
      </c>
    </row>
    <row r="855" spans="2:65" s="1" customFormat="1">
      <c r="B855" s="28"/>
      <c r="D855" s="150" t="s">
        <v>214</v>
      </c>
      <c r="F855" s="894" t="s">
        <v>1682</v>
      </c>
      <c r="L855" s="28"/>
      <c r="M855" s="152"/>
      <c r="T855" s="52"/>
      <c r="AT855" s="16" t="s">
        <v>214</v>
      </c>
      <c r="AU855" s="16" t="s">
        <v>88</v>
      </c>
    </row>
    <row r="856" spans="2:65" s="13" customFormat="1">
      <c r="B856" s="159"/>
      <c r="D856" s="154" t="s">
        <v>259</v>
      </c>
      <c r="E856" s="160" t="s">
        <v>1</v>
      </c>
      <c r="F856" s="161" t="s">
        <v>1683</v>
      </c>
      <c r="H856" s="162">
        <v>1559.7</v>
      </c>
      <c r="L856" s="159"/>
      <c r="M856" s="163"/>
      <c r="T856" s="164"/>
      <c r="AT856" s="160" t="s">
        <v>259</v>
      </c>
      <c r="AU856" s="160" t="s">
        <v>88</v>
      </c>
      <c r="AV856" s="13" t="s">
        <v>88</v>
      </c>
      <c r="AW856" s="13" t="s">
        <v>27</v>
      </c>
      <c r="AX856" s="13" t="s">
        <v>72</v>
      </c>
      <c r="AY856" s="160" t="s">
        <v>157</v>
      </c>
    </row>
    <row r="857" spans="2:65" s="13" customFormat="1">
      <c r="B857" s="159"/>
      <c r="D857" s="154" t="s">
        <v>259</v>
      </c>
      <c r="E857" s="160" t="s">
        <v>1</v>
      </c>
      <c r="F857" s="161" t="s">
        <v>1684</v>
      </c>
      <c r="H857" s="162">
        <v>1375.8</v>
      </c>
      <c r="L857" s="159"/>
      <c r="M857" s="163"/>
      <c r="T857" s="164"/>
      <c r="AT857" s="160" t="s">
        <v>259</v>
      </c>
      <c r="AU857" s="160" t="s">
        <v>88</v>
      </c>
      <c r="AV857" s="13" t="s">
        <v>88</v>
      </c>
      <c r="AW857" s="13" t="s">
        <v>27</v>
      </c>
      <c r="AX857" s="13" t="s">
        <v>72</v>
      </c>
      <c r="AY857" s="160" t="s">
        <v>157</v>
      </c>
    </row>
    <row r="858" spans="2:65" s="13" customFormat="1">
      <c r="B858" s="159"/>
      <c r="D858" s="154" t="s">
        <v>259</v>
      </c>
      <c r="E858" s="160" t="s">
        <v>1</v>
      </c>
      <c r="F858" s="161" t="s">
        <v>1685</v>
      </c>
      <c r="H858" s="162">
        <v>2898.8</v>
      </c>
      <c r="L858" s="159"/>
      <c r="M858" s="163"/>
      <c r="T858" s="164"/>
      <c r="AT858" s="160" t="s">
        <v>259</v>
      </c>
      <c r="AU858" s="160" t="s">
        <v>88</v>
      </c>
      <c r="AV858" s="13" t="s">
        <v>88</v>
      </c>
      <c r="AW858" s="13" t="s">
        <v>27</v>
      </c>
      <c r="AX858" s="13" t="s">
        <v>72</v>
      </c>
      <c r="AY858" s="160" t="s">
        <v>157</v>
      </c>
    </row>
    <row r="859" spans="2:65" s="14" customFormat="1">
      <c r="B859" s="165"/>
      <c r="D859" s="154" t="s">
        <v>259</v>
      </c>
      <c r="E859" s="166" t="s">
        <v>1</v>
      </c>
      <c r="F859" s="167" t="s">
        <v>265</v>
      </c>
      <c r="H859" s="168">
        <v>5834.3</v>
      </c>
      <c r="L859" s="165"/>
      <c r="M859" s="169"/>
      <c r="T859" s="170"/>
      <c r="AT859" s="166" t="s">
        <v>259</v>
      </c>
      <c r="AU859" s="166" t="s">
        <v>88</v>
      </c>
      <c r="AV859" s="14" t="s">
        <v>164</v>
      </c>
      <c r="AW859" s="14" t="s">
        <v>27</v>
      </c>
      <c r="AX859" s="14" t="s">
        <v>80</v>
      </c>
      <c r="AY859" s="166" t="s">
        <v>157</v>
      </c>
    </row>
    <row r="860" spans="2:65" s="1" customFormat="1" ht="23.5" customHeight="1">
      <c r="B860" s="132"/>
      <c r="C860" s="178" t="s">
        <v>1686</v>
      </c>
      <c r="D860" s="178" t="s">
        <v>557</v>
      </c>
      <c r="E860" s="179" t="s">
        <v>1687</v>
      </c>
      <c r="F860" s="180" t="s">
        <v>1688</v>
      </c>
      <c r="G860" s="181" t="s">
        <v>276</v>
      </c>
      <c r="H860" s="182">
        <v>4.0880000000000001</v>
      </c>
      <c r="I860" s="909"/>
      <c r="J860" s="183">
        <f>ROUND(I860*H860,2)</f>
        <v>0</v>
      </c>
      <c r="K860" s="184"/>
      <c r="L860" s="185"/>
      <c r="M860" s="186" t="s">
        <v>1</v>
      </c>
      <c r="N860" s="187" t="s">
        <v>38</v>
      </c>
      <c r="O860" s="142">
        <v>0</v>
      </c>
      <c r="P860" s="142">
        <f>O860*H860</f>
        <v>0</v>
      </c>
      <c r="Q860" s="142">
        <v>1</v>
      </c>
      <c r="R860" s="142">
        <f>Q860*H860</f>
        <v>4.0880000000000001</v>
      </c>
      <c r="S860" s="142">
        <v>0</v>
      </c>
      <c r="T860" s="143">
        <f>S860*H860</f>
        <v>0</v>
      </c>
      <c r="AR860" s="144" t="s">
        <v>735</v>
      </c>
      <c r="AT860" s="144" t="s">
        <v>557</v>
      </c>
      <c r="AU860" s="144" t="s">
        <v>88</v>
      </c>
      <c r="AY860" s="16" t="s">
        <v>157</v>
      </c>
      <c r="BE860" s="145">
        <f>IF(N860="základní",J860,0)</f>
        <v>0</v>
      </c>
      <c r="BF860" s="145">
        <f>IF(N860="snížená",J860,0)</f>
        <v>0</v>
      </c>
      <c r="BG860" s="145">
        <f>IF(N860="zákl. přenesená",J860,0)</f>
        <v>0</v>
      </c>
      <c r="BH860" s="145">
        <f>IF(N860="sníž. přenesená",J860,0)</f>
        <v>0</v>
      </c>
      <c r="BI860" s="145">
        <f>IF(N860="nulová",J860,0)</f>
        <v>0</v>
      </c>
      <c r="BJ860" s="16" t="s">
        <v>88</v>
      </c>
      <c r="BK860" s="145">
        <f>ROUND(I860*H860,2)</f>
        <v>0</v>
      </c>
      <c r="BL860" s="16" t="s">
        <v>188</v>
      </c>
      <c r="BM860" s="144" t="s">
        <v>1689</v>
      </c>
    </row>
    <row r="861" spans="2:65" s="13" customFormat="1">
      <c r="B861" s="159"/>
      <c r="D861" s="154" t="s">
        <v>259</v>
      </c>
      <c r="E861" s="160" t="s">
        <v>1</v>
      </c>
      <c r="F861" s="161" t="s">
        <v>1690</v>
      </c>
      <c r="H861" s="162">
        <v>3.7850000000000001</v>
      </c>
      <c r="L861" s="159"/>
      <c r="M861" s="163"/>
      <c r="T861" s="164"/>
      <c r="AT861" s="160" t="s">
        <v>259</v>
      </c>
      <c r="AU861" s="160" t="s">
        <v>88</v>
      </c>
      <c r="AV861" s="13" t="s">
        <v>88</v>
      </c>
      <c r="AW861" s="13" t="s">
        <v>27</v>
      </c>
      <c r="AX861" s="13" t="s">
        <v>72</v>
      </c>
      <c r="AY861" s="160" t="s">
        <v>157</v>
      </c>
    </row>
    <row r="862" spans="2:65" s="14" customFormat="1">
      <c r="B862" s="165"/>
      <c r="D862" s="154" t="s">
        <v>259</v>
      </c>
      <c r="E862" s="166" t="s">
        <v>1</v>
      </c>
      <c r="F862" s="167" t="s">
        <v>265</v>
      </c>
      <c r="H862" s="168">
        <v>3.7850000000000001</v>
      </c>
      <c r="L862" s="165"/>
      <c r="M862" s="169"/>
      <c r="T862" s="170"/>
      <c r="AT862" s="166" t="s">
        <v>259</v>
      </c>
      <c r="AU862" s="166" t="s">
        <v>88</v>
      </c>
      <c r="AV862" s="14" t="s">
        <v>164</v>
      </c>
      <c r="AW862" s="14" t="s">
        <v>27</v>
      </c>
      <c r="AX862" s="14" t="s">
        <v>80</v>
      </c>
      <c r="AY862" s="166" t="s">
        <v>157</v>
      </c>
    </row>
    <row r="863" spans="2:65" s="13" customFormat="1">
      <c r="B863" s="159"/>
      <c r="D863" s="154" t="s">
        <v>259</v>
      </c>
      <c r="F863" s="161" t="s">
        <v>1691</v>
      </c>
      <c r="H863" s="162">
        <v>4.0880000000000001</v>
      </c>
      <c r="L863" s="159"/>
      <c r="M863" s="163"/>
      <c r="T863" s="164"/>
      <c r="AT863" s="160" t="s">
        <v>259</v>
      </c>
      <c r="AU863" s="160" t="s">
        <v>88</v>
      </c>
      <c r="AV863" s="13" t="s">
        <v>88</v>
      </c>
      <c r="AW863" s="13" t="s">
        <v>3</v>
      </c>
      <c r="AX863" s="13" t="s">
        <v>80</v>
      </c>
      <c r="AY863" s="160" t="s">
        <v>157</v>
      </c>
    </row>
    <row r="864" spans="2:65" s="1" customFormat="1" ht="21" customHeight="1">
      <c r="B864" s="132"/>
      <c r="C864" s="178" t="s">
        <v>1692</v>
      </c>
      <c r="D864" s="178" t="s">
        <v>557</v>
      </c>
      <c r="E864" s="179" t="s">
        <v>1693</v>
      </c>
      <c r="F864" s="180" t="s">
        <v>1694</v>
      </c>
      <c r="G864" s="181" t="s">
        <v>276</v>
      </c>
      <c r="H864" s="182">
        <v>0.34200000000000003</v>
      </c>
      <c r="I864" s="909"/>
      <c r="J864" s="183">
        <f>ROUND(I864*H864,2)</f>
        <v>0</v>
      </c>
      <c r="K864" s="184"/>
      <c r="L864" s="185"/>
      <c r="M864" s="186" t="s">
        <v>1</v>
      </c>
      <c r="N864" s="187" t="s">
        <v>38</v>
      </c>
      <c r="O864" s="142">
        <v>0</v>
      </c>
      <c r="P864" s="142">
        <f>O864*H864</f>
        <v>0</v>
      </c>
      <c r="Q864" s="142">
        <v>1</v>
      </c>
      <c r="R864" s="142">
        <f>Q864*H864</f>
        <v>0.34200000000000003</v>
      </c>
      <c r="S864" s="142">
        <v>0</v>
      </c>
      <c r="T864" s="143">
        <f>S864*H864</f>
        <v>0</v>
      </c>
      <c r="AR864" s="144" t="s">
        <v>735</v>
      </c>
      <c r="AT864" s="144" t="s">
        <v>557</v>
      </c>
      <c r="AU864" s="144" t="s">
        <v>88</v>
      </c>
      <c r="AY864" s="16" t="s">
        <v>157</v>
      </c>
      <c r="BE864" s="145">
        <f>IF(N864="základní",J864,0)</f>
        <v>0</v>
      </c>
      <c r="BF864" s="145">
        <f>IF(N864="snížená",J864,0)</f>
        <v>0</v>
      </c>
      <c r="BG864" s="145">
        <f>IF(N864="zákl. přenesená",J864,0)</f>
        <v>0</v>
      </c>
      <c r="BH864" s="145">
        <f>IF(N864="sníž. přenesená",J864,0)</f>
        <v>0</v>
      </c>
      <c r="BI864" s="145">
        <f>IF(N864="nulová",J864,0)</f>
        <v>0</v>
      </c>
      <c r="BJ864" s="16" t="s">
        <v>88</v>
      </c>
      <c r="BK864" s="145">
        <f>ROUND(I864*H864,2)</f>
        <v>0</v>
      </c>
      <c r="BL864" s="16" t="s">
        <v>188</v>
      </c>
      <c r="BM864" s="144" t="s">
        <v>1695</v>
      </c>
    </row>
    <row r="865" spans="2:65" s="13" customFormat="1">
      <c r="B865" s="159"/>
      <c r="D865" s="154" t="s">
        <v>259</v>
      </c>
      <c r="F865" s="161" t="s">
        <v>1696</v>
      </c>
      <c r="H865" s="162">
        <v>0.34200000000000003</v>
      </c>
      <c r="L865" s="159"/>
      <c r="M865" s="163"/>
      <c r="T865" s="164"/>
      <c r="AT865" s="160" t="s">
        <v>259</v>
      </c>
      <c r="AU865" s="160" t="s">
        <v>88</v>
      </c>
      <c r="AV865" s="13" t="s">
        <v>88</v>
      </c>
      <c r="AW865" s="13" t="s">
        <v>3</v>
      </c>
      <c r="AX865" s="13" t="s">
        <v>80</v>
      </c>
      <c r="AY865" s="160" t="s">
        <v>157</v>
      </c>
    </row>
    <row r="866" spans="2:65" s="1" customFormat="1" ht="21" customHeight="1">
      <c r="B866" s="132"/>
      <c r="C866" s="178" t="s">
        <v>1697</v>
      </c>
      <c r="D866" s="178" t="s">
        <v>557</v>
      </c>
      <c r="E866" s="179" t="s">
        <v>1698</v>
      </c>
      <c r="F866" s="180" t="s">
        <v>1699</v>
      </c>
      <c r="G866" s="181" t="s">
        <v>276</v>
      </c>
      <c r="H866" s="182">
        <v>1.121</v>
      </c>
      <c r="I866" s="909"/>
      <c r="J866" s="183">
        <f>ROUND(I866*H866,2)</f>
        <v>0</v>
      </c>
      <c r="K866" s="184"/>
      <c r="L866" s="185"/>
      <c r="M866" s="186" t="s">
        <v>1</v>
      </c>
      <c r="N866" s="187" t="s">
        <v>38</v>
      </c>
      <c r="O866" s="142">
        <v>0</v>
      </c>
      <c r="P866" s="142">
        <f>O866*H866</f>
        <v>0</v>
      </c>
      <c r="Q866" s="142">
        <v>1</v>
      </c>
      <c r="R866" s="142">
        <f>Q866*H866</f>
        <v>1.121</v>
      </c>
      <c r="S866" s="142">
        <v>0</v>
      </c>
      <c r="T866" s="143">
        <f>S866*H866</f>
        <v>0</v>
      </c>
      <c r="AR866" s="144" t="s">
        <v>735</v>
      </c>
      <c r="AT866" s="144" t="s">
        <v>557</v>
      </c>
      <c r="AU866" s="144" t="s">
        <v>88</v>
      </c>
      <c r="AY866" s="16" t="s">
        <v>157</v>
      </c>
      <c r="BE866" s="145">
        <f>IF(N866="základní",J866,0)</f>
        <v>0</v>
      </c>
      <c r="BF866" s="145">
        <f>IF(N866="snížená",J866,0)</f>
        <v>0</v>
      </c>
      <c r="BG866" s="145">
        <f>IF(N866="zákl. přenesená",J866,0)</f>
        <v>0</v>
      </c>
      <c r="BH866" s="145">
        <f>IF(N866="sníž. přenesená",J866,0)</f>
        <v>0</v>
      </c>
      <c r="BI866" s="145">
        <f>IF(N866="nulová",J866,0)</f>
        <v>0</v>
      </c>
      <c r="BJ866" s="16" t="s">
        <v>88</v>
      </c>
      <c r="BK866" s="145">
        <f>ROUND(I866*H866,2)</f>
        <v>0</v>
      </c>
      <c r="BL866" s="16" t="s">
        <v>188</v>
      </c>
      <c r="BM866" s="144" t="s">
        <v>1700</v>
      </c>
    </row>
    <row r="867" spans="2:65" s="13" customFormat="1">
      <c r="B867" s="159"/>
      <c r="D867" s="154" t="s">
        <v>259</v>
      </c>
      <c r="E867" s="160" t="s">
        <v>1</v>
      </c>
      <c r="F867" s="161" t="s">
        <v>1701</v>
      </c>
      <c r="H867" s="162">
        <v>1.121</v>
      </c>
      <c r="L867" s="159"/>
      <c r="M867" s="163"/>
      <c r="T867" s="164"/>
      <c r="AT867" s="160" t="s">
        <v>259</v>
      </c>
      <c r="AU867" s="160" t="s">
        <v>88</v>
      </c>
      <c r="AV867" s="13" t="s">
        <v>88</v>
      </c>
      <c r="AW867" s="13" t="s">
        <v>27</v>
      </c>
      <c r="AX867" s="13" t="s">
        <v>80</v>
      </c>
      <c r="AY867" s="160" t="s">
        <v>157</v>
      </c>
    </row>
    <row r="868" spans="2:65" s="1" customFormat="1" ht="23.5" customHeight="1">
      <c r="B868" s="132"/>
      <c r="C868" s="178" t="s">
        <v>1702</v>
      </c>
      <c r="D868" s="178" t="s">
        <v>557</v>
      </c>
      <c r="E868" s="179" t="s">
        <v>1703</v>
      </c>
      <c r="F868" s="180" t="s">
        <v>1704</v>
      </c>
      <c r="G868" s="181" t="s">
        <v>276</v>
      </c>
      <c r="H868" s="182">
        <v>0.27500000000000002</v>
      </c>
      <c r="I868" s="909"/>
      <c r="J868" s="183">
        <f>ROUND(I868*H868,2)</f>
        <v>0</v>
      </c>
      <c r="K868" s="184"/>
      <c r="L868" s="185"/>
      <c r="M868" s="186" t="s">
        <v>1</v>
      </c>
      <c r="N868" s="187" t="s">
        <v>38</v>
      </c>
      <c r="O868" s="142">
        <v>0</v>
      </c>
      <c r="P868" s="142">
        <f>O868*H868</f>
        <v>0</v>
      </c>
      <c r="Q868" s="142">
        <v>1</v>
      </c>
      <c r="R868" s="142">
        <f>Q868*H868</f>
        <v>0.27500000000000002</v>
      </c>
      <c r="S868" s="142">
        <v>0</v>
      </c>
      <c r="T868" s="143">
        <f>S868*H868</f>
        <v>0</v>
      </c>
      <c r="AR868" s="144" t="s">
        <v>735</v>
      </c>
      <c r="AT868" s="144" t="s">
        <v>557</v>
      </c>
      <c r="AU868" s="144" t="s">
        <v>88</v>
      </c>
      <c r="AY868" s="16" t="s">
        <v>157</v>
      </c>
      <c r="BE868" s="145">
        <f>IF(N868="základní",J868,0)</f>
        <v>0</v>
      </c>
      <c r="BF868" s="145">
        <f>IF(N868="snížená",J868,0)</f>
        <v>0</v>
      </c>
      <c r="BG868" s="145">
        <f>IF(N868="zákl. přenesená",J868,0)</f>
        <v>0</v>
      </c>
      <c r="BH868" s="145">
        <f>IF(N868="sníž. přenesená",J868,0)</f>
        <v>0</v>
      </c>
      <c r="BI868" s="145">
        <f>IF(N868="nulová",J868,0)</f>
        <v>0</v>
      </c>
      <c r="BJ868" s="16" t="s">
        <v>88</v>
      </c>
      <c r="BK868" s="145">
        <f>ROUND(I868*H868,2)</f>
        <v>0</v>
      </c>
      <c r="BL868" s="16" t="s">
        <v>188</v>
      </c>
      <c r="BM868" s="144" t="s">
        <v>1705</v>
      </c>
    </row>
    <row r="869" spans="2:65" s="13" customFormat="1">
      <c r="B869" s="159"/>
      <c r="D869" s="154" t="s">
        <v>259</v>
      </c>
      <c r="F869" s="161" t="s">
        <v>1706</v>
      </c>
      <c r="H869" s="162">
        <v>0.27500000000000002</v>
      </c>
      <c r="L869" s="159"/>
      <c r="M869" s="163"/>
      <c r="T869" s="164"/>
      <c r="AT869" s="160" t="s">
        <v>259</v>
      </c>
      <c r="AU869" s="160" t="s">
        <v>88</v>
      </c>
      <c r="AV869" s="13" t="s">
        <v>88</v>
      </c>
      <c r="AW869" s="13" t="s">
        <v>3</v>
      </c>
      <c r="AX869" s="13" t="s">
        <v>80</v>
      </c>
      <c r="AY869" s="160" t="s">
        <v>157</v>
      </c>
    </row>
    <row r="870" spans="2:65" s="1" customFormat="1" ht="21" customHeight="1">
      <c r="B870" s="132"/>
      <c r="C870" s="178" t="s">
        <v>1707</v>
      </c>
      <c r="D870" s="178" t="s">
        <v>557</v>
      </c>
      <c r="E870" s="179" t="s">
        <v>1708</v>
      </c>
      <c r="F870" s="180" t="s">
        <v>1709</v>
      </c>
      <c r="G870" s="181" t="s">
        <v>276</v>
      </c>
      <c r="H870" s="182">
        <v>6.5000000000000002E-2</v>
      </c>
      <c r="I870" s="909"/>
      <c r="J870" s="183">
        <f>ROUND(I870*H870,2)</f>
        <v>0</v>
      </c>
      <c r="K870" s="184"/>
      <c r="L870" s="185"/>
      <c r="M870" s="186" t="s">
        <v>1</v>
      </c>
      <c r="N870" s="187" t="s">
        <v>38</v>
      </c>
      <c r="O870" s="142">
        <v>0</v>
      </c>
      <c r="P870" s="142">
        <f>O870*H870</f>
        <v>0</v>
      </c>
      <c r="Q870" s="142">
        <v>1</v>
      </c>
      <c r="R870" s="142">
        <f>Q870*H870</f>
        <v>6.5000000000000002E-2</v>
      </c>
      <c r="S870" s="142">
        <v>0</v>
      </c>
      <c r="T870" s="143">
        <f>S870*H870</f>
        <v>0</v>
      </c>
      <c r="AR870" s="144" t="s">
        <v>735</v>
      </c>
      <c r="AT870" s="144" t="s">
        <v>557</v>
      </c>
      <c r="AU870" s="144" t="s">
        <v>88</v>
      </c>
      <c r="AY870" s="16" t="s">
        <v>157</v>
      </c>
      <c r="BE870" s="145">
        <f>IF(N870="základní",J870,0)</f>
        <v>0</v>
      </c>
      <c r="BF870" s="145">
        <f>IF(N870="snížená",J870,0)</f>
        <v>0</v>
      </c>
      <c r="BG870" s="145">
        <f>IF(N870="zákl. přenesená",J870,0)</f>
        <v>0</v>
      </c>
      <c r="BH870" s="145">
        <f>IF(N870="sníž. přenesená",J870,0)</f>
        <v>0</v>
      </c>
      <c r="BI870" s="145">
        <f>IF(N870="nulová",J870,0)</f>
        <v>0</v>
      </c>
      <c r="BJ870" s="16" t="s">
        <v>88</v>
      </c>
      <c r="BK870" s="145">
        <f>ROUND(I870*H870,2)</f>
        <v>0</v>
      </c>
      <c r="BL870" s="16" t="s">
        <v>188</v>
      </c>
      <c r="BM870" s="144" t="s">
        <v>1710</v>
      </c>
    </row>
    <row r="871" spans="2:65" s="13" customFormat="1">
      <c r="B871" s="159"/>
      <c r="D871" s="154" t="s">
        <v>259</v>
      </c>
      <c r="E871" s="160" t="s">
        <v>1</v>
      </c>
      <c r="F871" s="161" t="s">
        <v>1711</v>
      </c>
      <c r="H871" s="162">
        <v>0.06</v>
      </c>
      <c r="L871" s="159"/>
      <c r="M871" s="163"/>
      <c r="T871" s="164"/>
      <c r="AT871" s="160" t="s">
        <v>259</v>
      </c>
      <c r="AU871" s="160" t="s">
        <v>88</v>
      </c>
      <c r="AV871" s="13" t="s">
        <v>88</v>
      </c>
      <c r="AW871" s="13" t="s">
        <v>27</v>
      </c>
      <c r="AX871" s="13" t="s">
        <v>80</v>
      </c>
      <c r="AY871" s="160" t="s">
        <v>157</v>
      </c>
    </row>
    <row r="872" spans="2:65" s="13" customFormat="1">
      <c r="B872" s="159"/>
      <c r="D872" s="154" t="s">
        <v>259</v>
      </c>
      <c r="F872" s="161" t="s">
        <v>1712</v>
      </c>
      <c r="H872" s="162">
        <v>6.5000000000000002E-2</v>
      </c>
      <c r="L872" s="159"/>
      <c r="M872" s="163"/>
      <c r="T872" s="164"/>
      <c r="AT872" s="160" t="s">
        <v>259</v>
      </c>
      <c r="AU872" s="160" t="s">
        <v>88</v>
      </c>
      <c r="AV872" s="13" t="s">
        <v>88</v>
      </c>
      <c r="AW872" s="13" t="s">
        <v>3</v>
      </c>
      <c r="AX872" s="13" t="s">
        <v>80</v>
      </c>
      <c r="AY872" s="160" t="s">
        <v>157</v>
      </c>
    </row>
    <row r="873" spans="2:65" s="1" customFormat="1" ht="31.9" customHeight="1">
      <c r="B873" s="132"/>
      <c r="C873" s="133" t="s">
        <v>1713</v>
      </c>
      <c r="D873" s="133" t="s">
        <v>160</v>
      </c>
      <c r="E873" s="134" t="s">
        <v>1714</v>
      </c>
      <c r="F873" s="135" t="s">
        <v>1715</v>
      </c>
      <c r="G873" s="136" t="s">
        <v>276</v>
      </c>
      <c r="H873" s="960">
        <v>16.427</v>
      </c>
      <c r="I873" s="901"/>
      <c r="J873" s="138">
        <f>ROUND(I873*H873,2)</f>
        <v>0</v>
      </c>
      <c r="K873" s="139"/>
      <c r="L873" s="28"/>
      <c r="M873" s="140" t="s">
        <v>1</v>
      </c>
      <c r="N873" s="141" t="s">
        <v>38</v>
      </c>
      <c r="O873" s="142">
        <v>4.8970000000000002</v>
      </c>
      <c r="P873" s="142">
        <f>O873*H873</f>
        <v>80.443019000000007</v>
      </c>
      <c r="Q873" s="142">
        <v>0</v>
      </c>
      <c r="R873" s="142">
        <f>Q873*H873</f>
        <v>0</v>
      </c>
      <c r="S873" s="142">
        <v>0</v>
      </c>
      <c r="T873" s="143">
        <f>S873*H873</f>
        <v>0</v>
      </c>
      <c r="AR873" s="144" t="s">
        <v>188</v>
      </c>
      <c r="AT873" s="144" t="s">
        <v>160</v>
      </c>
      <c r="AU873" s="144" t="s">
        <v>88</v>
      </c>
      <c r="AY873" s="16" t="s">
        <v>157</v>
      </c>
      <c r="BE873" s="145">
        <f>IF(N873="základní",J873,0)</f>
        <v>0</v>
      </c>
      <c r="BF873" s="145">
        <f>IF(N873="snížená",J873,0)</f>
        <v>0</v>
      </c>
      <c r="BG873" s="145">
        <f>IF(N873="zákl. přenesená",J873,0)</f>
        <v>0</v>
      </c>
      <c r="BH873" s="145">
        <f>IF(N873="sníž. přenesená",J873,0)</f>
        <v>0</v>
      </c>
      <c r="BI873" s="145">
        <f>IF(N873="nulová",J873,0)</f>
        <v>0</v>
      </c>
      <c r="BJ873" s="16" t="s">
        <v>88</v>
      </c>
      <c r="BK873" s="145">
        <f>ROUND(I873*H873,2)</f>
        <v>0</v>
      </c>
      <c r="BL873" s="16" t="s">
        <v>188</v>
      </c>
      <c r="BM873" s="144" t="s">
        <v>1716</v>
      </c>
    </row>
    <row r="874" spans="2:65" s="1" customFormat="1">
      <c r="B874" s="28"/>
      <c r="D874" s="150" t="s">
        <v>214</v>
      </c>
      <c r="F874" s="894" t="s">
        <v>1717</v>
      </c>
      <c r="L874" s="28"/>
      <c r="M874" s="152"/>
      <c r="T874" s="52"/>
      <c r="AT874" s="16" t="s">
        <v>214</v>
      </c>
      <c r="AU874" s="16" t="s">
        <v>88</v>
      </c>
    </row>
    <row r="875" spans="2:65" s="11" customFormat="1" ht="22.9" customHeight="1">
      <c r="B875" s="121"/>
      <c r="D875" s="122" t="s">
        <v>71</v>
      </c>
      <c r="E875" s="130" t="s">
        <v>506</v>
      </c>
      <c r="F875" s="130" t="s">
        <v>507</v>
      </c>
      <c r="J875" s="131">
        <f>BK875</f>
        <v>0</v>
      </c>
      <c r="L875" s="121"/>
      <c r="M875" s="125"/>
      <c r="P875" s="126">
        <f>SUM(P876:P912)</f>
        <v>225.79805299999998</v>
      </c>
      <c r="R875" s="126">
        <f>SUM(R876:R912)</f>
        <v>6.6814701200000002</v>
      </c>
      <c r="T875" s="127">
        <f>SUM(T876:T912)</f>
        <v>0</v>
      </c>
      <c r="AR875" s="122" t="s">
        <v>88</v>
      </c>
      <c r="AT875" s="128" t="s">
        <v>71</v>
      </c>
      <c r="AU875" s="128" t="s">
        <v>80</v>
      </c>
      <c r="AY875" s="122" t="s">
        <v>157</v>
      </c>
      <c r="BK875" s="129">
        <f>SUM(BK876:BK912)</f>
        <v>0</v>
      </c>
    </row>
    <row r="876" spans="2:65" s="1" customFormat="1" ht="16.399999999999999" customHeight="1">
      <c r="B876" s="132"/>
      <c r="C876" s="133" t="s">
        <v>1718</v>
      </c>
      <c r="D876" s="133" t="s">
        <v>160</v>
      </c>
      <c r="E876" s="134" t="s">
        <v>1719</v>
      </c>
      <c r="F876" s="135" t="s">
        <v>1720</v>
      </c>
      <c r="G876" s="136" t="s">
        <v>306</v>
      </c>
      <c r="H876" s="137">
        <v>216.35</v>
      </c>
      <c r="I876" s="901"/>
      <c r="J876" s="138">
        <f>ROUND(I876*H876,2)</f>
        <v>0</v>
      </c>
      <c r="K876" s="139"/>
      <c r="L876" s="28"/>
      <c r="M876" s="140" t="s">
        <v>1</v>
      </c>
      <c r="N876" s="141" t="s">
        <v>38</v>
      </c>
      <c r="O876" s="142">
        <v>2.4E-2</v>
      </c>
      <c r="P876" s="142">
        <f>O876*H876</f>
        <v>5.1924000000000001</v>
      </c>
      <c r="Q876" s="142">
        <v>0</v>
      </c>
      <c r="R876" s="142">
        <f>Q876*H876</f>
        <v>0</v>
      </c>
      <c r="S876" s="142">
        <v>0</v>
      </c>
      <c r="T876" s="143">
        <f>S876*H876</f>
        <v>0</v>
      </c>
      <c r="AR876" s="144" t="s">
        <v>188</v>
      </c>
      <c r="AT876" s="144" t="s">
        <v>160</v>
      </c>
      <c r="AU876" s="144" t="s">
        <v>88</v>
      </c>
      <c r="AY876" s="16" t="s">
        <v>157</v>
      </c>
      <c r="BE876" s="145">
        <f>IF(N876="základní",J876,0)</f>
        <v>0</v>
      </c>
      <c r="BF876" s="145">
        <f>IF(N876="snížená",J876,0)</f>
        <v>0</v>
      </c>
      <c r="BG876" s="145">
        <f>IF(N876="zákl. přenesená",J876,0)</f>
        <v>0</v>
      </c>
      <c r="BH876" s="145">
        <f>IF(N876="sníž. přenesená",J876,0)</f>
        <v>0</v>
      </c>
      <c r="BI876" s="145">
        <f>IF(N876="nulová",J876,0)</f>
        <v>0</v>
      </c>
      <c r="BJ876" s="16" t="s">
        <v>88</v>
      </c>
      <c r="BK876" s="145">
        <f>ROUND(I876*H876,2)</f>
        <v>0</v>
      </c>
      <c r="BL876" s="16" t="s">
        <v>188</v>
      </c>
      <c r="BM876" s="144" t="s">
        <v>1721</v>
      </c>
    </row>
    <row r="877" spans="2:65" s="1" customFormat="1">
      <c r="B877" s="28"/>
      <c r="D877" s="150" t="s">
        <v>214</v>
      </c>
      <c r="F877" s="894" t="s">
        <v>1722</v>
      </c>
      <c r="L877" s="28"/>
      <c r="M877" s="152"/>
      <c r="T877" s="52"/>
      <c r="AT877" s="16" t="s">
        <v>214</v>
      </c>
      <c r="AU877" s="16" t="s">
        <v>88</v>
      </c>
    </row>
    <row r="878" spans="2:65" s="13" customFormat="1">
      <c r="B878" s="159"/>
      <c r="D878" s="154" t="s">
        <v>259</v>
      </c>
      <c r="E878" s="160" t="s">
        <v>1</v>
      </c>
      <c r="F878" s="161" t="s">
        <v>1723</v>
      </c>
      <c r="H878" s="162">
        <v>216.35</v>
      </c>
      <c r="L878" s="159"/>
      <c r="M878" s="163"/>
      <c r="T878" s="164"/>
      <c r="AT878" s="160" t="s">
        <v>259</v>
      </c>
      <c r="AU878" s="160" t="s">
        <v>88</v>
      </c>
      <c r="AV878" s="13" t="s">
        <v>88</v>
      </c>
      <c r="AW878" s="13" t="s">
        <v>27</v>
      </c>
      <c r="AX878" s="13" t="s">
        <v>80</v>
      </c>
      <c r="AY878" s="160" t="s">
        <v>157</v>
      </c>
    </row>
    <row r="879" spans="2:65" s="1" customFormat="1" ht="16.399999999999999" customHeight="1">
      <c r="B879" s="132"/>
      <c r="C879" s="133" t="s">
        <v>1724</v>
      </c>
      <c r="D879" s="133" t="s">
        <v>160</v>
      </c>
      <c r="E879" s="134" t="s">
        <v>1725</v>
      </c>
      <c r="F879" s="135" t="s">
        <v>1726</v>
      </c>
      <c r="G879" s="136" t="s">
        <v>306</v>
      </c>
      <c r="H879" s="137">
        <v>216.35</v>
      </c>
      <c r="I879" s="901"/>
      <c r="J879" s="138">
        <f>ROUND(I879*H879,2)</f>
        <v>0</v>
      </c>
      <c r="K879" s="139"/>
      <c r="L879" s="28"/>
      <c r="M879" s="140" t="s">
        <v>1</v>
      </c>
      <c r="N879" s="141" t="s">
        <v>38</v>
      </c>
      <c r="O879" s="142">
        <v>4.3999999999999997E-2</v>
      </c>
      <c r="P879" s="142">
        <f>O879*H879</f>
        <v>9.5193999999999992</v>
      </c>
      <c r="Q879" s="142">
        <v>2.9999999999999997E-4</v>
      </c>
      <c r="R879" s="142">
        <f>Q879*H879</f>
        <v>6.490499999999999E-2</v>
      </c>
      <c r="S879" s="142">
        <v>0</v>
      </c>
      <c r="T879" s="143">
        <f>S879*H879</f>
        <v>0</v>
      </c>
      <c r="AR879" s="144" t="s">
        <v>188</v>
      </c>
      <c r="AT879" s="144" t="s">
        <v>160</v>
      </c>
      <c r="AU879" s="144" t="s">
        <v>88</v>
      </c>
      <c r="AY879" s="16" t="s">
        <v>157</v>
      </c>
      <c r="BE879" s="145">
        <f>IF(N879="základní",J879,0)</f>
        <v>0</v>
      </c>
      <c r="BF879" s="145">
        <f>IF(N879="snížená",J879,0)</f>
        <v>0</v>
      </c>
      <c r="BG879" s="145">
        <f>IF(N879="zákl. přenesená",J879,0)</f>
        <v>0</v>
      </c>
      <c r="BH879" s="145">
        <f>IF(N879="sníž. přenesená",J879,0)</f>
        <v>0</v>
      </c>
      <c r="BI879" s="145">
        <f>IF(N879="nulová",J879,0)</f>
        <v>0</v>
      </c>
      <c r="BJ879" s="16" t="s">
        <v>88</v>
      </c>
      <c r="BK879" s="145">
        <f>ROUND(I879*H879,2)</f>
        <v>0</v>
      </c>
      <c r="BL879" s="16" t="s">
        <v>188</v>
      </c>
      <c r="BM879" s="144" t="s">
        <v>1727</v>
      </c>
    </row>
    <row r="880" spans="2:65" s="1" customFormat="1">
      <c r="B880" s="28"/>
      <c r="D880" s="150" t="s">
        <v>214</v>
      </c>
      <c r="F880" s="894" t="s">
        <v>1728</v>
      </c>
      <c r="L880" s="28"/>
      <c r="M880" s="152"/>
      <c r="T880" s="52"/>
      <c r="AT880" s="16" t="s">
        <v>214</v>
      </c>
      <c r="AU880" s="16" t="s">
        <v>88</v>
      </c>
    </row>
    <row r="881" spans="2:65" s="13" customFormat="1">
      <c r="B881" s="159"/>
      <c r="D881" s="154" t="s">
        <v>259</v>
      </c>
      <c r="E881" s="160" t="s">
        <v>1</v>
      </c>
      <c r="F881" s="161" t="s">
        <v>1723</v>
      </c>
      <c r="H881" s="162">
        <v>216.35</v>
      </c>
      <c r="L881" s="159"/>
      <c r="M881" s="163"/>
      <c r="T881" s="164"/>
      <c r="AT881" s="160" t="s">
        <v>259</v>
      </c>
      <c r="AU881" s="160" t="s">
        <v>88</v>
      </c>
      <c r="AV881" s="13" t="s">
        <v>88</v>
      </c>
      <c r="AW881" s="13" t="s">
        <v>27</v>
      </c>
      <c r="AX881" s="13" t="s">
        <v>80</v>
      </c>
      <c r="AY881" s="160" t="s">
        <v>157</v>
      </c>
    </row>
    <row r="882" spans="2:65" s="1" customFormat="1" ht="31.9" customHeight="1">
      <c r="B882" s="132"/>
      <c r="C882" s="133" t="s">
        <v>1729</v>
      </c>
      <c r="D882" s="133" t="s">
        <v>160</v>
      </c>
      <c r="E882" s="134" t="s">
        <v>1730</v>
      </c>
      <c r="F882" s="135" t="s">
        <v>1731</v>
      </c>
      <c r="G882" s="136" t="s">
        <v>411</v>
      </c>
      <c r="H882" s="137">
        <v>127.81</v>
      </c>
      <c r="I882" s="901"/>
      <c r="J882" s="138">
        <f>ROUND(I882*H882,2)</f>
        <v>0</v>
      </c>
      <c r="K882" s="139"/>
      <c r="L882" s="28"/>
      <c r="M882" s="140" t="s">
        <v>1</v>
      </c>
      <c r="N882" s="141" t="s">
        <v>38</v>
      </c>
      <c r="O882" s="142">
        <v>0.19</v>
      </c>
      <c r="P882" s="142">
        <f>O882*H882</f>
        <v>24.283899999999999</v>
      </c>
      <c r="Q882" s="142">
        <v>4.2999999999999999E-4</v>
      </c>
      <c r="R882" s="142">
        <f>Q882*H882</f>
        <v>5.4958300000000002E-2</v>
      </c>
      <c r="S882" s="142">
        <v>0</v>
      </c>
      <c r="T882" s="143">
        <f>S882*H882</f>
        <v>0</v>
      </c>
      <c r="AR882" s="144" t="s">
        <v>188</v>
      </c>
      <c r="AT882" s="144" t="s">
        <v>160</v>
      </c>
      <c r="AU882" s="144" t="s">
        <v>88</v>
      </c>
      <c r="AY882" s="16" t="s">
        <v>157</v>
      </c>
      <c r="BE882" s="145">
        <f>IF(N882="základní",J882,0)</f>
        <v>0</v>
      </c>
      <c r="BF882" s="145">
        <f>IF(N882="snížená",J882,0)</f>
        <v>0</v>
      </c>
      <c r="BG882" s="145">
        <f>IF(N882="zákl. přenesená",J882,0)</f>
        <v>0</v>
      </c>
      <c r="BH882" s="145">
        <f>IF(N882="sníž. přenesená",J882,0)</f>
        <v>0</v>
      </c>
      <c r="BI882" s="145">
        <f>IF(N882="nulová",J882,0)</f>
        <v>0</v>
      </c>
      <c r="BJ882" s="16" t="s">
        <v>88</v>
      </c>
      <c r="BK882" s="145">
        <f>ROUND(I882*H882,2)</f>
        <v>0</v>
      </c>
      <c r="BL882" s="16" t="s">
        <v>188</v>
      </c>
      <c r="BM882" s="144" t="s">
        <v>1732</v>
      </c>
    </row>
    <row r="883" spans="2:65" s="1" customFormat="1">
      <c r="B883" s="28"/>
      <c r="D883" s="150" t="s">
        <v>214</v>
      </c>
      <c r="F883" s="894" t="s">
        <v>1733</v>
      </c>
      <c r="L883" s="28"/>
      <c r="M883" s="152"/>
      <c r="T883" s="52"/>
      <c r="AT883" s="16" t="s">
        <v>214</v>
      </c>
      <c r="AU883" s="16" t="s">
        <v>88</v>
      </c>
    </row>
    <row r="884" spans="2:65" s="13" customFormat="1">
      <c r="B884" s="159"/>
      <c r="D884" s="154" t="s">
        <v>259</v>
      </c>
      <c r="E884" s="160" t="s">
        <v>1</v>
      </c>
      <c r="F884" s="161" t="s">
        <v>1734</v>
      </c>
      <c r="H884" s="162">
        <v>13</v>
      </c>
      <c r="L884" s="159"/>
      <c r="M884" s="163"/>
      <c r="T884" s="164"/>
      <c r="AT884" s="160" t="s">
        <v>259</v>
      </c>
      <c r="AU884" s="160" t="s">
        <v>88</v>
      </c>
      <c r="AV884" s="13" t="s">
        <v>88</v>
      </c>
      <c r="AW884" s="13" t="s">
        <v>27</v>
      </c>
      <c r="AX884" s="13" t="s">
        <v>72</v>
      </c>
      <c r="AY884" s="160" t="s">
        <v>157</v>
      </c>
    </row>
    <row r="885" spans="2:65" s="13" customFormat="1">
      <c r="B885" s="159"/>
      <c r="D885" s="154" t="s">
        <v>259</v>
      </c>
      <c r="E885" s="160" t="s">
        <v>1</v>
      </c>
      <c r="F885" s="161" t="s">
        <v>1735</v>
      </c>
      <c r="H885" s="162">
        <v>-3</v>
      </c>
      <c r="L885" s="159"/>
      <c r="M885" s="163"/>
      <c r="T885" s="164"/>
      <c r="AT885" s="160" t="s">
        <v>259</v>
      </c>
      <c r="AU885" s="160" t="s">
        <v>88</v>
      </c>
      <c r="AV885" s="13" t="s">
        <v>88</v>
      </c>
      <c r="AW885" s="13" t="s">
        <v>27</v>
      </c>
      <c r="AX885" s="13" t="s">
        <v>72</v>
      </c>
      <c r="AY885" s="160" t="s">
        <v>157</v>
      </c>
    </row>
    <row r="886" spans="2:65" s="13" customFormat="1">
      <c r="B886" s="159"/>
      <c r="D886" s="154" t="s">
        <v>259</v>
      </c>
      <c r="E886" s="160" t="s">
        <v>1</v>
      </c>
      <c r="F886" s="161" t="s">
        <v>1736</v>
      </c>
      <c r="H886" s="162">
        <v>36.06</v>
      </c>
      <c r="L886" s="159"/>
      <c r="M886" s="163"/>
      <c r="T886" s="164"/>
      <c r="AT886" s="160" t="s">
        <v>259</v>
      </c>
      <c r="AU886" s="160" t="s">
        <v>88</v>
      </c>
      <c r="AV886" s="13" t="s">
        <v>88</v>
      </c>
      <c r="AW886" s="13" t="s">
        <v>27</v>
      </c>
      <c r="AX886" s="13" t="s">
        <v>72</v>
      </c>
      <c r="AY886" s="160" t="s">
        <v>157</v>
      </c>
    </row>
    <row r="887" spans="2:65" s="13" customFormat="1">
      <c r="B887" s="159"/>
      <c r="D887" s="154" t="s">
        <v>259</v>
      </c>
      <c r="E887" s="160" t="s">
        <v>1</v>
      </c>
      <c r="F887" s="161" t="s">
        <v>1737</v>
      </c>
      <c r="H887" s="162">
        <v>-4.1900000000000004</v>
      </c>
      <c r="L887" s="159"/>
      <c r="M887" s="163"/>
      <c r="T887" s="164"/>
      <c r="AT887" s="160" t="s">
        <v>259</v>
      </c>
      <c r="AU887" s="160" t="s">
        <v>88</v>
      </c>
      <c r="AV887" s="13" t="s">
        <v>88</v>
      </c>
      <c r="AW887" s="13" t="s">
        <v>27</v>
      </c>
      <c r="AX887" s="13" t="s">
        <v>72</v>
      </c>
      <c r="AY887" s="160" t="s">
        <v>157</v>
      </c>
    </row>
    <row r="888" spans="2:65" s="13" customFormat="1">
      <c r="B888" s="159"/>
      <c r="D888" s="154" t="s">
        <v>259</v>
      </c>
      <c r="E888" s="160" t="s">
        <v>1</v>
      </c>
      <c r="F888" s="161" t="s">
        <v>1738</v>
      </c>
      <c r="H888" s="162">
        <v>71.16</v>
      </c>
      <c r="L888" s="159"/>
      <c r="M888" s="163"/>
      <c r="T888" s="164"/>
      <c r="AT888" s="160" t="s">
        <v>259</v>
      </c>
      <c r="AU888" s="160" t="s">
        <v>88</v>
      </c>
      <c r="AV888" s="13" t="s">
        <v>88</v>
      </c>
      <c r="AW888" s="13" t="s">
        <v>27</v>
      </c>
      <c r="AX888" s="13" t="s">
        <v>72</v>
      </c>
      <c r="AY888" s="160" t="s">
        <v>157</v>
      </c>
    </row>
    <row r="889" spans="2:65" s="13" customFormat="1">
      <c r="B889" s="159"/>
      <c r="D889" s="154" t="s">
        <v>259</v>
      </c>
      <c r="E889" s="160" t="s">
        <v>1</v>
      </c>
      <c r="F889" s="161" t="s">
        <v>1739</v>
      </c>
      <c r="H889" s="162">
        <v>-13.69</v>
      </c>
      <c r="L889" s="159"/>
      <c r="M889" s="163"/>
      <c r="T889" s="164"/>
      <c r="AT889" s="160" t="s">
        <v>259</v>
      </c>
      <c r="AU889" s="160" t="s">
        <v>88</v>
      </c>
      <c r="AV889" s="13" t="s">
        <v>88</v>
      </c>
      <c r="AW889" s="13" t="s">
        <v>27</v>
      </c>
      <c r="AX889" s="13" t="s">
        <v>72</v>
      </c>
      <c r="AY889" s="160" t="s">
        <v>157</v>
      </c>
    </row>
    <row r="890" spans="2:65" s="13" customFormat="1">
      <c r="B890" s="159"/>
      <c r="D890" s="154" t="s">
        <v>259</v>
      </c>
      <c r="E890" s="160" t="s">
        <v>1</v>
      </c>
      <c r="F890" s="161" t="s">
        <v>1740</v>
      </c>
      <c r="H890" s="162">
        <v>35.22</v>
      </c>
      <c r="L890" s="159"/>
      <c r="M890" s="163"/>
      <c r="T890" s="164"/>
      <c r="AT890" s="160" t="s">
        <v>259</v>
      </c>
      <c r="AU890" s="160" t="s">
        <v>88</v>
      </c>
      <c r="AV890" s="13" t="s">
        <v>88</v>
      </c>
      <c r="AW890" s="13" t="s">
        <v>27</v>
      </c>
      <c r="AX890" s="13" t="s">
        <v>72</v>
      </c>
      <c r="AY890" s="160" t="s">
        <v>157</v>
      </c>
    </row>
    <row r="891" spans="2:65" s="13" customFormat="1">
      <c r="B891" s="159"/>
      <c r="D891" s="154" t="s">
        <v>259</v>
      </c>
      <c r="E891" s="160" t="s">
        <v>1</v>
      </c>
      <c r="F891" s="161" t="s">
        <v>1741</v>
      </c>
      <c r="H891" s="162">
        <v>-6.75</v>
      </c>
      <c r="L891" s="159"/>
      <c r="M891" s="163"/>
      <c r="T891" s="164"/>
      <c r="AT891" s="160" t="s">
        <v>259</v>
      </c>
      <c r="AU891" s="160" t="s">
        <v>88</v>
      </c>
      <c r="AV891" s="13" t="s">
        <v>88</v>
      </c>
      <c r="AW891" s="13" t="s">
        <v>27</v>
      </c>
      <c r="AX891" s="13" t="s">
        <v>72</v>
      </c>
      <c r="AY891" s="160" t="s">
        <v>157</v>
      </c>
    </row>
    <row r="892" spans="2:65" s="14" customFormat="1">
      <c r="B892" s="165"/>
      <c r="D892" s="154" t="s">
        <v>259</v>
      </c>
      <c r="E892" s="166" t="s">
        <v>1</v>
      </c>
      <c r="F892" s="167" t="s">
        <v>265</v>
      </c>
      <c r="H892" s="168">
        <v>127.81</v>
      </c>
      <c r="L892" s="165"/>
      <c r="M892" s="169"/>
      <c r="T892" s="170"/>
      <c r="AT892" s="166" t="s">
        <v>259</v>
      </c>
      <c r="AU892" s="166" t="s">
        <v>88</v>
      </c>
      <c r="AV892" s="14" t="s">
        <v>164</v>
      </c>
      <c r="AW892" s="14" t="s">
        <v>27</v>
      </c>
      <c r="AX892" s="14" t="s">
        <v>80</v>
      </c>
      <c r="AY892" s="166" t="s">
        <v>157</v>
      </c>
    </row>
    <row r="893" spans="2:65" s="1" customFormat="1" ht="23.5" customHeight="1">
      <c r="B893" s="132"/>
      <c r="C893" s="178" t="s">
        <v>1742</v>
      </c>
      <c r="D893" s="178" t="s">
        <v>557</v>
      </c>
      <c r="E893" s="179" t="s">
        <v>1743</v>
      </c>
      <c r="F893" s="180" t="s">
        <v>1744</v>
      </c>
      <c r="G893" s="181" t="s">
        <v>411</v>
      </c>
      <c r="H893" s="182">
        <v>14.058999999999999</v>
      </c>
      <c r="I893" s="909"/>
      <c r="J893" s="183">
        <f>ROUND(I893*H893,2)</f>
        <v>0</v>
      </c>
      <c r="K893" s="184"/>
      <c r="L893" s="185"/>
      <c r="M893" s="186" t="s">
        <v>1</v>
      </c>
      <c r="N893" s="187" t="s">
        <v>38</v>
      </c>
      <c r="O893" s="142">
        <v>0</v>
      </c>
      <c r="P893" s="142">
        <f>O893*H893</f>
        <v>0</v>
      </c>
      <c r="Q893" s="142">
        <v>1.98E-3</v>
      </c>
      <c r="R893" s="142">
        <f>Q893*H893</f>
        <v>2.7836819999999998E-2</v>
      </c>
      <c r="S893" s="142">
        <v>0</v>
      </c>
      <c r="T893" s="143">
        <f>S893*H893</f>
        <v>0</v>
      </c>
      <c r="AR893" s="144" t="s">
        <v>735</v>
      </c>
      <c r="AT893" s="144" t="s">
        <v>557</v>
      </c>
      <c r="AU893" s="144" t="s">
        <v>88</v>
      </c>
      <c r="AY893" s="16" t="s">
        <v>157</v>
      </c>
      <c r="BE893" s="145">
        <f>IF(N893="základní",J893,0)</f>
        <v>0</v>
      </c>
      <c r="BF893" s="145">
        <f>IF(N893="snížená",J893,0)</f>
        <v>0</v>
      </c>
      <c r="BG893" s="145">
        <f>IF(N893="zákl. přenesená",J893,0)</f>
        <v>0</v>
      </c>
      <c r="BH893" s="145">
        <f>IF(N893="sníž. přenesená",J893,0)</f>
        <v>0</v>
      </c>
      <c r="BI893" s="145">
        <f>IF(N893="nulová",J893,0)</f>
        <v>0</v>
      </c>
      <c r="BJ893" s="16" t="s">
        <v>88</v>
      </c>
      <c r="BK893" s="145">
        <f>ROUND(I893*H893,2)</f>
        <v>0</v>
      </c>
      <c r="BL893" s="16" t="s">
        <v>188</v>
      </c>
      <c r="BM893" s="144" t="s">
        <v>1745</v>
      </c>
    </row>
    <row r="894" spans="2:65" s="13" customFormat="1">
      <c r="B894" s="159"/>
      <c r="D894" s="154" t="s">
        <v>259</v>
      </c>
      <c r="F894" s="161" t="s">
        <v>1746</v>
      </c>
      <c r="H894" s="162">
        <v>14.058999999999999</v>
      </c>
      <c r="L894" s="159"/>
      <c r="M894" s="163"/>
      <c r="T894" s="164"/>
      <c r="AT894" s="160" t="s">
        <v>259</v>
      </c>
      <c r="AU894" s="160" t="s">
        <v>88</v>
      </c>
      <c r="AV894" s="13" t="s">
        <v>88</v>
      </c>
      <c r="AW894" s="13" t="s">
        <v>3</v>
      </c>
      <c r="AX894" s="13" t="s">
        <v>80</v>
      </c>
      <c r="AY894" s="160" t="s">
        <v>157</v>
      </c>
    </row>
    <row r="895" spans="2:65" s="1" customFormat="1" ht="31.9" customHeight="1">
      <c r="B895" s="132"/>
      <c r="C895" s="133" t="s">
        <v>1747</v>
      </c>
      <c r="D895" s="133" t="s">
        <v>160</v>
      </c>
      <c r="E895" s="134" t="s">
        <v>1748</v>
      </c>
      <c r="F895" s="135" t="s">
        <v>1749</v>
      </c>
      <c r="G895" s="136" t="s">
        <v>306</v>
      </c>
      <c r="H895" s="137">
        <v>216.35</v>
      </c>
      <c r="I895" s="901"/>
      <c r="J895" s="138">
        <f>ROUND(I895*H895,2)</f>
        <v>0</v>
      </c>
      <c r="K895" s="139"/>
      <c r="L895" s="28"/>
      <c r="M895" s="140" t="s">
        <v>1</v>
      </c>
      <c r="N895" s="141" t="s">
        <v>38</v>
      </c>
      <c r="O895" s="142">
        <v>0.79200000000000004</v>
      </c>
      <c r="P895" s="142">
        <f>O895*H895</f>
        <v>171.3492</v>
      </c>
      <c r="Q895" s="142">
        <v>6.0000000000000001E-3</v>
      </c>
      <c r="R895" s="142">
        <f>Q895*H895</f>
        <v>1.2981</v>
      </c>
      <c r="S895" s="142">
        <v>0</v>
      </c>
      <c r="T895" s="143">
        <f>S895*H895</f>
        <v>0</v>
      </c>
      <c r="AR895" s="144" t="s">
        <v>188</v>
      </c>
      <c r="AT895" s="144" t="s">
        <v>160</v>
      </c>
      <c r="AU895" s="144" t="s">
        <v>88</v>
      </c>
      <c r="AY895" s="16" t="s">
        <v>157</v>
      </c>
      <c r="BE895" s="145">
        <f>IF(N895="základní",J895,0)</f>
        <v>0</v>
      </c>
      <c r="BF895" s="145">
        <f>IF(N895="snížená",J895,0)</f>
        <v>0</v>
      </c>
      <c r="BG895" s="145">
        <f>IF(N895="zákl. přenesená",J895,0)</f>
        <v>0</v>
      </c>
      <c r="BH895" s="145">
        <f>IF(N895="sníž. přenesená",J895,0)</f>
        <v>0</v>
      </c>
      <c r="BI895" s="145">
        <f>IF(N895="nulová",J895,0)</f>
        <v>0</v>
      </c>
      <c r="BJ895" s="16" t="s">
        <v>88</v>
      </c>
      <c r="BK895" s="145">
        <f>ROUND(I895*H895,2)</f>
        <v>0</v>
      </c>
      <c r="BL895" s="16" t="s">
        <v>188</v>
      </c>
      <c r="BM895" s="144" t="s">
        <v>1750</v>
      </c>
    </row>
    <row r="896" spans="2:65" s="1" customFormat="1">
      <c r="B896" s="28"/>
      <c r="D896" s="150" t="s">
        <v>214</v>
      </c>
      <c r="F896" s="894" t="s">
        <v>1751</v>
      </c>
      <c r="L896" s="28"/>
      <c r="M896" s="152"/>
      <c r="T896" s="52"/>
      <c r="AT896" s="16" t="s">
        <v>214</v>
      </c>
      <c r="AU896" s="16" t="s">
        <v>88</v>
      </c>
    </row>
    <row r="897" spans="2:65" s="13" customFormat="1">
      <c r="B897" s="159"/>
      <c r="D897" s="154" t="s">
        <v>259</v>
      </c>
      <c r="E897" s="160" t="s">
        <v>1</v>
      </c>
      <c r="F897" s="161" t="s">
        <v>1752</v>
      </c>
      <c r="H897" s="162">
        <v>7.7</v>
      </c>
      <c r="L897" s="159"/>
      <c r="M897" s="163"/>
      <c r="T897" s="164"/>
      <c r="AT897" s="160" t="s">
        <v>259</v>
      </c>
      <c r="AU897" s="160" t="s">
        <v>88</v>
      </c>
      <c r="AV897" s="13" t="s">
        <v>88</v>
      </c>
      <c r="AW897" s="13" t="s">
        <v>27</v>
      </c>
      <c r="AX897" s="13" t="s">
        <v>72</v>
      </c>
      <c r="AY897" s="160" t="s">
        <v>157</v>
      </c>
    </row>
    <row r="898" spans="2:65" s="13" customFormat="1">
      <c r="B898" s="159"/>
      <c r="D898" s="154" t="s">
        <v>259</v>
      </c>
      <c r="E898" s="160" t="s">
        <v>1</v>
      </c>
      <c r="F898" s="161" t="s">
        <v>1753</v>
      </c>
      <c r="H898" s="162">
        <v>49.738</v>
      </c>
      <c r="L898" s="159"/>
      <c r="M898" s="163"/>
      <c r="T898" s="164"/>
      <c r="AT898" s="160" t="s">
        <v>259</v>
      </c>
      <c r="AU898" s="160" t="s">
        <v>88</v>
      </c>
      <c r="AV898" s="13" t="s">
        <v>88</v>
      </c>
      <c r="AW898" s="13" t="s">
        <v>27</v>
      </c>
      <c r="AX898" s="13" t="s">
        <v>72</v>
      </c>
      <c r="AY898" s="160" t="s">
        <v>157</v>
      </c>
    </row>
    <row r="899" spans="2:65" s="13" customFormat="1">
      <c r="B899" s="159"/>
      <c r="D899" s="154" t="s">
        <v>259</v>
      </c>
      <c r="E899" s="160" t="s">
        <v>1</v>
      </c>
      <c r="F899" s="161" t="s">
        <v>1754</v>
      </c>
      <c r="H899" s="162">
        <v>11.016</v>
      </c>
      <c r="L899" s="159"/>
      <c r="M899" s="163"/>
      <c r="T899" s="164"/>
      <c r="AT899" s="160" t="s">
        <v>259</v>
      </c>
      <c r="AU899" s="160" t="s">
        <v>88</v>
      </c>
      <c r="AV899" s="13" t="s">
        <v>88</v>
      </c>
      <c r="AW899" s="13" t="s">
        <v>27</v>
      </c>
      <c r="AX899" s="13" t="s">
        <v>72</v>
      </c>
      <c r="AY899" s="160" t="s">
        <v>157</v>
      </c>
    </row>
    <row r="900" spans="2:65" s="882" customFormat="1">
      <c r="B900" s="881"/>
      <c r="D900" s="154" t="s">
        <v>259</v>
      </c>
      <c r="E900" s="883" t="s">
        <v>537</v>
      </c>
      <c r="F900" s="884" t="s">
        <v>1266</v>
      </c>
      <c r="H900" s="885">
        <v>68.453999999999994</v>
      </c>
      <c r="L900" s="881"/>
      <c r="M900" s="886"/>
      <c r="T900" s="887"/>
      <c r="AT900" s="883" t="s">
        <v>259</v>
      </c>
      <c r="AU900" s="883" t="s">
        <v>88</v>
      </c>
      <c r="AV900" s="882" t="s">
        <v>95</v>
      </c>
      <c r="AW900" s="882" t="s">
        <v>27</v>
      </c>
      <c r="AX900" s="882" t="s">
        <v>72</v>
      </c>
      <c r="AY900" s="883" t="s">
        <v>157</v>
      </c>
    </row>
    <row r="901" spans="2:65" s="13" customFormat="1">
      <c r="B901" s="159"/>
      <c r="D901" s="154" t="s">
        <v>259</v>
      </c>
      <c r="E901" s="160" t="s">
        <v>1</v>
      </c>
      <c r="F901" s="161" t="s">
        <v>1755</v>
      </c>
      <c r="H901" s="162">
        <v>14.856</v>
      </c>
      <c r="L901" s="159"/>
      <c r="M901" s="163"/>
      <c r="T901" s="164"/>
      <c r="AT901" s="160" t="s">
        <v>259</v>
      </c>
      <c r="AU901" s="160" t="s">
        <v>88</v>
      </c>
      <c r="AV901" s="13" t="s">
        <v>88</v>
      </c>
      <c r="AW901" s="13" t="s">
        <v>27</v>
      </c>
      <c r="AX901" s="13" t="s">
        <v>72</v>
      </c>
      <c r="AY901" s="160" t="s">
        <v>157</v>
      </c>
    </row>
    <row r="902" spans="2:65" s="882" customFormat="1">
      <c r="B902" s="881"/>
      <c r="D902" s="154" t="s">
        <v>259</v>
      </c>
      <c r="E902" s="883" t="s">
        <v>71</v>
      </c>
      <c r="F902" s="884" t="s">
        <v>1266</v>
      </c>
      <c r="H902" s="885">
        <v>14.856</v>
      </c>
      <c r="L902" s="881"/>
      <c r="M902" s="886"/>
      <c r="T902" s="887"/>
      <c r="AT902" s="883" t="s">
        <v>259</v>
      </c>
      <c r="AU902" s="883" t="s">
        <v>88</v>
      </c>
      <c r="AV902" s="882" t="s">
        <v>95</v>
      </c>
      <c r="AW902" s="882" t="s">
        <v>27</v>
      </c>
      <c r="AX902" s="882" t="s">
        <v>72</v>
      </c>
      <c r="AY902" s="883" t="s">
        <v>157</v>
      </c>
    </row>
    <row r="903" spans="2:65" s="13" customFormat="1">
      <c r="B903" s="159"/>
      <c r="D903" s="154" t="s">
        <v>259</v>
      </c>
      <c r="E903" s="160" t="s">
        <v>1</v>
      </c>
      <c r="F903" s="161" t="s">
        <v>1756</v>
      </c>
      <c r="H903" s="162">
        <v>120.84</v>
      </c>
      <c r="L903" s="159"/>
      <c r="M903" s="163"/>
      <c r="T903" s="164"/>
      <c r="AT903" s="160" t="s">
        <v>259</v>
      </c>
      <c r="AU903" s="160" t="s">
        <v>88</v>
      </c>
      <c r="AV903" s="13" t="s">
        <v>88</v>
      </c>
      <c r="AW903" s="13" t="s">
        <v>27</v>
      </c>
      <c r="AX903" s="13" t="s">
        <v>72</v>
      </c>
      <c r="AY903" s="160" t="s">
        <v>157</v>
      </c>
    </row>
    <row r="904" spans="2:65" s="882" customFormat="1">
      <c r="B904" s="881"/>
      <c r="D904" s="154" t="s">
        <v>259</v>
      </c>
      <c r="E904" s="883" t="s">
        <v>546</v>
      </c>
      <c r="F904" s="884" t="s">
        <v>1266</v>
      </c>
      <c r="H904" s="885">
        <v>120.84</v>
      </c>
      <c r="L904" s="881"/>
      <c r="M904" s="886"/>
      <c r="T904" s="887"/>
      <c r="AT904" s="883" t="s">
        <v>259</v>
      </c>
      <c r="AU904" s="883" t="s">
        <v>88</v>
      </c>
      <c r="AV904" s="882" t="s">
        <v>95</v>
      </c>
      <c r="AW904" s="882" t="s">
        <v>27</v>
      </c>
      <c r="AX904" s="882" t="s">
        <v>72</v>
      </c>
      <c r="AY904" s="883" t="s">
        <v>157</v>
      </c>
    </row>
    <row r="905" spans="2:65" s="13" customFormat="1">
      <c r="B905" s="159"/>
      <c r="D905" s="154" t="s">
        <v>259</v>
      </c>
      <c r="E905" s="160" t="s">
        <v>1</v>
      </c>
      <c r="F905" s="161" t="s">
        <v>1757</v>
      </c>
      <c r="H905" s="162">
        <v>12.2</v>
      </c>
      <c r="L905" s="159"/>
      <c r="M905" s="163"/>
      <c r="T905" s="164"/>
      <c r="AT905" s="160" t="s">
        <v>259</v>
      </c>
      <c r="AU905" s="160" t="s">
        <v>88</v>
      </c>
      <c r="AV905" s="13" t="s">
        <v>88</v>
      </c>
      <c r="AW905" s="13" t="s">
        <v>27</v>
      </c>
      <c r="AX905" s="13" t="s">
        <v>72</v>
      </c>
      <c r="AY905" s="160" t="s">
        <v>157</v>
      </c>
    </row>
    <row r="906" spans="2:65" s="882" customFormat="1">
      <c r="B906" s="881"/>
      <c r="D906" s="154" t="s">
        <v>259</v>
      </c>
      <c r="E906" s="883" t="s">
        <v>549</v>
      </c>
      <c r="F906" s="884" t="s">
        <v>1266</v>
      </c>
      <c r="H906" s="885">
        <v>12.2</v>
      </c>
      <c r="L906" s="881"/>
      <c r="M906" s="886"/>
      <c r="T906" s="887"/>
      <c r="AT906" s="883" t="s">
        <v>259</v>
      </c>
      <c r="AU906" s="883" t="s">
        <v>88</v>
      </c>
      <c r="AV906" s="882" t="s">
        <v>95</v>
      </c>
      <c r="AW906" s="882" t="s">
        <v>27</v>
      </c>
      <c r="AX906" s="882" t="s">
        <v>72</v>
      </c>
      <c r="AY906" s="883" t="s">
        <v>157</v>
      </c>
    </row>
    <row r="907" spans="2:65" s="14" customFormat="1">
      <c r="B907" s="165"/>
      <c r="D907" s="154" t="s">
        <v>259</v>
      </c>
      <c r="E907" s="166" t="s">
        <v>1</v>
      </c>
      <c r="F907" s="167" t="s">
        <v>265</v>
      </c>
      <c r="H907" s="168">
        <v>216.35</v>
      </c>
      <c r="L907" s="165"/>
      <c r="M907" s="169"/>
      <c r="T907" s="170"/>
      <c r="AT907" s="166" t="s">
        <v>259</v>
      </c>
      <c r="AU907" s="166" t="s">
        <v>88</v>
      </c>
      <c r="AV907" s="14" t="s">
        <v>164</v>
      </c>
      <c r="AW907" s="14" t="s">
        <v>27</v>
      </c>
      <c r="AX907" s="14" t="s">
        <v>80</v>
      </c>
      <c r="AY907" s="166" t="s">
        <v>157</v>
      </c>
    </row>
    <row r="908" spans="2:65" s="1" customFormat="1" ht="31.9" customHeight="1">
      <c r="B908" s="132"/>
      <c r="C908" s="178" t="s">
        <v>1758</v>
      </c>
      <c r="D908" s="178" t="s">
        <v>557</v>
      </c>
      <c r="E908" s="179" t="s">
        <v>1759</v>
      </c>
      <c r="F908" s="180" t="s">
        <v>1760</v>
      </c>
      <c r="G908" s="181" t="s">
        <v>306</v>
      </c>
      <c r="H908" s="182">
        <v>237.98500000000001</v>
      </c>
      <c r="I908" s="909"/>
      <c r="J908" s="183">
        <f>ROUND(I908*H908,2)</f>
        <v>0</v>
      </c>
      <c r="K908" s="184"/>
      <c r="L908" s="185"/>
      <c r="M908" s="186" t="s">
        <v>1</v>
      </c>
      <c r="N908" s="187" t="s">
        <v>38</v>
      </c>
      <c r="O908" s="142">
        <v>0</v>
      </c>
      <c r="P908" s="142">
        <f>O908*H908</f>
        <v>0</v>
      </c>
      <c r="Q908" s="142">
        <v>2.1999999999999999E-2</v>
      </c>
      <c r="R908" s="142">
        <f>Q908*H908</f>
        <v>5.2356699999999998</v>
      </c>
      <c r="S908" s="142">
        <v>0</v>
      </c>
      <c r="T908" s="143">
        <f>S908*H908</f>
        <v>0</v>
      </c>
      <c r="AR908" s="144" t="s">
        <v>735</v>
      </c>
      <c r="AT908" s="144" t="s">
        <v>557</v>
      </c>
      <c r="AU908" s="144" t="s">
        <v>88</v>
      </c>
      <c r="AY908" s="16" t="s">
        <v>157</v>
      </c>
      <c r="BE908" s="145">
        <f>IF(N908="základní",J908,0)</f>
        <v>0</v>
      </c>
      <c r="BF908" s="145">
        <f>IF(N908="snížená",J908,0)</f>
        <v>0</v>
      </c>
      <c r="BG908" s="145">
        <f>IF(N908="zákl. přenesená",J908,0)</f>
        <v>0</v>
      </c>
      <c r="BH908" s="145">
        <f>IF(N908="sníž. přenesená",J908,0)</f>
        <v>0</v>
      </c>
      <c r="BI908" s="145">
        <f>IF(N908="nulová",J908,0)</f>
        <v>0</v>
      </c>
      <c r="BJ908" s="16" t="s">
        <v>88</v>
      </c>
      <c r="BK908" s="145">
        <f>ROUND(I908*H908,2)</f>
        <v>0</v>
      </c>
      <c r="BL908" s="16" t="s">
        <v>188</v>
      </c>
      <c r="BM908" s="144" t="s">
        <v>1761</v>
      </c>
    </row>
    <row r="909" spans="2:65" s="1" customFormat="1" ht="18">
      <c r="B909" s="132"/>
      <c r="C909" s="895"/>
      <c r="D909" s="154" t="s">
        <v>1574</v>
      </c>
      <c r="F909" s="896" t="s">
        <v>8414</v>
      </c>
      <c r="G909" s="897"/>
      <c r="H909" s="898"/>
      <c r="I909" s="899"/>
      <c r="J909" s="899"/>
      <c r="K909" s="900"/>
      <c r="L909" s="185"/>
      <c r="M909" s="186"/>
      <c r="N909" s="187"/>
      <c r="O909" s="142"/>
      <c r="P909" s="142"/>
      <c r="Q909" s="142"/>
      <c r="R909" s="142"/>
      <c r="S909" s="142"/>
      <c r="T909" s="143"/>
      <c r="AR909" s="144"/>
      <c r="AT909" s="144"/>
      <c r="AU909" s="144"/>
      <c r="AY909" s="16"/>
      <c r="BE909" s="145"/>
      <c r="BF909" s="145"/>
      <c r="BG909" s="145"/>
      <c r="BH909" s="145"/>
      <c r="BI909" s="145"/>
      <c r="BJ909" s="16"/>
      <c r="BK909" s="145"/>
      <c r="BL909" s="16"/>
      <c r="BM909" s="144"/>
    </row>
    <row r="910" spans="2:65" s="13" customFormat="1">
      <c r="B910" s="159"/>
      <c r="D910" s="154" t="s">
        <v>259</v>
      </c>
      <c r="F910" s="161" t="s">
        <v>1762</v>
      </c>
      <c r="H910" s="162">
        <v>237.98500000000001</v>
      </c>
      <c r="L910" s="159"/>
      <c r="M910" s="163"/>
      <c r="T910" s="164"/>
      <c r="AT910" s="160" t="s">
        <v>259</v>
      </c>
      <c r="AU910" s="160" t="s">
        <v>88</v>
      </c>
      <c r="AV910" s="13" t="s">
        <v>88</v>
      </c>
      <c r="AW910" s="13" t="s">
        <v>3</v>
      </c>
      <c r="AX910" s="13" t="s">
        <v>80</v>
      </c>
      <c r="AY910" s="160" t="s">
        <v>157</v>
      </c>
    </row>
    <row r="911" spans="2:65" s="1" customFormat="1" ht="31.9" customHeight="1">
      <c r="B911" s="132"/>
      <c r="C911" s="133" t="s">
        <v>1763</v>
      </c>
      <c r="D911" s="133" t="s">
        <v>160</v>
      </c>
      <c r="E911" s="134" t="s">
        <v>1764</v>
      </c>
      <c r="F911" s="135" t="s">
        <v>1765</v>
      </c>
      <c r="G911" s="136" t="s">
        <v>276</v>
      </c>
      <c r="H911" s="137">
        <v>6.681</v>
      </c>
      <c r="I911" s="901"/>
      <c r="J911" s="138">
        <f>ROUND(I911*H911,2)</f>
        <v>0</v>
      </c>
      <c r="K911" s="139"/>
      <c r="L911" s="28"/>
      <c r="M911" s="140" t="s">
        <v>1</v>
      </c>
      <c r="N911" s="141" t="s">
        <v>38</v>
      </c>
      <c r="O911" s="142">
        <v>2.3130000000000002</v>
      </c>
      <c r="P911" s="142">
        <f>O911*H911</f>
        <v>15.453153</v>
      </c>
      <c r="Q911" s="142">
        <v>0</v>
      </c>
      <c r="R911" s="142">
        <f>Q911*H911</f>
        <v>0</v>
      </c>
      <c r="S911" s="142">
        <v>0</v>
      </c>
      <c r="T911" s="143">
        <f>S911*H911</f>
        <v>0</v>
      </c>
      <c r="AR911" s="144" t="s">
        <v>188</v>
      </c>
      <c r="AT911" s="144" t="s">
        <v>160</v>
      </c>
      <c r="AU911" s="144" t="s">
        <v>88</v>
      </c>
      <c r="AY911" s="16" t="s">
        <v>157</v>
      </c>
      <c r="BE911" s="145">
        <f>IF(N911="základní",J911,0)</f>
        <v>0</v>
      </c>
      <c r="BF911" s="145">
        <f>IF(N911="snížená",J911,0)</f>
        <v>0</v>
      </c>
      <c r="BG911" s="145">
        <f>IF(N911="zákl. přenesená",J911,0)</f>
        <v>0</v>
      </c>
      <c r="BH911" s="145">
        <f>IF(N911="sníž. přenesená",J911,0)</f>
        <v>0</v>
      </c>
      <c r="BI911" s="145">
        <f>IF(N911="nulová",J911,0)</f>
        <v>0</v>
      </c>
      <c r="BJ911" s="16" t="s">
        <v>88</v>
      </c>
      <c r="BK911" s="145">
        <f>ROUND(I911*H911,2)</f>
        <v>0</v>
      </c>
      <c r="BL911" s="16" t="s">
        <v>188</v>
      </c>
      <c r="BM911" s="144" t="s">
        <v>1766</v>
      </c>
    </row>
    <row r="912" spans="2:65" s="1" customFormat="1">
      <c r="B912" s="28"/>
      <c r="D912" s="150" t="s">
        <v>214</v>
      </c>
      <c r="F912" s="894" t="s">
        <v>1767</v>
      </c>
      <c r="L912" s="28"/>
      <c r="M912" s="152"/>
      <c r="T912" s="52"/>
      <c r="AT912" s="16" t="s">
        <v>214</v>
      </c>
      <c r="AU912" s="16" t="s">
        <v>88</v>
      </c>
    </row>
    <row r="913" spans="2:65" s="11" customFormat="1" ht="22.9" customHeight="1">
      <c r="B913" s="121"/>
      <c r="D913" s="122" t="s">
        <v>71</v>
      </c>
      <c r="E913" s="130" t="s">
        <v>1768</v>
      </c>
      <c r="F913" s="130" t="s">
        <v>1769</v>
      </c>
      <c r="J913" s="131">
        <f>BK913</f>
        <v>0</v>
      </c>
      <c r="L913" s="121"/>
      <c r="M913" s="125"/>
      <c r="P913" s="126">
        <f>SUM(P914:P925)</f>
        <v>2.5712220000000001</v>
      </c>
      <c r="R913" s="126">
        <f>SUM(R914:R925)</f>
        <v>1.51296E-3</v>
      </c>
      <c r="T913" s="127">
        <f>SUM(T914:T925)</f>
        <v>0</v>
      </c>
      <c r="AR913" s="122" t="s">
        <v>88</v>
      </c>
      <c r="AT913" s="128" t="s">
        <v>71</v>
      </c>
      <c r="AU913" s="128" t="s">
        <v>80</v>
      </c>
      <c r="AY913" s="122" t="s">
        <v>157</v>
      </c>
      <c r="BK913" s="129">
        <f>SUM(BK914:BK925)</f>
        <v>0</v>
      </c>
    </row>
    <row r="914" spans="2:65" s="1" customFormat="1" ht="16.399999999999999" customHeight="1">
      <c r="B914" s="132"/>
      <c r="C914" s="133" t="s">
        <v>1770</v>
      </c>
      <c r="D914" s="133" t="s">
        <v>160</v>
      </c>
      <c r="E914" s="134" t="s">
        <v>1771</v>
      </c>
      <c r="F914" s="135" t="s">
        <v>1772</v>
      </c>
      <c r="G914" s="136" t="s">
        <v>306</v>
      </c>
      <c r="H914" s="137">
        <v>7.3710000000000004</v>
      </c>
      <c r="I914" s="901"/>
      <c r="J914" s="138">
        <f>ROUND(I914*H914,2)</f>
        <v>0</v>
      </c>
      <c r="K914" s="139"/>
      <c r="L914" s="28"/>
      <c r="M914" s="140" t="s">
        <v>1</v>
      </c>
      <c r="N914" s="141" t="s">
        <v>38</v>
      </c>
      <c r="O914" s="142">
        <v>2.4E-2</v>
      </c>
      <c r="P914" s="142">
        <f>O914*H914</f>
        <v>0.17690400000000001</v>
      </c>
      <c r="Q914" s="142">
        <v>0</v>
      </c>
      <c r="R914" s="142">
        <f>Q914*H914</f>
        <v>0</v>
      </c>
      <c r="S914" s="142">
        <v>0</v>
      </c>
      <c r="T914" s="143">
        <f>S914*H914</f>
        <v>0</v>
      </c>
      <c r="AR914" s="144" t="s">
        <v>188</v>
      </c>
      <c r="AT914" s="144" t="s">
        <v>160</v>
      </c>
      <c r="AU914" s="144" t="s">
        <v>88</v>
      </c>
      <c r="AY914" s="16" t="s">
        <v>157</v>
      </c>
      <c r="BE914" s="145">
        <f>IF(N914="základní",J914,0)</f>
        <v>0</v>
      </c>
      <c r="BF914" s="145">
        <f>IF(N914="snížená",J914,0)</f>
        <v>0</v>
      </c>
      <c r="BG914" s="145">
        <f>IF(N914="zákl. přenesená",J914,0)</f>
        <v>0</v>
      </c>
      <c r="BH914" s="145">
        <f>IF(N914="sníž. přenesená",J914,0)</f>
        <v>0</v>
      </c>
      <c r="BI914" s="145">
        <f>IF(N914="nulová",J914,0)</f>
        <v>0</v>
      </c>
      <c r="BJ914" s="16" t="s">
        <v>88</v>
      </c>
      <c r="BK914" s="145">
        <f>ROUND(I914*H914,2)</f>
        <v>0</v>
      </c>
      <c r="BL914" s="16" t="s">
        <v>188</v>
      </c>
      <c r="BM914" s="144" t="s">
        <v>1773</v>
      </c>
    </row>
    <row r="915" spans="2:65" s="1" customFormat="1">
      <c r="B915" s="28"/>
      <c r="D915" s="150" t="s">
        <v>214</v>
      </c>
      <c r="F915" s="894" t="s">
        <v>1774</v>
      </c>
      <c r="L915" s="28"/>
      <c r="M915" s="152"/>
      <c r="T915" s="52"/>
      <c r="AT915" s="16" t="s">
        <v>214</v>
      </c>
      <c r="AU915" s="16" t="s">
        <v>88</v>
      </c>
    </row>
    <row r="916" spans="2:65" s="13" customFormat="1">
      <c r="B916" s="159"/>
      <c r="D916" s="154" t="s">
        <v>259</v>
      </c>
      <c r="E916" s="160" t="s">
        <v>1</v>
      </c>
      <c r="F916" s="161" t="s">
        <v>540</v>
      </c>
      <c r="H916" s="162">
        <v>7.3710000000000004</v>
      </c>
      <c r="L916" s="159"/>
      <c r="M916" s="163"/>
      <c r="T916" s="164"/>
      <c r="AT916" s="160" t="s">
        <v>259</v>
      </c>
      <c r="AU916" s="160" t="s">
        <v>88</v>
      </c>
      <c r="AV916" s="13" t="s">
        <v>88</v>
      </c>
      <c r="AW916" s="13" t="s">
        <v>27</v>
      </c>
      <c r="AX916" s="13" t="s">
        <v>80</v>
      </c>
      <c r="AY916" s="160" t="s">
        <v>157</v>
      </c>
    </row>
    <row r="917" spans="2:65" s="1" customFormat="1" ht="23.5" customHeight="1">
      <c r="B917" s="132"/>
      <c r="C917" s="133" t="s">
        <v>1775</v>
      </c>
      <c r="D917" s="133" t="s">
        <v>160</v>
      </c>
      <c r="E917" s="134" t="s">
        <v>1776</v>
      </c>
      <c r="F917" s="135" t="s">
        <v>1777</v>
      </c>
      <c r="G917" s="136" t="s">
        <v>306</v>
      </c>
      <c r="H917" s="137">
        <v>7.3710000000000004</v>
      </c>
      <c r="I917" s="901"/>
      <c r="J917" s="138">
        <f>ROUND(I917*H917,2)</f>
        <v>0</v>
      </c>
      <c r="K917" s="139"/>
      <c r="L917" s="28"/>
      <c r="M917" s="140" t="s">
        <v>1</v>
      </c>
      <c r="N917" s="141" t="s">
        <v>38</v>
      </c>
      <c r="O917" s="142">
        <v>5.8000000000000003E-2</v>
      </c>
      <c r="P917" s="142">
        <f>O917*H917</f>
        <v>0.42751800000000006</v>
      </c>
      <c r="Q917" s="142">
        <v>3.0000000000000001E-5</v>
      </c>
      <c r="R917" s="142">
        <f>Q917*H917</f>
        <v>2.2113000000000002E-4</v>
      </c>
      <c r="S917" s="142">
        <v>0</v>
      </c>
      <c r="T917" s="143">
        <f>S917*H917</f>
        <v>0</v>
      </c>
      <c r="AR917" s="144" t="s">
        <v>188</v>
      </c>
      <c r="AT917" s="144" t="s">
        <v>160</v>
      </c>
      <c r="AU917" s="144" t="s">
        <v>88</v>
      </c>
      <c r="AY917" s="16" t="s">
        <v>157</v>
      </c>
      <c r="BE917" s="145">
        <f>IF(N917="základní",J917,0)</f>
        <v>0</v>
      </c>
      <c r="BF917" s="145">
        <f>IF(N917="snížená",J917,0)</f>
        <v>0</v>
      </c>
      <c r="BG917" s="145">
        <f>IF(N917="zákl. přenesená",J917,0)</f>
        <v>0</v>
      </c>
      <c r="BH917" s="145">
        <f>IF(N917="sníž. přenesená",J917,0)</f>
        <v>0</v>
      </c>
      <c r="BI917" s="145">
        <f>IF(N917="nulová",J917,0)</f>
        <v>0</v>
      </c>
      <c r="BJ917" s="16" t="s">
        <v>88</v>
      </c>
      <c r="BK917" s="145">
        <f>ROUND(I917*H917,2)</f>
        <v>0</v>
      </c>
      <c r="BL917" s="16" t="s">
        <v>188</v>
      </c>
      <c r="BM917" s="144" t="s">
        <v>1778</v>
      </c>
    </row>
    <row r="918" spans="2:65" s="1" customFormat="1">
      <c r="B918" s="28"/>
      <c r="D918" s="150" t="s">
        <v>214</v>
      </c>
      <c r="F918" s="894" t="s">
        <v>1779</v>
      </c>
      <c r="L918" s="28"/>
      <c r="M918" s="152"/>
      <c r="T918" s="52"/>
      <c r="AT918" s="16" t="s">
        <v>214</v>
      </c>
      <c r="AU918" s="16" t="s">
        <v>88</v>
      </c>
    </row>
    <row r="919" spans="2:65" s="13" customFormat="1">
      <c r="B919" s="159"/>
      <c r="D919" s="154" t="s">
        <v>259</v>
      </c>
      <c r="E919" s="160" t="s">
        <v>1</v>
      </c>
      <c r="F919" s="161" t="s">
        <v>540</v>
      </c>
      <c r="H919" s="162">
        <v>7.3710000000000004</v>
      </c>
      <c r="L919" s="159"/>
      <c r="M919" s="163"/>
      <c r="T919" s="164"/>
      <c r="AT919" s="160" t="s">
        <v>259</v>
      </c>
      <c r="AU919" s="160" t="s">
        <v>88</v>
      </c>
      <c r="AV919" s="13" t="s">
        <v>88</v>
      </c>
      <c r="AW919" s="13" t="s">
        <v>27</v>
      </c>
      <c r="AX919" s="13" t="s">
        <v>80</v>
      </c>
      <c r="AY919" s="160" t="s">
        <v>157</v>
      </c>
    </row>
    <row r="920" spans="2:65" s="1" customFormat="1" ht="16.399999999999999" customHeight="1">
      <c r="B920" s="132"/>
      <c r="C920" s="133" t="s">
        <v>1780</v>
      </c>
      <c r="D920" s="133" t="s">
        <v>160</v>
      </c>
      <c r="E920" s="134" t="s">
        <v>1781</v>
      </c>
      <c r="F920" s="135" t="s">
        <v>1782</v>
      </c>
      <c r="G920" s="136" t="s">
        <v>411</v>
      </c>
      <c r="H920" s="137">
        <v>7.45</v>
      </c>
      <c r="I920" s="901"/>
      <c r="J920" s="138">
        <f>ROUND(I920*H920,2)</f>
        <v>0</v>
      </c>
      <c r="K920" s="139"/>
      <c r="L920" s="28"/>
      <c r="M920" s="140" t="s">
        <v>1</v>
      </c>
      <c r="N920" s="141" t="s">
        <v>38</v>
      </c>
      <c r="O920" s="142">
        <v>0.26400000000000001</v>
      </c>
      <c r="P920" s="142">
        <f>O920*H920</f>
        <v>1.9668000000000001</v>
      </c>
      <c r="Q920" s="142">
        <v>0</v>
      </c>
      <c r="R920" s="142">
        <f>Q920*H920</f>
        <v>0</v>
      </c>
      <c r="S920" s="142">
        <v>0</v>
      </c>
      <c r="T920" s="143">
        <f>S920*H920</f>
        <v>0</v>
      </c>
      <c r="AR920" s="144" t="s">
        <v>188</v>
      </c>
      <c r="AT920" s="144" t="s">
        <v>160</v>
      </c>
      <c r="AU920" s="144" t="s">
        <v>88</v>
      </c>
      <c r="AY920" s="16" t="s">
        <v>157</v>
      </c>
      <c r="BE920" s="145">
        <f>IF(N920="základní",J920,0)</f>
        <v>0</v>
      </c>
      <c r="BF920" s="145">
        <f>IF(N920="snížená",J920,0)</f>
        <v>0</v>
      </c>
      <c r="BG920" s="145">
        <f>IF(N920="zákl. přenesená",J920,0)</f>
        <v>0</v>
      </c>
      <c r="BH920" s="145">
        <f>IF(N920="sníž. přenesená",J920,0)</f>
        <v>0</v>
      </c>
      <c r="BI920" s="145">
        <f>IF(N920="nulová",J920,0)</f>
        <v>0</v>
      </c>
      <c r="BJ920" s="16" t="s">
        <v>88</v>
      </c>
      <c r="BK920" s="145">
        <f>ROUND(I920*H920,2)</f>
        <v>0</v>
      </c>
      <c r="BL920" s="16" t="s">
        <v>188</v>
      </c>
      <c r="BM920" s="144" t="s">
        <v>1783</v>
      </c>
    </row>
    <row r="921" spans="2:65" s="1" customFormat="1">
      <c r="B921" s="28"/>
      <c r="D921" s="150" t="s">
        <v>214</v>
      </c>
      <c r="F921" s="894" t="s">
        <v>1784</v>
      </c>
      <c r="L921" s="28"/>
      <c r="M921" s="152"/>
      <c r="T921" s="52"/>
      <c r="AT921" s="16" t="s">
        <v>214</v>
      </c>
      <c r="AU921" s="16" t="s">
        <v>88</v>
      </c>
    </row>
    <row r="922" spans="2:65" s="13" customFormat="1">
      <c r="B922" s="159"/>
      <c r="D922" s="154" t="s">
        <v>259</v>
      </c>
      <c r="E922" s="160" t="s">
        <v>1</v>
      </c>
      <c r="F922" s="161" t="s">
        <v>1785</v>
      </c>
      <c r="H922" s="162">
        <v>7.45</v>
      </c>
      <c r="L922" s="159"/>
      <c r="M922" s="163"/>
      <c r="T922" s="164"/>
      <c r="AT922" s="160" t="s">
        <v>259</v>
      </c>
      <c r="AU922" s="160" t="s">
        <v>88</v>
      </c>
      <c r="AV922" s="13" t="s">
        <v>88</v>
      </c>
      <c r="AW922" s="13" t="s">
        <v>27</v>
      </c>
      <c r="AX922" s="13" t="s">
        <v>72</v>
      </c>
      <c r="AY922" s="160" t="s">
        <v>157</v>
      </c>
    </row>
    <row r="923" spans="2:65" s="14" customFormat="1">
      <c r="B923" s="165"/>
      <c r="D923" s="154" t="s">
        <v>259</v>
      </c>
      <c r="E923" s="166" t="s">
        <v>1</v>
      </c>
      <c r="F923" s="167" t="s">
        <v>265</v>
      </c>
      <c r="H923" s="168">
        <v>7.45</v>
      </c>
      <c r="L923" s="165"/>
      <c r="M923" s="169"/>
      <c r="T923" s="170"/>
      <c r="AT923" s="166" t="s">
        <v>259</v>
      </c>
      <c r="AU923" s="166" t="s">
        <v>88</v>
      </c>
      <c r="AV923" s="14" t="s">
        <v>164</v>
      </c>
      <c r="AW923" s="14" t="s">
        <v>27</v>
      </c>
      <c r="AX923" s="14" t="s">
        <v>80</v>
      </c>
      <c r="AY923" s="166" t="s">
        <v>157</v>
      </c>
    </row>
    <row r="924" spans="2:65" s="1" customFormat="1" ht="16.399999999999999" customHeight="1">
      <c r="B924" s="132"/>
      <c r="C924" s="178" t="s">
        <v>1786</v>
      </c>
      <c r="D924" s="178" t="s">
        <v>557</v>
      </c>
      <c r="E924" s="179" t="s">
        <v>1787</v>
      </c>
      <c r="F924" s="180" t="s">
        <v>1788</v>
      </c>
      <c r="G924" s="181" t="s">
        <v>411</v>
      </c>
      <c r="H924" s="182">
        <v>7.5990000000000002</v>
      </c>
      <c r="I924" s="909"/>
      <c r="J924" s="183">
        <f>ROUND(I924*H924,2)</f>
        <v>0</v>
      </c>
      <c r="K924" s="184"/>
      <c r="L924" s="185"/>
      <c r="M924" s="186" t="s">
        <v>1</v>
      </c>
      <c r="N924" s="187" t="s">
        <v>38</v>
      </c>
      <c r="O924" s="142">
        <v>0</v>
      </c>
      <c r="P924" s="142">
        <f>O924*H924</f>
        <v>0</v>
      </c>
      <c r="Q924" s="142">
        <v>1.7000000000000001E-4</v>
      </c>
      <c r="R924" s="142">
        <f>Q924*H924</f>
        <v>1.2918300000000001E-3</v>
      </c>
      <c r="S924" s="142">
        <v>0</v>
      </c>
      <c r="T924" s="143">
        <f>S924*H924</f>
        <v>0</v>
      </c>
      <c r="AR924" s="144" t="s">
        <v>735</v>
      </c>
      <c r="AT924" s="144" t="s">
        <v>557</v>
      </c>
      <c r="AU924" s="144" t="s">
        <v>88</v>
      </c>
      <c r="AY924" s="16" t="s">
        <v>157</v>
      </c>
      <c r="BE924" s="145">
        <f>IF(N924="základní",J924,0)</f>
        <v>0</v>
      </c>
      <c r="BF924" s="145">
        <f>IF(N924="snížená",J924,0)</f>
        <v>0</v>
      </c>
      <c r="BG924" s="145">
        <f>IF(N924="zákl. přenesená",J924,0)</f>
        <v>0</v>
      </c>
      <c r="BH924" s="145">
        <f>IF(N924="sníž. přenesená",J924,0)</f>
        <v>0</v>
      </c>
      <c r="BI924" s="145">
        <f>IF(N924="nulová",J924,0)</f>
        <v>0</v>
      </c>
      <c r="BJ924" s="16" t="s">
        <v>88</v>
      </c>
      <c r="BK924" s="145">
        <f>ROUND(I924*H924,2)</f>
        <v>0</v>
      </c>
      <c r="BL924" s="16" t="s">
        <v>188</v>
      </c>
      <c r="BM924" s="144" t="s">
        <v>1789</v>
      </c>
    </row>
    <row r="925" spans="2:65" s="13" customFormat="1">
      <c r="B925" s="159"/>
      <c r="D925" s="154" t="s">
        <v>259</v>
      </c>
      <c r="F925" s="161" t="s">
        <v>1790</v>
      </c>
      <c r="H925" s="162">
        <v>7.5990000000000002</v>
      </c>
      <c r="L925" s="159"/>
      <c r="M925" s="163"/>
      <c r="T925" s="164"/>
      <c r="AT925" s="160" t="s">
        <v>259</v>
      </c>
      <c r="AU925" s="160" t="s">
        <v>88</v>
      </c>
      <c r="AV925" s="13" t="s">
        <v>88</v>
      </c>
      <c r="AW925" s="13" t="s">
        <v>3</v>
      </c>
      <c r="AX925" s="13" t="s">
        <v>80</v>
      </c>
      <c r="AY925" s="160" t="s">
        <v>157</v>
      </c>
    </row>
    <row r="926" spans="2:65" s="11" customFormat="1" ht="22.9" customHeight="1">
      <c r="B926" s="121"/>
      <c r="D926" s="122" t="s">
        <v>71</v>
      </c>
      <c r="E926" s="130" t="s">
        <v>1791</v>
      </c>
      <c r="F926" s="130" t="s">
        <v>1792</v>
      </c>
      <c r="J926" s="131">
        <f>BK926</f>
        <v>0</v>
      </c>
      <c r="L926" s="121"/>
      <c r="M926" s="125"/>
      <c r="P926" s="126">
        <f>SUM(P927:P943)</f>
        <v>4.6223100000000006</v>
      </c>
      <c r="R926" s="126">
        <f>SUM(R927:R943)</f>
        <v>3.4422300000000003E-2</v>
      </c>
      <c r="T926" s="127">
        <f>SUM(T927:T943)</f>
        <v>0</v>
      </c>
      <c r="AR926" s="122" t="s">
        <v>88</v>
      </c>
      <c r="AT926" s="128" t="s">
        <v>71</v>
      </c>
      <c r="AU926" s="128" t="s">
        <v>80</v>
      </c>
      <c r="AY926" s="122" t="s">
        <v>157</v>
      </c>
      <c r="BK926" s="129">
        <f>SUM(BK927:BK943)</f>
        <v>0</v>
      </c>
    </row>
    <row r="927" spans="2:65" s="1" customFormat="1" ht="16.399999999999999" customHeight="1">
      <c r="B927" s="132"/>
      <c r="C927" s="133" t="s">
        <v>1793</v>
      </c>
      <c r="D927" s="133" t="s">
        <v>160</v>
      </c>
      <c r="E927" s="134" t="s">
        <v>1794</v>
      </c>
      <c r="F927" s="135" t="s">
        <v>1795</v>
      </c>
      <c r="G927" s="136" t="s">
        <v>306</v>
      </c>
      <c r="H927" s="137">
        <v>6.33</v>
      </c>
      <c r="I927" s="901"/>
      <c r="J927" s="138">
        <f>ROUND(I927*H927,2)</f>
        <v>0</v>
      </c>
      <c r="K927" s="139"/>
      <c r="L927" s="28"/>
      <c r="M927" s="140" t="s">
        <v>1</v>
      </c>
      <c r="N927" s="141" t="s">
        <v>38</v>
      </c>
      <c r="O927" s="142">
        <v>0.01</v>
      </c>
      <c r="P927" s="142">
        <f>O927*H927</f>
        <v>6.3299999999999995E-2</v>
      </c>
      <c r="Q927" s="142">
        <v>0</v>
      </c>
      <c r="R927" s="142">
        <f>Q927*H927</f>
        <v>0</v>
      </c>
      <c r="S927" s="142">
        <v>0</v>
      </c>
      <c r="T927" s="143">
        <f>S927*H927</f>
        <v>0</v>
      </c>
      <c r="AR927" s="144" t="s">
        <v>188</v>
      </c>
      <c r="AT927" s="144" t="s">
        <v>160</v>
      </c>
      <c r="AU927" s="144" t="s">
        <v>88</v>
      </c>
      <c r="AY927" s="16" t="s">
        <v>157</v>
      </c>
      <c r="BE927" s="145">
        <f>IF(N927="základní",J927,0)</f>
        <v>0</v>
      </c>
      <c r="BF927" s="145">
        <f>IF(N927="snížená",J927,0)</f>
        <v>0</v>
      </c>
      <c r="BG927" s="145">
        <f>IF(N927="zákl. přenesená",J927,0)</f>
        <v>0</v>
      </c>
      <c r="BH927" s="145">
        <f>IF(N927="sníž. přenesená",J927,0)</f>
        <v>0</v>
      </c>
      <c r="BI927" s="145">
        <f>IF(N927="nulová",J927,0)</f>
        <v>0</v>
      </c>
      <c r="BJ927" s="16" t="s">
        <v>88</v>
      </c>
      <c r="BK927" s="145">
        <f>ROUND(I927*H927,2)</f>
        <v>0</v>
      </c>
      <c r="BL927" s="16" t="s">
        <v>188</v>
      </c>
      <c r="BM927" s="144" t="s">
        <v>1796</v>
      </c>
    </row>
    <row r="928" spans="2:65" s="1" customFormat="1">
      <c r="B928" s="28"/>
      <c r="D928" s="150" t="s">
        <v>214</v>
      </c>
      <c r="F928" s="894" t="s">
        <v>1797</v>
      </c>
      <c r="L928" s="28"/>
      <c r="M928" s="152"/>
      <c r="T928" s="52"/>
      <c r="AT928" s="16" t="s">
        <v>214</v>
      </c>
      <c r="AU928" s="16" t="s">
        <v>88</v>
      </c>
    </row>
    <row r="929" spans="2:65" s="1" customFormat="1" ht="16.399999999999999" customHeight="1">
      <c r="B929" s="132"/>
      <c r="C929" s="133" t="s">
        <v>1798</v>
      </c>
      <c r="D929" s="133" t="s">
        <v>160</v>
      </c>
      <c r="E929" s="134" t="s">
        <v>1799</v>
      </c>
      <c r="F929" s="135" t="s">
        <v>1800</v>
      </c>
      <c r="G929" s="136" t="s">
        <v>306</v>
      </c>
      <c r="H929" s="137">
        <v>6.33</v>
      </c>
      <c r="I929" s="901"/>
      <c r="J929" s="138">
        <f>ROUND(I929*H929,2)</f>
        <v>0</v>
      </c>
      <c r="K929" s="139"/>
      <c r="L929" s="28"/>
      <c r="M929" s="140" t="s">
        <v>1</v>
      </c>
      <c r="N929" s="141" t="s">
        <v>38</v>
      </c>
      <c r="O929" s="142">
        <v>3.2000000000000001E-2</v>
      </c>
      <c r="P929" s="142">
        <f>O929*H929</f>
        <v>0.20256000000000002</v>
      </c>
      <c r="Q929" s="142">
        <v>0</v>
      </c>
      <c r="R929" s="142">
        <f>Q929*H929</f>
        <v>0</v>
      </c>
      <c r="S929" s="142">
        <v>0</v>
      </c>
      <c r="T929" s="143">
        <f>S929*H929</f>
        <v>0</v>
      </c>
      <c r="AR929" s="144" t="s">
        <v>188</v>
      </c>
      <c r="AT929" s="144" t="s">
        <v>160</v>
      </c>
      <c r="AU929" s="144" t="s">
        <v>88</v>
      </c>
      <c r="AY929" s="16" t="s">
        <v>157</v>
      </c>
      <c r="BE929" s="145">
        <f>IF(N929="základní",J929,0)</f>
        <v>0</v>
      </c>
      <c r="BF929" s="145">
        <f>IF(N929="snížená",J929,0)</f>
        <v>0</v>
      </c>
      <c r="BG929" s="145">
        <f>IF(N929="zákl. přenesená",J929,0)</f>
        <v>0</v>
      </c>
      <c r="BH929" s="145">
        <f>IF(N929="sníž. přenesená",J929,0)</f>
        <v>0</v>
      </c>
      <c r="BI929" s="145">
        <f>IF(N929="nulová",J929,0)</f>
        <v>0</v>
      </c>
      <c r="BJ929" s="16" t="s">
        <v>88</v>
      </c>
      <c r="BK929" s="145">
        <f>ROUND(I929*H929,2)</f>
        <v>0</v>
      </c>
      <c r="BL929" s="16" t="s">
        <v>188</v>
      </c>
      <c r="BM929" s="144" t="s">
        <v>1801</v>
      </c>
    </row>
    <row r="930" spans="2:65" s="1" customFormat="1">
      <c r="B930" s="28"/>
      <c r="D930" s="150" t="s">
        <v>214</v>
      </c>
      <c r="F930" s="894" t="s">
        <v>1802</v>
      </c>
      <c r="L930" s="28"/>
      <c r="M930" s="152"/>
      <c r="T930" s="52"/>
      <c r="AT930" s="16" t="s">
        <v>214</v>
      </c>
      <c r="AU930" s="16" t="s">
        <v>88</v>
      </c>
    </row>
    <row r="931" spans="2:65" s="1" customFormat="1" ht="21" customHeight="1">
      <c r="B931" s="132"/>
      <c r="C931" s="133" t="s">
        <v>1803</v>
      </c>
      <c r="D931" s="133" t="s">
        <v>160</v>
      </c>
      <c r="E931" s="134" t="s">
        <v>1804</v>
      </c>
      <c r="F931" s="135" t="s">
        <v>1805</v>
      </c>
      <c r="G931" s="136" t="s">
        <v>306</v>
      </c>
      <c r="H931" s="137">
        <v>6.33</v>
      </c>
      <c r="I931" s="901"/>
      <c r="J931" s="138">
        <f>ROUND(I931*H931,2)</f>
        <v>0</v>
      </c>
      <c r="K931" s="139"/>
      <c r="L931" s="28"/>
      <c r="M931" s="140" t="s">
        <v>1</v>
      </c>
      <c r="N931" s="141" t="s">
        <v>38</v>
      </c>
      <c r="O931" s="142">
        <v>0.13600000000000001</v>
      </c>
      <c r="P931" s="142">
        <f>O931*H931</f>
        <v>0.86088000000000009</v>
      </c>
      <c r="Q931" s="142">
        <v>5.5000000000000003E-4</v>
      </c>
      <c r="R931" s="142">
        <f>Q931*H931</f>
        <v>3.4815000000000002E-3</v>
      </c>
      <c r="S931" s="142">
        <v>0</v>
      </c>
      <c r="T931" s="143">
        <f>S931*H931</f>
        <v>0</v>
      </c>
      <c r="AR931" s="144" t="s">
        <v>188</v>
      </c>
      <c r="AT931" s="144" t="s">
        <v>160</v>
      </c>
      <c r="AU931" s="144" t="s">
        <v>88</v>
      </c>
      <c r="AY931" s="16" t="s">
        <v>157</v>
      </c>
      <c r="BE931" s="145">
        <f>IF(N931="základní",J931,0)</f>
        <v>0</v>
      </c>
      <c r="BF931" s="145">
        <f>IF(N931="snížená",J931,0)</f>
        <v>0</v>
      </c>
      <c r="BG931" s="145">
        <f>IF(N931="zákl. přenesená",J931,0)</f>
        <v>0</v>
      </c>
      <c r="BH931" s="145">
        <f>IF(N931="sníž. přenesená",J931,0)</f>
        <v>0</v>
      </c>
      <c r="BI931" s="145">
        <f>IF(N931="nulová",J931,0)</f>
        <v>0</v>
      </c>
      <c r="BJ931" s="16" t="s">
        <v>88</v>
      </c>
      <c r="BK931" s="145">
        <f>ROUND(I931*H931,2)</f>
        <v>0</v>
      </c>
      <c r="BL931" s="16" t="s">
        <v>188</v>
      </c>
      <c r="BM931" s="144" t="s">
        <v>1806</v>
      </c>
    </row>
    <row r="932" spans="2:65" s="1" customFormat="1">
      <c r="B932" s="28"/>
      <c r="D932" s="150" t="s">
        <v>214</v>
      </c>
      <c r="F932" s="894" t="s">
        <v>1807</v>
      </c>
      <c r="L932" s="28"/>
      <c r="M932" s="152"/>
      <c r="T932" s="52"/>
      <c r="AT932" s="16" t="s">
        <v>214</v>
      </c>
      <c r="AU932" s="16" t="s">
        <v>88</v>
      </c>
    </row>
    <row r="933" spans="2:65" s="1" customFormat="1" ht="16.399999999999999" customHeight="1">
      <c r="B933" s="132"/>
      <c r="C933" s="133" t="s">
        <v>1808</v>
      </c>
      <c r="D933" s="133" t="s">
        <v>160</v>
      </c>
      <c r="E933" s="134" t="s">
        <v>1809</v>
      </c>
      <c r="F933" s="135" t="s">
        <v>1810</v>
      </c>
      <c r="G933" s="136" t="s">
        <v>306</v>
      </c>
      <c r="H933" s="137">
        <v>6.33</v>
      </c>
      <c r="I933" s="901"/>
      <c r="J933" s="138">
        <f>ROUND(I933*H933,2)</f>
        <v>0</v>
      </c>
      <c r="K933" s="139"/>
      <c r="L933" s="28"/>
      <c r="M933" s="140" t="s">
        <v>1</v>
      </c>
      <c r="N933" s="141" t="s">
        <v>38</v>
      </c>
      <c r="O933" s="142">
        <v>0.21099999999999999</v>
      </c>
      <c r="P933" s="142">
        <f>O933*H933</f>
        <v>1.3356299999999999</v>
      </c>
      <c r="Q933" s="142">
        <v>2.4000000000000001E-4</v>
      </c>
      <c r="R933" s="142">
        <f>Q933*H933</f>
        <v>1.5192000000000001E-3</v>
      </c>
      <c r="S933" s="142">
        <v>0</v>
      </c>
      <c r="T933" s="143">
        <f>S933*H933</f>
        <v>0</v>
      </c>
      <c r="AR933" s="144" t="s">
        <v>188</v>
      </c>
      <c r="AT933" s="144" t="s">
        <v>160</v>
      </c>
      <c r="AU933" s="144" t="s">
        <v>88</v>
      </c>
      <c r="AY933" s="16" t="s">
        <v>157</v>
      </c>
      <c r="BE933" s="145">
        <f>IF(N933="základní",J933,0)</f>
        <v>0</v>
      </c>
      <c r="BF933" s="145">
        <f>IF(N933="snížená",J933,0)</f>
        <v>0</v>
      </c>
      <c r="BG933" s="145">
        <f>IF(N933="zákl. přenesená",J933,0)</f>
        <v>0</v>
      </c>
      <c r="BH933" s="145">
        <f>IF(N933="sníž. přenesená",J933,0)</f>
        <v>0</v>
      </c>
      <c r="BI933" s="145">
        <f>IF(N933="nulová",J933,0)</f>
        <v>0</v>
      </c>
      <c r="BJ933" s="16" t="s">
        <v>88</v>
      </c>
      <c r="BK933" s="145">
        <f>ROUND(I933*H933,2)</f>
        <v>0</v>
      </c>
      <c r="BL933" s="16" t="s">
        <v>188</v>
      </c>
      <c r="BM933" s="144" t="s">
        <v>1811</v>
      </c>
    </row>
    <row r="934" spans="2:65" s="1" customFormat="1">
      <c r="B934" s="28"/>
      <c r="D934" s="150" t="s">
        <v>214</v>
      </c>
      <c r="F934" s="894" t="s">
        <v>1812</v>
      </c>
      <c r="L934" s="28"/>
      <c r="M934" s="152"/>
      <c r="T934" s="52"/>
      <c r="AT934" s="16" t="s">
        <v>214</v>
      </c>
      <c r="AU934" s="16" t="s">
        <v>88</v>
      </c>
    </row>
    <row r="935" spans="2:65" s="13" customFormat="1">
      <c r="B935" s="159"/>
      <c r="D935" s="154" t="s">
        <v>259</v>
      </c>
      <c r="E935" s="160" t="s">
        <v>1</v>
      </c>
      <c r="F935" s="161" t="s">
        <v>1813</v>
      </c>
      <c r="H935" s="162">
        <v>6.33</v>
      </c>
      <c r="L935" s="159"/>
      <c r="M935" s="163"/>
      <c r="T935" s="164"/>
      <c r="AT935" s="160" t="s">
        <v>259</v>
      </c>
      <c r="AU935" s="160" t="s">
        <v>88</v>
      </c>
      <c r="AV935" s="13" t="s">
        <v>88</v>
      </c>
      <c r="AW935" s="13" t="s">
        <v>27</v>
      </c>
      <c r="AX935" s="13" t="s">
        <v>72</v>
      </c>
      <c r="AY935" s="160" t="s">
        <v>157</v>
      </c>
    </row>
    <row r="936" spans="2:65" s="14" customFormat="1">
      <c r="B936" s="165"/>
      <c r="D936" s="154" t="s">
        <v>259</v>
      </c>
      <c r="E936" s="166" t="s">
        <v>1</v>
      </c>
      <c r="F936" s="167" t="s">
        <v>265</v>
      </c>
      <c r="H936" s="168">
        <v>6.33</v>
      </c>
      <c r="L936" s="165"/>
      <c r="M936" s="169"/>
      <c r="T936" s="170"/>
      <c r="AT936" s="166" t="s">
        <v>259</v>
      </c>
      <c r="AU936" s="166" t="s">
        <v>88</v>
      </c>
      <c r="AV936" s="14" t="s">
        <v>164</v>
      </c>
      <c r="AW936" s="14" t="s">
        <v>27</v>
      </c>
      <c r="AX936" s="14" t="s">
        <v>80</v>
      </c>
      <c r="AY936" s="166" t="s">
        <v>157</v>
      </c>
    </row>
    <row r="937" spans="2:65" s="1" customFormat="1" ht="16.399999999999999" customHeight="1">
      <c r="B937" s="132"/>
      <c r="C937" s="133" t="s">
        <v>1814</v>
      </c>
      <c r="D937" s="133" t="s">
        <v>160</v>
      </c>
      <c r="E937" s="134" t="s">
        <v>1815</v>
      </c>
      <c r="F937" s="135" t="s">
        <v>1816</v>
      </c>
      <c r="G937" s="136" t="s">
        <v>411</v>
      </c>
      <c r="H937" s="137">
        <v>9.43</v>
      </c>
      <c r="I937" s="901"/>
      <c r="J937" s="138">
        <f>ROUND(I937*H937,2)</f>
        <v>0</v>
      </c>
      <c r="K937" s="139"/>
      <c r="L937" s="28"/>
      <c r="M937" s="140" t="s">
        <v>1</v>
      </c>
      <c r="N937" s="141" t="s">
        <v>38</v>
      </c>
      <c r="O937" s="142">
        <v>0.22</v>
      </c>
      <c r="P937" s="142">
        <f>O937*H937</f>
        <v>2.0745999999999998</v>
      </c>
      <c r="Q937" s="142">
        <v>3.1199999999999999E-3</v>
      </c>
      <c r="R937" s="142">
        <f>Q937*H937</f>
        <v>2.9421599999999999E-2</v>
      </c>
      <c r="S937" s="142">
        <v>0</v>
      </c>
      <c r="T937" s="143">
        <f>S937*H937</f>
        <v>0</v>
      </c>
      <c r="AR937" s="144" t="s">
        <v>188</v>
      </c>
      <c r="AT937" s="144" t="s">
        <v>160</v>
      </c>
      <c r="AU937" s="144" t="s">
        <v>88</v>
      </c>
      <c r="AY937" s="16" t="s">
        <v>157</v>
      </c>
      <c r="BE937" s="145">
        <f>IF(N937="základní",J937,0)</f>
        <v>0</v>
      </c>
      <c r="BF937" s="145">
        <f>IF(N937="snížená",J937,0)</f>
        <v>0</v>
      </c>
      <c r="BG937" s="145">
        <f>IF(N937="zákl. přenesená",J937,0)</f>
        <v>0</v>
      </c>
      <c r="BH937" s="145">
        <f>IF(N937="sníž. přenesená",J937,0)</f>
        <v>0</v>
      </c>
      <c r="BI937" s="145">
        <f>IF(N937="nulová",J937,0)</f>
        <v>0</v>
      </c>
      <c r="BJ937" s="16" t="s">
        <v>88</v>
      </c>
      <c r="BK937" s="145">
        <f>ROUND(I937*H937,2)</f>
        <v>0</v>
      </c>
      <c r="BL937" s="16" t="s">
        <v>188</v>
      </c>
      <c r="BM937" s="144" t="s">
        <v>1817</v>
      </c>
    </row>
    <row r="938" spans="2:65" s="1" customFormat="1">
      <c r="B938" s="28"/>
      <c r="D938" s="150" t="s">
        <v>214</v>
      </c>
      <c r="F938" s="894" t="s">
        <v>1818</v>
      </c>
      <c r="L938" s="28"/>
      <c r="M938" s="152"/>
      <c r="T938" s="52"/>
      <c r="AT938" s="16" t="s">
        <v>214</v>
      </c>
      <c r="AU938" s="16" t="s">
        <v>88</v>
      </c>
    </row>
    <row r="939" spans="2:65" s="13" customFormat="1">
      <c r="B939" s="159"/>
      <c r="D939" s="154" t="s">
        <v>259</v>
      </c>
      <c r="E939" s="160" t="s">
        <v>1</v>
      </c>
      <c r="F939" s="161" t="s">
        <v>1819</v>
      </c>
      <c r="H939" s="162">
        <v>10.58</v>
      </c>
      <c r="L939" s="159"/>
      <c r="M939" s="163"/>
      <c r="T939" s="164"/>
      <c r="AT939" s="160" t="s">
        <v>259</v>
      </c>
      <c r="AU939" s="160" t="s">
        <v>88</v>
      </c>
      <c r="AV939" s="13" t="s">
        <v>88</v>
      </c>
      <c r="AW939" s="13" t="s">
        <v>27</v>
      </c>
      <c r="AX939" s="13" t="s">
        <v>72</v>
      </c>
      <c r="AY939" s="160" t="s">
        <v>157</v>
      </c>
    </row>
    <row r="940" spans="2:65" s="13" customFormat="1">
      <c r="B940" s="159"/>
      <c r="D940" s="154" t="s">
        <v>259</v>
      </c>
      <c r="E940" s="160" t="s">
        <v>1</v>
      </c>
      <c r="F940" s="161" t="s">
        <v>1820</v>
      </c>
      <c r="H940" s="162">
        <v>-1.1499999999999999</v>
      </c>
      <c r="L940" s="159"/>
      <c r="M940" s="163"/>
      <c r="T940" s="164"/>
      <c r="AT940" s="160" t="s">
        <v>259</v>
      </c>
      <c r="AU940" s="160" t="s">
        <v>88</v>
      </c>
      <c r="AV940" s="13" t="s">
        <v>88</v>
      </c>
      <c r="AW940" s="13" t="s">
        <v>27</v>
      </c>
      <c r="AX940" s="13" t="s">
        <v>72</v>
      </c>
      <c r="AY940" s="160" t="s">
        <v>157</v>
      </c>
    </row>
    <row r="941" spans="2:65" s="14" customFormat="1">
      <c r="B941" s="165"/>
      <c r="D941" s="154" t="s">
        <v>259</v>
      </c>
      <c r="E941" s="166" t="s">
        <v>1</v>
      </c>
      <c r="F941" s="167" t="s">
        <v>265</v>
      </c>
      <c r="H941" s="168">
        <v>9.43</v>
      </c>
      <c r="L941" s="165"/>
      <c r="M941" s="169"/>
      <c r="T941" s="170"/>
      <c r="AT941" s="166" t="s">
        <v>259</v>
      </c>
      <c r="AU941" s="166" t="s">
        <v>88</v>
      </c>
      <c r="AV941" s="14" t="s">
        <v>164</v>
      </c>
      <c r="AW941" s="14" t="s">
        <v>27</v>
      </c>
      <c r="AX941" s="14" t="s">
        <v>80</v>
      </c>
      <c r="AY941" s="166" t="s">
        <v>157</v>
      </c>
    </row>
    <row r="942" spans="2:65" s="1" customFormat="1" ht="31.9" customHeight="1">
      <c r="B942" s="132"/>
      <c r="C942" s="133" t="s">
        <v>1821</v>
      </c>
      <c r="D942" s="133" t="s">
        <v>160</v>
      </c>
      <c r="E942" s="134" t="s">
        <v>1822</v>
      </c>
      <c r="F942" s="135" t="s">
        <v>1823</v>
      </c>
      <c r="G942" s="136" t="s">
        <v>276</v>
      </c>
      <c r="H942" s="137">
        <v>3.4000000000000002E-2</v>
      </c>
      <c r="I942" s="901"/>
      <c r="J942" s="138">
        <f>ROUND(I942*H942,2)</f>
        <v>0</v>
      </c>
      <c r="K942" s="139"/>
      <c r="L942" s="28"/>
      <c r="M942" s="140" t="s">
        <v>1</v>
      </c>
      <c r="N942" s="141" t="s">
        <v>38</v>
      </c>
      <c r="O942" s="142">
        <v>2.5099999999999998</v>
      </c>
      <c r="P942" s="142">
        <f>O942*H942</f>
        <v>8.5339999999999999E-2</v>
      </c>
      <c r="Q942" s="142">
        <v>0</v>
      </c>
      <c r="R942" s="142">
        <f>Q942*H942</f>
        <v>0</v>
      </c>
      <c r="S942" s="142">
        <v>0</v>
      </c>
      <c r="T942" s="143">
        <f>S942*H942</f>
        <v>0</v>
      </c>
      <c r="AR942" s="144" t="s">
        <v>188</v>
      </c>
      <c r="AT942" s="144" t="s">
        <v>160</v>
      </c>
      <c r="AU942" s="144" t="s">
        <v>88</v>
      </c>
      <c r="AY942" s="16" t="s">
        <v>157</v>
      </c>
      <c r="BE942" s="145">
        <f>IF(N942="základní",J942,0)</f>
        <v>0</v>
      </c>
      <c r="BF942" s="145">
        <f>IF(N942="snížená",J942,0)</f>
        <v>0</v>
      </c>
      <c r="BG942" s="145">
        <f>IF(N942="zákl. přenesená",J942,0)</f>
        <v>0</v>
      </c>
      <c r="BH942" s="145">
        <f>IF(N942="sníž. přenesená",J942,0)</f>
        <v>0</v>
      </c>
      <c r="BI942" s="145">
        <f>IF(N942="nulová",J942,0)</f>
        <v>0</v>
      </c>
      <c r="BJ942" s="16" t="s">
        <v>88</v>
      </c>
      <c r="BK942" s="145">
        <f>ROUND(I942*H942,2)</f>
        <v>0</v>
      </c>
      <c r="BL942" s="16" t="s">
        <v>188</v>
      </c>
      <c r="BM942" s="144" t="s">
        <v>1824</v>
      </c>
    </row>
    <row r="943" spans="2:65" s="1" customFormat="1">
      <c r="B943" s="28"/>
      <c r="D943" s="150" t="s">
        <v>214</v>
      </c>
      <c r="F943" s="894" t="s">
        <v>1825</v>
      </c>
      <c r="L943" s="28"/>
      <c r="M943" s="152"/>
      <c r="T943" s="52"/>
      <c r="AT943" s="16" t="s">
        <v>214</v>
      </c>
      <c r="AU943" s="16" t="s">
        <v>88</v>
      </c>
    </row>
    <row r="944" spans="2:65" s="11" customFormat="1" ht="22.9" customHeight="1">
      <c r="B944" s="121"/>
      <c r="D944" s="122" t="s">
        <v>71</v>
      </c>
      <c r="E944" s="130" t="s">
        <v>1826</v>
      </c>
      <c r="F944" s="130" t="s">
        <v>1827</v>
      </c>
      <c r="J944" s="131">
        <f>BK944</f>
        <v>0</v>
      </c>
      <c r="L944" s="121"/>
      <c r="M944" s="125"/>
      <c r="P944" s="126">
        <f>SUM(P945:P961)</f>
        <v>67.224500000000006</v>
      </c>
      <c r="R944" s="126">
        <f>SUM(R945:R961)</f>
        <v>4.5712660000000002E-2</v>
      </c>
      <c r="T944" s="127">
        <f>SUM(T945:T961)</f>
        <v>0</v>
      </c>
      <c r="AR944" s="122" t="s">
        <v>88</v>
      </c>
      <c r="AT944" s="128" t="s">
        <v>71</v>
      </c>
      <c r="AU944" s="128" t="s">
        <v>80</v>
      </c>
      <c r="AY944" s="122" t="s">
        <v>157</v>
      </c>
      <c r="BK944" s="129">
        <f>SUM(BK945:BK961)</f>
        <v>0</v>
      </c>
    </row>
    <row r="945" spans="2:65" s="1" customFormat="1" ht="23.5" customHeight="1">
      <c r="B945" s="132"/>
      <c r="C945" s="133" t="s">
        <v>1828</v>
      </c>
      <c r="D945" s="133" t="s">
        <v>160</v>
      </c>
      <c r="E945" s="134" t="s">
        <v>1829</v>
      </c>
      <c r="F945" s="135" t="s">
        <v>1830</v>
      </c>
      <c r="G945" s="136" t="s">
        <v>306</v>
      </c>
      <c r="H945" s="137">
        <v>134.44900000000001</v>
      </c>
      <c r="I945" s="901"/>
      <c r="J945" s="138">
        <f>ROUND(I945*H945,2)</f>
        <v>0</v>
      </c>
      <c r="K945" s="139"/>
      <c r="L945" s="28"/>
      <c r="M945" s="140" t="s">
        <v>1</v>
      </c>
      <c r="N945" s="141" t="s">
        <v>38</v>
      </c>
      <c r="O945" s="142">
        <v>0.13300000000000001</v>
      </c>
      <c r="P945" s="142">
        <f>O945*H945</f>
        <v>17.881717000000002</v>
      </c>
      <c r="Q945" s="142">
        <v>8.0000000000000007E-5</v>
      </c>
      <c r="R945" s="142">
        <f>Q945*H945</f>
        <v>1.0755920000000002E-2</v>
      </c>
      <c r="S945" s="142">
        <v>0</v>
      </c>
      <c r="T945" s="143">
        <f>S945*H945</f>
        <v>0</v>
      </c>
      <c r="AR945" s="144" t="s">
        <v>188</v>
      </c>
      <c r="AT945" s="144" t="s">
        <v>160</v>
      </c>
      <c r="AU945" s="144" t="s">
        <v>88</v>
      </c>
      <c r="AY945" s="16" t="s">
        <v>157</v>
      </c>
      <c r="BE945" s="145">
        <f>IF(N945="základní",J945,0)</f>
        <v>0</v>
      </c>
      <c r="BF945" s="145">
        <f>IF(N945="snížená",J945,0)</f>
        <v>0</v>
      </c>
      <c r="BG945" s="145">
        <f>IF(N945="zákl. přenesená",J945,0)</f>
        <v>0</v>
      </c>
      <c r="BH945" s="145">
        <f>IF(N945="sníž. přenesená",J945,0)</f>
        <v>0</v>
      </c>
      <c r="BI945" s="145">
        <f>IF(N945="nulová",J945,0)</f>
        <v>0</v>
      </c>
      <c r="BJ945" s="16" t="s">
        <v>88</v>
      </c>
      <c r="BK945" s="145">
        <f>ROUND(I945*H945,2)</f>
        <v>0</v>
      </c>
      <c r="BL945" s="16" t="s">
        <v>188</v>
      </c>
      <c r="BM945" s="144" t="s">
        <v>1831</v>
      </c>
    </row>
    <row r="946" spans="2:65" s="1" customFormat="1">
      <c r="B946" s="28"/>
      <c r="D946" s="150" t="s">
        <v>214</v>
      </c>
      <c r="F946" s="894" t="s">
        <v>1832</v>
      </c>
      <c r="L946" s="28"/>
      <c r="M946" s="152"/>
      <c r="T946" s="52"/>
      <c r="AT946" s="16" t="s">
        <v>214</v>
      </c>
      <c r="AU946" s="16" t="s">
        <v>88</v>
      </c>
    </row>
    <row r="947" spans="2:65" s="13" customFormat="1">
      <c r="B947" s="159"/>
      <c r="D947" s="154" t="s">
        <v>259</v>
      </c>
      <c r="E947" s="160" t="s">
        <v>1</v>
      </c>
      <c r="F947" s="161" t="s">
        <v>534</v>
      </c>
      <c r="H947" s="162">
        <v>134.44900000000001</v>
      </c>
      <c r="L947" s="159"/>
      <c r="M947" s="163"/>
      <c r="T947" s="164"/>
      <c r="AT947" s="160" t="s">
        <v>259</v>
      </c>
      <c r="AU947" s="160" t="s">
        <v>88</v>
      </c>
      <c r="AV947" s="13" t="s">
        <v>88</v>
      </c>
      <c r="AW947" s="13" t="s">
        <v>27</v>
      </c>
      <c r="AX947" s="13" t="s">
        <v>80</v>
      </c>
      <c r="AY947" s="160" t="s">
        <v>157</v>
      </c>
    </row>
    <row r="948" spans="2:65" s="1" customFormat="1" ht="16.399999999999999" customHeight="1">
      <c r="B948" s="132"/>
      <c r="C948" s="133" t="s">
        <v>1833</v>
      </c>
      <c r="D948" s="133" t="s">
        <v>160</v>
      </c>
      <c r="E948" s="134" t="s">
        <v>1834</v>
      </c>
      <c r="F948" s="135" t="s">
        <v>1835</v>
      </c>
      <c r="G948" s="136" t="s">
        <v>306</v>
      </c>
      <c r="H948" s="137">
        <v>134.44900000000001</v>
      </c>
      <c r="I948" s="901"/>
      <c r="J948" s="138">
        <f>ROUND(I948*H948,2)</f>
        <v>0</v>
      </c>
      <c r="K948" s="139"/>
      <c r="L948" s="28"/>
      <c r="M948" s="140" t="s">
        <v>1</v>
      </c>
      <c r="N948" s="141" t="s">
        <v>38</v>
      </c>
      <c r="O948" s="142">
        <v>1.0999999999999999E-2</v>
      </c>
      <c r="P948" s="142">
        <f>O948*H948</f>
        <v>1.478939</v>
      </c>
      <c r="Q948" s="142">
        <v>0</v>
      </c>
      <c r="R948" s="142">
        <f>Q948*H948</f>
        <v>0</v>
      </c>
      <c r="S948" s="142">
        <v>0</v>
      </c>
      <c r="T948" s="143">
        <f>S948*H948</f>
        <v>0</v>
      </c>
      <c r="AR948" s="144" t="s">
        <v>188</v>
      </c>
      <c r="AT948" s="144" t="s">
        <v>160</v>
      </c>
      <c r="AU948" s="144" t="s">
        <v>88</v>
      </c>
      <c r="AY948" s="16" t="s">
        <v>157</v>
      </c>
      <c r="BE948" s="145">
        <f>IF(N948="základní",J948,0)</f>
        <v>0</v>
      </c>
      <c r="BF948" s="145">
        <f>IF(N948="snížená",J948,0)</f>
        <v>0</v>
      </c>
      <c r="BG948" s="145">
        <f>IF(N948="zákl. přenesená",J948,0)</f>
        <v>0</v>
      </c>
      <c r="BH948" s="145">
        <f>IF(N948="sníž. přenesená",J948,0)</f>
        <v>0</v>
      </c>
      <c r="BI948" s="145">
        <f>IF(N948="nulová",J948,0)</f>
        <v>0</v>
      </c>
      <c r="BJ948" s="16" t="s">
        <v>88</v>
      </c>
      <c r="BK948" s="145">
        <f>ROUND(I948*H948,2)</f>
        <v>0</v>
      </c>
      <c r="BL948" s="16" t="s">
        <v>188</v>
      </c>
      <c r="BM948" s="144" t="s">
        <v>1836</v>
      </c>
    </row>
    <row r="949" spans="2:65" s="1" customFormat="1">
      <c r="B949" s="28"/>
      <c r="D949" s="150" t="s">
        <v>214</v>
      </c>
      <c r="F949" s="894" t="s">
        <v>1837</v>
      </c>
      <c r="L949" s="28"/>
      <c r="M949" s="152"/>
      <c r="T949" s="52"/>
      <c r="AT949" s="16" t="s">
        <v>214</v>
      </c>
      <c r="AU949" s="16" t="s">
        <v>88</v>
      </c>
    </row>
    <row r="950" spans="2:65" s="13" customFormat="1">
      <c r="B950" s="159"/>
      <c r="D950" s="154" t="s">
        <v>259</v>
      </c>
      <c r="E950" s="160" t="s">
        <v>1</v>
      </c>
      <c r="F950" s="161" t="s">
        <v>534</v>
      </c>
      <c r="H950" s="162">
        <v>134.44900000000001</v>
      </c>
      <c r="L950" s="159"/>
      <c r="M950" s="163"/>
      <c r="T950" s="164"/>
      <c r="AT950" s="160" t="s">
        <v>259</v>
      </c>
      <c r="AU950" s="160" t="s">
        <v>88</v>
      </c>
      <c r="AV950" s="13" t="s">
        <v>88</v>
      </c>
      <c r="AW950" s="13" t="s">
        <v>27</v>
      </c>
      <c r="AX950" s="13" t="s">
        <v>80</v>
      </c>
      <c r="AY950" s="160" t="s">
        <v>157</v>
      </c>
    </row>
    <row r="951" spans="2:65" s="1" customFormat="1" ht="23.5" customHeight="1">
      <c r="B951" s="132"/>
      <c r="C951" s="133" t="s">
        <v>1838</v>
      </c>
      <c r="D951" s="133" t="s">
        <v>160</v>
      </c>
      <c r="E951" s="134" t="s">
        <v>1839</v>
      </c>
      <c r="F951" s="135" t="s">
        <v>1840</v>
      </c>
      <c r="G951" s="136" t="s">
        <v>306</v>
      </c>
      <c r="H951" s="137">
        <v>134.44900000000001</v>
      </c>
      <c r="I951" s="901"/>
      <c r="J951" s="138">
        <f>ROUND(I951*H951,2)</f>
        <v>0</v>
      </c>
      <c r="K951" s="139"/>
      <c r="L951" s="28"/>
      <c r="M951" s="140" t="s">
        <v>1</v>
      </c>
      <c r="N951" s="141" t="s">
        <v>38</v>
      </c>
      <c r="O951" s="142">
        <v>0.184</v>
      </c>
      <c r="P951" s="142">
        <f>O951*H951</f>
        <v>24.738616</v>
      </c>
      <c r="Q951" s="142">
        <v>1.3999999999999999E-4</v>
      </c>
      <c r="R951" s="142">
        <f>Q951*H951</f>
        <v>1.882286E-2</v>
      </c>
      <c r="S951" s="142">
        <v>0</v>
      </c>
      <c r="T951" s="143">
        <f>S951*H951</f>
        <v>0</v>
      </c>
      <c r="AR951" s="144" t="s">
        <v>188</v>
      </c>
      <c r="AT951" s="144" t="s">
        <v>160</v>
      </c>
      <c r="AU951" s="144" t="s">
        <v>88</v>
      </c>
      <c r="AY951" s="16" t="s">
        <v>157</v>
      </c>
      <c r="BE951" s="145">
        <f>IF(N951="základní",J951,0)</f>
        <v>0</v>
      </c>
      <c r="BF951" s="145">
        <f>IF(N951="snížená",J951,0)</f>
        <v>0</v>
      </c>
      <c r="BG951" s="145">
        <f>IF(N951="zákl. přenesená",J951,0)</f>
        <v>0</v>
      </c>
      <c r="BH951" s="145">
        <f>IF(N951="sníž. přenesená",J951,0)</f>
        <v>0</v>
      </c>
      <c r="BI951" s="145">
        <f>IF(N951="nulová",J951,0)</f>
        <v>0</v>
      </c>
      <c r="BJ951" s="16" t="s">
        <v>88</v>
      </c>
      <c r="BK951" s="145">
        <f>ROUND(I951*H951,2)</f>
        <v>0</v>
      </c>
      <c r="BL951" s="16" t="s">
        <v>188</v>
      </c>
      <c r="BM951" s="144" t="s">
        <v>1841</v>
      </c>
    </row>
    <row r="952" spans="2:65" s="1" customFormat="1">
      <c r="B952" s="28"/>
      <c r="D952" s="150" t="s">
        <v>214</v>
      </c>
      <c r="F952" s="894" t="s">
        <v>1842</v>
      </c>
      <c r="L952" s="28"/>
      <c r="M952" s="152"/>
      <c r="T952" s="52"/>
      <c r="AT952" s="16" t="s">
        <v>214</v>
      </c>
      <c r="AU952" s="16" t="s">
        <v>88</v>
      </c>
    </row>
    <row r="953" spans="2:65" s="13" customFormat="1">
      <c r="B953" s="159"/>
      <c r="D953" s="154" t="s">
        <v>259</v>
      </c>
      <c r="E953" s="160" t="s">
        <v>1</v>
      </c>
      <c r="F953" s="161" t="s">
        <v>1843</v>
      </c>
      <c r="H953" s="162">
        <v>86.828999999999994</v>
      </c>
      <c r="L953" s="159"/>
      <c r="M953" s="163"/>
      <c r="T953" s="164"/>
      <c r="AT953" s="160" t="s">
        <v>259</v>
      </c>
      <c r="AU953" s="160" t="s">
        <v>88</v>
      </c>
      <c r="AV953" s="13" t="s">
        <v>88</v>
      </c>
      <c r="AW953" s="13" t="s">
        <v>27</v>
      </c>
      <c r="AX953" s="13" t="s">
        <v>72</v>
      </c>
      <c r="AY953" s="160" t="s">
        <v>157</v>
      </c>
    </row>
    <row r="954" spans="2:65" s="13" customFormat="1">
      <c r="B954" s="159"/>
      <c r="D954" s="154" t="s">
        <v>259</v>
      </c>
      <c r="E954" s="160" t="s">
        <v>1</v>
      </c>
      <c r="F954" s="161" t="s">
        <v>1844</v>
      </c>
      <c r="H954" s="162">
        <v>18.681000000000001</v>
      </c>
      <c r="L954" s="159"/>
      <c r="M954" s="163"/>
      <c r="T954" s="164"/>
      <c r="AT954" s="160" t="s">
        <v>259</v>
      </c>
      <c r="AU954" s="160" t="s">
        <v>88</v>
      </c>
      <c r="AV954" s="13" t="s">
        <v>88</v>
      </c>
      <c r="AW954" s="13" t="s">
        <v>27</v>
      </c>
      <c r="AX954" s="13" t="s">
        <v>72</v>
      </c>
      <c r="AY954" s="160" t="s">
        <v>157</v>
      </c>
    </row>
    <row r="955" spans="2:65" s="13" customFormat="1">
      <c r="B955" s="159"/>
      <c r="D955" s="154" t="s">
        <v>259</v>
      </c>
      <c r="E955" s="160" t="s">
        <v>1</v>
      </c>
      <c r="F955" s="161" t="s">
        <v>1845</v>
      </c>
      <c r="H955" s="162">
        <v>6.0960000000000001</v>
      </c>
      <c r="L955" s="159"/>
      <c r="M955" s="163"/>
      <c r="T955" s="164"/>
      <c r="AT955" s="160" t="s">
        <v>259</v>
      </c>
      <c r="AU955" s="160" t="s">
        <v>88</v>
      </c>
      <c r="AV955" s="13" t="s">
        <v>88</v>
      </c>
      <c r="AW955" s="13" t="s">
        <v>27</v>
      </c>
      <c r="AX955" s="13" t="s">
        <v>72</v>
      </c>
      <c r="AY955" s="160" t="s">
        <v>157</v>
      </c>
    </row>
    <row r="956" spans="2:65" s="13" customFormat="1">
      <c r="B956" s="159"/>
      <c r="D956" s="154" t="s">
        <v>259</v>
      </c>
      <c r="E956" s="160" t="s">
        <v>1</v>
      </c>
      <c r="F956" s="161" t="s">
        <v>1846</v>
      </c>
      <c r="H956" s="162">
        <v>2.52</v>
      </c>
      <c r="L956" s="159"/>
      <c r="M956" s="163"/>
      <c r="T956" s="164"/>
      <c r="AT956" s="160" t="s">
        <v>259</v>
      </c>
      <c r="AU956" s="160" t="s">
        <v>88</v>
      </c>
      <c r="AV956" s="13" t="s">
        <v>88</v>
      </c>
      <c r="AW956" s="13" t="s">
        <v>27</v>
      </c>
      <c r="AX956" s="13" t="s">
        <v>72</v>
      </c>
      <c r="AY956" s="160" t="s">
        <v>157</v>
      </c>
    </row>
    <row r="957" spans="2:65" s="13" customFormat="1">
      <c r="B957" s="159"/>
      <c r="D957" s="154" t="s">
        <v>259</v>
      </c>
      <c r="E957" s="160" t="s">
        <v>1</v>
      </c>
      <c r="F957" s="161" t="s">
        <v>1847</v>
      </c>
      <c r="H957" s="162">
        <v>20.323</v>
      </c>
      <c r="L957" s="159"/>
      <c r="M957" s="163"/>
      <c r="T957" s="164"/>
      <c r="AT957" s="160" t="s">
        <v>259</v>
      </c>
      <c r="AU957" s="160" t="s">
        <v>88</v>
      </c>
      <c r="AV957" s="13" t="s">
        <v>88</v>
      </c>
      <c r="AW957" s="13" t="s">
        <v>27</v>
      </c>
      <c r="AX957" s="13" t="s">
        <v>72</v>
      </c>
      <c r="AY957" s="160" t="s">
        <v>157</v>
      </c>
    </row>
    <row r="958" spans="2:65" s="14" customFormat="1">
      <c r="B958" s="165"/>
      <c r="D958" s="154" t="s">
        <v>259</v>
      </c>
      <c r="E958" s="166" t="s">
        <v>534</v>
      </c>
      <c r="F958" s="167" t="s">
        <v>265</v>
      </c>
      <c r="H958" s="168">
        <v>134.44900000000001</v>
      </c>
      <c r="L958" s="165"/>
      <c r="M958" s="169"/>
      <c r="T958" s="170"/>
      <c r="AT958" s="166" t="s">
        <v>259</v>
      </c>
      <c r="AU958" s="166" t="s">
        <v>88</v>
      </c>
      <c r="AV958" s="14" t="s">
        <v>164</v>
      </c>
      <c r="AW958" s="14" t="s">
        <v>27</v>
      </c>
      <c r="AX958" s="14" t="s">
        <v>80</v>
      </c>
      <c r="AY958" s="166" t="s">
        <v>157</v>
      </c>
    </row>
    <row r="959" spans="2:65" s="1" customFormat="1" ht="23.5" customHeight="1">
      <c r="B959" s="132"/>
      <c r="C959" s="133" t="s">
        <v>1848</v>
      </c>
      <c r="D959" s="133" t="s">
        <v>160</v>
      </c>
      <c r="E959" s="134" t="s">
        <v>1849</v>
      </c>
      <c r="F959" s="135" t="s">
        <v>1850</v>
      </c>
      <c r="G959" s="136" t="s">
        <v>306</v>
      </c>
      <c r="H959" s="137">
        <v>134.44900000000001</v>
      </c>
      <c r="I959" s="901"/>
      <c r="J959" s="138">
        <f>ROUND(I959*H959,2)</f>
        <v>0</v>
      </c>
      <c r="K959" s="139"/>
      <c r="L959" s="28"/>
      <c r="M959" s="140" t="s">
        <v>1</v>
      </c>
      <c r="N959" s="141" t="s">
        <v>38</v>
      </c>
      <c r="O959" s="142">
        <v>0.17199999999999999</v>
      </c>
      <c r="P959" s="142">
        <f>O959*H959</f>
        <v>23.125228</v>
      </c>
      <c r="Q959" s="142">
        <v>1.2E-4</v>
      </c>
      <c r="R959" s="142">
        <f>Q959*H959</f>
        <v>1.6133880000000003E-2</v>
      </c>
      <c r="S959" s="142">
        <v>0</v>
      </c>
      <c r="T959" s="143">
        <f>S959*H959</f>
        <v>0</v>
      </c>
      <c r="AR959" s="144" t="s">
        <v>188</v>
      </c>
      <c r="AT959" s="144" t="s">
        <v>160</v>
      </c>
      <c r="AU959" s="144" t="s">
        <v>88</v>
      </c>
      <c r="AY959" s="16" t="s">
        <v>157</v>
      </c>
      <c r="BE959" s="145">
        <f>IF(N959="základní",J959,0)</f>
        <v>0</v>
      </c>
      <c r="BF959" s="145">
        <f>IF(N959="snížená",J959,0)</f>
        <v>0</v>
      </c>
      <c r="BG959" s="145">
        <f>IF(N959="zákl. přenesená",J959,0)</f>
        <v>0</v>
      </c>
      <c r="BH959" s="145">
        <f>IF(N959="sníž. přenesená",J959,0)</f>
        <v>0</v>
      </c>
      <c r="BI959" s="145">
        <f>IF(N959="nulová",J959,0)</f>
        <v>0</v>
      </c>
      <c r="BJ959" s="16" t="s">
        <v>88</v>
      </c>
      <c r="BK959" s="145">
        <f>ROUND(I959*H959,2)</f>
        <v>0</v>
      </c>
      <c r="BL959" s="16" t="s">
        <v>188</v>
      </c>
      <c r="BM959" s="144" t="s">
        <v>1851</v>
      </c>
    </row>
    <row r="960" spans="2:65" s="1" customFormat="1">
      <c r="B960" s="28"/>
      <c r="D960" s="150" t="s">
        <v>214</v>
      </c>
      <c r="F960" s="894" t="s">
        <v>1852</v>
      </c>
      <c r="L960" s="28"/>
      <c r="M960" s="152"/>
      <c r="T960" s="52"/>
      <c r="AT960" s="16" t="s">
        <v>214</v>
      </c>
      <c r="AU960" s="16" t="s">
        <v>88</v>
      </c>
    </row>
    <row r="961" spans="2:65" s="13" customFormat="1">
      <c r="B961" s="159"/>
      <c r="D961" s="154" t="s">
        <v>259</v>
      </c>
      <c r="E961" s="160" t="s">
        <v>1</v>
      </c>
      <c r="F961" s="161" t="s">
        <v>534</v>
      </c>
      <c r="H961" s="162">
        <v>134.44900000000001</v>
      </c>
      <c r="L961" s="159"/>
      <c r="M961" s="163"/>
      <c r="T961" s="164"/>
      <c r="AT961" s="160" t="s">
        <v>259</v>
      </c>
      <c r="AU961" s="160" t="s">
        <v>88</v>
      </c>
      <c r="AV961" s="13" t="s">
        <v>88</v>
      </c>
      <c r="AW961" s="13" t="s">
        <v>27</v>
      </c>
      <c r="AX961" s="13" t="s">
        <v>80</v>
      </c>
      <c r="AY961" s="160" t="s">
        <v>157</v>
      </c>
    </row>
    <row r="962" spans="2:65" s="11" customFormat="1" ht="22.9" customHeight="1">
      <c r="B962" s="121"/>
      <c r="D962" s="122" t="s">
        <v>71</v>
      </c>
      <c r="E962" s="130" t="s">
        <v>1853</v>
      </c>
      <c r="F962" s="130" t="s">
        <v>1854</v>
      </c>
      <c r="J962" s="131">
        <f>BK962</f>
        <v>0</v>
      </c>
      <c r="L962" s="121"/>
      <c r="M962" s="125"/>
      <c r="P962" s="126">
        <f>SUM(P963:P968)</f>
        <v>13.722940000000001</v>
      </c>
      <c r="R962" s="126">
        <f>SUM(R963:R968)</f>
        <v>4.91568E-2</v>
      </c>
      <c r="T962" s="127">
        <f>SUM(T963:T968)</f>
        <v>0</v>
      </c>
      <c r="AR962" s="122" t="s">
        <v>88</v>
      </c>
      <c r="AT962" s="128" t="s">
        <v>71</v>
      </c>
      <c r="AU962" s="128" t="s">
        <v>80</v>
      </c>
      <c r="AY962" s="122" t="s">
        <v>157</v>
      </c>
      <c r="BK962" s="129">
        <f>SUM(BK963:BK968)</f>
        <v>0</v>
      </c>
    </row>
    <row r="963" spans="2:65" s="1" customFormat="1" ht="23.5" customHeight="1">
      <c r="B963" s="132"/>
      <c r="C963" s="133" t="s">
        <v>1855</v>
      </c>
      <c r="D963" s="133" t="s">
        <v>160</v>
      </c>
      <c r="E963" s="134" t="s">
        <v>1856</v>
      </c>
      <c r="F963" s="135" t="s">
        <v>1857</v>
      </c>
      <c r="G963" s="136" t="s">
        <v>306</v>
      </c>
      <c r="H963" s="137">
        <v>102.41</v>
      </c>
      <c r="I963" s="901"/>
      <c r="J963" s="138">
        <f>ROUND(I963*H963,2)</f>
        <v>0</v>
      </c>
      <c r="K963" s="139"/>
      <c r="L963" s="28"/>
      <c r="M963" s="140" t="s">
        <v>1</v>
      </c>
      <c r="N963" s="141" t="s">
        <v>38</v>
      </c>
      <c r="O963" s="142">
        <v>3.3000000000000002E-2</v>
      </c>
      <c r="P963" s="142">
        <f>O963*H963</f>
        <v>3.3795299999999999</v>
      </c>
      <c r="Q963" s="142">
        <v>2.0000000000000001E-4</v>
      </c>
      <c r="R963" s="142">
        <f>Q963*H963</f>
        <v>2.0482E-2</v>
      </c>
      <c r="S963" s="142">
        <v>0</v>
      </c>
      <c r="T963" s="143">
        <f>S963*H963</f>
        <v>0</v>
      </c>
      <c r="AR963" s="144" t="s">
        <v>188</v>
      </c>
      <c r="AT963" s="144" t="s">
        <v>160</v>
      </c>
      <c r="AU963" s="144" t="s">
        <v>88</v>
      </c>
      <c r="AY963" s="16" t="s">
        <v>157</v>
      </c>
      <c r="BE963" s="145">
        <f>IF(N963="základní",J963,0)</f>
        <v>0</v>
      </c>
      <c r="BF963" s="145">
        <f>IF(N963="snížená",J963,0)</f>
        <v>0</v>
      </c>
      <c r="BG963" s="145">
        <f>IF(N963="zákl. přenesená",J963,0)</f>
        <v>0</v>
      </c>
      <c r="BH963" s="145">
        <f>IF(N963="sníž. přenesená",J963,0)</f>
        <v>0</v>
      </c>
      <c r="BI963" s="145">
        <f>IF(N963="nulová",J963,0)</f>
        <v>0</v>
      </c>
      <c r="BJ963" s="16" t="s">
        <v>88</v>
      </c>
      <c r="BK963" s="145">
        <f>ROUND(I963*H963,2)</f>
        <v>0</v>
      </c>
      <c r="BL963" s="16" t="s">
        <v>188</v>
      </c>
      <c r="BM963" s="144" t="s">
        <v>1858</v>
      </c>
    </row>
    <row r="964" spans="2:65" s="1" customFormat="1">
      <c r="B964" s="28"/>
      <c r="D964" s="150" t="s">
        <v>214</v>
      </c>
      <c r="F964" s="894" t="s">
        <v>1859</v>
      </c>
      <c r="L964" s="28"/>
      <c r="M964" s="152"/>
      <c r="T964" s="52"/>
      <c r="AT964" s="16" t="s">
        <v>214</v>
      </c>
      <c r="AU964" s="16" t="s">
        <v>88</v>
      </c>
    </row>
    <row r="965" spans="2:65" s="13" customFormat="1">
      <c r="B965" s="159"/>
      <c r="D965" s="154" t="s">
        <v>259</v>
      </c>
      <c r="E965" s="160" t="s">
        <v>1</v>
      </c>
      <c r="F965" s="161" t="s">
        <v>559</v>
      </c>
      <c r="H965" s="162">
        <v>102.41</v>
      </c>
      <c r="L965" s="159"/>
      <c r="M965" s="163"/>
      <c r="T965" s="164"/>
      <c r="AT965" s="160" t="s">
        <v>259</v>
      </c>
      <c r="AU965" s="160" t="s">
        <v>88</v>
      </c>
      <c r="AV965" s="13" t="s">
        <v>88</v>
      </c>
      <c r="AW965" s="13" t="s">
        <v>27</v>
      </c>
      <c r="AX965" s="13" t="s">
        <v>80</v>
      </c>
      <c r="AY965" s="160" t="s">
        <v>157</v>
      </c>
    </row>
    <row r="966" spans="2:65" s="1" customFormat="1" ht="31.9" customHeight="1">
      <c r="B966" s="132"/>
      <c r="C966" s="133" t="s">
        <v>1860</v>
      </c>
      <c r="D966" s="133" t="s">
        <v>160</v>
      </c>
      <c r="E966" s="134" t="s">
        <v>1861</v>
      </c>
      <c r="F966" s="135" t="s">
        <v>1862</v>
      </c>
      <c r="G966" s="136" t="s">
        <v>306</v>
      </c>
      <c r="H966" s="137">
        <v>102.41</v>
      </c>
      <c r="I966" s="901"/>
      <c r="J966" s="138">
        <f>ROUND(I966*H966,2)</f>
        <v>0</v>
      </c>
      <c r="K966" s="139"/>
      <c r="L966" s="28"/>
      <c r="M966" s="140" t="s">
        <v>1</v>
      </c>
      <c r="N966" s="141" t="s">
        <v>38</v>
      </c>
      <c r="O966" s="142">
        <v>0.10100000000000001</v>
      </c>
      <c r="P966" s="142">
        <f>O966*H966</f>
        <v>10.34341</v>
      </c>
      <c r="Q966" s="142">
        <v>2.7999999999999998E-4</v>
      </c>
      <c r="R966" s="142">
        <f>Q966*H966</f>
        <v>2.8674799999999997E-2</v>
      </c>
      <c r="S966" s="142">
        <v>0</v>
      </c>
      <c r="T966" s="143">
        <f>S966*H966</f>
        <v>0</v>
      </c>
      <c r="AR966" s="144" t="s">
        <v>188</v>
      </c>
      <c r="AT966" s="144" t="s">
        <v>160</v>
      </c>
      <c r="AU966" s="144" t="s">
        <v>88</v>
      </c>
      <c r="AY966" s="16" t="s">
        <v>157</v>
      </c>
      <c r="BE966" s="145">
        <f>IF(N966="základní",J966,0)</f>
        <v>0</v>
      </c>
      <c r="BF966" s="145">
        <f>IF(N966="snížená",J966,0)</f>
        <v>0</v>
      </c>
      <c r="BG966" s="145">
        <f>IF(N966="zákl. přenesená",J966,0)</f>
        <v>0</v>
      </c>
      <c r="BH966" s="145">
        <f>IF(N966="sníž. přenesená",J966,0)</f>
        <v>0</v>
      </c>
      <c r="BI966" s="145">
        <f>IF(N966="nulová",J966,0)</f>
        <v>0</v>
      </c>
      <c r="BJ966" s="16" t="s">
        <v>88</v>
      </c>
      <c r="BK966" s="145">
        <f>ROUND(I966*H966,2)</f>
        <v>0</v>
      </c>
      <c r="BL966" s="16" t="s">
        <v>188</v>
      </c>
      <c r="BM966" s="144" t="s">
        <v>1863</v>
      </c>
    </row>
    <row r="967" spans="2:65" s="1" customFormat="1">
      <c r="B967" s="28"/>
      <c r="D967" s="150" t="s">
        <v>214</v>
      </c>
      <c r="F967" s="894" t="s">
        <v>1864</v>
      </c>
      <c r="L967" s="28"/>
      <c r="M967" s="152"/>
      <c r="T967" s="52"/>
      <c r="AT967" s="16" t="s">
        <v>214</v>
      </c>
      <c r="AU967" s="16" t="s">
        <v>88</v>
      </c>
    </row>
    <row r="968" spans="2:65" s="13" customFormat="1">
      <c r="B968" s="159"/>
      <c r="D968" s="154" t="s">
        <v>259</v>
      </c>
      <c r="E968" s="160" t="s">
        <v>1</v>
      </c>
      <c r="F968" s="161" t="s">
        <v>559</v>
      </c>
      <c r="H968" s="162">
        <v>102.41</v>
      </c>
      <c r="L968" s="159"/>
      <c r="M968" s="163"/>
      <c r="T968" s="164"/>
      <c r="AT968" s="160" t="s">
        <v>259</v>
      </c>
      <c r="AU968" s="160" t="s">
        <v>88</v>
      </c>
      <c r="AV968" s="13" t="s">
        <v>88</v>
      </c>
      <c r="AW968" s="13" t="s">
        <v>27</v>
      </c>
      <c r="AX968" s="13" t="s">
        <v>80</v>
      </c>
      <c r="AY968" s="160" t="s">
        <v>157</v>
      </c>
    </row>
    <row r="969" spans="2:65" s="11" customFormat="1" ht="25.9" customHeight="1">
      <c r="B969" s="121"/>
      <c r="D969" s="122" t="s">
        <v>71</v>
      </c>
      <c r="E969" s="123" t="s">
        <v>557</v>
      </c>
      <c r="F969" s="123" t="s">
        <v>1865</v>
      </c>
      <c r="J969" s="124">
        <f>BK969</f>
        <v>0</v>
      </c>
      <c r="L969" s="121"/>
      <c r="M969" s="125"/>
      <c r="P969" s="126">
        <f>P970</f>
        <v>0</v>
      </c>
      <c r="R969" s="126">
        <f>R970</f>
        <v>0</v>
      </c>
      <c r="T969" s="127">
        <f>T970</f>
        <v>0</v>
      </c>
      <c r="AR969" s="122" t="s">
        <v>95</v>
      </c>
      <c r="AT969" s="128" t="s">
        <v>71</v>
      </c>
      <c r="AU969" s="128" t="s">
        <v>72</v>
      </c>
      <c r="AY969" s="122" t="s">
        <v>157</v>
      </c>
      <c r="BK969" s="129">
        <f>BK970</f>
        <v>0</v>
      </c>
    </row>
    <row r="970" spans="2:65" s="11" customFormat="1" ht="22.9" customHeight="1">
      <c r="B970" s="121"/>
      <c r="D970" s="122" t="s">
        <v>71</v>
      </c>
      <c r="E970" s="130" t="s">
        <v>1866</v>
      </c>
      <c r="F970" s="130" t="s">
        <v>1867</v>
      </c>
      <c r="J970" s="131">
        <f>BK970</f>
        <v>0</v>
      </c>
      <c r="L970" s="121"/>
      <c r="M970" s="125"/>
      <c r="P970" s="126">
        <f>SUM(P971:P972)</f>
        <v>0</v>
      </c>
      <c r="R970" s="126">
        <f>SUM(R971:R972)</f>
        <v>0</v>
      </c>
      <c r="T970" s="127">
        <f>SUM(T971:T972)</f>
        <v>0</v>
      </c>
      <c r="AR970" s="122" t="s">
        <v>95</v>
      </c>
      <c r="AT970" s="128" t="s">
        <v>71</v>
      </c>
      <c r="AU970" s="128" t="s">
        <v>80</v>
      </c>
      <c r="AY970" s="122" t="s">
        <v>157</v>
      </c>
      <c r="BK970" s="129">
        <f>SUM(BK971:BK972)</f>
        <v>0</v>
      </c>
    </row>
    <row r="971" spans="2:65" s="1" customFormat="1" ht="16.399999999999999" customHeight="1">
      <c r="B971" s="132"/>
      <c r="C971" s="133" t="s">
        <v>1868</v>
      </c>
      <c r="D971" s="133" t="s">
        <v>160</v>
      </c>
      <c r="E971" s="134" t="s">
        <v>1869</v>
      </c>
      <c r="F971" s="135" t="s">
        <v>1870</v>
      </c>
      <c r="G971" s="136" t="s">
        <v>163</v>
      </c>
      <c r="H971" s="137">
        <v>1</v>
      </c>
      <c r="I971" s="901"/>
      <c r="J971" s="138">
        <f>ROUND(I971*H971,2)</f>
        <v>0</v>
      </c>
      <c r="K971" s="139"/>
      <c r="L971" s="28"/>
      <c r="M971" s="140" t="s">
        <v>1</v>
      </c>
      <c r="N971" s="141" t="s">
        <v>38</v>
      </c>
      <c r="O971" s="142">
        <v>0</v>
      </c>
      <c r="P971" s="142">
        <f>O971*H971</f>
        <v>0</v>
      </c>
      <c r="Q971" s="142">
        <v>0</v>
      </c>
      <c r="R971" s="142">
        <f>Q971*H971</f>
        <v>0</v>
      </c>
      <c r="S971" s="142">
        <v>0</v>
      </c>
      <c r="T971" s="143">
        <f>S971*H971</f>
        <v>0</v>
      </c>
      <c r="AR971" s="144" t="s">
        <v>927</v>
      </c>
      <c r="AT971" s="144" t="s">
        <v>160</v>
      </c>
      <c r="AU971" s="144" t="s">
        <v>88</v>
      </c>
      <c r="AY971" s="16" t="s">
        <v>157</v>
      </c>
      <c r="BE971" s="145">
        <f>IF(N971="základní",J971,0)</f>
        <v>0</v>
      </c>
      <c r="BF971" s="145">
        <f>IF(N971="snížená",J971,0)</f>
        <v>0</v>
      </c>
      <c r="BG971" s="145">
        <f>IF(N971="zákl. přenesená",J971,0)</f>
        <v>0</v>
      </c>
      <c r="BH971" s="145">
        <f>IF(N971="sníž. přenesená",J971,0)</f>
        <v>0</v>
      </c>
      <c r="BI971" s="145">
        <f>IF(N971="nulová",J971,0)</f>
        <v>0</v>
      </c>
      <c r="BJ971" s="16" t="s">
        <v>88</v>
      </c>
      <c r="BK971" s="145">
        <f>ROUND(I971*H971,2)</f>
        <v>0</v>
      </c>
      <c r="BL971" s="16" t="s">
        <v>927</v>
      </c>
      <c r="BM971" s="144" t="s">
        <v>1871</v>
      </c>
    </row>
    <row r="972" spans="2:65" s="1" customFormat="1" ht="18">
      <c r="B972" s="28"/>
      <c r="D972" s="154" t="s">
        <v>1574</v>
      </c>
      <c r="F972" s="188" t="s">
        <v>1872</v>
      </c>
      <c r="L972" s="28"/>
      <c r="M972" s="152"/>
      <c r="T972" s="52"/>
      <c r="AT972" s="16" t="s">
        <v>1574</v>
      </c>
      <c r="AU972" s="16" t="s">
        <v>88</v>
      </c>
    </row>
    <row r="973" spans="2:65" s="11" customFormat="1" ht="25.9" customHeight="1">
      <c r="B973" s="121"/>
      <c r="D973" s="122" t="s">
        <v>71</v>
      </c>
      <c r="E973" s="123" t="s">
        <v>207</v>
      </c>
      <c r="F973" s="123" t="s">
        <v>208</v>
      </c>
      <c r="J973" s="124">
        <f>BK973</f>
        <v>0</v>
      </c>
      <c r="L973" s="121"/>
      <c r="M973" s="125"/>
      <c r="P973" s="126">
        <f>P974</f>
        <v>0</v>
      </c>
      <c r="R973" s="126">
        <f>R974</f>
        <v>0</v>
      </c>
      <c r="T973" s="127">
        <f>T974</f>
        <v>0</v>
      </c>
      <c r="AR973" s="122" t="s">
        <v>164</v>
      </c>
      <c r="AT973" s="128" t="s">
        <v>71</v>
      </c>
      <c r="AU973" s="128" t="s">
        <v>72</v>
      </c>
      <c r="AY973" s="122" t="s">
        <v>157</v>
      </c>
      <c r="BK973" s="129">
        <f>BK974</f>
        <v>0</v>
      </c>
    </row>
    <row r="974" spans="2:65" s="1" customFormat="1" ht="23.5" customHeight="1">
      <c r="B974" s="132"/>
      <c r="C974" s="133" t="s">
        <v>1873</v>
      </c>
      <c r="D974" s="133" t="s">
        <v>160</v>
      </c>
      <c r="E974" s="134" t="s">
        <v>1874</v>
      </c>
      <c r="F974" s="135" t="s">
        <v>1875</v>
      </c>
      <c r="G974" s="136" t="s">
        <v>211</v>
      </c>
      <c r="H974" s="137">
        <v>80</v>
      </c>
      <c r="I974" s="901"/>
      <c r="J974" s="138">
        <f>ROUND(I974*H974,2)</f>
        <v>0</v>
      </c>
      <c r="K974" s="139"/>
      <c r="L974" s="28"/>
      <c r="M974" s="140" t="s">
        <v>1</v>
      </c>
      <c r="N974" s="141" t="s">
        <v>38</v>
      </c>
      <c r="O974" s="142">
        <v>0</v>
      </c>
      <c r="P974" s="142">
        <f>O974*H974</f>
        <v>0</v>
      </c>
      <c r="Q974" s="142">
        <v>0</v>
      </c>
      <c r="R974" s="142">
        <f>Q974*H974</f>
        <v>0</v>
      </c>
      <c r="S974" s="142">
        <v>0</v>
      </c>
      <c r="T974" s="143">
        <f>S974*H974</f>
        <v>0</v>
      </c>
      <c r="AR974" s="144" t="s">
        <v>212</v>
      </c>
      <c r="AT974" s="144" t="s">
        <v>160</v>
      </c>
      <c r="AU974" s="144" t="s">
        <v>80</v>
      </c>
      <c r="AY974" s="16" t="s">
        <v>157</v>
      </c>
      <c r="BE974" s="145">
        <f>IF(N974="základní",J974,0)</f>
        <v>0</v>
      </c>
      <c r="BF974" s="145">
        <f>IF(N974="snížená",J974,0)</f>
        <v>0</v>
      </c>
      <c r="BG974" s="145">
        <f>IF(N974="zákl. přenesená",J974,0)</f>
        <v>0</v>
      </c>
      <c r="BH974" s="145">
        <f>IF(N974="sníž. přenesená",J974,0)</f>
        <v>0</v>
      </c>
      <c r="BI974" s="145">
        <f>IF(N974="nulová",J974,0)</f>
        <v>0</v>
      </c>
      <c r="BJ974" s="16" t="s">
        <v>88</v>
      </c>
      <c r="BK974" s="145">
        <f>ROUND(I974*H974,2)</f>
        <v>0</v>
      </c>
      <c r="BL974" s="16" t="s">
        <v>212</v>
      </c>
      <c r="BM974" s="144" t="s">
        <v>1876</v>
      </c>
    </row>
    <row r="975" spans="2:65" s="11" customFormat="1" ht="25.9" customHeight="1">
      <c r="B975" s="121"/>
      <c r="D975" s="122" t="s">
        <v>71</v>
      </c>
      <c r="E975" s="123" t="s">
        <v>216</v>
      </c>
      <c r="F975" s="123" t="s">
        <v>217</v>
      </c>
      <c r="J975" s="124">
        <f>BK975</f>
        <v>0</v>
      </c>
      <c r="L975" s="121"/>
      <c r="M975" s="125"/>
      <c r="P975" s="126">
        <f>SUM(P976:P977)</f>
        <v>0</v>
      </c>
      <c r="R975" s="126">
        <f>SUM(R976:R977)</f>
        <v>0</v>
      </c>
      <c r="T975" s="127">
        <f>SUM(T976:T977)</f>
        <v>0</v>
      </c>
      <c r="AR975" s="122" t="s">
        <v>164</v>
      </c>
      <c r="AT975" s="128" t="s">
        <v>71</v>
      </c>
      <c r="AU975" s="128" t="s">
        <v>72</v>
      </c>
      <c r="AY975" s="122" t="s">
        <v>157</v>
      </c>
      <c r="BK975" s="129">
        <f>SUM(BK976:BK977)</f>
        <v>0</v>
      </c>
    </row>
    <row r="976" spans="2:65" s="1" customFormat="1" ht="16.399999999999999" customHeight="1">
      <c r="B976" s="132"/>
      <c r="C976" s="133" t="s">
        <v>1877</v>
      </c>
      <c r="D976" s="133" t="s">
        <v>160</v>
      </c>
      <c r="E976" s="134" t="s">
        <v>1878</v>
      </c>
      <c r="F976" s="135" t="s">
        <v>1879</v>
      </c>
      <c r="G976" s="136" t="s">
        <v>228</v>
      </c>
      <c r="H976" s="137">
        <v>8</v>
      </c>
      <c r="I976" s="901"/>
      <c r="J976" s="138">
        <f>ROUND(I976*H976,2)</f>
        <v>0</v>
      </c>
      <c r="K976" s="139"/>
      <c r="L976" s="28"/>
      <c r="M976" s="140" t="s">
        <v>1</v>
      </c>
      <c r="N976" s="141" t="s">
        <v>38</v>
      </c>
      <c r="O976" s="142">
        <v>0</v>
      </c>
      <c r="P976" s="142">
        <f>O976*H976</f>
        <v>0</v>
      </c>
      <c r="Q976" s="142">
        <v>0</v>
      </c>
      <c r="R976" s="142">
        <f>Q976*H976</f>
        <v>0</v>
      </c>
      <c r="S976" s="142">
        <v>0</v>
      </c>
      <c r="T976" s="143">
        <f>S976*H976</f>
        <v>0</v>
      </c>
      <c r="AR976" s="144" t="s">
        <v>221</v>
      </c>
      <c r="AT976" s="144" t="s">
        <v>160</v>
      </c>
      <c r="AU976" s="144" t="s">
        <v>80</v>
      </c>
      <c r="AY976" s="16" t="s">
        <v>157</v>
      </c>
      <c r="BE976" s="145">
        <f>IF(N976="základní",J976,0)</f>
        <v>0</v>
      </c>
      <c r="BF976" s="145">
        <f>IF(N976="snížená",J976,0)</f>
        <v>0</v>
      </c>
      <c r="BG976" s="145">
        <f>IF(N976="zákl. přenesená",J976,0)</f>
        <v>0</v>
      </c>
      <c r="BH976" s="145">
        <f>IF(N976="sníž. přenesená",J976,0)</f>
        <v>0</v>
      </c>
      <c r="BI976" s="145">
        <f>IF(N976="nulová",J976,0)</f>
        <v>0</v>
      </c>
      <c r="BJ976" s="16" t="s">
        <v>88</v>
      </c>
      <c r="BK976" s="145">
        <f>ROUND(I976*H976,2)</f>
        <v>0</v>
      </c>
      <c r="BL976" s="16" t="s">
        <v>221</v>
      </c>
      <c r="BM976" s="144" t="s">
        <v>1880</v>
      </c>
    </row>
    <row r="977" spans="2:47" s="1" customFormat="1" ht="81">
      <c r="B977" s="28"/>
      <c r="D977" s="154" t="s">
        <v>1574</v>
      </c>
      <c r="F977" s="188" t="s">
        <v>1881</v>
      </c>
      <c r="L977" s="28"/>
      <c r="M977" s="171"/>
      <c r="N977" s="172"/>
      <c r="O977" s="172"/>
      <c r="P977" s="172"/>
      <c r="Q977" s="172"/>
      <c r="R977" s="172"/>
      <c r="S977" s="172"/>
      <c r="T977" s="173"/>
      <c r="AT977" s="16" t="s">
        <v>1574</v>
      </c>
      <c r="AU977" s="16" t="s">
        <v>80</v>
      </c>
    </row>
    <row r="978" spans="2:47" s="1" customFormat="1" ht="7" customHeight="1">
      <c r="B978" s="40"/>
      <c r="C978" s="41"/>
      <c r="D978" s="41"/>
      <c r="E978" s="41"/>
      <c r="F978" s="41"/>
      <c r="G978" s="41"/>
      <c r="H978" s="41"/>
      <c r="I978" s="41"/>
      <c r="J978" s="41"/>
      <c r="K978" s="41"/>
      <c r="L978" s="28"/>
    </row>
  </sheetData>
  <autoFilter ref="C145:K977" xr:uid="{00000000-0009-0000-0000-000005000000}"/>
  <mergeCells count="11">
    <mergeCell ref="E138:H138"/>
    <mergeCell ref="E7:H7"/>
    <mergeCell ref="E9:H9"/>
    <mergeCell ref="E11:H11"/>
    <mergeCell ref="E29:H29"/>
    <mergeCell ref="E85:H85"/>
    <mergeCell ref="L2:V2"/>
    <mergeCell ref="E87:H87"/>
    <mergeCell ref="E89:H89"/>
    <mergeCell ref="E134:H134"/>
    <mergeCell ref="E136:H136"/>
  </mergeCells>
  <hyperlinks>
    <hyperlink ref="F150" r:id="rId1" xr:uid="{00000000-0004-0000-0500-000000000000}"/>
    <hyperlink ref="F155" r:id="rId2" xr:uid="{00000000-0004-0000-0500-000001000000}"/>
    <hyperlink ref="F159" r:id="rId3" xr:uid="{00000000-0004-0000-0500-000002000000}"/>
    <hyperlink ref="F179" r:id="rId4" xr:uid="{00000000-0004-0000-0500-000003000000}"/>
    <hyperlink ref="F184" r:id="rId5" xr:uid="{00000000-0004-0000-0500-000004000000}"/>
    <hyperlink ref="F190" r:id="rId6" xr:uid="{00000000-0004-0000-0500-000005000000}"/>
    <hyperlink ref="F192" r:id="rId7" xr:uid="{00000000-0004-0000-0500-000006000000}"/>
    <hyperlink ref="F194" r:id="rId8" xr:uid="{00000000-0004-0000-0500-000007000000}"/>
    <hyperlink ref="F196" r:id="rId9" xr:uid="{00000000-0004-0000-0500-000008000000}"/>
    <hyperlink ref="F199" r:id="rId10" xr:uid="{00000000-0004-0000-0500-000009000000}"/>
    <hyperlink ref="F203" r:id="rId11" xr:uid="{00000000-0004-0000-0500-00000A000000}"/>
    <hyperlink ref="F205" r:id="rId12" xr:uid="{00000000-0004-0000-0500-00000B000000}"/>
    <hyperlink ref="F207" r:id="rId13" xr:uid="{00000000-0004-0000-0500-00000C000000}"/>
    <hyperlink ref="F210" r:id="rId14" xr:uid="{00000000-0004-0000-0500-00000D000000}"/>
    <hyperlink ref="F214" r:id="rId15" xr:uid="{00000000-0004-0000-0500-00000E000000}"/>
    <hyperlink ref="F218" r:id="rId16" xr:uid="{00000000-0004-0000-0500-00000F000000}"/>
    <hyperlink ref="F221" r:id="rId17" xr:uid="{00000000-0004-0000-0500-000010000000}"/>
    <hyperlink ref="F224" r:id="rId18" xr:uid="{00000000-0004-0000-0500-000011000000}"/>
    <hyperlink ref="F226" r:id="rId19" xr:uid="{00000000-0004-0000-0500-000012000000}"/>
    <hyperlink ref="F231" r:id="rId20" xr:uid="{00000000-0004-0000-0500-000013000000}"/>
    <hyperlink ref="F233" r:id="rId21" xr:uid="{00000000-0004-0000-0500-000014000000}"/>
    <hyperlink ref="F238" r:id="rId22" xr:uid="{00000000-0004-0000-0500-000015000000}"/>
    <hyperlink ref="F242" r:id="rId23" xr:uid="{00000000-0004-0000-0500-000016000000}"/>
    <hyperlink ref="F244" r:id="rId24" xr:uid="{00000000-0004-0000-0500-000017000000}"/>
    <hyperlink ref="F247" r:id="rId25" xr:uid="{00000000-0004-0000-0500-000018000000}"/>
    <hyperlink ref="F263" r:id="rId26" xr:uid="{00000000-0004-0000-0500-000019000000}"/>
    <hyperlink ref="F269" r:id="rId27" xr:uid="{00000000-0004-0000-0500-00001A000000}"/>
    <hyperlink ref="F272" r:id="rId28" xr:uid="{00000000-0004-0000-0500-00001B000000}"/>
    <hyperlink ref="F276" r:id="rId29" xr:uid="{00000000-0004-0000-0500-00001C000000}"/>
    <hyperlink ref="F279" r:id="rId30" xr:uid="{00000000-0004-0000-0500-00001D000000}"/>
    <hyperlink ref="F281" r:id="rId31" xr:uid="{00000000-0004-0000-0500-00001E000000}"/>
    <hyperlink ref="F284" r:id="rId32" xr:uid="{00000000-0004-0000-0500-00001F000000}"/>
    <hyperlink ref="F289" r:id="rId33" xr:uid="{00000000-0004-0000-0500-000020000000}"/>
    <hyperlink ref="F293" r:id="rId34" xr:uid="{00000000-0004-0000-0500-000021000000}"/>
    <hyperlink ref="F296" r:id="rId35" xr:uid="{00000000-0004-0000-0500-000022000000}"/>
    <hyperlink ref="F300" r:id="rId36" xr:uid="{00000000-0004-0000-0500-000023000000}"/>
    <hyperlink ref="F304" r:id="rId37" xr:uid="{00000000-0004-0000-0500-000024000000}"/>
    <hyperlink ref="F308" r:id="rId38" xr:uid="{00000000-0004-0000-0500-000025000000}"/>
    <hyperlink ref="F311" r:id="rId39" xr:uid="{00000000-0004-0000-0500-000026000000}"/>
    <hyperlink ref="F313" r:id="rId40" xr:uid="{00000000-0004-0000-0500-000027000000}"/>
    <hyperlink ref="F316" r:id="rId41" xr:uid="{00000000-0004-0000-0500-000028000000}"/>
    <hyperlink ref="F326" r:id="rId42" xr:uid="{00000000-0004-0000-0500-000029000000}"/>
    <hyperlink ref="F335" r:id="rId43" xr:uid="{00000000-0004-0000-0500-00002A000000}"/>
    <hyperlink ref="F337" r:id="rId44" xr:uid="{00000000-0004-0000-0500-00002B000000}"/>
    <hyperlink ref="F342" r:id="rId45" xr:uid="{00000000-0004-0000-0500-00002C000000}"/>
    <hyperlink ref="F344" r:id="rId46" xr:uid="{00000000-0004-0000-0500-00002D000000}"/>
    <hyperlink ref="F356" r:id="rId47" xr:uid="{00000000-0004-0000-0500-00002E000000}"/>
    <hyperlink ref="F360" r:id="rId48" xr:uid="{00000000-0004-0000-0500-00002F000000}"/>
    <hyperlink ref="F363" r:id="rId49" xr:uid="{00000000-0004-0000-0500-000030000000}"/>
    <hyperlink ref="F369" r:id="rId50" xr:uid="{00000000-0004-0000-0500-000031000000}"/>
    <hyperlink ref="F371" r:id="rId51" xr:uid="{00000000-0004-0000-0500-000032000000}"/>
    <hyperlink ref="F374" r:id="rId52" xr:uid="{00000000-0004-0000-0500-000033000000}"/>
    <hyperlink ref="F377" r:id="rId53" xr:uid="{00000000-0004-0000-0500-000034000000}"/>
    <hyperlink ref="F379" r:id="rId54" xr:uid="{00000000-0004-0000-0500-000035000000}"/>
    <hyperlink ref="F383" r:id="rId55" xr:uid="{00000000-0004-0000-0500-000036000000}"/>
    <hyperlink ref="F385" r:id="rId56" xr:uid="{00000000-0004-0000-0500-000037000000}"/>
    <hyperlink ref="F390" r:id="rId57" xr:uid="{00000000-0004-0000-0500-000038000000}"/>
    <hyperlink ref="F396" r:id="rId58" xr:uid="{00000000-0004-0000-0500-000039000000}"/>
    <hyperlink ref="F399" r:id="rId59" xr:uid="{00000000-0004-0000-0500-00003A000000}"/>
    <hyperlink ref="F403" r:id="rId60" xr:uid="{00000000-0004-0000-0500-00003B000000}"/>
    <hyperlink ref="F405" r:id="rId61" xr:uid="{00000000-0004-0000-0500-00003C000000}"/>
    <hyperlink ref="F407" r:id="rId62" xr:uid="{00000000-0004-0000-0500-00003D000000}"/>
    <hyperlink ref="F410" r:id="rId63" xr:uid="{00000000-0004-0000-0500-00003E000000}"/>
    <hyperlink ref="F412" r:id="rId64" xr:uid="{00000000-0004-0000-0500-00003F000000}"/>
    <hyperlink ref="F420" r:id="rId65" xr:uid="{00000000-0004-0000-0500-000040000000}"/>
    <hyperlink ref="F439" r:id="rId66" xr:uid="{00000000-0004-0000-0500-000041000000}"/>
    <hyperlink ref="F447" r:id="rId67" xr:uid="{00000000-0004-0000-0500-000042000000}"/>
    <hyperlink ref="F459" r:id="rId68" xr:uid="{00000000-0004-0000-0500-000043000000}"/>
    <hyperlink ref="F477" r:id="rId69" xr:uid="{00000000-0004-0000-0500-000044000000}"/>
    <hyperlink ref="F481" r:id="rId70" xr:uid="{00000000-0004-0000-0500-000045000000}"/>
    <hyperlink ref="F489" r:id="rId71" xr:uid="{00000000-0004-0000-0500-000046000000}"/>
    <hyperlink ref="F492" r:id="rId72" xr:uid="{00000000-0004-0000-0500-000047000000}"/>
    <hyperlink ref="F499" r:id="rId73" xr:uid="{00000000-0004-0000-0500-000048000000}"/>
    <hyperlink ref="F504" r:id="rId74" xr:uid="{00000000-0004-0000-0500-000049000000}"/>
    <hyperlink ref="F507" r:id="rId75" xr:uid="{00000000-0004-0000-0500-00004A000000}"/>
    <hyperlink ref="F513" r:id="rId76" xr:uid="{00000000-0004-0000-0500-00004B000000}"/>
    <hyperlink ref="F515" r:id="rId77" xr:uid="{00000000-0004-0000-0500-00004C000000}"/>
    <hyperlink ref="F521" r:id="rId78" xr:uid="{00000000-0004-0000-0500-00004D000000}"/>
    <hyperlink ref="F524" r:id="rId79" xr:uid="{00000000-0004-0000-0500-00004E000000}"/>
    <hyperlink ref="F527" r:id="rId80" xr:uid="{00000000-0004-0000-0500-00004F000000}"/>
    <hyperlink ref="F530" r:id="rId81" xr:uid="{00000000-0004-0000-0500-000050000000}"/>
    <hyperlink ref="F535" r:id="rId82" xr:uid="{00000000-0004-0000-0500-000051000000}"/>
    <hyperlink ref="F539" r:id="rId83" xr:uid="{00000000-0004-0000-0500-000052000000}"/>
    <hyperlink ref="F542" r:id="rId84" xr:uid="{00000000-0004-0000-0500-000053000000}"/>
    <hyperlink ref="F545" r:id="rId85" xr:uid="{00000000-0004-0000-0500-000054000000}"/>
    <hyperlink ref="F548" r:id="rId86" xr:uid="{00000000-0004-0000-0500-000055000000}"/>
    <hyperlink ref="F551" r:id="rId87" xr:uid="{00000000-0004-0000-0500-000056000000}"/>
    <hyperlink ref="F554" r:id="rId88" xr:uid="{00000000-0004-0000-0500-000057000000}"/>
    <hyperlink ref="F559" r:id="rId89" xr:uid="{00000000-0004-0000-0500-000058000000}"/>
    <hyperlink ref="F562" r:id="rId90" xr:uid="{00000000-0004-0000-0500-000059000000}"/>
    <hyperlink ref="F570" r:id="rId91" xr:uid="{00000000-0004-0000-0500-00005A000000}"/>
    <hyperlink ref="F573" r:id="rId92" xr:uid="{00000000-0004-0000-0500-00005B000000}"/>
    <hyperlink ref="F575" r:id="rId93" xr:uid="{00000000-0004-0000-0500-00005C000000}"/>
    <hyperlink ref="F580" r:id="rId94" xr:uid="{00000000-0004-0000-0500-00005D000000}"/>
    <hyperlink ref="F585" r:id="rId95" xr:uid="{00000000-0004-0000-0500-00005E000000}"/>
    <hyperlink ref="F588" r:id="rId96" xr:uid="{00000000-0004-0000-0500-00005F000000}"/>
    <hyperlink ref="F592" r:id="rId97" xr:uid="{00000000-0004-0000-0500-000060000000}"/>
    <hyperlink ref="F596" r:id="rId98" xr:uid="{00000000-0004-0000-0500-000061000000}"/>
    <hyperlink ref="F605" r:id="rId99" xr:uid="{00000000-0004-0000-0500-000062000000}"/>
    <hyperlink ref="F610" r:id="rId100" xr:uid="{00000000-0004-0000-0500-000063000000}"/>
    <hyperlink ref="F618" r:id="rId101" xr:uid="{00000000-0004-0000-0500-000064000000}"/>
    <hyperlink ref="F621" r:id="rId102" xr:uid="{00000000-0004-0000-0500-000065000000}"/>
    <hyperlink ref="F626" r:id="rId103" xr:uid="{00000000-0004-0000-0500-000066000000}"/>
    <hyperlink ref="F638" r:id="rId104" xr:uid="{00000000-0004-0000-0500-000067000000}"/>
    <hyperlink ref="F641" r:id="rId105" xr:uid="{00000000-0004-0000-0500-000068000000}"/>
    <hyperlink ref="F645" r:id="rId106" xr:uid="{00000000-0004-0000-0500-000069000000}"/>
    <hyperlink ref="F650" r:id="rId107" xr:uid="{00000000-0004-0000-0500-00006A000000}"/>
    <hyperlink ref="F655" r:id="rId108" xr:uid="{00000000-0004-0000-0500-00006B000000}"/>
    <hyperlink ref="F663" r:id="rId109" xr:uid="{00000000-0004-0000-0500-00006C000000}"/>
    <hyperlink ref="F666" r:id="rId110" xr:uid="{00000000-0004-0000-0500-00006D000000}"/>
    <hyperlink ref="F671" r:id="rId111" xr:uid="{00000000-0004-0000-0500-00006E000000}"/>
    <hyperlink ref="F676" r:id="rId112" xr:uid="{00000000-0004-0000-0500-00006F000000}"/>
    <hyperlink ref="F682" r:id="rId113" xr:uid="{00000000-0004-0000-0500-000070000000}"/>
    <hyperlink ref="F686" r:id="rId114" xr:uid="{00000000-0004-0000-0500-000071000000}"/>
    <hyperlink ref="F692" r:id="rId115" xr:uid="{00000000-0004-0000-0500-000072000000}"/>
    <hyperlink ref="F698" r:id="rId116" xr:uid="{00000000-0004-0000-0500-000073000000}"/>
    <hyperlink ref="F703" r:id="rId117" xr:uid="{00000000-0004-0000-0500-000074000000}"/>
    <hyperlink ref="F708" r:id="rId118" xr:uid="{00000000-0004-0000-0500-000075000000}"/>
    <hyperlink ref="F711" r:id="rId119" xr:uid="{00000000-0004-0000-0500-000076000000}"/>
    <hyperlink ref="F717" r:id="rId120" xr:uid="{00000000-0004-0000-0500-000077000000}"/>
    <hyperlink ref="F723" r:id="rId121" xr:uid="{00000000-0004-0000-0500-000078000000}"/>
    <hyperlink ref="F730" r:id="rId122" xr:uid="{00000000-0004-0000-0500-000079000000}"/>
    <hyperlink ref="F733" r:id="rId123" xr:uid="{00000000-0004-0000-0500-00007A000000}"/>
    <hyperlink ref="F736" r:id="rId124" xr:uid="{00000000-0004-0000-0500-00007B000000}"/>
    <hyperlink ref="F738" r:id="rId125" xr:uid="{00000000-0004-0000-0500-00007C000000}"/>
    <hyperlink ref="F740" r:id="rId126" xr:uid="{00000000-0004-0000-0500-00007D000000}"/>
    <hyperlink ref="F742" r:id="rId127" xr:uid="{00000000-0004-0000-0500-00007E000000}"/>
    <hyperlink ref="F745" r:id="rId128" xr:uid="{00000000-0004-0000-0500-00007F000000}"/>
    <hyperlink ref="F747" r:id="rId129" xr:uid="{00000000-0004-0000-0500-000080000000}"/>
    <hyperlink ref="F749" r:id="rId130" xr:uid="{00000000-0004-0000-0500-000081000000}"/>
    <hyperlink ref="F752" r:id="rId131" xr:uid="{00000000-0004-0000-0500-000082000000}"/>
    <hyperlink ref="F755" r:id="rId132" xr:uid="{00000000-0004-0000-0500-000083000000}"/>
    <hyperlink ref="F758" r:id="rId133" xr:uid="{00000000-0004-0000-0500-000084000000}"/>
    <hyperlink ref="F762" r:id="rId134" xr:uid="{00000000-0004-0000-0500-000085000000}"/>
    <hyperlink ref="F765" r:id="rId135" xr:uid="{00000000-0004-0000-0500-000086000000}"/>
    <hyperlink ref="F768" r:id="rId136" xr:uid="{00000000-0004-0000-0500-000087000000}"/>
    <hyperlink ref="F771" r:id="rId137" xr:uid="{00000000-0004-0000-0500-000088000000}"/>
    <hyperlink ref="F777" r:id="rId138" xr:uid="{00000000-0004-0000-0500-000089000000}"/>
    <hyperlink ref="F780" r:id="rId139" xr:uid="{00000000-0004-0000-0500-00008A000000}"/>
    <hyperlink ref="F791" r:id="rId140" xr:uid="{00000000-0004-0000-0500-00008B000000}"/>
    <hyperlink ref="F798" r:id="rId141" xr:uid="{00000000-0004-0000-0500-00008C000000}"/>
    <hyperlink ref="F805" r:id="rId142" xr:uid="{00000000-0004-0000-0500-00008D000000}"/>
    <hyperlink ref="F814" r:id="rId143" xr:uid="{00000000-0004-0000-0500-00008E000000}"/>
    <hyperlink ref="F821" r:id="rId144" xr:uid="{00000000-0004-0000-0500-00008F000000}"/>
    <hyperlink ref="F826" r:id="rId145" xr:uid="{00000000-0004-0000-0500-000090000000}"/>
    <hyperlink ref="F833" r:id="rId146" xr:uid="{00000000-0004-0000-0500-000091000000}"/>
    <hyperlink ref="F836" r:id="rId147" xr:uid="{00000000-0004-0000-0500-000092000000}"/>
    <hyperlink ref="F846" r:id="rId148" xr:uid="{00000000-0004-0000-0500-000093000000}"/>
    <hyperlink ref="F855" r:id="rId149" xr:uid="{00000000-0004-0000-0500-000094000000}"/>
    <hyperlink ref="F874" r:id="rId150" xr:uid="{00000000-0004-0000-0500-000095000000}"/>
    <hyperlink ref="F877" r:id="rId151" xr:uid="{00000000-0004-0000-0500-000096000000}"/>
    <hyperlink ref="F880" r:id="rId152" xr:uid="{00000000-0004-0000-0500-000097000000}"/>
    <hyperlink ref="F883" r:id="rId153" xr:uid="{00000000-0004-0000-0500-000098000000}"/>
    <hyperlink ref="F896" r:id="rId154" xr:uid="{00000000-0004-0000-0500-000099000000}"/>
    <hyperlink ref="F912" r:id="rId155" xr:uid="{00000000-0004-0000-0500-00009A000000}"/>
    <hyperlink ref="F915" r:id="rId156" xr:uid="{00000000-0004-0000-0500-00009B000000}"/>
    <hyperlink ref="F918" r:id="rId157" xr:uid="{00000000-0004-0000-0500-00009C000000}"/>
    <hyperlink ref="F921" r:id="rId158" xr:uid="{00000000-0004-0000-0500-00009D000000}"/>
    <hyperlink ref="F928" r:id="rId159" xr:uid="{00000000-0004-0000-0500-00009E000000}"/>
    <hyperlink ref="F930" r:id="rId160" xr:uid="{00000000-0004-0000-0500-00009F000000}"/>
    <hyperlink ref="F932" r:id="rId161" xr:uid="{00000000-0004-0000-0500-0000A0000000}"/>
    <hyperlink ref="F934" r:id="rId162" xr:uid="{00000000-0004-0000-0500-0000A1000000}"/>
    <hyperlink ref="F938" r:id="rId163" xr:uid="{00000000-0004-0000-0500-0000A2000000}"/>
    <hyperlink ref="F943" r:id="rId164" xr:uid="{00000000-0004-0000-0500-0000A3000000}"/>
    <hyperlink ref="F946" r:id="rId165" xr:uid="{00000000-0004-0000-0500-0000A4000000}"/>
    <hyperlink ref="F949" r:id="rId166" xr:uid="{00000000-0004-0000-0500-0000A5000000}"/>
    <hyperlink ref="F952" r:id="rId167" xr:uid="{00000000-0004-0000-0500-0000A6000000}"/>
    <hyperlink ref="F960" r:id="rId168" xr:uid="{00000000-0004-0000-0500-0000A7000000}"/>
    <hyperlink ref="F964" r:id="rId169" xr:uid="{00000000-0004-0000-0500-0000A8000000}"/>
    <hyperlink ref="F967" r:id="rId170" xr:uid="{00000000-0004-0000-0500-0000A9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7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4BFF6-C539-42FE-9C14-1C014CAC8F29}">
  <sheetPr codeName="List3">
    <pageSetUpPr fitToPage="1"/>
  </sheetPr>
  <dimension ref="B2:BM138"/>
  <sheetViews>
    <sheetView showGridLines="0" zoomScaleNormal="100" workbookViewId="0">
      <selection activeCell="F2" sqref="F2"/>
    </sheetView>
  </sheetViews>
  <sheetFormatPr defaultRowHeight="10"/>
  <cols>
    <col min="1" max="1" width="8.33203125" customWidth="1"/>
    <col min="2" max="2" width="1.1093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1" width="22.33203125" customWidth="1"/>
    <col min="12" max="12" width="9.33203125" customWidth="1"/>
    <col min="13" max="13" width="10.77734375" hidden="1" customWidth="1"/>
    <col min="14" max="14" width="9.33203125" hidden="1" customWidth="1"/>
    <col min="15" max="20" width="14.109375" hidden="1" customWidth="1"/>
    <col min="21" max="21" width="16.33203125"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 min="257" max="257" width="8.33203125" customWidth="1"/>
    <col min="258" max="258" width="1.109375" customWidth="1"/>
    <col min="259" max="259" width="4.109375" customWidth="1"/>
    <col min="260" max="260" width="4.33203125" customWidth="1"/>
    <col min="261" max="261" width="17.109375" customWidth="1"/>
    <col min="262" max="262" width="50.77734375" customWidth="1"/>
    <col min="263" max="263" width="7.44140625" customWidth="1"/>
    <col min="264" max="264" width="14" customWidth="1"/>
    <col min="265" max="265" width="15.77734375" customWidth="1"/>
    <col min="266" max="267" width="22.33203125" customWidth="1"/>
    <col min="269" max="277" width="0" hidden="1" customWidth="1"/>
    <col min="278" max="278" width="12.33203125" customWidth="1"/>
    <col min="279" max="279" width="16.33203125" customWidth="1"/>
    <col min="280" max="280" width="12.33203125" customWidth="1"/>
    <col min="281" max="281" width="15" customWidth="1"/>
    <col min="282" max="282" width="11" customWidth="1"/>
    <col min="283" max="283" width="15" customWidth="1"/>
    <col min="284" max="284" width="16.33203125" customWidth="1"/>
    <col min="285" max="285" width="11" customWidth="1"/>
    <col min="286" max="286" width="15" customWidth="1"/>
    <col min="287" max="287" width="16.33203125" customWidth="1"/>
    <col min="300" max="321" width="0" hidden="1" customWidth="1"/>
    <col min="513" max="513" width="8.33203125" customWidth="1"/>
    <col min="514" max="514" width="1.109375" customWidth="1"/>
    <col min="515" max="515" width="4.109375" customWidth="1"/>
    <col min="516" max="516" width="4.33203125" customWidth="1"/>
    <col min="517" max="517" width="17.109375" customWidth="1"/>
    <col min="518" max="518" width="50.77734375" customWidth="1"/>
    <col min="519" max="519" width="7.44140625" customWidth="1"/>
    <col min="520" max="520" width="14" customWidth="1"/>
    <col min="521" max="521" width="15.77734375" customWidth="1"/>
    <col min="522" max="523" width="22.33203125" customWidth="1"/>
    <col min="525" max="533" width="0" hidden="1" customWidth="1"/>
    <col min="534" max="534" width="12.33203125" customWidth="1"/>
    <col min="535" max="535" width="16.33203125" customWidth="1"/>
    <col min="536" max="536" width="12.33203125" customWidth="1"/>
    <col min="537" max="537" width="15" customWidth="1"/>
    <col min="538" max="538" width="11" customWidth="1"/>
    <col min="539" max="539" width="15" customWidth="1"/>
    <col min="540" max="540" width="16.33203125" customWidth="1"/>
    <col min="541" max="541" width="11" customWidth="1"/>
    <col min="542" max="542" width="15" customWidth="1"/>
    <col min="543" max="543" width="16.33203125" customWidth="1"/>
    <col min="556" max="577" width="0" hidden="1" customWidth="1"/>
    <col min="769" max="769" width="8.33203125" customWidth="1"/>
    <col min="770" max="770" width="1.109375" customWidth="1"/>
    <col min="771" max="771" width="4.109375" customWidth="1"/>
    <col min="772" max="772" width="4.33203125" customWidth="1"/>
    <col min="773" max="773" width="17.109375" customWidth="1"/>
    <col min="774" max="774" width="50.77734375" customWidth="1"/>
    <col min="775" max="775" width="7.44140625" customWidth="1"/>
    <col min="776" max="776" width="14" customWidth="1"/>
    <col min="777" max="777" width="15.77734375" customWidth="1"/>
    <col min="778" max="779" width="22.33203125" customWidth="1"/>
    <col min="781" max="789" width="0" hidden="1" customWidth="1"/>
    <col min="790" max="790" width="12.33203125" customWidth="1"/>
    <col min="791" max="791" width="16.33203125" customWidth="1"/>
    <col min="792" max="792" width="12.33203125" customWidth="1"/>
    <col min="793" max="793" width="15" customWidth="1"/>
    <col min="794" max="794" width="11" customWidth="1"/>
    <col min="795" max="795" width="15" customWidth="1"/>
    <col min="796" max="796" width="16.33203125" customWidth="1"/>
    <col min="797" max="797" width="11" customWidth="1"/>
    <col min="798" max="798" width="15" customWidth="1"/>
    <col min="799" max="799" width="16.33203125" customWidth="1"/>
    <col min="812" max="833" width="0" hidden="1" customWidth="1"/>
    <col min="1025" max="1025" width="8.33203125" customWidth="1"/>
    <col min="1026" max="1026" width="1.109375" customWidth="1"/>
    <col min="1027" max="1027" width="4.109375" customWidth="1"/>
    <col min="1028" max="1028" width="4.33203125" customWidth="1"/>
    <col min="1029" max="1029" width="17.109375" customWidth="1"/>
    <col min="1030" max="1030" width="50.77734375" customWidth="1"/>
    <col min="1031" max="1031" width="7.44140625" customWidth="1"/>
    <col min="1032" max="1032" width="14" customWidth="1"/>
    <col min="1033" max="1033" width="15.77734375" customWidth="1"/>
    <col min="1034" max="1035" width="22.33203125" customWidth="1"/>
    <col min="1037" max="1045" width="0" hidden="1" customWidth="1"/>
    <col min="1046" max="1046" width="12.33203125" customWidth="1"/>
    <col min="1047" max="1047" width="16.33203125" customWidth="1"/>
    <col min="1048" max="1048" width="12.33203125" customWidth="1"/>
    <col min="1049" max="1049" width="15" customWidth="1"/>
    <col min="1050" max="1050" width="11" customWidth="1"/>
    <col min="1051" max="1051" width="15" customWidth="1"/>
    <col min="1052" max="1052" width="16.33203125" customWidth="1"/>
    <col min="1053" max="1053" width="11" customWidth="1"/>
    <col min="1054" max="1054" width="15" customWidth="1"/>
    <col min="1055" max="1055" width="16.33203125" customWidth="1"/>
    <col min="1068" max="1089" width="0" hidden="1" customWidth="1"/>
    <col min="1281" max="1281" width="8.33203125" customWidth="1"/>
    <col min="1282" max="1282" width="1.109375" customWidth="1"/>
    <col min="1283" max="1283" width="4.109375" customWidth="1"/>
    <col min="1284" max="1284" width="4.33203125" customWidth="1"/>
    <col min="1285" max="1285" width="17.109375" customWidth="1"/>
    <col min="1286" max="1286" width="50.77734375" customWidth="1"/>
    <col min="1287" max="1287" width="7.44140625" customWidth="1"/>
    <col min="1288" max="1288" width="14" customWidth="1"/>
    <col min="1289" max="1289" width="15.77734375" customWidth="1"/>
    <col min="1290" max="1291" width="22.33203125" customWidth="1"/>
    <col min="1293" max="1301" width="0" hidden="1" customWidth="1"/>
    <col min="1302" max="1302" width="12.33203125" customWidth="1"/>
    <col min="1303" max="1303" width="16.33203125" customWidth="1"/>
    <col min="1304" max="1304" width="12.33203125" customWidth="1"/>
    <col min="1305" max="1305" width="15" customWidth="1"/>
    <col min="1306" max="1306" width="11" customWidth="1"/>
    <col min="1307" max="1307" width="15" customWidth="1"/>
    <col min="1308" max="1308" width="16.33203125" customWidth="1"/>
    <col min="1309" max="1309" width="11" customWidth="1"/>
    <col min="1310" max="1310" width="15" customWidth="1"/>
    <col min="1311" max="1311" width="16.33203125" customWidth="1"/>
    <col min="1324" max="1345" width="0" hidden="1" customWidth="1"/>
    <col min="1537" max="1537" width="8.33203125" customWidth="1"/>
    <col min="1538" max="1538" width="1.109375" customWidth="1"/>
    <col min="1539" max="1539" width="4.109375" customWidth="1"/>
    <col min="1540" max="1540" width="4.33203125" customWidth="1"/>
    <col min="1541" max="1541" width="17.109375" customWidth="1"/>
    <col min="1542" max="1542" width="50.77734375" customWidth="1"/>
    <col min="1543" max="1543" width="7.44140625" customWidth="1"/>
    <col min="1544" max="1544" width="14" customWidth="1"/>
    <col min="1545" max="1545" width="15.77734375" customWidth="1"/>
    <col min="1546" max="1547" width="22.33203125" customWidth="1"/>
    <col min="1549" max="1557" width="0" hidden="1" customWidth="1"/>
    <col min="1558" max="1558" width="12.33203125" customWidth="1"/>
    <col min="1559" max="1559" width="16.33203125" customWidth="1"/>
    <col min="1560" max="1560" width="12.33203125" customWidth="1"/>
    <col min="1561" max="1561" width="15" customWidth="1"/>
    <col min="1562" max="1562" width="11" customWidth="1"/>
    <col min="1563" max="1563" width="15" customWidth="1"/>
    <col min="1564" max="1564" width="16.33203125" customWidth="1"/>
    <col min="1565" max="1565" width="11" customWidth="1"/>
    <col min="1566" max="1566" width="15" customWidth="1"/>
    <col min="1567" max="1567" width="16.33203125" customWidth="1"/>
    <col min="1580" max="1601" width="0" hidden="1" customWidth="1"/>
    <col min="1793" max="1793" width="8.33203125" customWidth="1"/>
    <col min="1794" max="1794" width="1.109375" customWidth="1"/>
    <col min="1795" max="1795" width="4.109375" customWidth="1"/>
    <col min="1796" max="1796" width="4.33203125" customWidth="1"/>
    <col min="1797" max="1797" width="17.109375" customWidth="1"/>
    <col min="1798" max="1798" width="50.77734375" customWidth="1"/>
    <col min="1799" max="1799" width="7.44140625" customWidth="1"/>
    <col min="1800" max="1800" width="14" customWidth="1"/>
    <col min="1801" max="1801" width="15.77734375" customWidth="1"/>
    <col min="1802" max="1803" width="22.33203125" customWidth="1"/>
    <col min="1805" max="1813" width="0" hidden="1" customWidth="1"/>
    <col min="1814" max="1814" width="12.33203125" customWidth="1"/>
    <col min="1815" max="1815" width="16.33203125" customWidth="1"/>
    <col min="1816" max="1816" width="12.33203125" customWidth="1"/>
    <col min="1817" max="1817" width="15" customWidth="1"/>
    <col min="1818" max="1818" width="11" customWidth="1"/>
    <col min="1819" max="1819" width="15" customWidth="1"/>
    <col min="1820" max="1820" width="16.33203125" customWidth="1"/>
    <col min="1821" max="1821" width="11" customWidth="1"/>
    <col min="1822" max="1822" width="15" customWidth="1"/>
    <col min="1823" max="1823" width="16.33203125" customWidth="1"/>
    <col min="1836" max="1857" width="0" hidden="1" customWidth="1"/>
    <col min="2049" max="2049" width="8.33203125" customWidth="1"/>
    <col min="2050" max="2050" width="1.109375" customWidth="1"/>
    <col min="2051" max="2051" width="4.109375" customWidth="1"/>
    <col min="2052" max="2052" width="4.33203125" customWidth="1"/>
    <col min="2053" max="2053" width="17.109375" customWidth="1"/>
    <col min="2054" max="2054" width="50.77734375" customWidth="1"/>
    <col min="2055" max="2055" width="7.44140625" customWidth="1"/>
    <col min="2056" max="2056" width="14" customWidth="1"/>
    <col min="2057" max="2057" width="15.77734375" customWidth="1"/>
    <col min="2058" max="2059" width="22.33203125" customWidth="1"/>
    <col min="2061" max="2069" width="0" hidden="1" customWidth="1"/>
    <col min="2070" max="2070" width="12.33203125" customWidth="1"/>
    <col min="2071" max="2071" width="16.33203125" customWidth="1"/>
    <col min="2072" max="2072" width="12.33203125" customWidth="1"/>
    <col min="2073" max="2073" width="15" customWidth="1"/>
    <col min="2074" max="2074" width="11" customWidth="1"/>
    <col min="2075" max="2075" width="15" customWidth="1"/>
    <col min="2076" max="2076" width="16.33203125" customWidth="1"/>
    <col min="2077" max="2077" width="11" customWidth="1"/>
    <col min="2078" max="2078" width="15" customWidth="1"/>
    <col min="2079" max="2079" width="16.33203125" customWidth="1"/>
    <col min="2092" max="2113" width="0" hidden="1" customWidth="1"/>
    <col min="2305" max="2305" width="8.33203125" customWidth="1"/>
    <col min="2306" max="2306" width="1.109375" customWidth="1"/>
    <col min="2307" max="2307" width="4.109375" customWidth="1"/>
    <col min="2308" max="2308" width="4.33203125" customWidth="1"/>
    <col min="2309" max="2309" width="17.109375" customWidth="1"/>
    <col min="2310" max="2310" width="50.77734375" customWidth="1"/>
    <col min="2311" max="2311" width="7.44140625" customWidth="1"/>
    <col min="2312" max="2312" width="14" customWidth="1"/>
    <col min="2313" max="2313" width="15.77734375" customWidth="1"/>
    <col min="2314" max="2315" width="22.33203125" customWidth="1"/>
    <col min="2317" max="2325" width="0" hidden="1" customWidth="1"/>
    <col min="2326" max="2326" width="12.33203125" customWidth="1"/>
    <col min="2327" max="2327" width="16.33203125" customWidth="1"/>
    <col min="2328" max="2328" width="12.33203125" customWidth="1"/>
    <col min="2329" max="2329" width="15" customWidth="1"/>
    <col min="2330" max="2330" width="11" customWidth="1"/>
    <col min="2331" max="2331" width="15" customWidth="1"/>
    <col min="2332" max="2332" width="16.33203125" customWidth="1"/>
    <col min="2333" max="2333" width="11" customWidth="1"/>
    <col min="2334" max="2334" width="15" customWidth="1"/>
    <col min="2335" max="2335" width="16.33203125" customWidth="1"/>
    <col min="2348" max="2369" width="0" hidden="1" customWidth="1"/>
    <col min="2561" max="2561" width="8.33203125" customWidth="1"/>
    <col min="2562" max="2562" width="1.109375" customWidth="1"/>
    <col min="2563" max="2563" width="4.109375" customWidth="1"/>
    <col min="2564" max="2564" width="4.33203125" customWidth="1"/>
    <col min="2565" max="2565" width="17.109375" customWidth="1"/>
    <col min="2566" max="2566" width="50.77734375" customWidth="1"/>
    <col min="2567" max="2567" width="7.44140625" customWidth="1"/>
    <col min="2568" max="2568" width="14" customWidth="1"/>
    <col min="2569" max="2569" width="15.77734375" customWidth="1"/>
    <col min="2570" max="2571" width="22.33203125" customWidth="1"/>
    <col min="2573" max="2581" width="0" hidden="1" customWidth="1"/>
    <col min="2582" max="2582" width="12.33203125" customWidth="1"/>
    <col min="2583" max="2583" width="16.33203125" customWidth="1"/>
    <col min="2584" max="2584" width="12.33203125" customWidth="1"/>
    <col min="2585" max="2585" width="15" customWidth="1"/>
    <col min="2586" max="2586" width="11" customWidth="1"/>
    <col min="2587" max="2587" width="15" customWidth="1"/>
    <col min="2588" max="2588" width="16.33203125" customWidth="1"/>
    <col min="2589" max="2589" width="11" customWidth="1"/>
    <col min="2590" max="2590" width="15" customWidth="1"/>
    <col min="2591" max="2591" width="16.33203125" customWidth="1"/>
    <col min="2604" max="2625" width="0" hidden="1" customWidth="1"/>
    <col min="2817" max="2817" width="8.33203125" customWidth="1"/>
    <col min="2818" max="2818" width="1.109375" customWidth="1"/>
    <col min="2819" max="2819" width="4.109375" customWidth="1"/>
    <col min="2820" max="2820" width="4.33203125" customWidth="1"/>
    <col min="2821" max="2821" width="17.109375" customWidth="1"/>
    <col min="2822" max="2822" width="50.77734375" customWidth="1"/>
    <col min="2823" max="2823" width="7.44140625" customWidth="1"/>
    <col min="2824" max="2824" width="14" customWidth="1"/>
    <col min="2825" max="2825" width="15.77734375" customWidth="1"/>
    <col min="2826" max="2827" width="22.33203125" customWidth="1"/>
    <col min="2829" max="2837" width="0" hidden="1" customWidth="1"/>
    <col min="2838" max="2838" width="12.33203125" customWidth="1"/>
    <col min="2839" max="2839" width="16.33203125" customWidth="1"/>
    <col min="2840" max="2840" width="12.33203125" customWidth="1"/>
    <col min="2841" max="2841" width="15" customWidth="1"/>
    <col min="2842" max="2842" width="11" customWidth="1"/>
    <col min="2843" max="2843" width="15" customWidth="1"/>
    <col min="2844" max="2844" width="16.33203125" customWidth="1"/>
    <col min="2845" max="2845" width="11" customWidth="1"/>
    <col min="2846" max="2846" width="15" customWidth="1"/>
    <col min="2847" max="2847" width="16.33203125" customWidth="1"/>
    <col min="2860" max="2881" width="0" hidden="1" customWidth="1"/>
    <col min="3073" max="3073" width="8.33203125" customWidth="1"/>
    <col min="3074" max="3074" width="1.109375" customWidth="1"/>
    <col min="3075" max="3075" width="4.109375" customWidth="1"/>
    <col min="3076" max="3076" width="4.33203125" customWidth="1"/>
    <col min="3077" max="3077" width="17.109375" customWidth="1"/>
    <col min="3078" max="3078" width="50.77734375" customWidth="1"/>
    <col min="3079" max="3079" width="7.44140625" customWidth="1"/>
    <col min="3080" max="3080" width="14" customWidth="1"/>
    <col min="3081" max="3081" width="15.77734375" customWidth="1"/>
    <col min="3082" max="3083" width="22.33203125" customWidth="1"/>
    <col min="3085" max="3093" width="0" hidden="1" customWidth="1"/>
    <col min="3094" max="3094" width="12.33203125" customWidth="1"/>
    <col min="3095" max="3095" width="16.33203125" customWidth="1"/>
    <col min="3096" max="3096" width="12.33203125" customWidth="1"/>
    <col min="3097" max="3097" width="15" customWidth="1"/>
    <col min="3098" max="3098" width="11" customWidth="1"/>
    <col min="3099" max="3099" width="15" customWidth="1"/>
    <col min="3100" max="3100" width="16.33203125" customWidth="1"/>
    <col min="3101" max="3101" width="11" customWidth="1"/>
    <col min="3102" max="3102" width="15" customWidth="1"/>
    <col min="3103" max="3103" width="16.33203125" customWidth="1"/>
    <col min="3116" max="3137" width="0" hidden="1" customWidth="1"/>
    <col min="3329" max="3329" width="8.33203125" customWidth="1"/>
    <col min="3330" max="3330" width="1.109375" customWidth="1"/>
    <col min="3331" max="3331" width="4.109375" customWidth="1"/>
    <col min="3332" max="3332" width="4.33203125" customWidth="1"/>
    <col min="3333" max="3333" width="17.109375" customWidth="1"/>
    <col min="3334" max="3334" width="50.77734375" customWidth="1"/>
    <col min="3335" max="3335" width="7.44140625" customWidth="1"/>
    <col min="3336" max="3336" width="14" customWidth="1"/>
    <col min="3337" max="3337" width="15.77734375" customWidth="1"/>
    <col min="3338" max="3339" width="22.33203125" customWidth="1"/>
    <col min="3341" max="3349" width="0" hidden="1" customWidth="1"/>
    <col min="3350" max="3350" width="12.33203125" customWidth="1"/>
    <col min="3351" max="3351" width="16.33203125" customWidth="1"/>
    <col min="3352" max="3352" width="12.33203125" customWidth="1"/>
    <col min="3353" max="3353" width="15" customWidth="1"/>
    <col min="3354" max="3354" width="11" customWidth="1"/>
    <col min="3355" max="3355" width="15" customWidth="1"/>
    <col min="3356" max="3356" width="16.33203125" customWidth="1"/>
    <col min="3357" max="3357" width="11" customWidth="1"/>
    <col min="3358" max="3358" width="15" customWidth="1"/>
    <col min="3359" max="3359" width="16.33203125" customWidth="1"/>
    <col min="3372" max="3393" width="0" hidden="1" customWidth="1"/>
    <col min="3585" max="3585" width="8.33203125" customWidth="1"/>
    <col min="3586" max="3586" width="1.109375" customWidth="1"/>
    <col min="3587" max="3587" width="4.109375" customWidth="1"/>
    <col min="3588" max="3588" width="4.33203125" customWidth="1"/>
    <col min="3589" max="3589" width="17.109375" customWidth="1"/>
    <col min="3590" max="3590" width="50.77734375" customWidth="1"/>
    <col min="3591" max="3591" width="7.44140625" customWidth="1"/>
    <col min="3592" max="3592" width="14" customWidth="1"/>
    <col min="3593" max="3593" width="15.77734375" customWidth="1"/>
    <col min="3594" max="3595" width="22.33203125" customWidth="1"/>
    <col min="3597" max="3605" width="0" hidden="1" customWidth="1"/>
    <col min="3606" max="3606" width="12.33203125" customWidth="1"/>
    <col min="3607" max="3607" width="16.33203125" customWidth="1"/>
    <col min="3608" max="3608" width="12.33203125" customWidth="1"/>
    <col min="3609" max="3609" width="15" customWidth="1"/>
    <col min="3610" max="3610" width="11" customWidth="1"/>
    <col min="3611" max="3611" width="15" customWidth="1"/>
    <col min="3612" max="3612" width="16.33203125" customWidth="1"/>
    <col min="3613" max="3613" width="11" customWidth="1"/>
    <col min="3614" max="3614" width="15" customWidth="1"/>
    <col min="3615" max="3615" width="16.33203125" customWidth="1"/>
    <col min="3628" max="3649" width="0" hidden="1" customWidth="1"/>
    <col min="3841" max="3841" width="8.33203125" customWidth="1"/>
    <col min="3842" max="3842" width="1.109375" customWidth="1"/>
    <col min="3843" max="3843" width="4.109375" customWidth="1"/>
    <col min="3844" max="3844" width="4.33203125" customWidth="1"/>
    <col min="3845" max="3845" width="17.109375" customWidth="1"/>
    <col min="3846" max="3846" width="50.77734375" customWidth="1"/>
    <col min="3847" max="3847" width="7.44140625" customWidth="1"/>
    <col min="3848" max="3848" width="14" customWidth="1"/>
    <col min="3849" max="3849" width="15.77734375" customWidth="1"/>
    <col min="3850" max="3851" width="22.33203125" customWidth="1"/>
    <col min="3853" max="3861" width="0" hidden="1" customWidth="1"/>
    <col min="3862" max="3862" width="12.33203125" customWidth="1"/>
    <col min="3863" max="3863" width="16.33203125" customWidth="1"/>
    <col min="3864" max="3864" width="12.33203125" customWidth="1"/>
    <col min="3865" max="3865" width="15" customWidth="1"/>
    <col min="3866" max="3866" width="11" customWidth="1"/>
    <col min="3867" max="3867" width="15" customWidth="1"/>
    <col min="3868" max="3868" width="16.33203125" customWidth="1"/>
    <col min="3869" max="3869" width="11" customWidth="1"/>
    <col min="3870" max="3870" width="15" customWidth="1"/>
    <col min="3871" max="3871" width="16.33203125" customWidth="1"/>
    <col min="3884" max="3905" width="0" hidden="1" customWidth="1"/>
    <col min="4097" max="4097" width="8.33203125" customWidth="1"/>
    <col min="4098" max="4098" width="1.109375" customWidth="1"/>
    <col min="4099" max="4099" width="4.109375" customWidth="1"/>
    <col min="4100" max="4100" width="4.33203125" customWidth="1"/>
    <col min="4101" max="4101" width="17.109375" customWidth="1"/>
    <col min="4102" max="4102" width="50.77734375" customWidth="1"/>
    <col min="4103" max="4103" width="7.44140625" customWidth="1"/>
    <col min="4104" max="4104" width="14" customWidth="1"/>
    <col min="4105" max="4105" width="15.77734375" customWidth="1"/>
    <col min="4106" max="4107" width="22.33203125" customWidth="1"/>
    <col min="4109" max="4117" width="0" hidden="1" customWidth="1"/>
    <col min="4118" max="4118" width="12.33203125" customWidth="1"/>
    <col min="4119" max="4119" width="16.33203125" customWidth="1"/>
    <col min="4120" max="4120" width="12.33203125" customWidth="1"/>
    <col min="4121" max="4121" width="15" customWidth="1"/>
    <col min="4122" max="4122" width="11" customWidth="1"/>
    <col min="4123" max="4123" width="15" customWidth="1"/>
    <col min="4124" max="4124" width="16.33203125" customWidth="1"/>
    <col min="4125" max="4125" width="11" customWidth="1"/>
    <col min="4126" max="4126" width="15" customWidth="1"/>
    <col min="4127" max="4127" width="16.33203125" customWidth="1"/>
    <col min="4140" max="4161" width="0" hidden="1" customWidth="1"/>
    <col min="4353" max="4353" width="8.33203125" customWidth="1"/>
    <col min="4354" max="4354" width="1.109375" customWidth="1"/>
    <col min="4355" max="4355" width="4.109375" customWidth="1"/>
    <col min="4356" max="4356" width="4.33203125" customWidth="1"/>
    <col min="4357" max="4357" width="17.109375" customWidth="1"/>
    <col min="4358" max="4358" width="50.77734375" customWidth="1"/>
    <col min="4359" max="4359" width="7.44140625" customWidth="1"/>
    <col min="4360" max="4360" width="14" customWidth="1"/>
    <col min="4361" max="4361" width="15.77734375" customWidth="1"/>
    <col min="4362" max="4363" width="22.33203125" customWidth="1"/>
    <col min="4365" max="4373" width="0" hidden="1" customWidth="1"/>
    <col min="4374" max="4374" width="12.33203125" customWidth="1"/>
    <col min="4375" max="4375" width="16.33203125" customWidth="1"/>
    <col min="4376" max="4376" width="12.33203125" customWidth="1"/>
    <col min="4377" max="4377" width="15" customWidth="1"/>
    <col min="4378" max="4378" width="11" customWidth="1"/>
    <col min="4379" max="4379" width="15" customWidth="1"/>
    <col min="4380" max="4380" width="16.33203125" customWidth="1"/>
    <col min="4381" max="4381" width="11" customWidth="1"/>
    <col min="4382" max="4382" width="15" customWidth="1"/>
    <col min="4383" max="4383" width="16.33203125" customWidth="1"/>
    <col min="4396" max="4417" width="0" hidden="1" customWidth="1"/>
    <col min="4609" max="4609" width="8.33203125" customWidth="1"/>
    <col min="4610" max="4610" width="1.109375" customWidth="1"/>
    <col min="4611" max="4611" width="4.109375" customWidth="1"/>
    <col min="4612" max="4612" width="4.33203125" customWidth="1"/>
    <col min="4613" max="4613" width="17.109375" customWidth="1"/>
    <col min="4614" max="4614" width="50.77734375" customWidth="1"/>
    <col min="4615" max="4615" width="7.44140625" customWidth="1"/>
    <col min="4616" max="4616" width="14" customWidth="1"/>
    <col min="4617" max="4617" width="15.77734375" customWidth="1"/>
    <col min="4618" max="4619" width="22.33203125" customWidth="1"/>
    <col min="4621" max="4629" width="0" hidden="1" customWidth="1"/>
    <col min="4630" max="4630" width="12.33203125" customWidth="1"/>
    <col min="4631" max="4631" width="16.33203125" customWidth="1"/>
    <col min="4632" max="4632" width="12.33203125" customWidth="1"/>
    <col min="4633" max="4633" width="15" customWidth="1"/>
    <col min="4634" max="4634" width="11" customWidth="1"/>
    <col min="4635" max="4635" width="15" customWidth="1"/>
    <col min="4636" max="4636" width="16.33203125" customWidth="1"/>
    <col min="4637" max="4637" width="11" customWidth="1"/>
    <col min="4638" max="4638" width="15" customWidth="1"/>
    <col min="4639" max="4639" width="16.33203125" customWidth="1"/>
    <col min="4652" max="4673" width="0" hidden="1" customWidth="1"/>
    <col min="4865" max="4865" width="8.33203125" customWidth="1"/>
    <col min="4866" max="4866" width="1.109375" customWidth="1"/>
    <col min="4867" max="4867" width="4.109375" customWidth="1"/>
    <col min="4868" max="4868" width="4.33203125" customWidth="1"/>
    <col min="4869" max="4869" width="17.109375" customWidth="1"/>
    <col min="4870" max="4870" width="50.77734375" customWidth="1"/>
    <col min="4871" max="4871" width="7.44140625" customWidth="1"/>
    <col min="4872" max="4872" width="14" customWidth="1"/>
    <col min="4873" max="4873" width="15.77734375" customWidth="1"/>
    <col min="4874" max="4875" width="22.33203125" customWidth="1"/>
    <col min="4877" max="4885" width="0" hidden="1" customWidth="1"/>
    <col min="4886" max="4886" width="12.33203125" customWidth="1"/>
    <col min="4887" max="4887" width="16.33203125" customWidth="1"/>
    <col min="4888" max="4888" width="12.33203125" customWidth="1"/>
    <col min="4889" max="4889" width="15" customWidth="1"/>
    <col min="4890" max="4890" width="11" customWidth="1"/>
    <col min="4891" max="4891" width="15" customWidth="1"/>
    <col min="4892" max="4892" width="16.33203125" customWidth="1"/>
    <col min="4893" max="4893" width="11" customWidth="1"/>
    <col min="4894" max="4894" width="15" customWidth="1"/>
    <col min="4895" max="4895" width="16.33203125" customWidth="1"/>
    <col min="4908" max="4929" width="0" hidden="1" customWidth="1"/>
    <col min="5121" max="5121" width="8.33203125" customWidth="1"/>
    <col min="5122" max="5122" width="1.109375" customWidth="1"/>
    <col min="5123" max="5123" width="4.109375" customWidth="1"/>
    <col min="5124" max="5124" width="4.33203125" customWidth="1"/>
    <col min="5125" max="5125" width="17.109375" customWidth="1"/>
    <col min="5126" max="5126" width="50.77734375" customWidth="1"/>
    <col min="5127" max="5127" width="7.44140625" customWidth="1"/>
    <col min="5128" max="5128" width="14" customWidth="1"/>
    <col min="5129" max="5129" width="15.77734375" customWidth="1"/>
    <col min="5130" max="5131" width="22.33203125" customWidth="1"/>
    <col min="5133" max="5141" width="0" hidden="1" customWidth="1"/>
    <col min="5142" max="5142" width="12.33203125" customWidth="1"/>
    <col min="5143" max="5143" width="16.33203125" customWidth="1"/>
    <col min="5144" max="5144" width="12.33203125" customWidth="1"/>
    <col min="5145" max="5145" width="15" customWidth="1"/>
    <col min="5146" max="5146" width="11" customWidth="1"/>
    <col min="5147" max="5147" width="15" customWidth="1"/>
    <col min="5148" max="5148" width="16.33203125" customWidth="1"/>
    <col min="5149" max="5149" width="11" customWidth="1"/>
    <col min="5150" max="5150" width="15" customWidth="1"/>
    <col min="5151" max="5151" width="16.33203125" customWidth="1"/>
    <col min="5164" max="5185" width="0" hidden="1" customWidth="1"/>
    <col min="5377" max="5377" width="8.33203125" customWidth="1"/>
    <col min="5378" max="5378" width="1.109375" customWidth="1"/>
    <col min="5379" max="5379" width="4.109375" customWidth="1"/>
    <col min="5380" max="5380" width="4.33203125" customWidth="1"/>
    <col min="5381" max="5381" width="17.109375" customWidth="1"/>
    <col min="5382" max="5382" width="50.77734375" customWidth="1"/>
    <col min="5383" max="5383" width="7.44140625" customWidth="1"/>
    <col min="5384" max="5384" width="14" customWidth="1"/>
    <col min="5385" max="5385" width="15.77734375" customWidth="1"/>
    <col min="5386" max="5387" width="22.33203125" customWidth="1"/>
    <col min="5389" max="5397" width="0" hidden="1" customWidth="1"/>
    <col min="5398" max="5398" width="12.33203125" customWidth="1"/>
    <col min="5399" max="5399" width="16.33203125" customWidth="1"/>
    <col min="5400" max="5400" width="12.33203125" customWidth="1"/>
    <col min="5401" max="5401" width="15" customWidth="1"/>
    <col min="5402" max="5402" width="11" customWidth="1"/>
    <col min="5403" max="5403" width="15" customWidth="1"/>
    <col min="5404" max="5404" width="16.33203125" customWidth="1"/>
    <col min="5405" max="5405" width="11" customWidth="1"/>
    <col min="5406" max="5406" width="15" customWidth="1"/>
    <col min="5407" max="5407" width="16.33203125" customWidth="1"/>
    <col min="5420" max="5441" width="0" hidden="1" customWidth="1"/>
    <col min="5633" max="5633" width="8.33203125" customWidth="1"/>
    <col min="5634" max="5634" width="1.109375" customWidth="1"/>
    <col min="5635" max="5635" width="4.109375" customWidth="1"/>
    <col min="5636" max="5636" width="4.33203125" customWidth="1"/>
    <col min="5637" max="5637" width="17.109375" customWidth="1"/>
    <col min="5638" max="5638" width="50.77734375" customWidth="1"/>
    <col min="5639" max="5639" width="7.44140625" customWidth="1"/>
    <col min="5640" max="5640" width="14" customWidth="1"/>
    <col min="5641" max="5641" width="15.77734375" customWidth="1"/>
    <col min="5642" max="5643" width="22.33203125" customWidth="1"/>
    <col min="5645" max="5653" width="0" hidden="1" customWidth="1"/>
    <col min="5654" max="5654" width="12.33203125" customWidth="1"/>
    <col min="5655" max="5655" width="16.33203125" customWidth="1"/>
    <col min="5656" max="5656" width="12.33203125" customWidth="1"/>
    <col min="5657" max="5657" width="15" customWidth="1"/>
    <col min="5658" max="5658" width="11" customWidth="1"/>
    <col min="5659" max="5659" width="15" customWidth="1"/>
    <col min="5660" max="5660" width="16.33203125" customWidth="1"/>
    <col min="5661" max="5661" width="11" customWidth="1"/>
    <col min="5662" max="5662" width="15" customWidth="1"/>
    <col min="5663" max="5663" width="16.33203125" customWidth="1"/>
    <col min="5676" max="5697" width="0" hidden="1" customWidth="1"/>
    <col min="5889" max="5889" width="8.33203125" customWidth="1"/>
    <col min="5890" max="5890" width="1.109375" customWidth="1"/>
    <col min="5891" max="5891" width="4.109375" customWidth="1"/>
    <col min="5892" max="5892" width="4.33203125" customWidth="1"/>
    <col min="5893" max="5893" width="17.109375" customWidth="1"/>
    <col min="5894" max="5894" width="50.77734375" customWidth="1"/>
    <col min="5895" max="5895" width="7.44140625" customWidth="1"/>
    <col min="5896" max="5896" width="14" customWidth="1"/>
    <col min="5897" max="5897" width="15.77734375" customWidth="1"/>
    <col min="5898" max="5899" width="22.33203125" customWidth="1"/>
    <col min="5901" max="5909" width="0" hidden="1" customWidth="1"/>
    <col min="5910" max="5910" width="12.33203125" customWidth="1"/>
    <col min="5911" max="5911" width="16.33203125" customWidth="1"/>
    <col min="5912" max="5912" width="12.33203125" customWidth="1"/>
    <col min="5913" max="5913" width="15" customWidth="1"/>
    <col min="5914" max="5914" width="11" customWidth="1"/>
    <col min="5915" max="5915" width="15" customWidth="1"/>
    <col min="5916" max="5916" width="16.33203125" customWidth="1"/>
    <col min="5917" max="5917" width="11" customWidth="1"/>
    <col min="5918" max="5918" width="15" customWidth="1"/>
    <col min="5919" max="5919" width="16.33203125" customWidth="1"/>
    <col min="5932" max="5953" width="0" hidden="1" customWidth="1"/>
    <col min="6145" max="6145" width="8.33203125" customWidth="1"/>
    <col min="6146" max="6146" width="1.109375" customWidth="1"/>
    <col min="6147" max="6147" width="4.109375" customWidth="1"/>
    <col min="6148" max="6148" width="4.33203125" customWidth="1"/>
    <col min="6149" max="6149" width="17.109375" customWidth="1"/>
    <col min="6150" max="6150" width="50.77734375" customWidth="1"/>
    <col min="6151" max="6151" width="7.44140625" customWidth="1"/>
    <col min="6152" max="6152" width="14" customWidth="1"/>
    <col min="6153" max="6153" width="15.77734375" customWidth="1"/>
    <col min="6154" max="6155" width="22.33203125" customWidth="1"/>
    <col min="6157" max="6165" width="0" hidden="1" customWidth="1"/>
    <col min="6166" max="6166" width="12.33203125" customWidth="1"/>
    <col min="6167" max="6167" width="16.33203125" customWidth="1"/>
    <col min="6168" max="6168" width="12.33203125" customWidth="1"/>
    <col min="6169" max="6169" width="15" customWidth="1"/>
    <col min="6170" max="6170" width="11" customWidth="1"/>
    <col min="6171" max="6171" width="15" customWidth="1"/>
    <col min="6172" max="6172" width="16.33203125" customWidth="1"/>
    <col min="6173" max="6173" width="11" customWidth="1"/>
    <col min="6174" max="6174" width="15" customWidth="1"/>
    <col min="6175" max="6175" width="16.33203125" customWidth="1"/>
    <col min="6188" max="6209" width="0" hidden="1" customWidth="1"/>
    <col min="6401" max="6401" width="8.33203125" customWidth="1"/>
    <col min="6402" max="6402" width="1.109375" customWidth="1"/>
    <col min="6403" max="6403" width="4.109375" customWidth="1"/>
    <col min="6404" max="6404" width="4.33203125" customWidth="1"/>
    <col min="6405" max="6405" width="17.109375" customWidth="1"/>
    <col min="6406" max="6406" width="50.77734375" customWidth="1"/>
    <col min="6407" max="6407" width="7.44140625" customWidth="1"/>
    <col min="6408" max="6408" width="14" customWidth="1"/>
    <col min="6409" max="6409" width="15.77734375" customWidth="1"/>
    <col min="6410" max="6411" width="22.33203125" customWidth="1"/>
    <col min="6413" max="6421" width="0" hidden="1" customWidth="1"/>
    <col min="6422" max="6422" width="12.33203125" customWidth="1"/>
    <col min="6423" max="6423" width="16.33203125" customWidth="1"/>
    <col min="6424" max="6424" width="12.33203125" customWidth="1"/>
    <col min="6425" max="6425" width="15" customWidth="1"/>
    <col min="6426" max="6426" width="11" customWidth="1"/>
    <col min="6427" max="6427" width="15" customWidth="1"/>
    <col min="6428" max="6428" width="16.33203125" customWidth="1"/>
    <col min="6429" max="6429" width="11" customWidth="1"/>
    <col min="6430" max="6430" width="15" customWidth="1"/>
    <col min="6431" max="6431" width="16.33203125" customWidth="1"/>
    <col min="6444" max="6465" width="0" hidden="1" customWidth="1"/>
    <col min="6657" max="6657" width="8.33203125" customWidth="1"/>
    <col min="6658" max="6658" width="1.109375" customWidth="1"/>
    <col min="6659" max="6659" width="4.109375" customWidth="1"/>
    <col min="6660" max="6660" width="4.33203125" customWidth="1"/>
    <col min="6661" max="6661" width="17.109375" customWidth="1"/>
    <col min="6662" max="6662" width="50.77734375" customWidth="1"/>
    <col min="6663" max="6663" width="7.44140625" customWidth="1"/>
    <col min="6664" max="6664" width="14" customWidth="1"/>
    <col min="6665" max="6665" width="15.77734375" customWidth="1"/>
    <col min="6666" max="6667" width="22.33203125" customWidth="1"/>
    <col min="6669" max="6677" width="0" hidden="1" customWidth="1"/>
    <col min="6678" max="6678" width="12.33203125" customWidth="1"/>
    <col min="6679" max="6679" width="16.33203125" customWidth="1"/>
    <col min="6680" max="6680" width="12.33203125" customWidth="1"/>
    <col min="6681" max="6681" width="15" customWidth="1"/>
    <col min="6682" max="6682" width="11" customWidth="1"/>
    <col min="6683" max="6683" width="15" customWidth="1"/>
    <col min="6684" max="6684" width="16.33203125" customWidth="1"/>
    <col min="6685" max="6685" width="11" customWidth="1"/>
    <col min="6686" max="6686" width="15" customWidth="1"/>
    <col min="6687" max="6687" width="16.33203125" customWidth="1"/>
    <col min="6700" max="6721" width="0" hidden="1" customWidth="1"/>
    <col min="6913" max="6913" width="8.33203125" customWidth="1"/>
    <col min="6914" max="6914" width="1.109375" customWidth="1"/>
    <col min="6915" max="6915" width="4.109375" customWidth="1"/>
    <col min="6916" max="6916" width="4.33203125" customWidth="1"/>
    <col min="6917" max="6917" width="17.109375" customWidth="1"/>
    <col min="6918" max="6918" width="50.77734375" customWidth="1"/>
    <col min="6919" max="6919" width="7.44140625" customWidth="1"/>
    <col min="6920" max="6920" width="14" customWidth="1"/>
    <col min="6921" max="6921" width="15.77734375" customWidth="1"/>
    <col min="6922" max="6923" width="22.33203125" customWidth="1"/>
    <col min="6925" max="6933" width="0" hidden="1" customWidth="1"/>
    <col min="6934" max="6934" width="12.33203125" customWidth="1"/>
    <col min="6935" max="6935" width="16.33203125" customWidth="1"/>
    <col min="6936" max="6936" width="12.33203125" customWidth="1"/>
    <col min="6937" max="6937" width="15" customWidth="1"/>
    <col min="6938" max="6938" width="11" customWidth="1"/>
    <col min="6939" max="6939" width="15" customWidth="1"/>
    <col min="6940" max="6940" width="16.33203125" customWidth="1"/>
    <col min="6941" max="6941" width="11" customWidth="1"/>
    <col min="6942" max="6942" width="15" customWidth="1"/>
    <col min="6943" max="6943" width="16.33203125" customWidth="1"/>
    <col min="6956" max="6977" width="0" hidden="1" customWidth="1"/>
    <col min="7169" max="7169" width="8.33203125" customWidth="1"/>
    <col min="7170" max="7170" width="1.109375" customWidth="1"/>
    <col min="7171" max="7171" width="4.109375" customWidth="1"/>
    <col min="7172" max="7172" width="4.33203125" customWidth="1"/>
    <col min="7173" max="7173" width="17.109375" customWidth="1"/>
    <col min="7174" max="7174" width="50.77734375" customWidth="1"/>
    <col min="7175" max="7175" width="7.44140625" customWidth="1"/>
    <col min="7176" max="7176" width="14" customWidth="1"/>
    <col min="7177" max="7177" width="15.77734375" customWidth="1"/>
    <col min="7178" max="7179" width="22.33203125" customWidth="1"/>
    <col min="7181" max="7189" width="0" hidden="1" customWidth="1"/>
    <col min="7190" max="7190" width="12.33203125" customWidth="1"/>
    <col min="7191" max="7191" width="16.33203125" customWidth="1"/>
    <col min="7192" max="7192" width="12.33203125" customWidth="1"/>
    <col min="7193" max="7193" width="15" customWidth="1"/>
    <col min="7194" max="7194" width="11" customWidth="1"/>
    <col min="7195" max="7195" width="15" customWidth="1"/>
    <col min="7196" max="7196" width="16.33203125" customWidth="1"/>
    <col min="7197" max="7197" width="11" customWidth="1"/>
    <col min="7198" max="7198" width="15" customWidth="1"/>
    <col min="7199" max="7199" width="16.33203125" customWidth="1"/>
    <col min="7212" max="7233" width="0" hidden="1" customWidth="1"/>
    <col min="7425" max="7425" width="8.33203125" customWidth="1"/>
    <col min="7426" max="7426" width="1.109375" customWidth="1"/>
    <col min="7427" max="7427" width="4.109375" customWidth="1"/>
    <col min="7428" max="7428" width="4.33203125" customWidth="1"/>
    <col min="7429" max="7429" width="17.109375" customWidth="1"/>
    <col min="7430" max="7430" width="50.77734375" customWidth="1"/>
    <col min="7431" max="7431" width="7.44140625" customWidth="1"/>
    <col min="7432" max="7432" width="14" customWidth="1"/>
    <col min="7433" max="7433" width="15.77734375" customWidth="1"/>
    <col min="7434" max="7435" width="22.33203125" customWidth="1"/>
    <col min="7437" max="7445" width="0" hidden="1" customWidth="1"/>
    <col min="7446" max="7446" width="12.33203125" customWidth="1"/>
    <col min="7447" max="7447" width="16.33203125" customWidth="1"/>
    <col min="7448" max="7448" width="12.33203125" customWidth="1"/>
    <col min="7449" max="7449" width="15" customWidth="1"/>
    <col min="7450" max="7450" width="11" customWidth="1"/>
    <col min="7451" max="7451" width="15" customWidth="1"/>
    <col min="7452" max="7452" width="16.33203125" customWidth="1"/>
    <col min="7453" max="7453" width="11" customWidth="1"/>
    <col min="7454" max="7454" width="15" customWidth="1"/>
    <col min="7455" max="7455" width="16.33203125" customWidth="1"/>
    <col min="7468" max="7489" width="0" hidden="1" customWidth="1"/>
    <col min="7681" max="7681" width="8.33203125" customWidth="1"/>
    <col min="7682" max="7682" width="1.109375" customWidth="1"/>
    <col min="7683" max="7683" width="4.109375" customWidth="1"/>
    <col min="7684" max="7684" width="4.33203125" customWidth="1"/>
    <col min="7685" max="7685" width="17.109375" customWidth="1"/>
    <col min="7686" max="7686" width="50.77734375" customWidth="1"/>
    <col min="7687" max="7687" width="7.44140625" customWidth="1"/>
    <col min="7688" max="7688" width="14" customWidth="1"/>
    <col min="7689" max="7689" width="15.77734375" customWidth="1"/>
    <col min="7690" max="7691" width="22.33203125" customWidth="1"/>
    <col min="7693" max="7701" width="0" hidden="1" customWidth="1"/>
    <col min="7702" max="7702" width="12.33203125" customWidth="1"/>
    <col min="7703" max="7703" width="16.33203125" customWidth="1"/>
    <col min="7704" max="7704" width="12.33203125" customWidth="1"/>
    <col min="7705" max="7705" width="15" customWidth="1"/>
    <col min="7706" max="7706" width="11" customWidth="1"/>
    <col min="7707" max="7707" width="15" customWidth="1"/>
    <col min="7708" max="7708" width="16.33203125" customWidth="1"/>
    <col min="7709" max="7709" width="11" customWidth="1"/>
    <col min="7710" max="7710" width="15" customWidth="1"/>
    <col min="7711" max="7711" width="16.33203125" customWidth="1"/>
    <col min="7724" max="7745" width="0" hidden="1" customWidth="1"/>
    <col min="7937" max="7937" width="8.33203125" customWidth="1"/>
    <col min="7938" max="7938" width="1.109375" customWidth="1"/>
    <col min="7939" max="7939" width="4.109375" customWidth="1"/>
    <col min="7940" max="7940" width="4.33203125" customWidth="1"/>
    <col min="7941" max="7941" width="17.109375" customWidth="1"/>
    <col min="7942" max="7942" width="50.77734375" customWidth="1"/>
    <col min="7943" max="7943" width="7.44140625" customWidth="1"/>
    <col min="7944" max="7944" width="14" customWidth="1"/>
    <col min="7945" max="7945" width="15.77734375" customWidth="1"/>
    <col min="7946" max="7947" width="22.33203125" customWidth="1"/>
    <col min="7949" max="7957" width="0" hidden="1" customWidth="1"/>
    <col min="7958" max="7958" width="12.33203125" customWidth="1"/>
    <col min="7959" max="7959" width="16.33203125" customWidth="1"/>
    <col min="7960" max="7960" width="12.33203125" customWidth="1"/>
    <col min="7961" max="7961" width="15" customWidth="1"/>
    <col min="7962" max="7962" width="11" customWidth="1"/>
    <col min="7963" max="7963" width="15" customWidth="1"/>
    <col min="7964" max="7964" width="16.33203125" customWidth="1"/>
    <col min="7965" max="7965" width="11" customWidth="1"/>
    <col min="7966" max="7966" width="15" customWidth="1"/>
    <col min="7967" max="7967" width="16.33203125" customWidth="1"/>
    <col min="7980" max="8001" width="0" hidden="1" customWidth="1"/>
    <col min="8193" max="8193" width="8.33203125" customWidth="1"/>
    <col min="8194" max="8194" width="1.109375" customWidth="1"/>
    <col min="8195" max="8195" width="4.109375" customWidth="1"/>
    <col min="8196" max="8196" width="4.33203125" customWidth="1"/>
    <col min="8197" max="8197" width="17.109375" customWidth="1"/>
    <col min="8198" max="8198" width="50.77734375" customWidth="1"/>
    <col min="8199" max="8199" width="7.44140625" customWidth="1"/>
    <col min="8200" max="8200" width="14" customWidth="1"/>
    <col min="8201" max="8201" width="15.77734375" customWidth="1"/>
    <col min="8202" max="8203" width="22.33203125" customWidth="1"/>
    <col min="8205" max="8213" width="0" hidden="1" customWidth="1"/>
    <col min="8214" max="8214" width="12.33203125" customWidth="1"/>
    <col min="8215" max="8215" width="16.33203125" customWidth="1"/>
    <col min="8216" max="8216" width="12.33203125" customWidth="1"/>
    <col min="8217" max="8217" width="15" customWidth="1"/>
    <col min="8218" max="8218" width="11" customWidth="1"/>
    <col min="8219" max="8219" width="15" customWidth="1"/>
    <col min="8220" max="8220" width="16.33203125" customWidth="1"/>
    <col min="8221" max="8221" width="11" customWidth="1"/>
    <col min="8222" max="8222" width="15" customWidth="1"/>
    <col min="8223" max="8223" width="16.33203125" customWidth="1"/>
    <col min="8236" max="8257" width="0" hidden="1" customWidth="1"/>
    <col min="8449" max="8449" width="8.33203125" customWidth="1"/>
    <col min="8450" max="8450" width="1.109375" customWidth="1"/>
    <col min="8451" max="8451" width="4.109375" customWidth="1"/>
    <col min="8452" max="8452" width="4.33203125" customWidth="1"/>
    <col min="8453" max="8453" width="17.109375" customWidth="1"/>
    <col min="8454" max="8454" width="50.77734375" customWidth="1"/>
    <col min="8455" max="8455" width="7.44140625" customWidth="1"/>
    <col min="8456" max="8456" width="14" customWidth="1"/>
    <col min="8457" max="8457" width="15.77734375" customWidth="1"/>
    <col min="8458" max="8459" width="22.33203125" customWidth="1"/>
    <col min="8461" max="8469" width="0" hidden="1" customWidth="1"/>
    <col min="8470" max="8470" width="12.33203125" customWidth="1"/>
    <col min="8471" max="8471" width="16.33203125" customWidth="1"/>
    <col min="8472" max="8472" width="12.33203125" customWidth="1"/>
    <col min="8473" max="8473" width="15" customWidth="1"/>
    <col min="8474" max="8474" width="11" customWidth="1"/>
    <col min="8475" max="8475" width="15" customWidth="1"/>
    <col min="8476" max="8476" width="16.33203125" customWidth="1"/>
    <col min="8477" max="8477" width="11" customWidth="1"/>
    <col min="8478" max="8478" width="15" customWidth="1"/>
    <col min="8479" max="8479" width="16.33203125" customWidth="1"/>
    <col min="8492" max="8513" width="0" hidden="1" customWidth="1"/>
    <col min="8705" max="8705" width="8.33203125" customWidth="1"/>
    <col min="8706" max="8706" width="1.109375" customWidth="1"/>
    <col min="8707" max="8707" width="4.109375" customWidth="1"/>
    <col min="8708" max="8708" width="4.33203125" customWidth="1"/>
    <col min="8709" max="8709" width="17.109375" customWidth="1"/>
    <col min="8710" max="8710" width="50.77734375" customWidth="1"/>
    <col min="8711" max="8711" width="7.44140625" customWidth="1"/>
    <col min="8712" max="8712" width="14" customWidth="1"/>
    <col min="8713" max="8713" width="15.77734375" customWidth="1"/>
    <col min="8714" max="8715" width="22.33203125" customWidth="1"/>
    <col min="8717" max="8725" width="0" hidden="1" customWidth="1"/>
    <col min="8726" max="8726" width="12.33203125" customWidth="1"/>
    <col min="8727" max="8727" width="16.33203125" customWidth="1"/>
    <col min="8728" max="8728" width="12.33203125" customWidth="1"/>
    <col min="8729" max="8729" width="15" customWidth="1"/>
    <col min="8730" max="8730" width="11" customWidth="1"/>
    <col min="8731" max="8731" width="15" customWidth="1"/>
    <col min="8732" max="8732" width="16.33203125" customWidth="1"/>
    <col min="8733" max="8733" width="11" customWidth="1"/>
    <col min="8734" max="8734" width="15" customWidth="1"/>
    <col min="8735" max="8735" width="16.33203125" customWidth="1"/>
    <col min="8748" max="8769" width="0" hidden="1" customWidth="1"/>
    <col min="8961" max="8961" width="8.33203125" customWidth="1"/>
    <col min="8962" max="8962" width="1.109375" customWidth="1"/>
    <col min="8963" max="8963" width="4.109375" customWidth="1"/>
    <col min="8964" max="8964" width="4.33203125" customWidth="1"/>
    <col min="8965" max="8965" width="17.109375" customWidth="1"/>
    <col min="8966" max="8966" width="50.77734375" customWidth="1"/>
    <col min="8967" max="8967" width="7.44140625" customWidth="1"/>
    <col min="8968" max="8968" width="14" customWidth="1"/>
    <col min="8969" max="8969" width="15.77734375" customWidth="1"/>
    <col min="8970" max="8971" width="22.33203125" customWidth="1"/>
    <col min="8973" max="8981" width="0" hidden="1" customWidth="1"/>
    <col min="8982" max="8982" width="12.33203125" customWidth="1"/>
    <col min="8983" max="8983" width="16.33203125" customWidth="1"/>
    <col min="8984" max="8984" width="12.33203125" customWidth="1"/>
    <col min="8985" max="8985" width="15" customWidth="1"/>
    <col min="8986" max="8986" width="11" customWidth="1"/>
    <col min="8987" max="8987" width="15" customWidth="1"/>
    <col min="8988" max="8988" width="16.33203125" customWidth="1"/>
    <col min="8989" max="8989" width="11" customWidth="1"/>
    <col min="8990" max="8990" width="15" customWidth="1"/>
    <col min="8991" max="8991" width="16.33203125" customWidth="1"/>
    <col min="9004" max="9025" width="0" hidden="1" customWidth="1"/>
    <col min="9217" max="9217" width="8.33203125" customWidth="1"/>
    <col min="9218" max="9218" width="1.109375" customWidth="1"/>
    <col min="9219" max="9219" width="4.109375" customWidth="1"/>
    <col min="9220" max="9220" width="4.33203125" customWidth="1"/>
    <col min="9221" max="9221" width="17.109375" customWidth="1"/>
    <col min="9222" max="9222" width="50.77734375" customWidth="1"/>
    <col min="9223" max="9223" width="7.44140625" customWidth="1"/>
    <col min="9224" max="9224" width="14" customWidth="1"/>
    <col min="9225" max="9225" width="15.77734375" customWidth="1"/>
    <col min="9226" max="9227" width="22.33203125" customWidth="1"/>
    <col min="9229" max="9237" width="0" hidden="1" customWidth="1"/>
    <col min="9238" max="9238" width="12.33203125" customWidth="1"/>
    <col min="9239" max="9239" width="16.33203125" customWidth="1"/>
    <col min="9240" max="9240" width="12.33203125" customWidth="1"/>
    <col min="9241" max="9241" width="15" customWidth="1"/>
    <col min="9242" max="9242" width="11" customWidth="1"/>
    <col min="9243" max="9243" width="15" customWidth="1"/>
    <col min="9244" max="9244" width="16.33203125" customWidth="1"/>
    <col min="9245" max="9245" width="11" customWidth="1"/>
    <col min="9246" max="9246" width="15" customWidth="1"/>
    <col min="9247" max="9247" width="16.33203125" customWidth="1"/>
    <col min="9260" max="9281" width="0" hidden="1" customWidth="1"/>
    <col min="9473" max="9473" width="8.33203125" customWidth="1"/>
    <col min="9474" max="9474" width="1.109375" customWidth="1"/>
    <col min="9475" max="9475" width="4.109375" customWidth="1"/>
    <col min="9476" max="9476" width="4.33203125" customWidth="1"/>
    <col min="9477" max="9477" width="17.109375" customWidth="1"/>
    <col min="9478" max="9478" width="50.77734375" customWidth="1"/>
    <col min="9479" max="9479" width="7.44140625" customWidth="1"/>
    <col min="9480" max="9480" width="14" customWidth="1"/>
    <col min="9481" max="9481" width="15.77734375" customWidth="1"/>
    <col min="9482" max="9483" width="22.33203125" customWidth="1"/>
    <col min="9485" max="9493" width="0" hidden="1" customWidth="1"/>
    <col min="9494" max="9494" width="12.33203125" customWidth="1"/>
    <col min="9495" max="9495" width="16.33203125" customWidth="1"/>
    <col min="9496" max="9496" width="12.33203125" customWidth="1"/>
    <col min="9497" max="9497" width="15" customWidth="1"/>
    <col min="9498" max="9498" width="11" customWidth="1"/>
    <col min="9499" max="9499" width="15" customWidth="1"/>
    <col min="9500" max="9500" width="16.33203125" customWidth="1"/>
    <col min="9501" max="9501" width="11" customWidth="1"/>
    <col min="9502" max="9502" width="15" customWidth="1"/>
    <col min="9503" max="9503" width="16.33203125" customWidth="1"/>
    <col min="9516" max="9537" width="0" hidden="1" customWidth="1"/>
    <col min="9729" max="9729" width="8.33203125" customWidth="1"/>
    <col min="9730" max="9730" width="1.109375" customWidth="1"/>
    <col min="9731" max="9731" width="4.109375" customWidth="1"/>
    <col min="9732" max="9732" width="4.33203125" customWidth="1"/>
    <col min="9733" max="9733" width="17.109375" customWidth="1"/>
    <col min="9734" max="9734" width="50.77734375" customWidth="1"/>
    <col min="9735" max="9735" width="7.44140625" customWidth="1"/>
    <col min="9736" max="9736" width="14" customWidth="1"/>
    <col min="9737" max="9737" width="15.77734375" customWidth="1"/>
    <col min="9738" max="9739" width="22.33203125" customWidth="1"/>
    <col min="9741" max="9749" width="0" hidden="1" customWidth="1"/>
    <col min="9750" max="9750" width="12.33203125" customWidth="1"/>
    <col min="9751" max="9751" width="16.33203125" customWidth="1"/>
    <col min="9752" max="9752" width="12.33203125" customWidth="1"/>
    <col min="9753" max="9753" width="15" customWidth="1"/>
    <col min="9754" max="9754" width="11" customWidth="1"/>
    <col min="9755" max="9755" width="15" customWidth="1"/>
    <col min="9756" max="9756" width="16.33203125" customWidth="1"/>
    <col min="9757" max="9757" width="11" customWidth="1"/>
    <col min="9758" max="9758" width="15" customWidth="1"/>
    <col min="9759" max="9759" width="16.33203125" customWidth="1"/>
    <col min="9772" max="9793" width="0" hidden="1" customWidth="1"/>
    <col min="9985" max="9985" width="8.33203125" customWidth="1"/>
    <col min="9986" max="9986" width="1.109375" customWidth="1"/>
    <col min="9987" max="9987" width="4.109375" customWidth="1"/>
    <col min="9988" max="9988" width="4.33203125" customWidth="1"/>
    <col min="9989" max="9989" width="17.109375" customWidth="1"/>
    <col min="9990" max="9990" width="50.77734375" customWidth="1"/>
    <col min="9991" max="9991" width="7.44140625" customWidth="1"/>
    <col min="9992" max="9992" width="14" customWidth="1"/>
    <col min="9993" max="9993" width="15.77734375" customWidth="1"/>
    <col min="9994" max="9995" width="22.33203125" customWidth="1"/>
    <col min="9997" max="10005" width="0" hidden="1" customWidth="1"/>
    <col min="10006" max="10006" width="12.33203125" customWidth="1"/>
    <col min="10007" max="10007" width="16.33203125" customWidth="1"/>
    <col min="10008" max="10008" width="12.33203125" customWidth="1"/>
    <col min="10009" max="10009" width="15" customWidth="1"/>
    <col min="10010" max="10010" width="11" customWidth="1"/>
    <col min="10011" max="10011" width="15" customWidth="1"/>
    <col min="10012" max="10012" width="16.33203125" customWidth="1"/>
    <col min="10013" max="10013" width="11" customWidth="1"/>
    <col min="10014" max="10014" width="15" customWidth="1"/>
    <col min="10015" max="10015" width="16.33203125" customWidth="1"/>
    <col min="10028" max="10049" width="0" hidden="1" customWidth="1"/>
    <col min="10241" max="10241" width="8.33203125" customWidth="1"/>
    <col min="10242" max="10242" width="1.109375" customWidth="1"/>
    <col min="10243" max="10243" width="4.109375" customWidth="1"/>
    <col min="10244" max="10244" width="4.33203125" customWidth="1"/>
    <col min="10245" max="10245" width="17.109375" customWidth="1"/>
    <col min="10246" max="10246" width="50.77734375" customWidth="1"/>
    <col min="10247" max="10247" width="7.44140625" customWidth="1"/>
    <col min="10248" max="10248" width="14" customWidth="1"/>
    <col min="10249" max="10249" width="15.77734375" customWidth="1"/>
    <col min="10250" max="10251" width="22.33203125" customWidth="1"/>
    <col min="10253" max="10261" width="0" hidden="1" customWidth="1"/>
    <col min="10262" max="10262" width="12.33203125" customWidth="1"/>
    <col min="10263" max="10263" width="16.33203125" customWidth="1"/>
    <col min="10264" max="10264" width="12.33203125" customWidth="1"/>
    <col min="10265" max="10265" width="15" customWidth="1"/>
    <col min="10266" max="10266" width="11" customWidth="1"/>
    <col min="10267" max="10267" width="15" customWidth="1"/>
    <col min="10268" max="10268" width="16.33203125" customWidth="1"/>
    <col min="10269" max="10269" width="11" customWidth="1"/>
    <col min="10270" max="10270" width="15" customWidth="1"/>
    <col min="10271" max="10271" width="16.33203125" customWidth="1"/>
    <col min="10284" max="10305" width="0" hidden="1" customWidth="1"/>
    <col min="10497" max="10497" width="8.33203125" customWidth="1"/>
    <col min="10498" max="10498" width="1.109375" customWidth="1"/>
    <col min="10499" max="10499" width="4.109375" customWidth="1"/>
    <col min="10500" max="10500" width="4.33203125" customWidth="1"/>
    <col min="10501" max="10501" width="17.109375" customWidth="1"/>
    <col min="10502" max="10502" width="50.77734375" customWidth="1"/>
    <col min="10503" max="10503" width="7.44140625" customWidth="1"/>
    <col min="10504" max="10504" width="14" customWidth="1"/>
    <col min="10505" max="10505" width="15.77734375" customWidth="1"/>
    <col min="10506" max="10507" width="22.33203125" customWidth="1"/>
    <col min="10509" max="10517" width="0" hidden="1" customWidth="1"/>
    <col min="10518" max="10518" width="12.33203125" customWidth="1"/>
    <col min="10519" max="10519" width="16.33203125" customWidth="1"/>
    <col min="10520" max="10520" width="12.33203125" customWidth="1"/>
    <col min="10521" max="10521" width="15" customWidth="1"/>
    <col min="10522" max="10522" width="11" customWidth="1"/>
    <col min="10523" max="10523" width="15" customWidth="1"/>
    <col min="10524" max="10524" width="16.33203125" customWidth="1"/>
    <col min="10525" max="10525" width="11" customWidth="1"/>
    <col min="10526" max="10526" width="15" customWidth="1"/>
    <col min="10527" max="10527" width="16.33203125" customWidth="1"/>
    <col min="10540" max="10561" width="0" hidden="1" customWidth="1"/>
    <col min="10753" max="10753" width="8.33203125" customWidth="1"/>
    <col min="10754" max="10754" width="1.109375" customWidth="1"/>
    <col min="10755" max="10755" width="4.109375" customWidth="1"/>
    <col min="10756" max="10756" width="4.33203125" customWidth="1"/>
    <col min="10757" max="10757" width="17.109375" customWidth="1"/>
    <col min="10758" max="10758" width="50.77734375" customWidth="1"/>
    <col min="10759" max="10759" width="7.44140625" customWidth="1"/>
    <col min="10760" max="10760" width="14" customWidth="1"/>
    <col min="10761" max="10761" width="15.77734375" customWidth="1"/>
    <col min="10762" max="10763" width="22.33203125" customWidth="1"/>
    <col min="10765" max="10773" width="0" hidden="1" customWidth="1"/>
    <col min="10774" max="10774" width="12.33203125" customWidth="1"/>
    <col min="10775" max="10775" width="16.33203125" customWidth="1"/>
    <col min="10776" max="10776" width="12.33203125" customWidth="1"/>
    <col min="10777" max="10777" width="15" customWidth="1"/>
    <col min="10778" max="10778" width="11" customWidth="1"/>
    <col min="10779" max="10779" width="15" customWidth="1"/>
    <col min="10780" max="10780" width="16.33203125" customWidth="1"/>
    <col min="10781" max="10781" width="11" customWidth="1"/>
    <col min="10782" max="10782" width="15" customWidth="1"/>
    <col min="10783" max="10783" width="16.33203125" customWidth="1"/>
    <col min="10796" max="10817" width="0" hidden="1" customWidth="1"/>
    <col min="11009" max="11009" width="8.33203125" customWidth="1"/>
    <col min="11010" max="11010" width="1.109375" customWidth="1"/>
    <col min="11011" max="11011" width="4.109375" customWidth="1"/>
    <col min="11012" max="11012" width="4.33203125" customWidth="1"/>
    <col min="11013" max="11013" width="17.109375" customWidth="1"/>
    <col min="11014" max="11014" width="50.77734375" customWidth="1"/>
    <col min="11015" max="11015" width="7.44140625" customWidth="1"/>
    <col min="11016" max="11016" width="14" customWidth="1"/>
    <col min="11017" max="11017" width="15.77734375" customWidth="1"/>
    <col min="11018" max="11019" width="22.33203125" customWidth="1"/>
    <col min="11021" max="11029" width="0" hidden="1" customWidth="1"/>
    <col min="11030" max="11030" width="12.33203125" customWidth="1"/>
    <col min="11031" max="11031" width="16.33203125" customWidth="1"/>
    <col min="11032" max="11032" width="12.33203125" customWidth="1"/>
    <col min="11033" max="11033" width="15" customWidth="1"/>
    <col min="11034" max="11034" width="11" customWidth="1"/>
    <col min="11035" max="11035" width="15" customWidth="1"/>
    <col min="11036" max="11036" width="16.33203125" customWidth="1"/>
    <col min="11037" max="11037" width="11" customWidth="1"/>
    <col min="11038" max="11038" width="15" customWidth="1"/>
    <col min="11039" max="11039" width="16.33203125" customWidth="1"/>
    <col min="11052" max="11073" width="0" hidden="1" customWidth="1"/>
    <col min="11265" max="11265" width="8.33203125" customWidth="1"/>
    <col min="11266" max="11266" width="1.109375" customWidth="1"/>
    <col min="11267" max="11267" width="4.109375" customWidth="1"/>
    <col min="11268" max="11268" width="4.33203125" customWidth="1"/>
    <col min="11269" max="11269" width="17.109375" customWidth="1"/>
    <col min="11270" max="11270" width="50.77734375" customWidth="1"/>
    <col min="11271" max="11271" width="7.44140625" customWidth="1"/>
    <col min="11272" max="11272" width="14" customWidth="1"/>
    <col min="11273" max="11273" width="15.77734375" customWidth="1"/>
    <col min="11274" max="11275" width="22.33203125" customWidth="1"/>
    <col min="11277" max="11285" width="0" hidden="1" customWidth="1"/>
    <col min="11286" max="11286" width="12.33203125" customWidth="1"/>
    <col min="11287" max="11287" width="16.33203125" customWidth="1"/>
    <col min="11288" max="11288" width="12.33203125" customWidth="1"/>
    <col min="11289" max="11289" width="15" customWidth="1"/>
    <col min="11290" max="11290" width="11" customWidth="1"/>
    <col min="11291" max="11291" width="15" customWidth="1"/>
    <col min="11292" max="11292" width="16.33203125" customWidth="1"/>
    <col min="11293" max="11293" width="11" customWidth="1"/>
    <col min="11294" max="11294" width="15" customWidth="1"/>
    <col min="11295" max="11295" width="16.33203125" customWidth="1"/>
    <col min="11308" max="11329" width="0" hidden="1" customWidth="1"/>
    <col min="11521" max="11521" width="8.33203125" customWidth="1"/>
    <col min="11522" max="11522" width="1.109375" customWidth="1"/>
    <col min="11523" max="11523" width="4.109375" customWidth="1"/>
    <col min="11524" max="11524" width="4.33203125" customWidth="1"/>
    <col min="11525" max="11525" width="17.109375" customWidth="1"/>
    <col min="11526" max="11526" width="50.77734375" customWidth="1"/>
    <col min="11527" max="11527" width="7.44140625" customWidth="1"/>
    <col min="11528" max="11528" width="14" customWidth="1"/>
    <col min="11529" max="11529" width="15.77734375" customWidth="1"/>
    <col min="11530" max="11531" width="22.33203125" customWidth="1"/>
    <col min="11533" max="11541" width="0" hidden="1" customWidth="1"/>
    <col min="11542" max="11542" width="12.33203125" customWidth="1"/>
    <col min="11543" max="11543" width="16.33203125" customWidth="1"/>
    <col min="11544" max="11544" width="12.33203125" customWidth="1"/>
    <col min="11545" max="11545" width="15" customWidth="1"/>
    <col min="11546" max="11546" width="11" customWidth="1"/>
    <col min="11547" max="11547" width="15" customWidth="1"/>
    <col min="11548" max="11548" width="16.33203125" customWidth="1"/>
    <col min="11549" max="11549" width="11" customWidth="1"/>
    <col min="11550" max="11550" width="15" customWidth="1"/>
    <col min="11551" max="11551" width="16.33203125" customWidth="1"/>
    <col min="11564" max="11585" width="0" hidden="1" customWidth="1"/>
    <col min="11777" max="11777" width="8.33203125" customWidth="1"/>
    <col min="11778" max="11778" width="1.109375" customWidth="1"/>
    <col min="11779" max="11779" width="4.109375" customWidth="1"/>
    <col min="11780" max="11780" width="4.33203125" customWidth="1"/>
    <col min="11781" max="11781" width="17.109375" customWidth="1"/>
    <col min="11782" max="11782" width="50.77734375" customWidth="1"/>
    <col min="11783" max="11783" width="7.44140625" customWidth="1"/>
    <col min="11784" max="11784" width="14" customWidth="1"/>
    <col min="11785" max="11785" width="15.77734375" customWidth="1"/>
    <col min="11786" max="11787" width="22.33203125" customWidth="1"/>
    <col min="11789" max="11797" width="0" hidden="1" customWidth="1"/>
    <col min="11798" max="11798" width="12.33203125" customWidth="1"/>
    <col min="11799" max="11799" width="16.33203125" customWidth="1"/>
    <col min="11800" max="11800" width="12.33203125" customWidth="1"/>
    <col min="11801" max="11801" width="15" customWidth="1"/>
    <col min="11802" max="11802" width="11" customWidth="1"/>
    <col min="11803" max="11803" width="15" customWidth="1"/>
    <col min="11804" max="11804" width="16.33203125" customWidth="1"/>
    <col min="11805" max="11805" width="11" customWidth="1"/>
    <col min="11806" max="11806" width="15" customWidth="1"/>
    <col min="11807" max="11807" width="16.33203125" customWidth="1"/>
    <col min="11820" max="11841" width="0" hidden="1" customWidth="1"/>
    <col min="12033" max="12033" width="8.33203125" customWidth="1"/>
    <col min="12034" max="12034" width="1.109375" customWidth="1"/>
    <col min="12035" max="12035" width="4.109375" customWidth="1"/>
    <col min="12036" max="12036" width="4.33203125" customWidth="1"/>
    <col min="12037" max="12037" width="17.109375" customWidth="1"/>
    <col min="12038" max="12038" width="50.77734375" customWidth="1"/>
    <col min="12039" max="12039" width="7.44140625" customWidth="1"/>
    <col min="12040" max="12040" width="14" customWidth="1"/>
    <col min="12041" max="12041" width="15.77734375" customWidth="1"/>
    <col min="12042" max="12043" width="22.33203125" customWidth="1"/>
    <col min="12045" max="12053" width="0" hidden="1" customWidth="1"/>
    <col min="12054" max="12054" width="12.33203125" customWidth="1"/>
    <col min="12055" max="12055" width="16.33203125" customWidth="1"/>
    <col min="12056" max="12056" width="12.33203125" customWidth="1"/>
    <col min="12057" max="12057" width="15" customWidth="1"/>
    <col min="12058" max="12058" width="11" customWidth="1"/>
    <col min="12059" max="12059" width="15" customWidth="1"/>
    <col min="12060" max="12060" width="16.33203125" customWidth="1"/>
    <col min="12061" max="12061" width="11" customWidth="1"/>
    <col min="12062" max="12062" width="15" customWidth="1"/>
    <col min="12063" max="12063" width="16.33203125" customWidth="1"/>
    <col min="12076" max="12097" width="0" hidden="1" customWidth="1"/>
    <col min="12289" max="12289" width="8.33203125" customWidth="1"/>
    <col min="12290" max="12290" width="1.109375" customWidth="1"/>
    <col min="12291" max="12291" width="4.109375" customWidth="1"/>
    <col min="12292" max="12292" width="4.33203125" customWidth="1"/>
    <col min="12293" max="12293" width="17.109375" customWidth="1"/>
    <col min="12294" max="12294" width="50.77734375" customWidth="1"/>
    <col min="12295" max="12295" width="7.44140625" customWidth="1"/>
    <col min="12296" max="12296" width="14" customWidth="1"/>
    <col min="12297" max="12297" width="15.77734375" customWidth="1"/>
    <col min="12298" max="12299" width="22.33203125" customWidth="1"/>
    <col min="12301" max="12309" width="0" hidden="1" customWidth="1"/>
    <col min="12310" max="12310" width="12.33203125" customWidth="1"/>
    <col min="12311" max="12311" width="16.33203125" customWidth="1"/>
    <col min="12312" max="12312" width="12.33203125" customWidth="1"/>
    <col min="12313" max="12313" width="15" customWidth="1"/>
    <col min="12314" max="12314" width="11" customWidth="1"/>
    <col min="12315" max="12315" width="15" customWidth="1"/>
    <col min="12316" max="12316" width="16.33203125" customWidth="1"/>
    <col min="12317" max="12317" width="11" customWidth="1"/>
    <col min="12318" max="12318" width="15" customWidth="1"/>
    <col min="12319" max="12319" width="16.33203125" customWidth="1"/>
    <col min="12332" max="12353" width="0" hidden="1" customWidth="1"/>
    <col min="12545" max="12545" width="8.33203125" customWidth="1"/>
    <col min="12546" max="12546" width="1.109375" customWidth="1"/>
    <col min="12547" max="12547" width="4.109375" customWidth="1"/>
    <col min="12548" max="12548" width="4.33203125" customWidth="1"/>
    <col min="12549" max="12549" width="17.109375" customWidth="1"/>
    <col min="12550" max="12550" width="50.77734375" customWidth="1"/>
    <col min="12551" max="12551" width="7.44140625" customWidth="1"/>
    <col min="12552" max="12552" width="14" customWidth="1"/>
    <col min="12553" max="12553" width="15.77734375" customWidth="1"/>
    <col min="12554" max="12555" width="22.33203125" customWidth="1"/>
    <col min="12557" max="12565" width="0" hidden="1" customWidth="1"/>
    <col min="12566" max="12566" width="12.33203125" customWidth="1"/>
    <col min="12567" max="12567" width="16.33203125" customWidth="1"/>
    <col min="12568" max="12568" width="12.33203125" customWidth="1"/>
    <col min="12569" max="12569" width="15" customWidth="1"/>
    <col min="12570" max="12570" width="11" customWidth="1"/>
    <col min="12571" max="12571" width="15" customWidth="1"/>
    <col min="12572" max="12572" width="16.33203125" customWidth="1"/>
    <col min="12573" max="12573" width="11" customWidth="1"/>
    <col min="12574" max="12574" width="15" customWidth="1"/>
    <col min="12575" max="12575" width="16.33203125" customWidth="1"/>
    <col min="12588" max="12609" width="0" hidden="1" customWidth="1"/>
    <col min="12801" max="12801" width="8.33203125" customWidth="1"/>
    <col min="12802" max="12802" width="1.109375" customWidth="1"/>
    <col min="12803" max="12803" width="4.109375" customWidth="1"/>
    <col min="12804" max="12804" width="4.33203125" customWidth="1"/>
    <col min="12805" max="12805" width="17.109375" customWidth="1"/>
    <col min="12806" max="12806" width="50.77734375" customWidth="1"/>
    <col min="12807" max="12807" width="7.44140625" customWidth="1"/>
    <col min="12808" max="12808" width="14" customWidth="1"/>
    <col min="12809" max="12809" width="15.77734375" customWidth="1"/>
    <col min="12810" max="12811" width="22.33203125" customWidth="1"/>
    <col min="12813" max="12821" width="0" hidden="1" customWidth="1"/>
    <col min="12822" max="12822" width="12.33203125" customWidth="1"/>
    <col min="12823" max="12823" width="16.33203125" customWidth="1"/>
    <col min="12824" max="12824" width="12.33203125" customWidth="1"/>
    <col min="12825" max="12825" width="15" customWidth="1"/>
    <col min="12826" max="12826" width="11" customWidth="1"/>
    <col min="12827" max="12827" width="15" customWidth="1"/>
    <col min="12828" max="12828" width="16.33203125" customWidth="1"/>
    <col min="12829" max="12829" width="11" customWidth="1"/>
    <col min="12830" max="12830" width="15" customWidth="1"/>
    <col min="12831" max="12831" width="16.33203125" customWidth="1"/>
    <col min="12844" max="12865" width="0" hidden="1" customWidth="1"/>
    <col min="13057" max="13057" width="8.33203125" customWidth="1"/>
    <col min="13058" max="13058" width="1.109375" customWidth="1"/>
    <col min="13059" max="13059" width="4.109375" customWidth="1"/>
    <col min="13060" max="13060" width="4.33203125" customWidth="1"/>
    <col min="13061" max="13061" width="17.109375" customWidth="1"/>
    <col min="13062" max="13062" width="50.77734375" customWidth="1"/>
    <col min="13063" max="13063" width="7.44140625" customWidth="1"/>
    <col min="13064" max="13064" width="14" customWidth="1"/>
    <col min="13065" max="13065" width="15.77734375" customWidth="1"/>
    <col min="13066" max="13067" width="22.33203125" customWidth="1"/>
    <col min="13069" max="13077" width="0" hidden="1" customWidth="1"/>
    <col min="13078" max="13078" width="12.33203125" customWidth="1"/>
    <col min="13079" max="13079" width="16.33203125" customWidth="1"/>
    <col min="13080" max="13080" width="12.33203125" customWidth="1"/>
    <col min="13081" max="13081" width="15" customWidth="1"/>
    <col min="13082" max="13082" width="11" customWidth="1"/>
    <col min="13083" max="13083" width="15" customWidth="1"/>
    <col min="13084" max="13084" width="16.33203125" customWidth="1"/>
    <col min="13085" max="13085" width="11" customWidth="1"/>
    <col min="13086" max="13086" width="15" customWidth="1"/>
    <col min="13087" max="13087" width="16.33203125" customWidth="1"/>
    <col min="13100" max="13121" width="0" hidden="1" customWidth="1"/>
    <col min="13313" max="13313" width="8.33203125" customWidth="1"/>
    <col min="13314" max="13314" width="1.109375" customWidth="1"/>
    <col min="13315" max="13315" width="4.109375" customWidth="1"/>
    <col min="13316" max="13316" width="4.33203125" customWidth="1"/>
    <col min="13317" max="13317" width="17.109375" customWidth="1"/>
    <col min="13318" max="13318" width="50.77734375" customWidth="1"/>
    <col min="13319" max="13319" width="7.44140625" customWidth="1"/>
    <col min="13320" max="13320" width="14" customWidth="1"/>
    <col min="13321" max="13321" width="15.77734375" customWidth="1"/>
    <col min="13322" max="13323" width="22.33203125" customWidth="1"/>
    <col min="13325" max="13333" width="0" hidden="1" customWidth="1"/>
    <col min="13334" max="13334" width="12.33203125" customWidth="1"/>
    <col min="13335" max="13335" width="16.33203125" customWidth="1"/>
    <col min="13336" max="13336" width="12.33203125" customWidth="1"/>
    <col min="13337" max="13337" width="15" customWidth="1"/>
    <col min="13338" max="13338" width="11" customWidth="1"/>
    <col min="13339" max="13339" width="15" customWidth="1"/>
    <col min="13340" max="13340" width="16.33203125" customWidth="1"/>
    <col min="13341" max="13341" width="11" customWidth="1"/>
    <col min="13342" max="13342" width="15" customWidth="1"/>
    <col min="13343" max="13343" width="16.33203125" customWidth="1"/>
    <col min="13356" max="13377" width="0" hidden="1" customWidth="1"/>
    <col min="13569" max="13569" width="8.33203125" customWidth="1"/>
    <col min="13570" max="13570" width="1.109375" customWidth="1"/>
    <col min="13571" max="13571" width="4.109375" customWidth="1"/>
    <col min="13572" max="13572" width="4.33203125" customWidth="1"/>
    <col min="13573" max="13573" width="17.109375" customWidth="1"/>
    <col min="13574" max="13574" width="50.77734375" customWidth="1"/>
    <col min="13575" max="13575" width="7.44140625" customWidth="1"/>
    <col min="13576" max="13576" width="14" customWidth="1"/>
    <col min="13577" max="13577" width="15.77734375" customWidth="1"/>
    <col min="13578" max="13579" width="22.33203125" customWidth="1"/>
    <col min="13581" max="13589" width="0" hidden="1" customWidth="1"/>
    <col min="13590" max="13590" width="12.33203125" customWidth="1"/>
    <col min="13591" max="13591" width="16.33203125" customWidth="1"/>
    <col min="13592" max="13592" width="12.33203125" customWidth="1"/>
    <col min="13593" max="13593" width="15" customWidth="1"/>
    <col min="13594" max="13594" width="11" customWidth="1"/>
    <col min="13595" max="13595" width="15" customWidth="1"/>
    <col min="13596" max="13596" width="16.33203125" customWidth="1"/>
    <col min="13597" max="13597" width="11" customWidth="1"/>
    <col min="13598" max="13598" width="15" customWidth="1"/>
    <col min="13599" max="13599" width="16.33203125" customWidth="1"/>
    <col min="13612" max="13633" width="0" hidden="1" customWidth="1"/>
    <col min="13825" max="13825" width="8.33203125" customWidth="1"/>
    <col min="13826" max="13826" width="1.109375" customWidth="1"/>
    <col min="13827" max="13827" width="4.109375" customWidth="1"/>
    <col min="13828" max="13828" width="4.33203125" customWidth="1"/>
    <col min="13829" max="13829" width="17.109375" customWidth="1"/>
    <col min="13830" max="13830" width="50.77734375" customWidth="1"/>
    <col min="13831" max="13831" width="7.44140625" customWidth="1"/>
    <col min="13832" max="13832" width="14" customWidth="1"/>
    <col min="13833" max="13833" width="15.77734375" customWidth="1"/>
    <col min="13834" max="13835" width="22.33203125" customWidth="1"/>
    <col min="13837" max="13845" width="0" hidden="1" customWidth="1"/>
    <col min="13846" max="13846" width="12.33203125" customWidth="1"/>
    <col min="13847" max="13847" width="16.33203125" customWidth="1"/>
    <col min="13848" max="13848" width="12.33203125" customWidth="1"/>
    <col min="13849" max="13849" width="15" customWidth="1"/>
    <col min="13850" max="13850" width="11" customWidth="1"/>
    <col min="13851" max="13851" width="15" customWidth="1"/>
    <col min="13852" max="13852" width="16.33203125" customWidth="1"/>
    <col min="13853" max="13853" width="11" customWidth="1"/>
    <col min="13854" max="13854" width="15" customWidth="1"/>
    <col min="13855" max="13855" width="16.33203125" customWidth="1"/>
    <col min="13868" max="13889" width="0" hidden="1" customWidth="1"/>
    <col min="14081" max="14081" width="8.33203125" customWidth="1"/>
    <col min="14082" max="14082" width="1.109375" customWidth="1"/>
    <col min="14083" max="14083" width="4.109375" customWidth="1"/>
    <col min="14084" max="14084" width="4.33203125" customWidth="1"/>
    <col min="14085" max="14085" width="17.109375" customWidth="1"/>
    <col min="14086" max="14086" width="50.77734375" customWidth="1"/>
    <col min="14087" max="14087" width="7.44140625" customWidth="1"/>
    <col min="14088" max="14088" width="14" customWidth="1"/>
    <col min="14089" max="14089" width="15.77734375" customWidth="1"/>
    <col min="14090" max="14091" width="22.33203125" customWidth="1"/>
    <col min="14093" max="14101" width="0" hidden="1" customWidth="1"/>
    <col min="14102" max="14102" width="12.33203125" customWidth="1"/>
    <col min="14103" max="14103" width="16.33203125" customWidth="1"/>
    <col min="14104" max="14104" width="12.33203125" customWidth="1"/>
    <col min="14105" max="14105" width="15" customWidth="1"/>
    <col min="14106" max="14106" width="11" customWidth="1"/>
    <col min="14107" max="14107" width="15" customWidth="1"/>
    <col min="14108" max="14108" width="16.33203125" customWidth="1"/>
    <col min="14109" max="14109" width="11" customWidth="1"/>
    <col min="14110" max="14110" width="15" customWidth="1"/>
    <col min="14111" max="14111" width="16.33203125" customWidth="1"/>
    <col min="14124" max="14145" width="0" hidden="1" customWidth="1"/>
    <col min="14337" max="14337" width="8.33203125" customWidth="1"/>
    <col min="14338" max="14338" width="1.109375" customWidth="1"/>
    <col min="14339" max="14339" width="4.109375" customWidth="1"/>
    <col min="14340" max="14340" width="4.33203125" customWidth="1"/>
    <col min="14341" max="14341" width="17.109375" customWidth="1"/>
    <col min="14342" max="14342" width="50.77734375" customWidth="1"/>
    <col min="14343" max="14343" width="7.44140625" customWidth="1"/>
    <col min="14344" max="14344" width="14" customWidth="1"/>
    <col min="14345" max="14345" width="15.77734375" customWidth="1"/>
    <col min="14346" max="14347" width="22.33203125" customWidth="1"/>
    <col min="14349" max="14357" width="0" hidden="1" customWidth="1"/>
    <col min="14358" max="14358" width="12.33203125" customWidth="1"/>
    <col min="14359" max="14359" width="16.33203125" customWidth="1"/>
    <col min="14360" max="14360" width="12.33203125" customWidth="1"/>
    <col min="14361" max="14361" width="15" customWidth="1"/>
    <col min="14362" max="14362" width="11" customWidth="1"/>
    <col min="14363" max="14363" width="15" customWidth="1"/>
    <col min="14364" max="14364" width="16.33203125" customWidth="1"/>
    <col min="14365" max="14365" width="11" customWidth="1"/>
    <col min="14366" max="14366" width="15" customWidth="1"/>
    <col min="14367" max="14367" width="16.33203125" customWidth="1"/>
    <col min="14380" max="14401" width="0" hidden="1" customWidth="1"/>
    <col min="14593" max="14593" width="8.33203125" customWidth="1"/>
    <col min="14594" max="14594" width="1.109375" customWidth="1"/>
    <col min="14595" max="14595" width="4.109375" customWidth="1"/>
    <col min="14596" max="14596" width="4.33203125" customWidth="1"/>
    <col min="14597" max="14597" width="17.109375" customWidth="1"/>
    <col min="14598" max="14598" width="50.77734375" customWidth="1"/>
    <col min="14599" max="14599" width="7.44140625" customWidth="1"/>
    <col min="14600" max="14600" width="14" customWidth="1"/>
    <col min="14601" max="14601" width="15.77734375" customWidth="1"/>
    <col min="14602" max="14603" width="22.33203125" customWidth="1"/>
    <col min="14605" max="14613" width="0" hidden="1" customWidth="1"/>
    <col min="14614" max="14614" width="12.33203125" customWidth="1"/>
    <col min="14615" max="14615" width="16.33203125" customWidth="1"/>
    <col min="14616" max="14616" width="12.33203125" customWidth="1"/>
    <col min="14617" max="14617" width="15" customWidth="1"/>
    <col min="14618" max="14618" width="11" customWidth="1"/>
    <col min="14619" max="14619" width="15" customWidth="1"/>
    <col min="14620" max="14620" width="16.33203125" customWidth="1"/>
    <col min="14621" max="14621" width="11" customWidth="1"/>
    <col min="14622" max="14622" width="15" customWidth="1"/>
    <col min="14623" max="14623" width="16.33203125" customWidth="1"/>
    <col min="14636" max="14657" width="0" hidden="1" customWidth="1"/>
    <col min="14849" max="14849" width="8.33203125" customWidth="1"/>
    <col min="14850" max="14850" width="1.109375" customWidth="1"/>
    <col min="14851" max="14851" width="4.109375" customWidth="1"/>
    <col min="14852" max="14852" width="4.33203125" customWidth="1"/>
    <col min="14853" max="14853" width="17.109375" customWidth="1"/>
    <col min="14854" max="14854" width="50.77734375" customWidth="1"/>
    <col min="14855" max="14855" width="7.44140625" customWidth="1"/>
    <col min="14856" max="14856" width="14" customWidth="1"/>
    <col min="14857" max="14857" width="15.77734375" customWidth="1"/>
    <col min="14858" max="14859" width="22.33203125" customWidth="1"/>
    <col min="14861" max="14869" width="0" hidden="1" customWidth="1"/>
    <col min="14870" max="14870" width="12.33203125" customWidth="1"/>
    <col min="14871" max="14871" width="16.33203125" customWidth="1"/>
    <col min="14872" max="14872" width="12.33203125" customWidth="1"/>
    <col min="14873" max="14873" width="15" customWidth="1"/>
    <col min="14874" max="14874" width="11" customWidth="1"/>
    <col min="14875" max="14875" width="15" customWidth="1"/>
    <col min="14876" max="14876" width="16.33203125" customWidth="1"/>
    <col min="14877" max="14877" width="11" customWidth="1"/>
    <col min="14878" max="14878" width="15" customWidth="1"/>
    <col min="14879" max="14879" width="16.33203125" customWidth="1"/>
    <col min="14892" max="14913" width="0" hidden="1" customWidth="1"/>
    <col min="15105" max="15105" width="8.33203125" customWidth="1"/>
    <col min="15106" max="15106" width="1.109375" customWidth="1"/>
    <col min="15107" max="15107" width="4.109375" customWidth="1"/>
    <col min="15108" max="15108" width="4.33203125" customWidth="1"/>
    <col min="15109" max="15109" width="17.109375" customWidth="1"/>
    <col min="15110" max="15110" width="50.77734375" customWidth="1"/>
    <col min="15111" max="15111" width="7.44140625" customWidth="1"/>
    <col min="15112" max="15112" width="14" customWidth="1"/>
    <col min="15113" max="15113" width="15.77734375" customWidth="1"/>
    <col min="15114" max="15115" width="22.33203125" customWidth="1"/>
    <col min="15117" max="15125" width="0" hidden="1" customWidth="1"/>
    <col min="15126" max="15126" width="12.33203125" customWidth="1"/>
    <col min="15127" max="15127" width="16.33203125" customWidth="1"/>
    <col min="15128" max="15128" width="12.33203125" customWidth="1"/>
    <col min="15129" max="15129" width="15" customWidth="1"/>
    <col min="15130" max="15130" width="11" customWidth="1"/>
    <col min="15131" max="15131" width="15" customWidth="1"/>
    <col min="15132" max="15132" width="16.33203125" customWidth="1"/>
    <col min="15133" max="15133" width="11" customWidth="1"/>
    <col min="15134" max="15134" width="15" customWidth="1"/>
    <col min="15135" max="15135" width="16.33203125" customWidth="1"/>
    <col min="15148" max="15169" width="0" hidden="1" customWidth="1"/>
    <col min="15361" max="15361" width="8.33203125" customWidth="1"/>
    <col min="15362" max="15362" width="1.109375" customWidth="1"/>
    <col min="15363" max="15363" width="4.109375" customWidth="1"/>
    <col min="15364" max="15364" width="4.33203125" customWidth="1"/>
    <col min="15365" max="15365" width="17.109375" customWidth="1"/>
    <col min="15366" max="15366" width="50.77734375" customWidth="1"/>
    <col min="15367" max="15367" width="7.44140625" customWidth="1"/>
    <col min="15368" max="15368" width="14" customWidth="1"/>
    <col min="15369" max="15369" width="15.77734375" customWidth="1"/>
    <col min="15370" max="15371" width="22.33203125" customWidth="1"/>
    <col min="15373" max="15381" width="0" hidden="1" customWidth="1"/>
    <col min="15382" max="15382" width="12.33203125" customWidth="1"/>
    <col min="15383" max="15383" width="16.33203125" customWidth="1"/>
    <col min="15384" max="15384" width="12.33203125" customWidth="1"/>
    <col min="15385" max="15385" width="15" customWidth="1"/>
    <col min="15386" max="15386" width="11" customWidth="1"/>
    <col min="15387" max="15387" width="15" customWidth="1"/>
    <col min="15388" max="15388" width="16.33203125" customWidth="1"/>
    <col min="15389" max="15389" width="11" customWidth="1"/>
    <col min="15390" max="15390" width="15" customWidth="1"/>
    <col min="15391" max="15391" width="16.33203125" customWidth="1"/>
    <col min="15404" max="15425" width="0" hidden="1" customWidth="1"/>
    <col min="15617" max="15617" width="8.33203125" customWidth="1"/>
    <col min="15618" max="15618" width="1.109375" customWidth="1"/>
    <col min="15619" max="15619" width="4.109375" customWidth="1"/>
    <col min="15620" max="15620" width="4.33203125" customWidth="1"/>
    <col min="15621" max="15621" width="17.109375" customWidth="1"/>
    <col min="15622" max="15622" width="50.77734375" customWidth="1"/>
    <col min="15623" max="15623" width="7.44140625" customWidth="1"/>
    <col min="15624" max="15624" width="14" customWidth="1"/>
    <col min="15625" max="15625" width="15.77734375" customWidth="1"/>
    <col min="15626" max="15627" width="22.33203125" customWidth="1"/>
    <col min="15629" max="15637" width="0" hidden="1" customWidth="1"/>
    <col min="15638" max="15638" width="12.33203125" customWidth="1"/>
    <col min="15639" max="15639" width="16.33203125" customWidth="1"/>
    <col min="15640" max="15640" width="12.33203125" customWidth="1"/>
    <col min="15641" max="15641" width="15" customWidth="1"/>
    <col min="15642" max="15642" width="11" customWidth="1"/>
    <col min="15643" max="15643" width="15" customWidth="1"/>
    <col min="15644" max="15644" width="16.33203125" customWidth="1"/>
    <col min="15645" max="15645" width="11" customWidth="1"/>
    <col min="15646" max="15646" width="15" customWidth="1"/>
    <col min="15647" max="15647" width="16.33203125" customWidth="1"/>
    <col min="15660" max="15681" width="0" hidden="1" customWidth="1"/>
    <col min="15873" max="15873" width="8.33203125" customWidth="1"/>
    <col min="15874" max="15874" width="1.109375" customWidth="1"/>
    <col min="15875" max="15875" width="4.109375" customWidth="1"/>
    <col min="15876" max="15876" width="4.33203125" customWidth="1"/>
    <col min="15877" max="15877" width="17.109375" customWidth="1"/>
    <col min="15878" max="15878" width="50.77734375" customWidth="1"/>
    <col min="15879" max="15879" width="7.44140625" customWidth="1"/>
    <col min="15880" max="15880" width="14" customWidth="1"/>
    <col min="15881" max="15881" width="15.77734375" customWidth="1"/>
    <col min="15882" max="15883" width="22.33203125" customWidth="1"/>
    <col min="15885" max="15893" width="0" hidden="1" customWidth="1"/>
    <col min="15894" max="15894" width="12.33203125" customWidth="1"/>
    <col min="15895" max="15895" width="16.33203125" customWidth="1"/>
    <col min="15896" max="15896" width="12.33203125" customWidth="1"/>
    <col min="15897" max="15897" width="15" customWidth="1"/>
    <col min="15898" max="15898" width="11" customWidth="1"/>
    <col min="15899" max="15899" width="15" customWidth="1"/>
    <col min="15900" max="15900" width="16.33203125" customWidth="1"/>
    <col min="15901" max="15901" width="11" customWidth="1"/>
    <col min="15902" max="15902" width="15" customWidth="1"/>
    <col min="15903" max="15903" width="16.33203125" customWidth="1"/>
    <col min="15916" max="15937" width="0" hidden="1" customWidth="1"/>
    <col min="16129" max="16129" width="8.33203125" customWidth="1"/>
    <col min="16130" max="16130" width="1.109375" customWidth="1"/>
    <col min="16131" max="16131" width="4.109375" customWidth="1"/>
    <col min="16132" max="16132" width="4.33203125" customWidth="1"/>
    <col min="16133" max="16133" width="17.109375" customWidth="1"/>
    <col min="16134" max="16134" width="50.77734375" customWidth="1"/>
    <col min="16135" max="16135" width="7.44140625" customWidth="1"/>
    <col min="16136" max="16136" width="14" customWidth="1"/>
    <col min="16137" max="16137" width="15.77734375" customWidth="1"/>
    <col min="16138" max="16139" width="22.33203125" customWidth="1"/>
    <col min="16141" max="16149" width="0" hidden="1" customWidth="1"/>
    <col min="16150" max="16150" width="12.33203125" customWidth="1"/>
    <col min="16151" max="16151" width="16.33203125" customWidth="1"/>
    <col min="16152" max="16152" width="12.33203125" customWidth="1"/>
    <col min="16153" max="16153" width="15" customWidth="1"/>
    <col min="16154" max="16154" width="11" customWidth="1"/>
    <col min="16155" max="16155" width="15" customWidth="1"/>
    <col min="16156" max="16156" width="16.33203125" customWidth="1"/>
    <col min="16157" max="16157" width="11" customWidth="1"/>
    <col min="16158" max="16158" width="15" customWidth="1"/>
    <col min="16159" max="16159" width="16.33203125" customWidth="1"/>
    <col min="16172" max="16193" width="0" hidden="1" customWidth="1"/>
  </cols>
  <sheetData>
    <row r="2" spans="2:46" ht="37" customHeight="1">
      <c r="L2" s="981"/>
      <c r="M2" s="981"/>
      <c r="N2" s="981"/>
      <c r="O2" s="981"/>
      <c r="P2" s="981"/>
      <c r="Q2" s="981"/>
      <c r="R2" s="981"/>
      <c r="S2" s="981"/>
      <c r="T2" s="981"/>
      <c r="U2" s="981"/>
      <c r="V2" s="981"/>
      <c r="AT2" s="16" t="s">
        <v>8210</v>
      </c>
    </row>
    <row r="3" spans="2:46" ht="7" customHeight="1">
      <c r="B3" s="17"/>
      <c r="C3" s="18"/>
      <c r="D3" s="18"/>
      <c r="E3" s="18"/>
      <c r="F3" s="18"/>
      <c r="G3" s="18"/>
      <c r="H3" s="18"/>
      <c r="I3" s="18"/>
      <c r="J3" s="18"/>
      <c r="K3" s="18"/>
      <c r="L3" s="19"/>
      <c r="AT3" s="16" t="s">
        <v>88</v>
      </c>
    </row>
    <row r="4" spans="2:46" ht="25" customHeight="1">
      <c r="B4" s="19"/>
      <c r="D4" s="777" t="s">
        <v>127</v>
      </c>
      <c r="L4" s="19"/>
      <c r="M4" s="778" t="s">
        <v>10</v>
      </c>
      <c r="AT4" s="16" t="s">
        <v>3</v>
      </c>
    </row>
    <row r="5" spans="2:46" ht="7" customHeight="1">
      <c r="B5" s="19"/>
      <c r="L5" s="19"/>
    </row>
    <row r="6" spans="2:46" ht="12" customHeight="1">
      <c r="B6" s="19"/>
      <c r="D6" s="779" t="s">
        <v>14</v>
      </c>
      <c r="L6" s="19"/>
    </row>
    <row r="7" spans="2:46" ht="16.5" customHeight="1">
      <c r="B7" s="19"/>
      <c r="E7" s="1020" t="str">
        <f>'[5]Rekapitulace stavby'!K6</f>
        <v>DOMOV SENIORŮ BOROHRÁDEK</v>
      </c>
      <c r="F7" s="1021"/>
      <c r="G7" s="1021"/>
      <c r="H7" s="1021"/>
      <c r="L7" s="19"/>
    </row>
    <row r="8" spans="2:46" s="1" customFormat="1" ht="12" customHeight="1">
      <c r="B8" s="28"/>
      <c r="D8" s="779" t="s">
        <v>128</v>
      </c>
      <c r="L8" s="28"/>
    </row>
    <row r="9" spans="2:46" s="1" customFormat="1" ht="16.5" customHeight="1">
      <c r="B9" s="28"/>
      <c r="E9" s="1010" t="s">
        <v>8211</v>
      </c>
      <c r="F9" s="1009"/>
      <c r="G9" s="1009"/>
      <c r="H9" s="1009"/>
      <c r="L9" s="28"/>
    </row>
    <row r="10" spans="2:46" s="1" customFormat="1">
      <c r="B10" s="28"/>
      <c r="L10" s="28"/>
    </row>
    <row r="11" spans="2:46" s="1" customFormat="1" ht="12" customHeight="1">
      <c r="B11" s="28"/>
      <c r="D11" s="779" t="s">
        <v>16</v>
      </c>
      <c r="F11" s="780" t="s">
        <v>1</v>
      </c>
      <c r="I11" s="779" t="s">
        <v>17</v>
      </c>
      <c r="J11" s="780" t="s">
        <v>1</v>
      </c>
      <c r="L11" s="28"/>
    </row>
    <row r="12" spans="2:46" s="1" customFormat="1" ht="12" customHeight="1">
      <c r="B12" s="28"/>
      <c r="D12" s="25" t="s">
        <v>18</v>
      </c>
      <c r="F12" s="23" t="str">
        <f>'Rekapitulace stavby'!K8</f>
        <v>DpS Borohrádek, st.p.č.243,722,p.p.č.187</v>
      </c>
      <c r="I12" s="25" t="s">
        <v>19</v>
      </c>
      <c r="J12" s="48" t="str">
        <f>'Rekapitulace stavby'!AN8</f>
        <v>10. 6. 2024</v>
      </c>
      <c r="L12" s="28"/>
    </row>
    <row r="13" spans="2:46" s="1" customFormat="1" ht="10.9" customHeight="1">
      <c r="B13" s="28"/>
      <c r="L13" s="28"/>
    </row>
    <row r="14" spans="2:46" s="1" customFormat="1" ht="12" customHeight="1">
      <c r="B14" s="28"/>
      <c r="D14" s="25" t="s">
        <v>21</v>
      </c>
      <c r="I14" s="25" t="s">
        <v>22</v>
      </c>
      <c r="J14" s="23" t="s">
        <v>1</v>
      </c>
      <c r="L14" s="28"/>
    </row>
    <row r="15" spans="2:46" s="1" customFormat="1" ht="18" customHeight="1">
      <c r="B15" s="28"/>
      <c r="E15" s="23" t="str">
        <f>'Rekapitulace stavby'!E11</f>
        <v>Královehradecký kraj,Pivovarské nám.1245 H.Králové</v>
      </c>
      <c r="I15" s="25" t="s">
        <v>23</v>
      </c>
      <c r="J15" s="23" t="s">
        <v>1</v>
      </c>
      <c r="L15" s="28"/>
    </row>
    <row r="16" spans="2:46" s="1" customFormat="1" ht="7" customHeight="1">
      <c r="B16" s="28"/>
      <c r="L16" s="28"/>
    </row>
    <row r="17" spans="2:12" s="1" customFormat="1" ht="12" customHeight="1">
      <c r="B17" s="28"/>
      <c r="D17" s="25" t="s">
        <v>24</v>
      </c>
      <c r="I17" s="25" t="s">
        <v>22</v>
      </c>
      <c r="J17" s="23" t="s">
        <v>1</v>
      </c>
      <c r="L17" s="28"/>
    </row>
    <row r="18" spans="2:12" s="1" customFormat="1" ht="18" customHeight="1">
      <c r="B18" s="28"/>
      <c r="E18" s="23" t="str">
        <f>'Rekapitulace stavby'!E14</f>
        <v>VZ</v>
      </c>
      <c r="I18" s="25" t="s">
        <v>23</v>
      </c>
      <c r="J18" s="23" t="s">
        <v>1</v>
      </c>
      <c r="L18" s="28"/>
    </row>
    <row r="19" spans="2:12" s="1" customFormat="1" ht="7" customHeight="1">
      <c r="B19" s="28"/>
      <c r="L19" s="28"/>
    </row>
    <row r="20" spans="2:12" s="1" customFormat="1" ht="12" customHeight="1">
      <c r="B20" s="28"/>
      <c r="D20" s="779" t="s">
        <v>26</v>
      </c>
      <c r="I20" s="779" t="s">
        <v>22</v>
      </c>
      <c r="J20" s="780" t="str">
        <f>IF('[5]Rekapitulace stavby'!AN16="","",'[5]Rekapitulace stavby'!AN16)</f>
        <v/>
      </c>
      <c r="L20" s="28"/>
    </row>
    <row r="21" spans="2:12" s="1" customFormat="1" ht="18" customHeight="1">
      <c r="B21" s="28"/>
      <c r="E21" s="780" t="str">
        <f>IF('[5]Rekapitulace stavby'!E17="","",'[5]Rekapitulace stavby'!E17)</f>
        <v xml:space="preserve"> </v>
      </c>
      <c r="I21" s="779" t="s">
        <v>23</v>
      </c>
      <c r="J21" s="780" t="str">
        <f>IF('[5]Rekapitulace stavby'!AN17="","",'[5]Rekapitulace stavby'!AN17)</f>
        <v/>
      </c>
      <c r="L21" s="28"/>
    </row>
    <row r="22" spans="2:12" s="1" customFormat="1" ht="7" customHeight="1">
      <c r="B22" s="28"/>
      <c r="L22" s="28"/>
    </row>
    <row r="23" spans="2:12" s="1" customFormat="1" ht="12" customHeight="1">
      <c r="B23" s="28"/>
      <c r="D23" s="779" t="s">
        <v>28</v>
      </c>
      <c r="I23" s="779" t="s">
        <v>22</v>
      </c>
      <c r="J23" s="780" t="str">
        <f>IF('[5]Rekapitulace stavby'!AN19="","",'[5]Rekapitulace stavby'!AN19)</f>
        <v/>
      </c>
      <c r="L23" s="28"/>
    </row>
    <row r="24" spans="2:12" s="1" customFormat="1" ht="18" customHeight="1">
      <c r="B24" s="28"/>
      <c r="E24" s="780" t="str">
        <f>IF('[5]Rekapitulace stavby'!E20="","",'[5]Rekapitulace stavby'!E20)</f>
        <v xml:space="preserve"> </v>
      </c>
      <c r="I24" s="779" t="s">
        <v>23</v>
      </c>
      <c r="J24" s="780" t="str">
        <f>IF('[5]Rekapitulace stavby'!AN20="","",'[5]Rekapitulace stavby'!AN20)</f>
        <v/>
      </c>
      <c r="L24" s="28"/>
    </row>
    <row r="25" spans="2:12" s="1" customFormat="1" ht="7" customHeight="1">
      <c r="B25" s="28"/>
      <c r="L25" s="28"/>
    </row>
    <row r="26" spans="2:12" s="1" customFormat="1" ht="12" customHeight="1">
      <c r="B26" s="28"/>
      <c r="D26" s="779" t="s">
        <v>31</v>
      </c>
      <c r="L26" s="28"/>
    </row>
    <row r="27" spans="2:12" s="7" customFormat="1" ht="16.5" customHeight="1">
      <c r="B27" s="90"/>
      <c r="E27" s="1022" t="s">
        <v>1</v>
      </c>
      <c r="F27" s="1022"/>
      <c r="G27" s="1022"/>
      <c r="H27" s="1022"/>
      <c r="L27" s="90"/>
    </row>
    <row r="28" spans="2:12" s="1" customFormat="1" ht="7" customHeight="1">
      <c r="B28" s="28"/>
      <c r="L28" s="28"/>
    </row>
    <row r="29" spans="2:12" s="1" customFormat="1" ht="7" customHeight="1">
      <c r="B29" s="28"/>
      <c r="D29" s="49"/>
      <c r="E29" s="49"/>
      <c r="F29" s="49"/>
      <c r="G29" s="49"/>
      <c r="H29" s="49"/>
      <c r="I29" s="49"/>
      <c r="J29" s="49"/>
      <c r="K29" s="49"/>
      <c r="L29" s="28"/>
    </row>
    <row r="30" spans="2:12" s="1" customFormat="1" ht="25.4" customHeight="1">
      <c r="B30" s="28"/>
      <c r="D30" s="781" t="s">
        <v>32</v>
      </c>
      <c r="J30" s="782">
        <f>ROUND(J85, 2)</f>
        <v>0</v>
      </c>
      <c r="L30" s="28"/>
    </row>
    <row r="31" spans="2:12" s="1" customFormat="1" ht="7" customHeight="1">
      <c r="B31" s="28"/>
      <c r="D31" s="49"/>
      <c r="E31" s="49"/>
      <c r="F31" s="49"/>
      <c r="G31" s="49"/>
      <c r="H31" s="49"/>
      <c r="I31" s="49"/>
      <c r="J31" s="49"/>
      <c r="K31" s="49"/>
      <c r="L31" s="28"/>
    </row>
    <row r="32" spans="2:12" s="1" customFormat="1" ht="14.5" customHeight="1">
      <c r="B32" s="28"/>
      <c r="F32" s="783" t="s">
        <v>34</v>
      </c>
      <c r="I32" s="783" t="s">
        <v>33</v>
      </c>
      <c r="J32" s="783" t="s">
        <v>35</v>
      </c>
      <c r="L32" s="28"/>
    </row>
    <row r="33" spans="2:12" s="1" customFormat="1" ht="14.5" customHeight="1">
      <c r="B33" s="28"/>
      <c r="D33" s="784" t="s">
        <v>36</v>
      </c>
      <c r="E33" s="779" t="s">
        <v>37</v>
      </c>
      <c r="F33" s="785">
        <f>ROUND((SUM(BE85:BE137)),  2)</f>
        <v>0</v>
      </c>
      <c r="I33" s="786">
        <v>0.21</v>
      </c>
      <c r="J33" s="785">
        <f>ROUND(((SUM(BE85:BE137))*I33),  2)</f>
        <v>0</v>
      </c>
      <c r="L33" s="28"/>
    </row>
    <row r="34" spans="2:12" s="1" customFormat="1" ht="14.5" customHeight="1">
      <c r="B34" s="28"/>
      <c r="E34" s="779" t="s">
        <v>38</v>
      </c>
      <c r="F34" s="785">
        <f>ROUND((SUM(BF85:BF137)),  2)</f>
        <v>0</v>
      </c>
      <c r="I34" s="786">
        <v>0.12</v>
      </c>
      <c r="J34" s="785">
        <f>ROUND(((SUM(BF85:BF137))*I34),  2)</f>
        <v>0</v>
      </c>
      <c r="L34" s="28"/>
    </row>
    <row r="35" spans="2:12" s="1" customFormat="1" ht="14.5" hidden="1" customHeight="1">
      <c r="B35" s="28"/>
      <c r="E35" s="779" t="s">
        <v>39</v>
      </c>
      <c r="F35" s="785">
        <f>ROUND((SUM(BG85:BG137)),  2)</f>
        <v>0</v>
      </c>
      <c r="I35" s="786">
        <v>0.21</v>
      </c>
      <c r="J35" s="785">
        <f>0</f>
        <v>0</v>
      </c>
      <c r="L35" s="28"/>
    </row>
    <row r="36" spans="2:12" s="1" customFormat="1" ht="14.5" hidden="1" customHeight="1">
      <c r="B36" s="28"/>
      <c r="E36" s="779" t="s">
        <v>40</v>
      </c>
      <c r="F36" s="785">
        <f>ROUND((SUM(BH85:BH137)),  2)</f>
        <v>0</v>
      </c>
      <c r="I36" s="786">
        <v>0.12</v>
      </c>
      <c r="J36" s="785">
        <f>0</f>
        <v>0</v>
      </c>
      <c r="L36" s="28"/>
    </row>
    <row r="37" spans="2:12" s="1" customFormat="1" ht="14.5" hidden="1" customHeight="1">
      <c r="B37" s="28"/>
      <c r="E37" s="779" t="s">
        <v>41</v>
      </c>
      <c r="F37" s="785">
        <f>ROUND((SUM(BI85:BI137)),  2)</f>
        <v>0</v>
      </c>
      <c r="I37" s="786">
        <v>0</v>
      </c>
      <c r="J37" s="785">
        <f>0</f>
        <v>0</v>
      </c>
      <c r="L37" s="28"/>
    </row>
    <row r="38" spans="2:12" s="1" customFormat="1" ht="7" customHeight="1">
      <c r="B38" s="28"/>
      <c r="L38" s="28"/>
    </row>
    <row r="39" spans="2:12" s="1" customFormat="1" ht="25.4" customHeight="1">
      <c r="B39" s="28"/>
      <c r="C39" s="93"/>
      <c r="D39" s="787" t="s">
        <v>42</v>
      </c>
      <c r="E39" s="53"/>
      <c r="F39" s="53"/>
      <c r="G39" s="788" t="s">
        <v>43</v>
      </c>
      <c r="H39" s="789" t="s">
        <v>44</v>
      </c>
      <c r="I39" s="53"/>
      <c r="J39" s="790">
        <f>SUM(J30:J37)</f>
        <v>0</v>
      </c>
      <c r="K39" s="98"/>
      <c r="L39" s="28"/>
    </row>
    <row r="40" spans="2:12" s="1" customFormat="1" ht="14.5" customHeight="1">
      <c r="B40" s="40"/>
      <c r="C40" s="41"/>
      <c r="D40" s="41"/>
      <c r="E40" s="41"/>
      <c r="F40" s="41"/>
      <c r="G40" s="41"/>
      <c r="H40" s="41"/>
      <c r="I40" s="41"/>
      <c r="J40" s="41"/>
      <c r="K40" s="41"/>
      <c r="L40" s="28"/>
    </row>
    <row r="44" spans="2:12" s="1" customFormat="1" ht="7" customHeight="1">
      <c r="B44" s="42"/>
      <c r="C44" s="43"/>
      <c r="D44" s="43"/>
      <c r="E44" s="43"/>
      <c r="F44" s="43"/>
      <c r="G44" s="43"/>
      <c r="H44" s="43"/>
      <c r="I44" s="43"/>
      <c r="J44" s="43"/>
      <c r="K44" s="43"/>
      <c r="L44" s="28"/>
    </row>
    <row r="45" spans="2:12" s="1" customFormat="1" ht="25" customHeight="1">
      <c r="B45" s="28"/>
      <c r="C45" s="777" t="s">
        <v>130</v>
      </c>
      <c r="L45" s="28"/>
    </row>
    <row r="46" spans="2:12" s="1" customFormat="1" ht="7" customHeight="1">
      <c r="B46" s="28"/>
      <c r="L46" s="28"/>
    </row>
    <row r="47" spans="2:12" s="1" customFormat="1" ht="12" customHeight="1">
      <c r="B47" s="28"/>
      <c r="C47" s="779" t="s">
        <v>14</v>
      </c>
      <c r="L47" s="28"/>
    </row>
    <row r="48" spans="2:12" s="1" customFormat="1" ht="16.5" customHeight="1">
      <c r="B48" s="28"/>
      <c r="E48" s="1020" t="str">
        <f>E7</f>
        <v>DOMOV SENIORŮ BOROHRÁDEK</v>
      </c>
      <c r="F48" s="1021"/>
      <c r="G48" s="1021"/>
      <c r="H48" s="1021"/>
      <c r="L48" s="28"/>
    </row>
    <row r="49" spans="2:47" s="1" customFormat="1" ht="12" customHeight="1">
      <c r="B49" s="28"/>
      <c r="C49" s="779" t="s">
        <v>128</v>
      </c>
      <c r="L49" s="28"/>
    </row>
    <row r="50" spans="2:47" s="1" customFormat="1" ht="16.5" customHeight="1">
      <c r="B50" s="28"/>
      <c r="E50" s="1010" t="str">
        <f>E9</f>
        <v xml:space="preserve">SO 02 - Spojovací chodba - zdravotní technika </v>
      </c>
      <c r="F50" s="1009"/>
      <c r="G50" s="1009"/>
      <c r="H50" s="1009"/>
      <c r="L50" s="28"/>
    </row>
    <row r="51" spans="2:47" s="1" customFormat="1" ht="7" customHeight="1">
      <c r="B51" s="28"/>
      <c r="L51" s="28"/>
    </row>
    <row r="52" spans="2:47" s="1" customFormat="1" ht="12" customHeight="1">
      <c r="B52" s="28"/>
      <c r="C52" s="779" t="s">
        <v>18</v>
      </c>
      <c r="F52" s="780" t="str">
        <f>F12</f>
        <v>DpS Borohrádek, st.p.č.243,722,p.p.č.187</v>
      </c>
      <c r="I52" s="779" t="s">
        <v>19</v>
      </c>
      <c r="J52" s="791" t="str">
        <f>IF(J12="","",J12)</f>
        <v>10. 6. 2024</v>
      </c>
      <c r="L52" s="28"/>
    </row>
    <row r="53" spans="2:47" s="1" customFormat="1" ht="7" customHeight="1">
      <c r="B53" s="28"/>
      <c r="L53" s="28"/>
    </row>
    <row r="54" spans="2:47" s="1" customFormat="1" ht="15.25" customHeight="1">
      <c r="B54" s="28"/>
      <c r="C54" s="779" t="s">
        <v>21</v>
      </c>
      <c r="F54" s="780" t="str">
        <f>E15</f>
        <v>Královehradecký kraj,Pivovarské nám.1245 H.Králové</v>
      </c>
      <c r="I54" s="779" t="s">
        <v>26</v>
      </c>
      <c r="J54" s="792" t="str">
        <f>E21</f>
        <v xml:space="preserve"> </v>
      </c>
      <c r="L54" s="28"/>
    </row>
    <row r="55" spans="2:47" s="1" customFormat="1" ht="15.25" customHeight="1">
      <c r="B55" s="28"/>
      <c r="C55" s="779" t="s">
        <v>24</v>
      </c>
      <c r="F55" s="780" t="str">
        <f>IF(E18="","",E18)</f>
        <v>VZ</v>
      </c>
      <c r="I55" s="779" t="s">
        <v>28</v>
      </c>
      <c r="J55" s="792" t="str">
        <f>E24</f>
        <v xml:space="preserve"> </v>
      </c>
      <c r="L55" s="28"/>
    </row>
    <row r="56" spans="2:47" s="1" customFormat="1" ht="10.4" customHeight="1">
      <c r="B56" s="28"/>
      <c r="L56" s="28"/>
    </row>
    <row r="57" spans="2:47" s="1" customFormat="1" ht="29.25" customHeight="1">
      <c r="B57" s="28"/>
      <c r="C57" s="793" t="s">
        <v>131</v>
      </c>
      <c r="D57" s="93"/>
      <c r="E57" s="93"/>
      <c r="F57" s="93"/>
      <c r="G57" s="93"/>
      <c r="H57" s="93"/>
      <c r="I57" s="93"/>
      <c r="J57" s="794" t="s">
        <v>132</v>
      </c>
      <c r="K57" s="93"/>
      <c r="L57" s="28"/>
    </row>
    <row r="58" spans="2:47" s="1" customFormat="1" ht="10.4" customHeight="1">
      <c r="B58" s="28"/>
      <c r="L58" s="28"/>
    </row>
    <row r="59" spans="2:47" s="1" customFormat="1" ht="22.9" customHeight="1">
      <c r="B59" s="28"/>
      <c r="C59" s="795" t="s">
        <v>2716</v>
      </c>
      <c r="J59" s="782">
        <f>J85</f>
        <v>0</v>
      </c>
      <c r="L59" s="28"/>
      <c r="AU59" s="16" t="s">
        <v>134</v>
      </c>
    </row>
    <row r="60" spans="2:47" s="796" customFormat="1" ht="25" customHeight="1">
      <c r="B60" s="797"/>
      <c r="D60" s="798" t="s">
        <v>248</v>
      </c>
      <c r="E60" s="799"/>
      <c r="F60" s="799"/>
      <c r="G60" s="799"/>
      <c r="H60" s="799"/>
      <c r="I60" s="799"/>
      <c r="J60" s="800">
        <f>J86</f>
        <v>0</v>
      </c>
      <c r="L60" s="797"/>
    </row>
    <row r="61" spans="2:47" s="801" customFormat="1" ht="19.899999999999999" customHeight="1">
      <c r="B61" s="802"/>
      <c r="D61" s="803" t="s">
        <v>565</v>
      </c>
      <c r="E61" s="804"/>
      <c r="F61" s="804"/>
      <c r="G61" s="804"/>
      <c r="H61" s="804"/>
      <c r="I61" s="804"/>
      <c r="J61" s="805">
        <f>J87</f>
        <v>0</v>
      </c>
      <c r="L61" s="802"/>
    </row>
    <row r="62" spans="2:47" s="801" customFormat="1" ht="19.899999999999999" customHeight="1">
      <c r="B62" s="802"/>
      <c r="D62" s="803" t="s">
        <v>567</v>
      </c>
      <c r="E62" s="804"/>
      <c r="F62" s="804"/>
      <c r="G62" s="804"/>
      <c r="H62" s="804"/>
      <c r="I62" s="804"/>
      <c r="J62" s="805">
        <f>J96</f>
        <v>0</v>
      </c>
      <c r="L62" s="802"/>
    </row>
    <row r="63" spans="2:47" s="801" customFormat="1" ht="19.899999999999999" customHeight="1">
      <c r="B63" s="802"/>
      <c r="D63" s="803" t="s">
        <v>4091</v>
      </c>
      <c r="E63" s="804"/>
      <c r="F63" s="804"/>
      <c r="G63" s="804"/>
      <c r="H63" s="804"/>
      <c r="I63" s="804"/>
      <c r="J63" s="805">
        <f>J100</f>
        <v>0</v>
      </c>
      <c r="L63" s="802"/>
    </row>
    <row r="64" spans="2:47" s="796" customFormat="1" ht="25" customHeight="1">
      <c r="B64" s="797"/>
      <c r="D64" s="798" t="s">
        <v>296</v>
      </c>
      <c r="E64" s="799"/>
      <c r="F64" s="799"/>
      <c r="G64" s="799"/>
      <c r="H64" s="799"/>
      <c r="I64" s="799"/>
      <c r="J64" s="800">
        <f>J110</f>
        <v>0</v>
      </c>
      <c r="L64" s="797"/>
    </row>
    <row r="65" spans="2:12" s="801" customFormat="1" ht="19.899999999999999" customHeight="1">
      <c r="B65" s="802"/>
      <c r="D65" s="803" t="s">
        <v>7143</v>
      </c>
      <c r="E65" s="804"/>
      <c r="F65" s="804"/>
      <c r="G65" s="804"/>
      <c r="H65" s="804"/>
      <c r="I65" s="804"/>
      <c r="J65" s="805">
        <f>J111</f>
        <v>0</v>
      </c>
      <c r="L65" s="802"/>
    </row>
    <row r="66" spans="2:12" s="1" customFormat="1" ht="21.75" customHeight="1">
      <c r="B66" s="28"/>
      <c r="L66" s="28"/>
    </row>
    <row r="67" spans="2:12" s="1" customFormat="1" ht="7" customHeight="1">
      <c r="B67" s="40"/>
      <c r="C67" s="41"/>
      <c r="D67" s="41"/>
      <c r="E67" s="41"/>
      <c r="F67" s="41"/>
      <c r="G67" s="41"/>
      <c r="H67" s="41"/>
      <c r="I67" s="41"/>
      <c r="J67" s="41"/>
      <c r="K67" s="41"/>
      <c r="L67" s="28"/>
    </row>
    <row r="71" spans="2:12" s="1" customFormat="1" ht="7" customHeight="1">
      <c r="B71" s="42"/>
      <c r="C71" s="43"/>
      <c r="D71" s="43"/>
      <c r="E71" s="43"/>
      <c r="F71" s="43"/>
      <c r="G71" s="43"/>
      <c r="H71" s="43"/>
      <c r="I71" s="43"/>
      <c r="J71" s="43"/>
      <c r="K71" s="43"/>
      <c r="L71" s="28"/>
    </row>
    <row r="72" spans="2:12" s="1" customFormat="1" ht="25" customHeight="1">
      <c r="B72" s="28"/>
      <c r="C72" s="777" t="s">
        <v>141</v>
      </c>
      <c r="L72" s="28"/>
    </row>
    <row r="73" spans="2:12" s="1" customFormat="1" ht="7" customHeight="1">
      <c r="B73" s="28"/>
      <c r="L73" s="28"/>
    </row>
    <row r="74" spans="2:12" s="1" customFormat="1" ht="12" customHeight="1">
      <c r="B74" s="28"/>
      <c r="C74" s="779" t="s">
        <v>14</v>
      </c>
      <c r="L74" s="28"/>
    </row>
    <row r="75" spans="2:12" s="1" customFormat="1" ht="16.5" customHeight="1">
      <c r="B75" s="28"/>
      <c r="E75" s="1020" t="str">
        <f>E7</f>
        <v>DOMOV SENIORŮ BOROHRÁDEK</v>
      </c>
      <c r="F75" s="1021"/>
      <c r="G75" s="1021"/>
      <c r="H75" s="1021"/>
      <c r="L75" s="28"/>
    </row>
    <row r="76" spans="2:12" s="1" customFormat="1" ht="12" customHeight="1">
      <c r="B76" s="28"/>
      <c r="C76" s="779" t="s">
        <v>128</v>
      </c>
      <c r="L76" s="28"/>
    </row>
    <row r="77" spans="2:12" s="1" customFormat="1" ht="16.5" customHeight="1">
      <c r="B77" s="28"/>
      <c r="E77" s="1010" t="str">
        <f>E9</f>
        <v xml:space="preserve">SO 02 - Spojovací chodba - zdravotní technika </v>
      </c>
      <c r="F77" s="1009"/>
      <c r="G77" s="1009"/>
      <c r="H77" s="1009"/>
      <c r="L77" s="28"/>
    </row>
    <row r="78" spans="2:12" s="1" customFormat="1" ht="7" customHeight="1">
      <c r="B78" s="28"/>
      <c r="L78" s="28"/>
    </row>
    <row r="79" spans="2:12" s="1" customFormat="1" ht="12" customHeight="1">
      <c r="B79" s="28"/>
      <c r="C79" s="779" t="s">
        <v>18</v>
      </c>
      <c r="F79" s="780" t="str">
        <f>F12</f>
        <v>DpS Borohrádek, st.p.č.243,722,p.p.č.187</v>
      </c>
      <c r="I79" s="779" t="s">
        <v>19</v>
      </c>
      <c r="J79" s="791" t="str">
        <f>IF(J12="","",J12)</f>
        <v>10. 6. 2024</v>
      </c>
      <c r="L79" s="28"/>
    </row>
    <row r="80" spans="2:12" s="1" customFormat="1" ht="7" customHeight="1">
      <c r="B80" s="28"/>
      <c r="L80" s="28"/>
    </row>
    <row r="81" spans="2:65" s="1" customFormat="1" ht="15.25" customHeight="1">
      <c r="B81" s="28"/>
      <c r="C81" s="779" t="s">
        <v>21</v>
      </c>
      <c r="F81" s="780" t="str">
        <f>E15</f>
        <v>Královehradecký kraj,Pivovarské nám.1245 H.Králové</v>
      </c>
      <c r="I81" s="779" t="s">
        <v>26</v>
      </c>
      <c r="J81" s="792" t="str">
        <f>E21</f>
        <v xml:space="preserve"> </v>
      </c>
      <c r="L81" s="28"/>
    </row>
    <row r="82" spans="2:65" s="1" customFormat="1" ht="15.25" customHeight="1">
      <c r="B82" s="28"/>
      <c r="C82" s="779" t="s">
        <v>24</v>
      </c>
      <c r="F82" s="780" t="str">
        <f>IF(E18="","",E18)</f>
        <v>VZ</v>
      </c>
      <c r="I82" s="779" t="s">
        <v>28</v>
      </c>
      <c r="J82" s="792" t="str">
        <f>E24</f>
        <v xml:space="preserve"> </v>
      </c>
      <c r="L82" s="28"/>
    </row>
    <row r="83" spans="2:65" s="1" customFormat="1" ht="10.4" customHeight="1">
      <c r="B83" s="28"/>
      <c r="L83" s="28"/>
    </row>
    <row r="84" spans="2:65" s="10" customFormat="1" ht="29.25" customHeight="1">
      <c r="B84" s="112"/>
      <c r="C84" s="806" t="s">
        <v>142</v>
      </c>
      <c r="D84" s="807" t="s">
        <v>57</v>
      </c>
      <c r="E84" s="807" t="s">
        <v>53</v>
      </c>
      <c r="F84" s="807" t="s">
        <v>54</v>
      </c>
      <c r="G84" s="807" t="s">
        <v>143</v>
      </c>
      <c r="H84" s="807" t="s">
        <v>144</v>
      </c>
      <c r="I84" s="807" t="s">
        <v>145</v>
      </c>
      <c r="J84" s="807" t="s">
        <v>132</v>
      </c>
      <c r="K84" s="808" t="s">
        <v>146</v>
      </c>
      <c r="L84" s="112"/>
      <c r="M84" s="809" t="s">
        <v>1</v>
      </c>
      <c r="N84" s="810" t="s">
        <v>36</v>
      </c>
      <c r="O84" s="810" t="s">
        <v>147</v>
      </c>
      <c r="P84" s="810" t="s">
        <v>148</v>
      </c>
      <c r="Q84" s="810" t="s">
        <v>149</v>
      </c>
      <c r="R84" s="810" t="s">
        <v>150</v>
      </c>
      <c r="S84" s="810" t="s">
        <v>151</v>
      </c>
      <c r="T84" s="811" t="s">
        <v>152</v>
      </c>
    </row>
    <row r="85" spans="2:65" s="1" customFormat="1" ht="22.9" customHeight="1">
      <c r="B85" s="28"/>
      <c r="C85" s="812" t="s">
        <v>153</v>
      </c>
      <c r="J85" s="813">
        <f>BK85</f>
        <v>0</v>
      </c>
      <c r="L85" s="28"/>
      <c r="M85" s="58"/>
      <c r="N85" s="49"/>
      <c r="O85" s="49"/>
      <c r="P85" s="814">
        <f>P86+P110</f>
        <v>108.10991800000001</v>
      </c>
      <c r="Q85" s="49"/>
      <c r="R85" s="814">
        <f>R86+R110</f>
        <v>0.1474</v>
      </c>
      <c r="S85" s="49"/>
      <c r="T85" s="815">
        <f>T86+T110</f>
        <v>0</v>
      </c>
      <c r="AT85" s="16" t="s">
        <v>71</v>
      </c>
      <c r="AU85" s="16" t="s">
        <v>134</v>
      </c>
      <c r="BK85" s="816">
        <f>BK86+BK110</f>
        <v>0</v>
      </c>
    </row>
    <row r="86" spans="2:65" s="817" customFormat="1" ht="25.9" customHeight="1">
      <c r="B86" s="818"/>
      <c r="D86" s="819" t="s">
        <v>71</v>
      </c>
      <c r="E86" s="820" t="s">
        <v>251</v>
      </c>
      <c r="F86" s="820" t="s">
        <v>252</v>
      </c>
      <c r="J86" s="821">
        <f>BK86</f>
        <v>0</v>
      </c>
      <c r="L86" s="818"/>
      <c r="M86" s="822"/>
      <c r="P86" s="823">
        <f>P87+P96+P100</f>
        <v>66.29325</v>
      </c>
      <c r="R86" s="823">
        <f>R87+R96+R100</f>
        <v>5.5109999999999999E-2</v>
      </c>
      <c r="T86" s="824">
        <f>T87+T96+T100</f>
        <v>0</v>
      </c>
      <c r="AR86" s="819" t="s">
        <v>80</v>
      </c>
      <c r="AT86" s="825" t="s">
        <v>71</v>
      </c>
      <c r="AU86" s="825" t="s">
        <v>72</v>
      </c>
      <c r="AY86" s="819" t="s">
        <v>157</v>
      </c>
      <c r="BK86" s="826">
        <f>BK87+BK96+BK100</f>
        <v>0</v>
      </c>
    </row>
    <row r="87" spans="2:65" s="817" customFormat="1" ht="22.9" customHeight="1">
      <c r="B87" s="818"/>
      <c r="D87" s="819" t="s">
        <v>71</v>
      </c>
      <c r="E87" s="827" t="s">
        <v>80</v>
      </c>
      <c r="F87" s="827" t="s">
        <v>577</v>
      </c>
      <c r="J87" s="828">
        <f>BK87</f>
        <v>0</v>
      </c>
      <c r="L87" s="818"/>
      <c r="M87" s="822"/>
      <c r="P87" s="823">
        <f>SUM(P88:P95)</f>
        <v>53.256</v>
      </c>
      <c r="R87" s="823">
        <f>SUM(R88:R95)</f>
        <v>0</v>
      </c>
      <c r="T87" s="824">
        <f>SUM(T88:T95)</f>
        <v>0</v>
      </c>
      <c r="AR87" s="819" t="s">
        <v>80</v>
      </c>
      <c r="AT87" s="825" t="s">
        <v>71</v>
      </c>
      <c r="AU87" s="825" t="s">
        <v>80</v>
      </c>
      <c r="AY87" s="819" t="s">
        <v>157</v>
      </c>
      <c r="BK87" s="826">
        <f>SUM(BK88:BK95)</f>
        <v>0</v>
      </c>
    </row>
    <row r="88" spans="2:65" s="1" customFormat="1" ht="44.25" customHeight="1">
      <c r="B88" s="28"/>
      <c r="C88" s="829" t="s">
        <v>80</v>
      </c>
      <c r="D88" s="829" t="s">
        <v>160</v>
      </c>
      <c r="E88" s="830" t="s">
        <v>7164</v>
      </c>
      <c r="F88" s="831" t="s">
        <v>7165</v>
      </c>
      <c r="G88" s="832" t="s">
        <v>256</v>
      </c>
      <c r="H88" s="833">
        <v>33.6</v>
      </c>
      <c r="I88" s="923"/>
      <c r="J88" s="834">
        <f>ROUND(I88*H88,2)</f>
        <v>0</v>
      </c>
      <c r="K88" s="831" t="s">
        <v>2720</v>
      </c>
      <c r="L88" s="28"/>
      <c r="M88" s="835" t="s">
        <v>1</v>
      </c>
      <c r="N88" s="836" t="s">
        <v>38</v>
      </c>
      <c r="O88" s="837">
        <v>1.08</v>
      </c>
      <c r="P88" s="837">
        <f>O88*H88</f>
        <v>36.288000000000004</v>
      </c>
      <c r="Q88" s="837">
        <v>0</v>
      </c>
      <c r="R88" s="837">
        <f>Q88*H88</f>
        <v>0</v>
      </c>
      <c r="S88" s="837">
        <v>0</v>
      </c>
      <c r="T88" s="838">
        <f>S88*H88</f>
        <v>0</v>
      </c>
      <c r="AR88" s="839" t="s">
        <v>164</v>
      </c>
      <c r="AT88" s="839" t="s">
        <v>160</v>
      </c>
      <c r="AU88" s="839" t="s">
        <v>88</v>
      </c>
      <c r="AY88" s="16" t="s">
        <v>157</v>
      </c>
      <c r="BE88" s="145">
        <f>IF(N88="základní",J88,0)</f>
        <v>0</v>
      </c>
      <c r="BF88" s="145">
        <f>IF(N88="snížená",J88,0)</f>
        <v>0</v>
      </c>
      <c r="BG88" s="145">
        <f>IF(N88="zákl. přenesená",J88,0)</f>
        <v>0</v>
      </c>
      <c r="BH88" s="145">
        <f>IF(N88="sníž. přenesená",J88,0)</f>
        <v>0</v>
      </c>
      <c r="BI88" s="145">
        <f>IF(N88="nulová",J88,0)</f>
        <v>0</v>
      </c>
      <c r="BJ88" s="16" t="s">
        <v>80</v>
      </c>
      <c r="BK88" s="145">
        <f>ROUND(I88*H88,2)</f>
        <v>0</v>
      </c>
      <c r="BL88" s="16" t="s">
        <v>164</v>
      </c>
      <c r="BM88" s="839" t="s">
        <v>8212</v>
      </c>
    </row>
    <row r="89" spans="2:65" s="1" customFormat="1">
      <c r="B89" s="28"/>
      <c r="D89" s="840" t="s">
        <v>214</v>
      </c>
      <c r="F89" s="841" t="s">
        <v>7167</v>
      </c>
      <c r="L89" s="28"/>
      <c r="M89" s="152"/>
      <c r="T89" s="52"/>
      <c r="AT89" s="16" t="s">
        <v>214</v>
      </c>
      <c r="AU89" s="16" t="s">
        <v>88</v>
      </c>
    </row>
    <row r="90" spans="2:65" s="842" customFormat="1">
      <c r="B90" s="843"/>
      <c r="D90" s="844" t="s">
        <v>259</v>
      </c>
      <c r="E90" s="845" t="s">
        <v>1</v>
      </c>
      <c r="F90" s="846" t="s">
        <v>8213</v>
      </c>
      <c r="H90" s="847">
        <v>33.6</v>
      </c>
      <c r="L90" s="843"/>
      <c r="M90" s="848"/>
      <c r="T90" s="849"/>
      <c r="AT90" s="845" t="s">
        <v>259</v>
      </c>
      <c r="AU90" s="845" t="s">
        <v>88</v>
      </c>
      <c r="AV90" s="842" t="s">
        <v>88</v>
      </c>
      <c r="AW90" s="842" t="s">
        <v>27</v>
      </c>
      <c r="AX90" s="842" t="s">
        <v>72</v>
      </c>
      <c r="AY90" s="845" t="s">
        <v>157</v>
      </c>
    </row>
    <row r="91" spans="2:65" s="850" customFormat="1">
      <c r="B91" s="851"/>
      <c r="D91" s="844" t="s">
        <v>259</v>
      </c>
      <c r="E91" s="852" t="s">
        <v>1</v>
      </c>
      <c r="F91" s="853" t="s">
        <v>265</v>
      </c>
      <c r="H91" s="854">
        <v>33.6</v>
      </c>
      <c r="L91" s="851"/>
      <c r="M91" s="855"/>
      <c r="T91" s="856"/>
      <c r="AT91" s="852" t="s">
        <v>259</v>
      </c>
      <c r="AU91" s="852" t="s">
        <v>88</v>
      </c>
      <c r="AV91" s="850" t="s">
        <v>164</v>
      </c>
      <c r="AW91" s="850" t="s">
        <v>27</v>
      </c>
      <c r="AX91" s="850" t="s">
        <v>80</v>
      </c>
      <c r="AY91" s="852" t="s">
        <v>157</v>
      </c>
    </row>
    <row r="92" spans="2:65" s="1" customFormat="1" ht="62.65" customHeight="1">
      <c r="B92" s="28"/>
      <c r="C92" s="829" t="s">
        <v>88</v>
      </c>
      <c r="D92" s="829" t="s">
        <v>160</v>
      </c>
      <c r="E92" s="830" t="s">
        <v>6840</v>
      </c>
      <c r="F92" s="831" t="s">
        <v>7200</v>
      </c>
      <c r="G92" s="832" t="s">
        <v>256</v>
      </c>
      <c r="H92" s="833">
        <v>33.6</v>
      </c>
      <c r="I92" s="923"/>
      <c r="J92" s="834">
        <f>ROUND(I92*H92,2)</f>
        <v>0</v>
      </c>
      <c r="K92" s="831" t="s">
        <v>2720</v>
      </c>
      <c r="L92" s="28"/>
      <c r="M92" s="835" t="s">
        <v>1</v>
      </c>
      <c r="N92" s="836" t="s">
        <v>38</v>
      </c>
      <c r="O92" s="837">
        <v>7.0000000000000007E-2</v>
      </c>
      <c r="P92" s="837">
        <f>O92*H92</f>
        <v>2.3520000000000003</v>
      </c>
      <c r="Q92" s="837">
        <v>0</v>
      </c>
      <c r="R92" s="837">
        <f>Q92*H92</f>
        <v>0</v>
      </c>
      <c r="S92" s="837">
        <v>0</v>
      </c>
      <c r="T92" s="838">
        <f>S92*H92</f>
        <v>0</v>
      </c>
      <c r="AR92" s="839" t="s">
        <v>164</v>
      </c>
      <c r="AT92" s="839" t="s">
        <v>160</v>
      </c>
      <c r="AU92" s="839" t="s">
        <v>88</v>
      </c>
      <c r="AY92" s="16" t="s">
        <v>157</v>
      </c>
      <c r="BE92" s="145">
        <f>IF(N92="základní",J92,0)</f>
        <v>0</v>
      </c>
      <c r="BF92" s="145">
        <f>IF(N92="snížená",J92,0)</f>
        <v>0</v>
      </c>
      <c r="BG92" s="145">
        <f>IF(N92="zákl. přenesená",J92,0)</f>
        <v>0</v>
      </c>
      <c r="BH92" s="145">
        <f>IF(N92="sníž. přenesená",J92,0)</f>
        <v>0</v>
      </c>
      <c r="BI92" s="145">
        <f>IF(N92="nulová",J92,0)</f>
        <v>0</v>
      </c>
      <c r="BJ92" s="16" t="s">
        <v>80</v>
      </c>
      <c r="BK92" s="145">
        <f>ROUND(I92*H92,2)</f>
        <v>0</v>
      </c>
      <c r="BL92" s="16" t="s">
        <v>164</v>
      </c>
      <c r="BM92" s="839" t="s">
        <v>8214</v>
      </c>
    </row>
    <row r="93" spans="2:65" s="1" customFormat="1">
      <c r="B93" s="28"/>
      <c r="D93" s="840" t="s">
        <v>214</v>
      </c>
      <c r="F93" s="841" t="s">
        <v>7202</v>
      </c>
      <c r="L93" s="28"/>
      <c r="M93" s="152"/>
      <c r="T93" s="52"/>
      <c r="AT93" s="16" t="s">
        <v>214</v>
      </c>
      <c r="AU93" s="16" t="s">
        <v>88</v>
      </c>
    </row>
    <row r="94" spans="2:65" s="1" customFormat="1" ht="66.75" customHeight="1">
      <c r="B94" s="28"/>
      <c r="C94" s="829" t="s">
        <v>95</v>
      </c>
      <c r="D94" s="829" t="s">
        <v>160</v>
      </c>
      <c r="E94" s="830" t="s">
        <v>7216</v>
      </c>
      <c r="F94" s="831" t="s">
        <v>7217</v>
      </c>
      <c r="G94" s="832" t="s">
        <v>256</v>
      </c>
      <c r="H94" s="833">
        <v>33.6</v>
      </c>
      <c r="I94" s="923"/>
      <c r="J94" s="834">
        <f>ROUND(I94*H94,2)</f>
        <v>0</v>
      </c>
      <c r="K94" s="831" t="s">
        <v>2720</v>
      </c>
      <c r="L94" s="28"/>
      <c r="M94" s="835" t="s">
        <v>1</v>
      </c>
      <c r="N94" s="836" t="s">
        <v>38</v>
      </c>
      <c r="O94" s="837">
        <v>0.435</v>
      </c>
      <c r="P94" s="837">
        <f>O94*H94</f>
        <v>14.616</v>
      </c>
      <c r="Q94" s="837">
        <v>0</v>
      </c>
      <c r="R94" s="837">
        <f>Q94*H94</f>
        <v>0</v>
      </c>
      <c r="S94" s="837">
        <v>0</v>
      </c>
      <c r="T94" s="838">
        <f>S94*H94</f>
        <v>0</v>
      </c>
      <c r="AR94" s="839" t="s">
        <v>164</v>
      </c>
      <c r="AT94" s="839" t="s">
        <v>160</v>
      </c>
      <c r="AU94" s="839" t="s">
        <v>88</v>
      </c>
      <c r="AY94" s="16" t="s">
        <v>157</v>
      </c>
      <c r="BE94" s="145">
        <f>IF(N94="základní",J94,0)</f>
        <v>0</v>
      </c>
      <c r="BF94" s="145">
        <f>IF(N94="snížená",J94,0)</f>
        <v>0</v>
      </c>
      <c r="BG94" s="145">
        <f>IF(N94="zákl. přenesená",J94,0)</f>
        <v>0</v>
      </c>
      <c r="BH94" s="145">
        <f>IF(N94="sníž. přenesená",J94,0)</f>
        <v>0</v>
      </c>
      <c r="BI94" s="145">
        <f>IF(N94="nulová",J94,0)</f>
        <v>0</v>
      </c>
      <c r="BJ94" s="16" t="s">
        <v>80</v>
      </c>
      <c r="BK94" s="145">
        <f>ROUND(I94*H94,2)</f>
        <v>0</v>
      </c>
      <c r="BL94" s="16" t="s">
        <v>164</v>
      </c>
      <c r="BM94" s="839" t="s">
        <v>8215</v>
      </c>
    </row>
    <row r="95" spans="2:65" s="1" customFormat="1">
      <c r="B95" s="28"/>
      <c r="D95" s="840" t="s">
        <v>214</v>
      </c>
      <c r="F95" s="841" t="s">
        <v>7219</v>
      </c>
      <c r="L95" s="28"/>
      <c r="M95" s="152"/>
      <c r="T95" s="52"/>
      <c r="AT95" s="16" t="s">
        <v>214</v>
      </c>
      <c r="AU95" s="16" t="s">
        <v>88</v>
      </c>
    </row>
    <row r="96" spans="2:65" s="817" customFormat="1" ht="22.9" customHeight="1">
      <c r="B96" s="818"/>
      <c r="D96" s="819" t="s">
        <v>71</v>
      </c>
      <c r="E96" s="827" t="s">
        <v>164</v>
      </c>
      <c r="F96" s="827" t="s">
        <v>847</v>
      </c>
      <c r="J96" s="828">
        <f>BK96</f>
        <v>0</v>
      </c>
      <c r="L96" s="818"/>
      <c r="M96" s="822"/>
      <c r="P96" s="823">
        <f>SUM(P97:P99)</f>
        <v>4.0679999999999996</v>
      </c>
      <c r="R96" s="823">
        <f>SUM(R97:R99)</f>
        <v>0</v>
      </c>
      <c r="T96" s="824">
        <f>SUM(T97:T99)</f>
        <v>0</v>
      </c>
      <c r="AR96" s="819" t="s">
        <v>80</v>
      </c>
      <c r="AT96" s="825" t="s">
        <v>71</v>
      </c>
      <c r="AU96" s="825" t="s">
        <v>80</v>
      </c>
      <c r="AY96" s="819" t="s">
        <v>157</v>
      </c>
      <c r="BK96" s="826">
        <f>SUM(BK97:BK99)</f>
        <v>0</v>
      </c>
    </row>
    <row r="97" spans="2:65" s="1" customFormat="1" ht="33" customHeight="1">
      <c r="B97" s="28"/>
      <c r="C97" s="829" t="s">
        <v>164</v>
      </c>
      <c r="D97" s="829" t="s">
        <v>160</v>
      </c>
      <c r="E97" s="830" t="s">
        <v>7238</v>
      </c>
      <c r="F97" s="831" t="s">
        <v>7239</v>
      </c>
      <c r="G97" s="832" t="s">
        <v>256</v>
      </c>
      <c r="H97" s="833">
        <v>2.4</v>
      </c>
      <c r="I97" s="923"/>
      <c r="J97" s="834">
        <f>ROUND(I97*H97,2)</f>
        <v>0</v>
      </c>
      <c r="K97" s="831" t="s">
        <v>2720</v>
      </c>
      <c r="L97" s="28"/>
      <c r="M97" s="835" t="s">
        <v>1</v>
      </c>
      <c r="N97" s="836" t="s">
        <v>38</v>
      </c>
      <c r="O97" s="837">
        <v>1.6950000000000001</v>
      </c>
      <c r="P97" s="837">
        <f>O97*H97</f>
        <v>4.0679999999999996</v>
      </c>
      <c r="Q97" s="837">
        <v>0</v>
      </c>
      <c r="R97" s="837">
        <f>Q97*H97</f>
        <v>0</v>
      </c>
      <c r="S97" s="837">
        <v>0</v>
      </c>
      <c r="T97" s="838">
        <f>S97*H97</f>
        <v>0</v>
      </c>
      <c r="AR97" s="839" t="s">
        <v>164</v>
      </c>
      <c r="AT97" s="839" t="s">
        <v>160</v>
      </c>
      <c r="AU97" s="839" t="s">
        <v>88</v>
      </c>
      <c r="AY97" s="16" t="s">
        <v>157</v>
      </c>
      <c r="BE97" s="145">
        <f>IF(N97="základní",J97,0)</f>
        <v>0</v>
      </c>
      <c r="BF97" s="145">
        <f>IF(N97="snížená",J97,0)</f>
        <v>0</v>
      </c>
      <c r="BG97" s="145">
        <f>IF(N97="zákl. přenesená",J97,0)</f>
        <v>0</v>
      </c>
      <c r="BH97" s="145">
        <f>IF(N97="sníž. přenesená",J97,0)</f>
        <v>0</v>
      </c>
      <c r="BI97" s="145">
        <f>IF(N97="nulová",J97,0)</f>
        <v>0</v>
      </c>
      <c r="BJ97" s="16" t="s">
        <v>80</v>
      </c>
      <c r="BK97" s="145">
        <f>ROUND(I97*H97,2)</f>
        <v>0</v>
      </c>
      <c r="BL97" s="16" t="s">
        <v>164</v>
      </c>
      <c r="BM97" s="839" t="s">
        <v>8216</v>
      </c>
    </row>
    <row r="98" spans="2:65" s="1" customFormat="1">
      <c r="B98" s="28"/>
      <c r="D98" s="840" t="s">
        <v>214</v>
      </c>
      <c r="F98" s="841" t="s">
        <v>7241</v>
      </c>
      <c r="L98" s="28"/>
      <c r="M98" s="152"/>
      <c r="T98" s="52"/>
      <c r="AT98" s="16" t="s">
        <v>214</v>
      </c>
      <c r="AU98" s="16" t="s">
        <v>88</v>
      </c>
    </row>
    <row r="99" spans="2:65" s="842" customFormat="1">
      <c r="B99" s="843"/>
      <c r="D99" s="844" t="s">
        <v>259</v>
      </c>
      <c r="E99" s="845" t="s">
        <v>1</v>
      </c>
      <c r="F99" s="846" t="s">
        <v>8217</v>
      </c>
      <c r="H99" s="847">
        <v>2.4</v>
      </c>
      <c r="L99" s="843"/>
      <c r="M99" s="848"/>
      <c r="T99" s="849"/>
      <c r="AT99" s="845" t="s">
        <v>259</v>
      </c>
      <c r="AU99" s="845" t="s">
        <v>88</v>
      </c>
      <c r="AV99" s="842" t="s">
        <v>88</v>
      </c>
      <c r="AW99" s="842" t="s">
        <v>27</v>
      </c>
      <c r="AX99" s="842" t="s">
        <v>80</v>
      </c>
      <c r="AY99" s="845" t="s">
        <v>157</v>
      </c>
    </row>
    <row r="100" spans="2:65" s="817" customFormat="1" ht="22.9" customHeight="1">
      <c r="B100" s="818"/>
      <c r="D100" s="819" t="s">
        <v>71</v>
      </c>
      <c r="E100" s="827" t="s">
        <v>172</v>
      </c>
      <c r="F100" s="827" t="s">
        <v>4867</v>
      </c>
      <c r="J100" s="828">
        <f>BK100</f>
        <v>0</v>
      </c>
      <c r="L100" s="818"/>
      <c r="M100" s="822"/>
      <c r="P100" s="823">
        <f>SUM(P101:P109)</f>
        <v>8.9692500000000006</v>
      </c>
      <c r="R100" s="823">
        <f>SUM(R101:R109)</f>
        <v>5.5109999999999999E-2</v>
      </c>
      <c r="T100" s="824">
        <f>SUM(T101:T109)</f>
        <v>0</v>
      </c>
      <c r="AR100" s="819" t="s">
        <v>80</v>
      </c>
      <c r="AT100" s="825" t="s">
        <v>71</v>
      </c>
      <c r="AU100" s="825" t="s">
        <v>80</v>
      </c>
      <c r="AY100" s="819" t="s">
        <v>157</v>
      </c>
      <c r="BK100" s="826">
        <f>SUM(BK101:BK109)</f>
        <v>0</v>
      </c>
    </row>
    <row r="101" spans="2:65" s="1" customFormat="1" ht="24.25" customHeight="1">
      <c r="B101" s="28"/>
      <c r="C101" s="829" t="s">
        <v>156</v>
      </c>
      <c r="D101" s="829" t="s">
        <v>160</v>
      </c>
      <c r="E101" s="830" t="s">
        <v>7280</v>
      </c>
      <c r="F101" s="831" t="s">
        <v>7281</v>
      </c>
      <c r="G101" s="832" t="s">
        <v>411</v>
      </c>
      <c r="H101" s="833">
        <v>30</v>
      </c>
      <c r="I101" s="923"/>
      <c r="J101" s="834">
        <f>ROUND(I101*H101,2)</f>
        <v>0</v>
      </c>
      <c r="K101" s="831" t="s">
        <v>2720</v>
      </c>
      <c r="L101" s="28"/>
      <c r="M101" s="835" t="s">
        <v>1</v>
      </c>
      <c r="N101" s="836" t="s">
        <v>38</v>
      </c>
      <c r="O101" s="837">
        <v>0.21099999999999999</v>
      </c>
      <c r="P101" s="837">
        <f>O101*H101</f>
        <v>6.33</v>
      </c>
      <c r="Q101" s="837">
        <v>1.0000000000000001E-5</v>
      </c>
      <c r="R101" s="837">
        <f>Q101*H101</f>
        <v>3.0000000000000003E-4</v>
      </c>
      <c r="S101" s="837">
        <v>0</v>
      </c>
      <c r="T101" s="838">
        <f>S101*H101</f>
        <v>0</v>
      </c>
      <c r="AR101" s="839" t="s">
        <v>164</v>
      </c>
      <c r="AT101" s="839" t="s">
        <v>160</v>
      </c>
      <c r="AU101" s="839" t="s">
        <v>88</v>
      </c>
      <c r="AY101" s="16" t="s">
        <v>157</v>
      </c>
      <c r="BE101" s="145">
        <f>IF(N101="základní",J101,0)</f>
        <v>0</v>
      </c>
      <c r="BF101" s="145">
        <f>IF(N101="snížená",J101,0)</f>
        <v>0</v>
      </c>
      <c r="BG101" s="145">
        <f>IF(N101="zákl. přenesená",J101,0)</f>
        <v>0</v>
      </c>
      <c r="BH101" s="145">
        <f>IF(N101="sníž. přenesená",J101,0)</f>
        <v>0</v>
      </c>
      <c r="BI101" s="145">
        <f>IF(N101="nulová",J101,0)</f>
        <v>0</v>
      </c>
      <c r="BJ101" s="16" t="s">
        <v>80</v>
      </c>
      <c r="BK101" s="145">
        <f>ROUND(I101*H101,2)</f>
        <v>0</v>
      </c>
      <c r="BL101" s="16" t="s">
        <v>164</v>
      </c>
      <c r="BM101" s="839" t="s">
        <v>8218</v>
      </c>
    </row>
    <row r="102" spans="2:65" s="1" customFormat="1">
      <c r="B102" s="28"/>
      <c r="D102" s="840" t="s">
        <v>214</v>
      </c>
      <c r="F102" s="841" t="s">
        <v>7283</v>
      </c>
      <c r="L102" s="28"/>
      <c r="M102" s="152"/>
      <c r="T102" s="52"/>
      <c r="AT102" s="16" t="s">
        <v>214</v>
      </c>
      <c r="AU102" s="16" t="s">
        <v>88</v>
      </c>
    </row>
    <row r="103" spans="2:65" s="1" customFormat="1" ht="24.25" customHeight="1">
      <c r="B103" s="28"/>
      <c r="C103" s="857" t="s">
        <v>169</v>
      </c>
      <c r="D103" s="857" t="s">
        <v>557</v>
      </c>
      <c r="E103" s="858" t="s">
        <v>7284</v>
      </c>
      <c r="F103" s="859" t="s">
        <v>7285</v>
      </c>
      <c r="G103" s="860" t="s">
        <v>411</v>
      </c>
      <c r="H103" s="861">
        <v>30.45</v>
      </c>
      <c r="I103" s="924"/>
      <c r="J103" s="862">
        <f>ROUND(I103*H103,2)</f>
        <v>0</v>
      </c>
      <c r="K103" s="859" t="s">
        <v>2720</v>
      </c>
      <c r="L103" s="863"/>
      <c r="M103" s="864" t="s">
        <v>1</v>
      </c>
      <c r="N103" s="865" t="s">
        <v>38</v>
      </c>
      <c r="O103" s="837">
        <v>0</v>
      </c>
      <c r="P103" s="837">
        <f>O103*H103</f>
        <v>0</v>
      </c>
      <c r="Q103" s="837">
        <v>1.8E-3</v>
      </c>
      <c r="R103" s="837">
        <f>Q103*H103</f>
        <v>5.4809999999999998E-2</v>
      </c>
      <c r="S103" s="837">
        <v>0</v>
      </c>
      <c r="T103" s="838">
        <f>S103*H103</f>
        <v>0</v>
      </c>
      <c r="AR103" s="839" t="s">
        <v>172</v>
      </c>
      <c r="AT103" s="839" t="s">
        <v>557</v>
      </c>
      <c r="AU103" s="839" t="s">
        <v>88</v>
      </c>
      <c r="AY103" s="16" t="s">
        <v>157</v>
      </c>
      <c r="BE103" s="145">
        <f>IF(N103="základní",J103,0)</f>
        <v>0</v>
      </c>
      <c r="BF103" s="145">
        <f>IF(N103="snížená",J103,0)</f>
        <v>0</v>
      </c>
      <c r="BG103" s="145">
        <f>IF(N103="zákl. přenesená",J103,0)</f>
        <v>0</v>
      </c>
      <c r="BH103" s="145">
        <f>IF(N103="sníž. přenesená",J103,0)</f>
        <v>0</v>
      </c>
      <c r="BI103" s="145">
        <f>IF(N103="nulová",J103,0)</f>
        <v>0</v>
      </c>
      <c r="BJ103" s="16" t="s">
        <v>80</v>
      </c>
      <c r="BK103" s="145">
        <f>ROUND(I103*H103,2)</f>
        <v>0</v>
      </c>
      <c r="BL103" s="16" t="s">
        <v>164</v>
      </c>
      <c r="BM103" s="839" t="s">
        <v>8219</v>
      </c>
    </row>
    <row r="104" spans="2:65" s="842" customFormat="1">
      <c r="B104" s="843"/>
      <c r="D104" s="844" t="s">
        <v>259</v>
      </c>
      <c r="F104" s="846" t="s">
        <v>8220</v>
      </c>
      <c r="H104" s="847">
        <v>30.45</v>
      </c>
      <c r="L104" s="843"/>
      <c r="M104" s="848"/>
      <c r="T104" s="849"/>
      <c r="AT104" s="845" t="s">
        <v>259</v>
      </c>
      <c r="AU104" s="845" t="s">
        <v>88</v>
      </c>
      <c r="AV104" s="842" t="s">
        <v>88</v>
      </c>
      <c r="AW104" s="842" t="s">
        <v>3</v>
      </c>
      <c r="AX104" s="842" t="s">
        <v>80</v>
      </c>
      <c r="AY104" s="845" t="s">
        <v>157</v>
      </c>
    </row>
    <row r="105" spans="2:65" s="1" customFormat="1" ht="21.75" customHeight="1">
      <c r="B105" s="28"/>
      <c r="C105" s="829" t="s">
        <v>182</v>
      </c>
      <c r="D105" s="829" t="s">
        <v>160</v>
      </c>
      <c r="E105" s="830" t="s">
        <v>7308</v>
      </c>
      <c r="F105" s="831" t="s">
        <v>7309</v>
      </c>
      <c r="G105" s="832" t="s">
        <v>411</v>
      </c>
      <c r="H105" s="833">
        <v>30</v>
      </c>
      <c r="I105" s="923"/>
      <c r="J105" s="834">
        <f>ROUND(I105*H105,2)</f>
        <v>0</v>
      </c>
      <c r="K105" s="831" t="s">
        <v>2720</v>
      </c>
      <c r="L105" s="28"/>
      <c r="M105" s="835" t="s">
        <v>1</v>
      </c>
      <c r="N105" s="836" t="s">
        <v>38</v>
      </c>
      <c r="O105" s="837">
        <v>5.5E-2</v>
      </c>
      <c r="P105" s="837">
        <f>O105*H105</f>
        <v>1.65</v>
      </c>
      <c r="Q105" s="837">
        <v>0</v>
      </c>
      <c r="R105" s="837">
        <f>Q105*H105</f>
        <v>0</v>
      </c>
      <c r="S105" s="837">
        <v>0</v>
      </c>
      <c r="T105" s="838">
        <f>S105*H105</f>
        <v>0</v>
      </c>
      <c r="AR105" s="839" t="s">
        <v>164</v>
      </c>
      <c r="AT105" s="839" t="s">
        <v>160</v>
      </c>
      <c r="AU105" s="839" t="s">
        <v>88</v>
      </c>
      <c r="AY105" s="16" t="s">
        <v>157</v>
      </c>
      <c r="BE105" s="145">
        <f>IF(N105="základní",J105,0)</f>
        <v>0</v>
      </c>
      <c r="BF105" s="145">
        <f>IF(N105="snížená",J105,0)</f>
        <v>0</v>
      </c>
      <c r="BG105" s="145">
        <f>IF(N105="zákl. přenesená",J105,0)</f>
        <v>0</v>
      </c>
      <c r="BH105" s="145">
        <f>IF(N105="sníž. přenesená",J105,0)</f>
        <v>0</v>
      </c>
      <c r="BI105" s="145">
        <f>IF(N105="nulová",J105,0)</f>
        <v>0</v>
      </c>
      <c r="BJ105" s="16" t="s">
        <v>80</v>
      </c>
      <c r="BK105" s="145">
        <f>ROUND(I105*H105,2)</f>
        <v>0</v>
      </c>
      <c r="BL105" s="16" t="s">
        <v>164</v>
      </c>
      <c r="BM105" s="839" t="s">
        <v>8221</v>
      </c>
    </row>
    <row r="106" spans="2:65" s="1" customFormat="1">
      <c r="B106" s="28"/>
      <c r="D106" s="840" t="s">
        <v>214</v>
      </c>
      <c r="F106" s="841" t="s">
        <v>7311</v>
      </c>
      <c r="L106" s="28"/>
      <c r="M106" s="152"/>
      <c r="T106" s="52"/>
      <c r="AT106" s="16" t="s">
        <v>214</v>
      </c>
      <c r="AU106" s="16" t="s">
        <v>88</v>
      </c>
    </row>
    <row r="107" spans="2:65" s="1" customFormat="1" ht="33" customHeight="1">
      <c r="B107" s="28"/>
      <c r="C107" s="829" t="s">
        <v>172</v>
      </c>
      <c r="D107" s="829" t="s">
        <v>160</v>
      </c>
      <c r="E107" s="830" t="s">
        <v>7337</v>
      </c>
      <c r="F107" s="831" t="s">
        <v>7338</v>
      </c>
      <c r="G107" s="832" t="s">
        <v>256</v>
      </c>
      <c r="H107" s="833">
        <v>0.75</v>
      </c>
      <c r="I107" s="923"/>
      <c r="J107" s="834">
        <f>ROUND(I107*H107,2)</f>
        <v>0</v>
      </c>
      <c r="K107" s="831" t="s">
        <v>2720</v>
      </c>
      <c r="L107" s="28"/>
      <c r="M107" s="835" t="s">
        <v>1</v>
      </c>
      <c r="N107" s="836" t="s">
        <v>38</v>
      </c>
      <c r="O107" s="837">
        <v>1.319</v>
      </c>
      <c r="P107" s="837">
        <f>O107*H107</f>
        <v>0.98924999999999996</v>
      </c>
      <c r="Q107" s="837">
        <v>0</v>
      </c>
      <c r="R107" s="837">
        <f>Q107*H107</f>
        <v>0</v>
      </c>
      <c r="S107" s="837">
        <v>0</v>
      </c>
      <c r="T107" s="838">
        <f>S107*H107</f>
        <v>0</v>
      </c>
      <c r="AR107" s="839" t="s">
        <v>164</v>
      </c>
      <c r="AT107" s="839" t="s">
        <v>160</v>
      </c>
      <c r="AU107" s="839" t="s">
        <v>88</v>
      </c>
      <c r="AY107" s="16" t="s">
        <v>157</v>
      </c>
      <c r="BE107" s="145">
        <f>IF(N107="základní",J107,0)</f>
        <v>0</v>
      </c>
      <c r="BF107" s="145">
        <f>IF(N107="snížená",J107,0)</f>
        <v>0</v>
      </c>
      <c r="BG107" s="145">
        <f>IF(N107="zákl. přenesená",J107,0)</f>
        <v>0</v>
      </c>
      <c r="BH107" s="145">
        <f>IF(N107="sníž. přenesená",J107,0)</f>
        <v>0</v>
      </c>
      <c r="BI107" s="145">
        <f>IF(N107="nulová",J107,0)</f>
        <v>0</v>
      </c>
      <c r="BJ107" s="16" t="s">
        <v>80</v>
      </c>
      <c r="BK107" s="145">
        <f>ROUND(I107*H107,2)</f>
        <v>0</v>
      </c>
      <c r="BL107" s="16" t="s">
        <v>164</v>
      </c>
      <c r="BM107" s="839" t="s">
        <v>8222</v>
      </c>
    </row>
    <row r="108" spans="2:65" s="1" customFormat="1">
      <c r="B108" s="28"/>
      <c r="D108" s="840" t="s">
        <v>214</v>
      </c>
      <c r="F108" s="841" t="s">
        <v>7340</v>
      </c>
      <c r="L108" s="28"/>
      <c r="M108" s="152"/>
      <c r="T108" s="52"/>
      <c r="AT108" s="16" t="s">
        <v>214</v>
      </c>
      <c r="AU108" s="16" t="s">
        <v>88</v>
      </c>
    </row>
    <row r="109" spans="2:65" s="842" customFormat="1">
      <c r="B109" s="843"/>
      <c r="D109" s="844" t="s">
        <v>259</v>
      </c>
      <c r="E109" s="845" t="s">
        <v>1</v>
      </c>
      <c r="F109" s="846" t="s">
        <v>8223</v>
      </c>
      <c r="H109" s="847">
        <v>0.75</v>
      </c>
      <c r="L109" s="843"/>
      <c r="M109" s="848"/>
      <c r="T109" s="849"/>
      <c r="AT109" s="845" t="s">
        <v>259</v>
      </c>
      <c r="AU109" s="845" t="s">
        <v>88</v>
      </c>
      <c r="AV109" s="842" t="s">
        <v>88</v>
      </c>
      <c r="AW109" s="842" t="s">
        <v>27</v>
      </c>
      <c r="AX109" s="842" t="s">
        <v>80</v>
      </c>
      <c r="AY109" s="845" t="s">
        <v>157</v>
      </c>
    </row>
    <row r="110" spans="2:65" s="817" customFormat="1" ht="25.9" customHeight="1">
      <c r="B110" s="818"/>
      <c r="D110" s="819" t="s">
        <v>71</v>
      </c>
      <c r="E110" s="820" t="s">
        <v>437</v>
      </c>
      <c r="F110" s="820" t="s">
        <v>438</v>
      </c>
      <c r="J110" s="821">
        <f>BK110</f>
        <v>0</v>
      </c>
      <c r="L110" s="818"/>
      <c r="M110" s="822"/>
      <c r="P110" s="823">
        <f>P111</f>
        <v>41.816668000000007</v>
      </c>
      <c r="R110" s="823">
        <f>R111</f>
        <v>9.2290000000000011E-2</v>
      </c>
      <c r="T110" s="824">
        <f>T111</f>
        <v>0</v>
      </c>
      <c r="AR110" s="819" t="s">
        <v>88</v>
      </c>
      <c r="AT110" s="825" t="s">
        <v>71</v>
      </c>
      <c r="AU110" s="825" t="s">
        <v>72</v>
      </c>
      <c r="AY110" s="819" t="s">
        <v>157</v>
      </c>
      <c r="BK110" s="826">
        <f>BK111</f>
        <v>0</v>
      </c>
    </row>
    <row r="111" spans="2:65" s="817" customFormat="1" ht="22.9" customHeight="1">
      <c r="B111" s="818"/>
      <c r="D111" s="819" t="s">
        <v>71</v>
      </c>
      <c r="E111" s="827" t="s">
        <v>7399</v>
      </c>
      <c r="F111" s="827" t="s">
        <v>7400</v>
      </c>
      <c r="J111" s="828">
        <f>BK111</f>
        <v>0</v>
      </c>
      <c r="L111" s="818"/>
      <c r="M111" s="822"/>
      <c r="P111" s="823">
        <f>SUM(P112:P137)</f>
        <v>41.816668000000007</v>
      </c>
      <c r="R111" s="823">
        <f>SUM(R112:R137)</f>
        <v>9.2290000000000011E-2</v>
      </c>
      <c r="T111" s="824">
        <f>SUM(T112:T137)</f>
        <v>0</v>
      </c>
      <c r="AR111" s="819" t="s">
        <v>88</v>
      </c>
      <c r="AT111" s="825" t="s">
        <v>71</v>
      </c>
      <c r="AU111" s="825" t="s">
        <v>80</v>
      </c>
      <c r="AY111" s="819" t="s">
        <v>157</v>
      </c>
      <c r="BK111" s="826">
        <f>SUM(BK112:BK137)</f>
        <v>0</v>
      </c>
    </row>
    <row r="112" spans="2:65" s="1" customFormat="1" ht="21.75" customHeight="1">
      <c r="B112" s="28"/>
      <c r="C112" s="829" t="s">
        <v>191</v>
      </c>
      <c r="D112" s="829" t="s">
        <v>160</v>
      </c>
      <c r="E112" s="830" t="s">
        <v>7429</v>
      </c>
      <c r="F112" s="831" t="s">
        <v>7430</v>
      </c>
      <c r="G112" s="832" t="s">
        <v>411</v>
      </c>
      <c r="H112" s="833">
        <v>19</v>
      </c>
      <c r="I112" s="923"/>
      <c r="J112" s="834">
        <f>ROUND(I112*H112,2)</f>
        <v>0</v>
      </c>
      <c r="K112" s="831" t="s">
        <v>2720</v>
      </c>
      <c r="L112" s="28"/>
      <c r="M112" s="835" t="s">
        <v>1</v>
      </c>
      <c r="N112" s="836" t="s">
        <v>38</v>
      </c>
      <c r="O112" s="837">
        <v>0.36299999999999999</v>
      </c>
      <c r="P112" s="837">
        <f>O112*H112</f>
        <v>6.8970000000000002</v>
      </c>
      <c r="Q112" s="837">
        <v>1.42E-3</v>
      </c>
      <c r="R112" s="837">
        <f>Q112*H112</f>
        <v>2.6980000000000001E-2</v>
      </c>
      <c r="S112" s="837">
        <v>0</v>
      </c>
      <c r="T112" s="838">
        <f>S112*H112</f>
        <v>0</v>
      </c>
      <c r="AR112" s="839" t="s">
        <v>188</v>
      </c>
      <c r="AT112" s="839" t="s">
        <v>160</v>
      </c>
      <c r="AU112" s="839" t="s">
        <v>88</v>
      </c>
      <c r="AY112" s="16" t="s">
        <v>157</v>
      </c>
      <c r="BE112" s="145">
        <f>IF(N112="základní",J112,0)</f>
        <v>0</v>
      </c>
      <c r="BF112" s="145">
        <f>IF(N112="snížená",J112,0)</f>
        <v>0</v>
      </c>
      <c r="BG112" s="145">
        <f>IF(N112="zákl. přenesená",J112,0)</f>
        <v>0</v>
      </c>
      <c r="BH112" s="145">
        <f>IF(N112="sníž. přenesená",J112,0)</f>
        <v>0</v>
      </c>
      <c r="BI112" s="145">
        <f>IF(N112="nulová",J112,0)</f>
        <v>0</v>
      </c>
      <c r="BJ112" s="16" t="s">
        <v>80</v>
      </c>
      <c r="BK112" s="145">
        <f>ROUND(I112*H112,2)</f>
        <v>0</v>
      </c>
      <c r="BL112" s="16" t="s">
        <v>188</v>
      </c>
      <c r="BM112" s="839" t="s">
        <v>8224</v>
      </c>
    </row>
    <row r="113" spans="2:65" s="1" customFormat="1">
      <c r="B113" s="28"/>
      <c r="D113" s="840" t="s">
        <v>214</v>
      </c>
      <c r="F113" s="841" t="s">
        <v>7432</v>
      </c>
      <c r="L113" s="28"/>
      <c r="M113" s="152"/>
      <c r="T113" s="52"/>
      <c r="AT113" s="16" t="s">
        <v>214</v>
      </c>
      <c r="AU113" s="16" t="s">
        <v>88</v>
      </c>
    </row>
    <row r="114" spans="2:65" s="1" customFormat="1" ht="21.75" customHeight="1">
      <c r="B114" s="28"/>
      <c r="C114" s="829" t="s">
        <v>177</v>
      </c>
      <c r="D114" s="829" t="s">
        <v>160</v>
      </c>
      <c r="E114" s="830" t="s">
        <v>7433</v>
      </c>
      <c r="F114" s="831" t="s">
        <v>7434</v>
      </c>
      <c r="G114" s="832" t="s">
        <v>411</v>
      </c>
      <c r="H114" s="833">
        <v>9</v>
      </c>
      <c r="I114" s="923"/>
      <c r="J114" s="834">
        <f>ROUND(I114*H114,2)</f>
        <v>0</v>
      </c>
      <c r="K114" s="831" t="s">
        <v>2720</v>
      </c>
      <c r="L114" s="28"/>
      <c r="M114" s="835" t="s">
        <v>1</v>
      </c>
      <c r="N114" s="836" t="s">
        <v>38</v>
      </c>
      <c r="O114" s="837">
        <v>0.38300000000000001</v>
      </c>
      <c r="P114" s="837">
        <f>O114*H114</f>
        <v>3.4470000000000001</v>
      </c>
      <c r="Q114" s="837">
        <v>1.97E-3</v>
      </c>
      <c r="R114" s="837">
        <f>Q114*H114</f>
        <v>1.7729999999999999E-2</v>
      </c>
      <c r="S114" s="837">
        <v>0</v>
      </c>
      <c r="T114" s="838">
        <f>S114*H114</f>
        <v>0</v>
      </c>
      <c r="AR114" s="839" t="s">
        <v>188</v>
      </c>
      <c r="AT114" s="839" t="s">
        <v>160</v>
      </c>
      <c r="AU114" s="839" t="s">
        <v>88</v>
      </c>
      <c r="AY114" s="16" t="s">
        <v>157</v>
      </c>
      <c r="BE114" s="145">
        <f>IF(N114="základní",J114,0)</f>
        <v>0</v>
      </c>
      <c r="BF114" s="145">
        <f>IF(N114="snížená",J114,0)</f>
        <v>0</v>
      </c>
      <c r="BG114" s="145">
        <f>IF(N114="zákl. přenesená",J114,0)</f>
        <v>0</v>
      </c>
      <c r="BH114" s="145">
        <f>IF(N114="sníž. přenesená",J114,0)</f>
        <v>0</v>
      </c>
      <c r="BI114" s="145">
        <f>IF(N114="nulová",J114,0)</f>
        <v>0</v>
      </c>
      <c r="BJ114" s="16" t="s">
        <v>80</v>
      </c>
      <c r="BK114" s="145">
        <f>ROUND(I114*H114,2)</f>
        <v>0</v>
      </c>
      <c r="BL114" s="16" t="s">
        <v>188</v>
      </c>
      <c r="BM114" s="839" t="s">
        <v>8225</v>
      </c>
    </row>
    <row r="115" spans="2:65" s="1" customFormat="1">
      <c r="B115" s="28"/>
      <c r="D115" s="840" t="s">
        <v>214</v>
      </c>
      <c r="F115" s="841" t="s">
        <v>7436</v>
      </c>
      <c r="L115" s="28"/>
      <c r="M115" s="152"/>
      <c r="T115" s="52"/>
      <c r="AT115" s="16" t="s">
        <v>214</v>
      </c>
      <c r="AU115" s="16" t="s">
        <v>88</v>
      </c>
    </row>
    <row r="116" spans="2:65" s="1" customFormat="1" ht="21.75" customHeight="1">
      <c r="B116" s="28"/>
      <c r="C116" s="829" t="s">
        <v>199</v>
      </c>
      <c r="D116" s="829" t="s">
        <v>160</v>
      </c>
      <c r="E116" s="830" t="s">
        <v>7441</v>
      </c>
      <c r="F116" s="831" t="s">
        <v>7442</v>
      </c>
      <c r="G116" s="832" t="s">
        <v>411</v>
      </c>
      <c r="H116" s="833">
        <v>14</v>
      </c>
      <c r="I116" s="923"/>
      <c r="J116" s="834">
        <f>ROUND(I116*H116,2)</f>
        <v>0</v>
      </c>
      <c r="K116" s="831" t="s">
        <v>2720</v>
      </c>
      <c r="L116" s="28"/>
      <c r="M116" s="835" t="s">
        <v>1</v>
      </c>
      <c r="N116" s="836" t="s">
        <v>38</v>
      </c>
      <c r="O116" s="837">
        <v>0.65900000000000003</v>
      </c>
      <c r="P116" s="837">
        <f>O116*H116</f>
        <v>9.2260000000000009</v>
      </c>
      <c r="Q116" s="837">
        <v>4.0000000000000002E-4</v>
      </c>
      <c r="R116" s="837">
        <f>Q116*H116</f>
        <v>5.5999999999999999E-3</v>
      </c>
      <c r="S116" s="837">
        <v>0</v>
      </c>
      <c r="T116" s="838">
        <f>S116*H116</f>
        <v>0</v>
      </c>
      <c r="AR116" s="839" t="s">
        <v>188</v>
      </c>
      <c r="AT116" s="839" t="s">
        <v>160</v>
      </c>
      <c r="AU116" s="839" t="s">
        <v>88</v>
      </c>
      <c r="AY116" s="16" t="s">
        <v>157</v>
      </c>
      <c r="BE116" s="145">
        <f>IF(N116="základní",J116,0)</f>
        <v>0</v>
      </c>
      <c r="BF116" s="145">
        <f>IF(N116="snížená",J116,0)</f>
        <v>0</v>
      </c>
      <c r="BG116" s="145">
        <f>IF(N116="zákl. přenesená",J116,0)</f>
        <v>0</v>
      </c>
      <c r="BH116" s="145">
        <f>IF(N116="sníž. přenesená",J116,0)</f>
        <v>0</v>
      </c>
      <c r="BI116" s="145">
        <f>IF(N116="nulová",J116,0)</f>
        <v>0</v>
      </c>
      <c r="BJ116" s="16" t="s">
        <v>80</v>
      </c>
      <c r="BK116" s="145">
        <f>ROUND(I116*H116,2)</f>
        <v>0</v>
      </c>
      <c r="BL116" s="16" t="s">
        <v>188</v>
      </c>
      <c r="BM116" s="839" t="s">
        <v>8226</v>
      </c>
    </row>
    <row r="117" spans="2:65" s="1" customFormat="1">
      <c r="B117" s="28"/>
      <c r="D117" s="840" t="s">
        <v>214</v>
      </c>
      <c r="F117" s="841" t="s">
        <v>7444</v>
      </c>
      <c r="L117" s="28"/>
      <c r="M117" s="152"/>
      <c r="T117" s="52"/>
      <c r="AT117" s="16" t="s">
        <v>214</v>
      </c>
      <c r="AU117" s="16" t="s">
        <v>88</v>
      </c>
    </row>
    <row r="118" spans="2:65" s="1" customFormat="1" ht="21.75" customHeight="1">
      <c r="B118" s="28"/>
      <c r="C118" s="829" t="s">
        <v>8</v>
      </c>
      <c r="D118" s="829" t="s">
        <v>160</v>
      </c>
      <c r="E118" s="830" t="s">
        <v>7445</v>
      </c>
      <c r="F118" s="831" t="s">
        <v>7446</v>
      </c>
      <c r="G118" s="832" t="s">
        <v>411</v>
      </c>
      <c r="H118" s="833">
        <v>4</v>
      </c>
      <c r="I118" s="923"/>
      <c r="J118" s="834">
        <f>ROUND(I118*H118,2)</f>
        <v>0</v>
      </c>
      <c r="K118" s="831" t="s">
        <v>2720</v>
      </c>
      <c r="L118" s="28"/>
      <c r="M118" s="835" t="s">
        <v>1</v>
      </c>
      <c r="N118" s="836" t="s">
        <v>38</v>
      </c>
      <c r="O118" s="837">
        <v>0.65900000000000003</v>
      </c>
      <c r="P118" s="837">
        <f>O118*H118</f>
        <v>2.6360000000000001</v>
      </c>
      <c r="Q118" s="837">
        <v>4.0999999999999999E-4</v>
      </c>
      <c r="R118" s="837">
        <f>Q118*H118</f>
        <v>1.64E-3</v>
      </c>
      <c r="S118" s="837">
        <v>0</v>
      </c>
      <c r="T118" s="838">
        <f>S118*H118</f>
        <v>0</v>
      </c>
      <c r="AR118" s="839" t="s">
        <v>188</v>
      </c>
      <c r="AT118" s="839" t="s">
        <v>160</v>
      </c>
      <c r="AU118" s="839" t="s">
        <v>88</v>
      </c>
      <c r="AY118" s="16" t="s">
        <v>157</v>
      </c>
      <c r="BE118" s="145">
        <f>IF(N118="základní",J118,0)</f>
        <v>0</v>
      </c>
      <c r="BF118" s="145">
        <f>IF(N118="snížená",J118,0)</f>
        <v>0</v>
      </c>
      <c r="BG118" s="145">
        <f>IF(N118="zákl. přenesená",J118,0)</f>
        <v>0</v>
      </c>
      <c r="BH118" s="145">
        <f>IF(N118="sníž. přenesená",J118,0)</f>
        <v>0</v>
      </c>
      <c r="BI118" s="145">
        <f>IF(N118="nulová",J118,0)</f>
        <v>0</v>
      </c>
      <c r="BJ118" s="16" t="s">
        <v>80</v>
      </c>
      <c r="BK118" s="145">
        <f>ROUND(I118*H118,2)</f>
        <v>0</v>
      </c>
      <c r="BL118" s="16" t="s">
        <v>188</v>
      </c>
      <c r="BM118" s="839" t="s">
        <v>8227</v>
      </c>
    </row>
    <row r="119" spans="2:65" s="1" customFormat="1">
      <c r="B119" s="28"/>
      <c r="D119" s="840" t="s">
        <v>214</v>
      </c>
      <c r="F119" s="841" t="s">
        <v>7448</v>
      </c>
      <c r="L119" s="28"/>
      <c r="M119" s="152"/>
      <c r="T119" s="52"/>
      <c r="AT119" s="16" t="s">
        <v>214</v>
      </c>
      <c r="AU119" s="16" t="s">
        <v>88</v>
      </c>
    </row>
    <row r="120" spans="2:65" s="1" customFormat="1" ht="24.25" customHeight="1">
      <c r="B120" s="28"/>
      <c r="C120" s="829" t="s">
        <v>393</v>
      </c>
      <c r="D120" s="829" t="s">
        <v>160</v>
      </c>
      <c r="E120" s="830" t="s">
        <v>7453</v>
      </c>
      <c r="F120" s="831" t="s">
        <v>7454</v>
      </c>
      <c r="G120" s="832" t="s">
        <v>411</v>
      </c>
      <c r="H120" s="833">
        <v>4</v>
      </c>
      <c r="I120" s="923"/>
      <c r="J120" s="834">
        <f>ROUND(I120*H120,2)</f>
        <v>0</v>
      </c>
      <c r="K120" s="831" t="s">
        <v>2720</v>
      </c>
      <c r="L120" s="28"/>
      <c r="M120" s="835" t="s">
        <v>1</v>
      </c>
      <c r="N120" s="836" t="s">
        <v>38</v>
      </c>
      <c r="O120" s="837">
        <v>0.71</v>
      </c>
      <c r="P120" s="837">
        <f>O120*H120</f>
        <v>2.84</v>
      </c>
      <c r="Q120" s="837">
        <v>9.3000000000000005E-4</v>
      </c>
      <c r="R120" s="837">
        <f>Q120*H120</f>
        <v>3.7200000000000002E-3</v>
      </c>
      <c r="S120" s="837">
        <v>0</v>
      </c>
      <c r="T120" s="838">
        <f>S120*H120</f>
        <v>0</v>
      </c>
      <c r="AR120" s="839" t="s">
        <v>188</v>
      </c>
      <c r="AT120" s="839" t="s">
        <v>160</v>
      </c>
      <c r="AU120" s="839" t="s">
        <v>88</v>
      </c>
      <c r="AY120" s="16" t="s">
        <v>157</v>
      </c>
      <c r="BE120" s="145">
        <f>IF(N120="základní",J120,0)</f>
        <v>0</v>
      </c>
      <c r="BF120" s="145">
        <f>IF(N120="snížená",J120,0)</f>
        <v>0</v>
      </c>
      <c r="BG120" s="145">
        <f>IF(N120="zákl. přenesená",J120,0)</f>
        <v>0</v>
      </c>
      <c r="BH120" s="145">
        <f>IF(N120="sníž. přenesená",J120,0)</f>
        <v>0</v>
      </c>
      <c r="BI120" s="145">
        <f>IF(N120="nulová",J120,0)</f>
        <v>0</v>
      </c>
      <c r="BJ120" s="16" t="s">
        <v>80</v>
      </c>
      <c r="BK120" s="145">
        <f>ROUND(I120*H120,2)</f>
        <v>0</v>
      </c>
      <c r="BL120" s="16" t="s">
        <v>188</v>
      </c>
      <c r="BM120" s="839" t="s">
        <v>8228</v>
      </c>
    </row>
    <row r="121" spans="2:65" s="1" customFormat="1">
      <c r="B121" s="28"/>
      <c r="D121" s="840" t="s">
        <v>214</v>
      </c>
      <c r="F121" s="841" t="s">
        <v>7456</v>
      </c>
      <c r="L121" s="28"/>
      <c r="M121" s="152"/>
      <c r="T121" s="52"/>
      <c r="AT121" s="16" t="s">
        <v>214</v>
      </c>
      <c r="AU121" s="16" t="s">
        <v>88</v>
      </c>
    </row>
    <row r="122" spans="2:65" s="1" customFormat="1" ht="24.25" customHeight="1">
      <c r="B122" s="28"/>
      <c r="C122" s="829" t="s">
        <v>185</v>
      </c>
      <c r="D122" s="829" t="s">
        <v>160</v>
      </c>
      <c r="E122" s="830" t="s">
        <v>7457</v>
      </c>
      <c r="F122" s="831" t="s">
        <v>7458</v>
      </c>
      <c r="G122" s="832" t="s">
        <v>411</v>
      </c>
      <c r="H122" s="833">
        <v>14</v>
      </c>
      <c r="I122" s="923"/>
      <c r="J122" s="834">
        <f>ROUND(I122*H122,2)</f>
        <v>0</v>
      </c>
      <c r="K122" s="831" t="s">
        <v>2720</v>
      </c>
      <c r="L122" s="28"/>
      <c r="M122" s="835" t="s">
        <v>1</v>
      </c>
      <c r="N122" s="836" t="s">
        <v>38</v>
      </c>
      <c r="O122" s="837">
        <v>0.79</v>
      </c>
      <c r="P122" s="837">
        <f>O122*H122</f>
        <v>11.06</v>
      </c>
      <c r="Q122" s="837">
        <v>1.7700000000000001E-3</v>
      </c>
      <c r="R122" s="837">
        <f>Q122*H122</f>
        <v>2.478E-2</v>
      </c>
      <c r="S122" s="837">
        <v>0</v>
      </c>
      <c r="T122" s="838">
        <f>S122*H122</f>
        <v>0</v>
      </c>
      <c r="AR122" s="839" t="s">
        <v>188</v>
      </c>
      <c r="AT122" s="839" t="s">
        <v>160</v>
      </c>
      <c r="AU122" s="839" t="s">
        <v>88</v>
      </c>
      <c r="AY122" s="16" t="s">
        <v>157</v>
      </c>
      <c r="BE122" s="145">
        <f>IF(N122="základní",J122,0)</f>
        <v>0</v>
      </c>
      <c r="BF122" s="145">
        <f>IF(N122="snížená",J122,0)</f>
        <v>0</v>
      </c>
      <c r="BG122" s="145">
        <f>IF(N122="zákl. přenesená",J122,0)</f>
        <v>0</v>
      </c>
      <c r="BH122" s="145">
        <f>IF(N122="sníž. přenesená",J122,0)</f>
        <v>0</v>
      </c>
      <c r="BI122" s="145">
        <f>IF(N122="nulová",J122,0)</f>
        <v>0</v>
      </c>
      <c r="BJ122" s="16" t="s">
        <v>80</v>
      </c>
      <c r="BK122" s="145">
        <f>ROUND(I122*H122,2)</f>
        <v>0</v>
      </c>
      <c r="BL122" s="16" t="s">
        <v>188</v>
      </c>
      <c r="BM122" s="839" t="s">
        <v>8229</v>
      </c>
    </row>
    <row r="123" spans="2:65" s="1" customFormat="1">
      <c r="B123" s="28"/>
      <c r="D123" s="840" t="s">
        <v>214</v>
      </c>
      <c r="F123" s="841" t="s">
        <v>7460</v>
      </c>
      <c r="L123" s="28"/>
      <c r="M123" s="152"/>
      <c r="T123" s="52"/>
      <c r="AT123" s="16" t="s">
        <v>214</v>
      </c>
      <c r="AU123" s="16" t="s">
        <v>88</v>
      </c>
    </row>
    <row r="124" spans="2:65" s="1" customFormat="1" ht="24.25" customHeight="1">
      <c r="B124" s="28"/>
      <c r="C124" s="829" t="s">
        <v>408</v>
      </c>
      <c r="D124" s="829" t="s">
        <v>160</v>
      </c>
      <c r="E124" s="830" t="s">
        <v>7477</v>
      </c>
      <c r="F124" s="831" t="s">
        <v>7478</v>
      </c>
      <c r="G124" s="832" t="s">
        <v>228</v>
      </c>
      <c r="H124" s="833">
        <v>4</v>
      </c>
      <c r="I124" s="923"/>
      <c r="J124" s="834">
        <f>ROUND(I124*H124,2)</f>
        <v>0</v>
      </c>
      <c r="K124" s="831" t="s">
        <v>2720</v>
      </c>
      <c r="L124" s="28"/>
      <c r="M124" s="835" t="s">
        <v>1</v>
      </c>
      <c r="N124" s="836" t="s">
        <v>38</v>
      </c>
      <c r="O124" s="837">
        <v>0.21099999999999999</v>
      </c>
      <c r="P124" s="837">
        <f>O124*H124</f>
        <v>0.84399999999999997</v>
      </c>
      <c r="Q124" s="837">
        <v>0</v>
      </c>
      <c r="R124" s="837">
        <f>Q124*H124</f>
        <v>0</v>
      </c>
      <c r="S124" s="837">
        <v>0</v>
      </c>
      <c r="T124" s="838">
        <f>S124*H124</f>
        <v>0</v>
      </c>
      <c r="AR124" s="839" t="s">
        <v>188</v>
      </c>
      <c r="AT124" s="839" t="s">
        <v>160</v>
      </c>
      <c r="AU124" s="839" t="s">
        <v>88</v>
      </c>
      <c r="AY124" s="16" t="s">
        <v>157</v>
      </c>
      <c r="BE124" s="145">
        <f>IF(N124="základní",J124,0)</f>
        <v>0</v>
      </c>
      <c r="BF124" s="145">
        <f>IF(N124="snížená",J124,0)</f>
        <v>0</v>
      </c>
      <c r="BG124" s="145">
        <f>IF(N124="zákl. přenesená",J124,0)</f>
        <v>0</v>
      </c>
      <c r="BH124" s="145">
        <f>IF(N124="sníž. přenesená",J124,0)</f>
        <v>0</v>
      </c>
      <c r="BI124" s="145">
        <f>IF(N124="nulová",J124,0)</f>
        <v>0</v>
      </c>
      <c r="BJ124" s="16" t="s">
        <v>80</v>
      </c>
      <c r="BK124" s="145">
        <f>ROUND(I124*H124,2)</f>
        <v>0</v>
      </c>
      <c r="BL124" s="16" t="s">
        <v>188</v>
      </c>
      <c r="BM124" s="839" t="s">
        <v>8230</v>
      </c>
    </row>
    <row r="125" spans="2:65" s="1" customFormat="1">
      <c r="B125" s="28"/>
      <c r="D125" s="840" t="s">
        <v>214</v>
      </c>
      <c r="F125" s="841" t="s">
        <v>7480</v>
      </c>
      <c r="L125" s="28"/>
      <c r="M125" s="152"/>
      <c r="T125" s="52"/>
      <c r="AT125" s="16" t="s">
        <v>214</v>
      </c>
      <c r="AU125" s="16" t="s">
        <v>88</v>
      </c>
    </row>
    <row r="126" spans="2:65" s="1" customFormat="1" ht="24.25" customHeight="1">
      <c r="B126" s="28"/>
      <c r="C126" s="829" t="s">
        <v>188</v>
      </c>
      <c r="D126" s="829" t="s">
        <v>160</v>
      </c>
      <c r="E126" s="830" t="s">
        <v>8231</v>
      </c>
      <c r="F126" s="831" t="s">
        <v>8232</v>
      </c>
      <c r="G126" s="832" t="s">
        <v>228</v>
      </c>
      <c r="H126" s="833">
        <v>4</v>
      </c>
      <c r="I126" s="923"/>
      <c r="J126" s="834">
        <f>ROUND(I126*H126,2)</f>
        <v>0</v>
      </c>
      <c r="K126" s="831" t="s">
        <v>2720</v>
      </c>
      <c r="L126" s="28"/>
      <c r="M126" s="835" t="s">
        <v>1</v>
      </c>
      <c r="N126" s="836" t="s">
        <v>38</v>
      </c>
      <c r="O126" s="837">
        <v>0.42499999999999999</v>
      </c>
      <c r="P126" s="837">
        <f>O126*H126</f>
        <v>1.7</v>
      </c>
      <c r="Q126" s="837">
        <v>1.15E-3</v>
      </c>
      <c r="R126" s="837">
        <f>Q126*H126</f>
        <v>4.5999999999999999E-3</v>
      </c>
      <c r="S126" s="837">
        <v>0</v>
      </c>
      <c r="T126" s="838">
        <f>S126*H126</f>
        <v>0</v>
      </c>
      <c r="AR126" s="839" t="s">
        <v>188</v>
      </c>
      <c r="AT126" s="839" t="s">
        <v>160</v>
      </c>
      <c r="AU126" s="839" t="s">
        <v>88</v>
      </c>
      <c r="AY126" s="16" t="s">
        <v>157</v>
      </c>
      <c r="BE126" s="145">
        <f>IF(N126="základní",J126,0)</f>
        <v>0</v>
      </c>
      <c r="BF126" s="145">
        <f>IF(N126="snížená",J126,0)</f>
        <v>0</v>
      </c>
      <c r="BG126" s="145">
        <f>IF(N126="zákl. přenesená",J126,0)</f>
        <v>0</v>
      </c>
      <c r="BH126" s="145">
        <f>IF(N126="sníž. přenesená",J126,0)</f>
        <v>0</v>
      </c>
      <c r="BI126" s="145">
        <f>IF(N126="nulová",J126,0)</f>
        <v>0</v>
      </c>
      <c r="BJ126" s="16" t="s">
        <v>80</v>
      </c>
      <c r="BK126" s="145">
        <f>ROUND(I126*H126,2)</f>
        <v>0</v>
      </c>
      <c r="BL126" s="16" t="s">
        <v>188</v>
      </c>
      <c r="BM126" s="839" t="s">
        <v>8233</v>
      </c>
    </row>
    <row r="127" spans="2:65" s="1" customFormat="1">
      <c r="B127" s="28"/>
      <c r="D127" s="840" t="s">
        <v>214</v>
      </c>
      <c r="F127" s="841" t="s">
        <v>8234</v>
      </c>
      <c r="L127" s="28"/>
      <c r="M127" s="152"/>
      <c r="T127" s="52"/>
      <c r="AT127" s="16" t="s">
        <v>214</v>
      </c>
      <c r="AU127" s="16" t="s">
        <v>88</v>
      </c>
    </row>
    <row r="128" spans="2:65" s="1" customFormat="1" ht="33" customHeight="1">
      <c r="B128" s="28"/>
      <c r="C128" s="857" t="s">
        <v>419</v>
      </c>
      <c r="D128" s="857" t="s">
        <v>557</v>
      </c>
      <c r="E128" s="858" t="s">
        <v>8235</v>
      </c>
      <c r="F128" s="859" t="s">
        <v>8236</v>
      </c>
      <c r="G128" s="860" t="s">
        <v>228</v>
      </c>
      <c r="H128" s="861">
        <v>4</v>
      </c>
      <c r="I128" s="924"/>
      <c r="J128" s="862">
        <f>ROUND(I128*H128,2)</f>
        <v>0</v>
      </c>
      <c r="K128" s="859" t="s">
        <v>2720</v>
      </c>
      <c r="L128" s="863"/>
      <c r="M128" s="864" t="s">
        <v>1</v>
      </c>
      <c r="N128" s="865" t="s">
        <v>38</v>
      </c>
      <c r="O128" s="837">
        <v>0</v>
      </c>
      <c r="P128" s="837">
        <f>O128*H128</f>
        <v>0</v>
      </c>
      <c r="Q128" s="837">
        <v>1.81E-3</v>
      </c>
      <c r="R128" s="837">
        <f>Q128*H128</f>
        <v>7.2399999999999999E-3</v>
      </c>
      <c r="S128" s="837">
        <v>0</v>
      </c>
      <c r="T128" s="838">
        <f>S128*H128</f>
        <v>0</v>
      </c>
      <c r="AR128" s="839" t="s">
        <v>735</v>
      </c>
      <c r="AT128" s="839" t="s">
        <v>557</v>
      </c>
      <c r="AU128" s="839" t="s">
        <v>88</v>
      </c>
      <c r="AY128" s="16" t="s">
        <v>157</v>
      </c>
      <c r="BE128" s="145">
        <f>IF(N128="základní",J128,0)</f>
        <v>0</v>
      </c>
      <c r="BF128" s="145">
        <f>IF(N128="snížená",J128,0)</f>
        <v>0</v>
      </c>
      <c r="BG128" s="145">
        <f>IF(N128="zákl. přenesená",J128,0)</f>
        <v>0</v>
      </c>
      <c r="BH128" s="145">
        <f>IF(N128="sníž. přenesená",J128,0)</f>
        <v>0</v>
      </c>
      <c r="BI128" s="145">
        <f>IF(N128="nulová",J128,0)</f>
        <v>0</v>
      </c>
      <c r="BJ128" s="16" t="s">
        <v>80</v>
      </c>
      <c r="BK128" s="145">
        <f>ROUND(I128*H128,2)</f>
        <v>0</v>
      </c>
      <c r="BL128" s="16" t="s">
        <v>188</v>
      </c>
      <c r="BM128" s="839" t="s">
        <v>8237</v>
      </c>
    </row>
    <row r="129" spans="2:65" s="1" customFormat="1" ht="24.25" customHeight="1">
      <c r="B129" s="28"/>
      <c r="C129" s="829" t="s">
        <v>193</v>
      </c>
      <c r="D129" s="829" t="s">
        <v>160</v>
      </c>
      <c r="E129" s="830" t="s">
        <v>7513</v>
      </c>
      <c r="F129" s="831" t="s">
        <v>7514</v>
      </c>
      <c r="G129" s="832" t="s">
        <v>411</v>
      </c>
      <c r="H129" s="833">
        <v>64</v>
      </c>
      <c r="I129" s="923"/>
      <c r="J129" s="834">
        <f>ROUND(I129*H129,2)</f>
        <v>0</v>
      </c>
      <c r="K129" s="831" t="s">
        <v>2720</v>
      </c>
      <c r="L129" s="28"/>
      <c r="M129" s="835" t="s">
        <v>1</v>
      </c>
      <c r="N129" s="836" t="s">
        <v>38</v>
      </c>
      <c r="O129" s="837">
        <v>4.8000000000000001E-2</v>
      </c>
      <c r="P129" s="837">
        <f>O129*H129</f>
        <v>3.0720000000000001</v>
      </c>
      <c r="Q129" s="837">
        <v>0</v>
      </c>
      <c r="R129" s="837">
        <f>Q129*H129</f>
        <v>0</v>
      </c>
      <c r="S129" s="837">
        <v>0</v>
      </c>
      <c r="T129" s="838">
        <f>S129*H129</f>
        <v>0</v>
      </c>
      <c r="AR129" s="839" t="s">
        <v>188</v>
      </c>
      <c r="AT129" s="839" t="s">
        <v>160</v>
      </c>
      <c r="AU129" s="839" t="s">
        <v>88</v>
      </c>
      <c r="AY129" s="16" t="s">
        <v>157</v>
      </c>
      <c r="BE129" s="145">
        <f>IF(N129="základní",J129,0)</f>
        <v>0</v>
      </c>
      <c r="BF129" s="145">
        <f>IF(N129="snížená",J129,0)</f>
        <v>0</v>
      </c>
      <c r="BG129" s="145">
        <f>IF(N129="zákl. přenesená",J129,0)</f>
        <v>0</v>
      </c>
      <c r="BH129" s="145">
        <f>IF(N129="sníž. přenesená",J129,0)</f>
        <v>0</v>
      </c>
      <c r="BI129" s="145">
        <f>IF(N129="nulová",J129,0)</f>
        <v>0</v>
      </c>
      <c r="BJ129" s="16" t="s">
        <v>80</v>
      </c>
      <c r="BK129" s="145">
        <f>ROUND(I129*H129,2)</f>
        <v>0</v>
      </c>
      <c r="BL129" s="16" t="s">
        <v>188</v>
      </c>
      <c r="BM129" s="839" t="s">
        <v>8238</v>
      </c>
    </row>
    <row r="130" spans="2:65" s="1" customFormat="1">
      <c r="B130" s="28"/>
      <c r="D130" s="840" t="s">
        <v>214</v>
      </c>
      <c r="F130" s="841" t="s">
        <v>7516</v>
      </c>
      <c r="L130" s="28"/>
      <c r="M130" s="152"/>
      <c r="T130" s="52"/>
      <c r="AT130" s="16" t="s">
        <v>214</v>
      </c>
      <c r="AU130" s="16" t="s">
        <v>88</v>
      </c>
    </row>
    <row r="131" spans="2:65" s="1" customFormat="1" ht="16.5" customHeight="1">
      <c r="B131" s="28"/>
      <c r="C131" s="829" t="s">
        <v>429</v>
      </c>
      <c r="D131" s="829" t="s">
        <v>160</v>
      </c>
      <c r="E131" s="830" t="s">
        <v>7521</v>
      </c>
      <c r="F131" s="831" t="s">
        <v>7522</v>
      </c>
      <c r="G131" s="832" t="s">
        <v>211</v>
      </c>
      <c r="H131" s="833">
        <v>8</v>
      </c>
      <c r="I131" s="923"/>
      <c r="J131" s="834">
        <f t="shared" ref="J131:J136" si="0">ROUND(I131*H131,2)</f>
        <v>0</v>
      </c>
      <c r="K131" s="831" t="s">
        <v>1</v>
      </c>
      <c r="L131" s="28"/>
      <c r="M131" s="835" t="s">
        <v>1</v>
      </c>
      <c r="N131" s="836" t="s">
        <v>38</v>
      </c>
      <c r="O131" s="837">
        <v>0</v>
      </c>
      <c r="P131" s="837">
        <f t="shared" ref="P131:P136" si="1">O131*H131</f>
        <v>0</v>
      </c>
      <c r="Q131" s="837">
        <v>0</v>
      </c>
      <c r="R131" s="837">
        <f t="shared" ref="R131:R136" si="2">Q131*H131</f>
        <v>0</v>
      </c>
      <c r="S131" s="837">
        <v>0</v>
      </c>
      <c r="T131" s="838">
        <f t="shared" ref="T131:T136" si="3">S131*H131</f>
        <v>0</v>
      </c>
      <c r="AR131" s="839" t="s">
        <v>188</v>
      </c>
      <c r="AT131" s="839" t="s">
        <v>160</v>
      </c>
      <c r="AU131" s="839" t="s">
        <v>88</v>
      </c>
      <c r="AY131" s="16" t="s">
        <v>157</v>
      </c>
      <c r="BE131" s="145">
        <f t="shared" ref="BE131:BE136" si="4">IF(N131="základní",J131,0)</f>
        <v>0</v>
      </c>
      <c r="BF131" s="145">
        <f t="shared" ref="BF131:BF136" si="5">IF(N131="snížená",J131,0)</f>
        <v>0</v>
      </c>
      <c r="BG131" s="145">
        <f t="shared" ref="BG131:BG136" si="6">IF(N131="zákl. přenesená",J131,0)</f>
        <v>0</v>
      </c>
      <c r="BH131" s="145">
        <f t="shared" ref="BH131:BH136" si="7">IF(N131="sníž. přenesená",J131,0)</f>
        <v>0</v>
      </c>
      <c r="BI131" s="145">
        <f t="shared" ref="BI131:BI136" si="8">IF(N131="nulová",J131,0)</f>
        <v>0</v>
      </c>
      <c r="BJ131" s="16" t="s">
        <v>80</v>
      </c>
      <c r="BK131" s="145">
        <f t="shared" ref="BK131:BK136" si="9">ROUND(I131*H131,2)</f>
        <v>0</v>
      </c>
      <c r="BL131" s="16" t="s">
        <v>188</v>
      </c>
      <c r="BM131" s="839" t="s">
        <v>8239</v>
      </c>
    </row>
    <row r="132" spans="2:65" s="1" customFormat="1" ht="24.25" customHeight="1">
      <c r="B132" s="28"/>
      <c r="C132" s="829" t="s">
        <v>196</v>
      </c>
      <c r="D132" s="829" t="s">
        <v>160</v>
      </c>
      <c r="E132" s="830" t="s">
        <v>7524</v>
      </c>
      <c r="F132" s="831" t="s">
        <v>7525</v>
      </c>
      <c r="G132" s="832" t="s">
        <v>7355</v>
      </c>
      <c r="H132" s="833">
        <v>1</v>
      </c>
      <c r="I132" s="923"/>
      <c r="J132" s="834">
        <f t="shared" si="0"/>
        <v>0</v>
      </c>
      <c r="K132" s="831" t="s">
        <v>1</v>
      </c>
      <c r="L132" s="28"/>
      <c r="M132" s="835" t="s">
        <v>1</v>
      </c>
      <c r="N132" s="836" t="s">
        <v>38</v>
      </c>
      <c r="O132" s="837">
        <v>0</v>
      </c>
      <c r="P132" s="837">
        <f t="shared" si="1"/>
        <v>0</v>
      </c>
      <c r="Q132" s="837">
        <v>0</v>
      </c>
      <c r="R132" s="837">
        <f t="shared" si="2"/>
        <v>0</v>
      </c>
      <c r="S132" s="837">
        <v>0</v>
      </c>
      <c r="T132" s="838">
        <f t="shared" si="3"/>
        <v>0</v>
      </c>
      <c r="AR132" s="839" t="s">
        <v>188</v>
      </c>
      <c r="AT132" s="839" t="s">
        <v>160</v>
      </c>
      <c r="AU132" s="839" t="s">
        <v>88</v>
      </c>
      <c r="AY132" s="16" t="s">
        <v>157</v>
      </c>
      <c r="BE132" s="145">
        <f t="shared" si="4"/>
        <v>0</v>
      </c>
      <c r="BF132" s="145">
        <f t="shared" si="5"/>
        <v>0</v>
      </c>
      <c r="BG132" s="145">
        <f t="shared" si="6"/>
        <v>0</v>
      </c>
      <c r="BH132" s="145">
        <f t="shared" si="7"/>
        <v>0</v>
      </c>
      <c r="BI132" s="145">
        <f t="shared" si="8"/>
        <v>0</v>
      </c>
      <c r="BJ132" s="16" t="s">
        <v>80</v>
      </c>
      <c r="BK132" s="145">
        <f t="shared" si="9"/>
        <v>0</v>
      </c>
      <c r="BL132" s="16" t="s">
        <v>188</v>
      </c>
      <c r="BM132" s="839" t="s">
        <v>8240</v>
      </c>
    </row>
    <row r="133" spans="2:65" s="1" customFormat="1" ht="44.25" customHeight="1">
      <c r="B133" s="28"/>
      <c r="C133" s="829" t="s">
        <v>7</v>
      </c>
      <c r="D133" s="829" t="s">
        <v>160</v>
      </c>
      <c r="E133" s="830" t="s">
        <v>7527</v>
      </c>
      <c r="F133" s="831" t="s">
        <v>7528</v>
      </c>
      <c r="G133" s="832" t="s">
        <v>411</v>
      </c>
      <c r="H133" s="833">
        <v>28</v>
      </c>
      <c r="I133" s="923"/>
      <c r="J133" s="834">
        <f t="shared" si="0"/>
        <v>0</v>
      </c>
      <c r="K133" s="831" t="s">
        <v>1</v>
      </c>
      <c r="L133" s="28"/>
      <c r="M133" s="835" t="s">
        <v>1</v>
      </c>
      <c r="N133" s="836" t="s">
        <v>38</v>
      </c>
      <c r="O133" s="837">
        <v>0</v>
      </c>
      <c r="P133" s="837">
        <f t="shared" si="1"/>
        <v>0</v>
      </c>
      <c r="Q133" s="837">
        <v>0</v>
      </c>
      <c r="R133" s="837">
        <f t="shared" si="2"/>
        <v>0</v>
      </c>
      <c r="S133" s="837">
        <v>0</v>
      </c>
      <c r="T133" s="838">
        <f t="shared" si="3"/>
        <v>0</v>
      </c>
      <c r="AR133" s="839" t="s">
        <v>188</v>
      </c>
      <c r="AT133" s="839" t="s">
        <v>160</v>
      </c>
      <c r="AU133" s="839" t="s">
        <v>88</v>
      </c>
      <c r="AY133" s="16" t="s">
        <v>157</v>
      </c>
      <c r="BE133" s="145">
        <f t="shared" si="4"/>
        <v>0</v>
      </c>
      <c r="BF133" s="145">
        <f t="shared" si="5"/>
        <v>0</v>
      </c>
      <c r="BG133" s="145">
        <f t="shared" si="6"/>
        <v>0</v>
      </c>
      <c r="BH133" s="145">
        <f t="shared" si="7"/>
        <v>0</v>
      </c>
      <c r="BI133" s="145">
        <f t="shared" si="8"/>
        <v>0</v>
      </c>
      <c r="BJ133" s="16" t="s">
        <v>80</v>
      </c>
      <c r="BK133" s="145">
        <f t="shared" si="9"/>
        <v>0</v>
      </c>
      <c r="BL133" s="16" t="s">
        <v>188</v>
      </c>
      <c r="BM133" s="839" t="s">
        <v>8241</v>
      </c>
    </row>
    <row r="134" spans="2:65" s="1" customFormat="1" ht="16.5" customHeight="1">
      <c r="B134" s="28"/>
      <c r="C134" s="829" t="s">
        <v>201</v>
      </c>
      <c r="D134" s="829" t="s">
        <v>160</v>
      </c>
      <c r="E134" s="830" t="s">
        <v>7545</v>
      </c>
      <c r="F134" s="831" t="s">
        <v>7546</v>
      </c>
      <c r="G134" s="832" t="s">
        <v>7355</v>
      </c>
      <c r="H134" s="833">
        <v>4</v>
      </c>
      <c r="I134" s="923"/>
      <c r="J134" s="834">
        <f t="shared" si="0"/>
        <v>0</v>
      </c>
      <c r="K134" s="831" t="s">
        <v>1</v>
      </c>
      <c r="L134" s="28"/>
      <c r="M134" s="835" t="s">
        <v>1</v>
      </c>
      <c r="N134" s="836" t="s">
        <v>38</v>
      </c>
      <c r="O134" s="837">
        <v>0</v>
      </c>
      <c r="P134" s="837">
        <f t="shared" si="1"/>
        <v>0</v>
      </c>
      <c r="Q134" s="837">
        <v>0</v>
      </c>
      <c r="R134" s="837">
        <f t="shared" si="2"/>
        <v>0</v>
      </c>
      <c r="S134" s="837">
        <v>0</v>
      </c>
      <c r="T134" s="838">
        <f t="shared" si="3"/>
        <v>0</v>
      </c>
      <c r="AR134" s="839" t="s">
        <v>188</v>
      </c>
      <c r="AT134" s="839" t="s">
        <v>160</v>
      </c>
      <c r="AU134" s="839" t="s">
        <v>88</v>
      </c>
      <c r="AY134" s="16" t="s">
        <v>157</v>
      </c>
      <c r="BE134" s="145">
        <f t="shared" si="4"/>
        <v>0</v>
      </c>
      <c r="BF134" s="145">
        <f t="shared" si="5"/>
        <v>0</v>
      </c>
      <c r="BG134" s="145">
        <f t="shared" si="6"/>
        <v>0</v>
      </c>
      <c r="BH134" s="145">
        <f t="shared" si="7"/>
        <v>0</v>
      </c>
      <c r="BI134" s="145">
        <f t="shared" si="8"/>
        <v>0</v>
      </c>
      <c r="BJ134" s="16" t="s">
        <v>80</v>
      </c>
      <c r="BK134" s="145">
        <f t="shared" si="9"/>
        <v>0</v>
      </c>
      <c r="BL134" s="16" t="s">
        <v>188</v>
      </c>
      <c r="BM134" s="839" t="s">
        <v>8242</v>
      </c>
    </row>
    <row r="135" spans="2:65" s="1" customFormat="1" ht="24.25" customHeight="1">
      <c r="B135" s="28"/>
      <c r="C135" s="829" t="s">
        <v>456</v>
      </c>
      <c r="D135" s="829" t="s">
        <v>160</v>
      </c>
      <c r="E135" s="830" t="s">
        <v>7551</v>
      </c>
      <c r="F135" s="831" t="s">
        <v>7552</v>
      </c>
      <c r="G135" s="832" t="s">
        <v>256</v>
      </c>
      <c r="H135" s="833">
        <v>0.75</v>
      </c>
      <c r="I135" s="923"/>
      <c r="J135" s="834">
        <f t="shared" si="0"/>
        <v>0</v>
      </c>
      <c r="K135" s="831" t="s">
        <v>1</v>
      </c>
      <c r="L135" s="28"/>
      <c r="M135" s="835" t="s">
        <v>1</v>
      </c>
      <c r="N135" s="836" t="s">
        <v>38</v>
      </c>
      <c r="O135" s="837">
        <v>0</v>
      </c>
      <c r="P135" s="837">
        <f t="shared" si="1"/>
        <v>0</v>
      </c>
      <c r="Q135" s="837">
        <v>0</v>
      </c>
      <c r="R135" s="837">
        <f t="shared" si="2"/>
        <v>0</v>
      </c>
      <c r="S135" s="837">
        <v>0</v>
      </c>
      <c r="T135" s="838">
        <f t="shared" si="3"/>
        <v>0</v>
      </c>
      <c r="AR135" s="839" t="s">
        <v>188</v>
      </c>
      <c r="AT135" s="839" t="s">
        <v>160</v>
      </c>
      <c r="AU135" s="839" t="s">
        <v>88</v>
      </c>
      <c r="AY135" s="16" t="s">
        <v>157</v>
      </c>
      <c r="BE135" s="145">
        <f t="shared" si="4"/>
        <v>0</v>
      </c>
      <c r="BF135" s="145">
        <f t="shared" si="5"/>
        <v>0</v>
      </c>
      <c r="BG135" s="145">
        <f t="shared" si="6"/>
        <v>0</v>
      </c>
      <c r="BH135" s="145">
        <f t="shared" si="7"/>
        <v>0</v>
      </c>
      <c r="BI135" s="145">
        <f t="shared" si="8"/>
        <v>0</v>
      </c>
      <c r="BJ135" s="16" t="s">
        <v>80</v>
      </c>
      <c r="BK135" s="145">
        <f t="shared" si="9"/>
        <v>0</v>
      </c>
      <c r="BL135" s="16" t="s">
        <v>188</v>
      </c>
      <c r="BM135" s="839" t="s">
        <v>8243</v>
      </c>
    </row>
    <row r="136" spans="2:65" s="1" customFormat="1" ht="49.15" customHeight="1">
      <c r="B136" s="28"/>
      <c r="C136" s="829" t="s">
        <v>465</v>
      </c>
      <c r="D136" s="829" t="s">
        <v>160</v>
      </c>
      <c r="E136" s="830" t="s">
        <v>7554</v>
      </c>
      <c r="F136" s="831" t="s">
        <v>7555</v>
      </c>
      <c r="G136" s="832" t="s">
        <v>276</v>
      </c>
      <c r="H136" s="833">
        <v>9.1999999999999998E-2</v>
      </c>
      <c r="I136" s="923"/>
      <c r="J136" s="834">
        <f t="shared" si="0"/>
        <v>0</v>
      </c>
      <c r="K136" s="831" t="s">
        <v>2720</v>
      </c>
      <c r="L136" s="28"/>
      <c r="M136" s="835" t="s">
        <v>1</v>
      </c>
      <c r="N136" s="836" t="s">
        <v>38</v>
      </c>
      <c r="O136" s="837">
        <v>1.0289999999999999</v>
      </c>
      <c r="P136" s="837">
        <f t="shared" si="1"/>
        <v>9.4667999999999988E-2</v>
      </c>
      <c r="Q136" s="837">
        <v>0</v>
      </c>
      <c r="R136" s="837">
        <f t="shared" si="2"/>
        <v>0</v>
      </c>
      <c r="S136" s="837">
        <v>0</v>
      </c>
      <c r="T136" s="838">
        <f t="shared" si="3"/>
        <v>0</v>
      </c>
      <c r="AR136" s="839" t="s">
        <v>188</v>
      </c>
      <c r="AT136" s="839" t="s">
        <v>160</v>
      </c>
      <c r="AU136" s="839" t="s">
        <v>88</v>
      </c>
      <c r="AY136" s="16" t="s">
        <v>157</v>
      </c>
      <c r="BE136" s="145">
        <f t="shared" si="4"/>
        <v>0</v>
      </c>
      <c r="BF136" s="145">
        <f t="shared" si="5"/>
        <v>0</v>
      </c>
      <c r="BG136" s="145">
        <f t="shared" si="6"/>
        <v>0</v>
      </c>
      <c r="BH136" s="145">
        <f t="shared" si="7"/>
        <v>0</v>
      </c>
      <c r="BI136" s="145">
        <f t="shared" si="8"/>
        <v>0</v>
      </c>
      <c r="BJ136" s="16" t="s">
        <v>80</v>
      </c>
      <c r="BK136" s="145">
        <f t="shared" si="9"/>
        <v>0</v>
      </c>
      <c r="BL136" s="16" t="s">
        <v>188</v>
      </c>
      <c r="BM136" s="839" t="s">
        <v>8244</v>
      </c>
    </row>
    <row r="137" spans="2:65" s="1" customFormat="1">
      <c r="B137" s="28"/>
      <c r="D137" s="840" t="s">
        <v>214</v>
      </c>
      <c r="F137" s="841" t="s">
        <v>7557</v>
      </c>
      <c r="L137" s="28"/>
      <c r="M137" s="171"/>
      <c r="N137" s="172"/>
      <c r="O137" s="172"/>
      <c r="P137" s="172"/>
      <c r="Q137" s="172"/>
      <c r="R137" s="172"/>
      <c r="S137" s="172"/>
      <c r="T137" s="173"/>
      <c r="AT137" s="16" t="s">
        <v>214</v>
      </c>
      <c r="AU137" s="16" t="s">
        <v>88</v>
      </c>
    </row>
    <row r="138" spans="2:65" s="1" customFormat="1" ht="7" customHeight="1">
      <c r="B138" s="40"/>
      <c r="C138" s="41"/>
      <c r="D138" s="41"/>
      <c r="E138" s="41"/>
      <c r="F138" s="41"/>
      <c r="G138" s="41"/>
      <c r="H138" s="41"/>
      <c r="I138" s="41"/>
      <c r="J138" s="41"/>
      <c r="K138" s="41"/>
      <c r="L138" s="28"/>
    </row>
  </sheetData>
  <sheetProtection formatColumns="0" formatRows="0" autoFilter="0"/>
  <autoFilter ref="C84:K137" xr:uid="{FD726358-2010-4CFE-9284-31FE99AA7047}"/>
  <mergeCells count="8">
    <mergeCell ref="E50:H50"/>
    <mergeCell ref="E75:H75"/>
    <mergeCell ref="E77:H77"/>
    <mergeCell ref="L2:V2"/>
    <mergeCell ref="E7:H7"/>
    <mergeCell ref="E9:H9"/>
    <mergeCell ref="E27:H27"/>
    <mergeCell ref="E48:H48"/>
  </mergeCells>
  <hyperlinks>
    <hyperlink ref="F89" r:id="rId1" xr:uid="{FF5624C5-F826-488F-A856-F28950829DD6}"/>
    <hyperlink ref="F93" r:id="rId2" xr:uid="{01070D22-5C35-400F-8C06-5468BC9E54C7}"/>
    <hyperlink ref="F95" r:id="rId3" xr:uid="{E541049C-BD48-4BE3-9E18-CCE813919CD7}"/>
    <hyperlink ref="F98" r:id="rId4" xr:uid="{D12812E8-07C4-47C0-8790-DAAA3D94E152}"/>
    <hyperlink ref="F102" r:id="rId5" xr:uid="{78227B41-08A5-4926-B50C-A6585483EF7F}"/>
    <hyperlink ref="F106" r:id="rId6" xr:uid="{197399D1-3094-470A-BBFB-181AAD2DBB4D}"/>
    <hyperlink ref="F108" r:id="rId7" xr:uid="{BD3C34D1-0B41-4ABE-89A9-A6AD2199315E}"/>
    <hyperlink ref="F113" r:id="rId8" xr:uid="{B79E3784-4EAE-489F-8DF2-ADA0C97E03BB}"/>
    <hyperlink ref="F115" r:id="rId9" xr:uid="{B2DF8A89-53FF-4FAE-81CC-A4E9B7142342}"/>
    <hyperlink ref="F117" r:id="rId10" xr:uid="{E6503FDA-2E98-407D-BEB2-89093E03D220}"/>
    <hyperlink ref="F119" r:id="rId11" xr:uid="{8CFDBE6A-10C2-4E04-8D10-7F2EFE27823F}"/>
    <hyperlink ref="F121" r:id="rId12" xr:uid="{DDFA912A-4A85-4A16-8BA1-3F96C87BF876}"/>
    <hyperlink ref="F123" r:id="rId13" xr:uid="{D08816DB-0EEF-4C22-8CD1-53419C83714A}"/>
    <hyperlink ref="F125" r:id="rId14" xr:uid="{90A84E1A-169E-4246-969D-6173BB8AD4D0}"/>
    <hyperlink ref="F127" r:id="rId15" xr:uid="{C9F3F996-18E2-450E-8712-4BFC697FF410}"/>
    <hyperlink ref="F130" r:id="rId16" xr:uid="{895D790F-E211-412B-A541-7E6158C0190E}"/>
    <hyperlink ref="F137" r:id="rId17" xr:uid="{2BBCFB31-F245-4215-83E6-E9AA432CFB12}"/>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8"/>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22C10-8485-4F51-89B9-8A53F4F06146}">
  <dimension ref="A1:K1337"/>
  <sheetViews>
    <sheetView zoomScale="85" zoomScaleNormal="85" workbookViewId="0">
      <selection sqref="A1:H1"/>
    </sheetView>
  </sheetViews>
  <sheetFormatPr defaultRowHeight="15.5"/>
  <cols>
    <col min="1" max="1" width="7.77734375" style="543" customWidth="1"/>
    <col min="2" max="2" width="136.33203125" style="542" customWidth="1"/>
    <col min="3" max="3" width="12.109375" style="542" customWidth="1"/>
    <col min="4" max="4" width="8.77734375" style="543" customWidth="1"/>
    <col min="5" max="5" width="7.44140625" style="542" customWidth="1"/>
    <col min="6" max="6" width="12.33203125" style="571" customWidth="1"/>
    <col min="7" max="7" width="17.33203125" style="571" customWidth="1"/>
    <col min="8" max="8" width="13.6640625" style="571" bestFit="1" customWidth="1"/>
    <col min="9" max="256" width="9.33203125" style="511"/>
    <col min="257" max="257" width="7.77734375" style="511" customWidth="1"/>
    <col min="258" max="258" width="136.33203125" style="511" customWidth="1"/>
    <col min="259" max="259" width="12.109375" style="511" customWidth="1"/>
    <col min="260" max="260" width="8.77734375" style="511" customWidth="1"/>
    <col min="261" max="261" width="7.44140625" style="511" customWidth="1"/>
    <col min="262" max="262" width="12.33203125" style="511" customWidth="1"/>
    <col min="263" max="263" width="17.33203125" style="511" customWidth="1"/>
    <col min="264" max="264" width="13.6640625" style="511" bestFit="1" customWidth="1"/>
    <col min="265" max="512" width="9.33203125" style="511"/>
    <col min="513" max="513" width="7.77734375" style="511" customWidth="1"/>
    <col min="514" max="514" width="136.33203125" style="511" customWidth="1"/>
    <col min="515" max="515" width="12.109375" style="511" customWidth="1"/>
    <col min="516" max="516" width="8.77734375" style="511" customWidth="1"/>
    <col min="517" max="517" width="7.44140625" style="511" customWidth="1"/>
    <col min="518" max="518" width="12.33203125" style="511" customWidth="1"/>
    <col min="519" max="519" width="17.33203125" style="511" customWidth="1"/>
    <col min="520" max="520" width="13.6640625" style="511" bestFit="1" customWidth="1"/>
    <col min="521" max="768" width="9.33203125" style="511"/>
    <col min="769" max="769" width="7.77734375" style="511" customWidth="1"/>
    <col min="770" max="770" width="136.33203125" style="511" customWidth="1"/>
    <col min="771" max="771" width="12.109375" style="511" customWidth="1"/>
    <col min="772" max="772" width="8.77734375" style="511" customWidth="1"/>
    <col min="773" max="773" width="7.44140625" style="511" customWidth="1"/>
    <col min="774" max="774" width="12.33203125" style="511" customWidth="1"/>
    <col min="775" max="775" width="17.33203125" style="511" customWidth="1"/>
    <col min="776" max="776" width="13.6640625" style="511" bestFit="1" customWidth="1"/>
    <col min="777" max="1024" width="9.33203125" style="511"/>
    <col min="1025" max="1025" width="7.77734375" style="511" customWidth="1"/>
    <col min="1026" max="1026" width="136.33203125" style="511" customWidth="1"/>
    <col min="1027" max="1027" width="12.109375" style="511" customWidth="1"/>
    <col min="1028" max="1028" width="8.77734375" style="511" customWidth="1"/>
    <col min="1029" max="1029" width="7.44140625" style="511" customWidth="1"/>
    <col min="1030" max="1030" width="12.33203125" style="511" customWidth="1"/>
    <col min="1031" max="1031" width="17.33203125" style="511" customWidth="1"/>
    <col min="1032" max="1032" width="13.6640625" style="511" bestFit="1" customWidth="1"/>
    <col min="1033" max="1280" width="9.33203125" style="511"/>
    <col min="1281" max="1281" width="7.77734375" style="511" customWidth="1"/>
    <col min="1282" max="1282" width="136.33203125" style="511" customWidth="1"/>
    <col min="1283" max="1283" width="12.109375" style="511" customWidth="1"/>
    <col min="1284" max="1284" width="8.77734375" style="511" customWidth="1"/>
    <col min="1285" max="1285" width="7.44140625" style="511" customWidth="1"/>
    <col min="1286" max="1286" width="12.33203125" style="511" customWidth="1"/>
    <col min="1287" max="1287" width="17.33203125" style="511" customWidth="1"/>
    <col min="1288" max="1288" width="13.6640625" style="511" bestFit="1" customWidth="1"/>
    <col min="1289" max="1536" width="9.33203125" style="511"/>
    <col min="1537" max="1537" width="7.77734375" style="511" customWidth="1"/>
    <col min="1538" max="1538" width="136.33203125" style="511" customWidth="1"/>
    <col min="1539" max="1539" width="12.109375" style="511" customWidth="1"/>
    <col min="1540" max="1540" width="8.77734375" style="511" customWidth="1"/>
    <col min="1541" max="1541" width="7.44140625" style="511" customWidth="1"/>
    <col min="1542" max="1542" width="12.33203125" style="511" customWidth="1"/>
    <col min="1543" max="1543" width="17.33203125" style="511" customWidth="1"/>
    <col min="1544" max="1544" width="13.6640625" style="511" bestFit="1" customWidth="1"/>
    <col min="1545" max="1792" width="9.33203125" style="511"/>
    <col min="1793" max="1793" width="7.77734375" style="511" customWidth="1"/>
    <col min="1794" max="1794" width="136.33203125" style="511" customWidth="1"/>
    <col min="1795" max="1795" width="12.109375" style="511" customWidth="1"/>
    <col min="1796" max="1796" width="8.77734375" style="511" customWidth="1"/>
    <col min="1797" max="1797" width="7.44140625" style="511" customWidth="1"/>
    <col min="1798" max="1798" width="12.33203125" style="511" customWidth="1"/>
    <col min="1799" max="1799" width="17.33203125" style="511" customWidth="1"/>
    <col min="1800" max="1800" width="13.6640625" style="511" bestFit="1" customWidth="1"/>
    <col min="1801" max="2048" width="9.33203125" style="511"/>
    <col min="2049" max="2049" width="7.77734375" style="511" customWidth="1"/>
    <col min="2050" max="2050" width="136.33203125" style="511" customWidth="1"/>
    <col min="2051" max="2051" width="12.109375" style="511" customWidth="1"/>
    <col min="2052" max="2052" width="8.77734375" style="511" customWidth="1"/>
    <col min="2053" max="2053" width="7.44140625" style="511" customWidth="1"/>
    <col min="2054" max="2054" width="12.33203125" style="511" customWidth="1"/>
    <col min="2055" max="2055" width="17.33203125" style="511" customWidth="1"/>
    <col min="2056" max="2056" width="13.6640625" style="511" bestFit="1" customWidth="1"/>
    <col min="2057" max="2304" width="9.33203125" style="511"/>
    <col min="2305" max="2305" width="7.77734375" style="511" customWidth="1"/>
    <col min="2306" max="2306" width="136.33203125" style="511" customWidth="1"/>
    <col min="2307" max="2307" width="12.109375" style="511" customWidth="1"/>
    <col min="2308" max="2308" width="8.77734375" style="511" customWidth="1"/>
    <col min="2309" max="2309" width="7.44140625" style="511" customWidth="1"/>
    <col min="2310" max="2310" width="12.33203125" style="511" customWidth="1"/>
    <col min="2311" max="2311" width="17.33203125" style="511" customWidth="1"/>
    <col min="2312" max="2312" width="13.6640625" style="511" bestFit="1" customWidth="1"/>
    <col min="2313" max="2560" width="9.33203125" style="511"/>
    <col min="2561" max="2561" width="7.77734375" style="511" customWidth="1"/>
    <col min="2562" max="2562" width="136.33203125" style="511" customWidth="1"/>
    <col min="2563" max="2563" width="12.109375" style="511" customWidth="1"/>
    <col min="2564" max="2564" width="8.77734375" style="511" customWidth="1"/>
    <col min="2565" max="2565" width="7.44140625" style="511" customWidth="1"/>
    <col min="2566" max="2566" width="12.33203125" style="511" customWidth="1"/>
    <col min="2567" max="2567" width="17.33203125" style="511" customWidth="1"/>
    <col min="2568" max="2568" width="13.6640625" style="511" bestFit="1" customWidth="1"/>
    <col min="2569" max="2816" width="9.33203125" style="511"/>
    <col min="2817" max="2817" width="7.77734375" style="511" customWidth="1"/>
    <col min="2818" max="2818" width="136.33203125" style="511" customWidth="1"/>
    <col min="2819" max="2819" width="12.109375" style="511" customWidth="1"/>
    <col min="2820" max="2820" width="8.77734375" style="511" customWidth="1"/>
    <col min="2821" max="2821" width="7.44140625" style="511" customWidth="1"/>
    <col min="2822" max="2822" width="12.33203125" style="511" customWidth="1"/>
    <col min="2823" max="2823" width="17.33203125" style="511" customWidth="1"/>
    <col min="2824" max="2824" width="13.6640625" style="511" bestFit="1" customWidth="1"/>
    <col min="2825" max="3072" width="9.33203125" style="511"/>
    <col min="3073" max="3073" width="7.77734375" style="511" customWidth="1"/>
    <col min="3074" max="3074" width="136.33203125" style="511" customWidth="1"/>
    <col min="3075" max="3075" width="12.109375" style="511" customWidth="1"/>
    <col min="3076" max="3076" width="8.77734375" style="511" customWidth="1"/>
    <col min="3077" max="3077" width="7.44140625" style="511" customWidth="1"/>
    <col min="3078" max="3078" width="12.33203125" style="511" customWidth="1"/>
    <col min="3079" max="3079" width="17.33203125" style="511" customWidth="1"/>
    <col min="3080" max="3080" width="13.6640625" style="511" bestFit="1" customWidth="1"/>
    <col min="3081" max="3328" width="9.33203125" style="511"/>
    <col min="3329" max="3329" width="7.77734375" style="511" customWidth="1"/>
    <col min="3330" max="3330" width="136.33203125" style="511" customWidth="1"/>
    <col min="3331" max="3331" width="12.109375" style="511" customWidth="1"/>
    <col min="3332" max="3332" width="8.77734375" style="511" customWidth="1"/>
    <col min="3333" max="3333" width="7.44140625" style="511" customWidth="1"/>
    <col min="3334" max="3334" width="12.33203125" style="511" customWidth="1"/>
    <col min="3335" max="3335" width="17.33203125" style="511" customWidth="1"/>
    <col min="3336" max="3336" width="13.6640625" style="511" bestFit="1" customWidth="1"/>
    <col min="3337" max="3584" width="9.33203125" style="511"/>
    <col min="3585" max="3585" width="7.77734375" style="511" customWidth="1"/>
    <col min="3586" max="3586" width="136.33203125" style="511" customWidth="1"/>
    <col min="3587" max="3587" width="12.109375" style="511" customWidth="1"/>
    <col min="3588" max="3588" width="8.77734375" style="511" customWidth="1"/>
    <col min="3589" max="3589" width="7.44140625" style="511" customWidth="1"/>
    <col min="3590" max="3590" width="12.33203125" style="511" customWidth="1"/>
    <col min="3591" max="3591" width="17.33203125" style="511" customWidth="1"/>
    <col min="3592" max="3592" width="13.6640625" style="511" bestFit="1" customWidth="1"/>
    <col min="3593" max="3840" width="9.33203125" style="511"/>
    <col min="3841" max="3841" width="7.77734375" style="511" customWidth="1"/>
    <col min="3842" max="3842" width="136.33203125" style="511" customWidth="1"/>
    <col min="3843" max="3843" width="12.109375" style="511" customWidth="1"/>
    <col min="3844" max="3844" width="8.77734375" style="511" customWidth="1"/>
    <col min="3845" max="3845" width="7.44140625" style="511" customWidth="1"/>
    <col min="3846" max="3846" width="12.33203125" style="511" customWidth="1"/>
    <col min="3847" max="3847" width="17.33203125" style="511" customWidth="1"/>
    <col min="3848" max="3848" width="13.6640625" style="511" bestFit="1" customWidth="1"/>
    <col min="3849" max="4096" width="9.33203125" style="511"/>
    <col min="4097" max="4097" width="7.77734375" style="511" customWidth="1"/>
    <col min="4098" max="4098" width="136.33203125" style="511" customWidth="1"/>
    <col min="4099" max="4099" width="12.109375" style="511" customWidth="1"/>
    <col min="4100" max="4100" width="8.77734375" style="511" customWidth="1"/>
    <col min="4101" max="4101" width="7.44140625" style="511" customWidth="1"/>
    <col min="4102" max="4102" width="12.33203125" style="511" customWidth="1"/>
    <col min="4103" max="4103" width="17.33203125" style="511" customWidth="1"/>
    <col min="4104" max="4104" width="13.6640625" style="511" bestFit="1" customWidth="1"/>
    <col min="4105" max="4352" width="9.33203125" style="511"/>
    <col min="4353" max="4353" width="7.77734375" style="511" customWidth="1"/>
    <col min="4354" max="4354" width="136.33203125" style="511" customWidth="1"/>
    <col min="4355" max="4355" width="12.109375" style="511" customWidth="1"/>
    <col min="4356" max="4356" width="8.77734375" style="511" customWidth="1"/>
    <col min="4357" max="4357" width="7.44140625" style="511" customWidth="1"/>
    <col min="4358" max="4358" width="12.33203125" style="511" customWidth="1"/>
    <col min="4359" max="4359" width="17.33203125" style="511" customWidth="1"/>
    <col min="4360" max="4360" width="13.6640625" style="511" bestFit="1" customWidth="1"/>
    <col min="4361" max="4608" width="9.33203125" style="511"/>
    <col min="4609" max="4609" width="7.77734375" style="511" customWidth="1"/>
    <col min="4610" max="4610" width="136.33203125" style="511" customWidth="1"/>
    <col min="4611" max="4611" width="12.109375" style="511" customWidth="1"/>
    <col min="4612" max="4612" width="8.77734375" style="511" customWidth="1"/>
    <col min="4613" max="4613" width="7.44140625" style="511" customWidth="1"/>
    <col min="4614" max="4614" width="12.33203125" style="511" customWidth="1"/>
    <col min="4615" max="4615" width="17.33203125" style="511" customWidth="1"/>
    <col min="4616" max="4616" width="13.6640625" style="511" bestFit="1" customWidth="1"/>
    <col min="4617" max="4864" width="9.33203125" style="511"/>
    <col min="4865" max="4865" width="7.77734375" style="511" customWidth="1"/>
    <col min="4866" max="4866" width="136.33203125" style="511" customWidth="1"/>
    <col min="4867" max="4867" width="12.109375" style="511" customWidth="1"/>
    <col min="4868" max="4868" width="8.77734375" style="511" customWidth="1"/>
    <col min="4869" max="4869" width="7.44140625" style="511" customWidth="1"/>
    <col min="4870" max="4870" width="12.33203125" style="511" customWidth="1"/>
    <col min="4871" max="4871" width="17.33203125" style="511" customWidth="1"/>
    <col min="4872" max="4872" width="13.6640625" style="511" bestFit="1" customWidth="1"/>
    <col min="4873" max="5120" width="9.33203125" style="511"/>
    <col min="5121" max="5121" width="7.77734375" style="511" customWidth="1"/>
    <col min="5122" max="5122" width="136.33203125" style="511" customWidth="1"/>
    <col min="5123" max="5123" width="12.109375" style="511" customWidth="1"/>
    <col min="5124" max="5124" width="8.77734375" style="511" customWidth="1"/>
    <col min="5125" max="5125" width="7.44140625" style="511" customWidth="1"/>
    <col min="5126" max="5126" width="12.33203125" style="511" customWidth="1"/>
    <col min="5127" max="5127" width="17.33203125" style="511" customWidth="1"/>
    <col min="5128" max="5128" width="13.6640625" style="511" bestFit="1" customWidth="1"/>
    <col min="5129" max="5376" width="9.33203125" style="511"/>
    <col min="5377" max="5377" width="7.77734375" style="511" customWidth="1"/>
    <col min="5378" max="5378" width="136.33203125" style="511" customWidth="1"/>
    <col min="5379" max="5379" width="12.109375" style="511" customWidth="1"/>
    <col min="5380" max="5380" width="8.77734375" style="511" customWidth="1"/>
    <col min="5381" max="5381" width="7.44140625" style="511" customWidth="1"/>
    <col min="5382" max="5382" width="12.33203125" style="511" customWidth="1"/>
    <col min="5383" max="5383" width="17.33203125" style="511" customWidth="1"/>
    <col min="5384" max="5384" width="13.6640625" style="511" bestFit="1" customWidth="1"/>
    <col min="5385" max="5632" width="9.33203125" style="511"/>
    <col min="5633" max="5633" width="7.77734375" style="511" customWidth="1"/>
    <col min="5634" max="5634" width="136.33203125" style="511" customWidth="1"/>
    <col min="5635" max="5635" width="12.109375" style="511" customWidth="1"/>
    <col min="5636" max="5636" width="8.77734375" style="511" customWidth="1"/>
    <col min="5637" max="5637" width="7.44140625" style="511" customWidth="1"/>
    <col min="5638" max="5638" width="12.33203125" style="511" customWidth="1"/>
    <col min="5639" max="5639" width="17.33203125" style="511" customWidth="1"/>
    <col min="5640" max="5640" width="13.6640625" style="511" bestFit="1" customWidth="1"/>
    <col min="5641" max="5888" width="9.33203125" style="511"/>
    <col min="5889" max="5889" width="7.77734375" style="511" customWidth="1"/>
    <col min="5890" max="5890" width="136.33203125" style="511" customWidth="1"/>
    <col min="5891" max="5891" width="12.109375" style="511" customWidth="1"/>
    <col min="5892" max="5892" width="8.77734375" style="511" customWidth="1"/>
    <col min="5893" max="5893" width="7.44140625" style="511" customWidth="1"/>
    <col min="5894" max="5894" width="12.33203125" style="511" customWidth="1"/>
    <col min="5895" max="5895" width="17.33203125" style="511" customWidth="1"/>
    <col min="5896" max="5896" width="13.6640625" style="511" bestFit="1" customWidth="1"/>
    <col min="5897" max="6144" width="9.33203125" style="511"/>
    <col min="6145" max="6145" width="7.77734375" style="511" customWidth="1"/>
    <col min="6146" max="6146" width="136.33203125" style="511" customWidth="1"/>
    <col min="6147" max="6147" width="12.109375" style="511" customWidth="1"/>
    <col min="6148" max="6148" width="8.77734375" style="511" customWidth="1"/>
    <col min="6149" max="6149" width="7.44140625" style="511" customWidth="1"/>
    <col min="6150" max="6150" width="12.33203125" style="511" customWidth="1"/>
    <col min="6151" max="6151" width="17.33203125" style="511" customWidth="1"/>
    <col min="6152" max="6152" width="13.6640625" style="511" bestFit="1" customWidth="1"/>
    <col min="6153" max="6400" width="9.33203125" style="511"/>
    <col min="6401" max="6401" width="7.77734375" style="511" customWidth="1"/>
    <col min="6402" max="6402" width="136.33203125" style="511" customWidth="1"/>
    <col min="6403" max="6403" width="12.109375" style="511" customWidth="1"/>
    <col min="6404" max="6404" width="8.77734375" style="511" customWidth="1"/>
    <col min="6405" max="6405" width="7.44140625" style="511" customWidth="1"/>
    <col min="6406" max="6406" width="12.33203125" style="511" customWidth="1"/>
    <col min="6407" max="6407" width="17.33203125" style="511" customWidth="1"/>
    <col min="6408" max="6408" width="13.6640625" style="511" bestFit="1" customWidth="1"/>
    <col min="6409" max="6656" width="9.33203125" style="511"/>
    <col min="6657" max="6657" width="7.77734375" style="511" customWidth="1"/>
    <col min="6658" max="6658" width="136.33203125" style="511" customWidth="1"/>
    <col min="6659" max="6659" width="12.109375" style="511" customWidth="1"/>
    <col min="6660" max="6660" width="8.77734375" style="511" customWidth="1"/>
    <col min="6661" max="6661" width="7.44140625" style="511" customWidth="1"/>
    <col min="6662" max="6662" width="12.33203125" style="511" customWidth="1"/>
    <col min="6663" max="6663" width="17.33203125" style="511" customWidth="1"/>
    <col min="6664" max="6664" width="13.6640625" style="511" bestFit="1" customWidth="1"/>
    <col min="6665" max="6912" width="9.33203125" style="511"/>
    <col min="6913" max="6913" width="7.77734375" style="511" customWidth="1"/>
    <col min="6914" max="6914" width="136.33203125" style="511" customWidth="1"/>
    <col min="6915" max="6915" width="12.109375" style="511" customWidth="1"/>
    <col min="6916" max="6916" width="8.77734375" style="511" customWidth="1"/>
    <col min="6917" max="6917" width="7.44140625" style="511" customWidth="1"/>
    <col min="6918" max="6918" width="12.33203125" style="511" customWidth="1"/>
    <col min="6919" max="6919" width="17.33203125" style="511" customWidth="1"/>
    <col min="6920" max="6920" width="13.6640625" style="511" bestFit="1" customWidth="1"/>
    <col min="6921" max="7168" width="9.33203125" style="511"/>
    <col min="7169" max="7169" width="7.77734375" style="511" customWidth="1"/>
    <col min="7170" max="7170" width="136.33203125" style="511" customWidth="1"/>
    <col min="7171" max="7171" width="12.109375" style="511" customWidth="1"/>
    <col min="7172" max="7172" width="8.77734375" style="511" customWidth="1"/>
    <col min="7173" max="7173" width="7.44140625" style="511" customWidth="1"/>
    <col min="7174" max="7174" width="12.33203125" style="511" customWidth="1"/>
    <col min="7175" max="7175" width="17.33203125" style="511" customWidth="1"/>
    <col min="7176" max="7176" width="13.6640625" style="511" bestFit="1" customWidth="1"/>
    <col min="7177" max="7424" width="9.33203125" style="511"/>
    <col min="7425" max="7425" width="7.77734375" style="511" customWidth="1"/>
    <col min="7426" max="7426" width="136.33203125" style="511" customWidth="1"/>
    <col min="7427" max="7427" width="12.109375" style="511" customWidth="1"/>
    <col min="7428" max="7428" width="8.77734375" style="511" customWidth="1"/>
    <col min="7429" max="7429" width="7.44140625" style="511" customWidth="1"/>
    <col min="7430" max="7430" width="12.33203125" style="511" customWidth="1"/>
    <col min="7431" max="7431" width="17.33203125" style="511" customWidth="1"/>
    <col min="7432" max="7432" width="13.6640625" style="511" bestFit="1" customWidth="1"/>
    <col min="7433" max="7680" width="9.33203125" style="511"/>
    <col min="7681" max="7681" width="7.77734375" style="511" customWidth="1"/>
    <col min="7682" max="7682" width="136.33203125" style="511" customWidth="1"/>
    <col min="7683" max="7683" width="12.109375" style="511" customWidth="1"/>
    <col min="7684" max="7684" width="8.77734375" style="511" customWidth="1"/>
    <col min="7685" max="7685" width="7.44140625" style="511" customWidth="1"/>
    <col min="7686" max="7686" width="12.33203125" style="511" customWidth="1"/>
    <col min="7687" max="7687" width="17.33203125" style="511" customWidth="1"/>
    <col min="7688" max="7688" width="13.6640625" style="511" bestFit="1" customWidth="1"/>
    <col min="7689" max="7936" width="9.33203125" style="511"/>
    <col min="7937" max="7937" width="7.77734375" style="511" customWidth="1"/>
    <col min="7938" max="7938" width="136.33203125" style="511" customWidth="1"/>
    <col min="7939" max="7939" width="12.109375" style="511" customWidth="1"/>
    <col min="7940" max="7940" width="8.77734375" style="511" customWidth="1"/>
    <col min="7941" max="7941" width="7.44140625" style="511" customWidth="1"/>
    <col min="7942" max="7942" width="12.33203125" style="511" customWidth="1"/>
    <col min="7943" max="7943" width="17.33203125" style="511" customWidth="1"/>
    <col min="7944" max="7944" width="13.6640625" style="511" bestFit="1" customWidth="1"/>
    <col min="7945" max="8192" width="9.33203125" style="511"/>
    <col min="8193" max="8193" width="7.77734375" style="511" customWidth="1"/>
    <col min="8194" max="8194" width="136.33203125" style="511" customWidth="1"/>
    <col min="8195" max="8195" width="12.109375" style="511" customWidth="1"/>
    <col min="8196" max="8196" width="8.77734375" style="511" customWidth="1"/>
    <col min="8197" max="8197" width="7.44140625" style="511" customWidth="1"/>
    <col min="8198" max="8198" width="12.33203125" style="511" customWidth="1"/>
    <col min="8199" max="8199" width="17.33203125" style="511" customWidth="1"/>
    <col min="8200" max="8200" width="13.6640625" style="511" bestFit="1" customWidth="1"/>
    <col min="8201" max="8448" width="9.33203125" style="511"/>
    <col min="8449" max="8449" width="7.77734375" style="511" customWidth="1"/>
    <col min="8450" max="8450" width="136.33203125" style="511" customWidth="1"/>
    <col min="8451" max="8451" width="12.109375" style="511" customWidth="1"/>
    <col min="8452" max="8452" width="8.77734375" style="511" customWidth="1"/>
    <col min="8453" max="8453" width="7.44140625" style="511" customWidth="1"/>
    <col min="8454" max="8454" width="12.33203125" style="511" customWidth="1"/>
    <col min="8455" max="8455" width="17.33203125" style="511" customWidth="1"/>
    <col min="8456" max="8456" width="13.6640625" style="511" bestFit="1" customWidth="1"/>
    <col min="8457" max="8704" width="9.33203125" style="511"/>
    <col min="8705" max="8705" width="7.77734375" style="511" customWidth="1"/>
    <col min="8706" max="8706" width="136.33203125" style="511" customWidth="1"/>
    <col min="8707" max="8707" width="12.109375" style="511" customWidth="1"/>
    <col min="8708" max="8708" width="8.77734375" style="511" customWidth="1"/>
    <col min="8709" max="8709" width="7.44140625" style="511" customWidth="1"/>
    <col min="8710" max="8710" width="12.33203125" style="511" customWidth="1"/>
    <col min="8711" max="8711" width="17.33203125" style="511" customWidth="1"/>
    <col min="8712" max="8712" width="13.6640625" style="511" bestFit="1" customWidth="1"/>
    <col min="8713" max="8960" width="9.33203125" style="511"/>
    <col min="8961" max="8961" width="7.77734375" style="511" customWidth="1"/>
    <col min="8962" max="8962" width="136.33203125" style="511" customWidth="1"/>
    <col min="8963" max="8963" width="12.109375" style="511" customWidth="1"/>
    <col min="8964" max="8964" width="8.77734375" style="511" customWidth="1"/>
    <col min="8965" max="8965" width="7.44140625" style="511" customWidth="1"/>
    <col min="8966" max="8966" width="12.33203125" style="511" customWidth="1"/>
    <col min="8967" max="8967" width="17.33203125" style="511" customWidth="1"/>
    <col min="8968" max="8968" width="13.6640625" style="511" bestFit="1" customWidth="1"/>
    <col min="8969" max="9216" width="9.33203125" style="511"/>
    <col min="9217" max="9217" width="7.77734375" style="511" customWidth="1"/>
    <col min="9218" max="9218" width="136.33203125" style="511" customWidth="1"/>
    <col min="9219" max="9219" width="12.109375" style="511" customWidth="1"/>
    <col min="9220" max="9220" width="8.77734375" style="511" customWidth="1"/>
    <col min="9221" max="9221" width="7.44140625" style="511" customWidth="1"/>
    <col min="9222" max="9222" width="12.33203125" style="511" customWidth="1"/>
    <col min="9223" max="9223" width="17.33203125" style="511" customWidth="1"/>
    <col min="9224" max="9224" width="13.6640625" style="511" bestFit="1" customWidth="1"/>
    <col min="9225" max="9472" width="9.33203125" style="511"/>
    <col min="9473" max="9473" width="7.77734375" style="511" customWidth="1"/>
    <col min="9474" max="9474" width="136.33203125" style="511" customWidth="1"/>
    <col min="9475" max="9475" width="12.109375" style="511" customWidth="1"/>
    <col min="9476" max="9476" width="8.77734375" style="511" customWidth="1"/>
    <col min="9477" max="9477" width="7.44140625" style="511" customWidth="1"/>
    <col min="9478" max="9478" width="12.33203125" style="511" customWidth="1"/>
    <col min="9479" max="9479" width="17.33203125" style="511" customWidth="1"/>
    <col min="9480" max="9480" width="13.6640625" style="511" bestFit="1" customWidth="1"/>
    <col min="9481" max="9728" width="9.33203125" style="511"/>
    <col min="9729" max="9729" width="7.77734375" style="511" customWidth="1"/>
    <col min="9730" max="9730" width="136.33203125" style="511" customWidth="1"/>
    <col min="9731" max="9731" width="12.109375" style="511" customWidth="1"/>
    <col min="9732" max="9732" width="8.77734375" style="511" customWidth="1"/>
    <col min="9733" max="9733" width="7.44140625" style="511" customWidth="1"/>
    <col min="9734" max="9734" width="12.33203125" style="511" customWidth="1"/>
    <col min="9735" max="9735" width="17.33203125" style="511" customWidth="1"/>
    <col min="9736" max="9736" width="13.6640625" style="511" bestFit="1" customWidth="1"/>
    <col min="9737" max="9984" width="9.33203125" style="511"/>
    <col min="9985" max="9985" width="7.77734375" style="511" customWidth="1"/>
    <col min="9986" max="9986" width="136.33203125" style="511" customWidth="1"/>
    <col min="9987" max="9987" width="12.109375" style="511" customWidth="1"/>
    <col min="9988" max="9988" width="8.77734375" style="511" customWidth="1"/>
    <col min="9989" max="9989" width="7.44140625" style="511" customWidth="1"/>
    <col min="9990" max="9990" width="12.33203125" style="511" customWidth="1"/>
    <col min="9991" max="9991" width="17.33203125" style="511" customWidth="1"/>
    <col min="9992" max="9992" width="13.6640625" style="511" bestFit="1" customWidth="1"/>
    <col min="9993" max="10240" width="9.33203125" style="511"/>
    <col min="10241" max="10241" width="7.77734375" style="511" customWidth="1"/>
    <col min="10242" max="10242" width="136.33203125" style="511" customWidth="1"/>
    <col min="10243" max="10243" width="12.109375" style="511" customWidth="1"/>
    <col min="10244" max="10244" width="8.77734375" style="511" customWidth="1"/>
    <col min="10245" max="10245" width="7.44140625" style="511" customWidth="1"/>
    <col min="10246" max="10246" width="12.33203125" style="511" customWidth="1"/>
    <col min="10247" max="10247" width="17.33203125" style="511" customWidth="1"/>
    <col min="10248" max="10248" width="13.6640625" style="511" bestFit="1" customWidth="1"/>
    <col min="10249" max="10496" width="9.33203125" style="511"/>
    <col min="10497" max="10497" width="7.77734375" style="511" customWidth="1"/>
    <col min="10498" max="10498" width="136.33203125" style="511" customWidth="1"/>
    <col min="10499" max="10499" width="12.109375" style="511" customWidth="1"/>
    <col min="10500" max="10500" width="8.77734375" style="511" customWidth="1"/>
    <col min="10501" max="10501" width="7.44140625" style="511" customWidth="1"/>
    <col min="10502" max="10502" width="12.33203125" style="511" customWidth="1"/>
    <col min="10503" max="10503" width="17.33203125" style="511" customWidth="1"/>
    <col min="10504" max="10504" width="13.6640625" style="511" bestFit="1" customWidth="1"/>
    <col min="10505" max="10752" width="9.33203125" style="511"/>
    <col min="10753" max="10753" width="7.77734375" style="511" customWidth="1"/>
    <col min="10754" max="10754" width="136.33203125" style="511" customWidth="1"/>
    <col min="10755" max="10755" width="12.109375" style="511" customWidth="1"/>
    <col min="10756" max="10756" width="8.77734375" style="511" customWidth="1"/>
    <col min="10757" max="10757" width="7.44140625" style="511" customWidth="1"/>
    <col min="10758" max="10758" width="12.33203125" style="511" customWidth="1"/>
    <col min="10759" max="10759" width="17.33203125" style="511" customWidth="1"/>
    <col min="10760" max="10760" width="13.6640625" style="511" bestFit="1" customWidth="1"/>
    <col min="10761" max="11008" width="9.33203125" style="511"/>
    <col min="11009" max="11009" width="7.77734375" style="511" customWidth="1"/>
    <col min="11010" max="11010" width="136.33203125" style="511" customWidth="1"/>
    <col min="11011" max="11011" width="12.109375" style="511" customWidth="1"/>
    <col min="11012" max="11012" width="8.77734375" style="511" customWidth="1"/>
    <col min="11013" max="11013" width="7.44140625" style="511" customWidth="1"/>
    <col min="11014" max="11014" width="12.33203125" style="511" customWidth="1"/>
    <col min="11015" max="11015" width="17.33203125" style="511" customWidth="1"/>
    <col min="11016" max="11016" width="13.6640625" style="511" bestFit="1" customWidth="1"/>
    <col min="11017" max="11264" width="9.33203125" style="511"/>
    <col min="11265" max="11265" width="7.77734375" style="511" customWidth="1"/>
    <col min="11266" max="11266" width="136.33203125" style="511" customWidth="1"/>
    <col min="11267" max="11267" width="12.109375" style="511" customWidth="1"/>
    <col min="11268" max="11268" width="8.77734375" style="511" customWidth="1"/>
    <col min="11269" max="11269" width="7.44140625" style="511" customWidth="1"/>
    <col min="11270" max="11270" width="12.33203125" style="511" customWidth="1"/>
    <col min="11271" max="11271" width="17.33203125" style="511" customWidth="1"/>
    <col min="11272" max="11272" width="13.6640625" style="511" bestFit="1" customWidth="1"/>
    <col min="11273" max="11520" width="9.33203125" style="511"/>
    <col min="11521" max="11521" width="7.77734375" style="511" customWidth="1"/>
    <col min="11522" max="11522" width="136.33203125" style="511" customWidth="1"/>
    <col min="11523" max="11523" width="12.109375" style="511" customWidth="1"/>
    <col min="11524" max="11524" width="8.77734375" style="511" customWidth="1"/>
    <col min="11525" max="11525" width="7.44140625" style="511" customWidth="1"/>
    <col min="11526" max="11526" width="12.33203125" style="511" customWidth="1"/>
    <col min="11527" max="11527" width="17.33203125" style="511" customWidth="1"/>
    <col min="11528" max="11528" width="13.6640625" style="511" bestFit="1" customWidth="1"/>
    <col min="11529" max="11776" width="9.33203125" style="511"/>
    <col min="11777" max="11777" width="7.77734375" style="511" customWidth="1"/>
    <col min="11778" max="11778" width="136.33203125" style="511" customWidth="1"/>
    <col min="11779" max="11779" width="12.109375" style="511" customWidth="1"/>
    <col min="11780" max="11780" width="8.77734375" style="511" customWidth="1"/>
    <col min="11781" max="11781" width="7.44140625" style="511" customWidth="1"/>
    <col min="11782" max="11782" width="12.33203125" style="511" customWidth="1"/>
    <col min="11783" max="11783" width="17.33203125" style="511" customWidth="1"/>
    <col min="11784" max="11784" width="13.6640625" style="511" bestFit="1" customWidth="1"/>
    <col min="11785" max="12032" width="9.33203125" style="511"/>
    <col min="12033" max="12033" width="7.77734375" style="511" customWidth="1"/>
    <col min="12034" max="12034" width="136.33203125" style="511" customWidth="1"/>
    <col min="12035" max="12035" width="12.109375" style="511" customWidth="1"/>
    <col min="12036" max="12036" width="8.77734375" style="511" customWidth="1"/>
    <col min="12037" max="12037" width="7.44140625" style="511" customWidth="1"/>
    <col min="12038" max="12038" width="12.33203125" style="511" customWidth="1"/>
    <col min="12039" max="12039" width="17.33203125" style="511" customWidth="1"/>
    <col min="12040" max="12040" width="13.6640625" style="511" bestFit="1" customWidth="1"/>
    <col min="12041" max="12288" width="9.33203125" style="511"/>
    <col min="12289" max="12289" width="7.77734375" style="511" customWidth="1"/>
    <col min="12290" max="12290" width="136.33203125" style="511" customWidth="1"/>
    <col min="12291" max="12291" width="12.109375" style="511" customWidth="1"/>
    <col min="12292" max="12292" width="8.77734375" style="511" customWidth="1"/>
    <col min="12293" max="12293" width="7.44140625" style="511" customWidth="1"/>
    <col min="12294" max="12294" width="12.33203125" style="511" customWidth="1"/>
    <col min="12295" max="12295" width="17.33203125" style="511" customWidth="1"/>
    <col min="12296" max="12296" width="13.6640625" style="511" bestFit="1" customWidth="1"/>
    <col min="12297" max="12544" width="9.33203125" style="511"/>
    <col min="12545" max="12545" width="7.77734375" style="511" customWidth="1"/>
    <col min="12546" max="12546" width="136.33203125" style="511" customWidth="1"/>
    <col min="12547" max="12547" width="12.109375" style="511" customWidth="1"/>
    <col min="12548" max="12548" width="8.77734375" style="511" customWidth="1"/>
    <col min="12549" max="12549" width="7.44140625" style="511" customWidth="1"/>
    <col min="12550" max="12550" width="12.33203125" style="511" customWidth="1"/>
    <col min="12551" max="12551" width="17.33203125" style="511" customWidth="1"/>
    <col min="12552" max="12552" width="13.6640625" style="511" bestFit="1" customWidth="1"/>
    <col min="12553" max="12800" width="9.33203125" style="511"/>
    <col min="12801" max="12801" width="7.77734375" style="511" customWidth="1"/>
    <col min="12802" max="12802" width="136.33203125" style="511" customWidth="1"/>
    <col min="12803" max="12803" width="12.109375" style="511" customWidth="1"/>
    <col min="12804" max="12804" width="8.77734375" style="511" customWidth="1"/>
    <col min="12805" max="12805" width="7.44140625" style="511" customWidth="1"/>
    <col min="12806" max="12806" width="12.33203125" style="511" customWidth="1"/>
    <col min="12807" max="12807" width="17.33203125" style="511" customWidth="1"/>
    <col min="12808" max="12808" width="13.6640625" style="511" bestFit="1" customWidth="1"/>
    <col min="12809" max="13056" width="9.33203125" style="511"/>
    <col min="13057" max="13057" width="7.77734375" style="511" customWidth="1"/>
    <col min="13058" max="13058" width="136.33203125" style="511" customWidth="1"/>
    <col min="13059" max="13059" width="12.109375" style="511" customWidth="1"/>
    <col min="13060" max="13060" width="8.77734375" style="511" customWidth="1"/>
    <col min="13061" max="13061" width="7.44140625" style="511" customWidth="1"/>
    <col min="13062" max="13062" width="12.33203125" style="511" customWidth="1"/>
    <col min="13063" max="13063" width="17.33203125" style="511" customWidth="1"/>
    <col min="13064" max="13064" width="13.6640625" style="511" bestFit="1" customWidth="1"/>
    <col min="13065" max="13312" width="9.33203125" style="511"/>
    <col min="13313" max="13313" width="7.77734375" style="511" customWidth="1"/>
    <col min="13314" max="13314" width="136.33203125" style="511" customWidth="1"/>
    <col min="13315" max="13315" width="12.109375" style="511" customWidth="1"/>
    <col min="13316" max="13316" width="8.77734375" style="511" customWidth="1"/>
    <col min="13317" max="13317" width="7.44140625" style="511" customWidth="1"/>
    <col min="13318" max="13318" width="12.33203125" style="511" customWidth="1"/>
    <col min="13319" max="13319" width="17.33203125" style="511" customWidth="1"/>
    <col min="13320" max="13320" width="13.6640625" style="511" bestFit="1" customWidth="1"/>
    <col min="13321" max="13568" width="9.33203125" style="511"/>
    <col min="13569" max="13569" width="7.77734375" style="511" customWidth="1"/>
    <col min="13570" max="13570" width="136.33203125" style="511" customWidth="1"/>
    <col min="13571" max="13571" width="12.109375" style="511" customWidth="1"/>
    <col min="13572" max="13572" width="8.77734375" style="511" customWidth="1"/>
    <col min="13573" max="13573" width="7.44140625" style="511" customWidth="1"/>
    <col min="13574" max="13574" width="12.33203125" style="511" customWidth="1"/>
    <col min="13575" max="13575" width="17.33203125" style="511" customWidth="1"/>
    <col min="13576" max="13576" width="13.6640625" style="511" bestFit="1" customWidth="1"/>
    <col min="13577" max="13824" width="9.33203125" style="511"/>
    <col min="13825" max="13825" width="7.77734375" style="511" customWidth="1"/>
    <col min="13826" max="13826" width="136.33203125" style="511" customWidth="1"/>
    <col min="13827" max="13827" width="12.109375" style="511" customWidth="1"/>
    <col min="13828" max="13828" width="8.77734375" style="511" customWidth="1"/>
    <col min="13829" max="13829" width="7.44140625" style="511" customWidth="1"/>
    <col min="13830" max="13830" width="12.33203125" style="511" customWidth="1"/>
    <col min="13831" max="13831" width="17.33203125" style="511" customWidth="1"/>
    <col min="13832" max="13832" width="13.6640625" style="511" bestFit="1" customWidth="1"/>
    <col min="13833" max="14080" width="9.33203125" style="511"/>
    <col min="14081" max="14081" width="7.77734375" style="511" customWidth="1"/>
    <col min="14082" max="14082" width="136.33203125" style="511" customWidth="1"/>
    <col min="14083" max="14083" width="12.109375" style="511" customWidth="1"/>
    <col min="14084" max="14084" width="8.77734375" style="511" customWidth="1"/>
    <col min="14085" max="14085" width="7.44140625" style="511" customWidth="1"/>
    <col min="14086" max="14086" width="12.33203125" style="511" customWidth="1"/>
    <col min="14087" max="14087" width="17.33203125" style="511" customWidth="1"/>
    <col min="14088" max="14088" width="13.6640625" style="511" bestFit="1" customWidth="1"/>
    <col min="14089" max="14336" width="9.33203125" style="511"/>
    <col min="14337" max="14337" width="7.77734375" style="511" customWidth="1"/>
    <col min="14338" max="14338" width="136.33203125" style="511" customWidth="1"/>
    <col min="14339" max="14339" width="12.109375" style="511" customWidth="1"/>
    <col min="14340" max="14340" width="8.77734375" style="511" customWidth="1"/>
    <col min="14341" max="14341" width="7.44140625" style="511" customWidth="1"/>
    <col min="14342" max="14342" width="12.33203125" style="511" customWidth="1"/>
    <col min="14343" max="14343" width="17.33203125" style="511" customWidth="1"/>
    <col min="14344" max="14344" width="13.6640625" style="511" bestFit="1" customWidth="1"/>
    <col min="14345" max="14592" width="9.33203125" style="511"/>
    <col min="14593" max="14593" width="7.77734375" style="511" customWidth="1"/>
    <col min="14594" max="14594" width="136.33203125" style="511" customWidth="1"/>
    <col min="14595" max="14595" width="12.109375" style="511" customWidth="1"/>
    <col min="14596" max="14596" width="8.77734375" style="511" customWidth="1"/>
    <col min="14597" max="14597" width="7.44140625" style="511" customWidth="1"/>
    <col min="14598" max="14598" width="12.33203125" style="511" customWidth="1"/>
    <col min="14599" max="14599" width="17.33203125" style="511" customWidth="1"/>
    <col min="14600" max="14600" width="13.6640625" style="511" bestFit="1" customWidth="1"/>
    <col min="14601" max="14848" width="9.33203125" style="511"/>
    <col min="14849" max="14849" width="7.77734375" style="511" customWidth="1"/>
    <col min="14850" max="14850" width="136.33203125" style="511" customWidth="1"/>
    <col min="14851" max="14851" width="12.109375" style="511" customWidth="1"/>
    <col min="14852" max="14852" width="8.77734375" style="511" customWidth="1"/>
    <col min="14853" max="14853" width="7.44140625" style="511" customWidth="1"/>
    <col min="14854" max="14854" width="12.33203125" style="511" customWidth="1"/>
    <col min="14855" max="14855" width="17.33203125" style="511" customWidth="1"/>
    <col min="14856" max="14856" width="13.6640625" style="511" bestFit="1" customWidth="1"/>
    <col min="14857" max="15104" width="9.33203125" style="511"/>
    <col min="15105" max="15105" width="7.77734375" style="511" customWidth="1"/>
    <col min="15106" max="15106" width="136.33203125" style="511" customWidth="1"/>
    <col min="15107" max="15107" width="12.109375" style="511" customWidth="1"/>
    <col min="15108" max="15108" width="8.77734375" style="511" customWidth="1"/>
    <col min="15109" max="15109" width="7.44140625" style="511" customWidth="1"/>
    <col min="15110" max="15110" width="12.33203125" style="511" customWidth="1"/>
    <col min="15111" max="15111" width="17.33203125" style="511" customWidth="1"/>
    <col min="15112" max="15112" width="13.6640625" style="511" bestFit="1" customWidth="1"/>
    <col min="15113" max="15360" width="9.33203125" style="511"/>
    <col min="15361" max="15361" width="7.77734375" style="511" customWidth="1"/>
    <col min="15362" max="15362" width="136.33203125" style="511" customWidth="1"/>
    <col min="15363" max="15363" width="12.109375" style="511" customWidth="1"/>
    <col min="15364" max="15364" width="8.77734375" style="511" customWidth="1"/>
    <col min="15365" max="15365" width="7.44140625" style="511" customWidth="1"/>
    <col min="15366" max="15366" width="12.33203125" style="511" customWidth="1"/>
    <col min="15367" max="15367" width="17.33203125" style="511" customWidth="1"/>
    <col min="15368" max="15368" width="13.6640625" style="511" bestFit="1" customWidth="1"/>
    <col min="15369" max="15616" width="9.33203125" style="511"/>
    <col min="15617" max="15617" width="7.77734375" style="511" customWidth="1"/>
    <col min="15618" max="15618" width="136.33203125" style="511" customWidth="1"/>
    <col min="15619" max="15619" width="12.109375" style="511" customWidth="1"/>
    <col min="15620" max="15620" width="8.77734375" style="511" customWidth="1"/>
    <col min="15621" max="15621" width="7.44140625" style="511" customWidth="1"/>
    <col min="15622" max="15622" width="12.33203125" style="511" customWidth="1"/>
    <col min="15623" max="15623" width="17.33203125" style="511" customWidth="1"/>
    <col min="15624" max="15624" width="13.6640625" style="511" bestFit="1" customWidth="1"/>
    <col min="15625" max="15872" width="9.33203125" style="511"/>
    <col min="15873" max="15873" width="7.77734375" style="511" customWidth="1"/>
    <col min="15874" max="15874" width="136.33203125" style="511" customWidth="1"/>
    <col min="15875" max="15875" width="12.109375" style="511" customWidth="1"/>
    <col min="15876" max="15876" width="8.77734375" style="511" customWidth="1"/>
    <col min="15877" max="15877" width="7.44140625" style="511" customWidth="1"/>
    <col min="15878" max="15878" width="12.33203125" style="511" customWidth="1"/>
    <col min="15879" max="15879" width="17.33203125" style="511" customWidth="1"/>
    <col min="15880" max="15880" width="13.6640625" style="511" bestFit="1" customWidth="1"/>
    <col min="15881" max="16128" width="9.33203125" style="511"/>
    <col min="16129" max="16129" width="7.77734375" style="511" customWidth="1"/>
    <col min="16130" max="16130" width="136.33203125" style="511" customWidth="1"/>
    <col min="16131" max="16131" width="12.109375" style="511" customWidth="1"/>
    <col min="16132" max="16132" width="8.77734375" style="511" customWidth="1"/>
    <col min="16133" max="16133" width="7.44140625" style="511" customWidth="1"/>
    <col min="16134" max="16134" width="12.33203125" style="511" customWidth="1"/>
    <col min="16135" max="16135" width="17.33203125" style="511" customWidth="1"/>
    <col min="16136" max="16136" width="13.6640625" style="511" bestFit="1" customWidth="1"/>
    <col min="16137" max="16384" width="9.33203125" style="511"/>
  </cols>
  <sheetData>
    <row r="1" spans="1:8" ht="48" customHeight="1" thickBot="1">
      <c r="A1" s="1011"/>
      <c r="B1" s="1012"/>
      <c r="C1" s="1012"/>
      <c r="D1" s="1012"/>
      <c r="E1" s="1012"/>
      <c r="F1" s="1012"/>
      <c r="G1" s="1012"/>
      <c r="H1" s="1013"/>
    </row>
    <row r="2" spans="1:8" ht="18.75" customHeight="1" thickBot="1">
      <c r="A2" s="512"/>
      <c r="B2" s="513" t="s">
        <v>7036</v>
      </c>
      <c r="C2" s="514"/>
      <c r="D2" s="515"/>
      <c r="E2" s="516" t="s">
        <v>6708</v>
      </c>
      <c r="F2" s="517"/>
      <c r="G2" s="518" t="s">
        <v>6709</v>
      </c>
      <c r="H2" s="519" t="s">
        <v>6710</v>
      </c>
    </row>
    <row r="3" spans="1:8" ht="18" customHeight="1" thickBot="1">
      <c r="A3" s="520"/>
      <c r="B3" s="622" t="s">
        <v>8205</v>
      </c>
      <c r="C3" s="522"/>
      <c r="D3" s="523"/>
      <c r="E3" s="1014"/>
      <c r="F3" s="1015"/>
      <c r="G3" s="524" t="s">
        <v>6712</v>
      </c>
      <c r="H3" s="525" t="s">
        <v>7037</v>
      </c>
    </row>
    <row r="4" spans="1:8">
      <c r="A4" s="526"/>
      <c r="B4" s="527"/>
      <c r="C4" s="528"/>
      <c r="D4" s="527"/>
      <c r="E4" s="528"/>
      <c r="F4" s="529"/>
      <c r="G4" s="529"/>
      <c r="H4" s="530"/>
    </row>
    <row r="5" spans="1:8" s="535" customFormat="1" ht="14">
      <c r="A5" s="531" t="s">
        <v>6714</v>
      </c>
      <c r="B5" s="532" t="s">
        <v>7038</v>
      </c>
      <c r="C5" s="532" t="s">
        <v>6716</v>
      </c>
      <c r="D5" s="532" t="s">
        <v>6717</v>
      </c>
      <c r="E5" s="532" t="s">
        <v>6718</v>
      </c>
      <c r="F5" s="533" t="s">
        <v>6719</v>
      </c>
      <c r="G5" s="533" t="s">
        <v>6720</v>
      </c>
      <c r="H5" s="534" t="s">
        <v>6721</v>
      </c>
    </row>
    <row r="6" spans="1:8" s="535" customFormat="1" ht="14">
      <c r="A6" s="536"/>
      <c r="B6" s="537"/>
      <c r="C6" s="537"/>
      <c r="D6" s="537" t="s">
        <v>6722</v>
      </c>
      <c r="E6" s="537" t="s">
        <v>6723</v>
      </c>
      <c r="F6" s="538" t="s">
        <v>6724</v>
      </c>
      <c r="G6" s="538" t="s">
        <v>6724</v>
      </c>
      <c r="H6" s="539" t="s">
        <v>6725</v>
      </c>
    </row>
    <row r="7" spans="1:8" s="535" customFormat="1" ht="14">
      <c r="A7" s="531"/>
      <c r="C7" s="623"/>
      <c r="D7" s="623"/>
      <c r="E7" s="623"/>
      <c r="F7" s="624"/>
      <c r="G7" s="624"/>
      <c r="H7" s="625"/>
    </row>
    <row r="8" spans="1:8" ht="18">
      <c r="A8" s="553"/>
      <c r="B8" s="626"/>
      <c r="E8" s="547"/>
      <c r="F8" s="544"/>
      <c r="G8" s="544"/>
      <c r="H8" s="545"/>
    </row>
    <row r="9" spans="1:8" ht="18">
      <c r="A9" s="553"/>
      <c r="B9" s="626" t="s">
        <v>8206</v>
      </c>
      <c r="E9" s="547"/>
      <c r="F9" s="544"/>
      <c r="G9" s="544"/>
      <c r="H9" s="545"/>
    </row>
    <row r="10" spans="1:8">
      <c r="A10" s="546">
        <v>1</v>
      </c>
      <c r="B10" s="511" t="s">
        <v>7114</v>
      </c>
      <c r="D10" s="543" t="s">
        <v>6232</v>
      </c>
      <c r="E10" s="543">
        <v>2</v>
      </c>
      <c r="F10" s="925"/>
      <c r="G10" s="720">
        <f t="shared" ref="G10:G18" si="0">F10*E10</f>
        <v>0</v>
      </c>
      <c r="H10" s="721">
        <f>G10*0.25</f>
        <v>0</v>
      </c>
    </row>
    <row r="11" spans="1:8">
      <c r="A11" s="546">
        <v>2</v>
      </c>
      <c r="B11" s="558" t="s">
        <v>7115</v>
      </c>
      <c r="D11" s="543" t="s">
        <v>5551</v>
      </c>
      <c r="E11" s="543">
        <v>4</v>
      </c>
      <c r="F11" s="925"/>
      <c r="G11" s="720">
        <f t="shared" si="0"/>
        <v>0</v>
      </c>
      <c r="H11" s="721">
        <f>G11*0.25</f>
        <v>0</v>
      </c>
    </row>
    <row r="12" spans="1:8">
      <c r="A12" s="546">
        <v>3</v>
      </c>
      <c r="B12" s="511" t="s">
        <v>7116</v>
      </c>
      <c r="D12" s="543" t="s">
        <v>6232</v>
      </c>
      <c r="E12" s="543">
        <v>4</v>
      </c>
      <c r="F12" s="925"/>
      <c r="G12" s="720">
        <f t="shared" si="0"/>
        <v>0</v>
      </c>
      <c r="H12" s="721">
        <f>G12*0.25</f>
        <v>0</v>
      </c>
    </row>
    <row r="13" spans="1:8" ht="18">
      <c r="A13" s="546">
        <v>4</v>
      </c>
      <c r="B13" s="630" t="s">
        <v>7117</v>
      </c>
      <c r="D13" s="631" t="s">
        <v>7118</v>
      </c>
      <c r="E13" s="632">
        <v>170</v>
      </c>
      <c r="F13" s="925"/>
      <c r="G13" s="720">
        <f t="shared" si="0"/>
        <v>0</v>
      </c>
      <c r="H13" s="721">
        <f>G13*0.15</f>
        <v>0</v>
      </c>
    </row>
    <row r="14" spans="1:8">
      <c r="A14" s="546">
        <v>5</v>
      </c>
      <c r="B14" s="542" t="s">
        <v>7119</v>
      </c>
      <c r="D14" s="543" t="s">
        <v>411</v>
      </c>
      <c r="E14" s="543">
        <v>170</v>
      </c>
      <c r="F14" s="925"/>
      <c r="G14" s="720">
        <f t="shared" si="0"/>
        <v>0</v>
      </c>
      <c r="H14" s="721">
        <f>G14*0.15</f>
        <v>0</v>
      </c>
    </row>
    <row r="15" spans="1:8">
      <c r="A15" s="546">
        <v>6</v>
      </c>
      <c r="B15" s="630" t="s">
        <v>7120</v>
      </c>
      <c r="D15" s="631" t="s">
        <v>411</v>
      </c>
      <c r="E15" s="632">
        <v>20</v>
      </c>
      <c r="F15" s="925"/>
      <c r="G15" s="720">
        <f t="shared" si="0"/>
        <v>0</v>
      </c>
      <c r="H15" s="721">
        <f>G15*0.25</f>
        <v>0</v>
      </c>
    </row>
    <row r="16" spans="1:8">
      <c r="A16" s="546">
        <v>7</v>
      </c>
      <c r="B16" s="630" t="s">
        <v>7121</v>
      </c>
      <c r="D16" s="631" t="s">
        <v>6232</v>
      </c>
      <c r="E16" s="632">
        <v>20</v>
      </c>
      <c r="F16" s="925"/>
      <c r="G16" s="720">
        <f t="shared" si="0"/>
        <v>0</v>
      </c>
      <c r="H16" s="721">
        <f>G16*0.25</f>
        <v>0</v>
      </c>
    </row>
    <row r="17" spans="1:8">
      <c r="A17" s="546">
        <v>8</v>
      </c>
      <c r="B17" s="630" t="s">
        <v>7122</v>
      </c>
      <c r="D17" s="631" t="s">
        <v>6232</v>
      </c>
      <c r="E17" s="632">
        <v>180</v>
      </c>
      <c r="F17" s="925"/>
      <c r="G17" s="720">
        <f t="shared" si="0"/>
        <v>0</v>
      </c>
      <c r="H17" s="721">
        <f>G17*0.25</f>
        <v>0</v>
      </c>
    </row>
    <row r="18" spans="1:8">
      <c r="A18" s="546">
        <v>9</v>
      </c>
      <c r="B18" s="630" t="s">
        <v>7123</v>
      </c>
      <c r="D18" s="631" t="s">
        <v>411</v>
      </c>
      <c r="E18" s="632">
        <v>800</v>
      </c>
      <c r="F18" s="925"/>
      <c r="G18" s="720">
        <f t="shared" si="0"/>
        <v>0</v>
      </c>
      <c r="H18" s="721">
        <f>G18*0.15</f>
        <v>0</v>
      </c>
    </row>
    <row r="19" spans="1:8">
      <c r="A19" s="546">
        <v>10</v>
      </c>
      <c r="B19" s="511" t="s">
        <v>7126</v>
      </c>
      <c r="C19" s="511"/>
      <c r="D19" s="554" t="s">
        <v>5551</v>
      </c>
      <c r="E19" s="554">
        <v>2</v>
      </c>
      <c r="F19" s="925"/>
      <c r="G19" s="720">
        <f>F19*E19</f>
        <v>0</v>
      </c>
      <c r="H19" s="721">
        <f>G19*0.1</f>
        <v>0</v>
      </c>
    </row>
    <row r="20" spans="1:8">
      <c r="A20" s="546"/>
      <c r="B20" s="511" t="s">
        <v>8207</v>
      </c>
      <c r="C20" s="511"/>
      <c r="D20" s="554"/>
      <c r="E20" s="554"/>
      <c r="F20" s="772"/>
      <c r="G20" s="720"/>
      <c r="H20" s="721"/>
    </row>
    <row r="21" spans="1:8">
      <c r="A21" s="546">
        <v>11</v>
      </c>
      <c r="B21" s="511" t="s">
        <v>7127</v>
      </c>
      <c r="C21" s="511"/>
      <c r="D21" s="554" t="s">
        <v>6232</v>
      </c>
      <c r="E21" s="554">
        <v>10</v>
      </c>
      <c r="F21" s="925"/>
      <c r="G21" s="720">
        <f t="shared" ref="G21:G36" si="1">F21*E21</f>
        <v>0</v>
      </c>
      <c r="H21" s="721">
        <f>G21*0.25</f>
        <v>0</v>
      </c>
    </row>
    <row r="22" spans="1:8">
      <c r="A22" s="546">
        <v>12</v>
      </c>
      <c r="B22" s="630" t="s">
        <v>7129</v>
      </c>
      <c r="D22" s="631" t="s">
        <v>6232</v>
      </c>
      <c r="E22" s="632">
        <v>2</v>
      </c>
      <c r="F22" s="925"/>
      <c r="G22" s="720">
        <f t="shared" si="1"/>
        <v>0</v>
      </c>
      <c r="H22" s="721">
        <f>G22*0.25</f>
        <v>0</v>
      </c>
    </row>
    <row r="23" spans="1:8">
      <c r="A23" s="546">
        <v>13</v>
      </c>
      <c r="B23" s="542" t="s">
        <v>8208</v>
      </c>
      <c r="D23" s="543" t="s">
        <v>6232</v>
      </c>
      <c r="E23" s="543">
        <v>3</v>
      </c>
      <c r="F23" s="925"/>
      <c r="G23" s="720">
        <f t="shared" si="1"/>
        <v>0</v>
      </c>
      <c r="H23" s="721">
        <f>G23*0.1</f>
        <v>0</v>
      </c>
    </row>
    <row r="24" spans="1:8">
      <c r="A24" s="546">
        <v>14</v>
      </c>
      <c r="B24" s="558" t="s">
        <v>7094</v>
      </c>
      <c r="D24" s="543" t="s">
        <v>6232</v>
      </c>
      <c r="E24" s="543">
        <v>3</v>
      </c>
      <c r="F24" s="925"/>
      <c r="G24" s="720">
        <f t="shared" si="1"/>
        <v>0</v>
      </c>
      <c r="H24" s="721">
        <f>G24*0.25</f>
        <v>0</v>
      </c>
    </row>
    <row r="25" spans="1:8">
      <c r="A25" s="546">
        <v>15</v>
      </c>
      <c r="B25" s="511" t="s">
        <v>7095</v>
      </c>
      <c r="D25" s="543" t="s">
        <v>6232</v>
      </c>
      <c r="E25" s="543">
        <v>3</v>
      </c>
      <c r="F25" s="925"/>
      <c r="G25" s="720">
        <f t="shared" si="1"/>
        <v>0</v>
      </c>
      <c r="H25" s="926"/>
    </row>
    <row r="26" spans="1:8" ht="18" customHeight="1">
      <c r="A26" s="546">
        <v>16</v>
      </c>
      <c r="B26" s="627" t="s">
        <v>7060</v>
      </c>
      <c r="C26" s="511"/>
      <c r="D26" s="543" t="s">
        <v>6232</v>
      </c>
      <c r="E26" s="554">
        <v>4</v>
      </c>
      <c r="F26" s="925"/>
      <c r="G26" s="720">
        <f t="shared" si="1"/>
        <v>0</v>
      </c>
      <c r="H26" s="721">
        <f t="shared" ref="H26:H36" si="2">G26*0.25</f>
        <v>0</v>
      </c>
    </row>
    <row r="27" spans="1:8" ht="18" customHeight="1">
      <c r="A27" s="546">
        <v>17</v>
      </c>
      <c r="B27" s="627" t="s">
        <v>7061</v>
      </c>
      <c r="C27" s="511"/>
      <c r="D27" s="543" t="s">
        <v>6232</v>
      </c>
      <c r="E27" s="554">
        <v>4</v>
      </c>
      <c r="F27" s="925"/>
      <c r="G27" s="720">
        <f t="shared" si="1"/>
        <v>0</v>
      </c>
      <c r="H27" s="721">
        <f t="shared" si="2"/>
        <v>0</v>
      </c>
    </row>
    <row r="28" spans="1:8">
      <c r="A28" s="546">
        <v>18</v>
      </c>
      <c r="B28" s="627" t="s">
        <v>7104</v>
      </c>
      <c r="C28" s="511"/>
      <c r="D28" s="543" t="s">
        <v>6736</v>
      </c>
      <c r="E28" s="554">
        <v>12</v>
      </c>
      <c r="F28" s="925"/>
      <c r="G28" s="720">
        <f t="shared" si="1"/>
        <v>0</v>
      </c>
      <c r="H28" s="721">
        <f t="shared" si="2"/>
        <v>0</v>
      </c>
    </row>
    <row r="29" spans="1:8">
      <c r="A29" s="546">
        <v>19</v>
      </c>
      <c r="B29" s="627" t="s">
        <v>7105</v>
      </c>
      <c r="C29" s="511"/>
      <c r="D29" s="543" t="s">
        <v>6736</v>
      </c>
      <c r="E29" s="554">
        <v>10</v>
      </c>
      <c r="F29" s="925"/>
      <c r="G29" s="720">
        <f t="shared" si="1"/>
        <v>0</v>
      </c>
      <c r="H29" s="721">
        <f t="shared" si="2"/>
        <v>0</v>
      </c>
    </row>
    <row r="30" spans="1:8">
      <c r="A30" s="546">
        <v>20</v>
      </c>
      <c r="B30" s="627" t="s">
        <v>7106</v>
      </c>
      <c r="C30" s="511"/>
      <c r="D30" s="543" t="s">
        <v>6736</v>
      </c>
      <c r="E30" s="554">
        <v>12</v>
      </c>
      <c r="F30" s="925"/>
      <c r="G30" s="720">
        <f t="shared" si="1"/>
        <v>0</v>
      </c>
      <c r="H30" s="721">
        <f t="shared" si="2"/>
        <v>0</v>
      </c>
    </row>
    <row r="31" spans="1:8">
      <c r="A31" s="546">
        <v>21</v>
      </c>
      <c r="B31" s="627" t="s">
        <v>7072</v>
      </c>
      <c r="C31" s="511"/>
      <c r="D31" s="543" t="s">
        <v>6736</v>
      </c>
      <c r="E31" s="554">
        <v>100</v>
      </c>
      <c r="F31" s="925"/>
      <c r="G31" s="720">
        <f t="shared" si="1"/>
        <v>0</v>
      </c>
      <c r="H31" s="721">
        <f t="shared" si="2"/>
        <v>0</v>
      </c>
    </row>
    <row r="32" spans="1:8">
      <c r="A32" s="546">
        <v>22</v>
      </c>
      <c r="B32" s="627" t="s">
        <v>7107</v>
      </c>
      <c r="D32" s="554" t="s">
        <v>411</v>
      </c>
      <c r="E32" s="554">
        <v>100</v>
      </c>
      <c r="F32" s="925"/>
      <c r="G32" s="720">
        <f t="shared" si="1"/>
        <v>0</v>
      </c>
      <c r="H32" s="721">
        <f t="shared" si="2"/>
        <v>0</v>
      </c>
    </row>
    <row r="33" spans="1:8">
      <c r="A33" s="546">
        <v>23</v>
      </c>
      <c r="B33" s="627" t="s">
        <v>7108</v>
      </c>
      <c r="D33" s="554" t="s">
        <v>411</v>
      </c>
      <c r="E33" s="554">
        <v>12</v>
      </c>
      <c r="F33" s="925"/>
      <c r="G33" s="720">
        <f t="shared" si="1"/>
        <v>0</v>
      </c>
      <c r="H33" s="721">
        <f t="shared" si="2"/>
        <v>0</v>
      </c>
    </row>
    <row r="34" spans="1:8">
      <c r="A34" s="546">
        <v>24</v>
      </c>
      <c r="B34" s="627" t="s">
        <v>7109</v>
      </c>
      <c r="D34" s="554" t="s">
        <v>411</v>
      </c>
      <c r="E34" s="554">
        <v>10</v>
      </c>
      <c r="F34" s="925"/>
      <c r="G34" s="720">
        <f t="shared" si="1"/>
        <v>0</v>
      </c>
      <c r="H34" s="721">
        <f t="shared" si="2"/>
        <v>0</v>
      </c>
    </row>
    <row r="35" spans="1:8">
      <c r="A35" s="546">
        <v>25</v>
      </c>
      <c r="B35" s="627" t="s">
        <v>7110</v>
      </c>
      <c r="D35" s="554" t="s">
        <v>411</v>
      </c>
      <c r="E35" s="554">
        <v>12</v>
      </c>
      <c r="F35" s="925"/>
      <c r="G35" s="720">
        <f t="shared" si="1"/>
        <v>0</v>
      </c>
      <c r="H35" s="721">
        <f t="shared" si="2"/>
        <v>0</v>
      </c>
    </row>
    <row r="36" spans="1:8">
      <c r="A36" s="546">
        <v>26</v>
      </c>
      <c r="B36" s="511" t="s">
        <v>7111</v>
      </c>
      <c r="C36" s="511"/>
      <c r="D36" s="554" t="s">
        <v>6736</v>
      </c>
      <c r="E36" s="554">
        <v>4</v>
      </c>
      <c r="F36" s="925"/>
      <c r="G36" s="720">
        <f t="shared" si="1"/>
        <v>0</v>
      </c>
      <c r="H36" s="721">
        <f t="shared" si="2"/>
        <v>0</v>
      </c>
    </row>
    <row r="37" spans="1:8">
      <c r="A37" s="546">
        <v>27</v>
      </c>
      <c r="B37" s="542" t="s">
        <v>7131</v>
      </c>
      <c r="D37" s="543" t="s">
        <v>163</v>
      </c>
      <c r="E37" s="557">
        <v>1</v>
      </c>
      <c r="F37" s="772"/>
      <c r="G37" s="925"/>
      <c r="H37" s="721"/>
    </row>
    <row r="38" spans="1:8">
      <c r="A38" s="546">
        <v>28</v>
      </c>
      <c r="B38" s="634" t="s">
        <v>7132</v>
      </c>
      <c r="C38" s="511"/>
      <c r="D38" s="543" t="s">
        <v>163</v>
      </c>
      <c r="E38" s="557">
        <v>1</v>
      </c>
      <c r="F38" s="772"/>
      <c r="G38" s="925"/>
      <c r="H38" s="721"/>
    </row>
    <row r="39" spans="1:8">
      <c r="A39" s="546">
        <v>29</v>
      </c>
      <c r="B39" s="634" t="s">
        <v>6800</v>
      </c>
      <c r="C39" s="511"/>
      <c r="D39" s="543" t="s">
        <v>163</v>
      </c>
      <c r="E39" s="557">
        <v>1</v>
      </c>
      <c r="F39" s="772"/>
      <c r="G39" s="925"/>
      <c r="H39" s="721"/>
    </row>
    <row r="40" spans="1:8">
      <c r="A40" s="546">
        <v>30</v>
      </c>
      <c r="B40" s="634" t="s">
        <v>7133</v>
      </c>
      <c r="C40" s="511"/>
      <c r="D40" s="543" t="s">
        <v>163</v>
      </c>
      <c r="E40" s="557">
        <v>1</v>
      </c>
      <c r="F40" s="772"/>
      <c r="G40" s="925"/>
      <c r="H40" s="721"/>
    </row>
    <row r="41" spans="1:8">
      <c r="A41" s="546">
        <v>31</v>
      </c>
      <c r="B41" s="542" t="s">
        <v>6802</v>
      </c>
      <c r="C41" s="558"/>
      <c r="D41" s="556" t="s">
        <v>163</v>
      </c>
      <c r="E41" s="557">
        <v>1</v>
      </c>
      <c r="F41" s="722"/>
      <c r="G41" s="925"/>
      <c r="H41" s="721"/>
    </row>
    <row r="42" spans="1:8">
      <c r="A42" s="546">
        <v>32</v>
      </c>
      <c r="B42" s="634" t="s">
        <v>432</v>
      </c>
      <c r="C42" s="511"/>
      <c r="D42" s="543" t="s">
        <v>163</v>
      </c>
      <c r="E42" s="543">
        <v>1</v>
      </c>
      <c r="F42" s="772"/>
      <c r="G42" s="925"/>
      <c r="H42" s="721"/>
    </row>
    <row r="43" spans="1:8">
      <c r="A43" s="546">
        <v>33</v>
      </c>
      <c r="B43" s="634" t="s">
        <v>6807</v>
      </c>
      <c r="C43" s="511"/>
      <c r="D43" s="543" t="s">
        <v>163</v>
      </c>
      <c r="E43" s="557">
        <v>1</v>
      </c>
      <c r="F43" s="772"/>
      <c r="G43" s="925"/>
      <c r="H43" s="721"/>
    </row>
    <row r="44" spans="1:8">
      <c r="A44" s="546">
        <v>34</v>
      </c>
      <c r="B44" s="542" t="s">
        <v>7136</v>
      </c>
      <c r="C44" s="511"/>
      <c r="D44" s="543" t="s">
        <v>163</v>
      </c>
      <c r="E44" s="557">
        <v>1</v>
      </c>
      <c r="F44" s="772"/>
      <c r="G44" s="925"/>
      <c r="H44" s="721"/>
    </row>
    <row r="45" spans="1:8">
      <c r="A45" s="546">
        <v>35</v>
      </c>
      <c r="B45" s="542" t="s">
        <v>7137</v>
      </c>
      <c r="C45" s="511"/>
      <c r="D45" s="543" t="s">
        <v>163</v>
      </c>
      <c r="E45" s="557">
        <v>1</v>
      </c>
      <c r="F45" s="772"/>
      <c r="G45" s="925"/>
      <c r="H45" s="721"/>
    </row>
    <row r="46" spans="1:8">
      <c r="A46" s="546">
        <v>36</v>
      </c>
      <c r="B46" s="542" t="s">
        <v>6809</v>
      </c>
      <c r="C46" s="511"/>
      <c r="D46" s="543" t="s">
        <v>163</v>
      </c>
      <c r="E46" s="557">
        <v>1</v>
      </c>
      <c r="F46" s="772"/>
      <c r="G46" s="925"/>
      <c r="H46" s="721"/>
    </row>
    <row r="47" spans="1:8">
      <c r="A47" s="546">
        <v>37</v>
      </c>
      <c r="B47" s="542" t="s">
        <v>6811</v>
      </c>
      <c r="C47" s="511"/>
      <c r="D47" s="543" t="s">
        <v>163</v>
      </c>
      <c r="E47" s="632">
        <v>1</v>
      </c>
      <c r="F47" s="772"/>
      <c r="G47" s="925"/>
      <c r="H47" s="721"/>
    </row>
    <row r="48" spans="1:8">
      <c r="A48" s="546">
        <v>38</v>
      </c>
      <c r="B48" s="542" t="s">
        <v>7138</v>
      </c>
      <c r="C48" s="511"/>
      <c r="D48" s="543" t="s">
        <v>163</v>
      </c>
      <c r="E48" s="632">
        <v>1</v>
      </c>
      <c r="F48" s="772"/>
      <c r="G48" s="925"/>
      <c r="H48" s="721"/>
    </row>
    <row r="49" spans="1:11">
      <c r="A49" s="546"/>
      <c r="E49" s="557"/>
      <c r="F49" s="720"/>
      <c r="G49" s="720"/>
      <c r="H49" s="721"/>
    </row>
    <row r="50" spans="1:11">
      <c r="A50" s="546"/>
      <c r="B50" s="551" t="s">
        <v>6746</v>
      </c>
      <c r="C50" s="511"/>
      <c r="D50" s="511"/>
      <c r="E50" s="511"/>
      <c r="F50" s="720"/>
      <c r="G50" s="720">
        <f>SUM(G10:G49)</f>
        <v>0</v>
      </c>
      <c r="H50" s="721">
        <f>SUM(H10:H49)</f>
        <v>0</v>
      </c>
    </row>
    <row r="51" spans="1:11">
      <c r="A51" s="546"/>
      <c r="B51" s="511"/>
      <c r="C51" s="511"/>
      <c r="D51" s="511"/>
      <c r="E51" s="511"/>
      <c r="F51" s="720"/>
      <c r="G51" s="720"/>
      <c r="H51" s="721"/>
      <c r="I51" s="575"/>
      <c r="J51" s="575"/>
      <c r="K51" s="575"/>
    </row>
    <row r="52" spans="1:11">
      <c r="A52" s="546"/>
      <c r="B52" s="636" t="s">
        <v>7140</v>
      </c>
      <c r="C52" s="636"/>
      <c r="D52" s="636"/>
      <c r="E52" s="636"/>
      <c r="F52" s="773"/>
      <c r="G52" s="773">
        <f>G50+H50</f>
        <v>0</v>
      </c>
      <c r="H52" s="721"/>
      <c r="I52" s="575"/>
      <c r="J52" s="575"/>
      <c r="K52" s="575"/>
    </row>
    <row r="53" spans="1:11" ht="16" thickBot="1">
      <c r="A53" s="638"/>
      <c r="B53" s="639" t="s">
        <v>8209</v>
      </c>
      <c r="C53" s="640"/>
      <c r="D53" s="641"/>
      <c r="E53" s="642"/>
      <c r="F53" s="774"/>
      <c r="G53" s="775"/>
      <c r="H53" s="776"/>
      <c r="I53" s="575"/>
      <c r="J53" s="575"/>
      <c r="K53" s="575"/>
    </row>
    <row r="54" spans="1:11">
      <c r="A54" s="577"/>
      <c r="B54" s="646"/>
      <c r="C54" s="575"/>
      <c r="D54" s="556"/>
      <c r="E54" s="577"/>
      <c r="F54" s="647"/>
      <c r="G54" s="647"/>
      <c r="H54" s="647"/>
      <c r="I54" s="575"/>
      <c r="J54" s="575"/>
      <c r="K54" s="575"/>
    </row>
    <row r="55" spans="1:11">
      <c r="A55" s="577"/>
      <c r="B55" s="648"/>
      <c r="C55" s="575"/>
      <c r="D55" s="556"/>
      <c r="E55" s="577"/>
      <c r="F55" s="647"/>
      <c r="G55" s="647"/>
      <c r="H55" s="647"/>
      <c r="I55" s="575"/>
      <c r="J55" s="575"/>
      <c r="K55" s="575"/>
    </row>
    <row r="56" spans="1:11">
      <c r="A56" s="577"/>
      <c r="B56" s="648"/>
      <c r="C56" s="575"/>
      <c r="D56" s="556"/>
      <c r="E56" s="577"/>
      <c r="F56" s="647"/>
      <c r="G56" s="647"/>
      <c r="H56" s="647"/>
      <c r="I56" s="575"/>
      <c r="J56" s="575"/>
      <c r="K56" s="575"/>
    </row>
    <row r="57" spans="1:11">
      <c r="A57" s="577"/>
      <c r="B57" s="627"/>
      <c r="C57" s="511"/>
      <c r="E57" s="554"/>
      <c r="F57" s="628"/>
      <c r="G57" s="547"/>
      <c r="H57" s="547"/>
      <c r="I57" s="575"/>
      <c r="J57" s="575"/>
      <c r="K57" s="575"/>
    </row>
    <row r="58" spans="1:11">
      <c r="A58" s="577"/>
      <c r="B58" s="627"/>
      <c r="D58" s="554"/>
      <c r="E58" s="554"/>
      <c r="F58" s="547"/>
      <c r="G58" s="547"/>
      <c r="H58" s="547"/>
      <c r="I58" s="575"/>
      <c r="J58" s="575"/>
      <c r="K58" s="575"/>
    </row>
    <row r="59" spans="1:11" ht="18">
      <c r="A59" s="577"/>
      <c r="B59" s="626"/>
      <c r="E59" s="554"/>
      <c r="F59" s="628"/>
      <c r="G59" s="547"/>
      <c r="H59" s="547"/>
      <c r="I59" s="575"/>
      <c r="J59" s="575"/>
      <c r="K59" s="575"/>
    </row>
    <row r="60" spans="1:11">
      <c r="A60" s="577"/>
      <c r="E60" s="543"/>
      <c r="F60" s="547"/>
      <c r="G60" s="554"/>
      <c r="H60" s="547"/>
      <c r="I60" s="575"/>
      <c r="J60" s="575"/>
      <c r="K60" s="575"/>
    </row>
    <row r="61" spans="1:11">
      <c r="A61" s="577"/>
      <c r="E61" s="543"/>
      <c r="F61" s="547"/>
      <c r="G61" s="554"/>
      <c r="H61" s="547"/>
      <c r="I61" s="575"/>
      <c r="J61" s="575"/>
      <c r="K61" s="575"/>
    </row>
    <row r="62" spans="1:11">
      <c r="A62" s="577"/>
      <c r="B62" s="558"/>
      <c r="E62" s="543"/>
      <c r="F62" s="547"/>
      <c r="G62" s="554"/>
      <c r="H62" s="547"/>
      <c r="I62" s="575"/>
      <c r="J62" s="575"/>
      <c r="K62" s="575"/>
    </row>
    <row r="63" spans="1:11">
      <c r="A63" s="577"/>
      <c r="B63" s="511"/>
      <c r="E63" s="543"/>
      <c r="F63" s="547"/>
      <c r="G63" s="554"/>
      <c r="H63" s="547"/>
      <c r="I63" s="575"/>
      <c r="J63" s="575"/>
      <c r="K63" s="575"/>
    </row>
    <row r="64" spans="1:11">
      <c r="A64" s="577"/>
      <c r="B64" s="627"/>
      <c r="C64" s="511"/>
      <c r="E64" s="554"/>
      <c r="F64" s="628"/>
      <c r="G64" s="547"/>
      <c r="H64" s="547"/>
      <c r="I64" s="575"/>
      <c r="J64" s="575"/>
      <c r="K64" s="575"/>
    </row>
    <row r="65" spans="1:11">
      <c r="A65" s="577"/>
      <c r="B65" s="627"/>
      <c r="C65" s="511"/>
      <c r="E65" s="554"/>
      <c r="F65" s="547"/>
      <c r="G65" s="547"/>
      <c r="H65" s="547"/>
      <c r="I65" s="575"/>
      <c r="J65" s="575"/>
      <c r="K65" s="575"/>
    </row>
    <row r="66" spans="1:11">
      <c r="A66" s="577"/>
      <c r="B66" s="627"/>
      <c r="C66" s="511"/>
      <c r="E66" s="554"/>
      <c r="F66" s="628"/>
      <c r="G66" s="547"/>
      <c r="H66" s="547"/>
      <c r="I66" s="575"/>
      <c r="J66" s="575"/>
      <c r="K66" s="575"/>
    </row>
    <row r="67" spans="1:11">
      <c r="A67" s="577"/>
      <c r="B67" s="646"/>
      <c r="C67" s="575"/>
      <c r="E67" s="557"/>
      <c r="F67" s="647"/>
      <c r="G67" s="649"/>
      <c r="H67" s="649"/>
      <c r="I67" s="575"/>
      <c r="J67" s="575"/>
      <c r="K67" s="575"/>
    </row>
    <row r="68" spans="1:11">
      <c r="A68" s="577"/>
      <c r="B68" s="551"/>
      <c r="C68" s="575"/>
      <c r="E68" s="557"/>
      <c r="F68" s="647"/>
      <c r="G68" s="649"/>
      <c r="H68" s="649"/>
      <c r="I68" s="575"/>
      <c r="J68" s="575"/>
      <c r="K68" s="575"/>
    </row>
    <row r="69" spans="1:11">
      <c r="A69" s="577"/>
      <c r="B69" s="511"/>
      <c r="C69" s="511"/>
      <c r="D69" s="511"/>
      <c r="E69" s="511"/>
      <c r="F69" s="647"/>
      <c r="G69" s="649"/>
      <c r="H69" s="649"/>
      <c r="I69" s="575"/>
      <c r="J69" s="575"/>
      <c r="K69" s="575"/>
    </row>
    <row r="70" spans="1:11">
      <c r="A70" s="577"/>
      <c r="B70" s="551"/>
      <c r="C70" s="551"/>
      <c r="D70" s="551"/>
      <c r="E70" s="551"/>
      <c r="F70" s="650"/>
      <c r="G70" s="650"/>
      <c r="H70" s="649"/>
      <c r="I70" s="575"/>
      <c r="J70" s="575"/>
      <c r="K70" s="575"/>
    </row>
    <row r="71" spans="1:11">
      <c r="A71" s="577"/>
      <c r="B71" s="551"/>
      <c r="C71" s="575"/>
      <c r="D71" s="577"/>
      <c r="E71" s="577"/>
      <c r="F71" s="647"/>
      <c r="G71" s="649"/>
      <c r="H71" s="647"/>
      <c r="I71" s="575"/>
      <c r="J71" s="575"/>
      <c r="K71" s="575"/>
    </row>
    <row r="72" spans="1:11">
      <c r="A72" s="577"/>
      <c r="B72" s="646"/>
      <c r="C72" s="575"/>
      <c r="D72" s="577"/>
      <c r="E72" s="577"/>
      <c r="F72" s="647"/>
      <c r="G72" s="647"/>
      <c r="H72" s="647"/>
      <c r="I72" s="575"/>
      <c r="J72" s="575"/>
      <c r="K72" s="575"/>
    </row>
    <row r="73" spans="1:11">
      <c r="A73" s="577"/>
      <c r="B73" s="646"/>
      <c r="C73" s="575"/>
      <c r="D73" s="577"/>
      <c r="E73" s="577"/>
      <c r="F73" s="647"/>
      <c r="G73" s="647"/>
      <c r="H73" s="647"/>
      <c r="I73" s="575"/>
      <c r="J73" s="575"/>
      <c r="K73" s="575"/>
    </row>
    <row r="74" spans="1:11">
      <c r="A74" s="577"/>
      <c r="B74" s="646"/>
      <c r="C74" s="575"/>
      <c r="D74" s="577"/>
      <c r="E74" s="577"/>
      <c r="F74" s="647"/>
      <c r="G74" s="647"/>
      <c r="H74" s="647"/>
      <c r="I74" s="575"/>
      <c r="J74" s="575"/>
      <c r="K74" s="575"/>
    </row>
    <row r="75" spans="1:11">
      <c r="A75" s="577"/>
      <c r="B75" s="646"/>
      <c r="C75" s="575"/>
      <c r="D75" s="577"/>
      <c r="E75" s="577"/>
      <c r="F75" s="647"/>
      <c r="G75" s="647"/>
      <c r="H75" s="647"/>
      <c r="I75" s="575"/>
      <c r="J75" s="575"/>
      <c r="K75" s="575"/>
    </row>
    <row r="76" spans="1:11">
      <c r="A76" s="577"/>
      <c r="B76" s="646"/>
      <c r="C76" s="575"/>
      <c r="D76" s="556"/>
      <c r="E76" s="577"/>
      <c r="F76" s="647"/>
      <c r="G76" s="647"/>
      <c r="H76" s="647"/>
      <c r="I76" s="575"/>
      <c r="J76" s="575"/>
      <c r="K76" s="575"/>
    </row>
    <row r="77" spans="1:11">
      <c r="A77" s="577"/>
      <c r="B77" s="651"/>
      <c r="C77" s="575"/>
      <c r="D77" s="556"/>
      <c r="E77" s="652"/>
      <c r="F77" s="647"/>
      <c r="G77" s="647"/>
      <c r="H77" s="647"/>
      <c r="I77" s="575"/>
      <c r="J77" s="575"/>
      <c r="K77" s="575"/>
    </row>
    <row r="78" spans="1:11">
      <c r="A78" s="577"/>
      <c r="B78" s="651"/>
      <c r="C78" s="575"/>
      <c r="D78" s="556"/>
      <c r="E78" s="652"/>
      <c r="F78" s="647"/>
      <c r="G78" s="647"/>
      <c r="H78" s="647"/>
      <c r="I78" s="575"/>
      <c r="J78" s="575"/>
      <c r="K78" s="575"/>
    </row>
    <row r="79" spans="1:11">
      <c r="A79" s="577"/>
      <c r="B79" s="651"/>
      <c r="C79" s="575"/>
      <c r="D79" s="556"/>
      <c r="E79" s="556"/>
      <c r="F79" s="647"/>
      <c r="G79" s="647"/>
      <c r="H79" s="647"/>
      <c r="I79" s="575"/>
      <c r="J79" s="575"/>
      <c r="K79" s="575"/>
    </row>
    <row r="80" spans="1:11">
      <c r="A80" s="577"/>
      <c r="B80" s="651"/>
      <c r="C80" s="575"/>
      <c r="D80" s="556"/>
      <c r="E80" s="652"/>
      <c r="F80" s="647"/>
      <c r="G80" s="647"/>
      <c r="H80" s="647"/>
      <c r="I80" s="575"/>
      <c r="J80" s="575"/>
      <c r="K80" s="575"/>
    </row>
    <row r="81" spans="1:11">
      <c r="A81" s="577"/>
      <c r="B81" s="558"/>
      <c r="C81" s="575"/>
      <c r="D81" s="556"/>
      <c r="E81" s="652"/>
      <c r="F81" s="647"/>
      <c r="G81" s="647"/>
      <c r="H81" s="647"/>
      <c r="I81" s="575"/>
      <c r="J81" s="575"/>
      <c r="K81" s="575"/>
    </row>
    <row r="82" spans="1:11">
      <c r="A82" s="577"/>
      <c r="B82" s="558"/>
      <c r="C82" s="575"/>
      <c r="D82" s="556"/>
      <c r="E82" s="652"/>
      <c r="F82" s="647"/>
      <c r="G82" s="647"/>
      <c r="H82" s="647"/>
      <c r="I82" s="575"/>
      <c r="J82" s="575"/>
      <c r="K82" s="575"/>
    </row>
    <row r="83" spans="1:11">
      <c r="A83" s="577"/>
      <c r="B83" s="558"/>
      <c r="C83" s="575"/>
      <c r="D83" s="556"/>
      <c r="E83" s="652"/>
      <c r="F83" s="647"/>
      <c r="G83" s="647"/>
      <c r="H83" s="647"/>
      <c r="I83" s="575"/>
      <c r="J83" s="575"/>
      <c r="K83" s="575"/>
    </row>
    <row r="84" spans="1:11">
      <c r="A84" s="577"/>
      <c r="B84" s="558"/>
      <c r="C84" s="575"/>
      <c r="D84" s="556"/>
      <c r="E84" s="653"/>
      <c r="F84" s="647"/>
      <c r="G84" s="647"/>
      <c r="H84" s="647"/>
      <c r="I84" s="575"/>
      <c r="J84" s="575"/>
      <c r="K84" s="575"/>
    </row>
    <row r="85" spans="1:11">
      <c r="A85" s="577"/>
      <c r="B85" s="558"/>
      <c r="C85" s="575"/>
      <c r="D85" s="556"/>
      <c r="E85" s="653"/>
      <c r="F85" s="647"/>
      <c r="G85" s="647"/>
      <c r="H85" s="647"/>
      <c r="I85" s="575"/>
      <c r="J85" s="575"/>
      <c r="K85" s="575"/>
    </row>
    <row r="86" spans="1:11">
      <c r="A86" s="577"/>
      <c r="B86" s="558"/>
      <c r="C86" s="558"/>
      <c r="D86" s="556"/>
      <c r="E86" s="557"/>
      <c r="F86" s="578"/>
      <c r="G86" s="547"/>
      <c r="H86" s="547"/>
      <c r="I86" s="575"/>
      <c r="J86" s="575"/>
      <c r="K86" s="575"/>
    </row>
    <row r="87" spans="1:11">
      <c r="A87" s="554"/>
      <c r="B87" s="558"/>
      <c r="C87" s="558"/>
      <c r="D87" s="556"/>
      <c r="E87" s="557"/>
      <c r="F87" s="578"/>
      <c r="G87" s="547"/>
      <c r="H87" s="547"/>
      <c r="I87" s="575"/>
      <c r="J87" s="575"/>
      <c r="K87" s="575"/>
    </row>
    <row r="88" spans="1:11">
      <c r="A88" s="577"/>
      <c r="B88" s="558"/>
      <c r="C88" s="558"/>
      <c r="D88" s="556"/>
      <c r="E88" s="557"/>
      <c r="F88" s="547"/>
      <c r="G88" s="547"/>
      <c r="H88" s="547"/>
      <c r="I88" s="575"/>
      <c r="J88" s="575"/>
    </row>
    <row r="89" spans="1:11">
      <c r="A89" s="577"/>
      <c r="C89" s="558"/>
      <c r="D89" s="556"/>
      <c r="E89" s="557"/>
      <c r="F89" s="547"/>
      <c r="G89" s="547"/>
      <c r="H89" s="547"/>
      <c r="I89" s="575"/>
      <c r="J89" s="575"/>
    </row>
    <row r="90" spans="1:11">
      <c r="A90" s="511"/>
      <c r="J90" s="575"/>
    </row>
    <row r="91" spans="1:11">
      <c r="A91" s="511"/>
    </row>
    <row r="92" spans="1:11">
      <c r="A92" s="511"/>
    </row>
    <row r="93" spans="1:11">
      <c r="A93" s="511"/>
      <c r="B93" s="511"/>
      <c r="C93" s="511"/>
      <c r="D93" s="511"/>
      <c r="E93" s="511"/>
      <c r="F93" s="547"/>
      <c r="G93" s="547"/>
      <c r="H93" s="547"/>
    </row>
    <row r="94" spans="1:11">
      <c r="A94" s="511"/>
      <c r="B94" s="511"/>
      <c r="C94" s="511"/>
      <c r="D94" s="511"/>
      <c r="E94" s="511"/>
      <c r="F94" s="547"/>
      <c r="G94" s="547"/>
      <c r="H94" s="547"/>
    </row>
    <row r="95" spans="1:11">
      <c r="A95" s="511"/>
      <c r="B95" s="511"/>
      <c r="C95" s="511"/>
      <c r="D95" s="511"/>
      <c r="E95" s="511"/>
      <c r="F95" s="547"/>
      <c r="G95" s="547"/>
      <c r="H95" s="547"/>
    </row>
    <row r="96" spans="1:11">
      <c r="A96" s="577"/>
      <c r="C96" s="558"/>
      <c r="D96" s="556"/>
      <c r="E96" s="557"/>
      <c r="F96" s="547"/>
      <c r="G96" s="547"/>
      <c r="H96" s="547"/>
    </row>
    <row r="97" spans="1:8" ht="18">
      <c r="A97" s="554"/>
      <c r="B97" s="626"/>
      <c r="E97" s="543"/>
      <c r="F97" s="547"/>
      <c r="G97" s="654"/>
      <c r="H97" s="654"/>
    </row>
    <row r="98" spans="1:8">
      <c r="A98" s="577"/>
      <c r="C98" s="558"/>
      <c r="D98" s="556"/>
      <c r="E98" s="557"/>
      <c r="F98" s="655"/>
      <c r="G98" s="656"/>
      <c r="H98" s="656"/>
    </row>
    <row r="99" spans="1:8">
      <c r="A99" s="577"/>
      <c r="B99" s="575"/>
      <c r="C99" s="558"/>
      <c r="D99" s="556"/>
      <c r="E99" s="557"/>
      <c r="F99" s="657"/>
      <c r="G99" s="654"/>
      <c r="H99" s="656"/>
    </row>
    <row r="100" spans="1:8">
      <c r="A100" s="554"/>
      <c r="B100" s="575"/>
      <c r="C100" s="558"/>
      <c r="D100" s="556"/>
      <c r="E100" s="557"/>
    </row>
    <row r="101" spans="1:8">
      <c r="A101" s="577"/>
      <c r="E101" s="543"/>
      <c r="F101" s="547"/>
      <c r="G101" s="547"/>
      <c r="H101" s="547"/>
    </row>
    <row r="102" spans="1:8">
      <c r="A102" s="577"/>
      <c r="E102" s="543"/>
      <c r="F102" s="654"/>
      <c r="G102" s="547"/>
      <c r="H102" s="547"/>
    </row>
    <row r="103" spans="1:8">
      <c r="A103" s="554"/>
      <c r="B103" s="575"/>
      <c r="C103" s="558"/>
      <c r="D103" s="556"/>
      <c r="E103" s="557"/>
      <c r="F103" s="578"/>
      <c r="G103" s="547"/>
      <c r="H103" s="547"/>
    </row>
    <row r="104" spans="1:8">
      <c r="A104" s="577"/>
      <c r="E104" s="543"/>
      <c r="F104" s="578"/>
      <c r="G104" s="547"/>
      <c r="H104" s="547"/>
    </row>
    <row r="105" spans="1:8">
      <c r="A105" s="577"/>
      <c r="C105" s="558"/>
      <c r="D105" s="556"/>
      <c r="E105" s="557"/>
    </row>
    <row r="106" spans="1:8">
      <c r="A106" s="554"/>
      <c r="C106" s="558"/>
      <c r="D106" s="556"/>
      <c r="E106" s="557"/>
    </row>
    <row r="107" spans="1:8">
      <c r="A107" s="577"/>
      <c r="C107" s="558"/>
      <c r="D107" s="556"/>
      <c r="E107" s="557"/>
    </row>
    <row r="108" spans="1:8">
      <c r="A108" s="577"/>
      <c r="D108" s="556"/>
      <c r="E108" s="543"/>
    </row>
    <row r="109" spans="1:8">
      <c r="A109" s="554"/>
      <c r="B109" s="558"/>
      <c r="C109" s="558"/>
      <c r="D109" s="556"/>
      <c r="E109" s="557"/>
    </row>
    <row r="110" spans="1:8">
      <c r="A110" s="577"/>
      <c r="B110" s="558"/>
      <c r="C110" s="558"/>
      <c r="D110" s="556"/>
      <c r="E110" s="557"/>
    </row>
    <row r="111" spans="1:8">
      <c r="A111" s="577"/>
      <c r="B111" s="558"/>
      <c r="C111" s="558"/>
      <c r="D111" s="556"/>
      <c r="E111" s="557"/>
    </row>
    <row r="112" spans="1:8">
      <c r="A112" s="554"/>
    </row>
    <row r="114" spans="1:8" ht="18">
      <c r="B114" s="626"/>
    </row>
    <row r="116" spans="1:8">
      <c r="A116" s="577"/>
      <c r="B116" s="658"/>
      <c r="C116" s="543"/>
      <c r="E116" s="543"/>
    </row>
    <row r="117" spans="1:8">
      <c r="A117" s="554"/>
      <c r="B117" s="658"/>
      <c r="C117" s="543"/>
      <c r="E117" s="543"/>
      <c r="G117" s="547"/>
      <c r="H117" s="547"/>
    </row>
    <row r="118" spans="1:8">
      <c r="A118" s="577"/>
      <c r="B118" s="658"/>
      <c r="C118" s="543"/>
      <c r="E118" s="543"/>
      <c r="G118" s="654"/>
      <c r="H118" s="654"/>
    </row>
    <row r="119" spans="1:8">
      <c r="A119" s="577"/>
      <c r="B119" s="658"/>
      <c r="C119" s="543"/>
      <c r="E119" s="543"/>
      <c r="G119" s="656"/>
      <c r="H119" s="656"/>
    </row>
    <row r="120" spans="1:8">
      <c r="A120" s="554"/>
      <c r="C120" s="558"/>
      <c r="D120" s="556"/>
      <c r="E120" s="557"/>
      <c r="G120" s="654"/>
      <c r="H120" s="656"/>
    </row>
    <row r="121" spans="1:8">
      <c r="A121" s="577"/>
      <c r="C121" s="558"/>
      <c r="D121" s="556"/>
      <c r="E121" s="557"/>
      <c r="G121" s="554"/>
      <c r="H121" s="554"/>
    </row>
    <row r="122" spans="1:8">
      <c r="A122" s="577"/>
      <c r="D122" s="556"/>
      <c r="E122" s="543"/>
      <c r="G122" s="547"/>
      <c r="H122" s="547"/>
    </row>
    <row r="123" spans="1:8">
      <c r="A123" s="554"/>
      <c r="B123" s="558"/>
      <c r="C123" s="558"/>
      <c r="D123" s="556"/>
      <c r="E123" s="557"/>
      <c r="G123" s="547"/>
      <c r="H123" s="547"/>
    </row>
    <row r="124" spans="1:8">
      <c r="A124" s="577"/>
      <c r="B124" s="558"/>
      <c r="C124" s="558"/>
      <c r="D124" s="556"/>
      <c r="E124" s="557"/>
      <c r="G124" s="547"/>
      <c r="H124" s="547"/>
    </row>
    <row r="125" spans="1:8">
      <c r="A125" s="577"/>
      <c r="B125" s="558"/>
      <c r="C125" s="558"/>
      <c r="D125" s="556"/>
      <c r="E125" s="557"/>
      <c r="G125" s="547"/>
      <c r="H125" s="547"/>
    </row>
    <row r="126" spans="1:8">
      <c r="A126" s="554"/>
      <c r="G126" s="547"/>
      <c r="H126" s="547"/>
    </row>
    <row r="127" spans="1:8">
      <c r="G127" s="547"/>
      <c r="H127" s="547"/>
    </row>
    <row r="128" spans="1:8">
      <c r="A128" s="577"/>
      <c r="F128" s="578"/>
      <c r="G128" s="547"/>
      <c r="H128" s="547"/>
    </row>
    <row r="129" spans="1:8">
      <c r="A129" s="577"/>
      <c r="B129" s="558"/>
      <c r="C129" s="558"/>
      <c r="D129" s="556"/>
      <c r="E129" s="557"/>
      <c r="F129" s="547"/>
      <c r="G129" s="547"/>
      <c r="H129" s="547"/>
    </row>
    <row r="130" spans="1:8">
      <c r="A130" s="554"/>
      <c r="B130" s="568"/>
      <c r="F130" s="547"/>
      <c r="G130" s="547"/>
      <c r="H130" s="547"/>
    </row>
    <row r="131" spans="1:8">
      <c r="F131" s="547"/>
      <c r="G131" s="547"/>
      <c r="H131" s="547"/>
    </row>
    <row r="132" spans="1:8" ht="18">
      <c r="A132" s="623"/>
      <c r="B132" s="626"/>
      <c r="C132" s="623"/>
      <c r="D132" s="623"/>
      <c r="E132" s="623"/>
      <c r="F132" s="547"/>
      <c r="G132" s="659"/>
      <c r="H132" s="547"/>
    </row>
    <row r="133" spans="1:8">
      <c r="B133" s="558"/>
      <c r="E133" s="547"/>
      <c r="F133" s="547"/>
      <c r="G133" s="547"/>
      <c r="H133" s="547"/>
    </row>
    <row r="134" spans="1:8">
      <c r="A134" s="577"/>
      <c r="B134" s="575"/>
      <c r="C134" s="558"/>
      <c r="D134" s="556"/>
      <c r="E134" s="557"/>
      <c r="F134" s="547"/>
      <c r="G134" s="547"/>
      <c r="H134" s="547"/>
    </row>
    <row r="135" spans="1:8">
      <c r="A135" s="554"/>
      <c r="B135" s="575"/>
      <c r="C135" s="558"/>
      <c r="D135" s="556"/>
      <c r="E135" s="557"/>
      <c r="F135" s="547"/>
      <c r="G135" s="547"/>
      <c r="H135" s="547"/>
    </row>
    <row r="136" spans="1:8">
      <c r="A136" s="577"/>
      <c r="B136" s="575"/>
      <c r="C136" s="558"/>
      <c r="D136" s="556"/>
      <c r="E136" s="557"/>
      <c r="F136" s="547"/>
      <c r="G136" s="547"/>
      <c r="H136" s="547"/>
    </row>
    <row r="137" spans="1:8">
      <c r="A137" s="577"/>
      <c r="B137" s="575"/>
      <c r="C137" s="558"/>
      <c r="D137" s="556"/>
      <c r="E137" s="557"/>
      <c r="F137" s="547"/>
      <c r="G137" s="547"/>
      <c r="H137" s="547"/>
    </row>
    <row r="138" spans="1:8">
      <c r="A138" s="554"/>
      <c r="B138" s="575"/>
      <c r="C138" s="558"/>
      <c r="D138" s="556"/>
      <c r="E138" s="557"/>
      <c r="F138" s="547"/>
      <c r="G138" s="547"/>
      <c r="H138" s="547"/>
    </row>
    <row r="139" spans="1:8">
      <c r="A139" s="577"/>
      <c r="B139" s="575"/>
      <c r="C139" s="558"/>
      <c r="D139" s="556"/>
      <c r="E139" s="557"/>
      <c r="F139" s="547"/>
      <c r="G139" s="654"/>
      <c r="H139" s="654"/>
    </row>
    <row r="140" spans="1:8">
      <c r="A140" s="577"/>
      <c r="C140" s="558"/>
      <c r="D140" s="556"/>
      <c r="E140" s="557"/>
      <c r="F140" s="655"/>
      <c r="G140" s="656"/>
      <c r="H140" s="656"/>
    </row>
    <row r="141" spans="1:8">
      <c r="A141" s="554"/>
      <c r="D141" s="556"/>
      <c r="E141" s="543"/>
      <c r="F141" s="657"/>
      <c r="G141" s="654"/>
      <c r="H141" s="656"/>
    </row>
    <row r="142" spans="1:8">
      <c r="A142" s="577"/>
      <c r="B142" s="558"/>
      <c r="C142" s="558"/>
      <c r="D142" s="556"/>
      <c r="E142" s="557"/>
      <c r="F142" s="547"/>
      <c r="G142" s="547"/>
      <c r="H142" s="547"/>
    </row>
    <row r="143" spans="1:8">
      <c r="A143" s="577"/>
      <c r="B143" s="558"/>
      <c r="C143" s="558"/>
      <c r="D143" s="556"/>
      <c r="E143" s="557"/>
      <c r="F143" s="547"/>
      <c r="G143" s="547"/>
      <c r="H143" s="547"/>
    </row>
    <row r="144" spans="1:8">
      <c r="A144" s="554"/>
      <c r="B144" s="558"/>
      <c r="C144" s="558"/>
      <c r="D144" s="556"/>
      <c r="E144" s="557"/>
      <c r="F144" s="578"/>
      <c r="G144" s="547"/>
      <c r="H144" s="547"/>
    </row>
    <row r="145" spans="1:8">
      <c r="A145" s="577"/>
      <c r="B145" s="558"/>
      <c r="C145" s="558"/>
      <c r="D145" s="556"/>
      <c r="E145" s="557"/>
      <c r="F145" s="578"/>
      <c r="G145" s="547"/>
      <c r="H145" s="547"/>
    </row>
    <row r="146" spans="1:8">
      <c r="A146" s="577"/>
      <c r="B146" s="568"/>
      <c r="C146" s="558"/>
      <c r="D146" s="556"/>
      <c r="E146" s="557"/>
      <c r="F146" s="578"/>
      <c r="G146" s="547"/>
      <c r="H146" s="547"/>
    </row>
    <row r="147" spans="1:8">
      <c r="A147" s="554"/>
      <c r="B147" s="558"/>
      <c r="C147" s="558"/>
      <c r="D147" s="556"/>
      <c r="E147" s="557"/>
      <c r="F147" s="578"/>
      <c r="G147" s="547"/>
      <c r="H147" s="547"/>
    </row>
    <row r="148" spans="1:8">
      <c r="A148" s="577"/>
      <c r="C148" s="558"/>
      <c r="D148" s="556"/>
      <c r="E148" s="557"/>
      <c r="F148" s="578"/>
      <c r="G148" s="547"/>
      <c r="H148" s="547"/>
    </row>
    <row r="149" spans="1:8" hidden="1">
      <c r="A149" s="577"/>
      <c r="F149" s="578"/>
      <c r="G149" s="547"/>
      <c r="H149" s="547"/>
    </row>
    <row r="150" spans="1:8">
      <c r="A150" s="554"/>
      <c r="F150" s="578"/>
      <c r="G150" s="547"/>
      <c r="H150" s="547"/>
    </row>
    <row r="151" spans="1:8">
      <c r="A151" s="577"/>
      <c r="F151" s="547"/>
      <c r="G151" s="547"/>
      <c r="H151" s="547"/>
    </row>
    <row r="152" spans="1:8">
      <c r="A152" s="577"/>
      <c r="F152" s="547"/>
      <c r="G152" s="547"/>
      <c r="H152" s="547"/>
    </row>
    <row r="153" spans="1:8">
      <c r="A153" s="554"/>
      <c r="F153" s="547"/>
      <c r="G153" s="547"/>
      <c r="H153" s="547"/>
    </row>
    <row r="154" spans="1:8">
      <c r="A154" s="577"/>
      <c r="F154" s="547"/>
      <c r="G154" s="547"/>
      <c r="H154" s="547"/>
    </row>
    <row r="155" spans="1:8">
      <c r="A155" s="577"/>
      <c r="B155" s="558"/>
      <c r="C155" s="558"/>
      <c r="D155" s="556"/>
      <c r="E155" s="557"/>
      <c r="F155" s="547"/>
      <c r="G155" s="547"/>
      <c r="H155" s="547"/>
    </row>
    <row r="156" spans="1:8">
      <c r="A156" s="554"/>
      <c r="F156" s="547"/>
      <c r="G156" s="547"/>
      <c r="H156" s="547"/>
    </row>
    <row r="157" spans="1:8">
      <c r="A157" s="577"/>
      <c r="B157" s="558"/>
      <c r="C157" s="558"/>
      <c r="D157" s="556"/>
      <c r="E157" s="557"/>
      <c r="F157" s="547"/>
      <c r="G157" s="547"/>
      <c r="H157" s="547"/>
    </row>
    <row r="158" spans="1:8">
      <c r="A158" s="554"/>
      <c r="B158" s="558"/>
      <c r="C158" s="558"/>
      <c r="D158" s="556"/>
      <c r="E158" s="557"/>
      <c r="F158" s="547"/>
      <c r="G158" s="547"/>
      <c r="H158" s="547"/>
    </row>
    <row r="159" spans="1:8">
      <c r="A159" s="577"/>
      <c r="B159" s="558"/>
      <c r="C159" s="558"/>
      <c r="D159" s="556"/>
      <c r="E159" s="557"/>
      <c r="F159" s="547"/>
      <c r="G159" s="547"/>
      <c r="H159" s="547"/>
    </row>
    <row r="160" spans="1:8">
      <c r="A160" s="554"/>
      <c r="B160" s="558"/>
      <c r="C160" s="558"/>
      <c r="D160" s="556"/>
      <c r="E160" s="557"/>
      <c r="F160" s="547"/>
      <c r="G160" s="547"/>
      <c r="H160" s="547"/>
    </row>
    <row r="161" spans="1:8">
      <c r="A161" s="577"/>
      <c r="B161" s="579"/>
      <c r="C161" s="558"/>
      <c r="D161" s="556"/>
      <c r="E161" s="580"/>
      <c r="F161" s="547"/>
      <c r="G161" s="654"/>
      <c r="H161" s="654"/>
    </row>
    <row r="162" spans="1:8">
      <c r="A162" s="554"/>
      <c r="B162" s="575"/>
      <c r="C162" s="558"/>
      <c r="D162" s="556"/>
      <c r="E162" s="580"/>
      <c r="F162" s="655"/>
      <c r="G162" s="656"/>
      <c r="H162" s="656"/>
    </row>
    <row r="163" spans="1:8">
      <c r="A163" s="554"/>
      <c r="B163" s="568"/>
      <c r="C163" s="569"/>
      <c r="D163" s="572"/>
      <c r="E163" s="573"/>
      <c r="F163" s="657"/>
      <c r="G163" s="654"/>
      <c r="H163" s="656"/>
    </row>
    <row r="164" spans="1:8">
      <c r="A164" s="577"/>
      <c r="B164" s="511"/>
      <c r="C164" s="511"/>
      <c r="D164" s="511"/>
      <c r="E164" s="511"/>
      <c r="F164" s="554"/>
      <c r="G164" s="554"/>
      <c r="H164" s="554"/>
    </row>
    <row r="165" spans="1:8">
      <c r="A165" s="577"/>
      <c r="B165" s="568"/>
      <c r="C165" s="569"/>
      <c r="D165" s="572"/>
      <c r="E165" s="573"/>
      <c r="F165" s="657"/>
      <c r="G165" s="654"/>
      <c r="H165" s="656"/>
    </row>
    <row r="166" spans="1:8">
      <c r="A166" s="577"/>
      <c r="B166" s="568"/>
      <c r="C166" s="568"/>
      <c r="D166" s="568"/>
      <c r="E166" s="568"/>
      <c r="F166" s="654"/>
      <c r="G166" s="554"/>
      <c r="H166" s="554"/>
    </row>
    <row r="167" spans="1:8">
      <c r="A167" s="511"/>
      <c r="B167" s="511"/>
      <c r="C167" s="511"/>
      <c r="D167" s="511"/>
      <c r="E167" s="511"/>
      <c r="F167" s="554"/>
      <c r="G167" s="554"/>
      <c r="H167" s="554"/>
    </row>
    <row r="168" spans="1:8">
      <c r="A168" s="554"/>
      <c r="B168" s="541"/>
      <c r="E168" s="544"/>
      <c r="F168" s="656"/>
      <c r="G168" s="656"/>
      <c r="H168" s="656"/>
    </row>
    <row r="169" spans="1:8">
      <c r="A169" s="577"/>
      <c r="B169" s="575"/>
      <c r="C169" s="558"/>
      <c r="D169" s="556"/>
      <c r="E169" s="578"/>
      <c r="F169" s="547"/>
      <c r="G169" s="547"/>
      <c r="H169" s="547"/>
    </row>
    <row r="170" spans="1:8">
      <c r="A170" s="554"/>
      <c r="B170" s="511"/>
      <c r="C170" s="511"/>
      <c r="D170" s="554"/>
      <c r="E170" s="554"/>
      <c r="F170" s="554"/>
      <c r="G170" s="547"/>
      <c r="H170" s="547"/>
    </row>
    <row r="171" spans="1:8">
      <c r="A171" s="577"/>
      <c r="B171" s="558"/>
      <c r="C171" s="558"/>
      <c r="D171" s="556"/>
      <c r="E171" s="578"/>
      <c r="F171" s="547"/>
      <c r="G171" s="547"/>
      <c r="H171" s="547"/>
    </row>
    <row r="172" spans="1:8">
      <c r="A172" s="577"/>
      <c r="E172" s="543"/>
      <c r="F172" s="547"/>
      <c r="G172" s="547"/>
      <c r="H172" s="547"/>
    </row>
    <row r="173" spans="1:8">
      <c r="A173" s="554"/>
      <c r="B173" s="558"/>
      <c r="C173" s="511"/>
      <c r="D173" s="556"/>
      <c r="E173" s="578"/>
      <c r="F173" s="547"/>
      <c r="G173" s="547"/>
      <c r="H173" s="547"/>
    </row>
    <row r="174" spans="1:8">
      <c r="A174" s="577"/>
      <c r="B174" s="558"/>
      <c r="C174" s="511"/>
      <c r="D174" s="556"/>
      <c r="E174" s="578"/>
      <c r="F174" s="547"/>
      <c r="G174" s="547"/>
      <c r="H174" s="547"/>
    </row>
    <row r="175" spans="1:8">
      <c r="A175" s="554"/>
      <c r="B175" s="558"/>
      <c r="C175" s="511"/>
      <c r="D175" s="556"/>
      <c r="E175" s="578"/>
      <c r="F175" s="547"/>
      <c r="G175" s="547"/>
      <c r="H175" s="547"/>
    </row>
    <row r="176" spans="1:8">
      <c r="A176" s="577"/>
      <c r="B176" s="558"/>
      <c r="C176" s="511"/>
      <c r="D176" s="556"/>
      <c r="E176" s="578"/>
      <c r="F176" s="547"/>
      <c r="G176" s="547"/>
      <c r="H176" s="547"/>
    </row>
    <row r="177" spans="1:8">
      <c r="A177" s="577"/>
      <c r="C177" s="558"/>
      <c r="D177" s="556"/>
      <c r="E177" s="543"/>
      <c r="F177" s="547"/>
      <c r="G177" s="547"/>
      <c r="H177" s="547"/>
    </row>
    <row r="178" spans="1:8">
      <c r="A178" s="554"/>
      <c r="B178" s="558"/>
      <c r="C178" s="511"/>
      <c r="D178" s="556"/>
      <c r="E178" s="578"/>
      <c r="F178" s="548"/>
      <c r="H178" s="548"/>
    </row>
    <row r="179" spans="1:8">
      <c r="A179" s="577"/>
      <c r="B179" s="558"/>
      <c r="C179" s="558"/>
      <c r="D179" s="556"/>
      <c r="E179" s="578"/>
      <c r="F179" s="548"/>
      <c r="H179" s="548"/>
    </row>
    <row r="180" spans="1:8">
      <c r="A180" s="554"/>
      <c r="C180" s="558"/>
      <c r="D180" s="556"/>
      <c r="E180" s="557"/>
      <c r="F180" s="548"/>
      <c r="H180" s="548"/>
    </row>
    <row r="181" spans="1:8">
      <c r="A181" s="577"/>
      <c r="C181" s="558"/>
      <c r="D181" s="556"/>
      <c r="E181" s="557"/>
      <c r="F181" s="548"/>
      <c r="H181" s="548"/>
    </row>
    <row r="182" spans="1:8">
      <c r="A182" s="577"/>
      <c r="D182" s="556"/>
      <c r="E182" s="557"/>
      <c r="H182" s="548"/>
    </row>
    <row r="183" spans="1:8">
      <c r="A183" s="554"/>
      <c r="D183" s="556"/>
      <c r="E183" s="543"/>
      <c r="H183" s="548"/>
    </row>
    <row r="184" spans="1:8">
      <c r="A184" s="577"/>
      <c r="B184" s="558"/>
      <c r="C184" s="558"/>
      <c r="D184" s="556"/>
      <c r="E184" s="557"/>
      <c r="F184" s="548"/>
      <c r="H184" s="548"/>
    </row>
    <row r="185" spans="1:8">
      <c r="A185" s="554"/>
      <c r="B185" s="558"/>
      <c r="C185" s="558"/>
      <c r="D185" s="556"/>
      <c r="E185" s="557"/>
      <c r="F185" s="548"/>
      <c r="H185" s="548"/>
    </row>
    <row r="186" spans="1:8">
      <c r="A186" s="577"/>
      <c r="B186" s="558"/>
      <c r="C186" s="558"/>
      <c r="D186" s="556"/>
      <c r="E186" s="557"/>
      <c r="F186" s="548"/>
      <c r="H186" s="548"/>
    </row>
    <row r="187" spans="1:8">
      <c r="A187" s="577"/>
      <c r="B187" s="558"/>
      <c r="C187" s="558"/>
      <c r="D187" s="556"/>
      <c r="E187" s="557"/>
      <c r="F187" s="548"/>
      <c r="H187" s="548"/>
    </row>
    <row r="188" spans="1:8">
      <c r="A188" s="554"/>
      <c r="B188" s="558"/>
      <c r="C188" s="558"/>
      <c r="D188" s="556"/>
      <c r="E188" s="557"/>
      <c r="F188" s="548"/>
      <c r="H188" s="548"/>
    </row>
    <row r="189" spans="1:8">
      <c r="A189" s="554"/>
      <c r="B189" s="579"/>
      <c r="C189" s="558"/>
      <c r="D189" s="556"/>
      <c r="E189" s="580"/>
      <c r="G189" s="573"/>
      <c r="H189" s="573"/>
    </row>
    <row r="190" spans="1:8">
      <c r="A190" s="577"/>
      <c r="B190" s="511"/>
      <c r="C190" s="511"/>
      <c r="D190" s="511"/>
      <c r="E190" s="511"/>
      <c r="F190" s="511"/>
      <c r="G190" s="511"/>
      <c r="H190" s="511"/>
    </row>
    <row r="191" spans="1:8">
      <c r="A191" s="554"/>
      <c r="B191" s="568"/>
      <c r="C191" s="569"/>
      <c r="D191" s="572"/>
      <c r="E191" s="573"/>
      <c r="F191" s="574"/>
      <c r="G191" s="576"/>
      <c r="H191" s="548"/>
    </row>
    <row r="192" spans="1:8">
      <c r="A192" s="511"/>
      <c r="B192" s="511"/>
      <c r="C192" s="511"/>
      <c r="D192" s="511"/>
      <c r="E192" s="511"/>
      <c r="F192" s="511"/>
      <c r="G192" s="511"/>
      <c r="H192" s="511"/>
    </row>
    <row r="193" spans="1:8">
      <c r="A193" s="554"/>
      <c r="B193" s="541"/>
      <c r="D193" s="511"/>
      <c r="E193" s="511"/>
      <c r="F193" s="511"/>
      <c r="G193" s="511"/>
      <c r="H193" s="511"/>
    </row>
    <row r="194" spans="1:8">
      <c r="A194" s="577"/>
      <c r="B194" s="575"/>
      <c r="C194" s="558"/>
      <c r="D194" s="511"/>
      <c r="E194" s="554"/>
      <c r="F194" s="511"/>
      <c r="H194" s="548"/>
    </row>
    <row r="195" spans="1:8">
      <c r="A195" s="554"/>
      <c r="B195" s="558"/>
      <c r="C195" s="558"/>
      <c r="D195" s="556"/>
      <c r="E195" s="578"/>
      <c r="F195" s="548"/>
      <c r="H195" s="548"/>
    </row>
    <row r="196" spans="1:8">
      <c r="A196" s="577"/>
      <c r="B196" s="575"/>
      <c r="C196" s="558"/>
      <c r="D196" s="556"/>
      <c r="E196" s="578"/>
      <c r="F196" s="548"/>
      <c r="H196" s="548"/>
    </row>
    <row r="197" spans="1:8">
      <c r="A197" s="577"/>
      <c r="B197" s="558"/>
      <c r="C197" s="511"/>
      <c r="D197" s="556"/>
      <c r="E197" s="578"/>
      <c r="F197" s="548"/>
      <c r="H197" s="548"/>
    </row>
    <row r="198" spans="1:8">
      <c r="A198" s="554"/>
      <c r="B198" s="558"/>
      <c r="C198" s="558"/>
      <c r="D198" s="556"/>
      <c r="E198" s="578"/>
      <c r="F198" s="548"/>
      <c r="H198" s="548"/>
    </row>
    <row r="199" spans="1:8">
      <c r="A199" s="577"/>
      <c r="B199" s="558"/>
      <c r="C199" s="511"/>
      <c r="D199" s="556"/>
      <c r="E199" s="578"/>
      <c r="F199" s="548"/>
      <c r="H199" s="548"/>
    </row>
    <row r="200" spans="1:8">
      <c r="A200" s="577"/>
      <c r="B200" s="558"/>
      <c r="C200" s="558"/>
      <c r="D200" s="556"/>
      <c r="E200" s="578"/>
      <c r="F200" s="548"/>
      <c r="H200" s="548"/>
    </row>
    <row r="201" spans="1:8">
      <c r="A201" s="554"/>
      <c r="C201" s="558"/>
      <c r="D201" s="556"/>
      <c r="E201" s="543"/>
      <c r="H201" s="548"/>
    </row>
    <row r="202" spans="1:8">
      <c r="A202" s="577"/>
      <c r="C202" s="558"/>
      <c r="D202" s="556"/>
      <c r="E202" s="557"/>
      <c r="F202" s="548"/>
      <c r="H202" s="548"/>
    </row>
    <row r="203" spans="1:8">
      <c r="A203" s="577"/>
      <c r="C203" s="558"/>
      <c r="D203" s="556"/>
      <c r="E203" s="557"/>
      <c r="F203" s="548"/>
      <c r="H203" s="548"/>
    </row>
    <row r="204" spans="1:8">
      <c r="A204" s="554"/>
      <c r="D204" s="556"/>
      <c r="E204" s="557"/>
      <c r="H204" s="548"/>
    </row>
    <row r="205" spans="1:8">
      <c r="A205" s="577"/>
      <c r="D205" s="556"/>
      <c r="E205" s="543"/>
      <c r="H205" s="548"/>
    </row>
    <row r="206" spans="1:8">
      <c r="A206" s="577"/>
      <c r="B206" s="558"/>
      <c r="C206" s="558"/>
      <c r="D206" s="556"/>
      <c r="E206" s="557"/>
      <c r="F206" s="548"/>
      <c r="H206" s="548"/>
    </row>
    <row r="207" spans="1:8">
      <c r="A207" s="554"/>
      <c r="B207" s="558"/>
      <c r="C207" s="558"/>
      <c r="D207" s="556"/>
      <c r="E207" s="557"/>
      <c r="F207" s="548"/>
      <c r="H207" s="548"/>
    </row>
    <row r="208" spans="1:8">
      <c r="A208" s="577"/>
      <c r="B208" s="558"/>
      <c r="C208" s="558"/>
      <c r="D208" s="556"/>
      <c r="E208" s="557"/>
      <c r="F208" s="548"/>
      <c r="H208" s="548"/>
    </row>
    <row r="209" spans="1:8">
      <c r="A209" s="577"/>
      <c r="B209" s="558"/>
      <c r="C209" s="558"/>
      <c r="D209" s="556"/>
      <c r="E209" s="557"/>
      <c r="F209" s="548"/>
      <c r="H209" s="548"/>
    </row>
    <row r="210" spans="1:8">
      <c r="A210" s="554"/>
      <c r="B210" s="558"/>
      <c r="C210" s="558"/>
      <c r="D210" s="556"/>
      <c r="E210" s="557"/>
      <c r="F210" s="548"/>
      <c r="H210" s="548"/>
    </row>
    <row r="211" spans="1:8">
      <c r="A211" s="577"/>
      <c r="B211" s="579"/>
      <c r="C211" s="558"/>
      <c r="D211" s="556"/>
      <c r="E211" s="580"/>
      <c r="G211" s="573"/>
      <c r="H211" s="573"/>
    </row>
    <row r="212" spans="1:8">
      <c r="A212" s="577"/>
      <c r="B212" s="511"/>
      <c r="C212" s="511"/>
      <c r="D212" s="511"/>
      <c r="E212" s="511"/>
      <c r="F212" s="511"/>
      <c r="G212" s="511"/>
      <c r="H212" s="511"/>
    </row>
    <row r="213" spans="1:8">
      <c r="A213" s="554"/>
      <c r="B213" s="568"/>
      <c r="C213" s="569"/>
      <c r="D213" s="572"/>
      <c r="E213" s="573"/>
      <c r="F213" s="574"/>
      <c r="G213" s="576"/>
      <c r="H213" s="544"/>
    </row>
    <row r="214" spans="1:8">
      <c r="A214" s="577"/>
      <c r="B214" s="558"/>
      <c r="C214" s="558"/>
      <c r="D214" s="556"/>
      <c r="E214" s="578"/>
      <c r="F214" s="548"/>
      <c r="H214" s="548"/>
    </row>
    <row r="215" spans="1:8">
      <c r="A215" s="554"/>
      <c r="B215" s="541"/>
      <c r="D215" s="511"/>
      <c r="E215" s="511"/>
      <c r="F215" s="511"/>
      <c r="G215" s="511"/>
      <c r="H215" s="511"/>
    </row>
    <row r="216" spans="1:8">
      <c r="A216" s="577"/>
      <c r="B216" s="575"/>
      <c r="C216" s="558"/>
      <c r="D216" s="511"/>
      <c r="E216" s="554"/>
      <c r="F216" s="511"/>
      <c r="H216" s="548"/>
    </row>
    <row r="217" spans="1:8">
      <c r="A217" s="554"/>
      <c r="B217" s="558"/>
      <c r="C217" s="558"/>
      <c r="D217" s="556"/>
      <c r="E217" s="578"/>
      <c r="F217" s="548"/>
      <c r="H217" s="548"/>
    </row>
    <row r="218" spans="1:8">
      <c r="A218" s="577"/>
      <c r="B218" s="575"/>
      <c r="C218" s="558"/>
      <c r="D218" s="556"/>
      <c r="E218" s="578"/>
      <c r="F218" s="548"/>
      <c r="H218" s="548"/>
    </row>
    <row r="219" spans="1:8">
      <c r="A219" s="577"/>
      <c r="B219" s="558"/>
      <c r="C219" s="511"/>
      <c r="D219" s="556"/>
      <c r="E219" s="578"/>
      <c r="F219" s="548"/>
      <c r="H219" s="548"/>
    </row>
    <row r="220" spans="1:8">
      <c r="A220" s="554"/>
      <c r="B220" s="558"/>
      <c r="C220" s="558"/>
      <c r="D220" s="556"/>
      <c r="E220" s="578"/>
      <c r="F220" s="548"/>
      <c r="H220" s="548"/>
    </row>
    <row r="221" spans="1:8">
      <c r="A221" s="577"/>
      <c r="B221" s="558"/>
      <c r="C221" s="511"/>
      <c r="D221" s="556"/>
      <c r="E221" s="578"/>
      <c r="F221" s="548"/>
      <c r="H221" s="548"/>
    </row>
    <row r="222" spans="1:8">
      <c r="A222" s="577"/>
      <c r="C222" s="558"/>
      <c r="D222" s="556"/>
      <c r="E222" s="557"/>
      <c r="F222" s="548"/>
      <c r="H222" s="548"/>
    </row>
    <row r="223" spans="1:8">
      <c r="A223" s="554"/>
      <c r="C223" s="558"/>
      <c r="D223" s="556"/>
      <c r="E223" s="557"/>
      <c r="F223" s="548"/>
      <c r="H223" s="548"/>
    </row>
    <row r="224" spans="1:8">
      <c r="A224" s="577"/>
      <c r="D224" s="556"/>
      <c r="E224" s="557"/>
      <c r="H224" s="548"/>
    </row>
    <row r="225" spans="1:8">
      <c r="A225" s="577"/>
      <c r="D225" s="556"/>
      <c r="E225" s="543"/>
      <c r="H225" s="548"/>
    </row>
    <row r="226" spans="1:8">
      <c r="A226" s="554"/>
      <c r="B226" s="558"/>
      <c r="C226" s="558"/>
      <c r="D226" s="556"/>
      <c r="E226" s="557"/>
      <c r="F226" s="548"/>
      <c r="H226" s="548"/>
    </row>
    <row r="227" spans="1:8">
      <c r="A227" s="577"/>
      <c r="B227" s="558"/>
      <c r="C227" s="558"/>
      <c r="D227" s="556"/>
      <c r="E227" s="557"/>
      <c r="F227" s="548"/>
      <c r="H227" s="548"/>
    </row>
    <row r="228" spans="1:8">
      <c r="A228" s="577"/>
      <c r="B228" s="558"/>
      <c r="C228" s="558"/>
      <c r="D228" s="556"/>
      <c r="E228" s="557"/>
      <c r="F228" s="548"/>
      <c r="H228" s="548"/>
    </row>
    <row r="229" spans="1:8">
      <c r="A229" s="554"/>
      <c r="B229" s="558"/>
      <c r="C229" s="558"/>
      <c r="D229" s="556"/>
      <c r="E229" s="557"/>
      <c r="F229" s="548"/>
      <c r="H229" s="548"/>
    </row>
    <row r="230" spans="1:8">
      <c r="A230" s="577"/>
      <c r="B230" s="558"/>
      <c r="C230" s="558"/>
      <c r="D230" s="556"/>
      <c r="E230" s="557"/>
      <c r="F230" s="548"/>
      <c r="H230" s="548"/>
    </row>
    <row r="231" spans="1:8">
      <c r="A231" s="577"/>
      <c r="B231" s="579"/>
      <c r="C231" s="558"/>
      <c r="D231" s="556"/>
      <c r="E231" s="580"/>
      <c r="G231" s="573"/>
      <c r="H231" s="573"/>
    </row>
    <row r="232" spans="1:8">
      <c r="A232" s="554"/>
      <c r="B232" s="511"/>
      <c r="C232" s="511"/>
      <c r="D232" s="511"/>
      <c r="E232" s="511"/>
      <c r="F232" s="511"/>
      <c r="G232" s="511"/>
      <c r="H232" s="511"/>
    </row>
    <row r="233" spans="1:8">
      <c r="A233" s="577"/>
      <c r="B233" s="568"/>
      <c r="C233" s="569"/>
      <c r="D233" s="572"/>
      <c r="E233" s="573"/>
      <c r="F233" s="574"/>
      <c r="G233" s="576"/>
      <c r="H233" s="544"/>
    </row>
    <row r="234" spans="1:8">
      <c r="A234" s="577"/>
      <c r="B234" s="511"/>
      <c r="C234" s="511"/>
      <c r="D234" s="511"/>
      <c r="E234" s="511"/>
      <c r="F234" s="511"/>
      <c r="G234" s="511"/>
      <c r="H234" s="511"/>
    </row>
    <row r="235" spans="1:8">
      <c r="A235" s="554"/>
      <c r="B235" s="541"/>
      <c r="D235" s="511"/>
      <c r="E235" s="511"/>
      <c r="F235" s="511"/>
      <c r="G235" s="511"/>
      <c r="H235" s="511"/>
    </row>
    <row r="236" spans="1:8">
      <c r="A236" s="577"/>
      <c r="B236" s="575"/>
      <c r="C236" s="558"/>
      <c r="D236" s="554"/>
      <c r="E236" s="554"/>
      <c r="F236" s="511"/>
      <c r="H236" s="548"/>
    </row>
    <row r="237" spans="1:8">
      <c r="A237" s="554"/>
      <c r="B237" s="558"/>
      <c r="C237" s="558"/>
      <c r="D237" s="556"/>
      <c r="E237" s="578"/>
      <c r="F237" s="548"/>
      <c r="H237" s="548"/>
    </row>
    <row r="238" spans="1:8">
      <c r="A238" s="577"/>
      <c r="B238" s="575"/>
      <c r="C238" s="558"/>
      <c r="D238" s="556"/>
      <c r="E238" s="578"/>
      <c r="F238" s="548"/>
      <c r="H238" s="548"/>
    </row>
    <row r="239" spans="1:8">
      <c r="A239" s="577"/>
      <c r="B239" s="558"/>
      <c r="C239" s="511"/>
      <c r="D239" s="556"/>
      <c r="E239" s="578"/>
      <c r="F239" s="548"/>
      <c r="H239" s="548"/>
    </row>
    <row r="240" spans="1:8">
      <c r="A240" s="554"/>
      <c r="B240" s="558"/>
      <c r="C240" s="558"/>
      <c r="D240" s="556"/>
      <c r="E240" s="578"/>
      <c r="F240" s="548"/>
      <c r="H240" s="548"/>
    </row>
    <row r="241" spans="1:8">
      <c r="A241" s="577"/>
      <c r="B241" s="558"/>
      <c r="C241" s="511"/>
      <c r="D241" s="556"/>
      <c r="E241" s="578"/>
      <c r="F241" s="548"/>
      <c r="H241" s="548"/>
    </row>
    <row r="242" spans="1:8">
      <c r="A242" s="577"/>
      <c r="C242" s="558"/>
      <c r="D242" s="556"/>
      <c r="E242" s="557"/>
      <c r="F242" s="548"/>
      <c r="H242" s="548"/>
    </row>
    <row r="243" spans="1:8">
      <c r="A243" s="554"/>
      <c r="C243" s="558"/>
      <c r="D243" s="556"/>
      <c r="E243" s="557"/>
      <c r="F243" s="548"/>
      <c r="H243" s="548"/>
    </row>
    <row r="244" spans="1:8">
      <c r="A244" s="577"/>
      <c r="D244" s="556"/>
      <c r="E244" s="557"/>
      <c r="H244" s="548"/>
    </row>
    <row r="245" spans="1:8">
      <c r="A245" s="577"/>
      <c r="D245" s="556"/>
      <c r="E245" s="543"/>
      <c r="H245" s="548"/>
    </row>
    <row r="246" spans="1:8">
      <c r="A246" s="554"/>
      <c r="B246" s="558"/>
      <c r="C246" s="558"/>
      <c r="D246" s="556"/>
      <c r="E246" s="557"/>
      <c r="F246" s="548"/>
      <c r="H246" s="548"/>
    </row>
    <row r="247" spans="1:8">
      <c r="A247" s="577"/>
      <c r="B247" s="558"/>
      <c r="C247" s="558"/>
      <c r="D247" s="556"/>
      <c r="E247" s="557"/>
      <c r="F247" s="548"/>
      <c r="H247" s="548"/>
    </row>
    <row r="248" spans="1:8">
      <c r="A248" s="577"/>
      <c r="B248" s="558"/>
      <c r="C248" s="558"/>
      <c r="D248" s="556"/>
      <c r="E248" s="557"/>
      <c r="F248" s="548"/>
      <c r="H248" s="548"/>
    </row>
    <row r="249" spans="1:8">
      <c r="A249" s="554"/>
      <c r="B249" s="558"/>
      <c r="C249" s="558"/>
      <c r="D249" s="556"/>
      <c r="E249" s="557"/>
      <c r="F249" s="548"/>
      <c r="H249" s="548"/>
    </row>
    <row r="250" spans="1:8">
      <c r="A250" s="577"/>
      <c r="B250" s="558"/>
      <c r="C250" s="558"/>
      <c r="D250" s="556"/>
      <c r="E250" s="557"/>
      <c r="F250" s="548"/>
      <c r="H250" s="548"/>
    </row>
    <row r="251" spans="1:8">
      <c r="A251" s="577"/>
      <c r="B251" s="579"/>
      <c r="C251" s="558"/>
      <c r="D251" s="556"/>
      <c r="E251" s="580"/>
      <c r="G251" s="573"/>
      <c r="H251" s="573"/>
    </row>
    <row r="252" spans="1:8">
      <c r="A252" s="554"/>
      <c r="B252" s="511"/>
      <c r="C252" s="511"/>
      <c r="D252" s="511"/>
      <c r="E252" s="511"/>
      <c r="F252" s="511"/>
      <c r="G252" s="511"/>
      <c r="H252" s="511"/>
    </row>
    <row r="253" spans="1:8">
      <c r="A253" s="577"/>
      <c r="B253" s="568"/>
      <c r="C253" s="569"/>
      <c r="D253" s="572"/>
      <c r="E253" s="573"/>
      <c r="F253" s="574"/>
      <c r="G253" s="576"/>
      <c r="H253" s="544"/>
    </row>
    <row r="255" spans="1:8" ht="18">
      <c r="A255" s="577"/>
      <c r="B255" s="660"/>
      <c r="C255" s="661"/>
      <c r="D255" s="556"/>
      <c r="E255" s="578"/>
      <c r="F255" s="548"/>
      <c r="H255" s="548"/>
    </row>
    <row r="256" spans="1:8">
      <c r="A256" s="577"/>
      <c r="E256" s="543"/>
      <c r="H256" s="548"/>
    </row>
    <row r="257" spans="1:8">
      <c r="A257" s="577"/>
      <c r="B257" s="558"/>
      <c r="C257" s="558"/>
      <c r="D257" s="556"/>
      <c r="E257" s="543"/>
      <c r="H257" s="548"/>
    </row>
    <row r="258" spans="1:8">
      <c r="A258" s="577"/>
      <c r="C258" s="558"/>
      <c r="D258" s="556"/>
      <c r="E258" s="557"/>
      <c r="F258" s="548"/>
      <c r="H258" s="548"/>
    </row>
    <row r="259" spans="1:8">
      <c r="A259" s="577"/>
      <c r="C259" s="558"/>
      <c r="D259" s="556"/>
      <c r="E259" s="557"/>
      <c r="F259" s="548"/>
      <c r="H259" s="548"/>
    </row>
    <row r="260" spans="1:8">
      <c r="A260" s="577"/>
      <c r="D260" s="556"/>
      <c r="E260" s="557"/>
      <c r="H260" s="548"/>
    </row>
    <row r="261" spans="1:8">
      <c r="A261" s="577"/>
      <c r="D261" s="556"/>
      <c r="E261" s="543"/>
      <c r="H261" s="548"/>
    </row>
    <row r="262" spans="1:8">
      <c r="A262" s="577"/>
      <c r="B262" s="558"/>
      <c r="C262" s="558"/>
      <c r="D262" s="556"/>
      <c r="E262" s="557"/>
      <c r="F262" s="548"/>
      <c r="H262" s="548"/>
    </row>
    <row r="263" spans="1:8">
      <c r="A263" s="577"/>
      <c r="B263" s="558"/>
      <c r="C263" s="558"/>
      <c r="D263" s="556"/>
      <c r="E263" s="557"/>
      <c r="F263" s="548"/>
      <c r="H263" s="548"/>
    </row>
    <row r="264" spans="1:8">
      <c r="A264" s="577"/>
      <c r="B264" s="558"/>
      <c r="C264" s="558"/>
      <c r="D264" s="556"/>
      <c r="E264" s="557"/>
      <c r="F264" s="548"/>
      <c r="H264" s="548"/>
    </row>
    <row r="265" spans="1:8">
      <c r="A265" s="577"/>
      <c r="B265" s="558"/>
      <c r="C265" s="558"/>
      <c r="D265" s="556"/>
      <c r="E265" s="557"/>
      <c r="F265" s="548"/>
      <c r="H265" s="548"/>
    </row>
    <row r="266" spans="1:8">
      <c r="A266" s="577"/>
      <c r="B266" s="558"/>
      <c r="C266" s="558"/>
      <c r="D266" s="556"/>
      <c r="E266" s="557"/>
      <c r="F266" s="548"/>
      <c r="H266" s="548"/>
    </row>
    <row r="267" spans="1:8">
      <c r="A267" s="577"/>
      <c r="B267" s="579"/>
      <c r="C267" s="558"/>
      <c r="D267" s="556"/>
      <c r="E267" s="580"/>
      <c r="G267" s="573"/>
      <c r="H267" s="573"/>
    </row>
    <row r="268" spans="1:8">
      <c r="A268" s="577"/>
      <c r="B268" s="575"/>
      <c r="C268" s="558"/>
      <c r="D268" s="556"/>
      <c r="E268" s="580"/>
      <c r="F268" s="581"/>
      <c r="G268" s="544"/>
      <c r="H268" s="544"/>
    </row>
    <row r="269" spans="1:8">
      <c r="A269" s="577"/>
      <c r="B269" s="568"/>
      <c r="C269" s="569"/>
      <c r="D269" s="572"/>
      <c r="E269" s="573"/>
      <c r="F269" s="574"/>
      <c r="G269" s="576"/>
      <c r="H269" s="544"/>
    </row>
    <row r="270" spans="1:8">
      <c r="A270" s="577"/>
    </row>
    <row r="271" spans="1:8">
      <c r="A271" s="511"/>
      <c r="B271" s="541"/>
      <c r="E271" s="544"/>
      <c r="F271" s="544"/>
      <c r="G271" s="544"/>
      <c r="H271" s="544"/>
    </row>
    <row r="272" spans="1:8">
      <c r="A272" s="577"/>
      <c r="B272" s="575"/>
      <c r="C272" s="558"/>
      <c r="D272" s="556"/>
      <c r="E272" s="578"/>
      <c r="F272" s="548"/>
      <c r="H272" s="548"/>
    </row>
    <row r="273" spans="1:8">
      <c r="A273" s="577"/>
      <c r="B273" s="558"/>
      <c r="C273" s="558"/>
      <c r="D273" s="556"/>
      <c r="E273" s="543"/>
      <c r="H273" s="548"/>
    </row>
    <row r="274" spans="1:8">
      <c r="A274" s="577"/>
      <c r="B274" s="558"/>
      <c r="C274" s="558"/>
      <c r="D274" s="556"/>
      <c r="E274" s="578"/>
      <c r="F274" s="548"/>
      <c r="H274" s="548"/>
    </row>
    <row r="275" spans="1:8">
      <c r="A275" s="577"/>
      <c r="C275" s="558"/>
      <c r="D275" s="556"/>
      <c r="E275" s="557"/>
      <c r="F275" s="548"/>
      <c r="H275" s="548"/>
    </row>
    <row r="276" spans="1:8">
      <c r="A276" s="577"/>
      <c r="D276" s="556"/>
      <c r="E276" s="557"/>
      <c r="H276" s="548"/>
    </row>
    <row r="277" spans="1:8">
      <c r="A277" s="577"/>
      <c r="D277" s="556"/>
      <c r="E277" s="543"/>
      <c r="H277" s="548"/>
    </row>
    <row r="278" spans="1:8">
      <c r="A278" s="577"/>
      <c r="B278" s="558"/>
      <c r="C278" s="558"/>
      <c r="D278" s="556"/>
      <c r="E278" s="557"/>
      <c r="F278" s="548"/>
      <c r="H278" s="548"/>
    </row>
    <row r="279" spans="1:8">
      <c r="A279" s="577"/>
      <c r="B279" s="558"/>
      <c r="C279" s="558"/>
      <c r="D279" s="556"/>
      <c r="E279" s="557"/>
      <c r="F279" s="548"/>
      <c r="H279" s="548"/>
    </row>
    <row r="280" spans="1:8">
      <c r="A280" s="577"/>
      <c r="B280" s="558"/>
      <c r="C280" s="558"/>
      <c r="D280" s="556"/>
      <c r="E280" s="557"/>
      <c r="F280" s="548"/>
      <c r="H280" s="548"/>
    </row>
    <row r="281" spans="1:8">
      <c r="A281" s="577"/>
      <c r="B281" s="558"/>
      <c r="C281" s="558"/>
      <c r="D281" s="556"/>
      <c r="E281" s="557"/>
      <c r="F281" s="548"/>
      <c r="H281" s="548"/>
    </row>
    <row r="282" spans="1:8">
      <c r="A282" s="577"/>
      <c r="B282" s="558"/>
      <c r="C282" s="558"/>
      <c r="D282" s="556"/>
      <c r="E282" s="557"/>
      <c r="F282" s="548"/>
      <c r="H282" s="548"/>
    </row>
    <row r="283" spans="1:8">
      <c r="A283" s="577"/>
      <c r="B283" s="579"/>
      <c r="C283" s="558"/>
      <c r="D283" s="556"/>
      <c r="E283" s="580"/>
      <c r="G283" s="573"/>
      <c r="H283" s="573"/>
    </row>
    <row r="284" spans="1:8">
      <c r="A284" s="577"/>
      <c r="B284" s="575"/>
      <c r="C284" s="558"/>
      <c r="D284" s="556"/>
      <c r="E284" s="580"/>
      <c r="F284" s="581"/>
      <c r="G284" s="544"/>
      <c r="H284" s="544"/>
    </row>
    <row r="285" spans="1:8">
      <c r="A285" s="577"/>
      <c r="B285" s="568"/>
      <c r="C285" s="569"/>
      <c r="D285" s="572"/>
      <c r="E285" s="573"/>
      <c r="F285" s="574"/>
      <c r="G285" s="576"/>
      <c r="H285" s="544"/>
    </row>
    <row r="286" spans="1:8">
      <c r="A286" s="577"/>
    </row>
    <row r="287" spans="1:8">
      <c r="A287" s="577"/>
    </row>
    <row r="288" spans="1:8" ht="18">
      <c r="A288" s="554"/>
      <c r="B288" s="662"/>
    </row>
    <row r="289" spans="1:8">
      <c r="A289" s="554"/>
      <c r="E289" s="543"/>
      <c r="F289" s="548"/>
      <c r="H289" s="548"/>
    </row>
    <row r="290" spans="1:8">
      <c r="A290" s="554"/>
      <c r="D290" s="556"/>
      <c r="E290" s="577"/>
      <c r="H290" s="548"/>
    </row>
    <row r="291" spans="1:8">
      <c r="A291" s="554"/>
      <c r="D291" s="556"/>
      <c r="E291" s="577"/>
      <c r="H291" s="548"/>
    </row>
    <row r="292" spans="1:8">
      <c r="A292" s="554"/>
      <c r="D292" s="556"/>
      <c r="E292" s="577"/>
      <c r="H292" s="548"/>
    </row>
    <row r="293" spans="1:8">
      <c r="A293" s="554"/>
      <c r="D293" s="556"/>
      <c r="E293" s="577"/>
      <c r="H293" s="548"/>
    </row>
    <row r="294" spans="1:8">
      <c r="A294" s="554"/>
      <c r="D294" s="556"/>
      <c r="E294" s="577"/>
      <c r="H294" s="548"/>
    </row>
    <row r="295" spans="1:8">
      <c r="A295" s="554"/>
      <c r="D295" s="556"/>
      <c r="E295" s="577"/>
      <c r="H295" s="548"/>
    </row>
    <row r="296" spans="1:8">
      <c r="A296" s="554"/>
      <c r="B296" s="511"/>
      <c r="C296" s="511"/>
      <c r="D296" s="554"/>
      <c r="E296" s="554"/>
      <c r="H296" s="548"/>
    </row>
    <row r="297" spans="1:8">
      <c r="A297" s="554"/>
      <c r="B297" s="575"/>
      <c r="D297" s="556"/>
      <c r="E297" s="577"/>
      <c r="H297" s="548"/>
    </row>
    <row r="298" spans="1:8">
      <c r="A298" s="554"/>
      <c r="B298" s="575"/>
      <c r="D298" s="556"/>
      <c r="E298" s="577"/>
      <c r="H298" s="548"/>
    </row>
    <row r="299" spans="1:8">
      <c r="A299" s="554"/>
      <c r="B299" s="575"/>
      <c r="C299" s="558"/>
      <c r="D299" s="556"/>
      <c r="E299" s="577"/>
      <c r="H299" s="548"/>
    </row>
    <row r="300" spans="1:8">
      <c r="A300" s="554"/>
      <c r="B300" s="575"/>
      <c r="C300" s="558"/>
      <c r="D300" s="556"/>
      <c r="E300" s="577"/>
      <c r="H300" s="548"/>
    </row>
    <row r="301" spans="1:8">
      <c r="A301" s="554"/>
      <c r="C301" s="558"/>
      <c r="D301" s="556"/>
      <c r="E301" s="577"/>
      <c r="H301" s="548"/>
    </row>
    <row r="302" spans="1:8">
      <c r="A302" s="554"/>
      <c r="C302" s="558"/>
      <c r="D302" s="556"/>
      <c r="E302" s="577"/>
      <c r="H302" s="548"/>
    </row>
    <row r="303" spans="1:8">
      <c r="A303" s="554"/>
      <c r="E303" s="543"/>
      <c r="H303" s="548"/>
    </row>
    <row r="304" spans="1:8">
      <c r="A304" s="554"/>
      <c r="E304" s="543"/>
      <c r="F304" s="548"/>
      <c r="H304" s="548"/>
    </row>
    <row r="305" spans="1:8">
      <c r="A305" s="554"/>
      <c r="E305" s="543"/>
      <c r="F305" s="580"/>
      <c r="H305" s="548"/>
    </row>
    <row r="306" spans="1:8">
      <c r="A306" s="554"/>
      <c r="B306" s="575"/>
      <c r="C306" s="558"/>
      <c r="D306" s="556"/>
      <c r="E306" s="577"/>
      <c r="F306" s="580"/>
      <c r="H306" s="548"/>
    </row>
    <row r="307" spans="1:8">
      <c r="A307" s="554"/>
      <c r="B307" s="575"/>
      <c r="C307" s="558"/>
      <c r="D307" s="556"/>
      <c r="E307" s="577"/>
      <c r="F307" s="580"/>
      <c r="H307" s="548"/>
    </row>
    <row r="308" spans="1:8">
      <c r="A308" s="554"/>
      <c r="B308" s="575"/>
      <c r="C308" s="558"/>
      <c r="D308" s="556"/>
      <c r="E308" s="577"/>
      <c r="F308" s="580"/>
      <c r="H308" s="548"/>
    </row>
    <row r="309" spans="1:8">
      <c r="A309" s="554"/>
      <c r="B309" s="575"/>
      <c r="C309" s="558"/>
      <c r="D309" s="556"/>
      <c r="E309" s="577"/>
      <c r="F309" s="548"/>
      <c r="H309" s="548"/>
    </row>
    <row r="310" spans="1:8">
      <c r="A310" s="554"/>
      <c r="B310" s="575"/>
      <c r="D310" s="556"/>
      <c r="E310" s="577"/>
      <c r="F310" s="548"/>
      <c r="H310" s="548"/>
    </row>
    <row r="311" spans="1:8">
      <c r="A311" s="554"/>
      <c r="B311" s="575"/>
      <c r="D311" s="556"/>
      <c r="E311" s="577"/>
      <c r="F311" s="548"/>
      <c r="H311" s="548"/>
    </row>
    <row r="312" spans="1:8">
      <c r="A312" s="554"/>
      <c r="B312" s="575"/>
      <c r="C312" s="558"/>
      <c r="D312" s="556"/>
      <c r="E312" s="577"/>
      <c r="H312" s="548"/>
    </row>
    <row r="313" spans="1:8">
      <c r="A313" s="554"/>
      <c r="D313" s="556"/>
      <c r="E313" s="577"/>
      <c r="H313" s="548"/>
    </row>
    <row r="314" spans="1:8">
      <c r="A314" s="554"/>
      <c r="B314" s="558"/>
      <c r="E314" s="543"/>
      <c r="F314" s="548"/>
      <c r="H314" s="548"/>
    </row>
    <row r="315" spans="1:8">
      <c r="A315" s="554"/>
      <c r="E315" s="556"/>
      <c r="H315" s="548"/>
    </row>
    <row r="316" spans="1:8">
      <c r="A316" s="554"/>
      <c r="E316" s="556"/>
      <c r="H316" s="548"/>
    </row>
    <row r="317" spans="1:8">
      <c r="A317" s="554"/>
      <c r="E317" s="556"/>
      <c r="H317" s="548"/>
    </row>
    <row r="318" spans="1:8">
      <c r="A318" s="554"/>
      <c r="E318" s="556"/>
      <c r="H318" s="548"/>
    </row>
    <row r="319" spans="1:8">
      <c r="A319" s="554"/>
      <c r="E319" s="556"/>
      <c r="H319" s="548"/>
    </row>
    <row r="320" spans="1:8">
      <c r="A320" s="554"/>
      <c r="E320" s="556"/>
      <c r="H320" s="548"/>
    </row>
    <row r="321" spans="1:8">
      <c r="A321" s="554"/>
      <c r="E321" s="556"/>
      <c r="H321" s="548"/>
    </row>
    <row r="322" spans="1:8">
      <c r="A322" s="554"/>
      <c r="E322" s="556"/>
      <c r="H322" s="548"/>
    </row>
    <row r="323" spans="1:8">
      <c r="A323" s="554"/>
      <c r="E323" s="556"/>
      <c r="H323" s="548"/>
    </row>
    <row r="324" spans="1:8">
      <c r="A324" s="554"/>
      <c r="E324" s="556"/>
      <c r="H324" s="548"/>
    </row>
    <row r="325" spans="1:8">
      <c r="A325" s="554"/>
      <c r="E325" s="556"/>
      <c r="H325" s="548"/>
    </row>
    <row r="326" spans="1:8">
      <c r="A326" s="554"/>
      <c r="E326" s="556"/>
      <c r="H326" s="548"/>
    </row>
    <row r="327" spans="1:8">
      <c r="A327" s="554"/>
      <c r="E327" s="556"/>
      <c r="H327" s="548"/>
    </row>
    <row r="328" spans="1:8">
      <c r="A328" s="554"/>
      <c r="E328" s="543"/>
      <c r="H328" s="548"/>
    </row>
    <row r="329" spans="1:8">
      <c r="A329" s="554"/>
      <c r="E329" s="543"/>
      <c r="H329" s="548"/>
    </row>
    <row r="330" spans="1:8">
      <c r="A330" s="554"/>
      <c r="E330" s="543"/>
      <c r="H330" s="548"/>
    </row>
    <row r="331" spans="1:8">
      <c r="A331" s="554"/>
      <c r="E331" s="543"/>
      <c r="H331" s="548"/>
    </row>
    <row r="332" spans="1:8">
      <c r="A332" s="554"/>
      <c r="E332" s="543"/>
      <c r="H332" s="548"/>
    </row>
    <row r="333" spans="1:8">
      <c r="A333" s="554"/>
      <c r="E333" s="543"/>
      <c r="H333" s="548"/>
    </row>
    <row r="334" spans="1:8">
      <c r="A334" s="554"/>
      <c r="E334" s="543"/>
      <c r="H334" s="548"/>
    </row>
    <row r="335" spans="1:8">
      <c r="A335" s="554"/>
      <c r="E335" s="543"/>
      <c r="H335" s="548"/>
    </row>
    <row r="336" spans="1:8">
      <c r="A336" s="554"/>
      <c r="E336" s="543"/>
      <c r="H336" s="548"/>
    </row>
    <row r="337" spans="1:8">
      <c r="A337" s="554"/>
      <c r="E337" s="543"/>
      <c r="H337" s="548"/>
    </row>
    <row r="338" spans="1:8">
      <c r="A338" s="554"/>
      <c r="E338" s="543"/>
      <c r="H338" s="548"/>
    </row>
    <row r="339" spans="1:8">
      <c r="A339" s="554"/>
      <c r="E339" s="543"/>
      <c r="H339" s="548"/>
    </row>
    <row r="340" spans="1:8">
      <c r="A340" s="554"/>
      <c r="E340" s="543"/>
      <c r="H340" s="548"/>
    </row>
    <row r="341" spans="1:8">
      <c r="A341" s="554"/>
      <c r="B341" s="558"/>
      <c r="E341" s="556"/>
      <c r="F341" s="580"/>
      <c r="H341" s="548"/>
    </row>
    <row r="342" spans="1:8">
      <c r="A342" s="554"/>
      <c r="E342" s="543"/>
      <c r="F342" s="580"/>
      <c r="H342" s="548"/>
    </row>
    <row r="343" spans="1:8">
      <c r="A343" s="554"/>
      <c r="E343" s="543"/>
      <c r="F343" s="580"/>
      <c r="H343" s="548"/>
    </row>
    <row r="344" spans="1:8">
      <c r="A344" s="554"/>
      <c r="B344" s="558"/>
      <c r="D344" s="554"/>
      <c r="E344" s="543"/>
      <c r="H344" s="580"/>
    </row>
    <row r="345" spans="1:8">
      <c r="A345" s="554"/>
      <c r="B345" s="575"/>
      <c r="C345" s="511"/>
      <c r="D345" s="554"/>
      <c r="E345" s="543"/>
      <c r="H345" s="580"/>
    </row>
    <row r="346" spans="1:8">
      <c r="A346" s="554"/>
      <c r="B346" s="575"/>
      <c r="C346" s="558"/>
      <c r="D346" s="556"/>
      <c r="E346" s="543"/>
      <c r="H346" s="548"/>
    </row>
    <row r="347" spans="1:8">
      <c r="A347" s="554"/>
      <c r="C347" s="558"/>
      <c r="D347" s="556"/>
      <c r="E347" s="543"/>
      <c r="F347" s="548"/>
      <c r="H347" s="548"/>
    </row>
    <row r="348" spans="1:8">
      <c r="A348" s="554"/>
      <c r="C348" s="558"/>
      <c r="D348" s="556"/>
      <c r="E348" s="543"/>
      <c r="F348" s="548"/>
      <c r="H348" s="548"/>
    </row>
    <row r="349" spans="1:8">
      <c r="A349" s="554"/>
      <c r="C349" s="558"/>
      <c r="D349" s="556"/>
      <c r="E349" s="543"/>
      <c r="F349" s="548"/>
      <c r="H349" s="548"/>
    </row>
    <row r="350" spans="1:8">
      <c r="A350" s="554"/>
      <c r="B350" s="558"/>
      <c r="C350" s="558"/>
      <c r="D350" s="556"/>
      <c r="E350" s="543"/>
      <c r="F350" s="548"/>
      <c r="H350" s="548"/>
    </row>
    <row r="351" spans="1:8">
      <c r="A351" s="554"/>
      <c r="B351" s="558"/>
      <c r="D351" s="556"/>
      <c r="E351" s="543"/>
      <c r="F351" s="548"/>
      <c r="H351" s="548"/>
    </row>
    <row r="352" spans="1:8">
      <c r="A352" s="554"/>
      <c r="B352" s="575"/>
      <c r="C352" s="558"/>
      <c r="D352" s="556"/>
      <c r="E352" s="543"/>
      <c r="F352" s="548"/>
      <c r="H352" s="548"/>
    </row>
    <row r="353" spans="1:8">
      <c r="A353" s="554"/>
      <c r="B353" s="575"/>
      <c r="C353" s="558"/>
      <c r="D353" s="556"/>
      <c r="E353" s="543"/>
      <c r="F353" s="548"/>
      <c r="H353" s="548"/>
    </row>
    <row r="354" spans="1:8">
      <c r="A354" s="554"/>
      <c r="B354" s="575"/>
      <c r="C354" s="558"/>
      <c r="D354" s="556"/>
      <c r="E354" s="543"/>
      <c r="F354" s="548"/>
      <c r="H354" s="548"/>
    </row>
    <row r="355" spans="1:8">
      <c r="A355" s="554"/>
      <c r="B355" s="579"/>
      <c r="C355" s="558"/>
      <c r="D355" s="556"/>
      <c r="E355" s="580"/>
      <c r="G355" s="573"/>
      <c r="H355" s="573"/>
    </row>
    <row r="356" spans="1:8">
      <c r="A356" s="554"/>
      <c r="B356" s="575"/>
      <c r="C356" s="558"/>
      <c r="D356" s="556"/>
      <c r="E356" s="580"/>
      <c r="F356" s="581"/>
      <c r="G356" s="544"/>
      <c r="H356" s="544"/>
    </row>
    <row r="357" spans="1:8">
      <c r="A357" s="554"/>
      <c r="B357" s="568"/>
      <c r="C357" s="569"/>
      <c r="D357" s="572"/>
      <c r="E357" s="573"/>
      <c r="F357" s="574"/>
      <c r="G357" s="576"/>
      <c r="H357" s="544"/>
    </row>
    <row r="358" spans="1:8">
      <c r="A358" s="554"/>
      <c r="B358" s="511"/>
      <c r="C358" s="511"/>
      <c r="D358" s="511"/>
      <c r="E358" s="511"/>
      <c r="F358" s="511"/>
      <c r="G358" s="511"/>
      <c r="H358" s="511"/>
    </row>
    <row r="359" spans="1:8">
      <c r="A359" s="554"/>
      <c r="E359" s="543"/>
      <c r="F359" s="548"/>
      <c r="H359" s="548"/>
    </row>
    <row r="360" spans="1:8">
      <c r="A360" s="554"/>
      <c r="E360" s="543"/>
      <c r="F360" s="548"/>
      <c r="H360" s="548"/>
    </row>
    <row r="361" spans="1:8">
      <c r="A361" s="554"/>
    </row>
    <row r="362" spans="1:8">
      <c r="A362" s="554"/>
    </row>
    <row r="363" spans="1:8">
      <c r="A363" s="554"/>
      <c r="E363" s="543"/>
      <c r="F363" s="548"/>
      <c r="H363" s="548"/>
    </row>
    <row r="364" spans="1:8">
      <c r="A364" s="554"/>
      <c r="E364" s="543"/>
      <c r="F364" s="548"/>
      <c r="H364" s="548"/>
    </row>
    <row r="365" spans="1:8">
      <c r="A365" s="554"/>
      <c r="E365" s="554"/>
      <c r="F365" s="548"/>
      <c r="H365" s="548"/>
    </row>
    <row r="366" spans="1:8">
      <c r="A366" s="554"/>
      <c r="E366" s="577"/>
      <c r="F366" s="548"/>
      <c r="H366" s="548"/>
    </row>
    <row r="367" spans="1:8">
      <c r="A367" s="554"/>
      <c r="E367" s="577"/>
      <c r="F367" s="548"/>
      <c r="H367" s="548"/>
    </row>
    <row r="368" spans="1:8">
      <c r="A368" s="554"/>
      <c r="E368" s="577"/>
      <c r="G368" s="573"/>
      <c r="H368" s="573"/>
    </row>
    <row r="369" spans="1:8">
      <c r="A369" s="554"/>
      <c r="E369" s="577"/>
    </row>
    <row r="370" spans="1:8">
      <c r="A370" s="554"/>
      <c r="E370" s="577"/>
      <c r="F370" s="574"/>
      <c r="G370" s="576"/>
    </row>
    <row r="371" spans="1:8">
      <c r="A371" s="554"/>
      <c r="E371" s="543"/>
    </row>
    <row r="372" spans="1:8">
      <c r="A372" s="554"/>
      <c r="E372" s="577"/>
      <c r="F372" s="581"/>
      <c r="G372" s="544"/>
      <c r="H372" s="544"/>
    </row>
    <row r="373" spans="1:8">
      <c r="A373" s="554"/>
      <c r="D373" s="556"/>
      <c r="E373" s="577"/>
      <c r="F373" s="574"/>
      <c r="G373" s="576"/>
      <c r="H373" s="544"/>
    </row>
    <row r="374" spans="1:8">
      <c r="A374" s="554"/>
    </row>
    <row r="375" spans="1:8" hidden="1">
      <c r="B375" s="541"/>
    </row>
    <row r="376" spans="1:8" hidden="1">
      <c r="A376" s="577"/>
      <c r="B376" s="558"/>
      <c r="C376" s="558"/>
      <c r="D376" s="556"/>
      <c r="E376" s="557"/>
      <c r="F376" s="548"/>
      <c r="H376" s="548"/>
    </row>
    <row r="377" spans="1:8" hidden="1">
      <c r="A377" s="554"/>
      <c r="B377" s="575"/>
      <c r="C377" s="558"/>
      <c r="D377" s="556"/>
      <c r="E377" s="557"/>
      <c r="F377" s="580"/>
      <c r="H377" s="548"/>
    </row>
    <row r="378" spans="1:8">
      <c r="A378" s="577"/>
      <c r="B378" s="558"/>
      <c r="C378" s="558"/>
      <c r="D378" s="556"/>
      <c r="E378" s="557"/>
      <c r="F378" s="580"/>
      <c r="H378" s="548"/>
    </row>
    <row r="379" spans="1:8">
      <c r="A379" s="554"/>
      <c r="B379" s="558"/>
      <c r="C379" s="558"/>
      <c r="D379" s="556"/>
      <c r="E379" s="557"/>
      <c r="F379" s="580"/>
      <c r="H379" s="548"/>
    </row>
    <row r="380" spans="1:8">
      <c r="A380" s="577"/>
      <c r="B380" s="575"/>
      <c r="C380" s="558"/>
      <c r="D380" s="556"/>
      <c r="E380" s="557"/>
      <c r="F380" s="580"/>
      <c r="H380" s="548"/>
    </row>
    <row r="381" spans="1:8">
      <c r="A381" s="554"/>
      <c r="B381" s="575"/>
      <c r="C381" s="558"/>
      <c r="D381" s="556"/>
      <c r="E381" s="557"/>
      <c r="F381" s="580"/>
      <c r="H381" s="548"/>
    </row>
    <row r="382" spans="1:8">
      <c r="A382" s="577"/>
      <c r="B382" s="558"/>
      <c r="C382" s="558"/>
      <c r="D382" s="556"/>
      <c r="E382" s="578"/>
      <c r="F382" s="548"/>
      <c r="H382" s="548"/>
    </row>
    <row r="383" spans="1:8">
      <c r="A383" s="554"/>
      <c r="B383" s="558"/>
      <c r="C383" s="558"/>
      <c r="D383" s="556"/>
      <c r="E383" s="578"/>
      <c r="F383" s="548"/>
      <c r="H383" s="548"/>
    </row>
    <row r="384" spans="1:8">
      <c r="A384" s="577"/>
      <c r="B384" s="558"/>
      <c r="C384" s="558"/>
      <c r="D384" s="556"/>
      <c r="E384" s="578"/>
      <c r="F384" s="548"/>
      <c r="H384" s="548"/>
    </row>
    <row r="385" spans="1:8">
      <c r="A385" s="554"/>
      <c r="B385" s="558"/>
      <c r="C385" s="558"/>
      <c r="D385" s="556"/>
      <c r="E385" s="578"/>
      <c r="F385" s="548"/>
      <c r="H385" s="548"/>
    </row>
    <row r="386" spans="1:8">
      <c r="A386" s="577"/>
      <c r="C386" s="558"/>
      <c r="D386" s="556"/>
      <c r="E386" s="557"/>
      <c r="F386" s="548"/>
      <c r="H386" s="548"/>
    </row>
    <row r="387" spans="1:8">
      <c r="A387" s="554"/>
      <c r="C387" s="558"/>
      <c r="D387" s="556"/>
      <c r="E387" s="557"/>
      <c r="F387" s="548"/>
      <c r="H387" s="548"/>
    </row>
    <row r="388" spans="1:8">
      <c r="A388" s="577"/>
      <c r="C388" s="558"/>
      <c r="D388" s="556"/>
      <c r="E388" s="557"/>
      <c r="F388" s="548"/>
      <c r="H388" s="548"/>
    </row>
    <row r="389" spans="1:8">
      <c r="A389" s="554"/>
      <c r="C389" s="558"/>
      <c r="D389" s="556"/>
      <c r="E389" s="557"/>
      <c r="F389" s="548"/>
      <c r="H389" s="548"/>
    </row>
    <row r="390" spans="1:8">
      <c r="A390" s="577"/>
      <c r="C390" s="558"/>
      <c r="D390" s="556"/>
      <c r="E390" s="557"/>
      <c r="F390" s="548"/>
      <c r="H390" s="548"/>
    </row>
    <row r="391" spans="1:8">
      <c r="A391" s="554"/>
      <c r="C391" s="558"/>
      <c r="D391" s="556"/>
      <c r="E391" s="557"/>
      <c r="F391" s="548"/>
      <c r="H391" s="548"/>
    </row>
    <row r="392" spans="1:8">
      <c r="A392" s="554"/>
      <c r="C392" s="558"/>
      <c r="D392" s="556"/>
      <c r="E392" s="557"/>
      <c r="F392" s="548"/>
      <c r="H392" s="548"/>
    </row>
    <row r="393" spans="1:8">
      <c r="A393" s="577"/>
      <c r="C393" s="558"/>
      <c r="D393" s="556"/>
      <c r="E393" s="557"/>
      <c r="F393" s="548"/>
      <c r="H393" s="548"/>
    </row>
    <row r="394" spans="1:8">
      <c r="A394" s="554"/>
      <c r="D394" s="556"/>
      <c r="E394" s="557"/>
    </row>
    <row r="395" spans="1:8">
      <c r="A395" s="554"/>
      <c r="D395" s="556"/>
      <c r="E395" s="543"/>
    </row>
    <row r="396" spans="1:8">
      <c r="A396" s="577"/>
      <c r="B396" s="558"/>
      <c r="C396" s="558"/>
      <c r="D396" s="556"/>
      <c r="E396" s="557"/>
      <c r="F396" s="548"/>
      <c r="H396" s="548"/>
    </row>
    <row r="397" spans="1:8">
      <c r="A397" s="554"/>
      <c r="B397" s="558"/>
      <c r="C397" s="558"/>
      <c r="D397" s="556"/>
      <c r="E397" s="557"/>
      <c r="F397" s="548"/>
      <c r="H397" s="548"/>
    </row>
    <row r="398" spans="1:8">
      <c r="A398" s="554"/>
      <c r="B398" s="558"/>
      <c r="C398" s="558"/>
      <c r="D398" s="556"/>
      <c r="E398" s="557"/>
      <c r="F398" s="548"/>
      <c r="H398" s="548"/>
    </row>
    <row r="399" spans="1:8">
      <c r="A399" s="577"/>
      <c r="B399" s="558"/>
      <c r="C399" s="558"/>
      <c r="D399" s="556"/>
      <c r="E399" s="557"/>
      <c r="F399" s="548"/>
      <c r="H399" s="548"/>
    </row>
    <row r="400" spans="1:8">
      <c r="A400" s="554"/>
      <c r="B400" s="558"/>
      <c r="C400" s="558"/>
      <c r="D400" s="556"/>
      <c r="E400" s="557"/>
      <c r="F400" s="548"/>
      <c r="H400" s="548"/>
    </row>
    <row r="401" spans="1:8">
      <c r="A401" s="554"/>
      <c r="B401" s="579"/>
      <c r="C401" s="558"/>
      <c r="D401" s="556"/>
      <c r="E401" s="580"/>
      <c r="G401" s="573"/>
      <c r="H401" s="573"/>
    </row>
    <row r="402" spans="1:8">
      <c r="A402" s="577"/>
      <c r="B402" s="575"/>
      <c r="C402" s="558"/>
      <c r="D402" s="556"/>
      <c r="E402" s="580"/>
      <c r="F402" s="581"/>
      <c r="G402" s="544"/>
      <c r="H402" s="544"/>
    </row>
    <row r="403" spans="1:8">
      <c r="A403" s="554"/>
      <c r="B403" s="568"/>
      <c r="C403" s="569"/>
      <c r="D403" s="572"/>
      <c r="E403" s="573"/>
      <c r="F403" s="574"/>
      <c r="G403" s="576"/>
      <c r="H403" s="544"/>
    </row>
    <row r="404" spans="1:8">
      <c r="A404" s="554"/>
    </row>
    <row r="405" spans="1:8">
      <c r="B405" s="541"/>
    </row>
    <row r="406" spans="1:8">
      <c r="A406" s="577"/>
      <c r="B406" s="558"/>
      <c r="C406" s="558"/>
      <c r="D406" s="556"/>
      <c r="E406" s="557"/>
      <c r="F406" s="548"/>
      <c r="H406" s="548"/>
    </row>
    <row r="407" spans="1:8">
      <c r="A407" s="554"/>
      <c r="B407" s="575"/>
      <c r="C407" s="558"/>
      <c r="D407" s="556"/>
      <c r="E407" s="557"/>
      <c r="F407" s="580"/>
      <c r="H407" s="548"/>
    </row>
    <row r="408" spans="1:8">
      <c r="A408" s="577"/>
      <c r="B408" s="558"/>
      <c r="C408" s="558"/>
      <c r="D408" s="556"/>
      <c r="E408" s="557"/>
      <c r="F408" s="580"/>
      <c r="H408" s="548"/>
    </row>
    <row r="409" spans="1:8">
      <c r="A409" s="554"/>
      <c r="B409" s="558"/>
      <c r="C409" s="558"/>
      <c r="D409" s="556"/>
      <c r="E409" s="557"/>
      <c r="F409" s="580"/>
      <c r="H409" s="548"/>
    </row>
    <row r="410" spans="1:8">
      <c r="A410" s="577"/>
      <c r="B410" s="575"/>
      <c r="C410" s="558"/>
      <c r="D410" s="556"/>
      <c r="E410" s="557"/>
      <c r="F410" s="580"/>
      <c r="H410" s="548"/>
    </row>
    <row r="411" spans="1:8">
      <c r="A411" s="554"/>
      <c r="B411" s="575"/>
      <c r="C411" s="558"/>
      <c r="D411" s="556"/>
      <c r="E411" s="557"/>
      <c r="F411" s="580"/>
      <c r="H411" s="548"/>
    </row>
    <row r="412" spans="1:8">
      <c r="A412" s="577"/>
      <c r="B412" s="558"/>
      <c r="C412" s="558"/>
      <c r="D412" s="556"/>
      <c r="E412" s="578"/>
      <c r="F412" s="548"/>
      <c r="H412" s="548"/>
    </row>
    <row r="413" spans="1:8">
      <c r="A413" s="554"/>
      <c r="B413" s="558"/>
      <c r="C413" s="558"/>
      <c r="D413" s="556"/>
      <c r="E413" s="578"/>
      <c r="F413" s="548"/>
      <c r="H413" s="548"/>
    </row>
    <row r="414" spans="1:8">
      <c r="A414" s="577"/>
      <c r="B414" s="558"/>
      <c r="C414" s="558"/>
      <c r="D414" s="556"/>
      <c r="E414" s="578"/>
      <c r="F414" s="548"/>
      <c r="H414" s="548"/>
    </row>
    <row r="415" spans="1:8">
      <c r="A415" s="554"/>
      <c r="B415" s="558"/>
      <c r="C415" s="558"/>
      <c r="D415" s="556"/>
      <c r="E415" s="578"/>
      <c r="F415" s="548"/>
      <c r="H415" s="548"/>
    </row>
    <row r="416" spans="1:8">
      <c r="A416" s="577"/>
      <c r="C416" s="558"/>
      <c r="D416" s="556"/>
      <c r="E416" s="557"/>
      <c r="F416" s="548"/>
      <c r="H416" s="548"/>
    </row>
    <row r="417" spans="1:8">
      <c r="A417" s="554"/>
      <c r="C417" s="558"/>
      <c r="D417" s="556"/>
      <c r="E417" s="557"/>
      <c r="F417" s="548"/>
      <c r="H417" s="548"/>
    </row>
    <row r="418" spans="1:8">
      <c r="A418" s="577"/>
      <c r="C418" s="558"/>
      <c r="D418" s="556"/>
      <c r="E418" s="557"/>
      <c r="F418" s="548"/>
      <c r="H418" s="548"/>
    </row>
    <row r="419" spans="1:8">
      <c r="A419" s="577"/>
      <c r="C419" s="558"/>
      <c r="D419" s="556"/>
      <c r="E419" s="557"/>
      <c r="F419" s="548"/>
      <c r="H419" s="548"/>
    </row>
    <row r="420" spans="1:8">
      <c r="A420" s="554"/>
      <c r="C420" s="558"/>
      <c r="D420" s="556"/>
      <c r="E420" s="557"/>
      <c r="F420" s="548"/>
      <c r="H420" s="548"/>
    </row>
    <row r="421" spans="1:8">
      <c r="A421" s="577"/>
      <c r="C421" s="558"/>
      <c r="D421" s="556"/>
      <c r="E421" s="557"/>
      <c r="F421" s="548"/>
      <c r="H421" s="548"/>
    </row>
    <row r="422" spans="1:8">
      <c r="A422" s="554"/>
      <c r="C422" s="558"/>
      <c r="D422" s="556"/>
      <c r="E422" s="557"/>
      <c r="F422" s="548"/>
      <c r="H422" s="548"/>
    </row>
    <row r="423" spans="1:8">
      <c r="A423" s="554"/>
      <c r="C423" s="558"/>
      <c r="D423" s="556"/>
      <c r="E423" s="557"/>
      <c r="F423" s="548"/>
      <c r="H423" s="548"/>
    </row>
    <row r="424" spans="1:8">
      <c r="A424" s="577"/>
      <c r="C424" s="558"/>
      <c r="D424" s="556"/>
      <c r="E424" s="557"/>
      <c r="F424" s="548"/>
      <c r="H424" s="548"/>
    </row>
    <row r="425" spans="1:8">
      <c r="A425" s="554"/>
      <c r="D425" s="556"/>
      <c r="E425" s="557"/>
    </row>
    <row r="426" spans="1:8">
      <c r="A426" s="554"/>
      <c r="D426" s="556"/>
      <c r="E426" s="543"/>
    </row>
    <row r="427" spans="1:8">
      <c r="A427" s="577"/>
      <c r="B427" s="558"/>
      <c r="C427" s="558"/>
      <c r="D427" s="556"/>
      <c r="E427" s="557"/>
      <c r="F427" s="548"/>
      <c r="H427" s="548"/>
    </row>
    <row r="428" spans="1:8" hidden="1">
      <c r="A428" s="554"/>
      <c r="B428" s="558"/>
      <c r="C428" s="558"/>
      <c r="D428" s="556"/>
      <c r="E428" s="557"/>
      <c r="F428" s="548"/>
      <c r="H428" s="548"/>
    </row>
    <row r="429" spans="1:8" hidden="1">
      <c r="A429" s="554"/>
      <c r="B429" s="558"/>
      <c r="C429" s="558"/>
      <c r="D429" s="556"/>
      <c r="E429" s="557"/>
      <c r="F429" s="548"/>
      <c r="H429" s="548"/>
    </row>
    <row r="430" spans="1:8">
      <c r="A430" s="577"/>
      <c r="B430" s="558"/>
      <c r="C430" s="558"/>
      <c r="D430" s="556"/>
      <c r="E430" s="557"/>
      <c r="F430" s="548"/>
      <c r="H430" s="548"/>
    </row>
    <row r="431" spans="1:8">
      <c r="A431" s="554"/>
      <c r="B431" s="558"/>
      <c r="C431" s="558"/>
      <c r="D431" s="556"/>
      <c r="E431" s="557"/>
      <c r="F431" s="548"/>
      <c r="H431" s="548"/>
    </row>
    <row r="432" spans="1:8">
      <c r="A432" s="554"/>
      <c r="B432" s="579"/>
      <c r="C432" s="558"/>
      <c r="D432" s="556"/>
      <c r="E432" s="580"/>
      <c r="G432" s="573"/>
      <c r="H432" s="573"/>
    </row>
    <row r="433" spans="1:8">
      <c r="A433" s="577"/>
      <c r="B433" s="575"/>
      <c r="C433" s="558"/>
      <c r="D433" s="556"/>
      <c r="E433" s="580"/>
      <c r="F433" s="581"/>
      <c r="G433" s="544"/>
      <c r="H433" s="544"/>
    </row>
    <row r="434" spans="1:8">
      <c r="A434" s="554"/>
      <c r="B434" s="568"/>
      <c r="C434" s="569"/>
      <c r="D434" s="572"/>
      <c r="E434" s="573"/>
      <c r="F434" s="574"/>
      <c r="G434" s="576"/>
      <c r="H434" s="544"/>
    </row>
    <row r="436" spans="1:8">
      <c r="B436" s="541"/>
    </row>
    <row r="437" spans="1:8">
      <c r="A437" s="577"/>
      <c r="B437" s="558"/>
      <c r="C437" s="558"/>
      <c r="D437" s="556"/>
      <c r="E437" s="557"/>
      <c r="F437" s="548"/>
      <c r="H437" s="548"/>
    </row>
    <row r="438" spans="1:8">
      <c r="A438" s="554"/>
      <c r="B438" s="575"/>
      <c r="C438" s="558"/>
      <c r="D438" s="556"/>
      <c r="E438" s="557"/>
      <c r="F438" s="580"/>
      <c r="H438" s="548"/>
    </row>
    <row r="439" spans="1:8">
      <c r="A439" s="577"/>
      <c r="B439" s="558"/>
      <c r="C439" s="558"/>
      <c r="D439" s="556"/>
      <c r="E439" s="557"/>
      <c r="F439" s="580"/>
      <c r="H439" s="548"/>
    </row>
    <row r="440" spans="1:8">
      <c r="A440" s="577"/>
      <c r="B440" s="558"/>
      <c r="C440" s="558"/>
      <c r="D440" s="556"/>
      <c r="E440" s="557"/>
      <c r="F440" s="580"/>
      <c r="H440" s="548"/>
    </row>
    <row r="441" spans="1:8">
      <c r="A441" s="554"/>
      <c r="B441" s="575"/>
      <c r="C441" s="558"/>
      <c r="D441" s="556"/>
      <c r="E441" s="557"/>
      <c r="F441" s="580"/>
      <c r="H441" s="548"/>
    </row>
    <row r="442" spans="1:8">
      <c r="A442" s="577"/>
      <c r="B442" s="575"/>
      <c r="C442" s="558"/>
      <c r="D442" s="556"/>
      <c r="E442" s="557"/>
      <c r="F442" s="580"/>
      <c r="H442" s="548"/>
    </row>
    <row r="443" spans="1:8">
      <c r="A443" s="577"/>
      <c r="B443" s="558"/>
      <c r="C443" s="558"/>
      <c r="D443" s="556"/>
      <c r="E443" s="578"/>
      <c r="F443" s="548"/>
      <c r="H443" s="548"/>
    </row>
    <row r="444" spans="1:8">
      <c r="A444" s="554"/>
      <c r="B444" s="558"/>
      <c r="C444" s="558"/>
      <c r="D444" s="556"/>
      <c r="E444" s="578"/>
      <c r="F444" s="548"/>
      <c r="H444" s="548"/>
    </row>
    <row r="445" spans="1:8">
      <c r="A445" s="577"/>
      <c r="B445" s="558"/>
      <c r="C445" s="558"/>
      <c r="D445" s="556"/>
      <c r="E445" s="578"/>
      <c r="F445" s="548"/>
      <c r="H445" s="548"/>
    </row>
    <row r="446" spans="1:8">
      <c r="A446" s="577"/>
      <c r="B446" s="558"/>
      <c r="C446" s="558"/>
      <c r="D446" s="556"/>
      <c r="E446" s="578"/>
      <c r="F446" s="548"/>
      <c r="H446" s="548"/>
    </row>
    <row r="447" spans="1:8">
      <c r="A447" s="554"/>
      <c r="C447" s="558"/>
      <c r="D447" s="556"/>
      <c r="E447" s="557"/>
      <c r="F447" s="548"/>
      <c r="H447" s="548"/>
    </row>
    <row r="448" spans="1:8">
      <c r="A448" s="577"/>
      <c r="C448" s="558"/>
      <c r="D448" s="556"/>
      <c r="E448" s="557"/>
      <c r="F448" s="548"/>
      <c r="H448" s="548"/>
    </row>
    <row r="449" spans="1:8">
      <c r="A449" s="577"/>
      <c r="C449" s="558"/>
      <c r="D449" s="556"/>
      <c r="E449" s="557"/>
      <c r="F449" s="548"/>
      <c r="H449" s="548"/>
    </row>
    <row r="450" spans="1:8">
      <c r="A450" s="554"/>
      <c r="C450" s="558"/>
      <c r="D450" s="556"/>
      <c r="E450" s="557"/>
      <c r="F450" s="548"/>
      <c r="H450" s="548"/>
    </row>
    <row r="451" spans="1:8">
      <c r="A451" s="577"/>
      <c r="C451" s="558"/>
      <c r="D451" s="556"/>
      <c r="E451" s="557"/>
      <c r="F451" s="548"/>
      <c r="H451" s="548"/>
    </row>
    <row r="452" spans="1:8">
      <c r="A452" s="577"/>
      <c r="C452" s="558"/>
      <c r="D452" s="556"/>
      <c r="E452" s="557"/>
      <c r="F452" s="548"/>
      <c r="H452" s="548"/>
    </row>
    <row r="453" spans="1:8">
      <c r="A453" s="554"/>
      <c r="C453" s="558"/>
      <c r="D453" s="556"/>
      <c r="E453" s="557"/>
      <c r="F453" s="548"/>
      <c r="H453" s="548"/>
    </row>
    <row r="454" spans="1:8">
      <c r="A454" s="577"/>
      <c r="C454" s="558"/>
      <c r="D454" s="556"/>
      <c r="E454" s="557"/>
      <c r="F454" s="548"/>
      <c r="H454" s="548"/>
    </row>
    <row r="455" spans="1:8">
      <c r="A455" s="577"/>
      <c r="C455" s="558"/>
      <c r="D455" s="556"/>
      <c r="E455" s="557"/>
      <c r="F455" s="548"/>
      <c r="H455" s="548"/>
    </row>
    <row r="456" spans="1:8">
      <c r="A456" s="554"/>
      <c r="D456" s="556"/>
      <c r="E456" s="557"/>
    </row>
    <row r="457" spans="1:8">
      <c r="A457" s="577"/>
      <c r="D457" s="556"/>
      <c r="E457" s="543"/>
    </row>
    <row r="458" spans="1:8">
      <c r="A458" s="577"/>
      <c r="B458" s="558"/>
      <c r="C458" s="558"/>
      <c r="D458" s="556"/>
      <c r="E458" s="557"/>
      <c r="F458" s="548"/>
      <c r="H458" s="548"/>
    </row>
    <row r="459" spans="1:8">
      <c r="A459" s="554"/>
      <c r="B459" s="558"/>
      <c r="C459" s="558"/>
      <c r="D459" s="556"/>
      <c r="E459" s="557"/>
      <c r="F459" s="548"/>
      <c r="H459" s="548"/>
    </row>
    <row r="460" spans="1:8">
      <c r="A460" s="577"/>
      <c r="B460" s="558"/>
      <c r="C460" s="558"/>
      <c r="D460" s="556"/>
      <c r="E460" s="557"/>
      <c r="F460" s="548"/>
      <c r="H460" s="548"/>
    </row>
    <row r="461" spans="1:8">
      <c r="A461" s="577"/>
      <c r="B461" s="558"/>
      <c r="C461" s="558"/>
      <c r="D461" s="556"/>
      <c r="E461" s="557"/>
      <c r="F461" s="548"/>
      <c r="H461" s="548"/>
    </row>
    <row r="462" spans="1:8">
      <c r="A462" s="554"/>
      <c r="B462" s="558"/>
      <c r="C462" s="558"/>
      <c r="D462" s="556"/>
      <c r="E462" s="557"/>
      <c r="F462" s="548"/>
      <c r="H462" s="548"/>
    </row>
    <row r="463" spans="1:8">
      <c r="A463" s="577"/>
      <c r="B463" s="579"/>
      <c r="C463" s="558"/>
      <c r="D463" s="556"/>
      <c r="E463" s="580"/>
      <c r="G463" s="573"/>
      <c r="H463" s="573"/>
    </row>
    <row r="464" spans="1:8">
      <c r="A464" s="577"/>
      <c r="B464" s="575"/>
      <c r="C464" s="558"/>
      <c r="D464" s="556"/>
      <c r="E464" s="580"/>
      <c r="F464" s="581"/>
      <c r="G464" s="544"/>
      <c r="H464" s="544"/>
    </row>
    <row r="465" spans="1:8">
      <c r="A465" s="554"/>
      <c r="B465" s="568"/>
      <c r="C465" s="569"/>
      <c r="D465" s="572"/>
      <c r="E465" s="573"/>
      <c r="F465" s="574"/>
      <c r="G465" s="576"/>
      <c r="H465" s="544"/>
    </row>
    <row r="467" spans="1:8">
      <c r="A467" s="554"/>
      <c r="B467" s="541"/>
      <c r="E467" s="544"/>
      <c r="F467" s="544"/>
      <c r="G467" s="544"/>
      <c r="H467" s="544"/>
    </row>
    <row r="468" spans="1:8">
      <c r="A468" s="577"/>
      <c r="B468" s="575"/>
      <c r="C468" s="558"/>
      <c r="D468" s="556"/>
      <c r="E468" s="578"/>
      <c r="F468" s="548"/>
      <c r="H468" s="548"/>
    </row>
    <row r="469" spans="1:8">
      <c r="A469" s="554"/>
      <c r="B469" s="558"/>
      <c r="C469" s="558"/>
      <c r="D469" s="556"/>
      <c r="E469" s="578"/>
      <c r="F469" s="548"/>
      <c r="H469" s="548"/>
    </row>
    <row r="470" spans="1:8">
      <c r="A470" s="577"/>
      <c r="B470" s="558"/>
      <c r="C470" s="558"/>
      <c r="D470" s="556"/>
      <c r="E470" s="578"/>
      <c r="F470" s="548"/>
      <c r="H470" s="548"/>
    </row>
    <row r="471" spans="1:8">
      <c r="A471" s="554"/>
      <c r="C471" s="558"/>
      <c r="D471" s="556"/>
      <c r="E471" s="557"/>
      <c r="F471" s="548"/>
      <c r="H471" s="548"/>
    </row>
    <row r="472" spans="1:8">
      <c r="A472" s="577"/>
      <c r="C472" s="558"/>
      <c r="D472" s="556"/>
      <c r="E472" s="557"/>
      <c r="F472" s="548"/>
      <c r="H472" s="548"/>
    </row>
    <row r="473" spans="1:8">
      <c r="A473" s="554"/>
      <c r="D473" s="556"/>
      <c r="E473" s="557"/>
    </row>
    <row r="474" spans="1:8">
      <c r="A474" s="577"/>
      <c r="D474" s="556"/>
      <c r="E474" s="543"/>
    </row>
    <row r="475" spans="1:8">
      <c r="A475" s="554"/>
      <c r="B475" s="558"/>
      <c r="C475" s="558"/>
      <c r="D475" s="556"/>
      <c r="E475" s="557"/>
      <c r="F475" s="548"/>
      <c r="H475" s="548"/>
    </row>
    <row r="476" spans="1:8">
      <c r="A476" s="577"/>
      <c r="B476" s="558"/>
      <c r="C476" s="558"/>
      <c r="D476" s="556"/>
      <c r="E476" s="557"/>
      <c r="F476" s="548"/>
      <c r="H476" s="548"/>
    </row>
    <row r="477" spans="1:8">
      <c r="A477" s="554"/>
      <c r="B477" s="558"/>
      <c r="C477" s="558"/>
      <c r="D477" s="556"/>
      <c r="E477" s="557"/>
      <c r="F477" s="548"/>
      <c r="H477" s="548"/>
    </row>
    <row r="478" spans="1:8">
      <c r="A478" s="577"/>
      <c r="B478" s="558"/>
      <c r="C478" s="558"/>
      <c r="D478" s="556"/>
      <c r="E478" s="557"/>
      <c r="F478" s="548"/>
      <c r="H478" s="548"/>
    </row>
    <row r="479" spans="1:8">
      <c r="A479" s="554"/>
      <c r="B479" s="558"/>
      <c r="C479" s="558"/>
      <c r="D479" s="556"/>
      <c r="E479" s="557"/>
      <c r="F479" s="548"/>
      <c r="H479" s="548"/>
    </row>
    <row r="480" spans="1:8">
      <c r="A480" s="511"/>
      <c r="B480" s="579"/>
      <c r="C480" s="558"/>
      <c r="D480" s="556"/>
      <c r="E480" s="580"/>
      <c r="G480" s="573"/>
      <c r="H480" s="573"/>
    </row>
    <row r="481" spans="1:8">
      <c r="A481" s="511"/>
      <c r="B481" s="575"/>
      <c r="C481" s="558"/>
      <c r="D481" s="556"/>
      <c r="E481" s="580"/>
      <c r="F481" s="581"/>
      <c r="G481" s="544"/>
      <c r="H481" s="544"/>
    </row>
    <row r="482" spans="1:8">
      <c r="A482" s="511"/>
      <c r="B482" s="568"/>
      <c r="C482" s="569"/>
      <c r="D482" s="572"/>
      <c r="E482" s="573"/>
      <c r="F482" s="574"/>
      <c r="G482" s="576"/>
      <c r="H482" s="544"/>
    </row>
    <row r="483" spans="1:8">
      <c r="E483" s="583"/>
      <c r="F483" s="544"/>
      <c r="G483" s="544"/>
      <c r="H483" s="544"/>
    </row>
    <row r="644" spans="1:8">
      <c r="A644" s="511"/>
      <c r="E644" s="583"/>
      <c r="F644" s="544"/>
      <c r="G644" s="544"/>
      <c r="H644" s="544"/>
    </row>
    <row r="645" spans="1:8">
      <c r="E645" s="583"/>
      <c r="F645" s="544"/>
      <c r="G645" s="544"/>
      <c r="H645" s="544"/>
    </row>
    <row r="646" spans="1:8">
      <c r="E646" s="583"/>
      <c r="F646" s="544"/>
      <c r="G646" s="544"/>
      <c r="H646" s="544"/>
    </row>
    <row r="647" spans="1:8">
      <c r="E647" s="583"/>
      <c r="F647" s="544"/>
      <c r="G647" s="544"/>
      <c r="H647" s="544"/>
    </row>
    <row r="648" spans="1:8">
      <c r="E648" s="583"/>
      <c r="F648" s="544"/>
      <c r="G648" s="544"/>
      <c r="H648" s="544"/>
    </row>
    <row r="649" spans="1:8">
      <c r="E649" s="583"/>
      <c r="F649" s="544"/>
      <c r="G649" s="544"/>
      <c r="H649" s="544"/>
    </row>
    <row r="650" spans="1:8">
      <c r="E650" s="583"/>
      <c r="F650" s="544"/>
      <c r="G650" s="544"/>
      <c r="H650" s="544"/>
    </row>
    <row r="651" spans="1:8">
      <c r="E651" s="583"/>
      <c r="F651" s="544"/>
      <c r="G651" s="544"/>
      <c r="H651" s="544"/>
    </row>
    <row r="652" spans="1:8">
      <c r="E652" s="583"/>
      <c r="F652" s="544"/>
      <c r="G652" s="544"/>
      <c r="H652" s="544"/>
    </row>
    <row r="653" spans="1:8">
      <c r="E653" s="583"/>
      <c r="F653" s="544"/>
      <c r="G653" s="544"/>
      <c r="H653" s="544"/>
    </row>
    <row r="654" spans="1:8">
      <c r="E654" s="583"/>
      <c r="F654" s="544"/>
      <c r="G654" s="544"/>
      <c r="H654" s="544"/>
    </row>
    <row r="655" spans="1:8">
      <c r="E655" s="583"/>
      <c r="F655" s="544"/>
      <c r="G655" s="544"/>
      <c r="H655" s="544"/>
    </row>
    <row r="656" spans="1:8">
      <c r="E656" s="583"/>
      <c r="F656" s="544"/>
      <c r="G656" s="544"/>
      <c r="H656" s="544"/>
    </row>
    <row r="657" spans="5:8">
      <c r="E657" s="583"/>
      <c r="F657" s="544"/>
      <c r="G657" s="544"/>
      <c r="H657" s="544"/>
    </row>
    <row r="658" spans="5:8">
      <c r="E658" s="583"/>
      <c r="F658" s="544"/>
      <c r="G658" s="544"/>
      <c r="H658" s="544"/>
    </row>
    <row r="659" spans="5:8">
      <c r="E659" s="583"/>
      <c r="F659" s="544"/>
      <c r="G659" s="544"/>
      <c r="H659" s="544"/>
    </row>
    <row r="660" spans="5:8">
      <c r="E660" s="583"/>
      <c r="F660" s="544"/>
      <c r="G660" s="544"/>
      <c r="H660" s="544"/>
    </row>
    <row r="661" spans="5:8">
      <c r="E661" s="583"/>
      <c r="F661" s="544"/>
      <c r="G661" s="544"/>
      <c r="H661" s="544"/>
    </row>
    <row r="662" spans="5:8">
      <c r="E662" s="583"/>
      <c r="F662" s="544"/>
      <c r="G662" s="544"/>
      <c r="H662" s="544"/>
    </row>
    <row r="663" spans="5:8">
      <c r="E663" s="583"/>
      <c r="F663" s="544"/>
      <c r="G663" s="544"/>
      <c r="H663" s="544"/>
    </row>
    <row r="664" spans="5:8">
      <c r="E664" s="583"/>
      <c r="F664" s="544"/>
      <c r="G664" s="544"/>
      <c r="H664" s="544"/>
    </row>
    <row r="665" spans="5:8">
      <c r="E665" s="583"/>
      <c r="F665" s="544"/>
      <c r="G665" s="544"/>
      <c r="H665" s="544"/>
    </row>
    <row r="666" spans="5:8">
      <c r="E666" s="583"/>
      <c r="F666" s="544"/>
      <c r="G666" s="544"/>
      <c r="H666" s="544"/>
    </row>
    <row r="667" spans="5:8">
      <c r="E667" s="583"/>
      <c r="F667" s="544"/>
      <c r="G667" s="544"/>
      <c r="H667" s="544"/>
    </row>
    <row r="668" spans="5:8">
      <c r="E668" s="583"/>
      <c r="F668" s="544"/>
      <c r="G668" s="544"/>
      <c r="H668" s="544"/>
    </row>
    <row r="669" spans="5:8">
      <c r="E669" s="583"/>
      <c r="F669" s="544"/>
      <c r="G669" s="544"/>
      <c r="H669" s="544"/>
    </row>
    <row r="670" spans="5:8">
      <c r="E670" s="583"/>
      <c r="F670" s="544"/>
      <c r="G670" s="544"/>
      <c r="H670" s="544"/>
    </row>
    <row r="671" spans="5:8">
      <c r="E671" s="583"/>
      <c r="F671" s="544"/>
      <c r="G671" s="544"/>
      <c r="H671" s="544"/>
    </row>
    <row r="672" spans="5:8">
      <c r="E672" s="583"/>
      <c r="F672" s="544"/>
      <c r="G672" s="544"/>
      <c r="H672" s="544"/>
    </row>
    <row r="673" spans="5:8">
      <c r="E673" s="583"/>
      <c r="F673" s="544"/>
      <c r="G673" s="544"/>
      <c r="H673" s="544"/>
    </row>
    <row r="674" spans="5:8">
      <c r="E674" s="583"/>
      <c r="F674" s="544"/>
      <c r="G674" s="544"/>
      <c r="H674" s="544"/>
    </row>
    <row r="675" spans="5:8">
      <c r="E675" s="583"/>
      <c r="F675" s="544"/>
      <c r="G675" s="544"/>
      <c r="H675" s="544"/>
    </row>
    <row r="676" spans="5:8">
      <c r="E676" s="583"/>
      <c r="F676" s="544"/>
      <c r="G676" s="544"/>
      <c r="H676" s="544"/>
    </row>
    <row r="677" spans="5:8">
      <c r="E677" s="583"/>
      <c r="F677" s="544"/>
      <c r="G677" s="544"/>
      <c r="H677" s="544"/>
    </row>
    <row r="678" spans="5:8">
      <c r="E678" s="583"/>
      <c r="F678" s="544"/>
      <c r="G678" s="544"/>
      <c r="H678" s="544"/>
    </row>
    <row r="679" spans="5:8">
      <c r="E679" s="583"/>
      <c r="F679" s="544"/>
      <c r="G679" s="544"/>
      <c r="H679" s="544"/>
    </row>
    <row r="680" spans="5:8">
      <c r="E680" s="583"/>
      <c r="F680" s="544"/>
      <c r="G680" s="544"/>
      <c r="H680" s="544"/>
    </row>
    <row r="681" spans="5:8">
      <c r="E681" s="583"/>
      <c r="F681" s="544"/>
      <c r="G681" s="544"/>
      <c r="H681" s="544"/>
    </row>
    <row r="682" spans="5:8">
      <c r="E682" s="583"/>
      <c r="F682" s="544"/>
      <c r="G682" s="544"/>
      <c r="H682" s="544"/>
    </row>
    <row r="683" spans="5:8">
      <c r="E683" s="583"/>
      <c r="F683" s="544"/>
      <c r="G683" s="544"/>
      <c r="H683" s="544"/>
    </row>
    <row r="684" spans="5:8">
      <c r="E684" s="583"/>
      <c r="F684" s="544"/>
      <c r="G684" s="544"/>
      <c r="H684" s="544"/>
    </row>
    <row r="685" spans="5:8">
      <c r="E685" s="583"/>
      <c r="F685" s="544"/>
      <c r="G685" s="544"/>
      <c r="H685" s="544"/>
    </row>
    <row r="686" spans="5:8">
      <c r="E686" s="583"/>
      <c r="F686" s="544"/>
      <c r="G686" s="544"/>
      <c r="H686" s="544"/>
    </row>
    <row r="687" spans="5:8">
      <c r="E687" s="583"/>
      <c r="F687" s="544"/>
      <c r="G687" s="544"/>
      <c r="H687" s="544"/>
    </row>
    <row r="688" spans="5:8">
      <c r="E688" s="583"/>
      <c r="F688" s="544"/>
      <c r="G688" s="544"/>
      <c r="H688" s="544"/>
    </row>
    <row r="689" spans="5:8">
      <c r="E689" s="583"/>
      <c r="F689" s="544"/>
      <c r="G689" s="544"/>
      <c r="H689" s="544"/>
    </row>
    <row r="690" spans="5:8">
      <c r="E690" s="583"/>
      <c r="F690" s="544"/>
      <c r="G690" s="544"/>
      <c r="H690" s="544"/>
    </row>
    <row r="691" spans="5:8">
      <c r="E691" s="583"/>
      <c r="F691" s="544"/>
      <c r="G691" s="544"/>
      <c r="H691" s="544"/>
    </row>
    <row r="692" spans="5:8">
      <c r="E692" s="583"/>
      <c r="F692" s="544"/>
      <c r="G692" s="544"/>
      <c r="H692" s="544"/>
    </row>
    <row r="693" spans="5:8">
      <c r="E693" s="583"/>
      <c r="F693" s="544"/>
      <c r="G693" s="544"/>
      <c r="H693" s="544"/>
    </row>
    <row r="694" spans="5:8">
      <c r="E694" s="583"/>
      <c r="F694" s="544"/>
      <c r="G694" s="544"/>
      <c r="H694" s="544"/>
    </row>
    <row r="695" spans="5:8">
      <c r="E695" s="583"/>
      <c r="F695" s="544"/>
      <c r="G695" s="544"/>
      <c r="H695" s="544"/>
    </row>
    <row r="696" spans="5:8">
      <c r="E696" s="583"/>
      <c r="F696" s="544"/>
      <c r="G696" s="544"/>
      <c r="H696" s="544"/>
    </row>
    <row r="697" spans="5:8">
      <c r="E697" s="583"/>
      <c r="F697" s="544"/>
      <c r="G697" s="544"/>
      <c r="H697" s="544"/>
    </row>
    <row r="698" spans="5:8">
      <c r="E698" s="583"/>
      <c r="F698" s="544"/>
      <c r="G698" s="544"/>
      <c r="H698" s="544"/>
    </row>
    <row r="699" spans="5:8">
      <c r="E699" s="583"/>
      <c r="F699" s="544"/>
      <c r="G699" s="544"/>
      <c r="H699" s="544"/>
    </row>
    <row r="700" spans="5:8">
      <c r="E700" s="583"/>
      <c r="F700" s="544"/>
      <c r="G700" s="544"/>
      <c r="H700" s="544"/>
    </row>
    <row r="701" spans="5:8">
      <c r="E701" s="583"/>
      <c r="F701" s="544"/>
      <c r="G701" s="544"/>
      <c r="H701" s="544"/>
    </row>
    <row r="702" spans="5:8">
      <c r="E702" s="583"/>
      <c r="F702" s="544"/>
      <c r="G702" s="544"/>
      <c r="H702" s="544"/>
    </row>
    <row r="703" spans="5:8">
      <c r="E703" s="583"/>
      <c r="F703" s="544"/>
      <c r="G703" s="544"/>
      <c r="H703" s="544"/>
    </row>
    <row r="704" spans="5:8">
      <c r="E704" s="583"/>
      <c r="F704" s="544"/>
      <c r="G704" s="544"/>
      <c r="H704" s="544"/>
    </row>
    <row r="705" spans="5:8">
      <c r="E705" s="583"/>
      <c r="F705" s="544"/>
      <c r="G705" s="544"/>
      <c r="H705" s="544"/>
    </row>
    <row r="706" spans="5:8">
      <c r="E706" s="583"/>
      <c r="F706" s="544"/>
      <c r="G706" s="544"/>
      <c r="H706" s="544"/>
    </row>
    <row r="707" spans="5:8">
      <c r="E707" s="583"/>
      <c r="F707" s="544"/>
      <c r="G707" s="544"/>
      <c r="H707" s="544"/>
    </row>
    <row r="708" spans="5:8">
      <c r="E708" s="583"/>
      <c r="F708" s="544"/>
      <c r="G708" s="544"/>
      <c r="H708" s="544"/>
    </row>
    <row r="709" spans="5:8">
      <c r="E709" s="583"/>
      <c r="F709" s="544"/>
      <c r="G709" s="544"/>
      <c r="H709" s="544"/>
    </row>
    <row r="710" spans="5:8">
      <c r="E710" s="583"/>
      <c r="F710" s="544"/>
      <c r="G710" s="544"/>
      <c r="H710" s="544"/>
    </row>
    <row r="711" spans="5:8">
      <c r="E711" s="583"/>
      <c r="F711" s="544"/>
      <c r="G711" s="544"/>
      <c r="H711" s="544"/>
    </row>
    <row r="712" spans="5:8">
      <c r="E712" s="583"/>
      <c r="F712" s="544"/>
      <c r="G712" s="544"/>
      <c r="H712" s="544"/>
    </row>
    <row r="713" spans="5:8">
      <c r="E713" s="583"/>
      <c r="F713" s="544"/>
      <c r="G713" s="544"/>
      <c r="H713" s="544"/>
    </row>
    <row r="714" spans="5:8">
      <c r="E714" s="583"/>
      <c r="F714" s="544"/>
      <c r="G714" s="544"/>
      <c r="H714" s="544"/>
    </row>
    <row r="715" spans="5:8">
      <c r="E715" s="583"/>
      <c r="F715" s="544"/>
      <c r="G715" s="544"/>
      <c r="H715" s="544"/>
    </row>
    <row r="716" spans="5:8">
      <c r="E716" s="583"/>
      <c r="F716" s="544"/>
      <c r="G716" s="544"/>
      <c r="H716" s="544"/>
    </row>
    <row r="717" spans="5:8">
      <c r="E717" s="583"/>
      <c r="F717" s="544"/>
      <c r="G717" s="544"/>
      <c r="H717" s="544"/>
    </row>
    <row r="718" spans="5:8">
      <c r="E718" s="583"/>
      <c r="F718" s="544"/>
      <c r="G718" s="544"/>
      <c r="H718" s="544"/>
    </row>
    <row r="719" spans="5:8">
      <c r="E719" s="583"/>
      <c r="F719" s="544"/>
      <c r="G719" s="544"/>
      <c r="H719" s="544"/>
    </row>
    <row r="720" spans="5:8">
      <c r="E720" s="583"/>
      <c r="F720" s="544"/>
      <c r="G720" s="544"/>
      <c r="H720" s="544"/>
    </row>
    <row r="721" spans="5:8">
      <c r="E721" s="583"/>
      <c r="F721" s="544"/>
      <c r="G721" s="544"/>
      <c r="H721" s="544"/>
    </row>
    <row r="722" spans="5:8">
      <c r="E722" s="583"/>
      <c r="F722" s="544"/>
      <c r="G722" s="544"/>
      <c r="H722" s="544"/>
    </row>
    <row r="723" spans="5:8">
      <c r="E723" s="583"/>
      <c r="F723" s="544"/>
      <c r="G723" s="544"/>
      <c r="H723" s="544"/>
    </row>
    <row r="724" spans="5:8">
      <c r="E724" s="583"/>
      <c r="F724" s="544"/>
      <c r="G724" s="544"/>
      <c r="H724" s="544"/>
    </row>
    <row r="725" spans="5:8">
      <c r="E725" s="583"/>
      <c r="F725" s="544"/>
      <c r="G725" s="544"/>
      <c r="H725" s="544"/>
    </row>
    <row r="726" spans="5:8">
      <c r="E726" s="583"/>
      <c r="F726" s="544"/>
      <c r="G726" s="544"/>
      <c r="H726" s="544"/>
    </row>
    <row r="727" spans="5:8">
      <c r="E727" s="583"/>
      <c r="F727" s="544"/>
      <c r="G727" s="544"/>
      <c r="H727" s="544"/>
    </row>
    <row r="728" spans="5:8">
      <c r="E728" s="583"/>
      <c r="F728" s="544"/>
      <c r="G728" s="544"/>
      <c r="H728" s="544"/>
    </row>
    <row r="729" spans="5:8">
      <c r="E729" s="583"/>
      <c r="F729" s="544"/>
      <c r="G729" s="544"/>
      <c r="H729" s="544"/>
    </row>
    <row r="730" spans="5:8">
      <c r="E730" s="583"/>
      <c r="F730" s="544"/>
      <c r="G730" s="544"/>
      <c r="H730" s="544"/>
    </row>
    <row r="731" spans="5:8">
      <c r="E731" s="583"/>
      <c r="F731" s="544"/>
      <c r="G731" s="544"/>
      <c r="H731" s="544"/>
    </row>
    <row r="732" spans="5:8">
      <c r="E732" s="583"/>
      <c r="F732" s="544"/>
      <c r="G732" s="544"/>
      <c r="H732" s="544"/>
    </row>
    <row r="733" spans="5:8">
      <c r="E733" s="583"/>
      <c r="F733" s="544"/>
      <c r="G733" s="544"/>
      <c r="H733" s="544"/>
    </row>
    <row r="734" spans="5:8">
      <c r="E734" s="583"/>
      <c r="F734" s="544"/>
      <c r="G734" s="544"/>
      <c r="H734" s="544"/>
    </row>
    <row r="735" spans="5:8">
      <c r="E735" s="583"/>
      <c r="F735" s="544"/>
      <c r="G735" s="544"/>
      <c r="H735" s="544"/>
    </row>
    <row r="736" spans="5:8">
      <c r="E736" s="583"/>
      <c r="F736" s="544"/>
      <c r="G736" s="544"/>
      <c r="H736" s="544"/>
    </row>
    <row r="737" spans="5:8">
      <c r="E737" s="583"/>
      <c r="F737" s="544"/>
      <c r="G737" s="544"/>
      <c r="H737" s="544"/>
    </row>
    <row r="738" spans="5:8">
      <c r="E738" s="583"/>
      <c r="F738" s="544"/>
      <c r="G738" s="544"/>
      <c r="H738" s="544"/>
    </row>
    <row r="739" spans="5:8">
      <c r="E739" s="583"/>
      <c r="F739" s="544"/>
      <c r="G739" s="544"/>
      <c r="H739" s="544"/>
    </row>
    <row r="740" spans="5:8">
      <c r="E740" s="583"/>
      <c r="F740" s="544"/>
      <c r="G740" s="544"/>
      <c r="H740" s="544"/>
    </row>
    <row r="741" spans="5:8">
      <c r="E741" s="583"/>
      <c r="F741" s="544"/>
      <c r="G741" s="544"/>
      <c r="H741" s="544"/>
    </row>
    <row r="742" spans="5:8">
      <c r="E742" s="583"/>
      <c r="F742" s="544"/>
      <c r="G742" s="544"/>
      <c r="H742" s="544"/>
    </row>
    <row r="743" spans="5:8">
      <c r="E743" s="583"/>
      <c r="F743" s="544"/>
      <c r="G743" s="544"/>
      <c r="H743" s="544"/>
    </row>
    <row r="744" spans="5:8">
      <c r="E744" s="583"/>
      <c r="F744" s="544"/>
      <c r="G744" s="544"/>
      <c r="H744" s="544"/>
    </row>
    <row r="745" spans="5:8">
      <c r="E745" s="583"/>
      <c r="F745" s="544"/>
      <c r="G745" s="544"/>
      <c r="H745" s="544"/>
    </row>
    <row r="746" spans="5:8">
      <c r="E746" s="583"/>
      <c r="F746" s="544"/>
      <c r="G746" s="544"/>
      <c r="H746" s="544"/>
    </row>
    <row r="747" spans="5:8">
      <c r="E747" s="583"/>
      <c r="F747" s="544"/>
      <c r="G747" s="544"/>
      <c r="H747" s="544"/>
    </row>
    <row r="748" spans="5:8">
      <c r="E748" s="583"/>
      <c r="F748" s="544"/>
      <c r="G748" s="544"/>
      <c r="H748" s="544"/>
    </row>
    <row r="749" spans="5:8">
      <c r="E749" s="583"/>
      <c r="F749" s="544"/>
      <c r="G749" s="544"/>
      <c r="H749" s="544"/>
    </row>
    <row r="750" spans="5:8">
      <c r="E750" s="583"/>
      <c r="F750" s="544"/>
      <c r="G750" s="544"/>
      <c r="H750" s="544"/>
    </row>
    <row r="751" spans="5:8">
      <c r="E751" s="583"/>
      <c r="F751" s="544"/>
      <c r="G751" s="544"/>
      <c r="H751" s="544"/>
    </row>
    <row r="752" spans="5:8">
      <c r="E752" s="583"/>
      <c r="F752" s="544"/>
      <c r="G752" s="544"/>
      <c r="H752" s="544"/>
    </row>
    <row r="753" spans="5:8">
      <c r="E753" s="583"/>
      <c r="F753" s="544"/>
      <c r="G753" s="544"/>
      <c r="H753" s="544"/>
    </row>
    <row r="754" spans="5:8">
      <c r="E754" s="583"/>
      <c r="F754" s="544"/>
      <c r="G754" s="544"/>
      <c r="H754" s="544"/>
    </row>
    <row r="755" spans="5:8">
      <c r="E755" s="583"/>
      <c r="F755" s="544"/>
      <c r="G755" s="544"/>
      <c r="H755" s="544"/>
    </row>
    <row r="756" spans="5:8">
      <c r="E756" s="583"/>
      <c r="F756" s="544"/>
      <c r="G756" s="544"/>
      <c r="H756" s="544"/>
    </row>
    <row r="757" spans="5:8">
      <c r="E757" s="583"/>
      <c r="F757" s="544"/>
      <c r="G757" s="544"/>
      <c r="H757" s="544"/>
    </row>
    <row r="758" spans="5:8">
      <c r="E758" s="583"/>
      <c r="F758" s="544"/>
      <c r="G758" s="544"/>
      <c r="H758" s="544"/>
    </row>
    <row r="759" spans="5:8">
      <c r="E759" s="583"/>
      <c r="F759" s="544"/>
      <c r="G759" s="544"/>
      <c r="H759" s="544"/>
    </row>
    <row r="760" spans="5:8">
      <c r="E760" s="583"/>
      <c r="F760" s="544"/>
      <c r="G760" s="544"/>
      <c r="H760" s="544"/>
    </row>
    <row r="761" spans="5:8">
      <c r="E761" s="583"/>
      <c r="F761" s="544"/>
      <c r="G761" s="544"/>
      <c r="H761" s="544"/>
    </row>
    <row r="762" spans="5:8">
      <c r="E762" s="583"/>
      <c r="F762" s="544"/>
      <c r="G762" s="544"/>
      <c r="H762" s="544"/>
    </row>
    <row r="763" spans="5:8">
      <c r="E763" s="583"/>
      <c r="F763" s="544"/>
      <c r="G763" s="544"/>
      <c r="H763" s="544"/>
    </row>
    <row r="764" spans="5:8">
      <c r="E764" s="583"/>
      <c r="F764" s="544"/>
      <c r="G764" s="544"/>
      <c r="H764" s="544"/>
    </row>
    <row r="765" spans="5:8">
      <c r="E765" s="583"/>
      <c r="F765" s="544"/>
      <c r="G765" s="544"/>
      <c r="H765" s="544"/>
    </row>
    <row r="766" spans="5:8">
      <c r="E766" s="583"/>
      <c r="F766" s="544"/>
      <c r="G766" s="544"/>
      <c r="H766" s="544"/>
    </row>
    <row r="767" spans="5:8">
      <c r="E767" s="583"/>
      <c r="F767" s="544"/>
      <c r="G767" s="544"/>
      <c r="H767" s="544"/>
    </row>
    <row r="768" spans="5:8">
      <c r="E768" s="583"/>
      <c r="F768" s="544"/>
      <c r="G768" s="544"/>
      <c r="H768" s="544"/>
    </row>
    <row r="769" spans="5:8">
      <c r="E769" s="583"/>
      <c r="F769" s="544"/>
      <c r="G769" s="544"/>
      <c r="H769" s="544"/>
    </row>
    <row r="770" spans="5:8">
      <c r="E770" s="583"/>
      <c r="F770" s="544"/>
      <c r="G770" s="544"/>
      <c r="H770" s="544"/>
    </row>
    <row r="771" spans="5:8">
      <c r="E771" s="583"/>
      <c r="F771" s="544"/>
      <c r="G771" s="544"/>
      <c r="H771" s="544"/>
    </row>
    <row r="772" spans="5:8">
      <c r="E772" s="583"/>
      <c r="F772" s="544"/>
      <c r="G772" s="544"/>
      <c r="H772" s="544"/>
    </row>
    <row r="773" spans="5:8">
      <c r="E773" s="583"/>
      <c r="F773" s="544"/>
      <c r="G773" s="544"/>
      <c r="H773" s="544"/>
    </row>
    <row r="774" spans="5:8">
      <c r="E774" s="583"/>
      <c r="F774" s="544"/>
      <c r="G774" s="544"/>
      <c r="H774" s="544"/>
    </row>
    <row r="775" spans="5:8">
      <c r="E775" s="583"/>
      <c r="F775" s="544"/>
      <c r="G775" s="544"/>
      <c r="H775" s="544"/>
    </row>
    <row r="776" spans="5:8">
      <c r="E776" s="583"/>
      <c r="F776" s="544"/>
      <c r="G776" s="544"/>
      <c r="H776" s="544"/>
    </row>
    <row r="777" spans="5:8">
      <c r="E777" s="583"/>
      <c r="F777" s="544"/>
      <c r="G777" s="544"/>
      <c r="H777" s="544"/>
    </row>
    <row r="778" spans="5:8">
      <c r="E778" s="583"/>
      <c r="F778" s="544"/>
      <c r="G778" s="544"/>
      <c r="H778" s="544"/>
    </row>
    <row r="779" spans="5:8">
      <c r="E779" s="583"/>
      <c r="F779" s="544"/>
      <c r="G779" s="544"/>
      <c r="H779" s="544"/>
    </row>
    <row r="780" spans="5:8">
      <c r="E780" s="583"/>
      <c r="F780" s="544"/>
      <c r="G780" s="544"/>
      <c r="H780" s="544"/>
    </row>
    <row r="781" spans="5:8">
      <c r="E781" s="583"/>
      <c r="F781" s="544"/>
      <c r="G781" s="544"/>
      <c r="H781" s="544"/>
    </row>
    <row r="782" spans="5:8">
      <c r="E782" s="583"/>
      <c r="F782" s="544"/>
      <c r="G782" s="544"/>
      <c r="H782" s="544"/>
    </row>
    <row r="783" spans="5:8">
      <c r="E783" s="583"/>
      <c r="F783" s="544"/>
      <c r="G783" s="544"/>
      <c r="H783" s="544"/>
    </row>
    <row r="784" spans="5:8">
      <c r="E784" s="583"/>
      <c r="F784" s="544"/>
      <c r="G784" s="544"/>
      <c r="H784" s="544"/>
    </row>
    <row r="785" spans="5:8">
      <c r="E785" s="583"/>
      <c r="F785" s="544"/>
      <c r="G785" s="544"/>
      <c r="H785" s="544"/>
    </row>
    <row r="786" spans="5:8">
      <c r="E786" s="583"/>
      <c r="F786" s="544"/>
      <c r="G786" s="544"/>
      <c r="H786" s="544"/>
    </row>
    <row r="787" spans="5:8">
      <c r="E787" s="583"/>
      <c r="F787" s="544"/>
      <c r="G787" s="544"/>
      <c r="H787" s="544"/>
    </row>
    <row r="788" spans="5:8">
      <c r="E788" s="583"/>
      <c r="F788" s="544"/>
      <c r="G788" s="544"/>
      <c r="H788" s="544"/>
    </row>
    <row r="789" spans="5:8">
      <c r="E789" s="583"/>
      <c r="F789" s="544"/>
      <c r="G789" s="544"/>
      <c r="H789" s="544"/>
    </row>
    <row r="790" spans="5:8">
      <c r="E790" s="583"/>
      <c r="F790" s="544"/>
      <c r="G790" s="544"/>
      <c r="H790" s="544"/>
    </row>
    <row r="791" spans="5:8">
      <c r="E791" s="583"/>
      <c r="F791" s="544"/>
      <c r="G791" s="544"/>
      <c r="H791" s="544"/>
    </row>
    <row r="792" spans="5:8">
      <c r="E792" s="583"/>
      <c r="F792" s="544"/>
      <c r="G792" s="544"/>
      <c r="H792" s="544"/>
    </row>
    <row r="793" spans="5:8">
      <c r="E793" s="583"/>
      <c r="F793" s="544"/>
      <c r="G793" s="544"/>
      <c r="H793" s="544"/>
    </row>
    <row r="794" spans="5:8">
      <c r="E794" s="583"/>
      <c r="F794" s="544"/>
      <c r="G794" s="544"/>
      <c r="H794" s="544"/>
    </row>
    <row r="795" spans="5:8">
      <c r="E795" s="583"/>
      <c r="F795" s="544"/>
      <c r="G795" s="544"/>
      <c r="H795" s="544"/>
    </row>
    <row r="796" spans="5:8">
      <c r="E796" s="583"/>
      <c r="F796" s="544"/>
      <c r="G796" s="544"/>
      <c r="H796" s="544"/>
    </row>
    <row r="797" spans="5:8">
      <c r="E797" s="583"/>
      <c r="F797" s="544"/>
      <c r="G797" s="544"/>
      <c r="H797" s="544"/>
    </row>
    <row r="798" spans="5:8">
      <c r="E798" s="583"/>
      <c r="F798" s="544"/>
      <c r="G798" s="544"/>
      <c r="H798" s="544"/>
    </row>
    <row r="799" spans="5:8">
      <c r="E799" s="583"/>
      <c r="F799" s="544"/>
      <c r="G799" s="544"/>
      <c r="H799" s="544"/>
    </row>
    <row r="800" spans="5:8">
      <c r="E800" s="583"/>
      <c r="F800" s="544"/>
      <c r="G800" s="544"/>
      <c r="H800" s="544"/>
    </row>
    <row r="801" spans="5:8">
      <c r="E801" s="583"/>
      <c r="F801" s="544"/>
      <c r="G801" s="544"/>
      <c r="H801" s="544"/>
    </row>
    <row r="802" spans="5:8">
      <c r="E802" s="583"/>
      <c r="F802" s="544"/>
      <c r="G802" s="544"/>
      <c r="H802" s="544"/>
    </row>
    <row r="803" spans="5:8">
      <c r="E803" s="583"/>
      <c r="F803" s="544"/>
      <c r="G803" s="544"/>
      <c r="H803" s="544"/>
    </row>
    <row r="804" spans="5:8">
      <c r="E804" s="583"/>
      <c r="F804" s="544"/>
      <c r="G804" s="544"/>
      <c r="H804" s="544"/>
    </row>
    <row r="805" spans="5:8">
      <c r="E805" s="583"/>
      <c r="F805" s="544"/>
      <c r="G805" s="544"/>
      <c r="H805" s="544"/>
    </row>
    <row r="806" spans="5:8">
      <c r="E806" s="583"/>
      <c r="F806" s="544"/>
      <c r="G806" s="544"/>
      <c r="H806" s="544"/>
    </row>
    <row r="807" spans="5:8">
      <c r="E807" s="583"/>
      <c r="F807" s="544"/>
      <c r="G807" s="544"/>
      <c r="H807" s="544"/>
    </row>
    <row r="808" spans="5:8">
      <c r="E808" s="583"/>
      <c r="F808" s="544"/>
      <c r="G808" s="544"/>
      <c r="H808" s="544"/>
    </row>
    <row r="809" spans="5:8">
      <c r="E809" s="583"/>
      <c r="F809" s="544"/>
      <c r="G809" s="544"/>
      <c r="H809" s="544"/>
    </row>
    <row r="810" spans="5:8">
      <c r="E810" s="583"/>
      <c r="F810" s="544"/>
      <c r="G810" s="544"/>
      <c r="H810" s="544"/>
    </row>
    <row r="811" spans="5:8">
      <c r="E811" s="583"/>
      <c r="F811" s="544"/>
      <c r="G811" s="544"/>
      <c r="H811" s="544"/>
    </row>
    <row r="812" spans="5:8">
      <c r="E812" s="583"/>
      <c r="F812" s="544"/>
      <c r="G812" s="544"/>
      <c r="H812" s="544"/>
    </row>
    <row r="813" spans="5:8">
      <c r="E813" s="583"/>
      <c r="F813" s="544"/>
      <c r="G813" s="544"/>
      <c r="H813" s="544"/>
    </row>
    <row r="814" spans="5:8">
      <c r="E814" s="583"/>
      <c r="F814" s="544"/>
      <c r="G814" s="544"/>
      <c r="H814" s="544"/>
    </row>
    <row r="815" spans="5:8">
      <c r="E815" s="583"/>
      <c r="F815" s="544"/>
      <c r="G815" s="544"/>
      <c r="H815" s="544"/>
    </row>
    <row r="816" spans="5:8">
      <c r="E816" s="583"/>
      <c r="F816" s="544"/>
      <c r="G816" s="544"/>
      <c r="H816" s="544"/>
    </row>
    <row r="817" spans="5:8">
      <c r="E817" s="583"/>
      <c r="F817" s="544"/>
      <c r="G817" s="544"/>
      <c r="H817" s="544"/>
    </row>
    <row r="818" spans="5:8">
      <c r="E818" s="583"/>
      <c r="F818" s="544"/>
      <c r="G818" s="544"/>
      <c r="H818" s="544"/>
    </row>
    <row r="819" spans="5:8">
      <c r="E819" s="583"/>
      <c r="F819" s="544"/>
      <c r="G819" s="544"/>
      <c r="H819" s="544"/>
    </row>
    <row r="820" spans="5:8">
      <c r="E820" s="583"/>
      <c r="F820" s="544"/>
      <c r="G820" s="544"/>
      <c r="H820" s="544"/>
    </row>
    <row r="821" spans="5:8">
      <c r="E821" s="583"/>
      <c r="F821" s="544"/>
      <c r="G821" s="544"/>
      <c r="H821" s="544"/>
    </row>
    <row r="822" spans="5:8">
      <c r="E822" s="583"/>
      <c r="F822" s="544"/>
      <c r="G822" s="544"/>
      <c r="H822" s="544"/>
    </row>
    <row r="823" spans="5:8">
      <c r="E823" s="583"/>
      <c r="F823" s="544"/>
      <c r="G823" s="544"/>
      <c r="H823" s="544"/>
    </row>
    <row r="824" spans="5:8">
      <c r="E824" s="583"/>
      <c r="F824" s="544"/>
      <c r="G824" s="544"/>
      <c r="H824" s="544"/>
    </row>
    <row r="825" spans="5:8">
      <c r="E825" s="583"/>
      <c r="F825" s="544"/>
      <c r="G825" s="544"/>
      <c r="H825" s="544"/>
    </row>
    <row r="826" spans="5:8">
      <c r="E826" s="583"/>
      <c r="F826" s="544"/>
      <c r="G826" s="544"/>
      <c r="H826" s="544"/>
    </row>
    <row r="827" spans="5:8">
      <c r="E827" s="583"/>
      <c r="F827" s="544"/>
      <c r="G827" s="544"/>
      <c r="H827" s="544"/>
    </row>
    <row r="828" spans="5:8">
      <c r="E828" s="583"/>
      <c r="F828" s="544"/>
      <c r="G828" s="544"/>
      <c r="H828" s="544"/>
    </row>
    <row r="829" spans="5:8">
      <c r="E829" s="583"/>
      <c r="F829" s="544"/>
      <c r="G829" s="544"/>
      <c r="H829" s="544"/>
    </row>
    <row r="830" spans="5:8">
      <c r="E830" s="583"/>
      <c r="F830" s="544"/>
      <c r="G830" s="544"/>
      <c r="H830" s="544"/>
    </row>
    <row r="831" spans="5:8">
      <c r="E831" s="583"/>
      <c r="F831" s="544"/>
      <c r="G831" s="544"/>
      <c r="H831" s="544"/>
    </row>
    <row r="832" spans="5:8">
      <c r="E832" s="583"/>
      <c r="F832" s="544"/>
      <c r="G832" s="544"/>
      <c r="H832" s="544"/>
    </row>
    <row r="833" spans="5:8">
      <c r="E833" s="583"/>
      <c r="F833" s="544"/>
      <c r="G833" s="544"/>
      <c r="H833" s="544"/>
    </row>
    <row r="834" spans="5:8">
      <c r="E834" s="583"/>
      <c r="F834" s="544"/>
      <c r="G834" s="544"/>
      <c r="H834" s="544"/>
    </row>
    <row r="835" spans="5:8">
      <c r="E835" s="583"/>
      <c r="F835" s="544"/>
      <c r="G835" s="544"/>
      <c r="H835" s="544"/>
    </row>
    <row r="836" spans="5:8">
      <c r="E836" s="583"/>
      <c r="F836" s="544"/>
      <c r="G836" s="544"/>
      <c r="H836" s="544"/>
    </row>
    <row r="837" spans="5:8">
      <c r="E837" s="583"/>
      <c r="F837" s="544"/>
      <c r="G837" s="544"/>
      <c r="H837" s="544"/>
    </row>
    <row r="838" spans="5:8">
      <c r="E838" s="583"/>
      <c r="F838" s="544"/>
      <c r="G838" s="544"/>
      <c r="H838" s="544"/>
    </row>
    <row r="839" spans="5:8">
      <c r="E839" s="583"/>
      <c r="F839" s="544"/>
      <c r="G839" s="544"/>
      <c r="H839" s="544"/>
    </row>
    <row r="840" spans="5:8">
      <c r="E840" s="583"/>
      <c r="F840" s="544"/>
      <c r="G840" s="544"/>
      <c r="H840" s="544"/>
    </row>
    <row r="841" spans="5:8">
      <c r="E841" s="583"/>
      <c r="F841" s="544"/>
      <c r="G841" s="544"/>
      <c r="H841" s="544"/>
    </row>
    <row r="842" spans="5:8">
      <c r="E842" s="583"/>
      <c r="F842" s="544"/>
      <c r="G842" s="544"/>
      <c r="H842" s="544"/>
    </row>
    <row r="843" spans="5:8">
      <c r="E843" s="583"/>
      <c r="F843" s="544"/>
      <c r="G843" s="544"/>
      <c r="H843" s="544"/>
    </row>
    <row r="844" spans="5:8">
      <c r="E844" s="583"/>
      <c r="F844" s="544"/>
      <c r="G844" s="544"/>
      <c r="H844" s="544"/>
    </row>
    <row r="845" spans="5:8">
      <c r="E845" s="583"/>
      <c r="F845" s="544"/>
      <c r="G845" s="544"/>
      <c r="H845" s="544"/>
    </row>
    <row r="846" spans="5:8">
      <c r="E846" s="583"/>
      <c r="F846" s="544"/>
      <c r="G846" s="544"/>
      <c r="H846" s="544"/>
    </row>
    <row r="847" spans="5:8">
      <c r="E847" s="583"/>
      <c r="F847" s="544"/>
      <c r="G847" s="544"/>
      <c r="H847" s="544"/>
    </row>
    <row r="848" spans="5:8">
      <c r="E848" s="583"/>
      <c r="F848" s="544"/>
      <c r="G848" s="544"/>
      <c r="H848" s="544"/>
    </row>
    <row r="849" spans="5:8">
      <c r="E849" s="583"/>
      <c r="F849" s="544"/>
      <c r="G849" s="544"/>
      <c r="H849" s="544"/>
    </row>
    <row r="850" spans="5:8">
      <c r="E850" s="583"/>
      <c r="F850" s="544"/>
      <c r="G850" s="544"/>
      <c r="H850" s="544"/>
    </row>
    <row r="851" spans="5:8">
      <c r="E851" s="583"/>
      <c r="F851" s="544"/>
      <c r="G851" s="544"/>
      <c r="H851" s="544"/>
    </row>
    <row r="852" spans="5:8">
      <c r="E852" s="583"/>
      <c r="F852" s="544"/>
      <c r="G852" s="544"/>
      <c r="H852" s="544"/>
    </row>
    <row r="853" spans="5:8">
      <c r="E853" s="583"/>
      <c r="F853" s="544"/>
      <c r="G853" s="544"/>
      <c r="H853" s="544"/>
    </row>
    <row r="854" spans="5:8">
      <c r="E854" s="583"/>
      <c r="F854" s="544"/>
      <c r="G854" s="544"/>
      <c r="H854" s="544"/>
    </row>
    <row r="855" spans="5:8">
      <c r="E855" s="583"/>
      <c r="F855" s="544"/>
      <c r="G855" s="544"/>
      <c r="H855" s="544"/>
    </row>
    <row r="856" spans="5:8">
      <c r="E856" s="583"/>
      <c r="F856" s="544"/>
      <c r="G856" s="544"/>
      <c r="H856" s="544"/>
    </row>
    <row r="857" spans="5:8">
      <c r="E857" s="583"/>
      <c r="F857" s="544"/>
      <c r="G857" s="544"/>
      <c r="H857" s="544"/>
    </row>
    <row r="858" spans="5:8">
      <c r="E858" s="583"/>
      <c r="F858" s="544"/>
      <c r="G858" s="544"/>
      <c r="H858" s="544"/>
    </row>
    <row r="859" spans="5:8">
      <c r="E859" s="583"/>
      <c r="F859" s="544"/>
      <c r="G859" s="544"/>
      <c r="H859" s="544"/>
    </row>
    <row r="860" spans="5:8">
      <c r="E860" s="583"/>
      <c r="F860" s="544"/>
      <c r="G860" s="544"/>
      <c r="H860" s="544"/>
    </row>
    <row r="861" spans="5:8">
      <c r="E861" s="583"/>
      <c r="F861" s="544"/>
      <c r="G861" s="544"/>
      <c r="H861" s="544"/>
    </row>
    <row r="862" spans="5:8">
      <c r="E862" s="583"/>
      <c r="F862" s="544"/>
      <c r="G862" s="544"/>
      <c r="H862" s="544"/>
    </row>
    <row r="863" spans="5:8">
      <c r="E863" s="583"/>
      <c r="F863" s="544"/>
      <c r="G863" s="544"/>
      <c r="H863" s="544"/>
    </row>
    <row r="864" spans="5:8">
      <c r="E864" s="583"/>
      <c r="F864" s="544"/>
      <c r="G864" s="544"/>
      <c r="H864" s="544"/>
    </row>
    <row r="865" spans="5:8">
      <c r="E865" s="583"/>
      <c r="F865" s="544"/>
      <c r="G865" s="544"/>
      <c r="H865" s="544"/>
    </row>
    <row r="866" spans="5:8">
      <c r="E866" s="583"/>
      <c r="F866" s="544"/>
      <c r="G866" s="544"/>
      <c r="H866" s="544"/>
    </row>
    <row r="867" spans="5:8">
      <c r="E867" s="583"/>
      <c r="F867" s="544"/>
      <c r="G867" s="544"/>
      <c r="H867" s="544"/>
    </row>
    <row r="868" spans="5:8">
      <c r="E868" s="583"/>
      <c r="F868" s="544"/>
      <c r="G868" s="544"/>
      <c r="H868" s="544"/>
    </row>
    <row r="869" spans="5:8">
      <c r="E869" s="583"/>
      <c r="F869" s="544"/>
      <c r="G869" s="544"/>
      <c r="H869" s="544"/>
    </row>
    <row r="870" spans="5:8">
      <c r="E870" s="583"/>
      <c r="F870" s="544"/>
      <c r="G870" s="544"/>
      <c r="H870" s="544"/>
    </row>
    <row r="871" spans="5:8">
      <c r="E871" s="583"/>
      <c r="F871" s="544"/>
      <c r="G871" s="544"/>
      <c r="H871" s="544"/>
    </row>
    <row r="872" spans="5:8">
      <c r="E872" s="583"/>
      <c r="F872" s="544"/>
      <c r="G872" s="544"/>
      <c r="H872" s="544"/>
    </row>
    <row r="873" spans="5:8">
      <c r="E873" s="583"/>
      <c r="F873" s="544"/>
      <c r="G873" s="544"/>
      <c r="H873" s="544"/>
    </row>
    <row r="874" spans="5:8">
      <c r="E874" s="583"/>
      <c r="F874" s="544"/>
      <c r="G874" s="544"/>
      <c r="H874" s="544"/>
    </row>
    <row r="875" spans="5:8">
      <c r="E875" s="583"/>
      <c r="F875" s="544"/>
      <c r="G875" s="544"/>
      <c r="H875" s="544"/>
    </row>
    <row r="876" spans="5:8">
      <c r="E876" s="583"/>
      <c r="F876" s="544"/>
      <c r="G876" s="544"/>
      <c r="H876" s="544"/>
    </row>
    <row r="877" spans="5:8">
      <c r="E877" s="583"/>
      <c r="F877" s="544"/>
      <c r="G877" s="544"/>
      <c r="H877" s="544"/>
    </row>
    <row r="878" spans="5:8">
      <c r="E878" s="583"/>
      <c r="F878" s="544"/>
      <c r="G878" s="544"/>
      <c r="H878" s="544"/>
    </row>
    <row r="879" spans="5:8">
      <c r="E879" s="583"/>
      <c r="F879" s="544"/>
      <c r="G879" s="544"/>
      <c r="H879" s="544"/>
    </row>
    <row r="880" spans="5:8">
      <c r="E880" s="583"/>
      <c r="F880" s="544"/>
      <c r="G880" s="544"/>
      <c r="H880" s="544"/>
    </row>
    <row r="881" spans="5:8">
      <c r="E881" s="583"/>
      <c r="F881" s="544"/>
      <c r="G881" s="544"/>
      <c r="H881" s="544"/>
    </row>
    <row r="882" spans="5:8">
      <c r="E882" s="583"/>
      <c r="F882" s="544"/>
      <c r="G882" s="544"/>
      <c r="H882" s="544"/>
    </row>
    <row r="883" spans="5:8">
      <c r="E883" s="583"/>
      <c r="F883" s="544"/>
      <c r="G883" s="544"/>
      <c r="H883" s="544"/>
    </row>
    <row r="884" spans="5:8">
      <c r="E884" s="583"/>
      <c r="F884" s="544"/>
      <c r="G884" s="544"/>
      <c r="H884" s="544"/>
    </row>
    <row r="885" spans="5:8">
      <c r="E885" s="583"/>
      <c r="F885" s="544"/>
      <c r="G885" s="544"/>
      <c r="H885" s="544"/>
    </row>
    <row r="886" spans="5:8">
      <c r="E886" s="583"/>
      <c r="F886" s="544"/>
      <c r="G886" s="544"/>
      <c r="H886" s="544"/>
    </row>
    <row r="887" spans="5:8">
      <c r="E887" s="583"/>
      <c r="F887" s="544"/>
      <c r="G887" s="544"/>
      <c r="H887" s="544"/>
    </row>
    <row r="888" spans="5:8">
      <c r="E888" s="583"/>
      <c r="F888" s="544"/>
      <c r="G888" s="544"/>
      <c r="H888" s="544"/>
    </row>
    <row r="889" spans="5:8">
      <c r="E889" s="583"/>
      <c r="F889" s="544"/>
      <c r="G889" s="544"/>
      <c r="H889" s="544"/>
    </row>
    <row r="890" spans="5:8">
      <c r="E890" s="583"/>
      <c r="F890" s="544"/>
      <c r="G890" s="544"/>
      <c r="H890" s="544"/>
    </row>
    <row r="891" spans="5:8">
      <c r="E891" s="583"/>
      <c r="F891" s="544"/>
      <c r="G891" s="544"/>
      <c r="H891" s="544"/>
    </row>
    <row r="892" spans="5:8">
      <c r="E892" s="583"/>
      <c r="F892" s="544"/>
      <c r="G892" s="544"/>
      <c r="H892" s="544"/>
    </row>
    <row r="893" spans="5:8">
      <c r="E893" s="583"/>
      <c r="F893" s="544"/>
      <c r="G893" s="544"/>
      <c r="H893" s="544"/>
    </row>
    <row r="894" spans="5:8">
      <c r="E894" s="583"/>
      <c r="F894" s="544"/>
      <c r="G894" s="544"/>
      <c r="H894" s="544"/>
    </row>
    <row r="895" spans="5:8">
      <c r="E895" s="583"/>
      <c r="F895" s="544"/>
      <c r="G895" s="544"/>
      <c r="H895" s="544"/>
    </row>
    <row r="896" spans="5:8">
      <c r="E896" s="583"/>
      <c r="F896" s="544"/>
      <c r="G896" s="544"/>
      <c r="H896" s="544"/>
    </row>
    <row r="897" spans="5:8">
      <c r="E897" s="583"/>
      <c r="F897" s="544"/>
      <c r="G897" s="544"/>
      <c r="H897" s="544"/>
    </row>
    <row r="898" spans="5:8">
      <c r="E898" s="583"/>
      <c r="F898" s="544"/>
      <c r="G898" s="544"/>
      <c r="H898" s="544"/>
    </row>
    <row r="899" spans="5:8">
      <c r="E899" s="583"/>
      <c r="F899" s="544"/>
      <c r="G899" s="544"/>
      <c r="H899" s="544"/>
    </row>
    <row r="900" spans="5:8">
      <c r="E900" s="583"/>
      <c r="F900" s="544"/>
      <c r="G900" s="544"/>
      <c r="H900" s="544"/>
    </row>
    <row r="901" spans="5:8">
      <c r="E901" s="583"/>
      <c r="F901" s="544"/>
      <c r="G901" s="544"/>
      <c r="H901" s="544"/>
    </row>
    <row r="902" spans="5:8">
      <c r="E902" s="583"/>
      <c r="F902" s="544"/>
      <c r="G902" s="544"/>
      <c r="H902" s="544"/>
    </row>
    <row r="903" spans="5:8">
      <c r="E903" s="583"/>
      <c r="F903" s="544"/>
      <c r="G903" s="544"/>
      <c r="H903" s="544"/>
    </row>
    <row r="904" spans="5:8">
      <c r="E904" s="583"/>
      <c r="F904" s="544"/>
      <c r="G904" s="544"/>
      <c r="H904" s="544"/>
    </row>
    <row r="905" spans="5:8">
      <c r="E905" s="583"/>
      <c r="F905" s="544"/>
      <c r="G905" s="544"/>
      <c r="H905" s="544"/>
    </row>
    <row r="906" spans="5:8">
      <c r="E906" s="583"/>
      <c r="F906" s="544"/>
      <c r="G906" s="544"/>
      <c r="H906" s="544"/>
    </row>
    <row r="907" spans="5:8">
      <c r="E907" s="583"/>
      <c r="F907" s="544"/>
      <c r="G907" s="544"/>
      <c r="H907" s="544"/>
    </row>
    <row r="908" spans="5:8">
      <c r="E908" s="583"/>
      <c r="F908" s="544"/>
      <c r="G908" s="544"/>
      <c r="H908" s="544"/>
    </row>
    <row r="909" spans="5:8">
      <c r="E909" s="583"/>
      <c r="F909" s="544"/>
      <c r="G909" s="544"/>
      <c r="H909" s="544"/>
    </row>
    <row r="910" spans="5:8">
      <c r="E910" s="583"/>
      <c r="F910" s="544"/>
      <c r="G910" s="544"/>
      <c r="H910" s="544"/>
    </row>
    <row r="911" spans="5:8">
      <c r="E911" s="583"/>
      <c r="F911" s="544"/>
      <c r="G911" s="544"/>
      <c r="H911" s="544"/>
    </row>
    <row r="912" spans="5:8">
      <c r="E912" s="583"/>
      <c r="F912" s="544"/>
      <c r="G912" s="544"/>
      <c r="H912" s="544"/>
    </row>
    <row r="913" spans="5:8">
      <c r="E913" s="583"/>
      <c r="F913" s="544"/>
      <c r="G913" s="544"/>
      <c r="H913" s="544"/>
    </row>
    <row r="914" spans="5:8">
      <c r="E914" s="583"/>
      <c r="F914" s="544"/>
      <c r="G914" s="544"/>
      <c r="H914" s="544"/>
    </row>
    <row r="915" spans="5:8">
      <c r="E915" s="583"/>
      <c r="F915" s="544"/>
      <c r="G915" s="544"/>
      <c r="H915" s="544"/>
    </row>
    <row r="916" spans="5:8">
      <c r="E916" s="583"/>
      <c r="F916" s="544"/>
      <c r="G916" s="544"/>
      <c r="H916" s="544"/>
    </row>
    <row r="917" spans="5:8">
      <c r="E917" s="583"/>
      <c r="F917" s="544"/>
      <c r="G917" s="544"/>
      <c r="H917" s="544"/>
    </row>
    <row r="918" spans="5:8">
      <c r="E918" s="583"/>
      <c r="F918" s="544"/>
      <c r="G918" s="544"/>
      <c r="H918" s="544"/>
    </row>
    <row r="919" spans="5:8">
      <c r="E919" s="583"/>
      <c r="F919" s="544"/>
      <c r="G919" s="544"/>
      <c r="H919" s="544"/>
    </row>
    <row r="920" spans="5:8">
      <c r="E920" s="583"/>
      <c r="F920" s="544"/>
      <c r="G920" s="544"/>
      <c r="H920" s="544"/>
    </row>
    <row r="921" spans="5:8">
      <c r="E921" s="583"/>
      <c r="F921" s="544"/>
      <c r="G921" s="544"/>
      <c r="H921" s="544"/>
    </row>
    <row r="922" spans="5:8">
      <c r="E922" s="583"/>
      <c r="F922" s="544"/>
      <c r="G922" s="544"/>
      <c r="H922" s="544"/>
    </row>
    <row r="923" spans="5:8">
      <c r="E923" s="583"/>
      <c r="F923" s="544"/>
      <c r="G923" s="544"/>
      <c r="H923" s="544"/>
    </row>
    <row r="924" spans="5:8">
      <c r="E924" s="583"/>
      <c r="F924" s="544"/>
      <c r="G924" s="544"/>
      <c r="H924" s="544"/>
    </row>
    <row r="925" spans="5:8">
      <c r="E925" s="583"/>
      <c r="F925" s="544"/>
      <c r="G925" s="544"/>
      <c r="H925" s="544"/>
    </row>
    <row r="926" spans="5:8">
      <c r="E926" s="583"/>
      <c r="F926" s="544"/>
      <c r="G926" s="544"/>
      <c r="H926" s="544"/>
    </row>
    <row r="927" spans="5:8">
      <c r="E927" s="583"/>
      <c r="F927" s="544"/>
      <c r="G927" s="544"/>
      <c r="H927" s="544"/>
    </row>
    <row r="928" spans="5:8">
      <c r="E928" s="583"/>
      <c r="F928" s="544"/>
      <c r="G928" s="544"/>
      <c r="H928" s="544"/>
    </row>
    <row r="929" spans="5:8">
      <c r="E929" s="583"/>
      <c r="F929" s="544"/>
      <c r="G929" s="544"/>
      <c r="H929" s="544"/>
    </row>
    <row r="930" spans="5:8">
      <c r="E930" s="583"/>
      <c r="F930" s="544"/>
      <c r="G930" s="544"/>
      <c r="H930" s="544"/>
    </row>
    <row r="931" spans="5:8">
      <c r="E931" s="583"/>
      <c r="F931" s="544"/>
      <c r="G931" s="544"/>
      <c r="H931" s="544"/>
    </row>
    <row r="932" spans="5:8">
      <c r="E932" s="583"/>
      <c r="F932" s="544"/>
      <c r="G932" s="544"/>
      <c r="H932" s="544"/>
    </row>
    <row r="933" spans="5:8">
      <c r="E933" s="583"/>
      <c r="F933" s="544"/>
      <c r="G933" s="544"/>
      <c r="H933" s="544"/>
    </row>
    <row r="934" spans="5:8">
      <c r="E934" s="583"/>
      <c r="F934" s="544"/>
      <c r="G934" s="544"/>
      <c r="H934" s="544"/>
    </row>
    <row r="935" spans="5:8">
      <c r="E935" s="583"/>
      <c r="F935" s="544"/>
      <c r="G935" s="544"/>
      <c r="H935" s="544"/>
    </row>
    <row r="936" spans="5:8">
      <c r="E936" s="583"/>
      <c r="F936" s="544"/>
      <c r="G936" s="544"/>
      <c r="H936" s="544"/>
    </row>
    <row r="937" spans="5:8">
      <c r="E937" s="583"/>
      <c r="F937" s="544"/>
      <c r="G937" s="544"/>
      <c r="H937" s="544"/>
    </row>
    <row r="938" spans="5:8">
      <c r="E938" s="583"/>
      <c r="F938" s="544"/>
      <c r="G938" s="544"/>
      <c r="H938" s="544"/>
    </row>
    <row r="939" spans="5:8">
      <c r="E939" s="583"/>
      <c r="F939" s="544"/>
      <c r="G939" s="544"/>
      <c r="H939" s="544"/>
    </row>
    <row r="940" spans="5:8">
      <c r="E940" s="583"/>
      <c r="F940" s="544"/>
      <c r="G940" s="544"/>
      <c r="H940" s="544"/>
    </row>
    <row r="941" spans="5:8">
      <c r="E941" s="583"/>
      <c r="F941" s="544"/>
      <c r="G941" s="544"/>
      <c r="H941" s="544"/>
    </row>
    <row r="942" spans="5:8">
      <c r="E942" s="583"/>
      <c r="F942" s="544"/>
      <c r="G942" s="544"/>
      <c r="H942" s="544"/>
    </row>
    <row r="943" spans="5:8">
      <c r="E943" s="583"/>
      <c r="F943" s="544"/>
      <c r="G943" s="544"/>
      <c r="H943" s="544"/>
    </row>
    <row r="944" spans="5:8">
      <c r="E944" s="583"/>
      <c r="F944" s="544"/>
      <c r="G944" s="544"/>
      <c r="H944" s="544"/>
    </row>
    <row r="945" spans="5:8">
      <c r="E945" s="583"/>
      <c r="F945" s="544"/>
      <c r="G945" s="544"/>
      <c r="H945" s="544"/>
    </row>
    <row r="946" spans="5:8">
      <c r="E946" s="583"/>
      <c r="F946" s="544"/>
      <c r="G946" s="544"/>
      <c r="H946" s="544"/>
    </row>
    <row r="947" spans="5:8">
      <c r="E947" s="583"/>
      <c r="F947" s="544"/>
      <c r="G947" s="544"/>
      <c r="H947" s="544"/>
    </row>
    <row r="948" spans="5:8">
      <c r="E948" s="583"/>
      <c r="F948" s="544"/>
      <c r="G948" s="544"/>
      <c r="H948" s="544"/>
    </row>
    <row r="949" spans="5:8">
      <c r="E949" s="583"/>
      <c r="F949" s="544"/>
      <c r="G949" s="544"/>
      <c r="H949" s="544"/>
    </row>
    <row r="950" spans="5:8">
      <c r="E950" s="583"/>
      <c r="F950" s="544"/>
      <c r="G950" s="544"/>
      <c r="H950" s="544"/>
    </row>
    <row r="951" spans="5:8">
      <c r="E951" s="583"/>
      <c r="F951" s="544"/>
      <c r="G951" s="544"/>
      <c r="H951" s="544"/>
    </row>
    <row r="952" spans="5:8">
      <c r="E952" s="583"/>
      <c r="F952" s="544"/>
      <c r="G952" s="544"/>
      <c r="H952" s="544"/>
    </row>
    <row r="953" spans="5:8">
      <c r="E953" s="583"/>
      <c r="F953" s="544"/>
      <c r="G953" s="544"/>
      <c r="H953" s="544"/>
    </row>
    <row r="954" spans="5:8">
      <c r="E954" s="583"/>
      <c r="F954" s="544"/>
      <c r="G954" s="544"/>
      <c r="H954" s="544"/>
    </row>
    <row r="955" spans="5:8">
      <c r="E955" s="583"/>
      <c r="F955" s="544"/>
      <c r="G955" s="544"/>
      <c r="H955" s="544"/>
    </row>
    <row r="956" spans="5:8">
      <c r="E956" s="583"/>
      <c r="F956" s="544"/>
      <c r="G956" s="544"/>
      <c r="H956" s="544"/>
    </row>
    <row r="957" spans="5:8">
      <c r="E957" s="583"/>
      <c r="F957" s="544"/>
      <c r="G957" s="544"/>
      <c r="H957" s="544"/>
    </row>
    <row r="958" spans="5:8">
      <c r="E958" s="583"/>
      <c r="F958" s="544"/>
      <c r="G958" s="544"/>
      <c r="H958" s="544"/>
    </row>
    <row r="959" spans="5:8">
      <c r="E959" s="583"/>
      <c r="F959" s="544"/>
      <c r="G959" s="544"/>
      <c r="H959" s="544"/>
    </row>
    <row r="960" spans="5:8">
      <c r="E960" s="583"/>
      <c r="F960" s="544"/>
      <c r="G960" s="544"/>
      <c r="H960" s="544"/>
    </row>
    <row r="961" spans="5:8">
      <c r="E961" s="583"/>
      <c r="F961" s="544"/>
      <c r="G961" s="544"/>
      <c r="H961" s="544"/>
    </row>
    <row r="962" spans="5:8">
      <c r="E962" s="583"/>
      <c r="F962" s="544"/>
      <c r="G962" s="544"/>
      <c r="H962" s="544"/>
    </row>
    <row r="963" spans="5:8">
      <c r="E963" s="583"/>
      <c r="F963" s="544"/>
      <c r="G963" s="544"/>
      <c r="H963" s="544"/>
    </row>
    <row r="964" spans="5:8">
      <c r="E964" s="583"/>
      <c r="F964" s="544"/>
      <c r="G964" s="544"/>
      <c r="H964" s="544"/>
    </row>
    <row r="965" spans="5:8">
      <c r="E965" s="583"/>
      <c r="F965" s="544"/>
      <c r="G965" s="544"/>
      <c r="H965" s="544"/>
    </row>
    <row r="966" spans="5:8">
      <c r="E966" s="583"/>
      <c r="F966" s="544"/>
      <c r="G966" s="544"/>
      <c r="H966" s="544"/>
    </row>
    <row r="967" spans="5:8">
      <c r="E967" s="583"/>
      <c r="F967" s="544"/>
      <c r="G967" s="544"/>
      <c r="H967" s="544"/>
    </row>
    <row r="968" spans="5:8">
      <c r="E968" s="583"/>
      <c r="F968" s="544"/>
      <c r="G968" s="544"/>
      <c r="H968" s="544"/>
    </row>
    <row r="969" spans="5:8">
      <c r="E969" s="583"/>
      <c r="F969" s="544"/>
      <c r="G969" s="544"/>
      <c r="H969" s="544"/>
    </row>
    <row r="970" spans="5:8">
      <c r="E970" s="583"/>
      <c r="F970" s="544"/>
      <c r="G970" s="544"/>
      <c r="H970" s="544"/>
    </row>
    <row r="971" spans="5:8">
      <c r="E971" s="583"/>
      <c r="F971" s="544"/>
      <c r="G971" s="544"/>
      <c r="H971" s="544"/>
    </row>
    <row r="972" spans="5:8">
      <c r="E972" s="583"/>
      <c r="F972" s="544"/>
      <c r="G972" s="544"/>
      <c r="H972" s="544"/>
    </row>
    <row r="973" spans="5:8">
      <c r="E973" s="583"/>
      <c r="F973" s="544"/>
      <c r="G973" s="544"/>
      <c r="H973" s="544"/>
    </row>
    <row r="974" spans="5:8">
      <c r="E974" s="583"/>
      <c r="F974" s="544"/>
      <c r="G974" s="544"/>
      <c r="H974" s="544"/>
    </row>
    <row r="975" spans="5:8">
      <c r="E975" s="583"/>
      <c r="F975" s="544"/>
      <c r="G975" s="544"/>
      <c r="H975" s="544"/>
    </row>
    <row r="976" spans="5:8">
      <c r="E976" s="583"/>
      <c r="F976" s="544"/>
      <c r="G976" s="544"/>
      <c r="H976" s="544"/>
    </row>
    <row r="977" spans="5:8">
      <c r="E977" s="583"/>
      <c r="F977" s="544"/>
      <c r="G977" s="544"/>
      <c r="H977" s="544"/>
    </row>
    <row r="978" spans="5:8">
      <c r="E978" s="583"/>
      <c r="F978" s="544"/>
      <c r="G978" s="544"/>
      <c r="H978" s="544"/>
    </row>
    <row r="979" spans="5:8">
      <c r="E979" s="583"/>
      <c r="F979" s="544"/>
      <c r="G979" s="544"/>
      <c r="H979" s="544"/>
    </row>
    <row r="980" spans="5:8">
      <c r="E980" s="583"/>
      <c r="F980" s="544"/>
      <c r="G980" s="544"/>
      <c r="H980" s="544"/>
    </row>
    <row r="981" spans="5:8">
      <c r="E981" s="583"/>
      <c r="F981" s="544"/>
      <c r="G981" s="544"/>
      <c r="H981" s="544"/>
    </row>
    <row r="982" spans="5:8">
      <c r="E982" s="583"/>
      <c r="F982" s="544"/>
      <c r="G982" s="544"/>
      <c r="H982" s="544"/>
    </row>
    <row r="983" spans="5:8">
      <c r="E983" s="583"/>
      <c r="F983" s="544"/>
      <c r="G983" s="544"/>
      <c r="H983" s="544"/>
    </row>
    <row r="984" spans="5:8">
      <c r="E984" s="583"/>
      <c r="F984" s="544"/>
      <c r="G984" s="544"/>
      <c r="H984" s="544"/>
    </row>
    <row r="985" spans="5:8">
      <c r="E985" s="583"/>
      <c r="F985" s="544"/>
      <c r="G985" s="544"/>
      <c r="H985" s="544"/>
    </row>
    <row r="986" spans="5:8">
      <c r="E986" s="583"/>
      <c r="F986" s="544"/>
      <c r="G986" s="544"/>
      <c r="H986" s="544"/>
    </row>
    <row r="987" spans="5:8">
      <c r="E987" s="583"/>
      <c r="F987" s="544"/>
      <c r="G987" s="544"/>
      <c r="H987" s="544"/>
    </row>
    <row r="988" spans="5:8">
      <c r="E988" s="583"/>
      <c r="F988" s="544"/>
      <c r="G988" s="544"/>
      <c r="H988" s="544"/>
    </row>
    <row r="989" spans="5:8">
      <c r="E989" s="583"/>
      <c r="F989" s="544"/>
      <c r="G989" s="544"/>
      <c r="H989" s="544"/>
    </row>
    <row r="990" spans="5:8">
      <c r="E990" s="583"/>
      <c r="F990" s="544"/>
      <c r="G990" s="544"/>
      <c r="H990" s="544"/>
    </row>
    <row r="991" spans="5:8">
      <c r="E991" s="583"/>
      <c r="F991" s="544"/>
      <c r="G991" s="544"/>
      <c r="H991" s="544"/>
    </row>
    <row r="992" spans="5:8">
      <c r="E992" s="583"/>
      <c r="F992" s="544"/>
      <c r="G992" s="544"/>
      <c r="H992" s="544"/>
    </row>
    <row r="993" spans="5:8">
      <c r="E993" s="583"/>
      <c r="F993" s="544"/>
      <c r="G993" s="544"/>
      <c r="H993" s="544"/>
    </row>
    <row r="994" spans="5:8">
      <c r="E994" s="583"/>
      <c r="F994" s="544"/>
      <c r="G994" s="544"/>
      <c r="H994" s="544"/>
    </row>
    <row r="995" spans="5:8">
      <c r="E995" s="583"/>
      <c r="F995" s="544"/>
      <c r="G995" s="544"/>
      <c r="H995" s="544"/>
    </row>
    <row r="996" spans="5:8">
      <c r="E996" s="583"/>
      <c r="F996" s="544"/>
      <c r="G996" s="544"/>
      <c r="H996" s="544"/>
    </row>
    <row r="997" spans="5:8">
      <c r="E997" s="583"/>
      <c r="F997" s="544"/>
      <c r="G997" s="544"/>
      <c r="H997" s="544"/>
    </row>
    <row r="998" spans="5:8">
      <c r="E998" s="583"/>
      <c r="F998" s="544"/>
      <c r="G998" s="544"/>
      <c r="H998" s="544"/>
    </row>
    <row r="999" spans="5:8">
      <c r="E999" s="583"/>
      <c r="F999" s="544"/>
      <c r="G999" s="544"/>
      <c r="H999" s="544"/>
    </row>
    <row r="1000" spans="5:8">
      <c r="E1000" s="583"/>
      <c r="F1000" s="544"/>
      <c r="G1000" s="544"/>
      <c r="H1000" s="544"/>
    </row>
    <row r="1001" spans="5:8">
      <c r="E1001" s="583"/>
      <c r="F1001" s="544"/>
      <c r="G1001" s="544"/>
      <c r="H1001" s="544"/>
    </row>
    <row r="1002" spans="5:8">
      <c r="E1002" s="583"/>
      <c r="F1002" s="544"/>
      <c r="G1002" s="544"/>
      <c r="H1002" s="544"/>
    </row>
    <row r="1003" spans="5:8">
      <c r="E1003" s="583"/>
      <c r="F1003" s="544"/>
      <c r="G1003" s="544"/>
      <c r="H1003" s="544"/>
    </row>
    <row r="1004" spans="5:8">
      <c r="E1004" s="583"/>
      <c r="F1004" s="544"/>
      <c r="G1004" s="544"/>
      <c r="H1004" s="544"/>
    </row>
    <row r="1005" spans="5:8">
      <c r="E1005" s="583"/>
      <c r="F1005" s="544"/>
      <c r="G1005" s="544"/>
      <c r="H1005" s="544"/>
    </row>
    <row r="1006" spans="5:8">
      <c r="E1006" s="583"/>
      <c r="F1006" s="544"/>
      <c r="G1006" s="544"/>
      <c r="H1006" s="544"/>
    </row>
    <row r="1007" spans="5:8">
      <c r="E1007" s="583"/>
      <c r="F1007" s="544"/>
      <c r="G1007" s="544"/>
      <c r="H1007" s="544"/>
    </row>
    <row r="1008" spans="5:8">
      <c r="E1008" s="583"/>
      <c r="F1008" s="544"/>
      <c r="G1008" s="544"/>
      <c r="H1008" s="544"/>
    </row>
    <row r="1009" spans="5:8">
      <c r="E1009" s="583"/>
      <c r="F1009" s="544"/>
      <c r="G1009" s="544"/>
      <c r="H1009" s="544"/>
    </row>
    <row r="1010" spans="5:8">
      <c r="E1010" s="583"/>
      <c r="F1010" s="544"/>
      <c r="G1010" s="544"/>
      <c r="H1010" s="544"/>
    </row>
    <row r="1011" spans="5:8">
      <c r="E1011" s="583"/>
      <c r="F1011" s="544"/>
      <c r="G1011" s="544"/>
      <c r="H1011" s="544"/>
    </row>
    <row r="1012" spans="5:8">
      <c r="E1012" s="583"/>
      <c r="F1012" s="544"/>
      <c r="G1012" s="544"/>
      <c r="H1012" s="544"/>
    </row>
    <row r="1013" spans="5:8">
      <c r="E1013" s="583"/>
      <c r="F1013" s="544"/>
      <c r="G1013" s="544"/>
      <c r="H1013" s="544"/>
    </row>
    <row r="1014" spans="5:8">
      <c r="E1014" s="583"/>
      <c r="F1014" s="544"/>
      <c r="G1014" s="544"/>
      <c r="H1014" s="544"/>
    </row>
    <row r="1015" spans="5:8">
      <c r="E1015" s="583"/>
      <c r="F1015" s="544"/>
      <c r="G1015" s="544"/>
      <c r="H1015" s="544"/>
    </row>
    <row r="1016" spans="5:8">
      <c r="E1016" s="583"/>
      <c r="F1016" s="544"/>
      <c r="G1016" s="544"/>
      <c r="H1016" s="544"/>
    </row>
    <row r="1017" spans="5:8">
      <c r="E1017" s="583"/>
      <c r="F1017" s="544"/>
      <c r="G1017" s="544"/>
      <c r="H1017" s="544"/>
    </row>
    <row r="1018" spans="5:8">
      <c r="E1018" s="583"/>
      <c r="F1018" s="544"/>
      <c r="G1018" s="544"/>
      <c r="H1018" s="544"/>
    </row>
    <row r="1019" spans="5:8">
      <c r="E1019" s="583"/>
      <c r="F1019" s="544"/>
      <c r="G1019" s="544"/>
      <c r="H1019" s="544"/>
    </row>
    <row r="1020" spans="5:8">
      <c r="E1020" s="583"/>
      <c r="F1020" s="544"/>
      <c r="G1020" s="544"/>
      <c r="H1020" s="544"/>
    </row>
    <row r="1021" spans="5:8">
      <c r="E1021" s="583"/>
      <c r="F1021" s="544"/>
      <c r="G1021" s="544"/>
      <c r="H1021" s="544"/>
    </row>
    <row r="1022" spans="5:8">
      <c r="E1022" s="583"/>
      <c r="F1022" s="544"/>
      <c r="G1022" s="544"/>
      <c r="H1022" s="544"/>
    </row>
    <row r="1023" spans="5:8">
      <c r="E1023" s="583"/>
      <c r="F1023" s="544"/>
      <c r="G1023" s="544"/>
      <c r="H1023" s="544"/>
    </row>
    <row r="1024" spans="5:8">
      <c r="E1024" s="583"/>
      <c r="F1024" s="544"/>
      <c r="G1024" s="544"/>
      <c r="H1024" s="544"/>
    </row>
    <row r="1025" spans="5:8">
      <c r="E1025" s="583"/>
      <c r="F1025" s="544"/>
      <c r="G1025" s="544"/>
      <c r="H1025" s="544"/>
    </row>
    <row r="1026" spans="5:8">
      <c r="E1026" s="583"/>
      <c r="F1026" s="544"/>
      <c r="G1026" s="544"/>
      <c r="H1026" s="544"/>
    </row>
    <row r="1027" spans="5:8">
      <c r="E1027" s="583"/>
      <c r="F1027" s="544"/>
      <c r="G1027" s="544"/>
      <c r="H1027" s="544"/>
    </row>
    <row r="1028" spans="5:8">
      <c r="E1028" s="583"/>
      <c r="F1028" s="544"/>
      <c r="G1028" s="544"/>
      <c r="H1028" s="544"/>
    </row>
    <row r="1029" spans="5:8">
      <c r="E1029" s="583"/>
      <c r="F1029" s="544"/>
      <c r="G1029" s="544"/>
      <c r="H1029" s="544"/>
    </row>
    <row r="1030" spans="5:8">
      <c r="E1030" s="583"/>
      <c r="F1030" s="544"/>
      <c r="G1030" s="544"/>
      <c r="H1030" s="544"/>
    </row>
    <row r="1031" spans="5:8">
      <c r="E1031" s="583"/>
      <c r="F1031" s="544"/>
      <c r="G1031" s="544"/>
      <c r="H1031" s="544"/>
    </row>
    <row r="1032" spans="5:8">
      <c r="E1032" s="583"/>
      <c r="F1032" s="544"/>
      <c r="G1032" s="544"/>
      <c r="H1032" s="544"/>
    </row>
    <row r="1033" spans="5:8">
      <c r="E1033" s="583"/>
      <c r="F1033" s="544"/>
      <c r="G1033" s="544"/>
      <c r="H1033" s="544"/>
    </row>
    <row r="1034" spans="5:8">
      <c r="E1034" s="583"/>
      <c r="F1034" s="544"/>
      <c r="G1034" s="544"/>
      <c r="H1034" s="544"/>
    </row>
    <row r="1035" spans="5:8">
      <c r="E1035" s="583"/>
      <c r="F1035" s="544"/>
      <c r="G1035" s="544"/>
      <c r="H1035" s="544"/>
    </row>
    <row r="1036" spans="5:8">
      <c r="E1036" s="583"/>
      <c r="F1036" s="544"/>
      <c r="G1036" s="544"/>
      <c r="H1036" s="544"/>
    </row>
    <row r="1037" spans="5:8">
      <c r="E1037" s="583"/>
      <c r="F1037" s="544"/>
      <c r="G1037" s="544"/>
      <c r="H1037" s="544"/>
    </row>
    <row r="1038" spans="5:8">
      <c r="E1038" s="583"/>
      <c r="F1038" s="544"/>
      <c r="G1038" s="544"/>
      <c r="H1038" s="544"/>
    </row>
    <row r="1039" spans="5:8">
      <c r="E1039" s="583"/>
      <c r="F1039" s="544"/>
      <c r="G1039" s="544"/>
      <c r="H1039" s="544"/>
    </row>
    <row r="1040" spans="5:8">
      <c r="E1040" s="583"/>
      <c r="F1040" s="544"/>
      <c r="G1040" s="544"/>
      <c r="H1040" s="544"/>
    </row>
    <row r="1041" spans="5:8">
      <c r="E1041" s="583"/>
      <c r="F1041" s="544"/>
      <c r="G1041" s="544"/>
      <c r="H1041" s="544"/>
    </row>
    <row r="1042" spans="5:8">
      <c r="E1042" s="583"/>
      <c r="F1042" s="544"/>
      <c r="G1042" s="544"/>
      <c r="H1042" s="544"/>
    </row>
    <row r="1043" spans="5:8">
      <c r="E1043" s="583"/>
      <c r="F1043" s="544"/>
      <c r="G1043" s="544"/>
      <c r="H1043" s="544"/>
    </row>
    <row r="1044" spans="5:8">
      <c r="E1044" s="583"/>
      <c r="F1044" s="544"/>
      <c r="G1044" s="544"/>
      <c r="H1044" s="544"/>
    </row>
    <row r="1045" spans="5:8">
      <c r="E1045" s="583"/>
      <c r="F1045" s="544"/>
      <c r="G1045" s="544"/>
      <c r="H1045" s="544"/>
    </row>
    <row r="1046" spans="5:8">
      <c r="E1046" s="583"/>
      <c r="F1046" s="544"/>
      <c r="G1046" s="544"/>
      <c r="H1046" s="544"/>
    </row>
    <row r="1047" spans="5:8">
      <c r="E1047" s="583"/>
      <c r="F1047" s="544"/>
      <c r="G1047" s="544"/>
      <c r="H1047" s="544"/>
    </row>
    <row r="1048" spans="5:8">
      <c r="E1048" s="583"/>
      <c r="F1048" s="544"/>
      <c r="G1048" s="544"/>
      <c r="H1048" s="544"/>
    </row>
    <row r="1049" spans="5:8">
      <c r="E1049" s="583"/>
      <c r="F1049" s="544"/>
      <c r="G1049" s="544"/>
      <c r="H1049" s="544"/>
    </row>
    <row r="1050" spans="5:8">
      <c r="E1050" s="583"/>
      <c r="F1050" s="544"/>
      <c r="G1050" s="544"/>
      <c r="H1050" s="544"/>
    </row>
    <row r="1051" spans="5:8">
      <c r="E1051" s="583"/>
      <c r="F1051" s="544"/>
      <c r="G1051" s="544"/>
      <c r="H1051" s="544"/>
    </row>
    <row r="1052" spans="5:8">
      <c r="E1052" s="583"/>
      <c r="F1052" s="544"/>
      <c r="G1052" s="544"/>
      <c r="H1052" s="544"/>
    </row>
    <row r="1053" spans="5:8">
      <c r="E1053" s="583"/>
      <c r="F1053" s="544"/>
      <c r="G1053" s="544"/>
      <c r="H1053" s="544"/>
    </row>
    <row r="1054" spans="5:8">
      <c r="E1054" s="583"/>
      <c r="F1054" s="544"/>
      <c r="G1054" s="544"/>
      <c r="H1054" s="544"/>
    </row>
    <row r="1055" spans="5:8">
      <c r="E1055" s="583"/>
      <c r="F1055" s="544"/>
      <c r="G1055" s="544"/>
      <c r="H1055" s="544"/>
    </row>
    <row r="1056" spans="5:8">
      <c r="E1056" s="583"/>
      <c r="F1056" s="544"/>
      <c r="G1056" s="544"/>
      <c r="H1056" s="544"/>
    </row>
    <row r="1057" spans="5:8">
      <c r="E1057" s="583"/>
      <c r="F1057" s="544"/>
      <c r="G1057" s="544"/>
      <c r="H1057" s="544"/>
    </row>
    <row r="1058" spans="5:8">
      <c r="E1058" s="583"/>
      <c r="F1058" s="544"/>
      <c r="G1058" s="544"/>
      <c r="H1058" s="544"/>
    </row>
    <row r="1059" spans="5:8">
      <c r="E1059" s="583"/>
      <c r="F1059" s="544"/>
      <c r="G1059" s="544"/>
      <c r="H1059" s="544"/>
    </row>
    <row r="1060" spans="5:8">
      <c r="E1060" s="583"/>
      <c r="F1060" s="544"/>
      <c r="G1060" s="544"/>
      <c r="H1060" s="544"/>
    </row>
    <row r="1061" spans="5:8">
      <c r="E1061" s="583"/>
      <c r="F1061" s="544"/>
      <c r="G1061" s="544"/>
      <c r="H1061" s="544"/>
    </row>
    <row r="1062" spans="5:8">
      <c r="E1062" s="583"/>
      <c r="F1062" s="544"/>
      <c r="G1062" s="544"/>
      <c r="H1062" s="544"/>
    </row>
    <row r="1063" spans="5:8">
      <c r="E1063" s="583"/>
      <c r="F1063" s="544"/>
      <c r="G1063" s="544"/>
      <c r="H1063" s="544"/>
    </row>
    <row r="1064" spans="5:8">
      <c r="E1064" s="583"/>
      <c r="F1064" s="544"/>
      <c r="G1064" s="544"/>
      <c r="H1064" s="544"/>
    </row>
    <row r="1065" spans="5:8">
      <c r="E1065" s="583"/>
      <c r="F1065" s="544"/>
      <c r="G1065" s="544"/>
      <c r="H1065" s="544"/>
    </row>
    <row r="1066" spans="5:8">
      <c r="E1066" s="583"/>
      <c r="F1066" s="544"/>
      <c r="G1066" s="544"/>
      <c r="H1066" s="544"/>
    </row>
    <row r="1067" spans="5:8">
      <c r="E1067" s="583"/>
      <c r="F1067" s="544"/>
      <c r="G1067" s="544"/>
      <c r="H1067" s="544"/>
    </row>
    <row r="1068" spans="5:8">
      <c r="E1068" s="583"/>
      <c r="F1068" s="544"/>
      <c r="G1068" s="544"/>
      <c r="H1068" s="544"/>
    </row>
    <row r="1069" spans="5:8">
      <c r="E1069" s="583"/>
      <c r="F1069" s="544"/>
      <c r="G1069" s="544"/>
      <c r="H1069" s="544"/>
    </row>
    <row r="1070" spans="5:8">
      <c r="E1070" s="583"/>
      <c r="F1070" s="544"/>
      <c r="G1070" s="544"/>
      <c r="H1070" s="544"/>
    </row>
    <row r="1071" spans="5:8">
      <c r="E1071" s="583"/>
      <c r="F1071" s="544"/>
      <c r="G1071" s="544"/>
      <c r="H1071" s="544"/>
    </row>
    <row r="1072" spans="5:8">
      <c r="E1072" s="583"/>
      <c r="F1072" s="544"/>
      <c r="G1072" s="544"/>
      <c r="H1072" s="544"/>
    </row>
    <row r="1073" spans="5:8">
      <c r="E1073" s="583"/>
      <c r="F1073" s="544"/>
      <c r="G1073" s="544"/>
      <c r="H1073" s="544"/>
    </row>
    <row r="1074" spans="5:8">
      <c r="E1074" s="583"/>
      <c r="F1074" s="544"/>
      <c r="G1074" s="544"/>
      <c r="H1074" s="544"/>
    </row>
    <row r="1075" spans="5:8">
      <c r="E1075" s="583"/>
      <c r="F1075" s="544"/>
      <c r="G1075" s="544"/>
      <c r="H1075" s="544"/>
    </row>
    <row r="1076" spans="5:8">
      <c r="E1076" s="583"/>
      <c r="F1076" s="544"/>
      <c r="G1076" s="544"/>
      <c r="H1076" s="544"/>
    </row>
    <row r="1077" spans="5:8">
      <c r="E1077" s="583"/>
      <c r="F1077" s="544"/>
      <c r="G1077" s="544"/>
      <c r="H1077" s="544"/>
    </row>
    <row r="1078" spans="5:8">
      <c r="E1078" s="583"/>
      <c r="F1078" s="544"/>
      <c r="G1078" s="544"/>
      <c r="H1078" s="544"/>
    </row>
    <row r="1079" spans="5:8">
      <c r="E1079" s="583"/>
      <c r="F1079" s="544"/>
      <c r="G1079" s="544"/>
      <c r="H1079" s="544"/>
    </row>
    <row r="1080" spans="5:8">
      <c r="E1080" s="583"/>
      <c r="F1080" s="544"/>
      <c r="G1080" s="544"/>
      <c r="H1080" s="544"/>
    </row>
    <row r="1081" spans="5:8">
      <c r="E1081" s="583"/>
      <c r="F1081" s="544"/>
      <c r="G1081" s="544"/>
      <c r="H1081" s="544"/>
    </row>
    <row r="1082" spans="5:8">
      <c r="E1082" s="583"/>
      <c r="F1082" s="544"/>
      <c r="G1082" s="544"/>
      <c r="H1082" s="544"/>
    </row>
    <row r="1083" spans="5:8">
      <c r="E1083" s="583"/>
      <c r="F1083" s="544"/>
      <c r="G1083" s="544"/>
      <c r="H1083" s="544"/>
    </row>
    <row r="1084" spans="5:8">
      <c r="E1084" s="583"/>
      <c r="F1084" s="544"/>
      <c r="G1084" s="544"/>
      <c r="H1084" s="544"/>
    </row>
    <row r="1085" spans="5:8">
      <c r="E1085" s="583"/>
      <c r="F1085" s="544"/>
      <c r="G1085" s="544"/>
      <c r="H1085" s="544"/>
    </row>
    <row r="1086" spans="5:8">
      <c r="E1086" s="583"/>
      <c r="F1086" s="544"/>
      <c r="G1086" s="544"/>
      <c r="H1086" s="544"/>
    </row>
    <row r="1087" spans="5:8">
      <c r="E1087" s="583"/>
      <c r="F1087" s="544"/>
      <c r="G1087" s="544"/>
      <c r="H1087" s="544"/>
    </row>
    <row r="1088" spans="5:8">
      <c r="E1088" s="583"/>
      <c r="F1088" s="544"/>
      <c r="G1088" s="544"/>
      <c r="H1088" s="544"/>
    </row>
    <row r="1089" spans="5:8">
      <c r="E1089" s="583"/>
      <c r="F1089" s="544"/>
      <c r="G1089" s="544"/>
      <c r="H1089" s="544"/>
    </row>
    <row r="1090" spans="5:8">
      <c r="E1090" s="583"/>
      <c r="F1090" s="544"/>
      <c r="G1090" s="544"/>
      <c r="H1090" s="544"/>
    </row>
    <row r="1091" spans="5:8">
      <c r="E1091" s="583"/>
      <c r="F1091" s="544"/>
      <c r="G1091" s="544"/>
      <c r="H1091" s="544"/>
    </row>
    <row r="1092" spans="5:8">
      <c r="E1092" s="583"/>
      <c r="F1092" s="544"/>
      <c r="G1092" s="544"/>
      <c r="H1092" s="544"/>
    </row>
    <row r="1093" spans="5:8">
      <c r="E1093" s="583"/>
      <c r="F1093" s="544"/>
      <c r="G1093" s="544"/>
      <c r="H1093" s="544"/>
    </row>
    <row r="1094" spans="5:8">
      <c r="E1094" s="583"/>
      <c r="F1094" s="544"/>
      <c r="G1094" s="544"/>
      <c r="H1094" s="544"/>
    </row>
    <row r="1095" spans="5:8">
      <c r="E1095" s="583"/>
      <c r="F1095" s="544"/>
      <c r="G1095" s="544"/>
      <c r="H1095" s="544"/>
    </row>
    <row r="1096" spans="5:8">
      <c r="E1096" s="583"/>
      <c r="F1096" s="544"/>
      <c r="G1096" s="544"/>
      <c r="H1096" s="544"/>
    </row>
    <row r="1097" spans="5:8">
      <c r="E1097" s="583"/>
      <c r="F1097" s="544"/>
      <c r="G1097" s="544"/>
      <c r="H1097" s="544"/>
    </row>
    <row r="1098" spans="5:8">
      <c r="E1098" s="583"/>
      <c r="F1098" s="544"/>
      <c r="G1098" s="544"/>
      <c r="H1098" s="544"/>
    </row>
    <row r="1099" spans="5:8">
      <c r="E1099" s="583"/>
      <c r="F1099" s="544"/>
      <c r="G1099" s="544"/>
      <c r="H1099" s="544"/>
    </row>
    <row r="1100" spans="5:8">
      <c r="E1100" s="583"/>
      <c r="F1100" s="544"/>
      <c r="G1100" s="544"/>
      <c r="H1100" s="544"/>
    </row>
    <row r="1101" spans="5:8">
      <c r="E1101" s="583"/>
      <c r="F1101" s="544"/>
      <c r="G1101" s="544"/>
      <c r="H1101" s="544"/>
    </row>
    <row r="1102" spans="5:8">
      <c r="E1102" s="583"/>
      <c r="F1102" s="544"/>
      <c r="G1102" s="544"/>
      <c r="H1102" s="544"/>
    </row>
    <row r="1103" spans="5:8">
      <c r="E1103" s="583"/>
      <c r="F1103" s="544"/>
      <c r="G1103" s="544"/>
      <c r="H1103" s="544"/>
    </row>
    <row r="1104" spans="5:8">
      <c r="E1104" s="583"/>
      <c r="F1104" s="544"/>
      <c r="G1104" s="544"/>
      <c r="H1104" s="544"/>
    </row>
    <row r="1105" spans="5:8">
      <c r="E1105" s="583"/>
      <c r="F1105" s="544"/>
      <c r="G1105" s="544"/>
      <c r="H1105" s="544"/>
    </row>
    <row r="1106" spans="5:8">
      <c r="E1106" s="583"/>
      <c r="F1106" s="544"/>
      <c r="G1106" s="544"/>
      <c r="H1106" s="544"/>
    </row>
    <row r="1107" spans="5:8">
      <c r="E1107" s="583"/>
      <c r="F1107" s="544"/>
      <c r="G1107" s="544"/>
      <c r="H1107" s="544"/>
    </row>
    <row r="1108" spans="5:8">
      <c r="E1108" s="583"/>
      <c r="F1108" s="544"/>
      <c r="G1108" s="544"/>
      <c r="H1108" s="544"/>
    </row>
    <row r="1109" spans="5:8">
      <c r="E1109" s="583"/>
      <c r="F1109" s="544"/>
      <c r="G1109" s="544"/>
      <c r="H1109" s="544"/>
    </row>
    <row r="1110" spans="5:8">
      <c r="E1110" s="583"/>
      <c r="F1110" s="544"/>
      <c r="G1110" s="544"/>
      <c r="H1110" s="544"/>
    </row>
    <row r="1111" spans="5:8">
      <c r="E1111" s="583"/>
      <c r="F1111" s="544"/>
      <c r="G1111" s="544"/>
      <c r="H1111" s="544"/>
    </row>
    <row r="1112" spans="5:8">
      <c r="E1112" s="583"/>
      <c r="F1112" s="544"/>
      <c r="G1112" s="544"/>
      <c r="H1112" s="544"/>
    </row>
    <row r="1113" spans="5:8">
      <c r="E1113" s="583"/>
      <c r="F1113" s="544"/>
      <c r="G1113" s="544"/>
      <c r="H1113" s="544"/>
    </row>
    <row r="1114" spans="5:8">
      <c r="E1114" s="583"/>
      <c r="F1114" s="544"/>
      <c r="G1114" s="544"/>
      <c r="H1114" s="544"/>
    </row>
    <row r="1115" spans="5:8">
      <c r="E1115" s="583"/>
      <c r="F1115" s="544"/>
      <c r="G1115" s="544"/>
      <c r="H1115" s="544"/>
    </row>
    <row r="1116" spans="5:8">
      <c r="E1116" s="583"/>
      <c r="F1116" s="544"/>
      <c r="G1116" s="544"/>
      <c r="H1116" s="544"/>
    </row>
    <row r="1117" spans="5:8">
      <c r="E1117" s="583"/>
      <c r="F1117" s="544"/>
      <c r="G1117" s="544"/>
      <c r="H1117" s="544"/>
    </row>
    <row r="1118" spans="5:8">
      <c r="E1118" s="583"/>
      <c r="F1118" s="544"/>
      <c r="G1118" s="544"/>
      <c r="H1118" s="544"/>
    </row>
    <row r="1119" spans="5:8">
      <c r="E1119" s="583"/>
      <c r="F1119" s="544"/>
      <c r="G1119" s="544"/>
      <c r="H1119" s="544"/>
    </row>
    <row r="1120" spans="5:8">
      <c r="E1120" s="583"/>
      <c r="F1120" s="544"/>
      <c r="G1120" s="544"/>
      <c r="H1120" s="544"/>
    </row>
    <row r="1121" spans="5:8">
      <c r="E1121" s="583"/>
      <c r="F1121" s="544"/>
      <c r="G1121" s="544"/>
      <c r="H1121" s="544"/>
    </row>
    <row r="1122" spans="5:8">
      <c r="E1122" s="583"/>
      <c r="F1122" s="544"/>
      <c r="G1122" s="544"/>
      <c r="H1122" s="544"/>
    </row>
    <row r="1123" spans="5:8">
      <c r="E1123" s="583"/>
      <c r="F1123" s="544"/>
      <c r="G1123" s="544"/>
      <c r="H1123" s="544"/>
    </row>
    <row r="1124" spans="5:8">
      <c r="E1124" s="583"/>
      <c r="F1124" s="544"/>
      <c r="G1124" s="544"/>
      <c r="H1124" s="544"/>
    </row>
    <row r="1125" spans="5:8">
      <c r="E1125" s="583"/>
      <c r="F1125" s="544"/>
      <c r="G1125" s="544"/>
      <c r="H1125" s="544"/>
    </row>
    <row r="1126" spans="5:8">
      <c r="E1126" s="583"/>
      <c r="F1126" s="544"/>
      <c r="G1126" s="544"/>
      <c r="H1126" s="544"/>
    </row>
    <row r="1127" spans="5:8">
      <c r="E1127" s="583"/>
      <c r="F1127" s="544"/>
      <c r="G1127" s="544"/>
      <c r="H1127" s="544"/>
    </row>
    <row r="1128" spans="5:8">
      <c r="E1128" s="583"/>
      <c r="F1128" s="544"/>
      <c r="G1128" s="544"/>
      <c r="H1128" s="544"/>
    </row>
    <row r="1129" spans="5:8">
      <c r="E1129" s="583"/>
      <c r="F1129" s="544"/>
      <c r="G1129" s="544"/>
      <c r="H1129" s="544"/>
    </row>
    <row r="1130" spans="5:8">
      <c r="E1130" s="583"/>
      <c r="F1130" s="544"/>
      <c r="G1130" s="544"/>
      <c r="H1130" s="544"/>
    </row>
    <row r="1131" spans="5:8">
      <c r="E1131" s="583"/>
      <c r="F1131" s="544"/>
      <c r="G1131" s="544"/>
      <c r="H1131" s="544"/>
    </row>
    <row r="1132" spans="5:8">
      <c r="E1132" s="583"/>
      <c r="F1132" s="544"/>
      <c r="G1132" s="544"/>
      <c r="H1132" s="544"/>
    </row>
    <row r="1133" spans="5:8">
      <c r="E1133" s="583"/>
      <c r="F1133" s="544"/>
      <c r="G1133" s="544"/>
      <c r="H1133" s="544"/>
    </row>
    <row r="1134" spans="5:8">
      <c r="E1134" s="583"/>
      <c r="F1134" s="544"/>
      <c r="G1134" s="544"/>
      <c r="H1134" s="544"/>
    </row>
    <row r="1135" spans="5:8">
      <c r="E1135" s="583"/>
      <c r="F1135" s="544"/>
      <c r="G1135" s="544"/>
      <c r="H1135" s="544"/>
    </row>
    <row r="1136" spans="5:8">
      <c r="E1136" s="583"/>
      <c r="F1136" s="544"/>
      <c r="G1136" s="544"/>
      <c r="H1136" s="544"/>
    </row>
    <row r="1137" spans="5:8">
      <c r="E1137" s="583"/>
      <c r="F1137" s="544"/>
      <c r="G1137" s="544"/>
      <c r="H1137" s="544"/>
    </row>
    <row r="1138" spans="5:8">
      <c r="E1138" s="583"/>
      <c r="F1138" s="544"/>
      <c r="G1138" s="544"/>
      <c r="H1138" s="544"/>
    </row>
    <row r="1139" spans="5:8">
      <c r="E1139" s="583"/>
      <c r="F1139" s="544"/>
      <c r="G1139" s="544"/>
      <c r="H1139" s="544"/>
    </row>
    <row r="1140" spans="5:8">
      <c r="E1140" s="583"/>
      <c r="F1140" s="544"/>
      <c r="G1140" s="544"/>
      <c r="H1140" s="544"/>
    </row>
    <row r="1141" spans="5:8">
      <c r="E1141" s="583"/>
      <c r="F1141" s="544"/>
      <c r="G1141" s="544"/>
      <c r="H1141" s="544"/>
    </row>
    <row r="1142" spans="5:8">
      <c r="E1142" s="583"/>
      <c r="F1142" s="544"/>
      <c r="G1142" s="544"/>
      <c r="H1142" s="544"/>
    </row>
    <row r="1143" spans="5:8">
      <c r="E1143" s="583"/>
      <c r="F1143" s="544"/>
      <c r="G1143" s="544"/>
      <c r="H1143" s="544"/>
    </row>
    <row r="1144" spans="5:8">
      <c r="E1144" s="583"/>
      <c r="F1144" s="544"/>
      <c r="G1144" s="544"/>
      <c r="H1144" s="544"/>
    </row>
    <row r="1145" spans="5:8">
      <c r="E1145" s="583"/>
      <c r="F1145" s="544"/>
      <c r="G1145" s="544"/>
      <c r="H1145" s="544"/>
    </row>
    <row r="1146" spans="5:8">
      <c r="E1146" s="583"/>
      <c r="F1146" s="544"/>
      <c r="G1146" s="544"/>
      <c r="H1146" s="544"/>
    </row>
    <row r="1147" spans="5:8">
      <c r="E1147" s="583"/>
      <c r="F1147" s="544"/>
      <c r="G1147" s="544"/>
      <c r="H1147" s="544"/>
    </row>
    <row r="1148" spans="5:8">
      <c r="E1148" s="583"/>
      <c r="F1148" s="544"/>
      <c r="G1148" s="544"/>
      <c r="H1148" s="544"/>
    </row>
    <row r="1149" spans="5:8">
      <c r="E1149" s="583"/>
      <c r="F1149" s="544"/>
      <c r="G1149" s="544"/>
      <c r="H1149" s="544"/>
    </row>
    <row r="1150" spans="5:8">
      <c r="E1150" s="583"/>
      <c r="F1150" s="544"/>
      <c r="G1150" s="544"/>
      <c r="H1150" s="544"/>
    </row>
    <row r="1151" spans="5:8">
      <c r="E1151" s="583"/>
      <c r="F1151" s="544"/>
      <c r="G1151" s="544"/>
      <c r="H1151" s="544"/>
    </row>
    <row r="1152" spans="5:8">
      <c r="E1152" s="583"/>
      <c r="F1152" s="544"/>
      <c r="G1152" s="544"/>
      <c r="H1152" s="544"/>
    </row>
    <row r="1153" spans="5:8">
      <c r="E1153" s="583"/>
      <c r="F1153" s="544"/>
      <c r="G1153" s="544"/>
      <c r="H1153" s="544"/>
    </row>
    <row r="1154" spans="5:8">
      <c r="E1154" s="583"/>
      <c r="F1154" s="544"/>
      <c r="G1154" s="544"/>
      <c r="H1154" s="544"/>
    </row>
    <row r="1155" spans="5:8">
      <c r="E1155" s="583"/>
      <c r="F1155" s="544"/>
      <c r="G1155" s="544"/>
      <c r="H1155" s="544"/>
    </row>
    <row r="1156" spans="5:8">
      <c r="E1156" s="583"/>
      <c r="F1156" s="544"/>
      <c r="G1156" s="544"/>
      <c r="H1156" s="544"/>
    </row>
    <row r="1157" spans="5:8">
      <c r="E1157" s="583"/>
      <c r="F1157" s="544"/>
      <c r="G1157" s="544"/>
      <c r="H1157" s="544"/>
    </row>
    <row r="1158" spans="5:8">
      <c r="E1158" s="583"/>
      <c r="F1158" s="544"/>
      <c r="G1158" s="544"/>
      <c r="H1158" s="544"/>
    </row>
    <row r="1159" spans="5:8">
      <c r="E1159" s="583"/>
      <c r="F1159" s="544"/>
      <c r="G1159" s="544"/>
      <c r="H1159" s="544"/>
    </row>
    <row r="1160" spans="5:8">
      <c r="E1160" s="583"/>
      <c r="F1160" s="544"/>
      <c r="G1160" s="544"/>
      <c r="H1160" s="544"/>
    </row>
    <row r="1161" spans="5:8">
      <c r="E1161" s="583"/>
      <c r="F1161" s="544"/>
      <c r="G1161" s="544"/>
      <c r="H1161" s="544"/>
    </row>
    <row r="1162" spans="5:8">
      <c r="E1162" s="583"/>
      <c r="F1162" s="544"/>
      <c r="G1162" s="544"/>
      <c r="H1162" s="544"/>
    </row>
    <row r="1163" spans="5:8">
      <c r="E1163" s="583"/>
      <c r="F1163" s="544"/>
      <c r="G1163" s="544"/>
      <c r="H1163" s="544"/>
    </row>
    <row r="1164" spans="5:8">
      <c r="E1164" s="583"/>
      <c r="F1164" s="544"/>
      <c r="G1164" s="544"/>
      <c r="H1164" s="544"/>
    </row>
    <row r="1165" spans="5:8">
      <c r="E1165" s="583"/>
      <c r="F1165" s="544"/>
      <c r="G1165" s="544"/>
      <c r="H1165" s="544"/>
    </row>
    <row r="1166" spans="5:8">
      <c r="E1166" s="583"/>
      <c r="F1166" s="544"/>
      <c r="G1166" s="544"/>
      <c r="H1166" s="544"/>
    </row>
    <row r="1167" spans="5:8">
      <c r="E1167" s="583"/>
      <c r="F1167" s="544"/>
      <c r="G1167" s="544"/>
      <c r="H1167" s="544"/>
    </row>
    <row r="1168" spans="5:8">
      <c r="E1168" s="583"/>
      <c r="F1168" s="544"/>
      <c r="G1168" s="544"/>
      <c r="H1168" s="544"/>
    </row>
    <row r="1169" spans="5:8">
      <c r="E1169" s="583"/>
      <c r="F1169" s="544"/>
      <c r="G1169" s="544"/>
      <c r="H1169" s="544"/>
    </row>
    <row r="1170" spans="5:8">
      <c r="E1170" s="583"/>
      <c r="F1170" s="544"/>
      <c r="G1170" s="544"/>
      <c r="H1170" s="544"/>
    </row>
    <row r="1171" spans="5:8">
      <c r="E1171" s="583"/>
      <c r="F1171" s="544"/>
      <c r="G1171" s="544"/>
      <c r="H1171" s="544"/>
    </row>
    <row r="1172" spans="5:8">
      <c r="E1172" s="583"/>
      <c r="F1172" s="544"/>
      <c r="G1172" s="544"/>
      <c r="H1172" s="544"/>
    </row>
    <row r="1173" spans="5:8">
      <c r="E1173" s="583"/>
      <c r="F1173" s="544"/>
      <c r="G1173" s="544"/>
      <c r="H1173" s="544"/>
    </row>
    <row r="1174" spans="5:8">
      <c r="E1174" s="583"/>
      <c r="F1174" s="544"/>
      <c r="G1174" s="544"/>
      <c r="H1174" s="544"/>
    </row>
    <row r="1175" spans="5:8">
      <c r="E1175" s="583"/>
      <c r="F1175" s="544"/>
      <c r="G1175" s="544"/>
      <c r="H1175" s="544"/>
    </row>
    <row r="1176" spans="5:8">
      <c r="E1176" s="583"/>
      <c r="F1176" s="544"/>
      <c r="G1176" s="544"/>
      <c r="H1176" s="544"/>
    </row>
    <row r="1177" spans="5:8">
      <c r="E1177" s="583"/>
      <c r="F1177" s="544"/>
      <c r="G1177" s="544"/>
      <c r="H1177" s="544"/>
    </row>
    <row r="1178" spans="5:8">
      <c r="E1178" s="583"/>
      <c r="F1178" s="544"/>
      <c r="G1178" s="544"/>
      <c r="H1178" s="544"/>
    </row>
    <row r="1179" spans="5:8">
      <c r="E1179" s="583"/>
      <c r="F1179" s="544"/>
      <c r="G1179" s="544"/>
      <c r="H1179" s="544"/>
    </row>
    <row r="1180" spans="5:8">
      <c r="E1180" s="583"/>
      <c r="F1180" s="544"/>
      <c r="G1180" s="544"/>
      <c r="H1180" s="544"/>
    </row>
    <row r="1181" spans="5:8">
      <c r="E1181" s="583"/>
      <c r="F1181" s="544"/>
      <c r="G1181" s="544"/>
      <c r="H1181" s="544"/>
    </row>
    <row r="1182" spans="5:8">
      <c r="E1182" s="583"/>
      <c r="F1182" s="544"/>
      <c r="G1182" s="544"/>
      <c r="H1182" s="544"/>
    </row>
    <row r="1183" spans="5:8">
      <c r="E1183" s="583"/>
      <c r="F1183" s="544"/>
      <c r="G1183" s="544"/>
      <c r="H1183" s="544"/>
    </row>
    <row r="1184" spans="5:8">
      <c r="E1184" s="583"/>
      <c r="F1184" s="544"/>
      <c r="G1184" s="544"/>
      <c r="H1184" s="544"/>
    </row>
    <row r="1185" spans="5:8">
      <c r="E1185" s="583"/>
      <c r="F1185" s="544"/>
      <c r="G1185" s="544"/>
      <c r="H1185" s="544"/>
    </row>
    <row r="1186" spans="5:8">
      <c r="E1186" s="583"/>
      <c r="F1186" s="544"/>
      <c r="G1186" s="544"/>
      <c r="H1186" s="544"/>
    </row>
    <row r="1187" spans="5:8">
      <c r="E1187" s="583"/>
      <c r="F1187" s="544"/>
      <c r="G1187" s="544"/>
      <c r="H1187" s="544"/>
    </row>
    <row r="1188" spans="5:8">
      <c r="E1188" s="583"/>
      <c r="F1188" s="544"/>
      <c r="G1188" s="544"/>
      <c r="H1188" s="544"/>
    </row>
    <row r="1189" spans="5:8">
      <c r="E1189" s="583"/>
      <c r="F1189" s="544"/>
      <c r="G1189" s="544"/>
      <c r="H1189" s="544"/>
    </row>
    <row r="1190" spans="5:8">
      <c r="E1190" s="583"/>
      <c r="F1190" s="544"/>
      <c r="G1190" s="544"/>
      <c r="H1190" s="544"/>
    </row>
    <row r="1191" spans="5:8">
      <c r="E1191" s="583"/>
      <c r="F1191" s="544"/>
      <c r="G1191" s="544"/>
      <c r="H1191" s="544"/>
    </row>
    <row r="1192" spans="5:8">
      <c r="E1192" s="583"/>
      <c r="F1192" s="544"/>
      <c r="G1192" s="544"/>
      <c r="H1192" s="544"/>
    </row>
    <row r="1193" spans="5:8">
      <c r="E1193" s="583"/>
      <c r="F1193" s="544"/>
      <c r="G1193" s="544"/>
      <c r="H1193" s="544"/>
    </row>
    <row r="1194" spans="5:8">
      <c r="E1194" s="583"/>
      <c r="F1194" s="544"/>
      <c r="G1194" s="544"/>
      <c r="H1194" s="544"/>
    </row>
    <row r="1195" spans="5:8">
      <c r="E1195" s="583"/>
      <c r="F1195" s="544"/>
      <c r="G1195" s="544"/>
      <c r="H1195" s="544"/>
    </row>
    <row r="1196" spans="5:8">
      <c r="E1196" s="583"/>
      <c r="F1196" s="544"/>
      <c r="G1196" s="544"/>
      <c r="H1196" s="544"/>
    </row>
    <row r="1197" spans="5:8">
      <c r="E1197" s="583"/>
      <c r="F1197" s="544"/>
      <c r="G1197" s="544"/>
      <c r="H1197" s="544"/>
    </row>
    <row r="1198" spans="5:8">
      <c r="E1198" s="583"/>
      <c r="F1198" s="544"/>
      <c r="G1198" s="544"/>
      <c r="H1198" s="544"/>
    </row>
    <row r="1199" spans="5:8">
      <c r="E1199" s="583"/>
      <c r="F1199" s="544"/>
      <c r="G1199" s="544"/>
      <c r="H1199" s="544"/>
    </row>
    <row r="1200" spans="5:8">
      <c r="E1200" s="583"/>
      <c r="F1200" s="544"/>
      <c r="G1200" s="544"/>
      <c r="H1200" s="544"/>
    </row>
    <row r="1201" spans="5:8">
      <c r="E1201" s="583"/>
      <c r="F1201" s="544"/>
      <c r="G1201" s="544"/>
      <c r="H1201" s="544"/>
    </row>
    <row r="1202" spans="5:8">
      <c r="E1202" s="583"/>
      <c r="F1202" s="544"/>
      <c r="G1202" s="544"/>
      <c r="H1202" s="544"/>
    </row>
    <row r="1203" spans="5:8">
      <c r="E1203" s="583"/>
      <c r="F1203" s="544"/>
      <c r="G1203" s="544"/>
      <c r="H1203" s="544"/>
    </row>
    <row r="1204" spans="5:8">
      <c r="E1204" s="583"/>
      <c r="F1204" s="544"/>
      <c r="G1204" s="544"/>
      <c r="H1204" s="544"/>
    </row>
    <row r="1205" spans="5:8">
      <c r="E1205" s="583"/>
      <c r="F1205" s="544"/>
      <c r="G1205" s="544"/>
      <c r="H1205" s="544"/>
    </row>
    <row r="1206" spans="5:8">
      <c r="E1206" s="583"/>
      <c r="F1206" s="544"/>
      <c r="G1206" s="544"/>
      <c r="H1206" s="544"/>
    </row>
    <row r="1207" spans="5:8">
      <c r="E1207" s="583"/>
      <c r="F1207" s="544"/>
      <c r="G1207" s="544"/>
      <c r="H1207" s="544"/>
    </row>
    <row r="1208" spans="5:8">
      <c r="E1208" s="583"/>
      <c r="F1208" s="544"/>
      <c r="G1208" s="544"/>
      <c r="H1208" s="544"/>
    </row>
    <row r="1209" spans="5:8">
      <c r="E1209" s="583"/>
      <c r="F1209" s="544"/>
      <c r="G1209" s="544"/>
      <c r="H1209" s="544"/>
    </row>
    <row r="1210" spans="5:8">
      <c r="E1210" s="583"/>
      <c r="F1210" s="544"/>
      <c r="G1210" s="544"/>
      <c r="H1210" s="544"/>
    </row>
    <row r="1211" spans="5:8">
      <c r="E1211" s="583"/>
      <c r="F1211" s="544"/>
      <c r="G1211" s="544"/>
      <c r="H1211" s="544"/>
    </row>
    <row r="1212" spans="5:8">
      <c r="E1212" s="583"/>
      <c r="F1212" s="544"/>
      <c r="G1212" s="544"/>
      <c r="H1212" s="544"/>
    </row>
    <row r="1213" spans="5:8">
      <c r="E1213" s="583"/>
      <c r="F1213" s="544"/>
      <c r="G1213" s="544"/>
      <c r="H1213" s="544"/>
    </row>
    <row r="1214" spans="5:8">
      <c r="E1214" s="583"/>
      <c r="F1214" s="544"/>
      <c r="G1214" s="544"/>
      <c r="H1214" s="544"/>
    </row>
    <row r="1215" spans="5:8">
      <c r="E1215" s="583"/>
      <c r="F1215" s="544"/>
      <c r="G1215" s="544"/>
      <c r="H1215" s="544"/>
    </row>
    <row r="1216" spans="5:8">
      <c r="E1216" s="583"/>
      <c r="F1216" s="544"/>
      <c r="G1216" s="544"/>
      <c r="H1216" s="544"/>
    </row>
    <row r="1217" spans="5:8">
      <c r="E1217" s="583"/>
      <c r="F1217" s="544"/>
      <c r="G1217" s="544"/>
      <c r="H1217" s="544"/>
    </row>
    <row r="1218" spans="5:8">
      <c r="E1218" s="583"/>
      <c r="F1218" s="544"/>
      <c r="G1218" s="544"/>
      <c r="H1218" s="544"/>
    </row>
    <row r="1219" spans="5:8">
      <c r="E1219" s="583"/>
      <c r="F1219" s="544"/>
      <c r="G1219" s="544"/>
      <c r="H1219" s="544"/>
    </row>
    <row r="1220" spans="5:8">
      <c r="E1220" s="583"/>
      <c r="F1220" s="544"/>
      <c r="G1220" s="544"/>
      <c r="H1220" s="544"/>
    </row>
    <row r="1221" spans="5:8">
      <c r="E1221" s="583"/>
      <c r="F1221" s="544"/>
      <c r="G1221" s="544"/>
      <c r="H1221" s="544"/>
    </row>
    <row r="1222" spans="5:8">
      <c r="E1222" s="583"/>
      <c r="F1222" s="544"/>
      <c r="G1222" s="544"/>
      <c r="H1222" s="544"/>
    </row>
    <row r="1223" spans="5:8">
      <c r="E1223" s="583"/>
      <c r="F1223" s="544"/>
      <c r="G1223" s="544"/>
      <c r="H1223" s="544"/>
    </row>
    <row r="1224" spans="5:8">
      <c r="E1224" s="583"/>
      <c r="F1224" s="544"/>
      <c r="G1224" s="544"/>
      <c r="H1224" s="544"/>
    </row>
    <row r="1225" spans="5:8">
      <c r="E1225" s="583"/>
      <c r="F1225" s="544"/>
      <c r="G1225" s="544"/>
      <c r="H1225" s="544"/>
    </row>
    <row r="1226" spans="5:8">
      <c r="E1226" s="583"/>
      <c r="F1226" s="544"/>
      <c r="G1226" s="544"/>
      <c r="H1226" s="544"/>
    </row>
    <row r="1227" spans="5:8">
      <c r="E1227" s="583"/>
      <c r="F1227" s="544"/>
      <c r="G1227" s="544"/>
      <c r="H1227" s="544"/>
    </row>
    <row r="1228" spans="5:8">
      <c r="E1228" s="583"/>
      <c r="F1228" s="544"/>
      <c r="G1228" s="544"/>
      <c r="H1228" s="544"/>
    </row>
    <row r="1229" spans="5:8">
      <c r="E1229" s="583"/>
      <c r="F1229" s="544"/>
      <c r="G1229" s="544"/>
      <c r="H1229" s="544"/>
    </row>
    <row r="1230" spans="5:8">
      <c r="E1230" s="583"/>
      <c r="F1230" s="544"/>
      <c r="G1230" s="544"/>
      <c r="H1230" s="544"/>
    </row>
    <row r="1231" spans="5:8">
      <c r="E1231" s="583"/>
      <c r="F1231" s="544"/>
      <c r="G1231" s="544"/>
      <c r="H1231" s="544"/>
    </row>
    <row r="1232" spans="5:8">
      <c r="E1232" s="583"/>
      <c r="F1232" s="544"/>
      <c r="G1232" s="544"/>
      <c r="H1232" s="544"/>
    </row>
    <row r="1233" spans="5:8">
      <c r="E1233" s="583"/>
      <c r="F1233" s="544"/>
      <c r="G1233" s="544"/>
      <c r="H1233" s="544"/>
    </row>
    <row r="1234" spans="5:8">
      <c r="E1234" s="583"/>
      <c r="F1234" s="544"/>
      <c r="G1234" s="544"/>
      <c r="H1234" s="544"/>
    </row>
    <row r="1235" spans="5:8">
      <c r="E1235" s="583"/>
      <c r="F1235" s="544"/>
      <c r="G1235" s="544"/>
      <c r="H1235" s="544"/>
    </row>
    <row r="1236" spans="5:8">
      <c r="E1236" s="583"/>
      <c r="F1236" s="544"/>
      <c r="G1236" s="544"/>
      <c r="H1236" s="544"/>
    </row>
    <row r="1237" spans="5:8">
      <c r="E1237" s="583"/>
      <c r="F1237" s="544"/>
      <c r="G1237" s="544"/>
      <c r="H1237" s="544"/>
    </row>
    <row r="1238" spans="5:8">
      <c r="E1238" s="583"/>
      <c r="F1238" s="544"/>
      <c r="G1238" s="544"/>
      <c r="H1238" s="544"/>
    </row>
    <row r="1239" spans="5:8">
      <c r="E1239" s="583"/>
      <c r="F1239" s="544"/>
      <c r="G1239" s="544"/>
      <c r="H1239" s="544"/>
    </row>
    <row r="1240" spans="5:8">
      <c r="E1240" s="583"/>
      <c r="F1240" s="544"/>
      <c r="G1240" s="544"/>
      <c r="H1240" s="544"/>
    </row>
    <row r="1241" spans="5:8">
      <c r="E1241" s="583"/>
      <c r="F1241" s="544"/>
      <c r="G1241" s="544"/>
      <c r="H1241" s="544"/>
    </row>
    <row r="1242" spans="5:8">
      <c r="E1242" s="583"/>
      <c r="F1242" s="544"/>
      <c r="G1242" s="544"/>
      <c r="H1242" s="544"/>
    </row>
    <row r="1243" spans="5:8">
      <c r="E1243" s="583"/>
      <c r="F1243" s="544"/>
      <c r="G1243" s="544"/>
      <c r="H1243" s="544"/>
    </row>
    <row r="1244" spans="5:8">
      <c r="E1244" s="583"/>
      <c r="F1244" s="544"/>
      <c r="G1244" s="544"/>
      <c r="H1244" s="544"/>
    </row>
    <row r="1245" spans="5:8">
      <c r="E1245" s="583"/>
      <c r="F1245" s="544"/>
      <c r="G1245" s="544"/>
      <c r="H1245" s="544"/>
    </row>
    <row r="1246" spans="5:8">
      <c r="E1246" s="583"/>
      <c r="F1246" s="544"/>
      <c r="G1246" s="544"/>
      <c r="H1246" s="544"/>
    </row>
    <row r="1247" spans="5:8">
      <c r="E1247" s="583"/>
      <c r="F1247" s="544"/>
      <c r="G1247" s="544"/>
      <c r="H1247" s="544"/>
    </row>
    <row r="1248" spans="5:8">
      <c r="E1248" s="583"/>
      <c r="F1248" s="544"/>
      <c r="G1248" s="544"/>
      <c r="H1248" s="544"/>
    </row>
    <row r="1249" spans="5:8">
      <c r="E1249" s="583"/>
      <c r="F1249" s="544"/>
      <c r="G1249" s="544"/>
      <c r="H1249" s="544"/>
    </row>
    <row r="1250" spans="5:8">
      <c r="E1250" s="583"/>
      <c r="F1250" s="544"/>
      <c r="G1250" s="544"/>
      <c r="H1250" s="544"/>
    </row>
    <row r="1251" spans="5:8">
      <c r="E1251" s="583"/>
      <c r="F1251" s="544"/>
      <c r="G1251" s="544"/>
      <c r="H1251" s="544"/>
    </row>
    <row r="1252" spans="5:8">
      <c r="E1252" s="583"/>
      <c r="F1252" s="544"/>
      <c r="G1252" s="544"/>
      <c r="H1252" s="544"/>
    </row>
    <row r="1253" spans="5:8">
      <c r="E1253" s="583"/>
      <c r="F1253" s="544"/>
      <c r="G1253" s="544"/>
      <c r="H1253" s="544"/>
    </row>
    <row r="1254" spans="5:8">
      <c r="E1254" s="583"/>
      <c r="F1254" s="544"/>
      <c r="G1254" s="544"/>
      <c r="H1254" s="544"/>
    </row>
    <row r="1255" spans="5:8">
      <c r="E1255" s="583"/>
      <c r="F1255" s="544"/>
      <c r="G1255" s="544"/>
      <c r="H1255" s="544"/>
    </row>
    <row r="1256" spans="5:8">
      <c r="E1256" s="583"/>
      <c r="F1256" s="544"/>
      <c r="G1256" s="544"/>
      <c r="H1256" s="544"/>
    </row>
    <row r="1257" spans="5:8">
      <c r="E1257" s="583"/>
      <c r="F1257" s="544"/>
      <c r="G1257" s="544"/>
      <c r="H1257" s="544"/>
    </row>
    <row r="1258" spans="5:8">
      <c r="E1258" s="583"/>
      <c r="F1258" s="544"/>
      <c r="G1258" s="544"/>
      <c r="H1258" s="544"/>
    </row>
    <row r="1259" spans="5:8">
      <c r="E1259" s="583"/>
      <c r="F1259" s="544"/>
      <c r="G1259" s="544"/>
      <c r="H1259" s="544"/>
    </row>
    <row r="1260" spans="5:8">
      <c r="E1260" s="583"/>
      <c r="F1260" s="544"/>
      <c r="G1260" s="544"/>
      <c r="H1260" s="544"/>
    </row>
    <row r="1261" spans="5:8">
      <c r="E1261" s="583"/>
      <c r="F1261" s="544"/>
      <c r="G1261" s="544"/>
      <c r="H1261" s="544"/>
    </row>
    <row r="1262" spans="5:8">
      <c r="E1262" s="583"/>
      <c r="F1262" s="544"/>
      <c r="G1262" s="544"/>
      <c r="H1262" s="544"/>
    </row>
    <row r="1263" spans="5:8">
      <c r="E1263" s="583"/>
      <c r="F1263" s="544"/>
      <c r="G1263" s="544"/>
      <c r="H1263" s="544"/>
    </row>
    <row r="1264" spans="5:8">
      <c r="E1264" s="583"/>
      <c r="F1264" s="544"/>
      <c r="G1264" s="544"/>
      <c r="H1264" s="544"/>
    </row>
    <row r="1265" spans="5:8">
      <c r="E1265" s="583"/>
      <c r="F1265" s="544"/>
      <c r="G1265" s="544"/>
      <c r="H1265" s="544"/>
    </row>
    <row r="1266" spans="5:8">
      <c r="E1266" s="583"/>
      <c r="F1266" s="544"/>
      <c r="G1266" s="544"/>
      <c r="H1266" s="544"/>
    </row>
    <row r="1267" spans="5:8">
      <c r="E1267" s="583"/>
      <c r="F1267" s="544"/>
      <c r="G1267" s="544"/>
      <c r="H1267" s="544"/>
    </row>
    <row r="1268" spans="5:8">
      <c r="E1268" s="583"/>
      <c r="F1268" s="544"/>
      <c r="G1268" s="544"/>
      <c r="H1268" s="544"/>
    </row>
    <row r="1269" spans="5:8">
      <c r="E1269" s="583"/>
      <c r="F1269" s="544"/>
      <c r="G1269" s="544"/>
      <c r="H1269" s="544"/>
    </row>
    <row r="1270" spans="5:8">
      <c r="E1270" s="583"/>
      <c r="F1270" s="544"/>
      <c r="G1270" s="544"/>
      <c r="H1270" s="544"/>
    </row>
    <row r="1271" spans="5:8">
      <c r="E1271" s="583"/>
      <c r="F1271" s="544"/>
      <c r="G1271" s="544"/>
      <c r="H1271" s="544"/>
    </row>
    <row r="1272" spans="5:8">
      <c r="E1272" s="583"/>
      <c r="F1272" s="544"/>
      <c r="G1272" s="544"/>
      <c r="H1272" s="544"/>
    </row>
    <row r="1273" spans="5:8">
      <c r="E1273" s="583"/>
      <c r="F1273" s="544"/>
      <c r="G1273" s="544"/>
      <c r="H1273" s="544"/>
    </row>
    <row r="1274" spans="5:8">
      <c r="E1274" s="583"/>
      <c r="F1274" s="544"/>
      <c r="G1274" s="544"/>
      <c r="H1274" s="544"/>
    </row>
    <row r="1275" spans="5:8">
      <c r="E1275" s="583"/>
      <c r="F1275" s="544"/>
      <c r="G1275" s="544"/>
      <c r="H1275" s="544"/>
    </row>
    <row r="1276" spans="5:8">
      <c r="E1276" s="583"/>
      <c r="F1276" s="544"/>
      <c r="G1276" s="544"/>
      <c r="H1276" s="544"/>
    </row>
    <row r="1277" spans="5:8">
      <c r="E1277" s="583"/>
      <c r="F1277" s="544"/>
      <c r="G1277" s="544"/>
      <c r="H1277" s="544"/>
    </row>
    <row r="1278" spans="5:8">
      <c r="E1278" s="583"/>
      <c r="F1278" s="544"/>
      <c r="G1278" s="544"/>
      <c r="H1278" s="544"/>
    </row>
    <row r="1279" spans="5:8">
      <c r="E1279" s="583"/>
      <c r="F1279" s="544"/>
      <c r="G1279" s="544"/>
      <c r="H1279" s="544"/>
    </row>
    <row r="1280" spans="5:8">
      <c r="E1280" s="583"/>
      <c r="F1280" s="544"/>
      <c r="G1280" s="544"/>
      <c r="H1280" s="544"/>
    </row>
    <row r="1281" spans="5:8">
      <c r="E1281" s="583"/>
      <c r="F1281" s="544"/>
      <c r="G1281" s="544"/>
      <c r="H1281" s="544"/>
    </row>
    <row r="1282" spans="5:8">
      <c r="E1282" s="583"/>
      <c r="F1282" s="544"/>
      <c r="G1282" s="544"/>
      <c r="H1282" s="544"/>
    </row>
    <row r="1283" spans="5:8">
      <c r="E1283" s="583"/>
      <c r="F1283" s="544"/>
      <c r="G1283" s="544"/>
      <c r="H1283" s="544"/>
    </row>
    <row r="1284" spans="5:8">
      <c r="E1284" s="583"/>
      <c r="F1284" s="544"/>
      <c r="G1284" s="544"/>
      <c r="H1284" s="544"/>
    </row>
    <row r="1285" spans="5:8">
      <c r="E1285" s="583"/>
      <c r="F1285" s="544"/>
      <c r="G1285" s="544"/>
      <c r="H1285" s="544"/>
    </row>
    <row r="1286" spans="5:8">
      <c r="E1286" s="583"/>
      <c r="F1286" s="544"/>
      <c r="G1286" s="544"/>
      <c r="H1286" s="544"/>
    </row>
    <row r="1287" spans="5:8">
      <c r="E1287" s="583"/>
      <c r="F1287" s="544"/>
      <c r="G1287" s="544"/>
      <c r="H1287" s="544"/>
    </row>
    <row r="1288" spans="5:8">
      <c r="E1288" s="583"/>
      <c r="F1288" s="544"/>
      <c r="G1288" s="544"/>
      <c r="H1288" s="544"/>
    </row>
    <row r="1289" spans="5:8">
      <c r="E1289" s="583"/>
      <c r="F1289" s="544"/>
      <c r="G1289" s="544"/>
      <c r="H1289" s="544"/>
    </row>
    <row r="1290" spans="5:8">
      <c r="E1290" s="583"/>
      <c r="F1290" s="544"/>
      <c r="G1290" s="544"/>
      <c r="H1290" s="544"/>
    </row>
    <row r="1291" spans="5:8">
      <c r="E1291" s="583"/>
      <c r="F1291" s="544"/>
      <c r="G1291" s="544"/>
      <c r="H1291" s="544"/>
    </row>
    <row r="1292" spans="5:8">
      <c r="E1292" s="583"/>
      <c r="F1292" s="544"/>
      <c r="G1292" s="544"/>
      <c r="H1292" s="544"/>
    </row>
    <row r="1293" spans="5:8">
      <c r="E1293" s="583"/>
      <c r="F1293" s="544"/>
      <c r="G1293" s="544"/>
      <c r="H1293" s="544"/>
    </row>
    <row r="1294" spans="5:8">
      <c r="E1294" s="583"/>
      <c r="F1294" s="544"/>
      <c r="G1294" s="544"/>
      <c r="H1294" s="544"/>
    </row>
    <row r="1295" spans="5:8">
      <c r="E1295" s="583"/>
      <c r="F1295" s="544"/>
      <c r="G1295" s="544"/>
      <c r="H1295" s="544"/>
    </row>
    <row r="1296" spans="5:8">
      <c r="E1296" s="583"/>
      <c r="F1296" s="544"/>
      <c r="G1296" s="544"/>
      <c r="H1296" s="544"/>
    </row>
    <row r="1297" spans="5:8">
      <c r="E1297" s="583"/>
      <c r="F1297" s="544"/>
      <c r="G1297" s="544"/>
      <c r="H1297" s="544"/>
    </row>
    <row r="1298" spans="5:8">
      <c r="E1298" s="583"/>
      <c r="F1298" s="544"/>
      <c r="G1298" s="544"/>
      <c r="H1298" s="544"/>
    </row>
    <row r="1299" spans="5:8">
      <c r="E1299" s="583"/>
      <c r="F1299" s="544"/>
      <c r="G1299" s="544"/>
      <c r="H1299" s="544"/>
    </row>
    <row r="1300" spans="5:8">
      <c r="E1300" s="583"/>
      <c r="F1300" s="544"/>
      <c r="G1300" s="544"/>
      <c r="H1300" s="544"/>
    </row>
    <row r="1301" spans="5:8">
      <c r="E1301" s="583"/>
      <c r="F1301" s="544"/>
      <c r="G1301" s="544"/>
      <c r="H1301" s="544"/>
    </row>
    <row r="1302" spans="5:8">
      <c r="E1302" s="583"/>
      <c r="F1302" s="544"/>
      <c r="G1302" s="544"/>
      <c r="H1302" s="544"/>
    </row>
    <row r="1303" spans="5:8">
      <c r="E1303" s="583"/>
      <c r="F1303" s="544"/>
      <c r="G1303" s="544"/>
      <c r="H1303" s="544"/>
    </row>
    <row r="1304" spans="5:8">
      <c r="E1304" s="583"/>
      <c r="F1304" s="544"/>
      <c r="G1304" s="544"/>
      <c r="H1304" s="544"/>
    </row>
    <row r="1305" spans="5:8">
      <c r="E1305" s="583"/>
      <c r="F1305" s="544"/>
      <c r="G1305" s="544"/>
      <c r="H1305" s="544"/>
    </row>
    <row r="1306" spans="5:8">
      <c r="E1306" s="583"/>
      <c r="F1306" s="544"/>
      <c r="G1306" s="544"/>
      <c r="H1306" s="544"/>
    </row>
    <row r="1307" spans="5:8">
      <c r="E1307" s="583"/>
      <c r="F1307" s="544"/>
      <c r="G1307" s="544"/>
      <c r="H1307" s="544"/>
    </row>
    <row r="1308" spans="5:8">
      <c r="E1308" s="583"/>
      <c r="F1308" s="544"/>
      <c r="G1308" s="544"/>
      <c r="H1308" s="544"/>
    </row>
    <row r="1309" spans="5:8">
      <c r="E1309" s="583"/>
      <c r="F1309" s="544"/>
      <c r="G1309" s="544"/>
      <c r="H1309" s="544"/>
    </row>
    <row r="1310" spans="5:8">
      <c r="E1310" s="583"/>
      <c r="F1310" s="544"/>
      <c r="G1310" s="544"/>
      <c r="H1310" s="544"/>
    </row>
    <row r="1311" spans="5:8">
      <c r="E1311" s="583"/>
      <c r="F1311" s="544"/>
      <c r="G1311" s="544"/>
      <c r="H1311" s="544"/>
    </row>
    <row r="1312" spans="5:8">
      <c r="E1312" s="583"/>
      <c r="F1312" s="544"/>
      <c r="G1312" s="544"/>
      <c r="H1312" s="544"/>
    </row>
    <row r="1313" spans="5:8">
      <c r="E1313" s="583"/>
      <c r="F1313" s="544"/>
      <c r="G1313" s="544"/>
      <c r="H1313" s="544"/>
    </row>
    <row r="1314" spans="5:8">
      <c r="E1314" s="583"/>
      <c r="F1314" s="544"/>
      <c r="G1314" s="544"/>
      <c r="H1314" s="544"/>
    </row>
    <row r="1315" spans="5:8">
      <c r="E1315" s="583"/>
      <c r="F1315" s="544"/>
      <c r="G1315" s="544"/>
      <c r="H1315" s="544"/>
    </row>
    <row r="1316" spans="5:8">
      <c r="E1316" s="583"/>
      <c r="F1316" s="544"/>
      <c r="G1316" s="544"/>
      <c r="H1316" s="544"/>
    </row>
    <row r="1317" spans="5:8">
      <c r="E1317" s="583"/>
      <c r="F1317" s="544"/>
      <c r="G1317" s="544"/>
      <c r="H1317" s="544"/>
    </row>
    <row r="1318" spans="5:8">
      <c r="E1318" s="583"/>
      <c r="F1318" s="544"/>
      <c r="G1318" s="544"/>
      <c r="H1318" s="544"/>
    </row>
    <row r="1319" spans="5:8">
      <c r="E1319" s="583"/>
      <c r="F1319" s="544"/>
      <c r="G1319" s="544"/>
      <c r="H1319" s="544"/>
    </row>
    <row r="1320" spans="5:8">
      <c r="E1320" s="583"/>
      <c r="F1320" s="544"/>
      <c r="G1320" s="544"/>
      <c r="H1320" s="544"/>
    </row>
    <row r="1321" spans="5:8">
      <c r="E1321" s="583"/>
      <c r="F1321" s="544"/>
      <c r="G1321" s="544"/>
      <c r="H1321" s="544"/>
    </row>
    <row r="1322" spans="5:8">
      <c r="E1322" s="583"/>
      <c r="F1322" s="544"/>
      <c r="G1322" s="544"/>
      <c r="H1322" s="544"/>
    </row>
    <row r="1323" spans="5:8">
      <c r="E1323" s="583"/>
      <c r="F1323" s="544"/>
      <c r="G1323" s="544"/>
      <c r="H1323" s="544"/>
    </row>
    <row r="1324" spans="5:8">
      <c r="E1324" s="583"/>
      <c r="F1324" s="544"/>
      <c r="G1324" s="544"/>
      <c r="H1324" s="544"/>
    </row>
    <row r="1325" spans="5:8">
      <c r="E1325" s="583"/>
      <c r="F1325" s="544"/>
      <c r="G1325" s="544"/>
      <c r="H1325" s="544"/>
    </row>
    <row r="1326" spans="5:8">
      <c r="E1326" s="583"/>
      <c r="F1326" s="544"/>
      <c r="G1326" s="544"/>
      <c r="H1326" s="544"/>
    </row>
    <row r="1327" spans="5:8">
      <c r="E1327" s="583"/>
      <c r="F1327" s="544"/>
      <c r="G1327" s="544"/>
      <c r="H1327" s="544"/>
    </row>
    <row r="1328" spans="5:8">
      <c r="E1328" s="583"/>
      <c r="F1328" s="544"/>
      <c r="G1328" s="544"/>
      <c r="H1328" s="544"/>
    </row>
    <row r="1329" spans="5:8">
      <c r="E1329" s="583"/>
      <c r="F1329" s="544"/>
      <c r="G1329" s="544"/>
      <c r="H1329" s="544"/>
    </row>
    <row r="1330" spans="5:8">
      <c r="E1330" s="583"/>
      <c r="F1330" s="544"/>
      <c r="G1330" s="544"/>
      <c r="H1330" s="544"/>
    </row>
    <row r="1331" spans="5:8">
      <c r="E1331" s="583"/>
      <c r="F1331" s="544"/>
      <c r="G1331" s="544"/>
      <c r="H1331" s="544"/>
    </row>
    <row r="1332" spans="5:8">
      <c r="E1332" s="583"/>
      <c r="F1332" s="544"/>
      <c r="G1332" s="544"/>
      <c r="H1332" s="544"/>
    </row>
    <row r="1333" spans="5:8">
      <c r="E1333" s="583"/>
      <c r="F1333" s="544"/>
      <c r="G1333" s="544"/>
      <c r="H1333" s="544"/>
    </row>
    <row r="1334" spans="5:8">
      <c r="E1334" s="583"/>
      <c r="F1334" s="544"/>
      <c r="G1334" s="544"/>
      <c r="H1334" s="544"/>
    </row>
    <row r="1335" spans="5:8">
      <c r="E1335" s="583"/>
      <c r="F1335" s="544"/>
      <c r="G1335" s="544"/>
      <c r="H1335" s="544"/>
    </row>
    <row r="1336" spans="5:8">
      <c r="E1336" s="583"/>
      <c r="F1336" s="544"/>
      <c r="G1336" s="544"/>
      <c r="H1336" s="544"/>
    </row>
    <row r="1337" spans="5:8">
      <c r="E1337" s="583"/>
      <c r="F1337" s="544"/>
      <c r="G1337" s="544"/>
      <c r="H1337" s="544"/>
    </row>
  </sheetData>
  <mergeCells count="2">
    <mergeCell ref="A1:H1"/>
    <mergeCell ref="E3:F3"/>
  </mergeCells>
  <printOptions gridLines="1" gridLinesSet="0"/>
  <pageMargins left="0.43307086614173229" right="0.19685039370078741" top="0.78740157480314965" bottom="0.78740157480314965" header="0.59055118110236227" footer="0.59055118110236227"/>
  <pageSetup paperSize="9" scale="60" orientation="portrait" horizontalDpi="300" verticalDpi="300" copies="2" r:id="rId1"/>
  <headerFooter alignWithMargins="0">
    <oddFooter>&amp;L&amp;"Arial,obyčejné"&amp;9&amp;D&amp;C&amp;"Arial,obyčejné"&amp;9Stránka &amp;P z &amp;N&amp;R&amp;"Arial CE,obyčejné"&amp;F   &amp;A</oddFooter>
  </headerFooter>
  <colBreaks count="1" manualBreakCount="1">
    <brk id="8"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07F2E-B30F-4160-9BD0-38961163B23F}">
  <dimension ref="A1:H1702"/>
  <sheetViews>
    <sheetView zoomScaleNormal="100" workbookViewId="0">
      <selection sqref="A1:H1"/>
    </sheetView>
  </sheetViews>
  <sheetFormatPr defaultRowHeight="15.5"/>
  <cols>
    <col min="1" max="1" width="7.77734375" style="543" customWidth="1"/>
    <col min="2" max="2" width="134" style="542" customWidth="1"/>
    <col min="3" max="3" width="11.109375" style="542" customWidth="1"/>
    <col min="4" max="4" width="8.77734375" style="543" customWidth="1"/>
    <col min="5" max="5" width="7.44140625" style="542" customWidth="1"/>
    <col min="6" max="6" width="12.33203125" style="571" customWidth="1"/>
    <col min="7" max="7" width="15" style="571" bestFit="1" customWidth="1"/>
    <col min="8" max="8" width="13.6640625" style="571" bestFit="1" customWidth="1"/>
    <col min="9" max="13" width="9.33203125" style="511"/>
    <col min="14" max="14" width="111.6640625" style="511" customWidth="1"/>
    <col min="15" max="15" width="12.44140625" style="511" customWidth="1"/>
    <col min="16" max="256" width="9.33203125" style="511"/>
    <col min="257" max="257" width="7.77734375" style="511" customWidth="1"/>
    <col min="258" max="258" width="134" style="511" customWidth="1"/>
    <col min="259" max="259" width="11.109375" style="511" customWidth="1"/>
    <col min="260" max="260" width="8.77734375" style="511" customWidth="1"/>
    <col min="261" max="261" width="7.44140625" style="511" customWidth="1"/>
    <col min="262" max="262" width="12.33203125" style="511" customWidth="1"/>
    <col min="263" max="263" width="13.33203125" style="511" customWidth="1"/>
    <col min="264" max="264" width="13.6640625" style="511" bestFit="1" customWidth="1"/>
    <col min="265" max="269" width="9.33203125" style="511"/>
    <col min="270" max="270" width="111.6640625" style="511" customWidth="1"/>
    <col min="271" max="271" width="12.44140625" style="511" customWidth="1"/>
    <col min="272" max="512" width="9.33203125" style="511"/>
    <col min="513" max="513" width="7.77734375" style="511" customWidth="1"/>
    <col min="514" max="514" width="134" style="511" customWidth="1"/>
    <col min="515" max="515" width="11.109375" style="511" customWidth="1"/>
    <col min="516" max="516" width="8.77734375" style="511" customWidth="1"/>
    <col min="517" max="517" width="7.44140625" style="511" customWidth="1"/>
    <col min="518" max="518" width="12.33203125" style="511" customWidth="1"/>
    <col min="519" max="519" width="13.33203125" style="511" customWidth="1"/>
    <col min="520" max="520" width="13.6640625" style="511" bestFit="1" customWidth="1"/>
    <col min="521" max="525" width="9.33203125" style="511"/>
    <col min="526" max="526" width="111.6640625" style="511" customWidth="1"/>
    <col min="527" max="527" width="12.44140625" style="511" customWidth="1"/>
    <col min="528" max="768" width="9.33203125" style="511"/>
    <col min="769" max="769" width="7.77734375" style="511" customWidth="1"/>
    <col min="770" max="770" width="134" style="511" customWidth="1"/>
    <col min="771" max="771" width="11.109375" style="511" customWidth="1"/>
    <col min="772" max="772" width="8.77734375" style="511" customWidth="1"/>
    <col min="773" max="773" width="7.44140625" style="511" customWidth="1"/>
    <col min="774" max="774" width="12.33203125" style="511" customWidth="1"/>
    <col min="775" max="775" width="13.33203125" style="511" customWidth="1"/>
    <col min="776" max="776" width="13.6640625" style="511" bestFit="1" customWidth="1"/>
    <col min="777" max="781" width="9.33203125" style="511"/>
    <col min="782" max="782" width="111.6640625" style="511" customWidth="1"/>
    <col min="783" max="783" width="12.44140625" style="511" customWidth="1"/>
    <col min="784" max="1024" width="9.33203125" style="511"/>
    <col min="1025" max="1025" width="7.77734375" style="511" customWidth="1"/>
    <col min="1026" max="1026" width="134" style="511" customWidth="1"/>
    <col min="1027" max="1027" width="11.109375" style="511" customWidth="1"/>
    <col min="1028" max="1028" width="8.77734375" style="511" customWidth="1"/>
    <col min="1029" max="1029" width="7.44140625" style="511" customWidth="1"/>
    <col min="1030" max="1030" width="12.33203125" style="511" customWidth="1"/>
    <col min="1031" max="1031" width="13.33203125" style="511" customWidth="1"/>
    <col min="1032" max="1032" width="13.6640625" style="511" bestFit="1" customWidth="1"/>
    <col min="1033" max="1037" width="9.33203125" style="511"/>
    <col min="1038" max="1038" width="111.6640625" style="511" customWidth="1"/>
    <col min="1039" max="1039" width="12.44140625" style="511" customWidth="1"/>
    <col min="1040" max="1280" width="9.33203125" style="511"/>
    <col min="1281" max="1281" width="7.77734375" style="511" customWidth="1"/>
    <col min="1282" max="1282" width="134" style="511" customWidth="1"/>
    <col min="1283" max="1283" width="11.109375" style="511" customWidth="1"/>
    <col min="1284" max="1284" width="8.77734375" style="511" customWidth="1"/>
    <col min="1285" max="1285" width="7.44140625" style="511" customWidth="1"/>
    <col min="1286" max="1286" width="12.33203125" style="511" customWidth="1"/>
    <col min="1287" max="1287" width="13.33203125" style="511" customWidth="1"/>
    <col min="1288" max="1288" width="13.6640625" style="511" bestFit="1" customWidth="1"/>
    <col min="1289" max="1293" width="9.33203125" style="511"/>
    <col min="1294" max="1294" width="111.6640625" style="511" customWidth="1"/>
    <col min="1295" max="1295" width="12.44140625" style="511" customWidth="1"/>
    <col min="1296" max="1536" width="9.33203125" style="511"/>
    <col min="1537" max="1537" width="7.77734375" style="511" customWidth="1"/>
    <col min="1538" max="1538" width="134" style="511" customWidth="1"/>
    <col min="1539" max="1539" width="11.109375" style="511" customWidth="1"/>
    <col min="1540" max="1540" width="8.77734375" style="511" customWidth="1"/>
    <col min="1541" max="1541" width="7.44140625" style="511" customWidth="1"/>
    <col min="1542" max="1542" width="12.33203125" style="511" customWidth="1"/>
    <col min="1543" max="1543" width="13.33203125" style="511" customWidth="1"/>
    <col min="1544" max="1544" width="13.6640625" style="511" bestFit="1" customWidth="1"/>
    <col min="1545" max="1549" width="9.33203125" style="511"/>
    <col min="1550" max="1550" width="111.6640625" style="511" customWidth="1"/>
    <col min="1551" max="1551" width="12.44140625" style="511" customWidth="1"/>
    <col min="1552" max="1792" width="9.33203125" style="511"/>
    <col min="1793" max="1793" width="7.77734375" style="511" customWidth="1"/>
    <col min="1794" max="1794" width="134" style="511" customWidth="1"/>
    <col min="1795" max="1795" width="11.109375" style="511" customWidth="1"/>
    <col min="1796" max="1796" width="8.77734375" style="511" customWidth="1"/>
    <col min="1797" max="1797" width="7.44140625" style="511" customWidth="1"/>
    <col min="1798" max="1798" width="12.33203125" style="511" customWidth="1"/>
    <col min="1799" max="1799" width="13.33203125" style="511" customWidth="1"/>
    <col min="1800" max="1800" width="13.6640625" style="511" bestFit="1" customWidth="1"/>
    <col min="1801" max="1805" width="9.33203125" style="511"/>
    <col min="1806" max="1806" width="111.6640625" style="511" customWidth="1"/>
    <col min="1807" max="1807" width="12.44140625" style="511" customWidth="1"/>
    <col min="1808" max="2048" width="9.33203125" style="511"/>
    <col min="2049" max="2049" width="7.77734375" style="511" customWidth="1"/>
    <col min="2050" max="2050" width="134" style="511" customWidth="1"/>
    <col min="2051" max="2051" width="11.109375" style="511" customWidth="1"/>
    <col min="2052" max="2052" width="8.77734375" style="511" customWidth="1"/>
    <col min="2053" max="2053" width="7.44140625" style="511" customWidth="1"/>
    <col min="2054" max="2054" width="12.33203125" style="511" customWidth="1"/>
    <col min="2055" max="2055" width="13.33203125" style="511" customWidth="1"/>
    <col min="2056" max="2056" width="13.6640625" style="511" bestFit="1" customWidth="1"/>
    <col min="2057" max="2061" width="9.33203125" style="511"/>
    <col min="2062" max="2062" width="111.6640625" style="511" customWidth="1"/>
    <col min="2063" max="2063" width="12.44140625" style="511" customWidth="1"/>
    <col min="2064" max="2304" width="9.33203125" style="511"/>
    <col min="2305" max="2305" width="7.77734375" style="511" customWidth="1"/>
    <col min="2306" max="2306" width="134" style="511" customWidth="1"/>
    <col min="2307" max="2307" width="11.109375" style="511" customWidth="1"/>
    <col min="2308" max="2308" width="8.77734375" style="511" customWidth="1"/>
    <col min="2309" max="2309" width="7.44140625" style="511" customWidth="1"/>
    <col min="2310" max="2310" width="12.33203125" style="511" customWidth="1"/>
    <col min="2311" max="2311" width="13.33203125" style="511" customWidth="1"/>
    <col min="2312" max="2312" width="13.6640625" style="511" bestFit="1" customWidth="1"/>
    <col min="2313" max="2317" width="9.33203125" style="511"/>
    <col min="2318" max="2318" width="111.6640625" style="511" customWidth="1"/>
    <col min="2319" max="2319" width="12.44140625" style="511" customWidth="1"/>
    <col min="2320" max="2560" width="9.33203125" style="511"/>
    <col min="2561" max="2561" width="7.77734375" style="511" customWidth="1"/>
    <col min="2562" max="2562" width="134" style="511" customWidth="1"/>
    <col min="2563" max="2563" width="11.109375" style="511" customWidth="1"/>
    <col min="2564" max="2564" width="8.77734375" style="511" customWidth="1"/>
    <col min="2565" max="2565" width="7.44140625" style="511" customWidth="1"/>
    <col min="2566" max="2566" width="12.33203125" style="511" customWidth="1"/>
    <col min="2567" max="2567" width="13.33203125" style="511" customWidth="1"/>
    <col min="2568" max="2568" width="13.6640625" style="511" bestFit="1" customWidth="1"/>
    <col min="2569" max="2573" width="9.33203125" style="511"/>
    <col min="2574" max="2574" width="111.6640625" style="511" customWidth="1"/>
    <col min="2575" max="2575" width="12.44140625" style="511" customWidth="1"/>
    <col min="2576" max="2816" width="9.33203125" style="511"/>
    <col min="2817" max="2817" width="7.77734375" style="511" customWidth="1"/>
    <col min="2818" max="2818" width="134" style="511" customWidth="1"/>
    <col min="2819" max="2819" width="11.109375" style="511" customWidth="1"/>
    <col min="2820" max="2820" width="8.77734375" style="511" customWidth="1"/>
    <col min="2821" max="2821" width="7.44140625" style="511" customWidth="1"/>
    <col min="2822" max="2822" width="12.33203125" style="511" customWidth="1"/>
    <col min="2823" max="2823" width="13.33203125" style="511" customWidth="1"/>
    <col min="2824" max="2824" width="13.6640625" style="511" bestFit="1" customWidth="1"/>
    <col min="2825" max="2829" width="9.33203125" style="511"/>
    <col min="2830" max="2830" width="111.6640625" style="511" customWidth="1"/>
    <col min="2831" max="2831" width="12.44140625" style="511" customWidth="1"/>
    <col min="2832" max="3072" width="9.33203125" style="511"/>
    <col min="3073" max="3073" width="7.77734375" style="511" customWidth="1"/>
    <col min="3074" max="3074" width="134" style="511" customWidth="1"/>
    <col min="3075" max="3075" width="11.109375" style="511" customWidth="1"/>
    <col min="3076" max="3076" width="8.77734375" style="511" customWidth="1"/>
    <col min="3077" max="3077" width="7.44140625" style="511" customWidth="1"/>
    <col min="3078" max="3078" width="12.33203125" style="511" customWidth="1"/>
    <col min="3079" max="3079" width="13.33203125" style="511" customWidth="1"/>
    <col min="3080" max="3080" width="13.6640625" style="511" bestFit="1" customWidth="1"/>
    <col min="3081" max="3085" width="9.33203125" style="511"/>
    <col min="3086" max="3086" width="111.6640625" style="511" customWidth="1"/>
    <col min="3087" max="3087" width="12.44140625" style="511" customWidth="1"/>
    <col min="3088" max="3328" width="9.33203125" style="511"/>
    <col min="3329" max="3329" width="7.77734375" style="511" customWidth="1"/>
    <col min="3330" max="3330" width="134" style="511" customWidth="1"/>
    <col min="3331" max="3331" width="11.109375" style="511" customWidth="1"/>
    <col min="3332" max="3332" width="8.77734375" style="511" customWidth="1"/>
    <col min="3333" max="3333" width="7.44140625" style="511" customWidth="1"/>
    <col min="3334" max="3334" width="12.33203125" style="511" customWidth="1"/>
    <col min="3335" max="3335" width="13.33203125" style="511" customWidth="1"/>
    <col min="3336" max="3336" width="13.6640625" style="511" bestFit="1" customWidth="1"/>
    <col min="3337" max="3341" width="9.33203125" style="511"/>
    <col min="3342" max="3342" width="111.6640625" style="511" customWidth="1"/>
    <col min="3343" max="3343" width="12.44140625" style="511" customWidth="1"/>
    <col min="3344" max="3584" width="9.33203125" style="511"/>
    <col min="3585" max="3585" width="7.77734375" style="511" customWidth="1"/>
    <col min="3586" max="3586" width="134" style="511" customWidth="1"/>
    <col min="3587" max="3587" width="11.109375" style="511" customWidth="1"/>
    <col min="3588" max="3588" width="8.77734375" style="511" customWidth="1"/>
    <col min="3589" max="3589" width="7.44140625" style="511" customWidth="1"/>
    <col min="3590" max="3590" width="12.33203125" style="511" customWidth="1"/>
    <col min="3591" max="3591" width="13.33203125" style="511" customWidth="1"/>
    <col min="3592" max="3592" width="13.6640625" style="511" bestFit="1" customWidth="1"/>
    <col min="3593" max="3597" width="9.33203125" style="511"/>
    <col min="3598" max="3598" width="111.6640625" style="511" customWidth="1"/>
    <col min="3599" max="3599" width="12.44140625" style="511" customWidth="1"/>
    <col min="3600" max="3840" width="9.33203125" style="511"/>
    <col min="3841" max="3841" width="7.77734375" style="511" customWidth="1"/>
    <col min="3842" max="3842" width="134" style="511" customWidth="1"/>
    <col min="3843" max="3843" width="11.109375" style="511" customWidth="1"/>
    <col min="3844" max="3844" width="8.77734375" style="511" customWidth="1"/>
    <col min="3845" max="3845" width="7.44140625" style="511" customWidth="1"/>
    <col min="3846" max="3846" width="12.33203125" style="511" customWidth="1"/>
    <col min="3847" max="3847" width="13.33203125" style="511" customWidth="1"/>
    <col min="3848" max="3848" width="13.6640625" style="511" bestFit="1" customWidth="1"/>
    <col min="3849" max="3853" width="9.33203125" style="511"/>
    <col min="3854" max="3854" width="111.6640625" style="511" customWidth="1"/>
    <col min="3855" max="3855" width="12.44140625" style="511" customWidth="1"/>
    <col min="3856" max="4096" width="9.33203125" style="511"/>
    <col min="4097" max="4097" width="7.77734375" style="511" customWidth="1"/>
    <col min="4098" max="4098" width="134" style="511" customWidth="1"/>
    <col min="4099" max="4099" width="11.109375" style="511" customWidth="1"/>
    <col min="4100" max="4100" width="8.77734375" style="511" customWidth="1"/>
    <col min="4101" max="4101" width="7.44140625" style="511" customWidth="1"/>
    <col min="4102" max="4102" width="12.33203125" style="511" customWidth="1"/>
    <col min="4103" max="4103" width="13.33203125" style="511" customWidth="1"/>
    <col min="4104" max="4104" width="13.6640625" style="511" bestFit="1" customWidth="1"/>
    <col min="4105" max="4109" width="9.33203125" style="511"/>
    <col min="4110" max="4110" width="111.6640625" style="511" customWidth="1"/>
    <col min="4111" max="4111" width="12.44140625" style="511" customWidth="1"/>
    <col min="4112" max="4352" width="9.33203125" style="511"/>
    <col min="4353" max="4353" width="7.77734375" style="511" customWidth="1"/>
    <col min="4354" max="4354" width="134" style="511" customWidth="1"/>
    <col min="4355" max="4355" width="11.109375" style="511" customWidth="1"/>
    <col min="4356" max="4356" width="8.77734375" style="511" customWidth="1"/>
    <col min="4357" max="4357" width="7.44140625" style="511" customWidth="1"/>
    <col min="4358" max="4358" width="12.33203125" style="511" customWidth="1"/>
    <col min="4359" max="4359" width="13.33203125" style="511" customWidth="1"/>
    <col min="4360" max="4360" width="13.6640625" style="511" bestFit="1" customWidth="1"/>
    <col min="4361" max="4365" width="9.33203125" style="511"/>
    <col min="4366" max="4366" width="111.6640625" style="511" customWidth="1"/>
    <col min="4367" max="4367" width="12.44140625" style="511" customWidth="1"/>
    <col min="4368" max="4608" width="9.33203125" style="511"/>
    <col min="4609" max="4609" width="7.77734375" style="511" customWidth="1"/>
    <col min="4610" max="4610" width="134" style="511" customWidth="1"/>
    <col min="4611" max="4611" width="11.109375" style="511" customWidth="1"/>
    <col min="4612" max="4612" width="8.77734375" style="511" customWidth="1"/>
    <col min="4613" max="4613" width="7.44140625" style="511" customWidth="1"/>
    <col min="4614" max="4614" width="12.33203125" style="511" customWidth="1"/>
    <col min="4615" max="4615" width="13.33203125" style="511" customWidth="1"/>
    <col min="4616" max="4616" width="13.6640625" style="511" bestFit="1" customWidth="1"/>
    <col min="4617" max="4621" width="9.33203125" style="511"/>
    <col min="4622" max="4622" width="111.6640625" style="511" customWidth="1"/>
    <col min="4623" max="4623" width="12.44140625" style="511" customWidth="1"/>
    <col min="4624" max="4864" width="9.33203125" style="511"/>
    <col min="4865" max="4865" width="7.77734375" style="511" customWidth="1"/>
    <col min="4866" max="4866" width="134" style="511" customWidth="1"/>
    <col min="4867" max="4867" width="11.109375" style="511" customWidth="1"/>
    <col min="4868" max="4868" width="8.77734375" style="511" customWidth="1"/>
    <col min="4869" max="4869" width="7.44140625" style="511" customWidth="1"/>
    <col min="4870" max="4870" width="12.33203125" style="511" customWidth="1"/>
    <col min="4871" max="4871" width="13.33203125" style="511" customWidth="1"/>
    <col min="4872" max="4872" width="13.6640625" style="511" bestFit="1" customWidth="1"/>
    <col min="4873" max="4877" width="9.33203125" style="511"/>
    <col min="4878" max="4878" width="111.6640625" style="511" customWidth="1"/>
    <col min="4879" max="4879" width="12.44140625" style="511" customWidth="1"/>
    <col min="4880" max="5120" width="9.33203125" style="511"/>
    <col min="5121" max="5121" width="7.77734375" style="511" customWidth="1"/>
    <col min="5122" max="5122" width="134" style="511" customWidth="1"/>
    <col min="5123" max="5123" width="11.109375" style="511" customWidth="1"/>
    <col min="5124" max="5124" width="8.77734375" style="511" customWidth="1"/>
    <col min="5125" max="5125" width="7.44140625" style="511" customWidth="1"/>
    <col min="5126" max="5126" width="12.33203125" style="511" customWidth="1"/>
    <col min="5127" max="5127" width="13.33203125" style="511" customWidth="1"/>
    <col min="5128" max="5128" width="13.6640625" style="511" bestFit="1" customWidth="1"/>
    <col min="5129" max="5133" width="9.33203125" style="511"/>
    <col min="5134" max="5134" width="111.6640625" style="511" customWidth="1"/>
    <col min="5135" max="5135" width="12.44140625" style="511" customWidth="1"/>
    <col min="5136" max="5376" width="9.33203125" style="511"/>
    <col min="5377" max="5377" width="7.77734375" style="511" customWidth="1"/>
    <col min="5378" max="5378" width="134" style="511" customWidth="1"/>
    <col min="5379" max="5379" width="11.109375" style="511" customWidth="1"/>
    <col min="5380" max="5380" width="8.77734375" style="511" customWidth="1"/>
    <col min="5381" max="5381" width="7.44140625" style="511" customWidth="1"/>
    <col min="5382" max="5382" width="12.33203125" style="511" customWidth="1"/>
    <col min="5383" max="5383" width="13.33203125" style="511" customWidth="1"/>
    <col min="5384" max="5384" width="13.6640625" style="511" bestFit="1" customWidth="1"/>
    <col min="5385" max="5389" width="9.33203125" style="511"/>
    <col min="5390" max="5390" width="111.6640625" style="511" customWidth="1"/>
    <col min="5391" max="5391" width="12.44140625" style="511" customWidth="1"/>
    <col min="5392" max="5632" width="9.33203125" style="511"/>
    <col min="5633" max="5633" width="7.77734375" style="511" customWidth="1"/>
    <col min="5634" max="5634" width="134" style="511" customWidth="1"/>
    <col min="5635" max="5635" width="11.109375" style="511" customWidth="1"/>
    <col min="5636" max="5636" width="8.77734375" style="511" customWidth="1"/>
    <col min="5637" max="5637" width="7.44140625" style="511" customWidth="1"/>
    <col min="5638" max="5638" width="12.33203125" style="511" customWidth="1"/>
    <col min="5639" max="5639" width="13.33203125" style="511" customWidth="1"/>
    <col min="5640" max="5640" width="13.6640625" style="511" bestFit="1" customWidth="1"/>
    <col min="5641" max="5645" width="9.33203125" style="511"/>
    <col min="5646" max="5646" width="111.6640625" style="511" customWidth="1"/>
    <col min="5647" max="5647" width="12.44140625" style="511" customWidth="1"/>
    <col min="5648" max="5888" width="9.33203125" style="511"/>
    <col min="5889" max="5889" width="7.77734375" style="511" customWidth="1"/>
    <col min="5890" max="5890" width="134" style="511" customWidth="1"/>
    <col min="5891" max="5891" width="11.109375" style="511" customWidth="1"/>
    <col min="5892" max="5892" width="8.77734375" style="511" customWidth="1"/>
    <col min="5893" max="5893" width="7.44140625" style="511" customWidth="1"/>
    <col min="5894" max="5894" width="12.33203125" style="511" customWidth="1"/>
    <col min="5895" max="5895" width="13.33203125" style="511" customWidth="1"/>
    <col min="5896" max="5896" width="13.6640625" style="511" bestFit="1" customWidth="1"/>
    <col min="5897" max="5901" width="9.33203125" style="511"/>
    <col min="5902" max="5902" width="111.6640625" style="511" customWidth="1"/>
    <col min="5903" max="5903" width="12.44140625" style="511" customWidth="1"/>
    <col min="5904" max="6144" width="9.33203125" style="511"/>
    <col min="6145" max="6145" width="7.77734375" style="511" customWidth="1"/>
    <col min="6146" max="6146" width="134" style="511" customWidth="1"/>
    <col min="6147" max="6147" width="11.109375" style="511" customWidth="1"/>
    <col min="6148" max="6148" width="8.77734375" style="511" customWidth="1"/>
    <col min="6149" max="6149" width="7.44140625" style="511" customWidth="1"/>
    <col min="6150" max="6150" width="12.33203125" style="511" customWidth="1"/>
    <col min="6151" max="6151" width="13.33203125" style="511" customWidth="1"/>
    <col min="6152" max="6152" width="13.6640625" style="511" bestFit="1" customWidth="1"/>
    <col min="6153" max="6157" width="9.33203125" style="511"/>
    <col min="6158" max="6158" width="111.6640625" style="511" customWidth="1"/>
    <col min="6159" max="6159" width="12.44140625" style="511" customWidth="1"/>
    <col min="6160" max="6400" width="9.33203125" style="511"/>
    <col min="6401" max="6401" width="7.77734375" style="511" customWidth="1"/>
    <col min="6402" max="6402" width="134" style="511" customWidth="1"/>
    <col min="6403" max="6403" width="11.109375" style="511" customWidth="1"/>
    <col min="6404" max="6404" width="8.77734375" style="511" customWidth="1"/>
    <col min="6405" max="6405" width="7.44140625" style="511" customWidth="1"/>
    <col min="6406" max="6406" width="12.33203125" style="511" customWidth="1"/>
    <col min="6407" max="6407" width="13.33203125" style="511" customWidth="1"/>
    <col min="6408" max="6408" width="13.6640625" style="511" bestFit="1" customWidth="1"/>
    <col min="6409" max="6413" width="9.33203125" style="511"/>
    <col min="6414" max="6414" width="111.6640625" style="511" customWidth="1"/>
    <col min="6415" max="6415" width="12.44140625" style="511" customWidth="1"/>
    <col min="6416" max="6656" width="9.33203125" style="511"/>
    <col min="6657" max="6657" width="7.77734375" style="511" customWidth="1"/>
    <col min="6658" max="6658" width="134" style="511" customWidth="1"/>
    <col min="6659" max="6659" width="11.109375" style="511" customWidth="1"/>
    <col min="6660" max="6660" width="8.77734375" style="511" customWidth="1"/>
    <col min="6661" max="6661" width="7.44140625" style="511" customWidth="1"/>
    <col min="6662" max="6662" width="12.33203125" style="511" customWidth="1"/>
    <col min="6663" max="6663" width="13.33203125" style="511" customWidth="1"/>
    <col min="6664" max="6664" width="13.6640625" style="511" bestFit="1" customWidth="1"/>
    <col min="6665" max="6669" width="9.33203125" style="511"/>
    <col min="6670" max="6670" width="111.6640625" style="511" customWidth="1"/>
    <col min="6671" max="6671" width="12.44140625" style="511" customWidth="1"/>
    <col min="6672" max="6912" width="9.33203125" style="511"/>
    <col min="6913" max="6913" width="7.77734375" style="511" customWidth="1"/>
    <col min="6914" max="6914" width="134" style="511" customWidth="1"/>
    <col min="6915" max="6915" width="11.109375" style="511" customWidth="1"/>
    <col min="6916" max="6916" width="8.77734375" style="511" customWidth="1"/>
    <col min="6917" max="6917" width="7.44140625" style="511" customWidth="1"/>
    <col min="6918" max="6918" width="12.33203125" style="511" customWidth="1"/>
    <col min="6919" max="6919" width="13.33203125" style="511" customWidth="1"/>
    <col min="6920" max="6920" width="13.6640625" style="511" bestFit="1" customWidth="1"/>
    <col min="6921" max="6925" width="9.33203125" style="511"/>
    <col min="6926" max="6926" width="111.6640625" style="511" customWidth="1"/>
    <col min="6927" max="6927" width="12.44140625" style="511" customWidth="1"/>
    <col min="6928" max="7168" width="9.33203125" style="511"/>
    <col min="7169" max="7169" width="7.77734375" style="511" customWidth="1"/>
    <col min="7170" max="7170" width="134" style="511" customWidth="1"/>
    <col min="7171" max="7171" width="11.109375" style="511" customWidth="1"/>
    <col min="7172" max="7172" width="8.77734375" style="511" customWidth="1"/>
    <col min="7173" max="7173" width="7.44140625" style="511" customWidth="1"/>
    <col min="7174" max="7174" width="12.33203125" style="511" customWidth="1"/>
    <col min="7175" max="7175" width="13.33203125" style="511" customWidth="1"/>
    <col min="7176" max="7176" width="13.6640625" style="511" bestFit="1" customWidth="1"/>
    <col min="7177" max="7181" width="9.33203125" style="511"/>
    <col min="7182" max="7182" width="111.6640625" style="511" customWidth="1"/>
    <col min="7183" max="7183" width="12.44140625" style="511" customWidth="1"/>
    <col min="7184" max="7424" width="9.33203125" style="511"/>
    <col min="7425" max="7425" width="7.77734375" style="511" customWidth="1"/>
    <col min="7426" max="7426" width="134" style="511" customWidth="1"/>
    <col min="7427" max="7427" width="11.109375" style="511" customWidth="1"/>
    <col min="7428" max="7428" width="8.77734375" style="511" customWidth="1"/>
    <col min="7429" max="7429" width="7.44140625" style="511" customWidth="1"/>
    <col min="7430" max="7430" width="12.33203125" style="511" customWidth="1"/>
    <col min="7431" max="7431" width="13.33203125" style="511" customWidth="1"/>
    <col min="7432" max="7432" width="13.6640625" style="511" bestFit="1" customWidth="1"/>
    <col min="7433" max="7437" width="9.33203125" style="511"/>
    <col min="7438" max="7438" width="111.6640625" style="511" customWidth="1"/>
    <col min="7439" max="7439" width="12.44140625" style="511" customWidth="1"/>
    <col min="7440" max="7680" width="9.33203125" style="511"/>
    <col min="7681" max="7681" width="7.77734375" style="511" customWidth="1"/>
    <col min="7682" max="7682" width="134" style="511" customWidth="1"/>
    <col min="7683" max="7683" width="11.109375" style="511" customWidth="1"/>
    <col min="7684" max="7684" width="8.77734375" style="511" customWidth="1"/>
    <col min="7685" max="7685" width="7.44140625" style="511" customWidth="1"/>
    <col min="7686" max="7686" width="12.33203125" style="511" customWidth="1"/>
    <col min="7687" max="7687" width="13.33203125" style="511" customWidth="1"/>
    <col min="7688" max="7688" width="13.6640625" style="511" bestFit="1" customWidth="1"/>
    <col min="7689" max="7693" width="9.33203125" style="511"/>
    <col min="7694" max="7694" width="111.6640625" style="511" customWidth="1"/>
    <col min="7695" max="7695" width="12.44140625" style="511" customWidth="1"/>
    <col min="7696" max="7936" width="9.33203125" style="511"/>
    <col min="7937" max="7937" width="7.77734375" style="511" customWidth="1"/>
    <col min="7938" max="7938" width="134" style="511" customWidth="1"/>
    <col min="7939" max="7939" width="11.109375" style="511" customWidth="1"/>
    <col min="7940" max="7940" width="8.77734375" style="511" customWidth="1"/>
    <col min="7941" max="7941" width="7.44140625" style="511" customWidth="1"/>
    <col min="7942" max="7942" width="12.33203125" style="511" customWidth="1"/>
    <col min="7943" max="7943" width="13.33203125" style="511" customWidth="1"/>
    <col min="7944" max="7944" width="13.6640625" style="511" bestFit="1" customWidth="1"/>
    <col min="7945" max="7949" width="9.33203125" style="511"/>
    <col min="7950" max="7950" width="111.6640625" style="511" customWidth="1"/>
    <col min="7951" max="7951" width="12.44140625" style="511" customWidth="1"/>
    <col min="7952" max="8192" width="9.33203125" style="511"/>
    <col min="8193" max="8193" width="7.77734375" style="511" customWidth="1"/>
    <col min="8194" max="8194" width="134" style="511" customWidth="1"/>
    <col min="8195" max="8195" width="11.109375" style="511" customWidth="1"/>
    <col min="8196" max="8196" width="8.77734375" style="511" customWidth="1"/>
    <col min="8197" max="8197" width="7.44140625" style="511" customWidth="1"/>
    <col min="8198" max="8198" width="12.33203125" style="511" customWidth="1"/>
    <col min="8199" max="8199" width="13.33203125" style="511" customWidth="1"/>
    <col min="8200" max="8200" width="13.6640625" style="511" bestFit="1" customWidth="1"/>
    <col min="8201" max="8205" width="9.33203125" style="511"/>
    <col min="8206" max="8206" width="111.6640625" style="511" customWidth="1"/>
    <col min="8207" max="8207" width="12.44140625" style="511" customWidth="1"/>
    <col min="8208" max="8448" width="9.33203125" style="511"/>
    <col min="8449" max="8449" width="7.77734375" style="511" customWidth="1"/>
    <col min="8450" max="8450" width="134" style="511" customWidth="1"/>
    <col min="8451" max="8451" width="11.109375" style="511" customWidth="1"/>
    <col min="8452" max="8452" width="8.77734375" style="511" customWidth="1"/>
    <col min="8453" max="8453" width="7.44140625" style="511" customWidth="1"/>
    <col min="8454" max="8454" width="12.33203125" style="511" customWidth="1"/>
    <col min="8455" max="8455" width="13.33203125" style="511" customWidth="1"/>
    <col min="8456" max="8456" width="13.6640625" style="511" bestFit="1" customWidth="1"/>
    <col min="8457" max="8461" width="9.33203125" style="511"/>
    <col min="8462" max="8462" width="111.6640625" style="511" customWidth="1"/>
    <col min="8463" max="8463" width="12.44140625" style="511" customWidth="1"/>
    <col min="8464" max="8704" width="9.33203125" style="511"/>
    <col min="8705" max="8705" width="7.77734375" style="511" customWidth="1"/>
    <col min="8706" max="8706" width="134" style="511" customWidth="1"/>
    <col min="8707" max="8707" width="11.109375" style="511" customWidth="1"/>
    <col min="8708" max="8708" width="8.77734375" style="511" customWidth="1"/>
    <col min="8709" max="8709" width="7.44140625" style="511" customWidth="1"/>
    <col min="8710" max="8710" width="12.33203125" style="511" customWidth="1"/>
    <col min="8711" max="8711" width="13.33203125" style="511" customWidth="1"/>
    <col min="8712" max="8712" width="13.6640625" style="511" bestFit="1" customWidth="1"/>
    <col min="8713" max="8717" width="9.33203125" style="511"/>
    <col min="8718" max="8718" width="111.6640625" style="511" customWidth="1"/>
    <col min="8719" max="8719" width="12.44140625" style="511" customWidth="1"/>
    <col min="8720" max="8960" width="9.33203125" style="511"/>
    <col min="8961" max="8961" width="7.77734375" style="511" customWidth="1"/>
    <col min="8962" max="8962" width="134" style="511" customWidth="1"/>
    <col min="8963" max="8963" width="11.109375" style="511" customWidth="1"/>
    <col min="8964" max="8964" width="8.77734375" style="511" customWidth="1"/>
    <col min="8965" max="8965" width="7.44140625" style="511" customWidth="1"/>
    <col min="8966" max="8966" width="12.33203125" style="511" customWidth="1"/>
    <col min="8967" max="8967" width="13.33203125" style="511" customWidth="1"/>
    <col min="8968" max="8968" width="13.6640625" style="511" bestFit="1" customWidth="1"/>
    <col min="8969" max="8973" width="9.33203125" style="511"/>
    <col min="8974" max="8974" width="111.6640625" style="511" customWidth="1"/>
    <col min="8975" max="8975" width="12.44140625" style="511" customWidth="1"/>
    <col min="8976" max="9216" width="9.33203125" style="511"/>
    <col min="9217" max="9217" width="7.77734375" style="511" customWidth="1"/>
    <col min="9218" max="9218" width="134" style="511" customWidth="1"/>
    <col min="9219" max="9219" width="11.109375" style="511" customWidth="1"/>
    <col min="9220" max="9220" width="8.77734375" style="511" customWidth="1"/>
    <col min="9221" max="9221" width="7.44140625" style="511" customWidth="1"/>
    <col min="9222" max="9222" width="12.33203125" style="511" customWidth="1"/>
    <col min="9223" max="9223" width="13.33203125" style="511" customWidth="1"/>
    <col min="9224" max="9224" width="13.6640625" style="511" bestFit="1" customWidth="1"/>
    <col min="9225" max="9229" width="9.33203125" style="511"/>
    <col min="9230" max="9230" width="111.6640625" style="511" customWidth="1"/>
    <col min="9231" max="9231" width="12.44140625" style="511" customWidth="1"/>
    <col min="9232" max="9472" width="9.33203125" style="511"/>
    <col min="9473" max="9473" width="7.77734375" style="511" customWidth="1"/>
    <col min="9474" max="9474" width="134" style="511" customWidth="1"/>
    <col min="9475" max="9475" width="11.109375" style="511" customWidth="1"/>
    <col min="9476" max="9476" width="8.77734375" style="511" customWidth="1"/>
    <col min="9477" max="9477" width="7.44140625" style="511" customWidth="1"/>
    <col min="9478" max="9478" width="12.33203125" style="511" customWidth="1"/>
    <col min="9479" max="9479" width="13.33203125" style="511" customWidth="1"/>
    <col min="9480" max="9480" width="13.6640625" style="511" bestFit="1" customWidth="1"/>
    <col min="9481" max="9485" width="9.33203125" style="511"/>
    <col min="9486" max="9486" width="111.6640625" style="511" customWidth="1"/>
    <col min="9487" max="9487" width="12.44140625" style="511" customWidth="1"/>
    <col min="9488" max="9728" width="9.33203125" style="511"/>
    <col min="9729" max="9729" width="7.77734375" style="511" customWidth="1"/>
    <col min="9730" max="9730" width="134" style="511" customWidth="1"/>
    <col min="9731" max="9731" width="11.109375" style="511" customWidth="1"/>
    <col min="9732" max="9732" width="8.77734375" style="511" customWidth="1"/>
    <col min="9733" max="9733" width="7.44140625" style="511" customWidth="1"/>
    <col min="9734" max="9734" width="12.33203125" style="511" customWidth="1"/>
    <col min="9735" max="9735" width="13.33203125" style="511" customWidth="1"/>
    <col min="9736" max="9736" width="13.6640625" style="511" bestFit="1" customWidth="1"/>
    <col min="9737" max="9741" width="9.33203125" style="511"/>
    <col min="9742" max="9742" width="111.6640625" style="511" customWidth="1"/>
    <col min="9743" max="9743" width="12.44140625" style="511" customWidth="1"/>
    <col min="9744" max="9984" width="9.33203125" style="511"/>
    <col min="9985" max="9985" width="7.77734375" style="511" customWidth="1"/>
    <col min="9986" max="9986" width="134" style="511" customWidth="1"/>
    <col min="9987" max="9987" width="11.109375" style="511" customWidth="1"/>
    <col min="9988" max="9988" width="8.77734375" style="511" customWidth="1"/>
    <col min="9989" max="9989" width="7.44140625" style="511" customWidth="1"/>
    <col min="9990" max="9990" width="12.33203125" style="511" customWidth="1"/>
    <col min="9991" max="9991" width="13.33203125" style="511" customWidth="1"/>
    <col min="9992" max="9992" width="13.6640625" style="511" bestFit="1" customWidth="1"/>
    <col min="9993" max="9997" width="9.33203125" style="511"/>
    <col min="9998" max="9998" width="111.6640625" style="511" customWidth="1"/>
    <col min="9999" max="9999" width="12.44140625" style="511" customWidth="1"/>
    <col min="10000" max="10240" width="9.33203125" style="511"/>
    <col min="10241" max="10241" width="7.77734375" style="511" customWidth="1"/>
    <col min="10242" max="10242" width="134" style="511" customWidth="1"/>
    <col min="10243" max="10243" width="11.109375" style="511" customWidth="1"/>
    <col min="10244" max="10244" width="8.77734375" style="511" customWidth="1"/>
    <col min="10245" max="10245" width="7.44140625" style="511" customWidth="1"/>
    <col min="10246" max="10246" width="12.33203125" style="511" customWidth="1"/>
    <col min="10247" max="10247" width="13.33203125" style="511" customWidth="1"/>
    <col min="10248" max="10248" width="13.6640625" style="511" bestFit="1" customWidth="1"/>
    <col min="10249" max="10253" width="9.33203125" style="511"/>
    <col min="10254" max="10254" width="111.6640625" style="511" customWidth="1"/>
    <col min="10255" max="10255" width="12.44140625" style="511" customWidth="1"/>
    <col min="10256" max="10496" width="9.33203125" style="511"/>
    <col min="10497" max="10497" width="7.77734375" style="511" customWidth="1"/>
    <col min="10498" max="10498" width="134" style="511" customWidth="1"/>
    <col min="10499" max="10499" width="11.109375" style="511" customWidth="1"/>
    <col min="10500" max="10500" width="8.77734375" style="511" customWidth="1"/>
    <col min="10501" max="10501" width="7.44140625" style="511" customWidth="1"/>
    <col min="10502" max="10502" width="12.33203125" style="511" customWidth="1"/>
    <col min="10503" max="10503" width="13.33203125" style="511" customWidth="1"/>
    <col min="10504" max="10504" width="13.6640625" style="511" bestFit="1" customWidth="1"/>
    <col min="10505" max="10509" width="9.33203125" style="511"/>
    <col min="10510" max="10510" width="111.6640625" style="511" customWidth="1"/>
    <col min="10511" max="10511" width="12.44140625" style="511" customWidth="1"/>
    <col min="10512" max="10752" width="9.33203125" style="511"/>
    <col min="10753" max="10753" width="7.77734375" style="511" customWidth="1"/>
    <col min="10754" max="10754" width="134" style="511" customWidth="1"/>
    <col min="10755" max="10755" width="11.109375" style="511" customWidth="1"/>
    <col min="10756" max="10756" width="8.77734375" style="511" customWidth="1"/>
    <col min="10757" max="10757" width="7.44140625" style="511" customWidth="1"/>
    <col min="10758" max="10758" width="12.33203125" style="511" customWidth="1"/>
    <col min="10759" max="10759" width="13.33203125" style="511" customWidth="1"/>
    <col min="10760" max="10760" width="13.6640625" style="511" bestFit="1" customWidth="1"/>
    <col min="10761" max="10765" width="9.33203125" style="511"/>
    <col min="10766" max="10766" width="111.6640625" style="511" customWidth="1"/>
    <col min="10767" max="10767" width="12.44140625" style="511" customWidth="1"/>
    <col min="10768" max="11008" width="9.33203125" style="511"/>
    <col min="11009" max="11009" width="7.77734375" style="511" customWidth="1"/>
    <col min="11010" max="11010" width="134" style="511" customWidth="1"/>
    <col min="11011" max="11011" width="11.109375" style="511" customWidth="1"/>
    <col min="11012" max="11012" width="8.77734375" style="511" customWidth="1"/>
    <col min="11013" max="11013" width="7.44140625" style="511" customWidth="1"/>
    <col min="11014" max="11014" width="12.33203125" style="511" customWidth="1"/>
    <col min="11015" max="11015" width="13.33203125" style="511" customWidth="1"/>
    <col min="11016" max="11016" width="13.6640625" style="511" bestFit="1" customWidth="1"/>
    <col min="11017" max="11021" width="9.33203125" style="511"/>
    <col min="11022" max="11022" width="111.6640625" style="511" customWidth="1"/>
    <col min="11023" max="11023" width="12.44140625" style="511" customWidth="1"/>
    <col min="11024" max="11264" width="9.33203125" style="511"/>
    <col min="11265" max="11265" width="7.77734375" style="511" customWidth="1"/>
    <col min="11266" max="11266" width="134" style="511" customWidth="1"/>
    <col min="11267" max="11267" width="11.109375" style="511" customWidth="1"/>
    <col min="11268" max="11268" width="8.77734375" style="511" customWidth="1"/>
    <col min="11269" max="11269" width="7.44140625" style="511" customWidth="1"/>
    <col min="11270" max="11270" width="12.33203125" style="511" customWidth="1"/>
    <col min="11271" max="11271" width="13.33203125" style="511" customWidth="1"/>
    <col min="11272" max="11272" width="13.6640625" style="511" bestFit="1" customWidth="1"/>
    <col min="11273" max="11277" width="9.33203125" style="511"/>
    <col min="11278" max="11278" width="111.6640625" style="511" customWidth="1"/>
    <col min="11279" max="11279" width="12.44140625" style="511" customWidth="1"/>
    <col min="11280" max="11520" width="9.33203125" style="511"/>
    <col min="11521" max="11521" width="7.77734375" style="511" customWidth="1"/>
    <col min="11522" max="11522" width="134" style="511" customWidth="1"/>
    <col min="11523" max="11523" width="11.109375" style="511" customWidth="1"/>
    <col min="11524" max="11524" width="8.77734375" style="511" customWidth="1"/>
    <col min="11525" max="11525" width="7.44140625" style="511" customWidth="1"/>
    <col min="11526" max="11526" width="12.33203125" style="511" customWidth="1"/>
    <col min="11527" max="11527" width="13.33203125" style="511" customWidth="1"/>
    <col min="11528" max="11528" width="13.6640625" style="511" bestFit="1" customWidth="1"/>
    <col min="11529" max="11533" width="9.33203125" style="511"/>
    <col min="11534" max="11534" width="111.6640625" style="511" customWidth="1"/>
    <col min="11535" max="11535" width="12.44140625" style="511" customWidth="1"/>
    <col min="11536" max="11776" width="9.33203125" style="511"/>
    <col min="11777" max="11777" width="7.77734375" style="511" customWidth="1"/>
    <col min="11778" max="11778" width="134" style="511" customWidth="1"/>
    <col min="11779" max="11779" width="11.109375" style="511" customWidth="1"/>
    <col min="11780" max="11780" width="8.77734375" style="511" customWidth="1"/>
    <col min="11781" max="11781" width="7.44140625" style="511" customWidth="1"/>
    <col min="11782" max="11782" width="12.33203125" style="511" customWidth="1"/>
    <col min="11783" max="11783" width="13.33203125" style="511" customWidth="1"/>
    <col min="11784" max="11784" width="13.6640625" style="511" bestFit="1" customWidth="1"/>
    <col min="11785" max="11789" width="9.33203125" style="511"/>
    <col min="11790" max="11790" width="111.6640625" style="511" customWidth="1"/>
    <col min="11791" max="11791" width="12.44140625" style="511" customWidth="1"/>
    <col min="11792" max="12032" width="9.33203125" style="511"/>
    <col min="12033" max="12033" width="7.77734375" style="511" customWidth="1"/>
    <col min="12034" max="12034" width="134" style="511" customWidth="1"/>
    <col min="12035" max="12035" width="11.109375" style="511" customWidth="1"/>
    <col min="12036" max="12036" width="8.77734375" style="511" customWidth="1"/>
    <col min="12037" max="12037" width="7.44140625" style="511" customWidth="1"/>
    <col min="12038" max="12038" width="12.33203125" style="511" customWidth="1"/>
    <col min="12039" max="12039" width="13.33203125" style="511" customWidth="1"/>
    <col min="12040" max="12040" width="13.6640625" style="511" bestFit="1" customWidth="1"/>
    <col min="12041" max="12045" width="9.33203125" style="511"/>
    <col min="12046" max="12046" width="111.6640625" style="511" customWidth="1"/>
    <col min="12047" max="12047" width="12.44140625" style="511" customWidth="1"/>
    <col min="12048" max="12288" width="9.33203125" style="511"/>
    <col min="12289" max="12289" width="7.77734375" style="511" customWidth="1"/>
    <col min="12290" max="12290" width="134" style="511" customWidth="1"/>
    <col min="12291" max="12291" width="11.109375" style="511" customWidth="1"/>
    <col min="12292" max="12292" width="8.77734375" style="511" customWidth="1"/>
    <col min="12293" max="12293" width="7.44140625" style="511" customWidth="1"/>
    <col min="12294" max="12294" width="12.33203125" style="511" customWidth="1"/>
    <col min="12295" max="12295" width="13.33203125" style="511" customWidth="1"/>
    <col min="12296" max="12296" width="13.6640625" style="511" bestFit="1" customWidth="1"/>
    <col min="12297" max="12301" width="9.33203125" style="511"/>
    <col min="12302" max="12302" width="111.6640625" style="511" customWidth="1"/>
    <col min="12303" max="12303" width="12.44140625" style="511" customWidth="1"/>
    <col min="12304" max="12544" width="9.33203125" style="511"/>
    <col min="12545" max="12545" width="7.77734375" style="511" customWidth="1"/>
    <col min="12546" max="12546" width="134" style="511" customWidth="1"/>
    <col min="12547" max="12547" width="11.109375" style="511" customWidth="1"/>
    <col min="12548" max="12548" width="8.77734375" style="511" customWidth="1"/>
    <col min="12549" max="12549" width="7.44140625" style="511" customWidth="1"/>
    <col min="12550" max="12550" width="12.33203125" style="511" customWidth="1"/>
    <col min="12551" max="12551" width="13.33203125" style="511" customWidth="1"/>
    <col min="12552" max="12552" width="13.6640625" style="511" bestFit="1" customWidth="1"/>
    <col min="12553" max="12557" width="9.33203125" style="511"/>
    <col min="12558" max="12558" width="111.6640625" style="511" customWidth="1"/>
    <col min="12559" max="12559" width="12.44140625" style="511" customWidth="1"/>
    <col min="12560" max="12800" width="9.33203125" style="511"/>
    <col min="12801" max="12801" width="7.77734375" style="511" customWidth="1"/>
    <col min="12802" max="12802" width="134" style="511" customWidth="1"/>
    <col min="12803" max="12803" width="11.109375" style="511" customWidth="1"/>
    <col min="12804" max="12804" width="8.77734375" style="511" customWidth="1"/>
    <col min="12805" max="12805" width="7.44140625" style="511" customWidth="1"/>
    <col min="12806" max="12806" width="12.33203125" style="511" customWidth="1"/>
    <col min="12807" max="12807" width="13.33203125" style="511" customWidth="1"/>
    <col min="12808" max="12808" width="13.6640625" style="511" bestFit="1" customWidth="1"/>
    <col min="12809" max="12813" width="9.33203125" style="511"/>
    <col min="12814" max="12814" width="111.6640625" style="511" customWidth="1"/>
    <col min="12815" max="12815" width="12.44140625" style="511" customWidth="1"/>
    <col min="12816" max="13056" width="9.33203125" style="511"/>
    <col min="13057" max="13057" width="7.77734375" style="511" customWidth="1"/>
    <col min="13058" max="13058" width="134" style="511" customWidth="1"/>
    <col min="13059" max="13059" width="11.109375" style="511" customWidth="1"/>
    <col min="13060" max="13060" width="8.77734375" style="511" customWidth="1"/>
    <col min="13061" max="13061" width="7.44140625" style="511" customWidth="1"/>
    <col min="13062" max="13062" width="12.33203125" style="511" customWidth="1"/>
    <col min="13063" max="13063" width="13.33203125" style="511" customWidth="1"/>
    <col min="13064" max="13064" width="13.6640625" style="511" bestFit="1" customWidth="1"/>
    <col min="13065" max="13069" width="9.33203125" style="511"/>
    <col min="13070" max="13070" width="111.6640625" style="511" customWidth="1"/>
    <col min="13071" max="13071" width="12.44140625" style="511" customWidth="1"/>
    <col min="13072" max="13312" width="9.33203125" style="511"/>
    <col min="13313" max="13313" width="7.77734375" style="511" customWidth="1"/>
    <col min="13314" max="13314" width="134" style="511" customWidth="1"/>
    <col min="13315" max="13315" width="11.109375" style="511" customWidth="1"/>
    <col min="13316" max="13316" width="8.77734375" style="511" customWidth="1"/>
    <col min="13317" max="13317" width="7.44140625" style="511" customWidth="1"/>
    <col min="13318" max="13318" width="12.33203125" style="511" customWidth="1"/>
    <col min="13319" max="13319" width="13.33203125" style="511" customWidth="1"/>
    <col min="13320" max="13320" width="13.6640625" style="511" bestFit="1" customWidth="1"/>
    <col min="13321" max="13325" width="9.33203125" style="511"/>
    <col min="13326" max="13326" width="111.6640625" style="511" customWidth="1"/>
    <col min="13327" max="13327" width="12.44140625" style="511" customWidth="1"/>
    <col min="13328" max="13568" width="9.33203125" style="511"/>
    <col min="13569" max="13569" width="7.77734375" style="511" customWidth="1"/>
    <col min="13570" max="13570" width="134" style="511" customWidth="1"/>
    <col min="13571" max="13571" width="11.109375" style="511" customWidth="1"/>
    <col min="13572" max="13572" width="8.77734375" style="511" customWidth="1"/>
    <col min="13573" max="13573" width="7.44140625" style="511" customWidth="1"/>
    <col min="13574" max="13574" width="12.33203125" style="511" customWidth="1"/>
    <col min="13575" max="13575" width="13.33203125" style="511" customWidth="1"/>
    <col min="13576" max="13576" width="13.6640625" style="511" bestFit="1" customWidth="1"/>
    <col min="13577" max="13581" width="9.33203125" style="511"/>
    <col min="13582" max="13582" width="111.6640625" style="511" customWidth="1"/>
    <col min="13583" max="13583" width="12.44140625" style="511" customWidth="1"/>
    <col min="13584" max="13824" width="9.33203125" style="511"/>
    <col min="13825" max="13825" width="7.77734375" style="511" customWidth="1"/>
    <col min="13826" max="13826" width="134" style="511" customWidth="1"/>
    <col min="13827" max="13827" width="11.109375" style="511" customWidth="1"/>
    <col min="13828" max="13828" width="8.77734375" style="511" customWidth="1"/>
    <col min="13829" max="13829" width="7.44140625" style="511" customWidth="1"/>
    <col min="13830" max="13830" width="12.33203125" style="511" customWidth="1"/>
    <col min="13831" max="13831" width="13.33203125" style="511" customWidth="1"/>
    <col min="13832" max="13832" width="13.6640625" style="511" bestFit="1" customWidth="1"/>
    <col min="13833" max="13837" width="9.33203125" style="511"/>
    <col min="13838" max="13838" width="111.6640625" style="511" customWidth="1"/>
    <col min="13839" max="13839" width="12.44140625" style="511" customWidth="1"/>
    <col min="13840" max="14080" width="9.33203125" style="511"/>
    <col min="14081" max="14081" width="7.77734375" style="511" customWidth="1"/>
    <col min="14082" max="14082" width="134" style="511" customWidth="1"/>
    <col min="14083" max="14083" width="11.109375" style="511" customWidth="1"/>
    <col min="14084" max="14084" width="8.77734375" style="511" customWidth="1"/>
    <col min="14085" max="14085" width="7.44140625" style="511" customWidth="1"/>
    <col min="14086" max="14086" width="12.33203125" style="511" customWidth="1"/>
    <col min="14087" max="14087" width="13.33203125" style="511" customWidth="1"/>
    <col min="14088" max="14088" width="13.6640625" style="511" bestFit="1" customWidth="1"/>
    <col min="14089" max="14093" width="9.33203125" style="511"/>
    <col min="14094" max="14094" width="111.6640625" style="511" customWidth="1"/>
    <col min="14095" max="14095" width="12.44140625" style="511" customWidth="1"/>
    <col min="14096" max="14336" width="9.33203125" style="511"/>
    <col min="14337" max="14337" width="7.77734375" style="511" customWidth="1"/>
    <col min="14338" max="14338" width="134" style="511" customWidth="1"/>
    <col min="14339" max="14339" width="11.109375" style="511" customWidth="1"/>
    <col min="14340" max="14340" width="8.77734375" style="511" customWidth="1"/>
    <col min="14341" max="14341" width="7.44140625" style="511" customWidth="1"/>
    <col min="14342" max="14342" width="12.33203125" style="511" customWidth="1"/>
    <col min="14343" max="14343" width="13.33203125" style="511" customWidth="1"/>
    <col min="14344" max="14344" width="13.6640625" style="511" bestFit="1" customWidth="1"/>
    <col min="14345" max="14349" width="9.33203125" style="511"/>
    <col min="14350" max="14350" width="111.6640625" style="511" customWidth="1"/>
    <col min="14351" max="14351" width="12.44140625" style="511" customWidth="1"/>
    <col min="14352" max="14592" width="9.33203125" style="511"/>
    <col min="14593" max="14593" width="7.77734375" style="511" customWidth="1"/>
    <col min="14594" max="14594" width="134" style="511" customWidth="1"/>
    <col min="14595" max="14595" width="11.109375" style="511" customWidth="1"/>
    <col min="14596" max="14596" width="8.77734375" style="511" customWidth="1"/>
    <col min="14597" max="14597" width="7.44140625" style="511" customWidth="1"/>
    <col min="14598" max="14598" width="12.33203125" style="511" customWidth="1"/>
    <col min="14599" max="14599" width="13.33203125" style="511" customWidth="1"/>
    <col min="14600" max="14600" width="13.6640625" style="511" bestFit="1" customWidth="1"/>
    <col min="14601" max="14605" width="9.33203125" style="511"/>
    <col min="14606" max="14606" width="111.6640625" style="511" customWidth="1"/>
    <col min="14607" max="14607" width="12.44140625" style="511" customWidth="1"/>
    <col min="14608" max="14848" width="9.33203125" style="511"/>
    <col min="14849" max="14849" width="7.77734375" style="511" customWidth="1"/>
    <col min="14850" max="14850" width="134" style="511" customWidth="1"/>
    <col min="14851" max="14851" width="11.109375" style="511" customWidth="1"/>
    <col min="14852" max="14852" width="8.77734375" style="511" customWidth="1"/>
    <col min="14853" max="14853" width="7.44140625" style="511" customWidth="1"/>
    <col min="14854" max="14854" width="12.33203125" style="511" customWidth="1"/>
    <col min="14855" max="14855" width="13.33203125" style="511" customWidth="1"/>
    <col min="14856" max="14856" width="13.6640625" style="511" bestFit="1" customWidth="1"/>
    <col min="14857" max="14861" width="9.33203125" style="511"/>
    <col min="14862" max="14862" width="111.6640625" style="511" customWidth="1"/>
    <col min="14863" max="14863" width="12.44140625" style="511" customWidth="1"/>
    <col min="14864" max="15104" width="9.33203125" style="511"/>
    <col min="15105" max="15105" width="7.77734375" style="511" customWidth="1"/>
    <col min="15106" max="15106" width="134" style="511" customWidth="1"/>
    <col min="15107" max="15107" width="11.109375" style="511" customWidth="1"/>
    <col min="15108" max="15108" width="8.77734375" style="511" customWidth="1"/>
    <col min="15109" max="15109" width="7.44140625" style="511" customWidth="1"/>
    <col min="15110" max="15110" width="12.33203125" style="511" customWidth="1"/>
    <col min="15111" max="15111" width="13.33203125" style="511" customWidth="1"/>
    <col min="15112" max="15112" width="13.6640625" style="511" bestFit="1" customWidth="1"/>
    <col min="15113" max="15117" width="9.33203125" style="511"/>
    <col min="15118" max="15118" width="111.6640625" style="511" customWidth="1"/>
    <col min="15119" max="15119" width="12.44140625" style="511" customWidth="1"/>
    <col min="15120" max="15360" width="9.33203125" style="511"/>
    <col min="15361" max="15361" width="7.77734375" style="511" customWidth="1"/>
    <col min="15362" max="15362" width="134" style="511" customWidth="1"/>
    <col min="15363" max="15363" width="11.109375" style="511" customWidth="1"/>
    <col min="15364" max="15364" width="8.77734375" style="511" customWidth="1"/>
    <col min="15365" max="15365" width="7.44140625" style="511" customWidth="1"/>
    <col min="15366" max="15366" width="12.33203125" style="511" customWidth="1"/>
    <col min="15367" max="15367" width="13.33203125" style="511" customWidth="1"/>
    <col min="15368" max="15368" width="13.6640625" style="511" bestFit="1" customWidth="1"/>
    <col min="15369" max="15373" width="9.33203125" style="511"/>
    <col min="15374" max="15374" width="111.6640625" style="511" customWidth="1"/>
    <col min="15375" max="15375" width="12.44140625" style="511" customWidth="1"/>
    <col min="15376" max="15616" width="9.33203125" style="511"/>
    <col min="15617" max="15617" width="7.77734375" style="511" customWidth="1"/>
    <col min="15618" max="15618" width="134" style="511" customWidth="1"/>
    <col min="15619" max="15619" width="11.109375" style="511" customWidth="1"/>
    <col min="15620" max="15620" width="8.77734375" style="511" customWidth="1"/>
    <col min="15621" max="15621" width="7.44140625" style="511" customWidth="1"/>
    <col min="15622" max="15622" width="12.33203125" style="511" customWidth="1"/>
    <col min="15623" max="15623" width="13.33203125" style="511" customWidth="1"/>
    <col min="15624" max="15624" width="13.6640625" style="511" bestFit="1" customWidth="1"/>
    <col min="15625" max="15629" width="9.33203125" style="511"/>
    <col min="15630" max="15630" width="111.6640625" style="511" customWidth="1"/>
    <col min="15631" max="15631" width="12.44140625" style="511" customWidth="1"/>
    <col min="15632" max="15872" width="9.33203125" style="511"/>
    <col min="15873" max="15873" width="7.77734375" style="511" customWidth="1"/>
    <col min="15874" max="15874" width="134" style="511" customWidth="1"/>
    <col min="15875" max="15875" width="11.109375" style="511" customWidth="1"/>
    <col min="15876" max="15876" width="8.77734375" style="511" customWidth="1"/>
    <col min="15877" max="15877" width="7.44140625" style="511" customWidth="1"/>
    <col min="15878" max="15878" width="12.33203125" style="511" customWidth="1"/>
    <col min="15879" max="15879" width="13.33203125" style="511" customWidth="1"/>
    <col min="15880" max="15880" width="13.6640625" style="511" bestFit="1" customWidth="1"/>
    <col min="15881" max="15885" width="9.33203125" style="511"/>
    <col min="15886" max="15886" width="111.6640625" style="511" customWidth="1"/>
    <col min="15887" max="15887" width="12.44140625" style="511" customWidth="1"/>
    <col min="15888" max="16128" width="9.33203125" style="511"/>
    <col min="16129" max="16129" width="7.77734375" style="511" customWidth="1"/>
    <col min="16130" max="16130" width="134" style="511" customWidth="1"/>
    <col min="16131" max="16131" width="11.109375" style="511" customWidth="1"/>
    <col min="16132" max="16132" width="8.77734375" style="511" customWidth="1"/>
    <col min="16133" max="16133" width="7.44140625" style="511" customWidth="1"/>
    <col min="16134" max="16134" width="12.33203125" style="511" customWidth="1"/>
    <col min="16135" max="16135" width="13.33203125" style="511" customWidth="1"/>
    <col min="16136" max="16136" width="13.6640625" style="511" bestFit="1" customWidth="1"/>
    <col min="16137" max="16141" width="9.33203125" style="511"/>
    <col min="16142" max="16142" width="111.6640625" style="511" customWidth="1"/>
    <col min="16143" max="16143" width="12.44140625" style="511" customWidth="1"/>
    <col min="16144" max="16384" width="9.33203125" style="511"/>
  </cols>
  <sheetData>
    <row r="1" spans="1:8" ht="48" customHeight="1" thickBot="1">
      <c r="A1" s="1011"/>
      <c r="B1" s="1012"/>
      <c r="C1" s="1012"/>
      <c r="D1" s="1012"/>
      <c r="E1" s="1012"/>
      <c r="F1" s="1012"/>
      <c r="G1" s="1012"/>
      <c r="H1" s="1013"/>
    </row>
    <row r="2" spans="1:8" ht="18.75" customHeight="1" thickBot="1">
      <c r="A2" s="512"/>
      <c r="B2" s="513" t="s">
        <v>6707</v>
      </c>
      <c r="C2" s="514"/>
      <c r="D2" s="515"/>
      <c r="E2" s="516" t="s">
        <v>6708</v>
      </c>
      <c r="F2" s="517"/>
      <c r="G2" s="518" t="s">
        <v>6709</v>
      </c>
      <c r="H2" s="519" t="s">
        <v>6710</v>
      </c>
    </row>
    <row r="3" spans="1:8" ht="18" customHeight="1" thickBot="1">
      <c r="A3" s="520"/>
      <c r="B3" s="521" t="s">
        <v>8198</v>
      </c>
      <c r="C3" s="522"/>
      <c r="D3" s="523"/>
      <c r="E3" s="1014"/>
      <c r="F3" s="1015"/>
      <c r="G3" s="524" t="s">
        <v>6712</v>
      </c>
      <c r="H3" s="525" t="s">
        <v>6713</v>
      </c>
    </row>
    <row r="4" spans="1:8">
      <c r="A4" s="526"/>
      <c r="B4" s="527"/>
      <c r="C4" s="528"/>
      <c r="D4" s="527"/>
      <c r="E4" s="528"/>
      <c r="F4" s="529"/>
      <c r="G4" s="529"/>
      <c r="H4" s="530"/>
    </row>
    <row r="5" spans="1:8" s="535" customFormat="1" ht="14">
      <c r="A5" s="531" t="s">
        <v>6714</v>
      </c>
      <c r="B5" s="532" t="s">
        <v>6715</v>
      </c>
      <c r="C5" s="532" t="s">
        <v>6716</v>
      </c>
      <c r="D5" s="532" t="s">
        <v>6717</v>
      </c>
      <c r="E5" s="532" t="s">
        <v>6718</v>
      </c>
      <c r="F5" s="533" t="s">
        <v>6719</v>
      </c>
      <c r="G5" s="533" t="s">
        <v>6720</v>
      </c>
      <c r="H5" s="534" t="s">
        <v>6721</v>
      </c>
    </row>
    <row r="6" spans="1:8" s="535" customFormat="1" ht="14">
      <c r="A6" s="536"/>
      <c r="B6" s="537"/>
      <c r="C6" s="537"/>
      <c r="D6" s="537" t="s">
        <v>6722</v>
      </c>
      <c r="E6" s="537" t="s">
        <v>6723</v>
      </c>
      <c r="F6" s="538" t="s">
        <v>6724</v>
      </c>
      <c r="G6" s="538" t="s">
        <v>6724</v>
      </c>
      <c r="H6" s="539" t="s">
        <v>6725</v>
      </c>
    </row>
    <row r="7" spans="1:8">
      <c r="A7" s="540"/>
      <c r="B7" s="541"/>
      <c r="E7" s="544"/>
      <c r="F7" s="544"/>
      <c r="G7" s="544"/>
      <c r="H7" s="545"/>
    </row>
    <row r="8" spans="1:8">
      <c r="A8" s="540"/>
      <c r="B8" s="555" t="s">
        <v>8199</v>
      </c>
      <c r="E8" s="547"/>
      <c r="F8" s="547"/>
      <c r="G8" s="547"/>
      <c r="H8" s="549"/>
    </row>
    <row r="9" spans="1:8">
      <c r="A9" s="540">
        <v>1</v>
      </c>
      <c r="B9" s="511" t="s">
        <v>8200</v>
      </c>
      <c r="D9" s="554" t="s">
        <v>5551</v>
      </c>
      <c r="E9" s="554">
        <v>3</v>
      </c>
      <c r="F9" s="925"/>
      <c r="G9" s="720">
        <f>F9*E9</f>
        <v>0</v>
      </c>
      <c r="H9" s="926"/>
    </row>
    <row r="10" spans="1:8">
      <c r="A10" s="546">
        <v>2</v>
      </c>
      <c r="B10" s="511" t="s">
        <v>8201</v>
      </c>
      <c r="C10" s="511"/>
      <c r="D10" s="554" t="s">
        <v>5551</v>
      </c>
      <c r="E10" s="554">
        <v>3</v>
      </c>
      <c r="F10" s="925"/>
      <c r="G10" s="720">
        <f>F10*E10</f>
        <v>0</v>
      </c>
      <c r="H10" s="926"/>
    </row>
    <row r="11" spans="1:8">
      <c r="A11" s="540">
        <v>3</v>
      </c>
      <c r="B11" s="511" t="s">
        <v>6775</v>
      </c>
      <c r="C11" s="511"/>
      <c r="D11" s="554" t="s">
        <v>5551</v>
      </c>
      <c r="E11" s="554">
        <v>3</v>
      </c>
      <c r="F11" s="925"/>
      <c r="G11" s="720">
        <f>F11*E11</f>
        <v>0</v>
      </c>
      <c r="H11" s="721">
        <f>G11*0.2</f>
        <v>0</v>
      </c>
    </row>
    <row r="12" spans="1:8">
      <c r="A12" s="546">
        <v>4</v>
      </c>
      <c r="B12" s="511" t="s">
        <v>6777</v>
      </c>
      <c r="C12" s="511"/>
      <c r="D12" s="554" t="s">
        <v>5551</v>
      </c>
      <c r="E12" s="554">
        <v>3</v>
      </c>
      <c r="F12" s="925"/>
      <c r="G12" s="720">
        <f t="shared" ref="G12:G19" si="0">F12*E12</f>
        <v>0</v>
      </c>
      <c r="H12" s="721">
        <f>G12*0.2</f>
        <v>0</v>
      </c>
    </row>
    <row r="13" spans="1:8">
      <c r="A13" s="540">
        <v>5</v>
      </c>
      <c r="B13" s="542" t="s">
        <v>6778</v>
      </c>
      <c r="C13" s="511"/>
      <c r="D13" s="543" t="s">
        <v>6736</v>
      </c>
      <c r="E13" s="543">
        <v>15</v>
      </c>
      <c r="F13" s="925"/>
      <c r="G13" s="720">
        <f t="shared" si="0"/>
        <v>0</v>
      </c>
      <c r="H13" s="721">
        <f>G13*0.15</f>
        <v>0</v>
      </c>
    </row>
    <row r="14" spans="1:8">
      <c r="A14" s="546">
        <v>6</v>
      </c>
      <c r="B14" s="542" t="s">
        <v>6779</v>
      </c>
      <c r="D14" s="543" t="s">
        <v>5551</v>
      </c>
      <c r="E14" s="547">
        <v>3</v>
      </c>
      <c r="F14" s="925"/>
      <c r="G14" s="720">
        <f t="shared" si="0"/>
        <v>0</v>
      </c>
      <c r="H14" s="721">
        <f>G14*0.5</f>
        <v>0</v>
      </c>
    </row>
    <row r="15" spans="1:8">
      <c r="A15" s="540">
        <v>7</v>
      </c>
      <c r="B15" s="542" t="s">
        <v>8202</v>
      </c>
      <c r="D15" s="543" t="s">
        <v>5551</v>
      </c>
      <c r="E15" s="547">
        <v>3</v>
      </c>
      <c r="F15" s="925"/>
      <c r="G15" s="720">
        <f t="shared" si="0"/>
        <v>0</v>
      </c>
      <c r="H15" s="721">
        <f>G15*0.5</f>
        <v>0</v>
      </c>
    </row>
    <row r="16" spans="1:8">
      <c r="A16" s="546">
        <v>8</v>
      </c>
      <c r="B16" s="542" t="s">
        <v>6781</v>
      </c>
      <c r="D16" s="543" t="s">
        <v>5551</v>
      </c>
      <c r="E16" s="547">
        <v>3</v>
      </c>
      <c r="F16" s="925"/>
      <c r="G16" s="720">
        <f t="shared" si="0"/>
        <v>0</v>
      </c>
      <c r="H16" s="721">
        <f>G16*0.2</f>
        <v>0</v>
      </c>
    </row>
    <row r="17" spans="1:8">
      <c r="A17" s="540">
        <v>9</v>
      </c>
      <c r="B17" s="542" t="s">
        <v>8203</v>
      </c>
      <c r="D17" s="543" t="s">
        <v>6736</v>
      </c>
      <c r="E17" s="543">
        <v>5</v>
      </c>
      <c r="F17" s="925"/>
      <c r="G17" s="720">
        <f t="shared" si="0"/>
        <v>0</v>
      </c>
      <c r="H17" s="721">
        <f>G17*0.5</f>
        <v>0</v>
      </c>
    </row>
    <row r="18" spans="1:8">
      <c r="A18" s="546">
        <v>10</v>
      </c>
      <c r="B18" s="542" t="s">
        <v>6783</v>
      </c>
      <c r="D18" s="556" t="s">
        <v>5551</v>
      </c>
      <c r="E18" s="557">
        <v>3</v>
      </c>
      <c r="F18" s="925"/>
      <c r="G18" s="720">
        <f t="shared" si="0"/>
        <v>0</v>
      </c>
      <c r="H18" s="721">
        <f>G18*0.2</f>
        <v>0</v>
      </c>
    </row>
    <row r="19" spans="1:8">
      <c r="A19" s="540">
        <v>11</v>
      </c>
      <c r="B19" s="542" t="s">
        <v>6784</v>
      </c>
      <c r="D19" s="556" t="s">
        <v>5551</v>
      </c>
      <c r="E19" s="557">
        <v>2</v>
      </c>
      <c r="F19" s="925"/>
      <c r="G19" s="720">
        <f t="shared" si="0"/>
        <v>0</v>
      </c>
      <c r="H19" s="721">
        <f>G19*0.4</f>
        <v>0</v>
      </c>
    </row>
    <row r="20" spans="1:8">
      <c r="A20" s="540">
        <v>12</v>
      </c>
      <c r="B20" s="542" t="s">
        <v>6800</v>
      </c>
      <c r="C20" s="558"/>
      <c r="D20" s="556" t="s">
        <v>163</v>
      </c>
      <c r="E20" s="557">
        <v>1</v>
      </c>
      <c r="F20" s="722"/>
      <c r="G20" s="925"/>
      <c r="H20" s="721"/>
    </row>
    <row r="21" spans="1:8">
      <c r="A21" s="546">
        <v>13</v>
      </c>
      <c r="B21" s="542" t="s">
        <v>6801</v>
      </c>
      <c r="C21" s="558"/>
      <c r="D21" s="556" t="s">
        <v>163</v>
      </c>
      <c r="E21" s="557">
        <v>1</v>
      </c>
      <c r="F21" s="722"/>
      <c r="G21" s="925"/>
      <c r="H21" s="721"/>
    </row>
    <row r="22" spans="1:8">
      <c r="A22" s="546">
        <v>14</v>
      </c>
      <c r="B22" s="542" t="s">
        <v>6802</v>
      </c>
      <c r="C22" s="558"/>
      <c r="D22" s="556" t="s">
        <v>163</v>
      </c>
      <c r="E22" s="557">
        <v>1</v>
      </c>
      <c r="F22" s="722"/>
      <c r="G22" s="925"/>
      <c r="H22" s="721"/>
    </row>
    <row r="23" spans="1:8">
      <c r="A23" s="540">
        <v>15</v>
      </c>
      <c r="B23" s="542" t="s">
        <v>6803</v>
      </c>
      <c r="C23" s="558"/>
      <c r="D23" s="556" t="s">
        <v>163</v>
      </c>
      <c r="E23" s="557">
        <v>1</v>
      </c>
      <c r="F23" s="722"/>
      <c r="G23" s="925"/>
      <c r="H23" s="721"/>
    </row>
    <row r="24" spans="1:8">
      <c r="A24" s="546">
        <v>16</v>
      </c>
      <c r="B24" s="542" t="s">
        <v>8204</v>
      </c>
      <c r="C24" s="558"/>
      <c r="D24" s="556" t="s">
        <v>163</v>
      </c>
      <c r="E24" s="557">
        <v>1</v>
      </c>
      <c r="F24" s="722"/>
      <c r="G24" s="925"/>
      <c r="H24" s="721"/>
    </row>
    <row r="25" spans="1:8">
      <c r="A25" s="546">
        <v>17</v>
      </c>
      <c r="B25" s="542" t="s">
        <v>6805</v>
      </c>
      <c r="D25" s="556" t="s">
        <v>163</v>
      </c>
      <c r="E25" s="557">
        <v>1</v>
      </c>
      <c r="F25" s="722"/>
      <c r="G25" s="925"/>
      <c r="H25" s="721"/>
    </row>
    <row r="26" spans="1:8">
      <c r="A26" s="540">
        <v>18</v>
      </c>
      <c r="B26" s="542" t="s">
        <v>6806</v>
      </c>
      <c r="C26" s="558"/>
      <c r="D26" s="556" t="s">
        <v>163</v>
      </c>
      <c r="E26" s="557">
        <v>1</v>
      </c>
      <c r="F26" s="722"/>
      <c r="G26" s="925"/>
      <c r="H26" s="721"/>
    </row>
    <row r="27" spans="1:8">
      <c r="A27" s="546">
        <v>19</v>
      </c>
      <c r="B27" s="558" t="s">
        <v>6807</v>
      </c>
      <c r="C27" s="558"/>
      <c r="D27" s="556" t="s">
        <v>163</v>
      </c>
      <c r="E27" s="557">
        <v>1</v>
      </c>
      <c r="F27" s="722"/>
      <c r="G27" s="925"/>
      <c r="H27" s="721"/>
    </row>
    <row r="28" spans="1:8">
      <c r="A28" s="546">
        <v>20</v>
      </c>
      <c r="B28" s="558" t="s">
        <v>6808</v>
      </c>
      <c r="C28" s="558"/>
      <c r="D28" s="556" t="s">
        <v>163</v>
      </c>
      <c r="E28" s="557">
        <v>1</v>
      </c>
      <c r="F28" s="722"/>
      <c r="G28" s="925"/>
      <c r="H28" s="721"/>
    </row>
    <row r="29" spans="1:8">
      <c r="A29" s="540">
        <v>21</v>
      </c>
      <c r="B29" s="558" t="s">
        <v>6809</v>
      </c>
      <c r="C29" s="558"/>
      <c r="D29" s="556" t="s">
        <v>163</v>
      </c>
      <c r="E29" s="557">
        <v>1</v>
      </c>
      <c r="F29" s="722"/>
      <c r="G29" s="925"/>
      <c r="H29" s="721"/>
    </row>
    <row r="30" spans="1:8">
      <c r="A30" s="546">
        <v>22</v>
      </c>
      <c r="B30" s="558" t="s">
        <v>6810</v>
      </c>
      <c r="C30" s="558"/>
      <c r="D30" s="556" t="s">
        <v>163</v>
      </c>
      <c r="E30" s="557">
        <v>1</v>
      </c>
      <c r="F30" s="722"/>
      <c r="G30" s="925"/>
      <c r="H30" s="721"/>
    </row>
    <row r="31" spans="1:8">
      <c r="A31" s="540">
        <v>23</v>
      </c>
      <c r="B31" s="558" t="s">
        <v>6811</v>
      </c>
      <c r="C31" s="558"/>
      <c r="D31" s="556" t="s">
        <v>163</v>
      </c>
      <c r="E31" s="557">
        <v>1</v>
      </c>
      <c r="F31" s="722"/>
      <c r="G31" s="925"/>
      <c r="H31" s="721"/>
    </row>
    <row r="32" spans="1:8">
      <c r="A32" s="540"/>
      <c r="F32" s="722"/>
      <c r="G32" s="720"/>
      <c r="H32" s="721"/>
    </row>
    <row r="33" spans="1:8">
      <c r="A33" s="546"/>
      <c r="B33" s="551" t="s">
        <v>6746</v>
      </c>
      <c r="F33" s="722"/>
      <c r="G33" s="720">
        <f>SUM(G9:G32)</f>
        <v>0</v>
      </c>
      <c r="H33" s="721">
        <f>SUM(H9:H32)</f>
        <v>0</v>
      </c>
    </row>
    <row r="34" spans="1:8">
      <c r="A34" s="553"/>
      <c r="F34" s="722"/>
      <c r="G34" s="722"/>
      <c r="H34" s="723"/>
    </row>
    <row r="35" spans="1:8" ht="18">
      <c r="A35" s="553"/>
      <c r="B35" s="559" t="s">
        <v>6812</v>
      </c>
      <c r="C35" s="560"/>
      <c r="D35" s="561" t="s">
        <v>6813</v>
      </c>
      <c r="E35" s="562"/>
      <c r="F35" s="724"/>
      <c r="G35" s="725">
        <f>G33+H33</f>
        <v>0</v>
      </c>
      <c r="H35" s="723"/>
    </row>
    <row r="36" spans="1:8" ht="18.5" thickBot="1">
      <c r="A36" s="563"/>
      <c r="B36" s="564" t="s">
        <v>8420</v>
      </c>
      <c r="C36" s="565"/>
      <c r="D36" s="566" t="s">
        <v>6813</v>
      </c>
      <c r="E36" s="567"/>
      <c r="F36" s="726"/>
      <c r="G36" s="727">
        <f>G35*1.12</f>
        <v>0</v>
      </c>
      <c r="H36" s="728"/>
    </row>
    <row r="37" spans="1:8">
      <c r="A37" s="511"/>
      <c r="B37" s="568" t="s">
        <v>6814</v>
      </c>
      <c r="C37" s="511"/>
      <c r="D37" s="511"/>
      <c r="E37" s="511"/>
      <c r="F37" s="511"/>
      <c r="G37" s="511"/>
      <c r="H37" s="511"/>
    </row>
    <row r="38" spans="1:8" ht="18">
      <c r="B38" s="511" t="s">
        <v>6815</v>
      </c>
      <c r="C38" s="569"/>
      <c r="D38" s="570"/>
      <c r="H38" s="548"/>
    </row>
    <row r="39" spans="1:8">
      <c r="B39" s="558" t="s">
        <v>6816</v>
      </c>
      <c r="C39" s="569"/>
      <c r="D39" s="572"/>
      <c r="E39" s="573"/>
      <c r="F39" s="574"/>
      <c r="G39" s="576"/>
      <c r="H39" s="548"/>
    </row>
    <row r="40" spans="1:8">
      <c r="B40" s="575" t="s">
        <v>6817</v>
      </c>
      <c r="D40" s="572"/>
      <c r="E40" s="573"/>
      <c r="F40" s="574"/>
      <c r="G40" s="576"/>
      <c r="H40" s="548"/>
    </row>
    <row r="41" spans="1:8">
      <c r="A41" s="554"/>
      <c r="B41" s="542" t="s">
        <v>6818</v>
      </c>
      <c r="C41" s="558"/>
      <c r="E41" s="544"/>
      <c r="F41" s="544"/>
      <c r="G41" s="544"/>
      <c r="H41" s="548"/>
    </row>
    <row r="42" spans="1:8">
      <c r="A42" s="577"/>
      <c r="D42" s="556"/>
      <c r="E42" s="578"/>
      <c r="F42" s="548"/>
      <c r="H42" s="548"/>
    </row>
    <row r="43" spans="1:8">
      <c r="A43" s="554"/>
      <c r="F43" s="548"/>
      <c r="G43" s="548"/>
      <c r="H43" s="548"/>
    </row>
    <row r="44" spans="1:8">
      <c r="F44" s="548"/>
      <c r="G44" s="548"/>
      <c r="H44" s="548"/>
    </row>
    <row r="45" spans="1:8">
      <c r="B45" s="541"/>
      <c r="F45" s="511"/>
      <c r="G45" s="548"/>
      <c r="H45" s="548"/>
    </row>
    <row r="46" spans="1:8">
      <c r="A46" s="577"/>
      <c r="E46" s="547"/>
      <c r="F46" s="548"/>
      <c r="G46" s="548"/>
      <c r="H46" s="548"/>
    </row>
    <row r="47" spans="1:8">
      <c r="A47" s="554"/>
      <c r="E47" s="547"/>
      <c r="F47" s="548"/>
      <c r="G47" s="548"/>
      <c r="H47" s="548"/>
    </row>
    <row r="48" spans="1:8">
      <c r="A48" s="577"/>
      <c r="E48" s="547"/>
      <c r="F48" s="548"/>
      <c r="G48" s="548"/>
      <c r="H48" s="548"/>
    </row>
    <row r="49" spans="1:8">
      <c r="A49" s="554"/>
      <c r="E49" s="547"/>
      <c r="F49" s="548"/>
      <c r="G49" s="548"/>
      <c r="H49" s="548"/>
    </row>
    <row r="50" spans="1:8">
      <c r="A50" s="577"/>
      <c r="E50" s="547"/>
      <c r="F50" s="548"/>
      <c r="G50" s="548"/>
      <c r="H50" s="548"/>
    </row>
    <row r="51" spans="1:8">
      <c r="A51" s="554"/>
      <c r="E51" s="547"/>
      <c r="F51" s="548"/>
      <c r="G51" s="548"/>
      <c r="H51" s="548"/>
    </row>
    <row r="52" spans="1:8">
      <c r="A52" s="577"/>
      <c r="E52" s="547"/>
      <c r="F52" s="548"/>
      <c r="G52" s="548"/>
      <c r="H52" s="548"/>
    </row>
    <row r="53" spans="1:8">
      <c r="A53" s="554"/>
      <c r="E53" s="547"/>
      <c r="F53" s="548"/>
      <c r="G53" s="548"/>
      <c r="H53" s="548"/>
    </row>
    <row r="54" spans="1:8">
      <c r="A54" s="577"/>
      <c r="E54" s="547"/>
      <c r="F54" s="548"/>
      <c r="G54" s="548"/>
      <c r="H54" s="548"/>
    </row>
    <row r="55" spans="1:8">
      <c r="A55" s="554"/>
      <c r="E55" s="547"/>
      <c r="F55" s="548"/>
      <c r="G55" s="548"/>
      <c r="H55" s="548"/>
    </row>
    <row r="56" spans="1:8">
      <c r="A56" s="577"/>
      <c r="E56" s="547"/>
      <c r="F56" s="548"/>
      <c r="G56" s="548"/>
      <c r="H56" s="548"/>
    </row>
    <row r="57" spans="1:8">
      <c r="A57" s="554"/>
      <c r="C57" s="558"/>
      <c r="E57" s="547"/>
      <c r="F57" s="548"/>
      <c r="G57" s="548"/>
      <c r="H57" s="548"/>
    </row>
    <row r="58" spans="1:8">
      <c r="A58" s="577"/>
      <c r="C58" s="558"/>
      <c r="D58" s="556"/>
      <c r="E58" s="557"/>
      <c r="F58" s="548"/>
      <c r="G58" s="548"/>
      <c r="H58" s="548"/>
    </row>
    <row r="59" spans="1:8">
      <c r="A59" s="554"/>
      <c r="C59" s="558"/>
      <c r="D59" s="556"/>
      <c r="E59" s="557"/>
      <c r="F59" s="548"/>
      <c r="G59" s="548"/>
      <c r="H59" s="548"/>
    </row>
    <row r="60" spans="1:8">
      <c r="A60" s="577"/>
      <c r="C60" s="558"/>
      <c r="D60" s="556"/>
      <c r="E60" s="557"/>
      <c r="F60" s="548"/>
      <c r="G60" s="548"/>
      <c r="H60" s="548"/>
    </row>
    <row r="61" spans="1:8">
      <c r="A61" s="554"/>
      <c r="C61" s="558"/>
      <c r="D61" s="556"/>
      <c r="E61" s="557"/>
      <c r="F61" s="548"/>
      <c r="G61" s="548"/>
      <c r="H61" s="548"/>
    </row>
    <row r="62" spans="1:8">
      <c r="A62" s="577"/>
      <c r="B62" s="558"/>
      <c r="D62" s="556"/>
      <c r="E62" s="557"/>
      <c r="F62" s="548"/>
      <c r="G62" s="548"/>
      <c r="H62" s="548"/>
    </row>
    <row r="63" spans="1:8">
      <c r="A63" s="554"/>
      <c r="B63" s="558"/>
      <c r="C63" s="558"/>
      <c r="D63" s="556"/>
      <c r="E63" s="557"/>
      <c r="F63" s="548"/>
      <c r="G63" s="548"/>
      <c r="H63" s="548"/>
    </row>
    <row r="64" spans="1:8">
      <c r="A64" s="577"/>
      <c r="B64" s="558"/>
      <c r="C64" s="558"/>
      <c r="D64" s="556"/>
      <c r="E64" s="557"/>
      <c r="F64" s="548"/>
      <c r="G64" s="548"/>
      <c r="H64" s="548"/>
    </row>
    <row r="65" spans="1:8">
      <c r="A65" s="554"/>
      <c r="B65" s="558"/>
      <c r="C65" s="558"/>
      <c r="D65" s="556"/>
      <c r="E65" s="557"/>
      <c r="F65" s="548"/>
      <c r="G65" s="548"/>
      <c r="H65" s="548"/>
    </row>
    <row r="66" spans="1:8">
      <c r="A66" s="577"/>
      <c r="B66" s="558"/>
      <c r="C66" s="558"/>
      <c r="D66" s="556"/>
      <c r="E66" s="557"/>
      <c r="F66" s="548"/>
      <c r="G66" s="548"/>
      <c r="H66" s="548"/>
    </row>
    <row r="67" spans="1:8">
      <c r="A67" s="554"/>
      <c r="B67" s="558"/>
      <c r="C67" s="558"/>
      <c r="D67" s="556"/>
      <c r="E67" s="557"/>
      <c r="F67" s="548"/>
      <c r="G67" s="548"/>
      <c r="H67" s="548"/>
    </row>
    <row r="68" spans="1:8">
      <c r="A68" s="577"/>
      <c r="B68" s="558"/>
      <c r="C68" s="558"/>
      <c r="D68" s="556"/>
      <c r="E68" s="557"/>
      <c r="F68" s="548"/>
      <c r="G68" s="548"/>
      <c r="H68" s="548"/>
    </row>
    <row r="69" spans="1:8">
      <c r="A69" s="554"/>
      <c r="C69" s="558"/>
      <c r="D69" s="556"/>
      <c r="E69" s="557"/>
      <c r="F69" s="548"/>
      <c r="G69" s="548"/>
      <c r="H69" s="548"/>
    </row>
    <row r="70" spans="1:8">
      <c r="A70" s="577"/>
      <c r="B70" s="551"/>
      <c r="D70" s="556"/>
      <c r="E70" s="557"/>
      <c r="F70" s="548"/>
      <c r="G70" s="548"/>
      <c r="H70" s="548"/>
    </row>
    <row r="71" spans="1:8">
      <c r="A71" s="577"/>
      <c r="B71" s="551"/>
      <c r="E71" s="547"/>
      <c r="F71" s="548"/>
      <c r="G71" s="548"/>
      <c r="H71" s="548"/>
    </row>
    <row r="72" spans="1:8">
      <c r="A72" s="577"/>
      <c r="B72" s="551"/>
      <c r="E72" s="547"/>
      <c r="F72" s="548"/>
      <c r="G72" s="548"/>
      <c r="H72" s="548"/>
    </row>
    <row r="73" spans="1:8">
      <c r="A73" s="577"/>
      <c r="E73" s="547"/>
      <c r="F73" s="548"/>
      <c r="G73" s="548"/>
      <c r="H73" s="548"/>
    </row>
    <row r="74" spans="1:8">
      <c r="A74" s="577"/>
      <c r="E74" s="547"/>
      <c r="F74" s="548"/>
      <c r="G74" s="548"/>
      <c r="H74" s="548"/>
    </row>
    <row r="75" spans="1:8">
      <c r="G75" s="548"/>
      <c r="H75" s="548"/>
    </row>
    <row r="76" spans="1:8">
      <c r="G76" s="548"/>
      <c r="H76" s="548"/>
    </row>
    <row r="77" spans="1:8">
      <c r="G77" s="548"/>
      <c r="H77" s="548"/>
    </row>
    <row r="78" spans="1:8">
      <c r="G78" s="548"/>
      <c r="H78" s="548"/>
    </row>
    <row r="79" spans="1:8">
      <c r="G79" s="548"/>
      <c r="H79" s="548"/>
    </row>
    <row r="80" spans="1:8">
      <c r="G80" s="548"/>
      <c r="H80" s="548"/>
    </row>
    <row r="81" spans="2:8">
      <c r="G81" s="548"/>
      <c r="H81" s="548"/>
    </row>
    <row r="82" spans="2:8">
      <c r="G82" s="548"/>
      <c r="H82" s="548"/>
    </row>
    <row r="83" spans="2:8">
      <c r="G83" s="548"/>
      <c r="H83" s="548"/>
    </row>
    <row r="84" spans="2:8">
      <c r="G84" s="548"/>
      <c r="H84" s="548"/>
    </row>
    <row r="85" spans="2:8">
      <c r="G85" s="548"/>
      <c r="H85" s="548"/>
    </row>
    <row r="86" spans="2:8">
      <c r="G86" s="548"/>
      <c r="H86" s="548"/>
    </row>
    <row r="87" spans="2:8">
      <c r="G87" s="548"/>
      <c r="H87" s="548"/>
    </row>
    <row r="88" spans="2:8">
      <c r="G88" s="548"/>
      <c r="H88" s="548"/>
    </row>
    <row r="89" spans="2:8">
      <c r="G89" s="548"/>
      <c r="H89" s="548"/>
    </row>
    <row r="90" spans="2:8">
      <c r="G90" s="548"/>
      <c r="H90" s="548"/>
    </row>
    <row r="91" spans="2:8">
      <c r="G91" s="548"/>
      <c r="H91" s="548"/>
    </row>
    <row r="92" spans="2:8">
      <c r="G92" s="548"/>
      <c r="H92" s="548"/>
    </row>
    <row r="93" spans="2:8">
      <c r="G93" s="548"/>
      <c r="H93" s="548"/>
    </row>
    <row r="94" spans="2:8">
      <c r="G94" s="548"/>
      <c r="H94" s="548"/>
    </row>
    <row r="95" spans="2:8">
      <c r="G95" s="548"/>
      <c r="H95" s="548"/>
    </row>
    <row r="96" spans="2:8">
      <c r="B96" s="541"/>
      <c r="G96" s="548"/>
      <c r="H96" s="548"/>
    </row>
    <row r="97" spans="1:8">
      <c r="G97" s="548"/>
      <c r="H97" s="548"/>
    </row>
    <row r="98" spans="1:8">
      <c r="A98" s="554"/>
      <c r="E98" s="547"/>
      <c r="F98" s="548"/>
      <c r="G98" s="548"/>
      <c r="H98" s="548"/>
    </row>
    <row r="99" spans="1:8">
      <c r="A99" s="577"/>
      <c r="E99" s="547"/>
      <c r="F99" s="548"/>
      <c r="G99" s="548"/>
      <c r="H99" s="548"/>
    </row>
    <row r="100" spans="1:8">
      <c r="A100" s="554"/>
      <c r="E100" s="547"/>
      <c r="F100" s="548"/>
      <c r="G100" s="548"/>
      <c r="H100" s="548"/>
    </row>
    <row r="101" spans="1:8">
      <c r="A101" s="577"/>
      <c r="B101" s="511"/>
      <c r="E101" s="547"/>
      <c r="F101" s="548"/>
      <c r="G101" s="548"/>
      <c r="H101" s="548"/>
    </row>
    <row r="102" spans="1:8">
      <c r="A102" s="554"/>
      <c r="E102" s="547"/>
      <c r="F102" s="548"/>
      <c r="G102" s="548"/>
      <c r="H102" s="548"/>
    </row>
    <row r="103" spans="1:8">
      <c r="A103" s="577"/>
      <c r="E103" s="547"/>
      <c r="F103" s="548"/>
      <c r="G103" s="548"/>
      <c r="H103" s="548"/>
    </row>
    <row r="104" spans="1:8">
      <c r="A104" s="554"/>
      <c r="E104" s="547"/>
      <c r="F104" s="548"/>
      <c r="G104" s="548"/>
      <c r="H104" s="548"/>
    </row>
    <row r="105" spans="1:8">
      <c r="A105" s="577"/>
      <c r="E105" s="547"/>
      <c r="F105" s="548"/>
      <c r="G105" s="548"/>
      <c r="H105" s="548"/>
    </row>
    <row r="106" spans="1:8">
      <c r="A106" s="554"/>
      <c r="E106" s="547"/>
      <c r="F106" s="548"/>
      <c r="G106" s="548"/>
      <c r="H106" s="548"/>
    </row>
    <row r="107" spans="1:8">
      <c r="A107" s="577"/>
      <c r="E107" s="547"/>
      <c r="F107" s="548"/>
      <c r="G107" s="548"/>
      <c r="H107" s="548"/>
    </row>
    <row r="108" spans="1:8">
      <c r="A108" s="554"/>
      <c r="C108" s="558"/>
      <c r="E108" s="547"/>
      <c r="F108" s="548"/>
      <c r="G108" s="548"/>
      <c r="H108" s="548"/>
    </row>
    <row r="109" spans="1:8">
      <c r="A109" s="577"/>
      <c r="C109" s="558"/>
      <c r="D109" s="556"/>
      <c r="E109" s="557"/>
      <c r="F109" s="548"/>
      <c r="G109" s="548"/>
      <c r="H109" s="548"/>
    </row>
    <row r="110" spans="1:8">
      <c r="A110" s="554"/>
      <c r="C110" s="558"/>
      <c r="D110" s="556"/>
      <c r="E110" s="557"/>
      <c r="F110" s="548"/>
      <c r="G110" s="548"/>
      <c r="H110" s="548"/>
    </row>
    <row r="111" spans="1:8">
      <c r="A111" s="577"/>
      <c r="C111" s="558"/>
      <c r="D111" s="556"/>
      <c r="E111" s="557"/>
      <c r="F111" s="548"/>
      <c r="G111" s="548"/>
      <c r="H111" s="548"/>
    </row>
    <row r="112" spans="1:8">
      <c r="A112" s="554"/>
      <c r="C112" s="558"/>
      <c r="D112" s="556"/>
      <c r="E112" s="557"/>
      <c r="F112" s="548"/>
      <c r="G112" s="548"/>
      <c r="H112" s="548"/>
    </row>
    <row r="113" spans="1:8">
      <c r="A113" s="577"/>
      <c r="B113" s="558"/>
      <c r="D113" s="556"/>
      <c r="E113" s="557"/>
      <c r="F113" s="548"/>
      <c r="G113" s="548"/>
      <c r="H113" s="548"/>
    </row>
    <row r="114" spans="1:8">
      <c r="A114" s="554"/>
      <c r="B114" s="558"/>
      <c r="C114" s="558"/>
      <c r="D114" s="556"/>
      <c r="E114" s="557"/>
      <c r="F114" s="548"/>
      <c r="G114" s="548"/>
      <c r="H114" s="548"/>
    </row>
    <row r="115" spans="1:8">
      <c r="A115" s="577"/>
      <c r="B115" s="558"/>
      <c r="C115" s="558"/>
      <c r="D115" s="556"/>
      <c r="E115" s="557"/>
      <c r="F115" s="548"/>
      <c r="G115" s="548"/>
      <c r="H115" s="548"/>
    </row>
    <row r="116" spans="1:8">
      <c r="A116" s="554"/>
      <c r="B116" s="558"/>
      <c r="C116" s="558"/>
      <c r="D116" s="556"/>
      <c r="E116" s="557"/>
      <c r="F116" s="548"/>
      <c r="G116" s="548"/>
      <c r="H116" s="548"/>
    </row>
    <row r="117" spans="1:8">
      <c r="A117" s="577"/>
      <c r="B117" s="558"/>
      <c r="C117" s="558"/>
      <c r="D117" s="556"/>
      <c r="E117" s="557"/>
      <c r="F117" s="548"/>
      <c r="G117" s="548"/>
      <c r="H117" s="548"/>
    </row>
    <row r="118" spans="1:8">
      <c r="A118" s="554"/>
      <c r="B118" s="558"/>
      <c r="C118" s="558"/>
      <c r="D118" s="556"/>
      <c r="E118" s="557"/>
      <c r="F118" s="548"/>
      <c r="G118" s="548"/>
      <c r="H118" s="548"/>
    </row>
    <row r="119" spans="1:8">
      <c r="A119" s="577"/>
      <c r="B119" s="558"/>
      <c r="C119" s="558"/>
      <c r="D119" s="556"/>
      <c r="E119" s="557"/>
      <c r="F119" s="548"/>
      <c r="G119" s="548"/>
      <c r="H119" s="548"/>
    </row>
    <row r="120" spans="1:8">
      <c r="A120" s="554"/>
      <c r="C120" s="558"/>
      <c r="D120" s="556"/>
      <c r="E120" s="557"/>
      <c r="F120" s="548"/>
      <c r="G120" s="548"/>
      <c r="H120" s="548"/>
    </row>
    <row r="121" spans="1:8">
      <c r="A121" s="577"/>
      <c r="B121" s="551"/>
      <c r="D121" s="556"/>
      <c r="E121" s="557"/>
      <c r="F121" s="548"/>
      <c r="G121" s="548"/>
      <c r="H121" s="548"/>
    </row>
    <row r="122" spans="1:8">
      <c r="A122" s="577"/>
      <c r="B122" s="551"/>
      <c r="E122" s="547"/>
      <c r="F122" s="548"/>
      <c r="G122" s="548"/>
      <c r="H122" s="548"/>
    </row>
    <row r="123" spans="1:8">
      <c r="A123" s="577"/>
      <c r="B123" s="551"/>
      <c r="E123" s="547"/>
      <c r="F123" s="548"/>
      <c r="G123" s="548"/>
      <c r="H123" s="548"/>
    </row>
    <row r="124" spans="1:8">
      <c r="A124" s="577"/>
      <c r="B124" s="541"/>
      <c r="E124" s="544"/>
      <c r="F124" s="548"/>
      <c r="G124" s="548"/>
      <c r="H124" s="548"/>
    </row>
    <row r="125" spans="1:8">
      <c r="A125" s="577"/>
      <c r="E125" s="544"/>
      <c r="F125" s="548"/>
      <c r="G125" s="548"/>
      <c r="H125" s="548"/>
    </row>
    <row r="126" spans="1:8">
      <c r="A126" s="554"/>
      <c r="E126" s="547"/>
      <c r="F126" s="548"/>
      <c r="G126" s="548"/>
      <c r="H126" s="548"/>
    </row>
    <row r="127" spans="1:8">
      <c r="A127" s="577"/>
      <c r="E127" s="547"/>
      <c r="F127" s="548"/>
      <c r="G127" s="548"/>
      <c r="H127" s="548"/>
    </row>
    <row r="128" spans="1:8">
      <c r="A128" s="554"/>
      <c r="E128" s="547"/>
      <c r="F128" s="548"/>
      <c r="G128" s="548"/>
      <c r="H128" s="548"/>
    </row>
    <row r="129" spans="1:8">
      <c r="A129" s="577"/>
      <c r="E129" s="547"/>
      <c r="F129" s="548"/>
      <c r="G129" s="548"/>
      <c r="H129" s="548"/>
    </row>
    <row r="130" spans="1:8">
      <c r="A130" s="577"/>
      <c r="E130" s="547"/>
      <c r="F130" s="548"/>
      <c r="G130" s="548"/>
      <c r="H130" s="548"/>
    </row>
    <row r="131" spans="1:8">
      <c r="A131" s="554"/>
      <c r="E131" s="547"/>
      <c r="F131" s="548"/>
      <c r="G131" s="548"/>
      <c r="H131" s="548"/>
    </row>
    <row r="132" spans="1:8">
      <c r="A132" s="577"/>
      <c r="B132" s="511"/>
      <c r="E132" s="547"/>
      <c r="F132" s="548"/>
      <c r="G132" s="548"/>
      <c r="H132" s="548"/>
    </row>
    <row r="133" spans="1:8">
      <c r="A133" s="577"/>
      <c r="E133" s="547"/>
      <c r="F133" s="548"/>
      <c r="G133" s="548"/>
      <c r="H133" s="548"/>
    </row>
    <row r="134" spans="1:8">
      <c r="A134" s="554"/>
      <c r="E134" s="547"/>
      <c r="F134" s="548"/>
      <c r="G134" s="548"/>
      <c r="H134" s="548"/>
    </row>
    <row r="135" spans="1:8">
      <c r="A135" s="577"/>
      <c r="E135" s="547"/>
      <c r="F135" s="548"/>
      <c r="G135" s="548"/>
      <c r="H135" s="548"/>
    </row>
    <row r="136" spans="1:8">
      <c r="A136" s="577"/>
      <c r="E136" s="547"/>
      <c r="F136" s="548"/>
      <c r="G136" s="548"/>
      <c r="H136" s="548"/>
    </row>
    <row r="137" spans="1:8">
      <c r="A137" s="577"/>
      <c r="E137" s="547"/>
      <c r="F137" s="548"/>
      <c r="G137" s="548"/>
      <c r="H137" s="548"/>
    </row>
    <row r="138" spans="1:8">
      <c r="A138" s="554"/>
      <c r="E138" s="547"/>
      <c r="F138" s="548"/>
      <c r="G138" s="548"/>
      <c r="H138" s="548"/>
    </row>
    <row r="139" spans="1:8">
      <c r="A139" s="577"/>
      <c r="E139" s="547"/>
      <c r="F139" s="548"/>
      <c r="G139" s="548"/>
      <c r="H139" s="548"/>
    </row>
    <row r="140" spans="1:8">
      <c r="A140" s="577"/>
      <c r="E140" s="547"/>
      <c r="F140" s="548"/>
      <c r="G140" s="548"/>
      <c r="H140" s="548"/>
    </row>
    <row r="141" spans="1:8">
      <c r="A141" s="554"/>
      <c r="E141" s="547"/>
      <c r="F141" s="548"/>
      <c r="G141" s="548"/>
      <c r="H141" s="548"/>
    </row>
    <row r="142" spans="1:8">
      <c r="A142" s="577"/>
      <c r="E142" s="547"/>
      <c r="F142" s="548"/>
      <c r="G142" s="548"/>
      <c r="H142" s="548"/>
    </row>
    <row r="143" spans="1:8">
      <c r="A143" s="577"/>
      <c r="C143" s="558"/>
      <c r="E143" s="547"/>
      <c r="F143" s="548"/>
      <c r="G143" s="548"/>
      <c r="H143" s="548"/>
    </row>
    <row r="144" spans="1:8">
      <c r="A144" s="554"/>
      <c r="C144" s="558"/>
      <c r="D144" s="556"/>
      <c r="E144" s="557"/>
      <c r="F144" s="548"/>
      <c r="G144" s="548"/>
      <c r="H144" s="548"/>
    </row>
    <row r="145" spans="1:8">
      <c r="A145" s="577"/>
      <c r="C145" s="558"/>
      <c r="D145" s="556"/>
      <c r="E145" s="557"/>
      <c r="F145" s="548"/>
      <c r="G145" s="548"/>
      <c r="H145" s="548"/>
    </row>
    <row r="146" spans="1:8">
      <c r="A146" s="577"/>
      <c r="C146" s="558"/>
      <c r="D146" s="556"/>
      <c r="E146" s="557"/>
      <c r="F146" s="548"/>
      <c r="G146" s="548"/>
      <c r="H146" s="548"/>
    </row>
    <row r="147" spans="1:8">
      <c r="A147" s="577"/>
      <c r="C147" s="558"/>
      <c r="D147" s="556"/>
      <c r="E147" s="557"/>
      <c r="F147" s="548"/>
      <c r="G147" s="548"/>
      <c r="H147" s="548"/>
    </row>
    <row r="148" spans="1:8">
      <c r="A148" s="554"/>
      <c r="B148" s="558"/>
      <c r="D148" s="556"/>
      <c r="E148" s="557"/>
      <c r="F148" s="548"/>
      <c r="G148" s="548"/>
      <c r="H148" s="548"/>
    </row>
    <row r="149" spans="1:8">
      <c r="A149" s="577"/>
      <c r="B149" s="558"/>
      <c r="C149" s="558"/>
      <c r="D149" s="556"/>
      <c r="E149" s="557"/>
      <c r="F149" s="548"/>
      <c r="G149" s="548"/>
      <c r="H149" s="548"/>
    </row>
    <row r="150" spans="1:8">
      <c r="A150" s="577"/>
      <c r="B150" s="558"/>
      <c r="C150" s="558"/>
      <c r="D150" s="556"/>
      <c r="E150" s="557"/>
      <c r="F150" s="548"/>
      <c r="G150" s="548"/>
      <c r="H150" s="548"/>
    </row>
    <row r="151" spans="1:8">
      <c r="A151" s="554"/>
      <c r="B151" s="558"/>
      <c r="C151" s="558"/>
      <c r="D151" s="556"/>
      <c r="E151" s="557"/>
      <c r="F151" s="548"/>
      <c r="G151" s="548"/>
      <c r="H151" s="548"/>
    </row>
    <row r="152" spans="1:8">
      <c r="A152" s="577"/>
      <c r="B152" s="558"/>
      <c r="C152" s="558"/>
      <c r="D152" s="556"/>
      <c r="E152" s="557"/>
      <c r="F152" s="548"/>
      <c r="G152" s="548"/>
      <c r="H152" s="548"/>
    </row>
    <row r="153" spans="1:8">
      <c r="A153" s="577"/>
      <c r="B153" s="558"/>
      <c r="C153" s="558"/>
      <c r="D153" s="556"/>
      <c r="E153" s="557"/>
      <c r="F153" s="548"/>
      <c r="G153" s="548"/>
      <c r="H153" s="548"/>
    </row>
    <row r="154" spans="1:8">
      <c r="A154" s="554"/>
      <c r="B154" s="558"/>
      <c r="C154" s="558"/>
      <c r="D154" s="556"/>
      <c r="E154" s="557"/>
      <c r="F154" s="548"/>
      <c r="G154" s="548"/>
      <c r="H154" s="548"/>
    </row>
    <row r="155" spans="1:8">
      <c r="A155" s="577"/>
      <c r="C155" s="558"/>
      <c r="D155" s="556"/>
      <c r="E155" s="557"/>
      <c r="F155" s="548"/>
      <c r="G155" s="548"/>
      <c r="H155" s="548"/>
    </row>
    <row r="156" spans="1:8">
      <c r="A156" s="577"/>
      <c r="B156" s="551"/>
      <c r="D156" s="556"/>
      <c r="E156" s="557"/>
      <c r="F156" s="548"/>
      <c r="G156" s="548"/>
      <c r="H156" s="548"/>
    </row>
    <row r="157" spans="1:8">
      <c r="A157" s="577"/>
      <c r="B157" s="551"/>
      <c r="E157" s="547"/>
      <c r="F157" s="548"/>
      <c r="G157" s="548"/>
      <c r="H157" s="548"/>
    </row>
    <row r="158" spans="1:8">
      <c r="A158" s="577"/>
      <c r="B158" s="541"/>
      <c r="E158" s="547"/>
      <c r="F158" s="548"/>
      <c r="G158" s="548"/>
      <c r="H158" s="548"/>
    </row>
    <row r="159" spans="1:8">
      <c r="A159" s="577"/>
      <c r="E159" s="547"/>
      <c r="F159" s="548"/>
      <c r="G159" s="548"/>
      <c r="H159" s="548"/>
    </row>
    <row r="160" spans="1:8">
      <c r="A160" s="577"/>
      <c r="E160" s="547"/>
      <c r="F160" s="548"/>
      <c r="G160" s="548"/>
      <c r="H160" s="548"/>
    </row>
    <row r="161" spans="1:8">
      <c r="A161" s="577"/>
      <c r="E161" s="547"/>
      <c r="F161" s="548"/>
      <c r="G161" s="548"/>
      <c r="H161" s="548"/>
    </row>
    <row r="162" spans="1:8">
      <c r="A162" s="554"/>
      <c r="E162" s="547"/>
      <c r="F162" s="548"/>
      <c r="G162" s="548"/>
      <c r="H162" s="548"/>
    </row>
    <row r="163" spans="1:8">
      <c r="A163" s="577"/>
      <c r="E163" s="547"/>
      <c r="F163" s="548"/>
      <c r="G163" s="548"/>
      <c r="H163" s="548"/>
    </row>
    <row r="164" spans="1:8">
      <c r="A164" s="577"/>
      <c r="B164" s="511"/>
      <c r="E164" s="547"/>
      <c r="F164" s="548"/>
      <c r="G164" s="548"/>
      <c r="H164" s="548"/>
    </row>
    <row r="165" spans="1:8">
      <c r="A165" s="554"/>
      <c r="B165" s="511"/>
      <c r="E165" s="547"/>
      <c r="F165" s="548"/>
      <c r="G165" s="548"/>
      <c r="H165" s="548"/>
    </row>
    <row r="166" spans="1:8">
      <c r="A166" s="577"/>
      <c r="E166" s="547"/>
      <c r="F166" s="548"/>
      <c r="G166" s="548"/>
      <c r="H166" s="548"/>
    </row>
    <row r="167" spans="1:8">
      <c r="A167" s="577"/>
      <c r="E167" s="547"/>
      <c r="F167" s="548"/>
      <c r="G167" s="548"/>
      <c r="H167" s="548"/>
    </row>
    <row r="168" spans="1:8">
      <c r="A168" s="554"/>
      <c r="E168" s="547"/>
      <c r="F168" s="548"/>
      <c r="G168" s="548"/>
      <c r="H168" s="548"/>
    </row>
    <row r="169" spans="1:8">
      <c r="A169" s="577"/>
      <c r="E169" s="547"/>
      <c r="F169" s="548"/>
      <c r="G169" s="548"/>
      <c r="H169" s="548"/>
    </row>
    <row r="170" spans="1:8">
      <c r="A170" s="577"/>
      <c r="E170" s="547"/>
      <c r="F170" s="548"/>
      <c r="G170" s="548"/>
      <c r="H170" s="548"/>
    </row>
    <row r="171" spans="1:8">
      <c r="A171" s="577"/>
      <c r="E171" s="547"/>
      <c r="F171" s="548"/>
      <c r="G171" s="548"/>
      <c r="H171" s="548"/>
    </row>
    <row r="172" spans="1:8">
      <c r="A172" s="554"/>
      <c r="E172" s="547"/>
      <c r="F172" s="548"/>
      <c r="G172" s="548"/>
      <c r="H172" s="548"/>
    </row>
    <row r="173" spans="1:8">
      <c r="A173" s="577"/>
      <c r="E173" s="547"/>
      <c r="F173" s="548"/>
      <c r="G173" s="548"/>
      <c r="H173" s="548"/>
    </row>
    <row r="174" spans="1:8">
      <c r="A174" s="577"/>
      <c r="C174" s="558"/>
      <c r="E174" s="547"/>
      <c r="F174" s="548"/>
      <c r="G174" s="548"/>
      <c r="H174" s="548"/>
    </row>
    <row r="175" spans="1:8">
      <c r="A175" s="577"/>
      <c r="C175" s="558"/>
      <c r="D175" s="556"/>
      <c r="E175" s="557"/>
      <c r="F175" s="548"/>
      <c r="G175" s="548"/>
      <c r="H175" s="548"/>
    </row>
    <row r="176" spans="1:8">
      <c r="A176" s="554"/>
      <c r="C176" s="558"/>
      <c r="D176" s="556"/>
      <c r="E176" s="557"/>
      <c r="F176" s="548"/>
      <c r="G176" s="548"/>
      <c r="H176" s="548"/>
    </row>
    <row r="177" spans="1:8">
      <c r="A177" s="577"/>
      <c r="C177" s="558"/>
      <c r="D177" s="556"/>
      <c r="E177" s="557"/>
      <c r="F177" s="548"/>
      <c r="G177" s="548"/>
      <c r="H177" s="548"/>
    </row>
    <row r="178" spans="1:8">
      <c r="A178" s="577"/>
      <c r="C178" s="558"/>
      <c r="D178" s="556"/>
      <c r="E178" s="557"/>
      <c r="F178" s="548"/>
      <c r="G178" s="548"/>
      <c r="H178" s="548"/>
    </row>
    <row r="179" spans="1:8">
      <c r="A179" s="554"/>
      <c r="B179" s="558"/>
      <c r="D179" s="556"/>
      <c r="E179" s="557"/>
      <c r="F179" s="548"/>
      <c r="G179" s="548"/>
      <c r="H179" s="548"/>
    </row>
    <row r="180" spans="1:8">
      <c r="A180" s="577"/>
      <c r="B180" s="558"/>
      <c r="C180" s="558"/>
      <c r="D180" s="556"/>
      <c r="E180" s="557"/>
      <c r="F180" s="548"/>
      <c r="G180" s="548"/>
      <c r="H180" s="548"/>
    </row>
    <row r="181" spans="1:8">
      <c r="A181" s="577"/>
      <c r="B181" s="558"/>
      <c r="C181" s="558"/>
      <c r="D181" s="556"/>
      <c r="E181" s="557"/>
      <c r="F181" s="548"/>
      <c r="G181" s="548"/>
      <c r="H181" s="548"/>
    </row>
    <row r="182" spans="1:8">
      <c r="A182" s="554"/>
      <c r="B182" s="558"/>
      <c r="C182" s="558"/>
      <c r="D182" s="556"/>
      <c r="E182" s="557"/>
      <c r="F182" s="548"/>
      <c r="G182" s="548"/>
      <c r="H182" s="548"/>
    </row>
    <row r="183" spans="1:8">
      <c r="A183" s="577"/>
      <c r="B183" s="558"/>
      <c r="C183" s="558"/>
      <c r="D183" s="556"/>
      <c r="E183" s="557"/>
      <c r="F183" s="511"/>
      <c r="G183" s="511"/>
      <c r="H183" s="511"/>
    </row>
    <row r="184" spans="1:8">
      <c r="A184" s="577"/>
      <c r="B184" s="558"/>
      <c r="C184" s="558"/>
      <c r="D184" s="556"/>
      <c r="E184" s="557"/>
      <c r="F184" s="548"/>
      <c r="G184" s="548"/>
      <c r="H184" s="548"/>
    </row>
    <row r="185" spans="1:8">
      <c r="A185" s="577"/>
      <c r="B185" s="558"/>
      <c r="C185" s="558"/>
      <c r="D185" s="556"/>
      <c r="E185" s="557"/>
      <c r="F185" s="544"/>
      <c r="G185" s="548"/>
      <c r="H185" s="511"/>
    </row>
    <row r="186" spans="1:8">
      <c r="A186" s="554"/>
      <c r="B186" s="541"/>
      <c r="C186" s="558"/>
      <c r="D186" s="556"/>
      <c r="E186" s="557"/>
      <c r="F186" s="544"/>
      <c r="G186" s="548"/>
      <c r="H186" s="511"/>
    </row>
    <row r="187" spans="1:8">
      <c r="A187" s="577"/>
      <c r="B187" s="551"/>
      <c r="D187" s="556"/>
      <c r="E187" s="557"/>
      <c r="F187" s="544"/>
      <c r="G187" s="548"/>
      <c r="H187" s="511"/>
    </row>
    <row r="188" spans="1:8">
      <c r="A188" s="577"/>
      <c r="E188" s="544"/>
      <c r="F188" s="544"/>
      <c r="G188" s="548"/>
      <c r="H188" s="511"/>
    </row>
    <row r="189" spans="1:8">
      <c r="A189" s="554"/>
      <c r="E189" s="544"/>
      <c r="F189" s="544"/>
      <c r="G189" s="548"/>
      <c r="H189" s="511"/>
    </row>
    <row r="190" spans="1:8">
      <c r="A190" s="577"/>
      <c r="B190" s="541"/>
      <c r="F190" s="544"/>
      <c r="G190" s="548"/>
      <c r="H190" s="511"/>
    </row>
    <row r="191" spans="1:8">
      <c r="A191" s="577"/>
      <c r="F191" s="544"/>
      <c r="G191" s="548"/>
      <c r="H191" s="511"/>
    </row>
    <row r="192" spans="1:8">
      <c r="A192" s="577"/>
      <c r="F192" s="544"/>
      <c r="G192" s="548"/>
      <c r="H192" s="511"/>
    </row>
    <row r="193" spans="1:8">
      <c r="A193" s="577"/>
      <c r="E193" s="547"/>
      <c r="F193" s="544"/>
      <c r="G193" s="548"/>
      <c r="H193" s="511"/>
    </row>
    <row r="194" spans="1:8">
      <c r="A194" s="554"/>
      <c r="E194" s="547"/>
      <c r="F194" s="544"/>
      <c r="G194" s="548"/>
      <c r="H194" s="511"/>
    </row>
    <row r="195" spans="1:8">
      <c r="A195" s="577"/>
      <c r="E195" s="547"/>
      <c r="F195" s="544"/>
      <c r="G195" s="548"/>
      <c r="H195" s="511"/>
    </row>
    <row r="196" spans="1:8">
      <c r="A196" s="577"/>
      <c r="E196" s="547"/>
      <c r="F196" s="544"/>
      <c r="G196" s="548"/>
      <c r="H196" s="511"/>
    </row>
    <row r="197" spans="1:8">
      <c r="A197" s="554"/>
      <c r="E197" s="547"/>
      <c r="F197" s="544"/>
      <c r="G197" s="548"/>
      <c r="H197" s="511"/>
    </row>
    <row r="198" spans="1:8">
      <c r="A198" s="577"/>
      <c r="C198" s="558"/>
      <c r="E198" s="547"/>
      <c r="F198" s="544"/>
      <c r="G198" s="548"/>
      <c r="H198" s="511"/>
    </row>
    <row r="199" spans="1:8">
      <c r="A199" s="577"/>
      <c r="C199" s="558"/>
      <c r="D199" s="556"/>
      <c r="E199" s="557"/>
      <c r="F199" s="544"/>
      <c r="G199" s="548"/>
      <c r="H199" s="511"/>
    </row>
    <row r="200" spans="1:8">
      <c r="A200" s="554"/>
      <c r="C200" s="558"/>
      <c r="D200" s="556"/>
      <c r="E200" s="557"/>
      <c r="F200" s="544"/>
      <c r="G200" s="548"/>
      <c r="H200" s="511"/>
    </row>
    <row r="201" spans="1:8">
      <c r="A201" s="577"/>
      <c r="C201" s="558"/>
      <c r="D201" s="556"/>
      <c r="E201" s="557"/>
      <c r="F201" s="544"/>
      <c r="G201" s="548"/>
      <c r="H201" s="511"/>
    </row>
    <row r="202" spans="1:8">
      <c r="A202" s="577"/>
      <c r="C202" s="558"/>
      <c r="D202" s="556"/>
      <c r="E202" s="557"/>
      <c r="F202" s="544"/>
      <c r="G202" s="548"/>
      <c r="H202" s="511"/>
    </row>
    <row r="203" spans="1:8">
      <c r="A203" s="554"/>
      <c r="B203" s="558"/>
      <c r="D203" s="556"/>
      <c r="E203" s="557"/>
      <c r="F203" s="544"/>
      <c r="G203" s="548"/>
      <c r="H203" s="511"/>
    </row>
    <row r="204" spans="1:8">
      <c r="A204" s="577"/>
      <c r="B204" s="558"/>
      <c r="C204" s="558"/>
      <c r="D204" s="556"/>
      <c r="E204" s="557"/>
      <c r="F204" s="544"/>
      <c r="G204" s="548"/>
      <c r="H204" s="511"/>
    </row>
    <row r="205" spans="1:8">
      <c r="A205" s="577"/>
      <c r="B205" s="558"/>
      <c r="C205" s="558"/>
      <c r="D205" s="556"/>
      <c r="E205" s="557"/>
      <c r="F205" s="544"/>
      <c r="G205" s="548"/>
      <c r="H205" s="511"/>
    </row>
    <row r="206" spans="1:8">
      <c r="A206" s="554"/>
      <c r="B206" s="558"/>
      <c r="C206" s="558"/>
      <c r="D206" s="556"/>
      <c r="E206" s="557"/>
      <c r="F206" s="544"/>
      <c r="G206" s="548"/>
      <c r="H206" s="511"/>
    </row>
    <row r="207" spans="1:8">
      <c r="A207" s="577"/>
      <c r="B207" s="558"/>
      <c r="C207" s="558"/>
      <c r="D207" s="556"/>
      <c r="E207" s="557"/>
      <c r="F207" s="544"/>
      <c r="G207" s="548"/>
      <c r="H207" s="511"/>
    </row>
    <row r="208" spans="1:8">
      <c r="A208" s="577"/>
      <c r="B208" s="558"/>
      <c r="C208" s="558"/>
      <c r="D208" s="556"/>
      <c r="E208" s="557"/>
      <c r="F208" s="544"/>
      <c r="G208" s="548"/>
      <c r="H208" s="511"/>
    </row>
    <row r="209" spans="1:8">
      <c r="A209" s="554"/>
      <c r="B209" s="558"/>
      <c r="C209" s="558"/>
      <c r="D209" s="556"/>
      <c r="E209" s="557"/>
      <c r="F209" s="544"/>
      <c r="G209" s="548"/>
      <c r="H209" s="511"/>
    </row>
    <row r="210" spans="1:8">
      <c r="A210" s="577"/>
      <c r="B210" s="541"/>
      <c r="C210" s="558"/>
      <c r="D210" s="556"/>
      <c r="E210" s="557"/>
      <c r="F210" s="544"/>
      <c r="G210" s="548"/>
      <c r="H210" s="511"/>
    </row>
    <row r="211" spans="1:8">
      <c r="A211" s="577"/>
      <c r="B211" s="551"/>
      <c r="D211" s="556"/>
      <c r="E211" s="557"/>
      <c r="F211" s="544"/>
      <c r="G211" s="548"/>
      <c r="H211" s="511"/>
    </row>
    <row r="212" spans="1:8">
      <c r="A212" s="577"/>
      <c r="E212" s="544"/>
      <c r="F212" s="544"/>
      <c r="G212" s="548"/>
      <c r="H212" s="511"/>
    </row>
    <row r="213" spans="1:8">
      <c r="A213" s="577"/>
      <c r="E213" s="544"/>
      <c r="F213" s="544"/>
      <c r="G213" s="548"/>
      <c r="H213" s="511"/>
    </row>
    <row r="214" spans="1:8">
      <c r="A214" s="577"/>
      <c r="B214" s="541"/>
      <c r="F214" s="544"/>
      <c r="G214" s="548"/>
      <c r="H214" s="511"/>
    </row>
    <row r="215" spans="1:8">
      <c r="A215" s="577"/>
      <c r="F215" s="544"/>
      <c r="G215" s="548"/>
      <c r="H215" s="511"/>
    </row>
    <row r="216" spans="1:8">
      <c r="A216" s="577"/>
      <c r="F216" s="544"/>
      <c r="G216" s="548"/>
      <c r="H216" s="511"/>
    </row>
    <row r="217" spans="1:8">
      <c r="A217" s="577"/>
      <c r="E217" s="547"/>
      <c r="F217" s="544"/>
      <c r="G217" s="548"/>
      <c r="H217" s="511"/>
    </row>
    <row r="218" spans="1:8">
      <c r="A218" s="554"/>
      <c r="E218" s="547"/>
      <c r="F218" s="544"/>
      <c r="G218" s="548"/>
      <c r="H218" s="511"/>
    </row>
    <row r="219" spans="1:8">
      <c r="A219" s="577"/>
      <c r="E219" s="547"/>
      <c r="F219" s="544"/>
      <c r="G219" s="548"/>
      <c r="H219" s="511"/>
    </row>
    <row r="220" spans="1:8">
      <c r="A220" s="577"/>
      <c r="E220" s="547"/>
      <c r="F220" s="544"/>
      <c r="G220" s="548"/>
      <c r="H220" s="511"/>
    </row>
    <row r="221" spans="1:8">
      <c r="A221" s="554"/>
      <c r="C221" s="558"/>
      <c r="E221" s="547"/>
      <c r="F221" s="544"/>
      <c r="G221" s="548"/>
      <c r="H221" s="511"/>
    </row>
    <row r="222" spans="1:8">
      <c r="A222" s="577"/>
      <c r="C222" s="558"/>
      <c r="D222" s="556"/>
      <c r="E222" s="557"/>
      <c r="F222" s="544"/>
      <c r="G222" s="548"/>
      <c r="H222" s="511"/>
    </row>
    <row r="223" spans="1:8">
      <c r="A223" s="577"/>
      <c r="C223" s="558"/>
      <c r="D223" s="556"/>
      <c r="E223" s="557"/>
      <c r="F223" s="544"/>
      <c r="G223" s="548"/>
      <c r="H223" s="511"/>
    </row>
    <row r="224" spans="1:8">
      <c r="A224" s="554"/>
      <c r="C224" s="558"/>
      <c r="D224" s="556"/>
      <c r="E224" s="557"/>
      <c r="F224" s="544"/>
      <c r="G224" s="548"/>
      <c r="H224" s="511"/>
    </row>
    <row r="225" spans="1:8">
      <c r="A225" s="577"/>
      <c r="C225" s="558"/>
      <c r="D225" s="556"/>
      <c r="E225" s="557"/>
      <c r="F225" s="544"/>
      <c r="G225" s="548"/>
      <c r="H225" s="511"/>
    </row>
    <row r="226" spans="1:8">
      <c r="A226" s="577"/>
      <c r="B226" s="558"/>
      <c r="D226" s="556"/>
      <c r="E226" s="557"/>
      <c r="F226" s="544"/>
      <c r="G226" s="548"/>
      <c r="H226" s="511"/>
    </row>
    <row r="227" spans="1:8">
      <c r="A227" s="554"/>
      <c r="B227" s="558"/>
      <c r="C227" s="558"/>
      <c r="D227" s="556"/>
      <c r="E227" s="557"/>
      <c r="F227" s="544"/>
      <c r="G227" s="548"/>
      <c r="H227" s="511"/>
    </row>
    <row r="228" spans="1:8">
      <c r="A228" s="577"/>
      <c r="B228" s="558"/>
      <c r="C228" s="558"/>
      <c r="D228" s="556"/>
      <c r="E228" s="557"/>
      <c r="F228" s="544"/>
      <c r="G228" s="548"/>
      <c r="H228" s="511"/>
    </row>
    <row r="229" spans="1:8">
      <c r="A229" s="577"/>
      <c r="B229" s="558"/>
      <c r="C229" s="558"/>
      <c r="D229" s="556"/>
      <c r="E229" s="557"/>
      <c r="F229" s="544"/>
      <c r="G229" s="548"/>
      <c r="H229" s="511"/>
    </row>
    <row r="230" spans="1:8">
      <c r="A230" s="554"/>
      <c r="B230" s="558"/>
      <c r="C230" s="558"/>
      <c r="D230" s="556"/>
      <c r="E230" s="557"/>
      <c r="F230" s="544"/>
      <c r="G230" s="548"/>
      <c r="H230" s="511"/>
    </row>
    <row r="231" spans="1:8">
      <c r="A231" s="577"/>
      <c r="B231" s="558"/>
      <c r="C231" s="558"/>
      <c r="D231" s="556"/>
      <c r="E231" s="557"/>
      <c r="F231" s="544"/>
      <c r="G231" s="548"/>
      <c r="H231" s="511"/>
    </row>
    <row r="232" spans="1:8">
      <c r="A232" s="577"/>
      <c r="B232" s="558"/>
      <c r="C232" s="558"/>
      <c r="D232" s="556"/>
      <c r="E232" s="557"/>
      <c r="F232" s="544"/>
      <c r="G232" s="548"/>
      <c r="H232" s="511"/>
    </row>
    <row r="233" spans="1:8">
      <c r="A233" s="554"/>
      <c r="B233" s="541"/>
      <c r="C233" s="558"/>
      <c r="D233" s="556"/>
      <c r="E233" s="557"/>
      <c r="F233" s="544"/>
      <c r="G233" s="548"/>
      <c r="H233" s="511"/>
    </row>
    <row r="234" spans="1:8">
      <c r="A234" s="577"/>
      <c r="B234" s="551"/>
      <c r="D234" s="556"/>
      <c r="E234" s="557"/>
      <c r="F234" s="544"/>
      <c r="G234" s="548"/>
      <c r="H234" s="511"/>
    </row>
    <row r="235" spans="1:8">
      <c r="A235" s="577"/>
      <c r="B235" s="551"/>
      <c r="E235" s="544"/>
      <c r="F235" s="544"/>
      <c r="G235" s="548"/>
      <c r="H235" s="511"/>
    </row>
    <row r="236" spans="1:8">
      <c r="A236" s="577"/>
      <c r="B236" s="551"/>
      <c r="E236" s="544"/>
      <c r="F236" s="544"/>
      <c r="G236" s="548"/>
      <c r="H236" s="511"/>
    </row>
    <row r="237" spans="1:8">
      <c r="A237" s="577"/>
      <c r="B237" s="541"/>
      <c r="E237" s="544"/>
      <c r="F237" s="544"/>
      <c r="G237" s="548"/>
      <c r="H237" s="511"/>
    </row>
    <row r="238" spans="1:8">
      <c r="A238" s="577"/>
      <c r="E238" s="544"/>
      <c r="F238" s="544"/>
      <c r="G238" s="548"/>
      <c r="H238" s="511"/>
    </row>
    <row r="239" spans="1:8">
      <c r="A239" s="577"/>
      <c r="F239" s="544"/>
      <c r="G239" s="548"/>
      <c r="H239" s="511"/>
    </row>
    <row r="240" spans="1:8">
      <c r="A240" s="577"/>
      <c r="E240" s="547"/>
      <c r="F240" s="544"/>
      <c r="G240" s="548"/>
      <c r="H240" s="511"/>
    </row>
    <row r="241" spans="1:8">
      <c r="A241" s="554"/>
      <c r="E241" s="547"/>
      <c r="F241" s="544"/>
      <c r="G241" s="548"/>
      <c r="H241" s="511"/>
    </row>
    <row r="242" spans="1:8">
      <c r="A242" s="577"/>
      <c r="E242" s="547"/>
      <c r="F242" s="544"/>
      <c r="G242" s="548"/>
      <c r="H242" s="511"/>
    </row>
    <row r="243" spans="1:8">
      <c r="A243" s="577"/>
      <c r="E243" s="547"/>
      <c r="F243" s="544"/>
      <c r="G243" s="548"/>
      <c r="H243" s="511"/>
    </row>
    <row r="244" spans="1:8">
      <c r="A244" s="554"/>
      <c r="E244" s="547"/>
      <c r="F244" s="544"/>
      <c r="G244" s="548"/>
      <c r="H244" s="511"/>
    </row>
    <row r="245" spans="1:8">
      <c r="A245" s="577"/>
      <c r="E245" s="547"/>
      <c r="F245" s="544"/>
      <c r="G245" s="548"/>
      <c r="H245" s="511"/>
    </row>
    <row r="246" spans="1:8">
      <c r="A246" s="577"/>
      <c r="C246" s="558"/>
      <c r="E246" s="547"/>
      <c r="F246" s="544"/>
      <c r="G246" s="548"/>
      <c r="H246" s="511"/>
    </row>
    <row r="247" spans="1:8">
      <c r="A247" s="554"/>
      <c r="C247" s="558"/>
      <c r="D247" s="556"/>
      <c r="E247" s="557"/>
      <c r="F247" s="544"/>
      <c r="G247" s="548"/>
      <c r="H247" s="511"/>
    </row>
    <row r="248" spans="1:8">
      <c r="A248" s="577"/>
      <c r="C248" s="558"/>
      <c r="D248" s="556"/>
      <c r="E248" s="557"/>
      <c r="F248" s="544"/>
      <c r="G248" s="548"/>
      <c r="H248" s="511"/>
    </row>
    <row r="249" spans="1:8">
      <c r="A249" s="577"/>
      <c r="C249" s="558"/>
      <c r="D249" s="556"/>
      <c r="E249" s="557"/>
      <c r="F249" s="544"/>
      <c r="G249" s="548"/>
      <c r="H249" s="511"/>
    </row>
    <row r="250" spans="1:8">
      <c r="A250" s="554"/>
      <c r="C250" s="558"/>
      <c r="D250" s="556"/>
      <c r="E250" s="557"/>
      <c r="F250" s="544"/>
      <c r="G250" s="548"/>
      <c r="H250" s="511"/>
    </row>
    <row r="251" spans="1:8">
      <c r="A251" s="577"/>
      <c r="B251" s="558"/>
      <c r="D251" s="556"/>
      <c r="E251" s="557"/>
      <c r="F251" s="544"/>
      <c r="G251" s="548"/>
      <c r="H251" s="511"/>
    </row>
    <row r="252" spans="1:8">
      <c r="A252" s="577"/>
      <c r="B252" s="558"/>
      <c r="C252" s="558"/>
      <c r="D252" s="556"/>
      <c r="E252" s="557"/>
      <c r="F252" s="544"/>
      <c r="G252" s="548"/>
      <c r="H252" s="511"/>
    </row>
    <row r="253" spans="1:8">
      <c r="A253" s="554"/>
      <c r="B253" s="558"/>
      <c r="C253" s="558"/>
      <c r="D253" s="556"/>
      <c r="E253" s="557"/>
      <c r="F253" s="544"/>
      <c r="G253" s="548"/>
      <c r="H253" s="511"/>
    </row>
    <row r="254" spans="1:8">
      <c r="A254" s="577"/>
      <c r="B254" s="558"/>
      <c r="C254" s="558"/>
      <c r="D254" s="556"/>
      <c r="E254" s="557"/>
      <c r="F254" s="544"/>
      <c r="G254" s="548"/>
      <c r="H254" s="511"/>
    </row>
    <row r="255" spans="1:8">
      <c r="A255" s="577"/>
      <c r="B255" s="558"/>
      <c r="C255" s="558"/>
      <c r="D255" s="556"/>
      <c r="E255" s="557"/>
      <c r="F255" s="544"/>
      <c r="G255" s="548"/>
      <c r="H255" s="511"/>
    </row>
    <row r="256" spans="1:8">
      <c r="A256" s="554"/>
      <c r="B256" s="558"/>
      <c r="C256" s="558"/>
      <c r="D256" s="556"/>
      <c r="E256" s="557"/>
      <c r="F256" s="544"/>
      <c r="G256" s="548"/>
      <c r="H256" s="511"/>
    </row>
    <row r="257" spans="1:8">
      <c r="A257" s="577"/>
      <c r="B257" s="558"/>
      <c r="C257" s="558"/>
      <c r="D257" s="556"/>
      <c r="E257" s="557"/>
      <c r="F257" s="544"/>
      <c r="G257" s="548"/>
      <c r="H257" s="511"/>
    </row>
    <row r="258" spans="1:8">
      <c r="A258" s="577"/>
      <c r="B258" s="541"/>
      <c r="C258" s="558"/>
      <c r="D258" s="556"/>
      <c r="E258" s="557"/>
      <c r="F258" s="544"/>
      <c r="G258" s="548"/>
      <c r="H258" s="511"/>
    </row>
    <row r="259" spans="1:8">
      <c r="A259" s="554"/>
      <c r="B259" s="551"/>
      <c r="D259" s="556"/>
      <c r="E259" s="557"/>
      <c r="F259" s="544"/>
      <c r="G259" s="548"/>
      <c r="H259" s="511"/>
    </row>
    <row r="260" spans="1:8">
      <c r="A260" s="554"/>
      <c r="B260" s="551"/>
      <c r="E260" s="544"/>
      <c r="F260" s="544"/>
      <c r="G260" s="544"/>
      <c r="H260" s="511"/>
    </row>
    <row r="261" spans="1:8">
      <c r="A261" s="577"/>
      <c r="B261" s="551"/>
      <c r="E261" s="544"/>
      <c r="F261" s="544"/>
      <c r="G261" s="717"/>
      <c r="H261" s="544"/>
    </row>
    <row r="262" spans="1:8">
      <c r="A262" s="577"/>
      <c r="B262" s="541"/>
      <c r="E262" s="544"/>
      <c r="F262" s="544"/>
      <c r="G262" s="717"/>
      <c r="H262" s="717"/>
    </row>
    <row r="263" spans="1:8">
      <c r="A263" s="577"/>
      <c r="B263" s="511"/>
      <c r="E263" s="544"/>
      <c r="F263" s="544"/>
      <c r="G263" s="717"/>
      <c r="H263" s="717"/>
    </row>
    <row r="264" spans="1:8">
      <c r="A264" s="577"/>
      <c r="C264" s="511"/>
      <c r="E264" s="544"/>
      <c r="F264" s="544"/>
      <c r="G264" s="717"/>
      <c r="H264" s="717"/>
    </row>
    <row r="265" spans="1:8">
      <c r="A265" s="577"/>
      <c r="E265" s="557"/>
      <c r="F265" s="511"/>
      <c r="G265" s="511"/>
      <c r="H265" s="717"/>
    </row>
    <row r="266" spans="1:8">
      <c r="A266" s="554"/>
      <c r="B266" s="511"/>
      <c r="E266" s="557"/>
      <c r="F266" s="544"/>
      <c r="G266" s="717"/>
      <c r="H266" s="717"/>
    </row>
    <row r="267" spans="1:8">
      <c r="A267" s="577"/>
      <c r="B267" s="511"/>
      <c r="E267" s="557"/>
      <c r="F267" s="544"/>
      <c r="G267" s="717"/>
      <c r="H267" s="717"/>
    </row>
    <row r="268" spans="1:8">
      <c r="A268" s="577"/>
      <c r="C268" s="511"/>
      <c r="E268" s="547"/>
      <c r="F268" s="544"/>
      <c r="G268" s="717"/>
      <c r="H268" s="717"/>
    </row>
    <row r="269" spans="1:8">
      <c r="A269" s="554"/>
      <c r="E269" s="557"/>
      <c r="F269" s="544"/>
      <c r="G269" s="717"/>
      <c r="H269" s="717"/>
    </row>
    <row r="270" spans="1:8">
      <c r="A270" s="577"/>
      <c r="B270" s="511"/>
      <c r="E270" s="557"/>
      <c r="F270" s="544"/>
      <c r="G270" s="717"/>
      <c r="H270" s="717"/>
    </row>
    <row r="271" spans="1:8">
      <c r="A271" s="577"/>
      <c r="E271" s="557"/>
      <c r="F271" s="544"/>
      <c r="G271" s="717"/>
      <c r="H271" s="717"/>
    </row>
    <row r="272" spans="1:8">
      <c r="A272" s="554"/>
      <c r="C272" s="558"/>
      <c r="E272" s="547"/>
      <c r="F272" s="544"/>
      <c r="G272" s="717"/>
      <c r="H272" s="717"/>
    </row>
    <row r="273" spans="1:8">
      <c r="A273" s="577"/>
      <c r="C273" s="558"/>
      <c r="D273" s="556"/>
      <c r="E273" s="557"/>
      <c r="F273" s="544"/>
      <c r="G273" s="717"/>
      <c r="H273" s="717"/>
    </row>
    <row r="274" spans="1:8">
      <c r="A274" s="577"/>
      <c r="D274" s="556"/>
      <c r="E274" s="557"/>
      <c r="G274" s="717"/>
      <c r="H274" s="717"/>
    </row>
    <row r="275" spans="1:8">
      <c r="A275" s="554"/>
      <c r="E275" s="547"/>
      <c r="F275" s="544"/>
      <c r="G275" s="718"/>
      <c r="H275" s="511"/>
    </row>
    <row r="276" spans="1:8">
      <c r="A276" s="554"/>
      <c r="E276" s="547"/>
      <c r="F276" s="544"/>
      <c r="G276" s="718"/>
      <c r="H276" s="511"/>
    </row>
    <row r="277" spans="1:8">
      <c r="A277" s="577"/>
      <c r="D277" s="556"/>
      <c r="E277" s="557"/>
      <c r="F277" s="511"/>
      <c r="G277" s="718"/>
      <c r="H277" s="511"/>
    </row>
    <row r="278" spans="1:8">
      <c r="A278" s="577"/>
      <c r="B278" s="558"/>
      <c r="D278" s="556"/>
      <c r="E278" s="557"/>
      <c r="F278" s="511"/>
      <c r="G278" s="718"/>
      <c r="H278" s="511"/>
    </row>
    <row r="279" spans="1:8">
      <c r="A279" s="554"/>
      <c r="C279" s="558"/>
      <c r="D279" s="556"/>
      <c r="E279" s="557"/>
      <c r="F279" s="511"/>
      <c r="G279" s="718"/>
      <c r="H279" s="511"/>
    </row>
    <row r="280" spans="1:8">
      <c r="A280" s="554"/>
      <c r="D280" s="556"/>
      <c r="E280" s="557"/>
      <c r="F280" s="511"/>
      <c r="G280" s="718"/>
      <c r="H280" s="511"/>
    </row>
    <row r="281" spans="1:8">
      <c r="A281" s="577"/>
      <c r="C281" s="558"/>
      <c r="E281" s="547"/>
      <c r="F281" s="511"/>
      <c r="G281" s="548"/>
      <c r="H281" s="548"/>
    </row>
    <row r="282" spans="1:8">
      <c r="A282" s="577"/>
      <c r="C282" s="558"/>
      <c r="D282" s="556"/>
      <c r="E282" s="557"/>
      <c r="F282" s="548"/>
      <c r="G282" s="548"/>
      <c r="H282" s="548"/>
    </row>
    <row r="283" spans="1:8">
      <c r="A283" s="554"/>
      <c r="C283" s="558"/>
      <c r="D283" s="556"/>
      <c r="E283" s="557"/>
      <c r="F283" s="548"/>
      <c r="G283" s="548"/>
      <c r="H283" s="548"/>
    </row>
    <row r="284" spans="1:8">
      <c r="A284" s="554"/>
      <c r="C284" s="558"/>
      <c r="D284" s="556"/>
      <c r="E284" s="557"/>
      <c r="F284" s="548"/>
      <c r="G284" s="548"/>
      <c r="H284" s="548"/>
    </row>
    <row r="285" spans="1:8">
      <c r="A285" s="577"/>
      <c r="C285" s="558"/>
      <c r="D285" s="556"/>
      <c r="E285" s="557"/>
      <c r="F285" s="544"/>
      <c r="G285" s="548"/>
      <c r="H285" s="511"/>
    </row>
    <row r="286" spans="1:8">
      <c r="A286" s="577"/>
      <c r="B286" s="558"/>
      <c r="D286" s="556"/>
      <c r="E286" s="557"/>
      <c r="F286" s="544"/>
      <c r="G286" s="548"/>
      <c r="H286" s="511"/>
    </row>
    <row r="287" spans="1:8">
      <c r="A287" s="554"/>
      <c r="B287" s="558"/>
      <c r="C287" s="558"/>
      <c r="D287" s="556"/>
      <c r="E287" s="557"/>
      <c r="F287" s="544"/>
      <c r="G287" s="548"/>
      <c r="H287" s="511"/>
    </row>
    <row r="288" spans="1:8">
      <c r="A288" s="554"/>
      <c r="B288" s="558"/>
      <c r="C288" s="558"/>
      <c r="D288" s="556"/>
      <c r="E288" s="557"/>
      <c r="F288" s="544"/>
      <c r="G288" s="548"/>
      <c r="H288" s="511"/>
    </row>
    <row r="289" spans="1:8">
      <c r="A289" s="577"/>
      <c r="B289" s="558"/>
      <c r="C289" s="558"/>
      <c r="D289" s="556"/>
      <c r="E289" s="557"/>
      <c r="F289" s="544"/>
      <c r="G289" s="548"/>
      <c r="H289" s="511"/>
    </row>
    <row r="290" spans="1:8">
      <c r="A290" s="577"/>
      <c r="B290" s="558"/>
      <c r="C290" s="558"/>
      <c r="D290" s="556"/>
      <c r="E290" s="557"/>
      <c r="F290" s="544"/>
      <c r="G290" s="548"/>
      <c r="H290" s="511"/>
    </row>
    <row r="291" spans="1:8">
      <c r="A291" s="554"/>
      <c r="B291" s="558"/>
      <c r="C291" s="558"/>
      <c r="D291" s="556"/>
      <c r="E291" s="557"/>
      <c r="F291" s="544"/>
      <c r="G291" s="548"/>
      <c r="H291" s="511"/>
    </row>
    <row r="292" spans="1:8">
      <c r="A292" s="554"/>
      <c r="B292" s="558"/>
      <c r="C292" s="558"/>
      <c r="D292" s="556"/>
      <c r="E292" s="557"/>
      <c r="F292" s="544"/>
      <c r="G292" s="548"/>
      <c r="H292" s="511"/>
    </row>
    <row r="293" spans="1:8">
      <c r="A293" s="577"/>
      <c r="B293" s="541"/>
      <c r="C293" s="558"/>
      <c r="D293" s="556"/>
      <c r="E293" s="557"/>
      <c r="F293" s="544"/>
      <c r="G293" s="548"/>
      <c r="H293" s="511"/>
    </row>
    <row r="294" spans="1:8">
      <c r="A294" s="577"/>
      <c r="B294" s="551"/>
      <c r="D294" s="556"/>
      <c r="E294" s="557"/>
      <c r="F294" s="544"/>
      <c r="G294" s="548"/>
      <c r="H294" s="511"/>
    </row>
    <row r="295" spans="1:8">
      <c r="A295" s="577"/>
      <c r="B295" s="541"/>
      <c r="E295" s="544"/>
      <c r="F295" s="544"/>
      <c r="G295" s="548"/>
      <c r="H295" s="511"/>
    </row>
    <row r="296" spans="1:8">
      <c r="A296" s="577"/>
      <c r="B296" s="551"/>
      <c r="E296" s="544"/>
      <c r="F296" s="544"/>
      <c r="G296" s="548"/>
      <c r="H296" s="511"/>
    </row>
    <row r="297" spans="1:8">
      <c r="A297" s="554"/>
      <c r="B297" s="551"/>
      <c r="E297" s="544"/>
      <c r="F297" s="544"/>
      <c r="G297" s="544"/>
      <c r="H297" s="544"/>
    </row>
    <row r="298" spans="1:8">
      <c r="A298" s="554"/>
      <c r="C298" s="558"/>
      <c r="E298" s="544"/>
      <c r="F298" s="544"/>
      <c r="G298" s="717"/>
      <c r="H298" s="717"/>
    </row>
    <row r="299" spans="1:8">
      <c r="A299" s="577"/>
      <c r="D299" s="556"/>
      <c r="E299" s="557"/>
      <c r="F299" s="548"/>
      <c r="G299" s="719"/>
      <c r="H299" s="717"/>
    </row>
    <row r="300" spans="1:8">
      <c r="A300" s="554"/>
      <c r="H300" s="548"/>
    </row>
    <row r="301" spans="1:8">
      <c r="A301" s="577"/>
    </row>
    <row r="302" spans="1:8">
      <c r="A302" s="577"/>
    </row>
    <row r="303" spans="1:8">
      <c r="A303" s="577"/>
    </row>
    <row r="304" spans="1:8">
      <c r="A304" s="554"/>
    </row>
    <row r="305" spans="1:8">
      <c r="A305" s="577"/>
    </row>
    <row r="306" spans="1:8">
      <c r="A306" s="577"/>
    </row>
    <row r="307" spans="1:8">
      <c r="A307" s="577"/>
    </row>
    <row r="308" spans="1:8">
      <c r="A308" s="554"/>
    </row>
    <row r="309" spans="1:8">
      <c r="A309" s="577"/>
    </row>
    <row r="316" spans="1:8">
      <c r="A316" s="577"/>
      <c r="E316" s="547"/>
      <c r="F316" s="548"/>
      <c r="G316" s="548"/>
      <c r="H316" s="548"/>
    </row>
    <row r="317" spans="1:8">
      <c r="A317" s="577"/>
      <c r="E317" s="547"/>
      <c r="F317" s="548"/>
      <c r="G317" s="548"/>
      <c r="H317" s="548"/>
    </row>
    <row r="318" spans="1:8">
      <c r="A318" s="577"/>
      <c r="E318" s="547"/>
      <c r="F318" s="548"/>
      <c r="G318" s="548"/>
      <c r="H318" s="548"/>
    </row>
    <row r="319" spans="1:8">
      <c r="A319" s="554"/>
      <c r="B319" s="511"/>
      <c r="E319" s="547"/>
      <c r="F319" s="548"/>
      <c r="G319" s="548"/>
      <c r="H319" s="548"/>
    </row>
    <row r="320" spans="1:8">
      <c r="A320" s="577"/>
      <c r="B320" s="511"/>
      <c r="C320" s="511"/>
      <c r="E320" s="547"/>
      <c r="F320" s="548"/>
      <c r="G320" s="548"/>
      <c r="H320" s="548"/>
    </row>
    <row r="321" spans="1:8">
      <c r="A321" s="554"/>
      <c r="B321" s="511"/>
      <c r="C321" s="511"/>
      <c r="D321" s="554"/>
      <c r="E321" s="554"/>
      <c r="F321" s="511"/>
      <c r="G321" s="548"/>
      <c r="H321" s="548"/>
    </row>
    <row r="322" spans="1:8">
      <c r="A322" s="577"/>
      <c r="B322" s="511"/>
      <c r="C322" s="511"/>
      <c r="D322" s="554"/>
      <c r="E322" s="554"/>
      <c r="F322" s="511"/>
      <c r="G322" s="548"/>
      <c r="H322" s="548"/>
    </row>
    <row r="323" spans="1:8">
      <c r="A323" s="577"/>
      <c r="C323" s="511"/>
      <c r="D323" s="554"/>
      <c r="E323" s="554"/>
      <c r="F323" s="511"/>
      <c r="G323" s="548"/>
      <c r="H323" s="548"/>
    </row>
    <row r="324" spans="1:8">
      <c r="A324" s="577"/>
      <c r="D324" s="554"/>
      <c r="E324" s="554"/>
      <c r="F324" s="511"/>
      <c r="G324" s="548"/>
      <c r="H324" s="548"/>
    </row>
    <row r="325" spans="1:8">
      <c r="A325" s="554"/>
      <c r="B325" s="511"/>
      <c r="E325" s="547"/>
      <c r="F325" s="548"/>
      <c r="G325" s="548"/>
      <c r="H325" s="548"/>
    </row>
    <row r="326" spans="1:8">
      <c r="A326" s="577"/>
      <c r="C326" s="511"/>
      <c r="E326" s="547"/>
      <c r="F326" s="548"/>
      <c r="G326" s="548"/>
      <c r="H326" s="548"/>
    </row>
    <row r="327" spans="1:8">
      <c r="A327" s="577"/>
      <c r="B327" s="511"/>
      <c r="E327" s="547"/>
      <c r="F327" s="548"/>
      <c r="G327" s="548"/>
      <c r="H327" s="548"/>
    </row>
    <row r="328" spans="1:8">
      <c r="A328" s="577"/>
      <c r="C328" s="511"/>
      <c r="E328" s="547"/>
      <c r="F328" s="548"/>
      <c r="G328" s="548"/>
      <c r="H328" s="548"/>
    </row>
    <row r="329" spans="1:8">
      <c r="A329" s="554"/>
      <c r="E329" s="547"/>
      <c r="F329" s="548"/>
      <c r="G329" s="548"/>
      <c r="H329" s="548"/>
    </row>
    <row r="330" spans="1:8">
      <c r="A330" s="577"/>
      <c r="E330" s="547"/>
      <c r="F330" s="548"/>
      <c r="G330" s="548"/>
      <c r="H330" s="548"/>
    </row>
    <row r="331" spans="1:8">
      <c r="A331" s="554"/>
      <c r="E331" s="547"/>
      <c r="F331" s="548"/>
      <c r="G331" s="548"/>
      <c r="H331" s="548"/>
    </row>
    <row r="332" spans="1:8">
      <c r="A332" s="577"/>
      <c r="C332" s="558"/>
      <c r="E332" s="547"/>
      <c r="F332" s="548"/>
      <c r="G332" s="548"/>
      <c r="H332" s="548"/>
    </row>
    <row r="333" spans="1:8">
      <c r="A333" s="554"/>
      <c r="C333" s="558"/>
      <c r="D333" s="556"/>
      <c r="E333" s="557"/>
      <c r="F333" s="544"/>
      <c r="G333" s="548"/>
      <c r="H333" s="511"/>
    </row>
    <row r="334" spans="1:8">
      <c r="A334" s="577"/>
      <c r="C334" s="558"/>
      <c r="D334" s="556"/>
      <c r="E334" s="557"/>
      <c r="F334" s="544"/>
      <c r="G334" s="548"/>
      <c r="H334" s="511"/>
    </row>
    <row r="335" spans="1:8">
      <c r="A335" s="554"/>
      <c r="C335" s="558"/>
      <c r="D335" s="556"/>
      <c r="E335" s="557"/>
      <c r="F335" s="544"/>
      <c r="G335" s="548"/>
      <c r="H335" s="511"/>
    </row>
    <row r="336" spans="1:8">
      <c r="A336" s="577"/>
      <c r="C336" s="558"/>
      <c r="D336" s="556"/>
      <c r="E336" s="557"/>
      <c r="F336" s="544"/>
      <c r="G336" s="548"/>
      <c r="H336" s="511"/>
    </row>
    <row r="337" spans="1:8">
      <c r="A337" s="554"/>
      <c r="B337" s="558"/>
      <c r="D337" s="556"/>
      <c r="E337" s="557"/>
      <c r="F337" s="544"/>
      <c r="G337" s="548"/>
      <c r="H337" s="511"/>
    </row>
    <row r="338" spans="1:8">
      <c r="A338" s="577"/>
      <c r="B338" s="558"/>
      <c r="C338" s="558"/>
      <c r="D338" s="556"/>
      <c r="E338" s="557"/>
      <c r="F338" s="544"/>
      <c r="G338" s="548"/>
      <c r="H338" s="511"/>
    </row>
    <row r="339" spans="1:8">
      <c r="A339" s="554"/>
      <c r="B339" s="558"/>
      <c r="C339" s="558"/>
      <c r="D339" s="556"/>
      <c r="E339" s="557"/>
      <c r="F339" s="544"/>
      <c r="G339" s="548"/>
      <c r="H339" s="511"/>
    </row>
    <row r="340" spans="1:8">
      <c r="A340" s="577"/>
      <c r="B340" s="558"/>
      <c r="C340" s="558"/>
      <c r="D340" s="556"/>
      <c r="E340" s="557"/>
      <c r="F340" s="544"/>
      <c r="G340" s="548"/>
      <c r="H340" s="511"/>
    </row>
    <row r="341" spans="1:8">
      <c r="A341" s="554"/>
      <c r="B341" s="558"/>
      <c r="C341" s="558"/>
      <c r="D341" s="556"/>
      <c r="E341" s="557"/>
      <c r="F341" s="544"/>
      <c r="G341" s="548"/>
      <c r="H341" s="511"/>
    </row>
    <row r="342" spans="1:8">
      <c r="A342" s="577"/>
      <c r="B342" s="558"/>
      <c r="C342" s="558"/>
      <c r="D342" s="556"/>
      <c r="E342" s="557"/>
      <c r="F342" s="544"/>
      <c r="G342" s="548"/>
      <c r="H342" s="511"/>
    </row>
    <row r="343" spans="1:8">
      <c r="A343" s="554"/>
      <c r="B343" s="558"/>
      <c r="C343" s="558"/>
      <c r="D343" s="556"/>
      <c r="E343" s="557"/>
      <c r="F343" s="544"/>
      <c r="G343" s="548"/>
      <c r="H343" s="511"/>
    </row>
    <row r="344" spans="1:8">
      <c r="A344" s="577"/>
      <c r="B344" s="541"/>
      <c r="C344" s="558"/>
      <c r="D344" s="556"/>
      <c r="E344" s="557"/>
      <c r="F344" s="544"/>
      <c r="G344" s="548"/>
      <c r="H344" s="511"/>
    </row>
    <row r="345" spans="1:8">
      <c r="A345" s="554"/>
      <c r="B345" s="551"/>
      <c r="D345" s="556"/>
      <c r="E345" s="557"/>
      <c r="F345" s="544"/>
      <c r="G345" s="548"/>
      <c r="H345" s="511"/>
    </row>
    <row r="346" spans="1:8">
      <c r="A346" s="577"/>
      <c r="B346" s="511"/>
      <c r="E346" s="544"/>
      <c r="F346" s="544"/>
      <c r="G346" s="544"/>
      <c r="H346" s="544"/>
    </row>
    <row r="347" spans="1:8">
      <c r="A347" s="577"/>
      <c r="B347" s="511"/>
      <c r="C347" s="511"/>
      <c r="E347" s="544"/>
      <c r="F347" s="544"/>
      <c r="G347" s="717"/>
      <c r="H347" s="717"/>
    </row>
    <row r="348" spans="1:8">
      <c r="A348" s="554"/>
      <c r="B348" s="541"/>
      <c r="C348" s="511"/>
      <c r="D348" s="511"/>
      <c r="E348" s="511"/>
      <c r="F348" s="511"/>
      <c r="G348" s="718"/>
      <c r="H348" s="511"/>
    </row>
    <row r="349" spans="1:8">
      <c r="A349" s="577"/>
      <c r="B349" s="511"/>
      <c r="C349" s="511"/>
      <c r="D349" s="554"/>
      <c r="E349" s="554"/>
      <c r="F349" s="511"/>
      <c r="G349" s="511"/>
      <c r="H349" s="511"/>
    </row>
    <row r="350" spans="1:8">
      <c r="A350" s="577"/>
      <c r="B350" s="511"/>
      <c r="C350" s="511"/>
      <c r="D350" s="554"/>
      <c r="E350" s="554"/>
      <c r="F350" s="511"/>
      <c r="G350" s="511"/>
      <c r="H350" s="511"/>
    </row>
    <row r="351" spans="1:8">
      <c r="A351" s="577"/>
      <c r="B351" s="511"/>
      <c r="C351" s="511"/>
      <c r="D351" s="554"/>
      <c r="E351" s="554"/>
      <c r="F351" s="548"/>
      <c r="G351" s="548"/>
      <c r="H351" s="548"/>
    </row>
    <row r="352" spans="1:8">
      <c r="A352" s="554"/>
      <c r="B352" s="511"/>
      <c r="C352" s="511"/>
      <c r="D352" s="554"/>
      <c r="E352" s="554"/>
      <c r="F352" s="548"/>
      <c r="G352" s="548"/>
      <c r="H352" s="548"/>
    </row>
    <row r="353" spans="1:8">
      <c r="A353" s="577"/>
      <c r="B353" s="511"/>
      <c r="C353" s="511"/>
      <c r="D353" s="554"/>
      <c r="E353" s="554"/>
      <c r="F353" s="548"/>
      <c r="G353" s="548"/>
      <c r="H353" s="548"/>
    </row>
    <row r="354" spans="1:8">
      <c r="A354" s="554"/>
      <c r="C354" s="511"/>
      <c r="D354" s="554"/>
      <c r="E354" s="554"/>
      <c r="F354" s="548"/>
      <c r="G354" s="548"/>
      <c r="H354" s="548"/>
    </row>
    <row r="355" spans="1:8">
      <c r="A355" s="577"/>
      <c r="C355" s="558"/>
      <c r="D355" s="554"/>
      <c r="E355" s="554"/>
      <c r="F355" s="548"/>
      <c r="G355" s="548"/>
      <c r="H355" s="548"/>
    </row>
    <row r="356" spans="1:8">
      <c r="A356" s="577"/>
      <c r="C356" s="558"/>
      <c r="D356" s="556"/>
      <c r="E356" s="557"/>
      <c r="F356" s="544"/>
      <c r="G356" s="544"/>
      <c r="H356" s="548"/>
    </row>
    <row r="357" spans="1:8">
      <c r="A357" s="577"/>
      <c r="C357" s="558"/>
      <c r="D357" s="556"/>
      <c r="E357" s="557"/>
      <c r="F357" s="544"/>
      <c r="G357" s="544"/>
      <c r="H357" s="548"/>
    </row>
    <row r="358" spans="1:8">
      <c r="A358" s="554"/>
      <c r="C358" s="558"/>
      <c r="D358" s="556"/>
      <c r="E358" s="557"/>
      <c r="F358" s="544"/>
      <c r="G358" s="544"/>
      <c r="H358" s="548"/>
    </row>
    <row r="359" spans="1:8">
      <c r="A359" s="577"/>
      <c r="C359" s="558"/>
      <c r="D359" s="556"/>
      <c r="E359" s="557"/>
      <c r="F359" s="544"/>
      <c r="G359" s="544"/>
      <c r="H359" s="548"/>
    </row>
    <row r="360" spans="1:8">
      <c r="A360" s="577"/>
      <c r="B360" s="558"/>
      <c r="D360" s="556"/>
      <c r="E360" s="557"/>
      <c r="F360" s="544"/>
      <c r="G360" s="544"/>
      <c r="H360" s="548"/>
    </row>
    <row r="361" spans="1:8">
      <c r="A361" s="577"/>
      <c r="B361" s="558"/>
      <c r="C361" s="558"/>
      <c r="D361" s="556"/>
      <c r="E361" s="557"/>
      <c r="F361" s="544"/>
      <c r="G361" s="544"/>
      <c r="H361" s="548"/>
    </row>
    <row r="362" spans="1:8">
      <c r="A362" s="554"/>
      <c r="B362" s="558"/>
      <c r="C362" s="558"/>
      <c r="D362" s="556"/>
      <c r="E362" s="557"/>
      <c r="F362" s="544"/>
      <c r="G362" s="544"/>
      <c r="H362" s="548"/>
    </row>
    <row r="363" spans="1:8">
      <c r="A363" s="577"/>
      <c r="B363" s="558"/>
      <c r="C363" s="558"/>
      <c r="D363" s="556"/>
      <c r="E363" s="557"/>
      <c r="F363" s="544"/>
      <c r="G363" s="544"/>
      <c r="H363" s="548"/>
    </row>
    <row r="364" spans="1:8">
      <c r="A364" s="577"/>
      <c r="B364" s="558"/>
      <c r="C364" s="558"/>
      <c r="D364" s="556"/>
      <c r="E364" s="557"/>
      <c r="F364" s="544"/>
      <c r="G364" s="544"/>
      <c r="H364" s="548"/>
    </row>
    <row r="365" spans="1:8">
      <c r="A365" s="577"/>
      <c r="B365" s="558"/>
      <c r="C365" s="558"/>
      <c r="D365" s="556"/>
      <c r="E365" s="557"/>
      <c r="F365" s="544"/>
      <c r="G365" s="544"/>
      <c r="H365" s="548"/>
    </row>
    <row r="366" spans="1:8">
      <c r="A366" s="577"/>
      <c r="B366" s="558"/>
      <c r="C366" s="558"/>
      <c r="D366" s="556"/>
      <c r="E366" s="557"/>
      <c r="F366" s="544"/>
      <c r="G366" s="544"/>
      <c r="H366" s="548"/>
    </row>
    <row r="367" spans="1:8">
      <c r="A367" s="554"/>
      <c r="C367" s="558"/>
      <c r="D367" s="556"/>
      <c r="E367" s="557"/>
      <c r="F367" s="544"/>
      <c r="G367" s="544"/>
      <c r="H367" s="548"/>
    </row>
    <row r="368" spans="1:8">
      <c r="A368" s="577"/>
      <c r="B368" s="551"/>
      <c r="D368" s="556"/>
      <c r="E368" s="557"/>
      <c r="F368" s="544"/>
      <c r="G368" s="544"/>
      <c r="H368" s="548"/>
    </row>
    <row r="369" spans="1:8">
      <c r="A369" s="577"/>
      <c r="B369" s="511"/>
      <c r="E369" s="557"/>
      <c r="F369" s="544"/>
      <c r="G369" s="544"/>
      <c r="H369" s="548"/>
    </row>
    <row r="370" spans="1:8">
      <c r="A370" s="577"/>
      <c r="C370" s="511"/>
      <c r="E370" s="544"/>
      <c r="F370" s="544"/>
      <c r="G370" s="717"/>
      <c r="H370" s="717"/>
    </row>
    <row r="371" spans="1:8">
      <c r="A371" s="554"/>
      <c r="B371" s="541"/>
      <c r="D371" s="511"/>
      <c r="E371" s="511"/>
      <c r="F371" s="511"/>
      <c r="G371" s="718"/>
      <c r="H371" s="511"/>
    </row>
    <row r="372" spans="1:8">
      <c r="A372" s="577"/>
      <c r="E372" s="557"/>
      <c r="F372" s="544"/>
      <c r="G372" s="544"/>
      <c r="H372" s="548"/>
    </row>
    <row r="373" spans="1:8">
      <c r="A373" s="577"/>
      <c r="B373" s="511"/>
      <c r="E373" s="557"/>
      <c r="F373" s="544"/>
      <c r="G373" s="544"/>
      <c r="H373" s="548"/>
    </row>
    <row r="374" spans="1:8">
      <c r="A374" s="577"/>
      <c r="E374" s="547"/>
      <c r="F374" s="548"/>
      <c r="G374" s="548"/>
      <c r="H374" s="548"/>
    </row>
    <row r="375" spans="1:8">
      <c r="A375" s="554"/>
      <c r="E375" s="547"/>
      <c r="F375" s="548"/>
      <c r="G375" s="548"/>
      <c r="H375" s="548"/>
    </row>
    <row r="376" spans="1:8">
      <c r="A376" s="577"/>
      <c r="B376" s="511"/>
      <c r="E376" s="547"/>
      <c r="F376" s="548"/>
      <c r="G376" s="548"/>
      <c r="H376" s="548"/>
    </row>
    <row r="377" spans="1:8">
      <c r="A377" s="554"/>
      <c r="C377" s="511"/>
      <c r="E377" s="547"/>
      <c r="F377" s="548"/>
      <c r="G377" s="548"/>
      <c r="H377" s="548"/>
    </row>
    <row r="378" spans="1:8">
      <c r="A378" s="577"/>
      <c r="E378" s="547"/>
      <c r="F378" s="548"/>
      <c r="G378" s="548"/>
      <c r="H378" s="548"/>
    </row>
    <row r="379" spans="1:8">
      <c r="A379" s="577"/>
      <c r="E379" s="547"/>
      <c r="F379" s="548"/>
      <c r="G379" s="548"/>
      <c r="H379" s="548"/>
    </row>
    <row r="380" spans="1:8">
      <c r="A380" s="577"/>
      <c r="E380" s="547"/>
      <c r="F380" s="548"/>
      <c r="G380" s="548"/>
      <c r="H380" s="548"/>
    </row>
    <row r="381" spans="1:8">
      <c r="A381" s="554"/>
      <c r="E381" s="547"/>
      <c r="F381" s="548"/>
      <c r="G381" s="548"/>
      <c r="H381" s="548"/>
    </row>
    <row r="382" spans="1:8">
      <c r="A382" s="577"/>
      <c r="E382" s="547"/>
      <c r="F382" s="548"/>
      <c r="G382" s="548"/>
      <c r="H382" s="548"/>
    </row>
    <row r="383" spans="1:8">
      <c r="A383" s="577"/>
      <c r="E383" s="547"/>
      <c r="F383" s="548"/>
      <c r="G383" s="548"/>
      <c r="H383" s="548"/>
    </row>
    <row r="384" spans="1:8">
      <c r="A384" s="577"/>
      <c r="C384" s="558"/>
      <c r="E384" s="557"/>
      <c r="F384" s="548"/>
      <c r="G384" s="548"/>
      <c r="H384" s="548"/>
    </row>
    <row r="385" spans="1:8">
      <c r="A385" s="554"/>
      <c r="C385" s="558"/>
      <c r="D385" s="556"/>
      <c r="E385" s="557"/>
      <c r="F385" s="544"/>
      <c r="G385" s="548"/>
      <c r="H385" s="548"/>
    </row>
    <row r="386" spans="1:8">
      <c r="A386" s="577"/>
      <c r="C386" s="558"/>
      <c r="D386" s="556"/>
      <c r="E386" s="557"/>
      <c r="F386" s="544"/>
      <c r="G386" s="548"/>
      <c r="H386" s="548"/>
    </row>
    <row r="387" spans="1:8">
      <c r="A387" s="577"/>
      <c r="C387" s="558"/>
      <c r="D387" s="556"/>
      <c r="E387" s="557"/>
      <c r="F387" s="544"/>
      <c r="G387" s="548"/>
      <c r="H387" s="544"/>
    </row>
    <row r="388" spans="1:8">
      <c r="A388" s="577"/>
      <c r="C388" s="558"/>
      <c r="D388" s="556"/>
      <c r="E388" s="557"/>
      <c r="F388" s="544"/>
      <c r="G388" s="548"/>
      <c r="H388" s="544"/>
    </row>
    <row r="389" spans="1:8">
      <c r="A389" s="577"/>
      <c r="B389" s="558"/>
      <c r="D389" s="556"/>
      <c r="E389" s="557"/>
      <c r="F389" s="544"/>
      <c r="G389" s="548"/>
      <c r="H389" s="717"/>
    </row>
    <row r="390" spans="1:8">
      <c r="A390" s="554"/>
      <c r="B390" s="558"/>
      <c r="C390" s="558"/>
      <c r="D390" s="556"/>
      <c r="E390" s="557"/>
      <c r="F390" s="544"/>
      <c r="G390" s="548"/>
      <c r="H390" s="544"/>
    </row>
    <row r="391" spans="1:8">
      <c r="A391" s="577"/>
      <c r="B391" s="558"/>
      <c r="C391" s="558"/>
      <c r="D391" s="556"/>
      <c r="E391" s="557"/>
      <c r="F391" s="544"/>
      <c r="G391" s="548"/>
      <c r="H391" s="544"/>
    </row>
    <row r="392" spans="1:8">
      <c r="A392" s="577"/>
      <c r="B392" s="558"/>
      <c r="C392" s="558"/>
      <c r="D392" s="556"/>
      <c r="E392" s="557"/>
      <c r="F392" s="544"/>
      <c r="G392" s="548"/>
      <c r="H392" s="544"/>
    </row>
    <row r="393" spans="1:8">
      <c r="A393" s="554"/>
      <c r="B393" s="558"/>
      <c r="C393" s="558"/>
      <c r="D393" s="556"/>
      <c r="E393" s="557"/>
      <c r="F393" s="544"/>
      <c r="G393" s="548"/>
      <c r="H393" s="548"/>
    </row>
    <row r="394" spans="1:8">
      <c r="A394" s="577"/>
      <c r="B394" s="558"/>
      <c r="C394" s="558"/>
      <c r="D394" s="556"/>
      <c r="E394" s="557"/>
      <c r="F394" s="544"/>
      <c r="G394" s="548"/>
      <c r="H394" s="548"/>
    </row>
    <row r="395" spans="1:8">
      <c r="A395" s="554"/>
      <c r="B395" s="558"/>
      <c r="C395" s="558"/>
      <c r="D395" s="556"/>
      <c r="E395" s="557"/>
      <c r="F395" s="544"/>
      <c r="G395" s="548"/>
      <c r="H395" s="548"/>
    </row>
    <row r="396" spans="1:8">
      <c r="A396" s="577"/>
      <c r="C396" s="558"/>
      <c r="D396" s="556"/>
      <c r="E396" s="557"/>
      <c r="F396" s="544"/>
      <c r="G396" s="548"/>
      <c r="H396" s="548"/>
    </row>
    <row r="397" spans="1:8">
      <c r="A397" s="577"/>
      <c r="B397" s="551"/>
      <c r="D397" s="556"/>
      <c r="E397" s="557"/>
      <c r="F397" s="544"/>
      <c r="G397" s="548"/>
      <c r="H397" s="548"/>
    </row>
    <row r="398" spans="1:8">
      <c r="A398" s="577"/>
      <c r="B398" s="511"/>
      <c r="E398" s="547"/>
      <c r="F398" s="548"/>
      <c r="G398" s="548"/>
      <c r="H398" s="548"/>
    </row>
    <row r="399" spans="1:8">
      <c r="A399" s="577"/>
      <c r="C399" s="511"/>
      <c r="E399" s="544"/>
      <c r="F399" s="544"/>
      <c r="G399" s="717"/>
      <c r="H399" s="717"/>
    </row>
    <row r="400" spans="1:8">
      <c r="A400" s="554"/>
      <c r="D400" s="511"/>
      <c r="E400" s="511"/>
      <c r="F400" s="511"/>
      <c r="G400" s="718"/>
      <c r="H400" s="511"/>
    </row>
    <row r="401" spans="1:8">
      <c r="A401" s="577"/>
      <c r="E401" s="547"/>
      <c r="F401" s="548"/>
      <c r="G401" s="548"/>
      <c r="H401" s="548"/>
    </row>
    <row r="402" spans="1:8">
      <c r="A402" s="577"/>
      <c r="E402" s="547"/>
      <c r="F402" s="548"/>
      <c r="G402" s="548"/>
      <c r="H402" s="548"/>
    </row>
    <row r="403" spans="1:8">
      <c r="A403" s="577"/>
      <c r="E403" s="547"/>
      <c r="F403" s="548"/>
      <c r="G403" s="548"/>
      <c r="H403" s="548"/>
    </row>
    <row r="404" spans="1:8">
      <c r="A404" s="554"/>
      <c r="E404" s="547"/>
      <c r="F404" s="548"/>
      <c r="G404" s="548"/>
      <c r="H404" s="548"/>
    </row>
    <row r="405" spans="1:8">
      <c r="A405" s="577"/>
      <c r="E405" s="557"/>
      <c r="F405" s="544"/>
      <c r="G405" s="544"/>
      <c r="H405" s="548"/>
    </row>
    <row r="406" spans="1:8">
      <c r="A406" s="554"/>
      <c r="E406" s="557"/>
      <c r="F406" s="544"/>
      <c r="G406" s="544"/>
      <c r="H406" s="548"/>
    </row>
    <row r="407" spans="1:8">
      <c r="A407" s="577"/>
      <c r="E407" s="557"/>
      <c r="F407" s="544"/>
      <c r="G407" s="544"/>
      <c r="H407" s="548"/>
    </row>
    <row r="408" spans="1:8">
      <c r="A408" s="577"/>
      <c r="E408" s="557"/>
      <c r="F408" s="544"/>
      <c r="G408" s="544"/>
      <c r="H408" s="548"/>
    </row>
    <row r="409" spans="1:8">
      <c r="A409" s="577"/>
      <c r="E409" s="557"/>
      <c r="F409" s="544"/>
      <c r="G409" s="544"/>
      <c r="H409" s="548"/>
    </row>
    <row r="410" spans="1:8">
      <c r="A410" s="554"/>
      <c r="E410" s="557"/>
      <c r="F410" s="544"/>
      <c r="G410" s="544"/>
      <c r="H410" s="548"/>
    </row>
    <row r="411" spans="1:8">
      <c r="A411" s="577"/>
      <c r="E411" s="557"/>
      <c r="F411" s="544"/>
      <c r="G411" s="544"/>
      <c r="H411" s="548"/>
    </row>
    <row r="412" spans="1:8">
      <c r="A412" s="577"/>
      <c r="E412" s="557"/>
      <c r="F412" s="544"/>
      <c r="G412" s="544"/>
      <c r="H412" s="548"/>
    </row>
    <row r="413" spans="1:8">
      <c r="A413" s="577"/>
      <c r="E413" s="557"/>
      <c r="F413" s="544"/>
      <c r="G413" s="544"/>
      <c r="H413" s="548"/>
    </row>
    <row r="414" spans="1:8">
      <c r="A414" s="554"/>
      <c r="E414" s="557"/>
      <c r="F414" s="544"/>
      <c r="G414" s="544"/>
      <c r="H414" s="548"/>
    </row>
    <row r="415" spans="1:8">
      <c r="A415" s="577"/>
      <c r="E415" s="557"/>
      <c r="F415" s="544"/>
      <c r="G415" s="544"/>
      <c r="H415" s="548"/>
    </row>
    <row r="416" spans="1:8">
      <c r="A416" s="577"/>
      <c r="B416" s="541"/>
      <c r="E416" s="557"/>
      <c r="F416" s="544"/>
      <c r="G416" s="544"/>
      <c r="H416" s="548"/>
    </row>
    <row r="417" spans="1:8">
      <c r="A417" s="554"/>
      <c r="B417" s="541"/>
      <c r="E417" s="557"/>
      <c r="F417" s="544"/>
      <c r="G417" s="544"/>
      <c r="H417" s="548"/>
    </row>
    <row r="418" spans="1:8">
      <c r="A418" s="577"/>
      <c r="B418" s="551"/>
      <c r="E418" s="544"/>
      <c r="F418" s="544"/>
      <c r="G418" s="544"/>
      <c r="H418" s="548"/>
    </row>
    <row r="419" spans="1:8">
      <c r="A419" s="577"/>
      <c r="B419" s="541"/>
      <c r="E419" s="544"/>
      <c r="F419" s="544"/>
      <c r="G419" s="544"/>
      <c r="H419" s="544"/>
    </row>
    <row r="420" spans="1:8">
      <c r="A420" s="577"/>
      <c r="B420" s="541"/>
      <c r="E420" s="544"/>
      <c r="F420" s="544"/>
      <c r="G420" s="717"/>
      <c r="H420" s="717"/>
    </row>
    <row r="421" spans="1:8">
      <c r="A421" s="577"/>
      <c r="B421" s="541"/>
      <c r="E421" s="544"/>
      <c r="F421" s="544"/>
      <c r="G421" s="544"/>
      <c r="H421" s="544"/>
    </row>
    <row r="422" spans="1:8">
      <c r="A422" s="577"/>
      <c r="E422" s="544"/>
      <c r="F422" s="544"/>
      <c r="G422" s="544"/>
      <c r="H422" s="544"/>
    </row>
    <row r="423" spans="1:8">
      <c r="A423" s="577"/>
      <c r="E423" s="544"/>
      <c r="F423" s="544"/>
      <c r="G423" s="544"/>
      <c r="H423" s="544"/>
    </row>
    <row r="424" spans="1:8">
      <c r="A424" s="577"/>
      <c r="E424" s="547"/>
      <c r="F424" s="548"/>
      <c r="G424" s="548"/>
      <c r="H424" s="548"/>
    </row>
    <row r="425" spans="1:8">
      <c r="A425" s="554"/>
      <c r="E425" s="547"/>
      <c r="F425" s="548"/>
      <c r="G425" s="548"/>
      <c r="H425" s="548"/>
    </row>
    <row r="426" spans="1:8">
      <c r="A426" s="577"/>
      <c r="E426" s="547"/>
      <c r="F426" s="548"/>
      <c r="G426" s="548"/>
      <c r="H426" s="548"/>
    </row>
    <row r="427" spans="1:8">
      <c r="A427" s="554"/>
      <c r="E427" s="547"/>
      <c r="F427" s="548"/>
      <c r="G427" s="548"/>
      <c r="H427" s="548"/>
    </row>
    <row r="428" spans="1:8">
      <c r="A428" s="577"/>
      <c r="E428" s="547"/>
      <c r="F428" s="548"/>
      <c r="G428" s="548"/>
      <c r="H428" s="548"/>
    </row>
    <row r="429" spans="1:8">
      <c r="A429" s="577"/>
      <c r="E429" s="547"/>
      <c r="F429" s="548"/>
      <c r="G429" s="548"/>
      <c r="H429" s="548"/>
    </row>
    <row r="430" spans="1:8">
      <c r="A430" s="577"/>
      <c r="E430" s="547"/>
      <c r="F430" s="548"/>
      <c r="G430" s="548"/>
      <c r="H430" s="548"/>
    </row>
    <row r="431" spans="1:8">
      <c r="A431" s="554"/>
      <c r="E431" s="547"/>
      <c r="F431" s="548"/>
      <c r="G431" s="548"/>
      <c r="H431" s="548"/>
    </row>
    <row r="432" spans="1:8">
      <c r="A432" s="577"/>
      <c r="E432" s="547"/>
      <c r="F432" s="548"/>
      <c r="G432" s="548"/>
      <c r="H432" s="548"/>
    </row>
    <row r="433" spans="1:8">
      <c r="A433" s="577"/>
      <c r="E433" s="547"/>
      <c r="F433" s="548"/>
      <c r="G433" s="548"/>
      <c r="H433" s="548"/>
    </row>
    <row r="434" spans="1:8">
      <c r="A434" s="577"/>
      <c r="E434" s="547"/>
      <c r="F434" s="548"/>
      <c r="G434" s="548"/>
      <c r="H434" s="548"/>
    </row>
    <row r="435" spans="1:8">
      <c r="A435" s="554"/>
      <c r="E435" s="547"/>
      <c r="F435" s="548"/>
      <c r="G435" s="548"/>
      <c r="H435" s="548"/>
    </row>
    <row r="436" spans="1:8">
      <c r="A436" s="577"/>
      <c r="E436" s="557"/>
      <c r="F436" s="548"/>
      <c r="G436" s="548"/>
      <c r="H436" s="548"/>
    </row>
    <row r="437" spans="1:8">
      <c r="A437" s="554"/>
      <c r="E437" s="557"/>
      <c r="F437" s="548"/>
      <c r="G437" s="548"/>
      <c r="H437" s="548"/>
    </row>
    <row r="438" spans="1:8">
      <c r="A438" s="577"/>
      <c r="E438" s="557"/>
      <c r="F438" s="548"/>
      <c r="G438" s="548"/>
      <c r="H438" s="548"/>
    </row>
    <row r="439" spans="1:8">
      <c r="A439" s="577"/>
      <c r="E439" s="557"/>
      <c r="F439" s="548"/>
      <c r="G439" s="548"/>
      <c r="H439" s="548"/>
    </row>
    <row r="440" spans="1:8">
      <c r="A440" s="577"/>
      <c r="E440" s="557"/>
      <c r="F440" s="548"/>
      <c r="G440" s="548"/>
      <c r="H440" s="548"/>
    </row>
    <row r="441" spans="1:8">
      <c r="A441" s="554"/>
      <c r="E441" s="557"/>
      <c r="F441" s="548"/>
      <c r="G441" s="548"/>
      <c r="H441" s="548"/>
    </row>
    <row r="442" spans="1:8">
      <c r="A442" s="577"/>
      <c r="E442" s="557"/>
      <c r="F442" s="548"/>
      <c r="G442" s="548"/>
      <c r="H442" s="548"/>
    </row>
    <row r="443" spans="1:8">
      <c r="A443" s="577"/>
      <c r="E443" s="557"/>
      <c r="F443" s="548"/>
      <c r="G443" s="548"/>
      <c r="H443" s="548"/>
    </row>
    <row r="444" spans="1:8">
      <c r="A444" s="577"/>
      <c r="E444" s="557"/>
      <c r="F444" s="548"/>
      <c r="G444" s="548"/>
      <c r="H444" s="548"/>
    </row>
    <row r="445" spans="1:8">
      <c r="A445" s="554"/>
      <c r="E445" s="557"/>
      <c r="F445" s="548"/>
      <c r="G445" s="548"/>
      <c r="H445" s="548"/>
    </row>
    <row r="446" spans="1:8">
      <c r="A446" s="577"/>
      <c r="E446" s="557"/>
      <c r="F446" s="548"/>
      <c r="G446" s="548"/>
      <c r="H446" s="548"/>
    </row>
    <row r="447" spans="1:8">
      <c r="A447" s="577"/>
      <c r="B447" s="541"/>
      <c r="E447" s="557"/>
      <c r="F447" s="548"/>
      <c r="G447" s="548"/>
      <c r="H447" s="548"/>
    </row>
    <row r="448" spans="1:8">
      <c r="A448" s="554"/>
      <c r="B448" s="541"/>
      <c r="E448" s="557"/>
      <c r="F448" s="548"/>
      <c r="G448" s="548"/>
      <c r="H448" s="548"/>
    </row>
    <row r="449" spans="1:8">
      <c r="A449" s="577"/>
      <c r="B449" s="551"/>
      <c r="E449" s="544"/>
      <c r="F449" s="548"/>
      <c r="G449" s="548"/>
      <c r="H449" s="548"/>
    </row>
    <row r="450" spans="1:8">
      <c r="A450" s="577"/>
      <c r="B450" s="541"/>
      <c r="E450" s="544"/>
      <c r="F450" s="548"/>
      <c r="G450" s="548"/>
      <c r="H450" s="548"/>
    </row>
    <row r="451" spans="1:8">
      <c r="A451" s="577"/>
      <c r="B451" s="541"/>
      <c r="E451" s="544"/>
      <c r="F451" s="548"/>
      <c r="G451" s="717"/>
      <c r="H451" s="717"/>
    </row>
    <row r="452" spans="1:8">
      <c r="A452" s="577"/>
      <c r="B452" s="541"/>
      <c r="E452" s="544"/>
      <c r="F452" s="544"/>
      <c r="G452" s="544"/>
      <c r="H452" s="544"/>
    </row>
    <row r="453" spans="1:8">
      <c r="A453" s="577"/>
      <c r="E453" s="544"/>
      <c r="F453" s="544"/>
      <c r="G453" s="544"/>
      <c r="H453" s="544"/>
    </row>
    <row r="454" spans="1:8">
      <c r="A454" s="577"/>
      <c r="E454" s="544"/>
      <c r="F454" s="544"/>
      <c r="G454" s="544"/>
      <c r="H454" s="544"/>
    </row>
    <row r="455" spans="1:8">
      <c r="A455" s="577"/>
      <c r="E455" s="547"/>
      <c r="F455" s="548"/>
      <c r="G455" s="548"/>
      <c r="H455" s="548"/>
    </row>
    <row r="456" spans="1:8">
      <c r="A456" s="554"/>
      <c r="E456" s="547"/>
      <c r="F456" s="548"/>
      <c r="G456" s="548"/>
      <c r="H456" s="548"/>
    </row>
    <row r="457" spans="1:8">
      <c r="A457" s="577"/>
      <c r="E457" s="547"/>
      <c r="G457" s="548"/>
      <c r="H457" s="548"/>
    </row>
    <row r="458" spans="1:8">
      <c r="A458" s="554"/>
      <c r="E458" s="547"/>
      <c r="G458" s="548"/>
      <c r="H458" s="548"/>
    </row>
    <row r="459" spans="1:8">
      <c r="A459" s="577"/>
      <c r="E459" s="547"/>
      <c r="G459" s="548"/>
      <c r="H459" s="548"/>
    </row>
    <row r="460" spans="1:8">
      <c r="A460" s="577"/>
      <c r="E460" s="547"/>
      <c r="F460" s="548"/>
      <c r="G460" s="548"/>
      <c r="H460" s="548"/>
    </row>
    <row r="461" spans="1:8">
      <c r="A461" s="577"/>
      <c r="E461" s="547"/>
      <c r="F461" s="548"/>
      <c r="G461" s="548"/>
      <c r="H461" s="548"/>
    </row>
    <row r="462" spans="1:8">
      <c r="A462" s="554"/>
      <c r="E462" s="547"/>
      <c r="F462" s="548"/>
      <c r="G462" s="548"/>
      <c r="H462" s="548"/>
    </row>
    <row r="463" spans="1:8">
      <c r="A463" s="577"/>
      <c r="E463" s="547"/>
      <c r="F463" s="548"/>
      <c r="G463" s="548"/>
      <c r="H463" s="548"/>
    </row>
    <row r="464" spans="1:8">
      <c r="A464" s="577"/>
      <c r="E464" s="557"/>
      <c r="F464" s="548"/>
      <c r="H464" s="548"/>
    </row>
    <row r="465" spans="1:8">
      <c r="A465" s="577"/>
      <c r="E465" s="557"/>
      <c r="F465" s="548"/>
      <c r="H465" s="548"/>
    </row>
    <row r="466" spans="1:8">
      <c r="A466" s="554"/>
      <c r="E466" s="557"/>
      <c r="F466" s="548"/>
      <c r="H466" s="548"/>
    </row>
    <row r="467" spans="1:8">
      <c r="A467" s="577"/>
      <c r="E467" s="557"/>
      <c r="F467" s="548"/>
      <c r="H467" s="548"/>
    </row>
    <row r="468" spans="1:8">
      <c r="A468" s="554"/>
      <c r="E468" s="557"/>
      <c r="F468" s="548"/>
      <c r="H468" s="548"/>
    </row>
    <row r="469" spans="1:8">
      <c r="A469" s="577"/>
      <c r="E469" s="557"/>
      <c r="F469" s="548"/>
      <c r="H469" s="548"/>
    </row>
    <row r="470" spans="1:8">
      <c r="A470" s="577"/>
      <c r="E470" s="557"/>
      <c r="F470" s="548"/>
      <c r="H470" s="548"/>
    </row>
    <row r="471" spans="1:8">
      <c r="A471" s="577"/>
      <c r="E471" s="557"/>
      <c r="F471" s="548"/>
      <c r="H471" s="548"/>
    </row>
    <row r="472" spans="1:8">
      <c r="A472" s="554"/>
      <c r="E472" s="557"/>
      <c r="F472" s="548"/>
      <c r="H472" s="548"/>
    </row>
    <row r="473" spans="1:8">
      <c r="A473" s="577"/>
      <c r="E473" s="557"/>
      <c r="F473" s="548"/>
      <c r="H473" s="548"/>
    </row>
    <row r="474" spans="1:8">
      <c r="A474" s="577"/>
      <c r="E474" s="557"/>
      <c r="F474" s="548"/>
      <c r="H474" s="548"/>
    </row>
    <row r="475" spans="1:8">
      <c r="A475" s="577"/>
      <c r="E475" s="557"/>
      <c r="F475" s="548"/>
      <c r="H475" s="548"/>
    </row>
    <row r="476" spans="1:8">
      <c r="A476" s="554"/>
      <c r="C476" s="558"/>
      <c r="E476" s="557"/>
      <c r="F476" s="548"/>
      <c r="H476" s="548"/>
    </row>
    <row r="477" spans="1:8">
      <c r="A477" s="577"/>
      <c r="D477" s="556"/>
      <c r="E477" s="557"/>
      <c r="F477" s="548"/>
      <c r="H477" s="548"/>
    </row>
    <row r="522" spans="1:8">
      <c r="B522" s="558"/>
    </row>
    <row r="523" spans="1:8">
      <c r="B523" s="558"/>
      <c r="C523" s="558"/>
    </row>
    <row r="524" spans="1:8">
      <c r="A524" s="554"/>
      <c r="B524" s="558"/>
      <c r="C524" s="558"/>
      <c r="D524" s="556"/>
      <c r="E524" s="557"/>
      <c r="F524" s="548"/>
      <c r="H524" s="548"/>
    </row>
    <row r="525" spans="1:8">
      <c r="A525" s="577"/>
      <c r="B525" s="551"/>
      <c r="C525" s="558"/>
      <c r="D525" s="556"/>
      <c r="E525" s="557"/>
      <c r="F525" s="548"/>
      <c r="H525" s="548"/>
    </row>
    <row r="526" spans="1:8">
      <c r="A526" s="554"/>
      <c r="B526" s="511"/>
      <c r="C526" s="511"/>
      <c r="D526" s="556"/>
      <c r="E526" s="557"/>
      <c r="F526" s="548"/>
      <c r="H526" s="548"/>
    </row>
    <row r="527" spans="1:8">
      <c r="A527" s="554"/>
      <c r="B527" s="541"/>
      <c r="C527" s="511"/>
      <c r="D527" s="554"/>
      <c r="E527" s="557"/>
      <c r="F527" s="548"/>
      <c r="G527" s="719"/>
      <c r="H527" s="717"/>
    </row>
    <row r="528" spans="1:8">
      <c r="A528" s="554"/>
      <c r="B528" s="511"/>
      <c r="C528" s="558"/>
      <c r="D528" s="511"/>
      <c r="E528" s="511"/>
      <c r="F528" s="548"/>
      <c r="H528" s="548"/>
    </row>
    <row r="529" spans="1:8">
      <c r="A529" s="554"/>
      <c r="B529" s="511"/>
      <c r="C529" s="511"/>
      <c r="D529" s="556"/>
      <c r="E529" s="557"/>
      <c r="F529" s="548"/>
      <c r="H529" s="548"/>
    </row>
    <row r="530" spans="1:8">
      <c r="A530" s="577"/>
      <c r="B530" s="511"/>
      <c r="C530" s="511"/>
      <c r="D530" s="554"/>
      <c r="E530" s="554"/>
      <c r="F530" s="548"/>
      <c r="H530" s="548"/>
    </row>
    <row r="531" spans="1:8">
      <c r="A531" s="554"/>
      <c r="B531" s="511"/>
      <c r="C531" s="511"/>
      <c r="D531" s="554"/>
      <c r="E531" s="554"/>
      <c r="F531" s="548"/>
      <c r="H531" s="548"/>
    </row>
    <row r="532" spans="1:8">
      <c r="A532" s="577"/>
      <c r="B532" s="511"/>
      <c r="C532" s="511"/>
      <c r="D532" s="554"/>
      <c r="E532" s="554"/>
      <c r="F532" s="548"/>
      <c r="H532" s="548"/>
    </row>
    <row r="533" spans="1:8">
      <c r="A533" s="554"/>
      <c r="B533" s="511"/>
      <c r="C533" s="511"/>
      <c r="D533" s="554"/>
      <c r="E533" s="554"/>
      <c r="F533" s="548"/>
      <c r="H533" s="548"/>
    </row>
    <row r="534" spans="1:8">
      <c r="A534" s="577"/>
      <c r="B534" s="511"/>
      <c r="C534" s="511"/>
      <c r="D534" s="554"/>
      <c r="E534" s="554"/>
      <c r="F534" s="548"/>
      <c r="H534" s="548"/>
    </row>
    <row r="535" spans="1:8">
      <c r="A535" s="577"/>
      <c r="B535" s="511"/>
      <c r="C535" s="511"/>
      <c r="D535" s="554"/>
      <c r="E535" s="554"/>
      <c r="F535" s="548"/>
      <c r="H535" s="548"/>
    </row>
    <row r="536" spans="1:8">
      <c r="A536" s="577"/>
      <c r="B536" s="511"/>
      <c r="C536" s="511"/>
      <c r="D536" s="554"/>
      <c r="E536" s="554"/>
      <c r="F536" s="548"/>
      <c r="H536" s="548"/>
    </row>
    <row r="537" spans="1:8">
      <c r="A537" s="554"/>
      <c r="B537" s="511"/>
      <c r="C537" s="511"/>
      <c r="D537" s="554"/>
      <c r="E537" s="554"/>
      <c r="F537" s="548"/>
      <c r="H537" s="548"/>
    </row>
    <row r="538" spans="1:8">
      <c r="A538" s="577"/>
      <c r="B538" s="558"/>
      <c r="C538" s="511"/>
      <c r="D538" s="554"/>
      <c r="E538" s="554"/>
      <c r="F538" s="548"/>
      <c r="H538" s="548"/>
    </row>
    <row r="539" spans="1:8">
      <c r="A539" s="554"/>
      <c r="B539" s="511"/>
      <c r="C539" s="558"/>
      <c r="D539" s="554"/>
      <c r="E539" s="554"/>
      <c r="F539" s="548"/>
      <c r="H539" s="548"/>
    </row>
    <row r="540" spans="1:8">
      <c r="A540" s="577"/>
      <c r="C540" s="511"/>
      <c r="D540" s="554"/>
      <c r="E540" s="554"/>
      <c r="H540" s="548"/>
    </row>
    <row r="541" spans="1:8">
      <c r="A541" s="577"/>
      <c r="C541" s="558"/>
      <c r="D541" s="556"/>
      <c r="E541" s="557"/>
    </row>
    <row r="542" spans="1:8">
      <c r="A542" s="577"/>
      <c r="C542" s="558"/>
      <c r="D542" s="556"/>
      <c r="E542" s="557"/>
      <c r="F542" s="548"/>
    </row>
    <row r="543" spans="1:8">
      <c r="A543" s="554"/>
      <c r="C543" s="558"/>
      <c r="D543" s="556"/>
      <c r="E543" s="557"/>
      <c r="F543" s="548"/>
    </row>
    <row r="544" spans="1:8">
      <c r="A544" s="577"/>
      <c r="C544" s="558"/>
      <c r="D544" s="556"/>
      <c r="E544" s="557"/>
      <c r="F544" s="548"/>
      <c r="H544" s="548"/>
    </row>
    <row r="545" spans="1:8">
      <c r="A545" s="577"/>
      <c r="C545" s="558"/>
      <c r="D545" s="556"/>
      <c r="E545" s="557"/>
      <c r="F545" s="548"/>
    </row>
    <row r="546" spans="1:8">
      <c r="A546" s="577"/>
      <c r="B546" s="558"/>
      <c r="D546" s="556"/>
      <c r="E546" s="557"/>
      <c r="F546" s="548"/>
    </row>
    <row r="547" spans="1:8">
      <c r="A547" s="554"/>
      <c r="B547" s="558"/>
      <c r="C547" s="558"/>
      <c r="D547" s="556"/>
      <c r="E547" s="543"/>
      <c r="F547" s="548"/>
      <c r="H547" s="548"/>
    </row>
    <row r="548" spans="1:8">
      <c r="A548" s="577"/>
      <c r="B548" s="558"/>
      <c r="C548" s="558"/>
      <c r="D548" s="556"/>
      <c r="E548" s="557"/>
      <c r="H548" s="548"/>
    </row>
    <row r="549" spans="1:8">
      <c r="A549" s="577"/>
      <c r="B549" s="558"/>
      <c r="C549" s="558"/>
      <c r="D549" s="556"/>
      <c r="E549" s="557"/>
      <c r="H549" s="548"/>
    </row>
    <row r="550" spans="1:8">
      <c r="A550" s="577"/>
      <c r="B550" s="558"/>
      <c r="C550" s="558"/>
      <c r="D550" s="556"/>
      <c r="E550" s="557"/>
      <c r="F550" s="548"/>
      <c r="H550" s="548"/>
    </row>
    <row r="551" spans="1:8">
      <c r="A551" s="554"/>
      <c r="B551" s="558"/>
      <c r="C551" s="558"/>
      <c r="D551" s="556"/>
      <c r="E551" s="557"/>
      <c r="F551" s="548"/>
      <c r="H551" s="548"/>
    </row>
    <row r="552" spans="1:8">
      <c r="A552" s="577"/>
      <c r="B552" s="558"/>
      <c r="C552" s="558"/>
      <c r="D552" s="556"/>
      <c r="E552" s="557"/>
      <c r="F552" s="548"/>
      <c r="H552" s="548"/>
    </row>
    <row r="553" spans="1:8">
      <c r="A553" s="577"/>
      <c r="B553" s="511"/>
      <c r="C553" s="558"/>
      <c r="D553" s="556"/>
      <c r="E553" s="557"/>
      <c r="F553" s="548"/>
      <c r="H553" s="548"/>
    </row>
    <row r="554" spans="1:8">
      <c r="A554" s="577"/>
      <c r="B554" s="551"/>
      <c r="C554" s="511"/>
      <c r="D554" s="556"/>
      <c r="E554" s="557"/>
      <c r="F554" s="548"/>
      <c r="H554" s="548"/>
    </row>
    <row r="555" spans="1:8">
      <c r="A555" s="577"/>
      <c r="B555" s="511"/>
      <c r="C555" s="511"/>
      <c r="D555" s="511"/>
      <c r="E555" s="511"/>
      <c r="F555" s="548"/>
      <c r="H555" s="548"/>
    </row>
    <row r="556" spans="1:8">
      <c r="A556" s="577"/>
      <c r="C556" s="511"/>
      <c r="D556" s="554"/>
      <c r="E556" s="511"/>
      <c r="F556" s="548"/>
      <c r="G556" s="719"/>
      <c r="H556" s="717"/>
    </row>
    <row r="557" spans="1:8">
      <c r="A557" s="577"/>
      <c r="D557" s="511"/>
      <c r="E557" s="511"/>
      <c r="F557" s="511"/>
      <c r="G557" s="511"/>
      <c r="H557" s="548"/>
    </row>
    <row r="558" spans="1:8">
      <c r="A558" s="577"/>
      <c r="H558" s="544"/>
    </row>
    <row r="559" spans="1:8">
      <c r="A559" s="577"/>
      <c r="H559" s="544"/>
    </row>
    <row r="560" spans="1:8">
      <c r="A560" s="554"/>
    </row>
    <row r="561" spans="1:8">
      <c r="A561" s="577"/>
      <c r="H561" s="544"/>
    </row>
    <row r="562" spans="1:8">
      <c r="A562" s="577"/>
      <c r="H562" s="544"/>
    </row>
    <row r="563" spans="1:8">
      <c r="A563" s="554"/>
      <c r="H563" s="544"/>
    </row>
    <row r="564" spans="1:8">
      <c r="A564" s="577"/>
      <c r="H564" s="548"/>
    </row>
    <row r="565" spans="1:8">
      <c r="A565" s="554"/>
      <c r="B565" s="558"/>
      <c r="H565" s="548"/>
    </row>
    <row r="566" spans="1:8">
      <c r="A566" s="577"/>
      <c r="C566" s="558"/>
      <c r="H566" s="511"/>
    </row>
    <row r="567" spans="1:8">
      <c r="A567" s="577"/>
      <c r="C567" s="558"/>
      <c r="D567" s="556"/>
      <c r="E567" s="578"/>
      <c r="F567" s="548"/>
      <c r="H567" s="548"/>
    </row>
    <row r="568" spans="1:8">
      <c r="A568" s="577"/>
      <c r="C568" s="558"/>
      <c r="D568" s="556"/>
      <c r="E568" s="557"/>
      <c r="F568" s="511"/>
      <c r="G568" s="511"/>
      <c r="H568" s="548"/>
    </row>
    <row r="569" spans="1:8">
      <c r="A569" s="554"/>
      <c r="B569" s="558"/>
      <c r="D569" s="556"/>
      <c r="E569" s="557"/>
      <c r="F569" s="511"/>
      <c r="G569" s="511"/>
      <c r="H569" s="548"/>
    </row>
    <row r="570" spans="1:8">
      <c r="A570" s="577"/>
      <c r="B570" s="558"/>
      <c r="C570" s="558"/>
      <c r="D570" s="556"/>
      <c r="E570" s="543"/>
      <c r="F570" s="511"/>
      <c r="G570" s="511"/>
      <c r="H570" s="548"/>
    </row>
    <row r="571" spans="1:8">
      <c r="A571" s="554"/>
      <c r="B571" s="558"/>
      <c r="C571" s="558"/>
      <c r="D571" s="556"/>
      <c r="E571" s="557"/>
      <c r="F571" s="511"/>
      <c r="G571" s="511"/>
      <c r="H571" s="548"/>
    </row>
    <row r="572" spans="1:8">
      <c r="A572" s="577"/>
      <c r="B572" s="558"/>
      <c r="C572" s="558"/>
      <c r="D572" s="556"/>
      <c r="E572" s="557"/>
      <c r="F572" s="511"/>
      <c r="G572" s="511"/>
      <c r="H572" s="548"/>
    </row>
    <row r="573" spans="1:8">
      <c r="A573" s="554"/>
      <c r="B573" s="558"/>
      <c r="C573" s="558"/>
      <c r="D573" s="556"/>
      <c r="E573" s="557"/>
      <c r="F573" s="511"/>
      <c r="G573" s="511"/>
      <c r="H573" s="548"/>
    </row>
    <row r="574" spans="1:8">
      <c r="A574" s="577"/>
      <c r="B574" s="558"/>
      <c r="C574" s="558"/>
      <c r="D574" s="556"/>
      <c r="E574" s="557"/>
      <c r="F574" s="511"/>
      <c r="G574" s="511"/>
      <c r="H574" s="548"/>
    </row>
    <row r="575" spans="1:8">
      <c r="A575" s="554"/>
      <c r="B575" s="558"/>
      <c r="C575" s="558"/>
      <c r="D575" s="556"/>
      <c r="E575" s="557"/>
      <c r="F575" s="511"/>
      <c r="G575" s="511"/>
      <c r="H575" s="548"/>
    </row>
    <row r="576" spans="1:8">
      <c r="A576" s="577"/>
      <c r="B576" s="551"/>
      <c r="C576" s="558"/>
      <c r="D576" s="556"/>
      <c r="E576" s="557"/>
      <c r="F576" s="511"/>
      <c r="G576" s="511"/>
      <c r="H576" s="573"/>
    </row>
    <row r="577" spans="1:8">
      <c r="A577" s="554"/>
      <c r="B577" s="558"/>
      <c r="C577" s="511"/>
      <c r="D577" s="556"/>
      <c r="E577" s="557"/>
      <c r="F577" s="511"/>
      <c r="G577" s="511"/>
      <c r="H577" s="573"/>
    </row>
    <row r="578" spans="1:8">
      <c r="A578" s="554"/>
      <c r="C578" s="558"/>
      <c r="D578" s="554"/>
      <c r="E578" s="557"/>
      <c r="F578" s="511"/>
      <c r="G578" s="511"/>
      <c r="H578" s="573"/>
    </row>
    <row r="579" spans="1:8">
      <c r="A579" s="554"/>
      <c r="D579" s="556"/>
      <c r="E579" s="557"/>
      <c r="F579" s="511"/>
      <c r="G579" s="511"/>
      <c r="H579" s="573"/>
    </row>
    <row r="580" spans="1:8">
      <c r="A580" s="554"/>
    </row>
    <row r="581" spans="1:8">
      <c r="A581" s="577"/>
    </row>
    <row r="582" spans="1:8">
      <c r="A582" s="577"/>
    </row>
    <row r="583" spans="1:8">
      <c r="A583" s="577"/>
    </row>
    <row r="584" spans="1:8">
      <c r="A584" s="554"/>
    </row>
    <row r="585" spans="1:8">
      <c r="A585" s="577"/>
    </row>
    <row r="586" spans="1:8">
      <c r="A586" s="554"/>
    </row>
    <row r="587" spans="1:8">
      <c r="A587" s="577"/>
    </row>
    <row r="588" spans="1:8">
      <c r="A588" s="577"/>
      <c r="B588" s="511"/>
    </row>
    <row r="589" spans="1:8">
      <c r="A589" s="577"/>
      <c r="B589" s="511"/>
      <c r="C589" s="511"/>
      <c r="F589" s="548"/>
      <c r="H589" s="548"/>
    </row>
    <row r="590" spans="1:8">
      <c r="A590" s="554"/>
      <c r="C590" s="511"/>
      <c r="D590" s="556"/>
      <c r="E590" s="543"/>
      <c r="F590" s="548"/>
      <c r="H590" s="548"/>
    </row>
    <row r="591" spans="1:8">
      <c r="A591" s="577"/>
      <c r="D591" s="556"/>
      <c r="E591" s="543"/>
      <c r="F591" s="548"/>
      <c r="H591" s="548"/>
    </row>
    <row r="592" spans="1:8">
      <c r="A592" s="554"/>
      <c r="B592" s="511"/>
      <c r="F592" s="548"/>
      <c r="H592" s="548"/>
    </row>
    <row r="593" spans="1:8">
      <c r="A593" s="577"/>
      <c r="C593" s="511"/>
      <c r="F593" s="548"/>
      <c r="H593" s="548"/>
    </row>
    <row r="594" spans="1:8">
      <c r="A594" s="577"/>
      <c r="D594" s="556"/>
      <c r="E594" s="557"/>
      <c r="F594" s="548"/>
      <c r="G594" s="548"/>
    </row>
    <row r="595" spans="1:8">
      <c r="A595" s="577"/>
    </row>
    <row r="596" spans="1:8">
      <c r="A596" s="554"/>
    </row>
    <row r="597" spans="1:8">
      <c r="A597" s="577"/>
    </row>
    <row r="598" spans="1:8">
      <c r="A598" s="554"/>
    </row>
    <row r="599" spans="1:8">
      <c r="A599" s="577"/>
    </row>
    <row r="600" spans="1:8">
      <c r="A600" s="577"/>
    </row>
    <row r="601" spans="1:8">
      <c r="A601" s="577"/>
    </row>
    <row r="602" spans="1:8">
      <c r="A602" s="554"/>
    </row>
    <row r="603" spans="1:8">
      <c r="A603" s="577"/>
    </row>
    <row r="604" spans="1:8">
      <c r="A604" s="554"/>
    </row>
    <row r="605" spans="1:8">
      <c r="A605" s="577"/>
    </row>
    <row r="606" spans="1:8">
      <c r="A606" s="577"/>
    </row>
    <row r="607" spans="1:8">
      <c r="A607" s="554"/>
    </row>
    <row r="608" spans="1:8">
      <c r="A608" s="577"/>
    </row>
    <row r="609" spans="1:8">
      <c r="A609" s="511"/>
    </row>
    <row r="610" spans="1:8">
      <c r="A610" s="511"/>
    </row>
    <row r="611" spans="1:8">
      <c r="A611" s="554"/>
    </row>
    <row r="612" spans="1:8">
      <c r="A612" s="554"/>
    </row>
    <row r="613" spans="1:8">
      <c r="A613" s="554"/>
    </row>
    <row r="614" spans="1:8">
      <c r="A614" s="554"/>
    </row>
    <row r="615" spans="1:8">
      <c r="A615" s="577"/>
    </row>
    <row r="616" spans="1:8">
      <c r="A616" s="554"/>
    </row>
    <row r="617" spans="1:8">
      <c r="A617" s="577"/>
      <c r="C617" s="558"/>
    </row>
    <row r="618" spans="1:8">
      <c r="A618" s="554"/>
      <c r="B618" s="558"/>
      <c r="D618" s="556"/>
      <c r="E618" s="557"/>
      <c r="F618" s="548"/>
      <c r="H618" s="548"/>
    </row>
    <row r="619" spans="1:8">
      <c r="A619" s="577"/>
      <c r="B619" s="558"/>
      <c r="C619" s="558"/>
      <c r="D619" s="556"/>
      <c r="E619" s="543"/>
    </row>
    <row r="620" spans="1:8">
      <c r="A620" s="554"/>
      <c r="B620" s="558"/>
      <c r="C620" s="558"/>
      <c r="D620" s="556"/>
      <c r="E620" s="557"/>
      <c r="F620" s="548"/>
      <c r="H620" s="548"/>
    </row>
    <row r="621" spans="1:8">
      <c r="A621" s="577"/>
      <c r="B621" s="558"/>
      <c r="C621" s="558"/>
      <c r="D621" s="556"/>
      <c r="E621" s="557"/>
      <c r="F621" s="548"/>
      <c r="H621" s="548"/>
    </row>
    <row r="622" spans="1:8">
      <c r="A622" s="554"/>
      <c r="B622" s="558"/>
      <c r="C622" s="558"/>
      <c r="D622" s="556"/>
      <c r="E622" s="557"/>
      <c r="F622" s="548"/>
      <c r="H622" s="548"/>
    </row>
    <row r="623" spans="1:8">
      <c r="A623" s="577"/>
      <c r="B623" s="579"/>
      <c r="C623" s="558"/>
      <c r="D623" s="556"/>
      <c r="E623" s="557"/>
      <c r="F623" s="548"/>
      <c r="H623" s="548"/>
    </row>
    <row r="624" spans="1:8">
      <c r="A624" s="554"/>
      <c r="B624" s="575"/>
      <c r="C624" s="558"/>
      <c r="D624" s="556"/>
      <c r="E624" s="557"/>
      <c r="F624" s="548"/>
      <c r="H624" s="548"/>
    </row>
    <row r="625" spans="1:8">
      <c r="A625" s="577"/>
      <c r="B625" s="568"/>
      <c r="C625" s="558"/>
      <c r="D625" s="556"/>
      <c r="E625" s="580"/>
      <c r="G625" s="573"/>
      <c r="H625" s="573"/>
    </row>
    <row r="626" spans="1:8">
      <c r="A626" s="554"/>
      <c r="B626" s="511"/>
      <c r="C626" s="569"/>
      <c r="D626" s="556"/>
      <c r="E626" s="580"/>
      <c r="F626" s="581"/>
      <c r="G626" s="544"/>
      <c r="H626" s="544"/>
    </row>
    <row r="627" spans="1:8">
      <c r="A627" s="577"/>
      <c r="B627" s="511"/>
      <c r="C627" s="511"/>
      <c r="D627" s="572"/>
      <c r="E627" s="573"/>
      <c r="F627" s="574"/>
      <c r="G627" s="576"/>
      <c r="H627" s="544"/>
    </row>
    <row r="628" spans="1:8">
      <c r="A628" s="511"/>
      <c r="B628" s="541"/>
      <c r="C628" s="511"/>
      <c r="D628" s="554"/>
      <c r="E628" s="511"/>
      <c r="F628" s="511"/>
      <c r="G628" s="511"/>
      <c r="H628" s="511"/>
    </row>
    <row r="629" spans="1:8">
      <c r="A629" s="511"/>
      <c r="B629" s="575"/>
      <c r="D629" s="554"/>
      <c r="E629" s="511"/>
      <c r="F629" s="511"/>
      <c r="G629" s="511"/>
      <c r="H629" s="511"/>
    </row>
    <row r="630" spans="1:8">
      <c r="A630" s="554"/>
      <c r="B630" s="558"/>
      <c r="C630" s="558"/>
      <c r="E630" s="544"/>
      <c r="F630" s="544"/>
      <c r="G630" s="544"/>
      <c r="H630" s="544"/>
    </row>
    <row r="631" spans="1:8">
      <c r="A631" s="577"/>
      <c r="B631" s="511"/>
      <c r="C631" s="558"/>
      <c r="D631" s="556"/>
      <c r="E631" s="578"/>
      <c r="F631" s="548"/>
      <c r="H631" s="548"/>
    </row>
    <row r="632" spans="1:8">
      <c r="A632" s="554"/>
      <c r="B632" s="558"/>
      <c r="C632" s="511"/>
      <c r="D632" s="556"/>
      <c r="E632" s="578"/>
      <c r="F632" s="548"/>
      <c r="H632" s="548"/>
    </row>
    <row r="633" spans="1:8">
      <c r="A633" s="577"/>
      <c r="B633" s="558"/>
      <c r="C633" s="558"/>
      <c r="D633" s="554"/>
      <c r="E633" s="554"/>
      <c r="F633" s="511"/>
      <c r="H633" s="548"/>
    </row>
    <row r="634" spans="1:8">
      <c r="A634" s="554"/>
      <c r="C634" s="558"/>
      <c r="D634" s="556"/>
      <c r="E634" s="578"/>
      <c r="F634" s="548"/>
      <c r="H634" s="548"/>
    </row>
    <row r="635" spans="1:8">
      <c r="A635" s="577"/>
      <c r="C635" s="558"/>
      <c r="D635" s="556"/>
      <c r="E635" s="578"/>
      <c r="F635" s="548"/>
      <c r="H635" s="548"/>
    </row>
    <row r="636" spans="1:8">
      <c r="A636" s="554"/>
      <c r="B636" s="558"/>
      <c r="D636" s="556"/>
      <c r="E636" s="557"/>
      <c r="F636" s="548"/>
      <c r="H636" s="548"/>
    </row>
    <row r="637" spans="1:8">
      <c r="A637" s="577"/>
      <c r="B637" s="558"/>
      <c r="C637" s="558"/>
      <c r="D637" s="556"/>
      <c r="E637" s="543"/>
    </row>
    <row r="638" spans="1:8">
      <c r="A638" s="554"/>
      <c r="B638" s="558"/>
      <c r="C638" s="558"/>
      <c r="D638" s="556"/>
      <c r="E638" s="557"/>
      <c r="F638" s="548"/>
      <c r="H638" s="548"/>
    </row>
    <row r="639" spans="1:8">
      <c r="A639" s="577"/>
      <c r="B639" s="558"/>
      <c r="C639" s="558"/>
      <c r="D639" s="556"/>
      <c r="E639" s="557"/>
      <c r="F639" s="548"/>
      <c r="H639" s="548"/>
    </row>
    <row r="640" spans="1:8">
      <c r="A640" s="554"/>
      <c r="B640" s="558"/>
      <c r="C640" s="558"/>
      <c r="D640" s="556"/>
      <c r="E640" s="557"/>
      <c r="F640" s="548"/>
      <c r="H640" s="548"/>
    </row>
    <row r="641" spans="1:8">
      <c r="A641" s="577"/>
      <c r="B641" s="579"/>
      <c r="C641" s="558"/>
      <c r="D641" s="556"/>
      <c r="E641" s="557"/>
      <c r="F641" s="548"/>
      <c r="H641" s="548"/>
    </row>
    <row r="642" spans="1:8">
      <c r="A642" s="554"/>
      <c r="B642" s="575"/>
      <c r="C642" s="558"/>
      <c r="D642" s="556"/>
      <c r="E642" s="557"/>
      <c r="F642" s="548"/>
      <c r="H642" s="548"/>
    </row>
    <row r="643" spans="1:8">
      <c r="A643" s="577"/>
      <c r="B643" s="568"/>
      <c r="C643" s="558"/>
      <c r="D643" s="556"/>
      <c r="E643" s="580"/>
      <c r="G643" s="573"/>
      <c r="H643" s="573"/>
    </row>
    <row r="644" spans="1:8">
      <c r="A644" s="554"/>
      <c r="C644" s="569"/>
      <c r="D644" s="556"/>
      <c r="E644" s="580"/>
      <c r="F644" s="581"/>
      <c r="G644" s="544"/>
      <c r="H644" s="544"/>
    </row>
    <row r="645" spans="1:8">
      <c r="A645" s="577"/>
      <c r="B645" s="541"/>
      <c r="D645" s="572"/>
      <c r="E645" s="573"/>
      <c r="F645" s="574"/>
      <c r="G645" s="576"/>
      <c r="H645" s="544"/>
    </row>
    <row r="646" spans="1:8">
      <c r="A646" s="554"/>
      <c r="B646" s="575"/>
    </row>
    <row r="647" spans="1:8">
      <c r="A647" s="554"/>
      <c r="B647" s="558"/>
      <c r="C647" s="558"/>
      <c r="E647" s="544"/>
      <c r="F647" s="544"/>
      <c r="G647" s="544"/>
      <c r="H647" s="544"/>
    </row>
    <row r="648" spans="1:8">
      <c r="A648" s="577"/>
      <c r="B648" s="558"/>
      <c r="C648" s="558"/>
      <c r="D648" s="556"/>
      <c r="E648" s="578"/>
      <c r="F648" s="548"/>
      <c r="H648" s="548"/>
    </row>
    <row r="649" spans="1:8">
      <c r="A649" s="554"/>
      <c r="B649" s="558"/>
      <c r="C649" s="558"/>
      <c r="D649" s="556"/>
      <c r="E649" s="578"/>
      <c r="F649" s="548"/>
      <c r="H649" s="548"/>
    </row>
    <row r="650" spans="1:8">
      <c r="A650" s="577"/>
      <c r="B650" s="558"/>
      <c r="C650" s="558"/>
      <c r="D650" s="556"/>
      <c r="E650" s="578"/>
      <c r="F650" s="548"/>
      <c r="H650" s="548"/>
    </row>
    <row r="651" spans="1:8">
      <c r="A651" s="554"/>
      <c r="B651" s="558"/>
      <c r="C651" s="558"/>
      <c r="D651" s="556"/>
      <c r="E651" s="578"/>
      <c r="F651" s="548"/>
      <c r="H651" s="548"/>
    </row>
    <row r="652" spans="1:8">
      <c r="A652" s="577"/>
      <c r="B652" s="558"/>
      <c r="C652" s="558"/>
      <c r="D652" s="556"/>
      <c r="E652" s="557"/>
      <c r="F652" s="548"/>
      <c r="H652" s="548"/>
    </row>
    <row r="653" spans="1:8">
      <c r="A653" s="554"/>
      <c r="C653" s="558"/>
      <c r="D653" s="556"/>
      <c r="E653" s="578"/>
      <c r="F653" s="548"/>
      <c r="H653" s="548"/>
    </row>
    <row r="654" spans="1:8">
      <c r="A654" s="577"/>
      <c r="C654" s="558"/>
      <c r="D654" s="556"/>
      <c r="E654" s="578"/>
      <c r="F654" s="548"/>
      <c r="H654" s="548"/>
    </row>
    <row r="655" spans="1:8">
      <c r="A655" s="554"/>
      <c r="C655" s="558"/>
      <c r="D655" s="556"/>
      <c r="E655" s="557"/>
      <c r="F655" s="548"/>
      <c r="H655" s="548"/>
    </row>
    <row r="656" spans="1:8">
      <c r="A656" s="577"/>
      <c r="D656" s="556"/>
      <c r="E656" s="557"/>
      <c r="F656" s="548"/>
      <c r="H656" s="548"/>
    </row>
    <row r="657" spans="1:8">
      <c r="A657" s="554"/>
      <c r="B657" s="558"/>
      <c r="D657" s="556"/>
      <c r="E657" s="557"/>
    </row>
    <row r="658" spans="1:8">
      <c r="A658" s="577"/>
      <c r="B658" s="558"/>
      <c r="C658" s="558"/>
      <c r="D658" s="556"/>
      <c r="E658" s="543"/>
    </row>
    <row r="659" spans="1:8">
      <c r="A659" s="554"/>
      <c r="B659" s="558"/>
      <c r="C659" s="558"/>
      <c r="D659" s="556"/>
      <c r="E659" s="557"/>
      <c r="F659" s="548"/>
      <c r="H659" s="548"/>
    </row>
    <row r="660" spans="1:8">
      <c r="A660" s="577"/>
      <c r="B660" s="558"/>
      <c r="C660" s="558"/>
      <c r="D660" s="556"/>
      <c r="E660" s="557"/>
      <c r="F660" s="548"/>
      <c r="H660" s="548"/>
    </row>
    <row r="661" spans="1:8">
      <c r="A661" s="554"/>
      <c r="B661" s="558"/>
      <c r="C661" s="558"/>
      <c r="D661" s="556"/>
      <c r="E661" s="557"/>
      <c r="F661" s="548"/>
      <c r="H661" s="548"/>
    </row>
    <row r="662" spans="1:8">
      <c r="A662" s="577"/>
      <c r="B662" s="579"/>
      <c r="C662" s="558"/>
      <c r="D662" s="556"/>
      <c r="E662" s="557"/>
      <c r="F662" s="548"/>
      <c r="H662" s="548"/>
    </row>
    <row r="663" spans="1:8">
      <c r="A663" s="554"/>
      <c r="B663" s="575"/>
      <c r="C663" s="558"/>
      <c r="D663" s="556"/>
      <c r="E663" s="557"/>
      <c r="F663" s="548"/>
      <c r="H663" s="548"/>
    </row>
    <row r="664" spans="1:8">
      <c r="A664" s="554"/>
      <c r="B664" s="568"/>
      <c r="C664" s="558"/>
      <c r="D664" s="556"/>
      <c r="E664" s="580"/>
      <c r="G664" s="573"/>
      <c r="H664" s="573"/>
    </row>
    <row r="665" spans="1:8">
      <c r="A665" s="554"/>
      <c r="B665" s="568"/>
      <c r="C665" s="569"/>
      <c r="D665" s="556"/>
      <c r="E665" s="580"/>
      <c r="F665" s="581"/>
      <c r="G665" s="544"/>
      <c r="H665" s="544"/>
    </row>
    <row r="666" spans="1:8">
      <c r="A666" s="577"/>
      <c r="B666" s="511"/>
      <c r="C666" s="569"/>
      <c r="D666" s="572"/>
      <c r="E666" s="573"/>
      <c r="F666" s="574"/>
      <c r="G666" s="576"/>
      <c r="H666" s="544"/>
    </row>
    <row r="667" spans="1:8">
      <c r="A667" s="577"/>
      <c r="B667" s="541"/>
      <c r="C667" s="511"/>
      <c r="D667" s="572"/>
      <c r="E667" s="573"/>
      <c r="F667" s="574"/>
      <c r="G667" s="576"/>
      <c r="H667" s="544"/>
    </row>
    <row r="668" spans="1:8">
      <c r="A668" s="554"/>
      <c r="B668" s="575"/>
      <c r="D668" s="511"/>
      <c r="E668" s="511"/>
      <c r="F668" s="511"/>
      <c r="G668" s="511"/>
      <c r="H668" s="511"/>
    </row>
    <row r="669" spans="1:8">
      <c r="A669" s="554"/>
      <c r="B669" s="558"/>
      <c r="C669" s="558"/>
      <c r="E669" s="544"/>
      <c r="F669" s="544"/>
      <c r="G669" s="544"/>
      <c r="H669" s="544"/>
    </row>
    <row r="670" spans="1:8">
      <c r="A670" s="577"/>
      <c r="B670" s="558"/>
      <c r="C670" s="558"/>
      <c r="D670" s="556"/>
      <c r="E670" s="578"/>
      <c r="F670" s="548"/>
      <c r="H670" s="548"/>
    </row>
    <row r="671" spans="1:8">
      <c r="A671" s="554"/>
      <c r="B671" s="558"/>
      <c r="C671" s="558"/>
      <c r="D671" s="556"/>
      <c r="E671" s="578"/>
      <c r="F671" s="548"/>
      <c r="H671" s="548"/>
    </row>
    <row r="672" spans="1:8">
      <c r="A672" s="577"/>
      <c r="B672" s="511"/>
      <c r="C672" s="558"/>
      <c r="D672" s="556"/>
      <c r="E672" s="578"/>
      <c r="F672" s="548"/>
      <c r="H672" s="548"/>
    </row>
    <row r="673" spans="1:8">
      <c r="A673" s="554"/>
      <c r="B673" s="558"/>
      <c r="C673" s="511"/>
      <c r="D673" s="556"/>
      <c r="E673" s="578"/>
      <c r="F673" s="548"/>
      <c r="H673" s="548"/>
    </row>
    <row r="674" spans="1:8">
      <c r="A674" s="577"/>
      <c r="B674" s="558"/>
      <c r="C674" s="558"/>
      <c r="D674" s="556"/>
      <c r="E674" s="554"/>
      <c r="F674" s="511"/>
      <c r="H674" s="548"/>
    </row>
    <row r="675" spans="1:8">
      <c r="A675" s="554"/>
      <c r="C675" s="558"/>
      <c r="D675" s="556"/>
      <c r="E675" s="578"/>
      <c r="F675" s="548"/>
      <c r="H675" s="548"/>
    </row>
    <row r="676" spans="1:8">
      <c r="A676" s="577"/>
      <c r="C676" s="558"/>
      <c r="D676" s="556"/>
      <c r="E676" s="578"/>
      <c r="F676" s="548"/>
      <c r="H676" s="548"/>
    </row>
    <row r="677" spans="1:8">
      <c r="A677" s="554"/>
      <c r="C677" s="558"/>
      <c r="D677" s="556"/>
      <c r="E677" s="557"/>
      <c r="F677" s="548"/>
      <c r="H677" s="548"/>
    </row>
    <row r="678" spans="1:8">
      <c r="A678" s="577"/>
      <c r="D678" s="556"/>
      <c r="E678" s="557"/>
      <c r="F678" s="548"/>
      <c r="H678" s="548"/>
    </row>
    <row r="679" spans="1:8">
      <c r="A679" s="554"/>
      <c r="B679" s="558"/>
      <c r="D679" s="556"/>
      <c r="E679" s="557"/>
    </row>
    <row r="680" spans="1:8">
      <c r="A680" s="577"/>
      <c r="B680" s="558"/>
      <c r="C680" s="558"/>
      <c r="D680" s="556"/>
      <c r="E680" s="543"/>
    </row>
    <row r="681" spans="1:8">
      <c r="A681" s="554"/>
      <c r="B681" s="558"/>
      <c r="C681" s="558"/>
      <c r="D681" s="556"/>
      <c r="E681" s="557"/>
      <c r="F681" s="548"/>
      <c r="H681" s="548"/>
    </row>
    <row r="682" spans="1:8">
      <c r="A682" s="577"/>
      <c r="B682" s="558"/>
      <c r="C682" s="558"/>
      <c r="D682" s="556"/>
      <c r="E682" s="557"/>
      <c r="F682" s="548"/>
      <c r="H682" s="548"/>
    </row>
    <row r="683" spans="1:8">
      <c r="A683" s="554"/>
      <c r="B683" s="558"/>
      <c r="C683" s="558"/>
      <c r="D683" s="556"/>
      <c r="E683" s="557"/>
      <c r="F683" s="548"/>
      <c r="H683" s="548"/>
    </row>
    <row r="684" spans="1:8">
      <c r="A684" s="577"/>
      <c r="B684" s="579"/>
      <c r="C684" s="558"/>
      <c r="D684" s="556"/>
      <c r="E684" s="557"/>
      <c r="F684" s="548"/>
      <c r="H684" s="548"/>
    </row>
    <row r="685" spans="1:8">
      <c r="A685" s="554"/>
      <c r="B685" s="575"/>
      <c r="C685" s="558"/>
      <c r="D685" s="556"/>
      <c r="E685" s="557"/>
      <c r="F685" s="548"/>
      <c r="H685" s="548"/>
    </row>
    <row r="686" spans="1:8">
      <c r="A686" s="554"/>
      <c r="B686" s="568"/>
      <c r="C686" s="558"/>
      <c r="D686" s="556"/>
      <c r="E686" s="580"/>
      <c r="G686" s="573"/>
      <c r="H686" s="573"/>
    </row>
    <row r="687" spans="1:8">
      <c r="A687" s="554"/>
      <c r="C687" s="569"/>
      <c r="D687" s="556"/>
      <c r="E687" s="580"/>
      <c r="F687" s="581"/>
      <c r="G687" s="544"/>
      <c r="H687" s="544"/>
    </row>
    <row r="688" spans="1:8">
      <c r="A688" s="577"/>
      <c r="C688" s="558"/>
      <c r="D688" s="572"/>
      <c r="E688" s="573"/>
      <c r="F688" s="574"/>
      <c r="G688" s="576"/>
      <c r="H688" s="544"/>
    </row>
    <row r="689" spans="1:8">
      <c r="A689" s="577"/>
      <c r="B689" s="541"/>
      <c r="C689" s="558"/>
      <c r="D689" s="556"/>
      <c r="E689" s="557"/>
      <c r="F689" s="548"/>
      <c r="H689" s="548"/>
    </row>
    <row r="690" spans="1:8">
      <c r="A690" s="554"/>
      <c r="B690" s="575"/>
      <c r="D690" s="556"/>
      <c r="E690" s="557"/>
      <c r="F690" s="548"/>
      <c r="H690" s="548"/>
    </row>
    <row r="691" spans="1:8">
      <c r="A691" s="554"/>
      <c r="B691" s="558"/>
      <c r="C691" s="558"/>
      <c r="E691" s="544"/>
      <c r="F691" s="544"/>
      <c r="G691" s="544"/>
      <c r="H691" s="544"/>
    </row>
    <row r="692" spans="1:8">
      <c r="A692" s="577"/>
      <c r="B692" s="511"/>
      <c r="C692" s="558"/>
      <c r="D692" s="556"/>
      <c r="E692" s="578"/>
      <c r="F692" s="548"/>
      <c r="H692" s="548"/>
    </row>
    <row r="693" spans="1:8">
      <c r="A693" s="554"/>
      <c r="B693" s="558"/>
      <c r="C693" s="511"/>
      <c r="D693" s="556"/>
      <c r="E693" s="578"/>
      <c r="F693" s="548"/>
      <c r="H693" s="548"/>
    </row>
    <row r="694" spans="1:8">
      <c r="A694" s="577"/>
      <c r="B694" s="558"/>
      <c r="C694" s="558"/>
      <c r="D694" s="554"/>
      <c r="E694" s="554"/>
      <c r="F694" s="511"/>
      <c r="H694" s="548"/>
    </row>
    <row r="695" spans="1:8">
      <c r="A695" s="554"/>
      <c r="C695" s="558"/>
      <c r="D695" s="556"/>
      <c r="E695" s="578"/>
      <c r="F695" s="548"/>
      <c r="H695" s="548"/>
    </row>
    <row r="696" spans="1:8">
      <c r="A696" s="577"/>
      <c r="C696" s="558"/>
      <c r="D696" s="556"/>
      <c r="E696" s="578"/>
      <c r="F696" s="548"/>
      <c r="H696" s="548"/>
    </row>
    <row r="697" spans="1:8">
      <c r="A697" s="554"/>
      <c r="B697" s="558"/>
      <c r="D697" s="556"/>
      <c r="E697" s="557"/>
      <c r="F697" s="548"/>
      <c r="H697" s="548"/>
    </row>
    <row r="698" spans="1:8">
      <c r="A698" s="577"/>
      <c r="B698" s="558"/>
      <c r="C698" s="558"/>
      <c r="D698" s="556"/>
      <c r="E698" s="543"/>
    </row>
    <row r="699" spans="1:8">
      <c r="A699" s="554"/>
      <c r="B699" s="558"/>
      <c r="C699" s="558"/>
      <c r="D699" s="556"/>
      <c r="E699" s="557"/>
      <c r="F699" s="548"/>
      <c r="H699" s="548"/>
    </row>
    <row r="700" spans="1:8">
      <c r="A700" s="577"/>
      <c r="B700" s="558"/>
      <c r="C700" s="558"/>
      <c r="D700" s="556"/>
      <c r="E700" s="557"/>
      <c r="F700" s="548"/>
      <c r="H700" s="548"/>
    </row>
    <row r="701" spans="1:8">
      <c r="A701" s="554"/>
      <c r="B701" s="558"/>
      <c r="C701" s="558"/>
      <c r="D701" s="556"/>
      <c r="E701" s="557"/>
      <c r="F701" s="548"/>
      <c r="H701" s="548"/>
    </row>
    <row r="702" spans="1:8">
      <c r="A702" s="577"/>
      <c r="B702" s="579"/>
      <c r="C702" s="558"/>
      <c r="D702" s="556"/>
      <c r="E702" s="557"/>
      <c r="F702" s="548"/>
      <c r="H702" s="548"/>
    </row>
    <row r="703" spans="1:8">
      <c r="A703" s="554"/>
      <c r="B703" s="575"/>
      <c r="C703" s="558"/>
      <c r="D703" s="556"/>
      <c r="E703" s="557"/>
      <c r="F703" s="548"/>
      <c r="H703" s="548"/>
    </row>
    <row r="704" spans="1:8">
      <c r="A704" s="577"/>
      <c r="B704" s="568"/>
      <c r="C704" s="558"/>
      <c r="D704" s="556"/>
      <c r="E704" s="580"/>
      <c r="G704" s="573"/>
      <c r="H704" s="573"/>
    </row>
    <row r="705" spans="1:8">
      <c r="A705" s="554"/>
      <c r="B705" s="558"/>
      <c r="C705" s="569"/>
      <c r="D705" s="556"/>
      <c r="E705" s="580"/>
      <c r="F705" s="581"/>
      <c r="G705" s="544"/>
      <c r="H705" s="544"/>
    </row>
    <row r="706" spans="1:8">
      <c r="A706" s="577"/>
      <c r="B706" s="558"/>
      <c r="C706" s="558"/>
      <c r="D706" s="572"/>
      <c r="E706" s="573"/>
      <c r="F706" s="574"/>
      <c r="G706" s="576"/>
      <c r="H706" s="544"/>
    </row>
    <row r="707" spans="1:8">
      <c r="A707" s="577"/>
      <c r="B707" s="541"/>
      <c r="C707" s="558"/>
      <c r="D707" s="556"/>
      <c r="E707" s="557"/>
      <c r="F707" s="580"/>
      <c r="H707" s="548"/>
    </row>
    <row r="708" spans="1:8">
      <c r="A708" s="554"/>
      <c r="B708" s="575"/>
      <c r="D708" s="556"/>
      <c r="E708" s="557"/>
      <c r="F708" s="580"/>
      <c r="H708" s="548"/>
    </row>
    <row r="709" spans="1:8">
      <c r="A709" s="554"/>
      <c r="B709" s="558"/>
      <c r="C709" s="558"/>
      <c r="E709" s="544"/>
      <c r="F709" s="544"/>
      <c r="G709" s="544"/>
      <c r="H709" s="544"/>
    </row>
    <row r="710" spans="1:8">
      <c r="A710" s="577"/>
      <c r="B710" s="511"/>
      <c r="C710" s="558"/>
      <c r="D710" s="556"/>
      <c r="E710" s="578"/>
      <c r="F710" s="548"/>
      <c r="H710" s="548"/>
    </row>
    <row r="711" spans="1:8">
      <c r="A711" s="554"/>
      <c r="B711" s="558"/>
      <c r="C711" s="511"/>
      <c r="D711" s="556"/>
      <c r="E711" s="578"/>
      <c r="F711" s="548"/>
      <c r="H711" s="548"/>
    </row>
    <row r="712" spans="1:8">
      <c r="A712" s="577"/>
      <c r="B712" s="558"/>
      <c r="C712" s="558"/>
      <c r="D712" s="554"/>
      <c r="E712" s="554"/>
      <c r="F712" s="511"/>
      <c r="H712" s="548"/>
    </row>
    <row r="713" spans="1:8">
      <c r="A713" s="554"/>
      <c r="C713" s="558"/>
      <c r="D713" s="556"/>
      <c r="E713" s="578"/>
      <c r="F713" s="548"/>
      <c r="H713" s="548"/>
    </row>
    <row r="714" spans="1:8">
      <c r="A714" s="577"/>
      <c r="C714" s="558"/>
      <c r="D714" s="556"/>
      <c r="E714" s="578"/>
      <c r="F714" s="548"/>
      <c r="H714" s="548"/>
    </row>
    <row r="715" spans="1:8">
      <c r="A715" s="554"/>
      <c r="B715" s="558"/>
      <c r="D715" s="556"/>
      <c r="E715" s="557"/>
      <c r="F715" s="548"/>
      <c r="H715" s="548"/>
    </row>
    <row r="716" spans="1:8">
      <c r="A716" s="577"/>
      <c r="B716" s="558"/>
      <c r="C716" s="558"/>
      <c r="D716" s="556"/>
      <c r="E716" s="543"/>
    </row>
    <row r="717" spans="1:8">
      <c r="A717" s="554"/>
      <c r="B717" s="558"/>
      <c r="C717" s="558"/>
      <c r="D717" s="556"/>
      <c r="E717" s="557"/>
      <c r="F717" s="548"/>
      <c r="H717" s="548"/>
    </row>
    <row r="718" spans="1:8">
      <c r="A718" s="577"/>
      <c r="B718" s="558"/>
      <c r="C718" s="558"/>
      <c r="D718" s="556"/>
      <c r="E718" s="557"/>
      <c r="F718" s="548"/>
      <c r="H718" s="548"/>
    </row>
    <row r="719" spans="1:8">
      <c r="A719" s="554"/>
      <c r="B719" s="558"/>
      <c r="C719" s="558"/>
      <c r="D719" s="556"/>
      <c r="E719" s="557"/>
      <c r="F719" s="548"/>
      <c r="H719" s="548"/>
    </row>
    <row r="720" spans="1:8">
      <c r="A720" s="577"/>
      <c r="B720" s="579"/>
      <c r="C720" s="558"/>
      <c r="D720" s="556"/>
      <c r="E720" s="557"/>
      <c r="F720" s="548"/>
      <c r="H720" s="548"/>
    </row>
    <row r="721" spans="1:8">
      <c r="A721" s="554"/>
      <c r="B721" s="575"/>
      <c r="C721" s="558"/>
      <c r="D721" s="556"/>
      <c r="E721" s="557"/>
      <c r="F721" s="548"/>
      <c r="H721" s="548"/>
    </row>
    <row r="722" spans="1:8">
      <c r="A722" s="577"/>
      <c r="B722" s="568"/>
      <c r="C722" s="558"/>
      <c r="D722" s="556"/>
      <c r="E722" s="580"/>
      <c r="G722" s="573"/>
      <c r="H722" s="573"/>
    </row>
    <row r="723" spans="1:8">
      <c r="A723" s="554"/>
      <c r="C723" s="569"/>
      <c r="D723" s="556"/>
      <c r="E723" s="580"/>
      <c r="F723" s="581"/>
      <c r="G723" s="544"/>
      <c r="H723" s="544"/>
    </row>
    <row r="724" spans="1:8">
      <c r="A724" s="577"/>
      <c r="D724" s="572"/>
      <c r="E724" s="573"/>
      <c r="F724" s="574"/>
      <c r="G724" s="576"/>
      <c r="H724" s="544"/>
    </row>
    <row r="725" spans="1:8">
      <c r="A725" s="577"/>
      <c r="B725" s="541"/>
      <c r="D725" s="556"/>
      <c r="E725" s="557"/>
    </row>
    <row r="726" spans="1:8">
      <c r="A726" s="554"/>
      <c r="B726" s="575"/>
      <c r="D726" s="556"/>
      <c r="E726" s="543"/>
    </row>
    <row r="727" spans="1:8">
      <c r="A727" s="554"/>
      <c r="B727" s="558"/>
      <c r="C727" s="558"/>
      <c r="E727" s="544"/>
      <c r="F727" s="544"/>
      <c r="G727" s="544"/>
      <c r="H727" s="544"/>
    </row>
    <row r="728" spans="1:8">
      <c r="A728" s="577"/>
      <c r="B728" s="511"/>
      <c r="C728" s="558"/>
      <c r="D728" s="556"/>
      <c r="E728" s="578"/>
      <c r="F728" s="548"/>
      <c r="H728" s="548"/>
    </row>
    <row r="729" spans="1:8">
      <c r="A729" s="554"/>
      <c r="B729" s="558"/>
      <c r="C729" s="511"/>
      <c r="D729" s="556"/>
      <c r="E729" s="578"/>
      <c r="F729" s="548"/>
      <c r="H729" s="548"/>
    </row>
    <row r="730" spans="1:8">
      <c r="A730" s="577"/>
      <c r="B730" s="558"/>
      <c r="C730" s="558"/>
      <c r="D730" s="554"/>
      <c r="E730" s="554"/>
      <c r="F730" s="511"/>
      <c r="H730" s="548"/>
    </row>
    <row r="731" spans="1:8">
      <c r="A731" s="554"/>
      <c r="C731" s="558"/>
      <c r="D731" s="556"/>
      <c r="E731" s="578"/>
      <c r="F731" s="548"/>
      <c r="H731" s="548"/>
    </row>
    <row r="732" spans="1:8">
      <c r="A732" s="577"/>
      <c r="C732" s="558"/>
      <c r="D732" s="556"/>
      <c r="E732" s="578"/>
      <c r="F732" s="548"/>
      <c r="H732" s="548"/>
    </row>
    <row r="733" spans="1:8">
      <c r="A733" s="554"/>
      <c r="B733" s="558"/>
      <c r="D733" s="556"/>
      <c r="E733" s="557"/>
      <c r="F733" s="548"/>
      <c r="H733" s="548"/>
    </row>
    <row r="734" spans="1:8">
      <c r="A734" s="577"/>
      <c r="B734" s="558"/>
      <c r="C734" s="558"/>
      <c r="D734" s="556"/>
      <c r="E734" s="543"/>
    </row>
    <row r="735" spans="1:8">
      <c r="A735" s="554"/>
      <c r="B735" s="558"/>
      <c r="C735" s="558"/>
      <c r="D735" s="556"/>
      <c r="E735" s="557"/>
      <c r="F735" s="548"/>
      <c r="H735" s="548"/>
    </row>
    <row r="736" spans="1:8">
      <c r="A736" s="577"/>
      <c r="B736" s="558"/>
      <c r="C736" s="558"/>
      <c r="D736" s="556"/>
      <c r="E736" s="557"/>
      <c r="F736" s="548"/>
      <c r="H736" s="548"/>
    </row>
    <row r="737" spans="1:8" hidden="1">
      <c r="A737" s="554"/>
      <c r="B737" s="558"/>
      <c r="C737" s="558"/>
      <c r="D737" s="556"/>
      <c r="E737" s="557"/>
      <c r="F737" s="548"/>
      <c r="H737" s="548"/>
    </row>
    <row r="738" spans="1:8" hidden="1">
      <c r="A738" s="577"/>
      <c r="B738" s="579"/>
      <c r="C738" s="558"/>
      <c r="D738" s="556"/>
      <c r="E738" s="557"/>
      <c r="F738" s="548"/>
      <c r="H738" s="548"/>
    </row>
    <row r="739" spans="1:8" hidden="1">
      <c r="A739" s="554"/>
      <c r="B739" s="575"/>
      <c r="C739" s="558"/>
      <c r="D739" s="556"/>
      <c r="E739" s="557"/>
      <c r="F739" s="548"/>
      <c r="H739" s="548"/>
    </row>
    <row r="740" spans="1:8">
      <c r="A740" s="577"/>
      <c r="B740" s="568"/>
      <c r="C740" s="558"/>
      <c r="D740" s="556"/>
      <c r="E740" s="580"/>
      <c r="G740" s="573"/>
      <c r="H740" s="573"/>
    </row>
    <row r="741" spans="1:8">
      <c r="A741" s="554"/>
      <c r="B741" s="558"/>
      <c r="C741" s="569"/>
      <c r="D741" s="556"/>
      <c r="E741" s="580"/>
      <c r="F741" s="581"/>
      <c r="G741" s="544"/>
      <c r="H741" s="544"/>
    </row>
    <row r="742" spans="1:8">
      <c r="A742" s="577"/>
      <c r="C742" s="558"/>
      <c r="D742" s="572"/>
      <c r="E742" s="573"/>
      <c r="F742" s="574"/>
      <c r="G742" s="576"/>
      <c r="H742" s="544"/>
    </row>
    <row r="743" spans="1:8">
      <c r="A743" s="554"/>
      <c r="B743" s="541"/>
      <c r="D743" s="556"/>
      <c r="E743" s="557"/>
      <c r="F743" s="580"/>
      <c r="H743" s="548"/>
    </row>
    <row r="744" spans="1:8">
      <c r="B744" s="575"/>
    </row>
    <row r="745" spans="1:8">
      <c r="A745" s="554"/>
      <c r="B745" s="558"/>
      <c r="C745" s="558"/>
      <c r="E745" s="544"/>
      <c r="F745" s="544"/>
      <c r="G745" s="544"/>
      <c r="H745" s="544"/>
    </row>
    <row r="746" spans="1:8">
      <c r="A746" s="577"/>
      <c r="B746" s="511"/>
      <c r="C746" s="558"/>
      <c r="D746" s="556"/>
      <c r="E746" s="578"/>
      <c r="F746" s="548"/>
      <c r="H746" s="548"/>
    </row>
    <row r="747" spans="1:8">
      <c r="A747" s="554"/>
      <c r="B747" s="558"/>
      <c r="C747" s="511"/>
      <c r="D747" s="556"/>
      <c r="E747" s="578"/>
      <c r="F747" s="548"/>
      <c r="H747" s="548"/>
    </row>
    <row r="748" spans="1:8">
      <c r="A748" s="577"/>
      <c r="B748" s="558"/>
      <c r="C748" s="558"/>
      <c r="D748" s="554"/>
      <c r="E748" s="554"/>
      <c r="F748" s="511"/>
      <c r="H748" s="548"/>
    </row>
    <row r="749" spans="1:8">
      <c r="A749" s="554"/>
      <c r="B749" s="558"/>
      <c r="C749" s="558"/>
      <c r="D749" s="556"/>
      <c r="E749" s="578"/>
      <c r="F749" s="548"/>
      <c r="H749" s="548"/>
    </row>
    <row r="750" spans="1:8">
      <c r="A750" s="577"/>
      <c r="C750" s="558"/>
      <c r="D750" s="556"/>
      <c r="E750" s="578"/>
      <c r="F750" s="548"/>
      <c r="H750" s="548"/>
    </row>
    <row r="751" spans="1:8">
      <c r="A751" s="554"/>
      <c r="C751" s="558"/>
      <c r="D751" s="556"/>
      <c r="E751" s="578"/>
      <c r="F751" s="548"/>
      <c r="H751" s="548"/>
    </row>
    <row r="752" spans="1:8">
      <c r="A752" s="577"/>
      <c r="B752" s="558"/>
      <c r="D752" s="556"/>
      <c r="E752" s="557"/>
      <c r="F752" s="548"/>
      <c r="H752" s="548"/>
    </row>
    <row r="753" spans="1:8">
      <c r="A753" s="554"/>
      <c r="B753" s="558"/>
      <c r="C753" s="558"/>
      <c r="D753" s="556"/>
      <c r="E753" s="543"/>
    </row>
    <row r="754" spans="1:8">
      <c r="A754" s="577"/>
      <c r="B754" s="558"/>
      <c r="C754" s="558"/>
      <c r="D754" s="556"/>
      <c r="E754" s="557"/>
      <c r="F754" s="548"/>
      <c r="H754" s="548"/>
    </row>
    <row r="755" spans="1:8">
      <c r="A755" s="554"/>
      <c r="B755" s="558"/>
      <c r="C755" s="558"/>
      <c r="D755" s="556"/>
      <c r="E755" s="557"/>
      <c r="F755" s="548"/>
      <c r="H755" s="548"/>
    </row>
    <row r="756" spans="1:8">
      <c r="A756" s="577"/>
      <c r="B756" s="558"/>
      <c r="C756" s="558"/>
      <c r="D756" s="556"/>
      <c r="E756" s="557"/>
      <c r="F756" s="548"/>
      <c r="H756" s="548"/>
    </row>
    <row r="757" spans="1:8">
      <c r="A757" s="554"/>
      <c r="B757" s="579"/>
      <c r="C757" s="558"/>
      <c r="D757" s="556"/>
      <c r="E757" s="557"/>
      <c r="F757" s="548"/>
      <c r="H757" s="548"/>
    </row>
    <row r="758" spans="1:8">
      <c r="A758" s="577"/>
      <c r="B758" s="575"/>
      <c r="C758" s="558"/>
      <c r="D758" s="556"/>
      <c r="E758" s="557"/>
      <c r="F758" s="548"/>
      <c r="H758" s="548"/>
    </row>
    <row r="759" spans="1:8">
      <c r="A759" s="577"/>
      <c r="B759" s="568"/>
      <c r="C759" s="558"/>
      <c r="D759" s="556"/>
      <c r="E759" s="580"/>
      <c r="G759" s="573"/>
      <c r="H759" s="573"/>
    </row>
    <row r="760" spans="1:8">
      <c r="A760" s="554"/>
      <c r="B760" s="558"/>
      <c r="C760" s="569"/>
      <c r="D760" s="556"/>
      <c r="E760" s="580"/>
      <c r="F760" s="581"/>
      <c r="G760" s="544"/>
      <c r="H760" s="544"/>
    </row>
    <row r="761" spans="1:8">
      <c r="A761" s="577"/>
      <c r="B761" s="558"/>
      <c r="C761" s="558"/>
      <c r="D761" s="572"/>
      <c r="E761" s="573"/>
      <c r="F761" s="574"/>
      <c r="G761" s="576"/>
      <c r="H761" s="544"/>
    </row>
    <row r="762" spans="1:8">
      <c r="A762" s="554"/>
      <c r="B762" s="541"/>
      <c r="C762" s="558"/>
      <c r="D762" s="556"/>
      <c r="E762" s="557"/>
      <c r="F762" s="548"/>
      <c r="H762" s="548"/>
    </row>
    <row r="763" spans="1:8">
      <c r="A763" s="554"/>
      <c r="B763" s="575"/>
      <c r="D763" s="556"/>
      <c r="E763" s="557"/>
      <c r="F763" s="548"/>
      <c r="H763" s="548"/>
    </row>
    <row r="764" spans="1:8">
      <c r="A764" s="554"/>
      <c r="B764" s="558"/>
      <c r="C764" s="558"/>
      <c r="E764" s="544"/>
      <c r="F764" s="544"/>
      <c r="G764" s="544"/>
      <c r="H764" s="544"/>
    </row>
    <row r="765" spans="1:8">
      <c r="A765" s="577"/>
      <c r="B765" s="511"/>
      <c r="C765" s="558"/>
      <c r="D765" s="556"/>
      <c r="E765" s="578"/>
      <c r="F765" s="548"/>
      <c r="H765" s="548"/>
    </row>
    <row r="766" spans="1:8">
      <c r="A766" s="554"/>
      <c r="B766" s="558"/>
      <c r="C766" s="511"/>
      <c r="D766" s="556"/>
      <c r="E766" s="578"/>
      <c r="F766" s="548"/>
      <c r="H766" s="548"/>
    </row>
    <row r="767" spans="1:8">
      <c r="A767" s="577"/>
      <c r="B767" s="558"/>
      <c r="C767" s="558"/>
      <c r="D767" s="554"/>
      <c r="E767" s="554"/>
      <c r="F767" s="511"/>
      <c r="H767" s="548"/>
    </row>
    <row r="768" spans="1:8">
      <c r="A768" s="554"/>
      <c r="B768" s="558"/>
      <c r="C768" s="558"/>
      <c r="D768" s="556"/>
      <c r="E768" s="578"/>
      <c r="F768" s="548"/>
      <c r="H768" s="548"/>
    </row>
    <row r="769" spans="1:8">
      <c r="A769" s="577"/>
      <c r="C769" s="558"/>
      <c r="D769" s="556"/>
      <c r="E769" s="578"/>
      <c r="F769" s="548"/>
      <c r="H769" s="548"/>
    </row>
    <row r="770" spans="1:8">
      <c r="A770" s="554"/>
      <c r="C770" s="558"/>
      <c r="D770" s="556"/>
      <c r="E770" s="578"/>
      <c r="F770" s="548"/>
      <c r="H770" s="548"/>
    </row>
    <row r="771" spans="1:8">
      <c r="A771" s="577"/>
      <c r="B771" s="558"/>
      <c r="D771" s="556"/>
      <c r="E771" s="557"/>
      <c r="F771" s="548"/>
      <c r="H771" s="548"/>
    </row>
    <row r="772" spans="1:8">
      <c r="A772" s="554"/>
      <c r="B772" s="558"/>
      <c r="C772" s="558"/>
      <c r="D772" s="556"/>
      <c r="E772" s="543"/>
    </row>
    <row r="773" spans="1:8">
      <c r="A773" s="577"/>
      <c r="B773" s="558"/>
      <c r="C773" s="558"/>
      <c r="D773" s="556"/>
      <c r="E773" s="557"/>
      <c r="F773" s="548"/>
      <c r="H773" s="548"/>
    </row>
    <row r="774" spans="1:8">
      <c r="A774" s="554"/>
      <c r="B774" s="558"/>
      <c r="C774" s="558"/>
      <c r="D774" s="556"/>
      <c r="E774" s="557"/>
      <c r="F774" s="548"/>
      <c r="H774" s="548"/>
    </row>
    <row r="775" spans="1:8">
      <c r="A775" s="577"/>
      <c r="B775" s="558"/>
      <c r="C775" s="558"/>
      <c r="D775" s="556"/>
      <c r="E775" s="557"/>
      <c r="F775" s="548"/>
      <c r="H775" s="548"/>
    </row>
    <row r="776" spans="1:8">
      <c r="A776" s="554"/>
      <c r="B776" s="579"/>
      <c r="C776" s="558"/>
      <c r="D776" s="556"/>
      <c r="E776" s="557"/>
      <c r="F776" s="548"/>
      <c r="H776" s="548"/>
    </row>
    <row r="777" spans="1:8">
      <c r="A777" s="577"/>
      <c r="B777" s="575"/>
      <c r="C777" s="558"/>
      <c r="D777" s="556"/>
      <c r="E777" s="557"/>
      <c r="F777" s="548"/>
      <c r="H777" s="548"/>
    </row>
    <row r="778" spans="1:8">
      <c r="A778" s="577"/>
      <c r="B778" s="568"/>
      <c r="C778" s="558"/>
      <c r="D778" s="556"/>
      <c r="E778" s="580"/>
      <c r="G778" s="573"/>
      <c r="H778" s="573"/>
    </row>
    <row r="779" spans="1:8">
      <c r="A779" s="554"/>
      <c r="C779" s="569"/>
      <c r="D779" s="556"/>
      <c r="E779" s="580"/>
      <c r="F779" s="581"/>
      <c r="G779" s="544"/>
      <c r="H779" s="544"/>
    </row>
    <row r="780" spans="1:8">
      <c r="A780" s="577"/>
      <c r="C780" s="558"/>
      <c r="D780" s="572"/>
      <c r="E780" s="573"/>
      <c r="F780" s="574"/>
      <c r="G780" s="576"/>
      <c r="H780" s="544"/>
    </row>
    <row r="781" spans="1:8">
      <c r="A781" s="577"/>
      <c r="B781" s="569"/>
      <c r="C781" s="558"/>
      <c r="D781" s="556"/>
      <c r="E781" s="557"/>
      <c r="F781" s="548"/>
      <c r="H781" s="548"/>
    </row>
    <row r="782" spans="1:8">
      <c r="A782" s="554"/>
      <c r="C782" s="582"/>
      <c r="D782" s="556"/>
      <c r="E782" s="557"/>
      <c r="F782" s="548"/>
      <c r="H782" s="548"/>
    </row>
    <row r="783" spans="1:8">
      <c r="A783" s="577"/>
      <c r="C783" s="558"/>
      <c r="D783" s="556"/>
      <c r="E783" s="557"/>
      <c r="F783" s="548"/>
      <c r="H783" s="548"/>
    </row>
    <row r="784" spans="1:8">
      <c r="A784" s="577"/>
      <c r="C784" s="558"/>
      <c r="D784" s="556"/>
      <c r="E784" s="557"/>
      <c r="F784" s="548"/>
      <c r="H784" s="548"/>
    </row>
    <row r="785" spans="1:8">
      <c r="A785" s="554"/>
      <c r="C785" s="558"/>
      <c r="D785" s="556"/>
      <c r="E785" s="557"/>
      <c r="F785" s="548"/>
      <c r="H785" s="548"/>
    </row>
    <row r="786" spans="1:8">
      <c r="A786" s="577"/>
      <c r="C786" s="558"/>
      <c r="D786" s="556"/>
      <c r="E786" s="557"/>
      <c r="F786" s="548"/>
      <c r="H786" s="548"/>
    </row>
    <row r="787" spans="1:8">
      <c r="A787" s="554"/>
      <c r="C787" s="558"/>
      <c r="D787" s="556"/>
      <c r="E787" s="557"/>
      <c r="F787" s="548"/>
      <c r="H787" s="548"/>
    </row>
    <row r="788" spans="1:8">
      <c r="A788" s="554"/>
      <c r="C788" s="558"/>
      <c r="D788" s="556"/>
      <c r="E788" s="557"/>
      <c r="F788" s="548"/>
      <c r="H788" s="548"/>
    </row>
    <row r="789" spans="1:8">
      <c r="A789" s="577"/>
      <c r="D789" s="556"/>
      <c r="E789" s="557"/>
      <c r="F789" s="548"/>
      <c r="H789" s="548"/>
    </row>
    <row r="790" spans="1:8">
      <c r="A790" s="554"/>
      <c r="B790" s="558"/>
      <c r="D790" s="556"/>
      <c r="E790" s="557"/>
    </row>
    <row r="791" spans="1:8" hidden="1">
      <c r="A791" s="554"/>
      <c r="B791" s="558"/>
      <c r="C791" s="558"/>
      <c r="D791" s="556"/>
      <c r="E791" s="543"/>
    </row>
    <row r="792" spans="1:8" hidden="1">
      <c r="A792" s="577"/>
      <c r="B792" s="558"/>
      <c r="C792" s="558"/>
      <c r="D792" s="556"/>
      <c r="E792" s="557"/>
      <c r="F792" s="548"/>
      <c r="H792" s="548"/>
    </row>
    <row r="793" spans="1:8">
      <c r="A793" s="554"/>
      <c r="B793" s="558"/>
      <c r="C793" s="558"/>
      <c r="D793" s="556"/>
      <c r="E793" s="557"/>
      <c r="F793" s="548"/>
      <c r="H793" s="548"/>
    </row>
    <row r="794" spans="1:8">
      <c r="A794" s="554"/>
      <c r="B794" s="558"/>
      <c r="C794" s="558"/>
      <c r="D794" s="556"/>
      <c r="E794" s="557"/>
      <c r="F794" s="548"/>
      <c r="H794" s="548"/>
    </row>
    <row r="795" spans="1:8">
      <c r="A795" s="577"/>
      <c r="B795" s="579"/>
      <c r="C795" s="558"/>
      <c r="D795" s="556"/>
      <c r="E795" s="557"/>
      <c r="F795" s="548"/>
      <c r="H795" s="548"/>
    </row>
    <row r="796" spans="1:8">
      <c r="A796" s="554"/>
      <c r="B796" s="575"/>
      <c r="C796" s="558"/>
      <c r="D796" s="556"/>
      <c r="E796" s="557"/>
      <c r="F796" s="548"/>
      <c r="H796" s="548"/>
    </row>
    <row r="797" spans="1:8">
      <c r="A797" s="554"/>
      <c r="B797" s="568"/>
      <c r="C797" s="558"/>
      <c r="D797" s="556"/>
      <c r="E797" s="580"/>
      <c r="G797" s="573"/>
      <c r="H797" s="573"/>
    </row>
    <row r="798" spans="1:8">
      <c r="A798" s="577"/>
      <c r="C798" s="569"/>
      <c r="D798" s="556"/>
      <c r="E798" s="580"/>
      <c r="F798" s="581"/>
      <c r="G798" s="544"/>
      <c r="H798" s="544"/>
    </row>
    <row r="799" spans="1:8">
      <c r="A799" s="554"/>
      <c r="B799" s="541"/>
      <c r="D799" s="572"/>
      <c r="E799" s="573"/>
      <c r="F799" s="574"/>
      <c r="G799" s="576"/>
      <c r="H799" s="544"/>
    </row>
    <row r="800" spans="1:8">
      <c r="B800" s="558"/>
    </row>
    <row r="801" spans="1:8">
      <c r="B801" s="575"/>
      <c r="C801" s="558"/>
    </row>
    <row r="802" spans="1:8">
      <c r="A802" s="577"/>
      <c r="B802" s="558"/>
      <c r="C802" s="558"/>
      <c r="D802" s="556"/>
      <c r="E802" s="557"/>
      <c r="F802" s="548"/>
      <c r="H802" s="548"/>
    </row>
    <row r="803" spans="1:8">
      <c r="A803" s="554"/>
      <c r="B803" s="558"/>
      <c r="C803" s="558"/>
      <c r="D803" s="556"/>
      <c r="E803" s="557"/>
      <c r="F803" s="580"/>
      <c r="H803" s="548"/>
    </row>
    <row r="804" spans="1:8">
      <c r="A804" s="577"/>
      <c r="B804" s="575"/>
      <c r="C804" s="558"/>
      <c r="D804" s="556"/>
      <c r="E804" s="557"/>
      <c r="F804" s="580"/>
      <c r="H804" s="548"/>
    </row>
    <row r="805" spans="1:8">
      <c r="A805" s="577"/>
      <c r="B805" s="575"/>
      <c r="C805" s="558"/>
      <c r="D805" s="556"/>
      <c r="E805" s="557"/>
      <c r="F805" s="580"/>
      <c r="H805" s="548"/>
    </row>
    <row r="806" spans="1:8">
      <c r="A806" s="554"/>
      <c r="B806" s="558"/>
      <c r="C806" s="558"/>
      <c r="D806" s="556"/>
      <c r="E806" s="557"/>
      <c r="F806" s="580"/>
      <c r="H806" s="548"/>
    </row>
    <row r="807" spans="1:8">
      <c r="A807" s="577"/>
      <c r="B807" s="558"/>
      <c r="C807" s="558"/>
      <c r="D807" s="556"/>
      <c r="E807" s="557"/>
      <c r="F807" s="580"/>
      <c r="H807" s="548"/>
    </row>
    <row r="808" spans="1:8">
      <c r="A808" s="577"/>
      <c r="B808" s="558"/>
      <c r="C808" s="558"/>
      <c r="D808" s="556"/>
      <c r="E808" s="578"/>
      <c r="F808" s="548"/>
      <c r="H808" s="548"/>
    </row>
    <row r="809" spans="1:8">
      <c r="A809" s="554"/>
      <c r="B809" s="558"/>
      <c r="C809" s="558"/>
      <c r="D809" s="556"/>
      <c r="E809" s="578"/>
      <c r="F809" s="548"/>
      <c r="H809" s="548"/>
    </row>
    <row r="810" spans="1:8">
      <c r="A810" s="577"/>
      <c r="C810" s="558"/>
      <c r="D810" s="556"/>
      <c r="E810" s="578"/>
      <c r="F810" s="548"/>
      <c r="H810" s="548"/>
    </row>
    <row r="811" spans="1:8">
      <c r="A811" s="577"/>
      <c r="C811" s="558"/>
      <c r="D811" s="556"/>
      <c r="E811" s="578"/>
      <c r="F811" s="548"/>
      <c r="H811" s="548"/>
    </row>
    <row r="812" spans="1:8">
      <c r="A812" s="554"/>
      <c r="C812" s="558"/>
      <c r="D812" s="556"/>
      <c r="E812" s="557"/>
      <c r="F812" s="548"/>
      <c r="H812" s="548"/>
    </row>
    <row r="813" spans="1:8">
      <c r="A813" s="577"/>
      <c r="C813" s="558"/>
      <c r="D813" s="556"/>
      <c r="E813" s="557"/>
      <c r="F813" s="548"/>
      <c r="H813" s="548"/>
    </row>
    <row r="814" spans="1:8">
      <c r="A814" s="577"/>
      <c r="C814" s="558"/>
      <c r="D814" s="556"/>
      <c r="E814" s="557"/>
      <c r="F814" s="548"/>
      <c r="H814" s="548"/>
    </row>
    <row r="815" spans="1:8">
      <c r="A815" s="554"/>
      <c r="C815" s="558"/>
      <c r="D815" s="556"/>
      <c r="E815" s="557"/>
      <c r="F815" s="548"/>
      <c r="H815" s="548"/>
    </row>
    <row r="816" spans="1:8">
      <c r="A816" s="577"/>
      <c r="C816" s="558"/>
      <c r="D816" s="556"/>
      <c r="E816" s="557"/>
      <c r="F816" s="548"/>
      <c r="H816" s="548"/>
    </row>
    <row r="817" spans="1:8">
      <c r="A817" s="577"/>
      <c r="C817" s="558"/>
      <c r="D817" s="556"/>
      <c r="E817" s="557"/>
      <c r="F817" s="548"/>
      <c r="H817" s="548"/>
    </row>
    <row r="818" spans="1:8">
      <c r="A818" s="554"/>
      <c r="C818" s="558"/>
      <c r="D818" s="556"/>
      <c r="E818" s="557"/>
      <c r="F818" s="548"/>
      <c r="H818" s="548"/>
    </row>
    <row r="819" spans="1:8">
      <c r="A819" s="577"/>
      <c r="C819" s="558"/>
      <c r="D819" s="556"/>
      <c r="E819" s="557"/>
      <c r="F819" s="548"/>
      <c r="H819" s="548"/>
    </row>
    <row r="820" spans="1:8">
      <c r="A820" s="577"/>
      <c r="D820" s="556"/>
      <c r="E820" s="557"/>
      <c r="F820" s="548"/>
      <c r="H820" s="548"/>
    </row>
    <row r="821" spans="1:8">
      <c r="A821" s="554"/>
      <c r="B821" s="558"/>
      <c r="D821" s="556"/>
      <c r="E821" s="557"/>
    </row>
    <row r="822" spans="1:8">
      <c r="A822" s="577"/>
      <c r="B822" s="558"/>
      <c r="C822" s="558"/>
      <c r="D822" s="556"/>
      <c r="E822" s="543"/>
    </row>
    <row r="823" spans="1:8">
      <c r="A823" s="577"/>
      <c r="B823" s="558"/>
      <c r="C823" s="558"/>
      <c r="D823" s="556"/>
      <c r="E823" s="557"/>
      <c r="F823" s="548"/>
      <c r="H823" s="548"/>
    </row>
    <row r="824" spans="1:8">
      <c r="A824" s="554"/>
      <c r="B824" s="558"/>
      <c r="C824" s="558"/>
      <c r="D824" s="556"/>
      <c r="E824" s="557"/>
      <c r="F824" s="548"/>
      <c r="H824" s="548"/>
    </row>
    <row r="825" spans="1:8">
      <c r="A825" s="577"/>
      <c r="B825" s="558"/>
      <c r="C825" s="558"/>
      <c r="D825" s="556"/>
      <c r="E825" s="557"/>
      <c r="F825" s="548"/>
      <c r="H825" s="548"/>
    </row>
    <row r="826" spans="1:8">
      <c r="A826" s="577"/>
      <c r="B826" s="579"/>
      <c r="C826" s="558"/>
      <c r="D826" s="556"/>
      <c r="E826" s="557"/>
      <c r="F826" s="548"/>
      <c r="H826" s="548"/>
    </row>
    <row r="827" spans="1:8">
      <c r="A827" s="554"/>
      <c r="B827" s="575"/>
      <c r="C827" s="558"/>
      <c r="D827" s="556"/>
      <c r="E827" s="557"/>
      <c r="F827" s="548"/>
      <c r="H827" s="548"/>
    </row>
    <row r="828" spans="1:8">
      <c r="A828" s="577"/>
      <c r="B828" s="568"/>
      <c r="C828" s="558"/>
      <c r="D828" s="556"/>
      <c r="E828" s="580"/>
      <c r="G828" s="573"/>
      <c r="H828" s="573"/>
    </row>
    <row r="829" spans="1:8">
      <c r="A829" s="577"/>
      <c r="C829" s="569"/>
      <c r="D829" s="556"/>
      <c r="E829" s="580"/>
      <c r="F829" s="581"/>
      <c r="G829" s="544"/>
      <c r="H829" s="544"/>
    </row>
    <row r="830" spans="1:8">
      <c r="A830" s="554"/>
      <c r="B830" s="541"/>
      <c r="D830" s="572"/>
      <c r="E830" s="573"/>
      <c r="F830" s="574"/>
      <c r="G830" s="576"/>
      <c r="H830" s="544"/>
    </row>
    <row r="831" spans="1:8">
      <c r="B831" s="575"/>
    </row>
    <row r="832" spans="1:8">
      <c r="A832" s="554"/>
      <c r="B832" s="558"/>
      <c r="C832" s="558"/>
      <c r="E832" s="544"/>
      <c r="F832" s="544"/>
      <c r="G832" s="544"/>
      <c r="H832" s="544"/>
    </row>
    <row r="833" spans="1:8">
      <c r="A833" s="577"/>
      <c r="B833" s="558"/>
      <c r="C833" s="558"/>
      <c r="D833" s="556"/>
      <c r="E833" s="578"/>
      <c r="F833" s="548"/>
      <c r="H833" s="548"/>
    </row>
    <row r="834" spans="1:8">
      <c r="A834" s="554"/>
      <c r="C834" s="558"/>
      <c r="D834" s="556"/>
      <c r="E834" s="578"/>
      <c r="F834" s="548"/>
      <c r="H834" s="548"/>
    </row>
    <row r="835" spans="1:8">
      <c r="A835" s="577"/>
      <c r="C835" s="558"/>
      <c r="D835" s="556"/>
      <c r="E835" s="578"/>
      <c r="F835" s="548"/>
      <c r="H835" s="548"/>
    </row>
    <row r="836" spans="1:8">
      <c r="A836" s="554"/>
      <c r="C836" s="558"/>
      <c r="D836" s="556"/>
      <c r="E836" s="557"/>
      <c r="F836" s="548"/>
      <c r="H836" s="548"/>
    </row>
    <row r="837" spans="1:8">
      <c r="A837" s="577"/>
      <c r="D837" s="556"/>
      <c r="E837" s="557"/>
      <c r="F837" s="548"/>
      <c r="H837" s="548"/>
    </row>
    <row r="838" spans="1:8">
      <c r="A838" s="554"/>
      <c r="B838" s="558"/>
      <c r="D838" s="556"/>
      <c r="E838" s="557"/>
    </row>
    <row r="839" spans="1:8">
      <c r="A839" s="577"/>
      <c r="B839" s="558"/>
      <c r="C839" s="558"/>
      <c r="D839" s="556"/>
      <c r="E839" s="543"/>
    </row>
    <row r="840" spans="1:8">
      <c r="A840" s="554"/>
      <c r="B840" s="558"/>
      <c r="C840" s="558"/>
      <c r="D840" s="556"/>
      <c r="E840" s="557"/>
      <c r="F840" s="548"/>
      <c r="H840" s="548"/>
    </row>
    <row r="841" spans="1:8">
      <c r="A841" s="577"/>
      <c r="B841" s="558"/>
      <c r="C841" s="558"/>
      <c r="D841" s="556"/>
      <c r="E841" s="557"/>
      <c r="F841" s="548"/>
      <c r="H841" s="548"/>
    </row>
    <row r="842" spans="1:8">
      <c r="A842" s="554"/>
      <c r="B842" s="558"/>
      <c r="C842" s="558"/>
      <c r="D842" s="556"/>
      <c r="E842" s="557"/>
      <c r="F842" s="548"/>
      <c r="H842" s="548"/>
    </row>
    <row r="843" spans="1:8">
      <c r="A843" s="577"/>
      <c r="B843" s="579"/>
      <c r="C843" s="558"/>
      <c r="D843" s="556"/>
      <c r="E843" s="557"/>
      <c r="F843" s="548"/>
      <c r="H843" s="548"/>
    </row>
    <row r="844" spans="1:8">
      <c r="A844" s="554"/>
      <c r="B844" s="575"/>
      <c r="C844" s="558"/>
      <c r="D844" s="556"/>
      <c r="E844" s="557"/>
      <c r="F844" s="548"/>
      <c r="H844" s="548"/>
    </row>
    <row r="845" spans="1:8">
      <c r="A845" s="511"/>
      <c r="B845" s="568"/>
      <c r="C845" s="558"/>
      <c r="D845" s="556"/>
      <c r="E845" s="580"/>
      <c r="G845" s="573"/>
      <c r="H845" s="573"/>
    </row>
    <row r="846" spans="1:8">
      <c r="A846" s="511"/>
      <c r="C846" s="569"/>
      <c r="D846" s="556"/>
      <c r="E846" s="580"/>
      <c r="F846" s="581"/>
      <c r="G846" s="544"/>
      <c r="H846" s="544"/>
    </row>
    <row r="847" spans="1:8">
      <c r="A847" s="511"/>
      <c r="B847" s="541"/>
      <c r="D847" s="572"/>
      <c r="E847" s="573"/>
      <c r="F847" s="574"/>
      <c r="G847" s="576"/>
      <c r="H847" s="544"/>
    </row>
    <row r="848" spans="1:8">
      <c r="B848" s="575"/>
      <c r="E848" s="583"/>
      <c r="F848" s="544"/>
      <c r="G848" s="544"/>
      <c r="H848" s="544"/>
    </row>
    <row r="849" spans="1:8">
      <c r="A849" s="554"/>
      <c r="B849" s="575"/>
      <c r="C849" s="558"/>
      <c r="E849" s="544"/>
      <c r="F849" s="544"/>
      <c r="G849" s="544"/>
      <c r="H849" s="544"/>
    </row>
    <row r="850" spans="1:8">
      <c r="A850" s="577"/>
      <c r="B850" s="558"/>
      <c r="C850" s="558"/>
      <c r="D850" s="556"/>
      <c r="E850" s="578"/>
      <c r="F850" s="548"/>
      <c r="H850" s="548"/>
    </row>
    <row r="851" spans="1:8">
      <c r="A851" s="554"/>
      <c r="B851" s="558"/>
      <c r="C851" s="558"/>
      <c r="D851" s="556"/>
      <c r="E851" s="578"/>
      <c r="F851" s="548"/>
      <c r="H851" s="548"/>
    </row>
    <row r="852" spans="1:8">
      <c r="A852" s="577"/>
      <c r="C852" s="558"/>
      <c r="D852" s="556"/>
      <c r="E852" s="578"/>
      <c r="F852" s="548"/>
      <c r="H852" s="548"/>
    </row>
    <row r="853" spans="1:8">
      <c r="A853" s="554"/>
      <c r="C853" s="558"/>
      <c r="D853" s="556"/>
      <c r="E853" s="578"/>
      <c r="F853" s="548"/>
      <c r="H853" s="548"/>
    </row>
    <row r="854" spans="1:8">
      <c r="A854" s="577"/>
      <c r="C854" s="558"/>
      <c r="D854" s="556"/>
      <c r="E854" s="557"/>
      <c r="F854" s="548"/>
      <c r="H854" s="548"/>
    </row>
    <row r="855" spans="1:8">
      <c r="A855" s="554"/>
      <c r="D855" s="556"/>
      <c r="E855" s="557"/>
      <c r="F855" s="548"/>
      <c r="H855" s="548"/>
    </row>
    <row r="856" spans="1:8">
      <c r="A856" s="577"/>
      <c r="B856" s="558"/>
      <c r="D856" s="556"/>
      <c r="E856" s="557"/>
    </row>
    <row r="857" spans="1:8">
      <c r="A857" s="554"/>
      <c r="B857" s="558"/>
      <c r="C857" s="558"/>
      <c r="D857" s="556"/>
      <c r="E857" s="543"/>
    </row>
    <row r="858" spans="1:8">
      <c r="A858" s="577"/>
      <c r="B858" s="558"/>
      <c r="C858" s="558"/>
      <c r="D858" s="556"/>
      <c r="E858" s="557"/>
      <c r="F858" s="548"/>
      <c r="H858" s="548"/>
    </row>
    <row r="859" spans="1:8">
      <c r="A859" s="554"/>
      <c r="B859" s="558"/>
      <c r="C859" s="558"/>
      <c r="D859" s="556"/>
      <c r="E859" s="557"/>
      <c r="F859" s="548"/>
      <c r="H859" s="548"/>
    </row>
    <row r="860" spans="1:8">
      <c r="A860" s="577"/>
      <c r="B860" s="558"/>
      <c r="C860" s="558"/>
      <c r="D860" s="556"/>
      <c r="E860" s="557"/>
      <c r="F860" s="548"/>
      <c r="H860" s="548"/>
    </row>
    <row r="861" spans="1:8">
      <c r="A861" s="554"/>
      <c r="B861" s="579"/>
      <c r="C861" s="558"/>
      <c r="D861" s="556"/>
      <c r="E861" s="557"/>
      <c r="F861" s="548"/>
      <c r="H861" s="548"/>
    </row>
    <row r="862" spans="1:8">
      <c r="A862" s="577"/>
      <c r="B862" s="575"/>
      <c r="C862" s="558"/>
      <c r="D862" s="556"/>
      <c r="E862" s="557"/>
      <c r="F862" s="548"/>
      <c r="H862" s="548"/>
    </row>
    <row r="863" spans="1:8">
      <c r="A863" s="511"/>
      <c r="B863" s="568"/>
      <c r="C863" s="558"/>
      <c r="D863" s="556"/>
      <c r="E863" s="580"/>
      <c r="G863" s="573"/>
      <c r="H863" s="573"/>
    </row>
    <row r="864" spans="1:8">
      <c r="A864" s="511"/>
      <c r="C864" s="569"/>
      <c r="D864" s="556"/>
      <c r="E864" s="580"/>
      <c r="F864" s="581"/>
      <c r="G864" s="544"/>
      <c r="H864" s="544"/>
    </row>
    <row r="865" spans="4:8">
      <c r="D865" s="572"/>
      <c r="E865" s="573"/>
      <c r="F865" s="574"/>
      <c r="G865" s="576"/>
      <c r="H865" s="544"/>
    </row>
    <row r="1009" spans="1:8">
      <c r="A1009" s="511"/>
      <c r="E1009" s="583"/>
      <c r="F1009" s="544"/>
      <c r="G1009" s="544"/>
      <c r="H1009" s="544"/>
    </row>
    <row r="1010" spans="1:8">
      <c r="E1010" s="583"/>
      <c r="F1010" s="544"/>
      <c r="G1010" s="544"/>
      <c r="H1010" s="544"/>
    </row>
    <row r="1011" spans="1:8">
      <c r="E1011" s="583"/>
      <c r="F1011" s="544"/>
      <c r="G1011" s="544"/>
      <c r="H1011" s="544"/>
    </row>
    <row r="1012" spans="1:8">
      <c r="E1012" s="583"/>
      <c r="F1012" s="544"/>
      <c r="G1012" s="544"/>
      <c r="H1012" s="544"/>
    </row>
    <row r="1013" spans="1:8">
      <c r="E1013" s="583"/>
      <c r="F1013" s="544"/>
      <c r="G1013" s="544"/>
      <c r="H1013" s="544"/>
    </row>
    <row r="1014" spans="1:8">
      <c r="E1014" s="583"/>
      <c r="F1014" s="544"/>
      <c r="G1014" s="544"/>
      <c r="H1014" s="544"/>
    </row>
    <row r="1015" spans="1:8">
      <c r="E1015" s="583"/>
      <c r="F1015" s="544"/>
      <c r="G1015" s="544"/>
      <c r="H1015" s="544"/>
    </row>
    <row r="1016" spans="1:8">
      <c r="E1016" s="583"/>
      <c r="F1016" s="544"/>
      <c r="G1016" s="544"/>
      <c r="H1016" s="544"/>
    </row>
    <row r="1017" spans="1:8">
      <c r="E1017" s="583"/>
      <c r="F1017" s="544"/>
      <c r="G1017" s="544"/>
      <c r="H1017" s="544"/>
    </row>
    <row r="1018" spans="1:8">
      <c r="E1018" s="583"/>
      <c r="F1018" s="544"/>
      <c r="G1018" s="544"/>
      <c r="H1018" s="544"/>
    </row>
    <row r="1019" spans="1:8">
      <c r="E1019" s="583"/>
      <c r="F1019" s="544"/>
      <c r="G1019" s="544"/>
      <c r="H1019" s="544"/>
    </row>
    <row r="1020" spans="1:8">
      <c r="E1020" s="583"/>
      <c r="F1020" s="544"/>
      <c r="G1020" s="544"/>
      <c r="H1020" s="544"/>
    </row>
    <row r="1021" spans="1:8">
      <c r="E1021" s="583"/>
      <c r="F1021" s="544"/>
      <c r="G1021" s="544"/>
      <c r="H1021" s="544"/>
    </row>
    <row r="1022" spans="1:8">
      <c r="E1022" s="583"/>
      <c r="F1022" s="544"/>
      <c r="G1022" s="544"/>
      <c r="H1022" s="544"/>
    </row>
    <row r="1023" spans="1:8">
      <c r="E1023" s="583"/>
      <c r="F1023" s="544"/>
      <c r="G1023" s="544"/>
      <c r="H1023" s="544"/>
    </row>
    <row r="1024" spans="1:8">
      <c r="E1024" s="583"/>
      <c r="F1024" s="544"/>
      <c r="G1024" s="544"/>
      <c r="H1024" s="544"/>
    </row>
    <row r="1025" spans="5:8">
      <c r="E1025" s="583"/>
      <c r="F1025" s="544"/>
      <c r="G1025" s="544"/>
      <c r="H1025" s="544"/>
    </row>
    <row r="1026" spans="5:8">
      <c r="E1026" s="583"/>
      <c r="F1026" s="544"/>
      <c r="G1026" s="544"/>
      <c r="H1026" s="544"/>
    </row>
    <row r="1027" spans="5:8">
      <c r="E1027" s="583"/>
      <c r="F1027" s="544"/>
      <c r="G1027" s="544"/>
      <c r="H1027" s="544"/>
    </row>
    <row r="1028" spans="5:8">
      <c r="E1028" s="583"/>
      <c r="F1028" s="544"/>
      <c r="G1028" s="544"/>
      <c r="H1028" s="544"/>
    </row>
    <row r="1029" spans="5:8">
      <c r="E1029" s="583"/>
      <c r="F1029" s="544"/>
      <c r="G1029" s="544"/>
      <c r="H1029" s="544"/>
    </row>
    <row r="1030" spans="5:8">
      <c r="E1030" s="583"/>
      <c r="F1030" s="544"/>
      <c r="G1030" s="544"/>
      <c r="H1030" s="544"/>
    </row>
    <row r="1031" spans="5:8">
      <c r="E1031" s="583"/>
      <c r="F1031" s="544"/>
      <c r="G1031" s="544"/>
      <c r="H1031" s="544"/>
    </row>
    <row r="1032" spans="5:8">
      <c r="E1032" s="583"/>
      <c r="F1032" s="544"/>
      <c r="G1032" s="544"/>
      <c r="H1032" s="544"/>
    </row>
    <row r="1033" spans="5:8">
      <c r="E1033" s="583"/>
      <c r="F1033" s="544"/>
      <c r="G1033" s="544"/>
      <c r="H1033" s="544"/>
    </row>
    <row r="1034" spans="5:8">
      <c r="E1034" s="583"/>
      <c r="F1034" s="544"/>
      <c r="G1034" s="544"/>
      <c r="H1034" s="544"/>
    </row>
    <row r="1035" spans="5:8">
      <c r="E1035" s="583"/>
      <c r="F1035" s="544"/>
      <c r="G1035" s="544"/>
      <c r="H1035" s="544"/>
    </row>
    <row r="1036" spans="5:8">
      <c r="E1036" s="583"/>
      <c r="F1036" s="544"/>
      <c r="G1036" s="544"/>
      <c r="H1036" s="544"/>
    </row>
    <row r="1037" spans="5:8">
      <c r="E1037" s="583"/>
      <c r="F1037" s="544"/>
      <c r="G1037" s="544"/>
      <c r="H1037" s="544"/>
    </row>
    <row r="1038" spans="5:8">
      <c r="E1038" s="583"/>
      <c r="F1038" s="544"/>
      <c r="G1038" s="544"/>
      <c r="H1038" s="544"/>
    </row>
    <row r="1039" spans="5:8">
      <c r="E1039" s="583"/>
      <c r="F1039" s="544"/>
      <c r="G1039" s="544"/>
      <c r="H1039" s="544"/>
    </row>
    <row r="1040" spans="5:8">
      <c r="E1040" s="583"/>
      <c r="F1040" s="544"/>
      <c r="G1040" s="544"/>
      <c r="H1040" s="544"/>
    </row>
    <row r="1041" spans="5:8">
      <c r="E1041" s="583"/>
      <c r="F1041" s="544"/>
      <c r="G1041" s="544"/>
      <c r="H1041" s="544"/>
    </row>
    <row r="1042" spans="5:8">
      <c r="E1042" s="583"/>
      <c r="F1042" s="544"/>
      <c r="G1042" s="544"/>
      <c r="H1042" s="544"/>
    </row>
    <row r="1043" spans="5:8">
      <c r="E1043" s="583"/>
      <c r="F1043" s="544"/>
      <c r="G1043" s="544"/>
      <c r="H1043" s="544"/>
    </row>
    <row r="1044" spans="5:8">
      <c r="E1044" s="583"/>
      <c r="F1044" s="544"/>
      <c r="G1044" s="544"/>
      <c r="H1044" s="544"/>
    </row>
    <row r="1045" spans="5:8">
      <c r="E1045" s="583"/>
      <c r="F1045" s="544"/>
      <c r="G1045" s="544"/>
      <c r="H1045" s="544"/>
    </row>
    <row r="1046" spans="5:8">
      <c r="E1046" s="583"/>
      <c r="F1046" s="544"/>
      <c r="G1046" s="544"/>
      <c r="H1046" s="544"/>
    </row>
    <row r="1047" spans="5:8">
      <c r="E1047" s="583"/>
      <c r="F1047" s="544"/>
      <c r="G1047" s="544"/>
      <c r="H1047" s="544"/>
    </row>
    <row r="1048" spans="5:8">
      <c r="E1048" s="583"/>
      <c r="F1048" s="544"/>
      <c r="G1048" s="544"/>
      <c r="H1048" s="544"/>
    </row>
    <row r="1049" spans="5:8">
      <c r="E1049" s="583"/>
      <c r="F1049" s="544"/>
      <c r="G1049" s="544"/>
      <c r="H1049" s="544"/>
    </row>
    <row r="1050" spans="5:8">
      <c r="E1050" s="583"/>
      <c r="F1050" s="544"/>
      <c r="G1050" s="544"/>
      <c r="H1050" s="544"/>
    </row>
    <row r="1051" spans="5:8">
      <c r="E1051" s="583"/>
      <c r="F1051" s="544"/>
      <c r="G1051" s="544"/>
      <c r="H1051" s="544"/>
    </row>
    <row r="1052" spans="5:8">
      <c r="E1052" s="583"/>
      <c r="F1052" s="544"/>
      <c r="G1052" s="544"/>
      <c r="H1052" s="544"/>
    </row>
    <row r="1053" spans="5:8">
      <c r="E1053" s="583"/>
      <c r="F1053" s="544"/>
      <c r="G1053" s="544"/>
      <c r="H1053" s="544"/>
    </row>
    <row r="1054" spans="5:8">
      <c r="E1054" s="583"/>
      <c r="F1054" s="544"/>
      <c r="G1054" s="544"/>
      <c r="H1054" s="544"/>
    </row>
    <row r="1055" spans="5:8">
      <c r="E1055" s="583"/>
      <c r="F1055" s="544"/>
      <c r="G1055" s="544"/>
      <c r="H1055" s="544"/>
    </row>
    <row r="1056" spans="5:8">
      <c r="E1056" s="583"/>
      <c r="F1056" s="544"/>
      <c r="G1056" s="544"/>
      <c r="H1056" s="544"/>
    </row>
    <row r="1057" spans="5:8">
      <c r="E1057" s="583"/>
      <c r="F1057" s="544"/>
      <c r="G1057" s="544"/>
      <c r="H1057" s="544"/>
    </row>
    <row r="1058" spans="5:8">
      <c r="E1058" s="583"/>
      <c r="F1058" s="544"/>
      <c r="G1058" s="544"/>
      <c r="H1058" s="544"/>
    </row>
    <row r="1059" spans="5:8">
      <c r="E1059" s="583"/>
      <c r="F1059" s="544"/>
      <c r="G1059" s="544"/>
      <c r="H1059" s="544"/>
    </row>
    <row r="1060" spans="5:8">
      <c r="E1060" s="583"/>
      <c r="F1060" s="544"/>
      <c r="G1060" s="544"/>
      <c r="H1060" s="544"/>
    </row>
    <row r="1061" spans="5:8">
      <c r="E1061" s="583"/>
      <c r="F1061" s="544"/>
      <c r="G1061" s="544"/>
      <c r="H1061" s="544"/>
    </row>
    <row r="1062" spans="5:8">
      <c r="E1062" s="583"/>
      <c r="F1062" s="544"/>
      <c r="G1062" s="544"/>
      <c r="H1062" s="544"/>
    </row>
    <row r="1063" spans="5:8">
      <c r="E1063" s="583"/>
      <c r="F1063" s="544"/>
      <c r="G1063" s="544"/>
      <c r="H1063" s="544"/>
    </row>
    <row r="1064" spans="5:8">
      <c r="E1064" s="583"/>
      <c r="F1064" s="544"/>
      <c r="G1064" s="544"/>
      <c r="H1064" s="544"/>
    </row>
    <row r="1065" spans="5:8">
      <c r="E1065" s="583"/>
      <c r="F1065" s="544"/>
      <c r="G1065" s="544"/>
      <c r="H1065" s="544"/>
    </row>
    <row r="1066" spans="5:8">
      <c r="E1066" s="583"/>
      <c r="F1066" s="544"/>
      <c r="G1066" s="544"/>
      <c r="H1066" s="544"/>
    </row>
    <row r="1067" spans="5:8">
      <c r="E1067" s="583"/>
      <c r="F1067" s="544"/>
      <c r="G1067" s="544"/>
      <c r="H1067" s="544"/>
    </row>
    <row r="1068" spans="5:8">
      <c r="E1068" s="583"/>
      <c r="F1068" s="544"/>
      <c r="G1068" s="544"/>
      <c r="H1068" s="544"/>
    </row>
    <row r="1069" spans="5:8">
      <c r="E1069" s="583"/>
      <c r="F1069" s="544"/>
      <c r="G1069" s="544"/>
      <c r="H1069" s="544"/>
    </row>
    <row r="1070" spans="5:8">
      <c r="E1070" s="583"/>
      <c r="F1070" s="544"/>
      <c r="G1070" s="544"/>
      <c r="H1070" s="544"/>
    </row>
    <row r="1071" spans="5:8">
      <c r="E1071" s="583"/>
      <c r="F1071" s="544"/>
      <c r="G1071" s="544"/>
      <c r="H1071" s="544"/>
    </row>
    <row r="1072" spans="5:8">
      <c r="E1072" s="583"/>
      <c r="F1072" s="544"/>
      <c r="G1072" s="544"/>
      <c r="H1072" s="544"/>
    </row>
    <row r="1073" spans="5:8">
      <c r="E1073" s="583"/>
      <c r="F1073" s="544"/>
      <c r="G1073" s="544"/>
      <c r="H1073" s="544"/>
    </row>
    <row r="1074" spans="5:8">
      <c r="E1074" s="583"/>
      <c r="F1074" s="544"/>
      <c r="G1074" s="544"/>
      <c r="H1074" s="544"/>
    </row>
    <row r="1075" spans="5:8">
      <c r="E1075" s="583"/>
      <c r="F1075" s="544"/>
      <c r="G1075" s="544"/>
      <c r="H1075" s="544"/>
    </row>
    <row r="1076" spans="5:8">
      <c r="E1076" s="583"/>
      <c r="F1076" s="544"/>
      <c r="G1076" s="544"/>
      <c r="H1076" s="544"/>
    </row>
    <row r="1077" spans="5:8">
      <c r="E1077" s="583"/>
      <c r="F1077" s="544"/>
      <c r="G1077" s="544"/>
      <c r="H1077" s="544"/>
    </row>
    <row r="1078" spans="5:8">
      <c r="E1078" s="583"/>
      <c r="F1078" s="544"/>
      <c r="G1078" s="544"/>
      <c r="H1078" s="544"/>
    </row>
    <row r="1079" spans="5:8">
      <c r="E1079" s="583"/>
      <c r="F1079" s="544"/>
      <c r="G1079" s="544"/>
      <c r="H1079" s="544"/>
    </row>
    <row r="1080" spans="5:8">
      <c r="E1080" s="583"/>
      <c r="F1080" s="544"/>
      <c r="G1080" s="544"/>
      <c r="H1080" s="544"/>
    </row>
    <row r="1081" spans="5:8">
      <c r="E1081" s="583"/>
      <c r="F1081" s="544"/>
      <c r="G1081" s="544"/>
      <c r="H1081" s="544"/>
    </row>
    <row r="1082" spans="5:8">
      <c r="E1082" s="583"/>
      <c r="F1082" s="544"/>
      <c r="G1082" s="544"/>
      <c r="H1082" s="544"/>
    </row>
    <row r="1083" spans="5:8">
      <c r="E1083" s="583"/>
      <c r="F1083" s="544"/>
      <c r="G1083" s="544"/>
      <c r="H1083" s="544"/>
    </row>
    <row r="1084" spans="5:8">
      <c r="E1084" s="583"/>
      <c r="F1084" s="544"/>
      <c r="G1084" s="544"/>
      <c r="H1084" s="544"/>
    </row>
    <row r="1085" spans="5:8">
      <c r="E1085" s="583"/>
      <c r="F1085" s="544"/>
      <c r="G1085" s="544"/>
      <c r="H1085" s="544"/>
    </row>
    <row r="1086" spans="5:8">
      <c r="E1086" s="583"/>
      <c r="F1086" s="544"/>
      <c r="G1086" s="544"/>
      <c r="H1086" s="544"/>
    </row>
    <row r="1087" spans="5:8">
      <c r="E1087" s="583"/>
      <c r="F1087" s="544"/>
      <c r="G1087" s="544"/>
      <c r="H1087" s="544"/>
    </row>
    <row r="1088" spans="5:8">
      <c r="E1088" s="583"/>
      <c r="F1088" s="544"/>
      <c r="G1088" s="544"/>
      <c r="H1088" s="544"/>
    </row>
    <row r="1089" spans="5:8">
      <c r="E1089" s="583"/>
      <c r="F1089" s="544"/>
      <c r="G1089" s="544"/>
      <c r="H1089" s="544"/>
    </row>
    <row r="1090" spans="5:8">
      <c r="E1090" s="583"/>
      <c r="F1090" s="544"/>
      <c r="G1090" s="544"/>
      <c r="H1090" s="544"/>
    </row>
    <row r="1091" spans="5:8">
      <c r="E1091" s="583"/>
      <c r="F1091" s="544"/>
      <c r="G1091" s="544"/>
      <c r="H1091" s="544"/>
    </row>
    <row r="1092" spans="5:8">
      <c r="E1092" s="583"/>
      <c r="F1092" s="544"/>
      <c r="G1092" s="544"/>
      <c r="H1092" s="544"/>
    </row>
    <row r="1093" spans="5:8">
      <c r="E1093" s="583"/>
      <c r="F1093" s="544"/>
      <c r="G1093" s="544"/>
      <c r="H1093" s="544"/>
    </row>
    <row r="1094" spans="5:8">
      <c r="E1094" s="583"/>
      <c r="F1094" s="544"/>
      <c r="G1094" s="544"/>
      <c r="H1094" s="544"/>
    </row>
    <row r="1095" spans="5:8">
      <c r="E1095" s="583"/>
      <c r="F1095" s="544"/>
      <c r="G1095" s="544"/>
      <c r="H1095" s="544"/>
    </row>
    <row r="1096" spans="5:8">
      <c r="E1096" s="583"/>
      <c r="F1096" s="544"/>
      <c r="G1096" s="544"/>
      <c r="H1096" s="544"/>
    </row>
    <row r="1097" spans="5:8">
      <c r="E1097" s="583"/>
      <c r="F1097" s="544"/>
      <c r="G1097" s="544"/>
      <c r="H1097" s="544"/>
    </row>
    <row r="1098" spans="5:8">
      <c r="E1098" s="583"/>
      <c r="F1098" s="544"/>
      <c r="G1098" s="544"/>
      <c r="H1098" s="544"/>
    </row>
    <row r="1099" spans="5:8">
      <c r="E1099" s="583"/>
      <c r="F1099" s="544"/>
      <c r="G1099" s="544"/>
      <c r="H1099" s="544"/>
    </row>
    <row r="1100" spans="5:8">
      <c r="E1100" s="583"/>
      <c r="F1100" s="544"/>
      <c r="G1100" s="544"/>
      <c r="H1100" s="544"/>
    </row>
    <row r="1101" spans="5:8">
      <c r="E1101" s="583"/>
      <c r="F1101" s="544"/>
      <c r="G1101" s="544"/>
      <c r="H1101" s="544"/>
    </row>
    <row r="1102" spans="5:8">
      <c r="E1102" s="583"/>
      <c r="F1102" s="544"/>
      <c r="G1102" s="544"/>
      <c r="H1102" s="544"/>
    </row>
    <row r="1103" spans="5:8">
      <c r="E1103" s="583"/>
      <c r="F1103" s="544"/>
      <c r="G1103" s="544"/>
      <c r="H1103" s="544"/>
    </row>
    <row r="1104" spans="5:8">
      <c r="E1104" s="583"/>
      <c r="F1104" s="544"/>
      <c r="G1104" s="544"/>
      <c r="H1104" s="544"/>
    </row>
    <row r="1105" spans="5:8">
      <c r="E1105" s="583"/>
      <c r="F1105" s="544"/>
      <c r="G1105" s="544"/>
      <c r="H1105" s="544"/>
    </row>
    <row r="1106" spans="5:8">
      <c r="E1106" s="583"/>
      <c r="F1106" s="544"/>
      <c r="G1106" s="544"/>
      <c r="H1106" s="544"/>
    </row>
    <row r="1107" spans="5:8">
      <c r="E1107" s="583"/>
      <c r="F1107" s="544"/>
      <c r="G1107" s="544"/>
      <c r="H1107" s="544"/>
    </row>
    <row r="1108" spans="5:8">
      <c r="E1108" s="583"/>
      <c r="F1108" s="544"/>
      <c r="G1108" s="544"/>
      <c r="H1108" s="544"/>
    </row>
    <row r="1109" spans="5:8">
      <c r="E1109" s="583"/>
      <c r="F1109" s="544"/>
      <c r="G1109" s="544"/>
      <c r="H1109" s="544"/>
    </row>
    <row r="1110" spans="5:8">
      <c r="E1110" s="583"/>
      <c r="F1110" s="544"/>
      <c r="G1110" s="544"/>
      <c r="H1110" s="544"/>
    </row>
    <row r="1111" spans="5:8">
      <c r="E1111" s="583"/>
      <c r="F1111" s="544"/>
      <c r="G1111" s="544"/>
      <c r="H1111" s="544"/>
    </row>
    <row r="1112" spans="5:8">
      <c r="E1112" s="583"/>
      <c r="F1112" s="544"/>
      <c r="G1112" s="544"/>
      <c r="H1112" s="544"/>
    </row>
    <row r="1113" spans="5:8">
      <c r="E1113" s="583"/>
      <c r="F1113" s="544"/>
      <c r="G1113" s="544"/>
      <c r="H1113" s="544"/>
    </row>
    <row r="1114" spans="5:8">
      <c r="E1114" s="583"/>
      <c r="F1114" s="544"/>
      <c r="G1114" s="544"/>
      <c r="H1114" s="544"/>
    </row>
    <row r="1115" spans="5:8">
      <c r="E1115" s="583"/>
      <c r="F1115" s="544"/>
      <c r="G1115" s="544"/>
      <c r="H1115" s="544"/>
    </row>
    <row r="1116" spans="5:8">
      <c r="E1116" s="583"/>
      <c r="F1116" s="544"/>
      <c r="G1116" s="544"/>
      <c r="H1116" s="544"/>
    </row>
    <row r="1117" spans="5:8">
      <c r="E1117" s="583"/>
      <c r="F1117" s="544"/>
      <c r="G1117" s="544"/>
      <c r="H1117" s="544"/>
    </row>
    <row r="1118" spans="5:8">
      <c r="E1118" s="583"/>
      <c r="F1118" s="544"/>
      <c r="G1118" s="544"/>
      <c r="H1118" s="544"/>
    </row>
    <row r="1119" spans="5:8">
      <c r="E1119" s="583"/>
      <c r="F1119" s="544"/>
      <c r="G1119" s="544"/>
      <c r="H1119" s="544"/>
    </row>
    <row r="1120" spans="5:8">
      <c r="E1120" s="583"/>
      <c r="F1120" s="544"/>
      <c r="G1120" s="544"/>
      <c r="H1120" s="544"/>
    </row>
    <row r="1121" spans="5:8">
      <c r="E1121" s="583"/>
      <c r="F1121" s="544"/>
      <c r="G1121" s="544"/>
      <c r="H1121" s="544"/>
    </row>
    <row r="1122" spans="5:8">
      <c r="E1122" s="583"/>
      <c r="F1122" s="544"/>
      <c r="G1122" s="544"/>
      <c r="H1122" s="544"/>
    </row>
    <row r="1123" spans="5:8">
      <c r="E1123" s="583"/>
      <c r="F1123" s="544"/>
      <c r="G1123" s="544"/>
      <c r="H1123" s="544"/>
    </row>
    <row r="1124" spans="5:8">
      <c r="E1124" s="583"/>
      <c r="F1124" s="544"/>
      <c r="G1124" s="544"/>
      <c r="H1124" s="544"/>
    </row>
    <row r="1125" spans="5:8">
      <c r="E1125" s="583"/>
      <c r="F1125" s="544"/>
      <c r="G1125" s="544"/>
      <c r="H1125" s="544"/>
    </row>
    <row r="1126" spans="5:8">
      <c r="E1126" s="583"/>
      <c r="F1126" s="544"/>
      <c r="G1126" s="544"/>
      <c r="H1126" s="544"/>
    </row>
    <row r="1127" spans="5:8">
      <c r="E1127" s="583"/>
      <c r="F1127" s="544"/>
      <c r="G1127" s="544"/>
      <c r="H1127" s="544"/>
    </row>
    <row r="1128" spans="5:8">
      <c r="E1128" s="583"/>
      <c r="F1128" s="544"/>
      <c r="G1128" s="544"/>
      <c r="H1128" s="544"/>
    </row>
    <row r="1129" spans="5:8">
      <c r="E1129" s="583"/>
      <c r="F1129" s="544"/>
      <c r="G1129" s="544"/>
      <c r="H1129" s="544"/>
    </row>
    <row r="1130" spans="5:8">
      <c r="E1130" s="583"/>
      <c r="F1130" s="544"/>
      <c r="G1130" s="544"/>
      <c r="H1130" s="544"/>
    </row>
    <row r="1131" spans="5:8">
      <c r="E1131" s="583"/>
      <c r="F1131" s="544"/>
      <c r="G1131" s="544"/>
      <c r="H1131" s="544"/>
    </row>
    <row r="1132" spans="5:8">
      <c r="E1132" s="583"/>
      <c r="F1132" s="544"/>
      <c r="G1132" s="544"/>
      <c r="H1132" s="544"/>
    </row>
    <row r="1133" spans="5:8">
      <c r="E1133" s="583"/>
      <c r="F1133" s="544"/>
      <c r="G1133" s="544"/>
      <c r="H1133" s="544"/>
    </row>
    <row r="1134" spans="5:8">
      <c r="E1134" s="583"/>
      <c r="F1134" s="544"/>
      <c r="G1134" s="544"/>
      <c r="H1134" s="544"/>
    </row>
    <row r="1135" spans="5:8">
      <c r="E1135" s="583"/>
      <c r="F1135" s="544"/>
      <c r="G1135" s="544"/>
      <c r="H1135" s="544"/>
    </row>
    <row r="1136" spans="5:8">
      <c r="E1136" s="583"/>
      <c r="F1136" s="544"/>
      <c r="G1136" s="544"/>
      <c r="H1136" s="544"/>
    </row>
    <row r="1137" spans="5:8">
      <c r="E1137" s="583"/>
      <c r="F1137" s="544"/>
      <c r="G1137" s="544"/>
      <c r="H1137" s="544"/>
    </row>
    <row r="1138" spans="5:8">
      <c r="E1138" s="583"/>
      <c r="F1138" s="544"/>
      <c r="G1138" s="544"/>
      <c r="H1138" s="544"/>
    </row>
    <row r="1139" spans="5:8">
      <c r="E1139" s="583"/>
      <c r="F1139" s="544"/>
      <c r="G1139" s="544"/>
      <c r="H1139" s="544"/>
    </row>
    <row r="1140" spans="5:8">
      <c r="E1140" s="583"/>
      <c r="F1140" s="544"/>
      <c r="G1140" s="544"/>
      <c r="H1140" s="544"/>
    </row>
    <row r="1141" spans="5:8">
      <c r="E1141" s="583"/>
      <c r="F1141" s="544"/>
      <c r="G1141" s="544"/>
      <c r="H1141" s="544"/>
    </row>
    <row r="1142" spans="5:8">
      <c r="E1142" s="583"/>
      <c r="F1142" s="544"/>
      <c r="G1142" s="544"/>
      <c r="H1142" s="544"/>
    </row>
    <row r="1143" spans="5:8">
      <c r="E1143" s="583"/>
      <c r="F1143" s="544"/>
      <c r="G1143" s="544"/>
      <c r="H1143" s="544"/>
    </row>
    <row r="1144" spans="5:8">
      <c r="E1144" s="583"/>
      <c r="F1144" s="544"/>
      <c r="G1144" s="544"/>
      <c r="H1144" s="544"/>
    </row>
    <row r="1145" spans="5:8">
      <c r="E1145" s="583"/>
      <c r="F1145" s="544"/>
      <c r="G1145" s="544"/>
      <c r="H1145" s="544"/>
    </row>
    <row r="1146" spans="5:8">
      <c r="E1146" s="583"/>
      <c r="F1146" s="544"/>
      <c r="G1146" s="544"/>
      <c r="H1146" s="544"/>
    </row>
    <row r="1147" spans="5:8">
      <c r="E1147" s="583"/>
      <c r="F1147" s="544"/>
      <c r="G1147" s="544"/>
      <c r="H1147" s="544"/>
    </row>
    <row r="1148" spans="5:8">
      <c r="E1148" s="583"/>
      <c r="F1148" s="544"/>
      <c r="G1148" s="544"/>
      <c r="H1148" s="544"/>
    </row>
    <row r="1149" spans="5:8">
      <c r="E1149" s="583"/>
      <c r="F1149" s="544"/>
      <c r="G1149" s="544"/>
      <c r="H1149" s="544"/>
    </row>
    <row r="1150" spans="5:8">
      <c r="E1150" s="583"/>
      <c r="F1150" s="544"/>
      <c r="G1150" s="544"/>
      <c r="H1150" s="544"/>
    </row>
    <row r="1151" spans="5:8">
      <c r="E1151" s="583"/>
      <c r="F1151" s="544"/>
      <c r="G1151" s="544"/>
      <c r="H1151" s="544"/>
    </row>
    <row r="1152" spans="5:8">
      <c r="E1152" s="583"/>
      <c r="F1152" s="544"/>
      <c r="G1152" s="544"/>
      <c r="H1152" s="544"/>
    </row>
    <row r="1153" spans="5:8">
      <c r="E1153" s="583"/>
      <c r="F1153" s="544"/>
      <c r="G1153" s="544"/>
      <c r="H1153" s="544"/>
    </row>
    <row r="1154" spans="5:8">
      <c r="E1154" s="583"/>
      <c r="F1154" s="544"/>
      <c r="G1154" s="544"/>
      <c r="H1154" s="544"/>
    </row>
    <row r="1155" spans="5:8">
      <c r="E1155" s="583"/>
      <c r="F1155" s="544"/>
      <c r="G1155" s="544"/>
      <c r="H1155" s="544"/>
    </row>
    <row r="1156" spans="5:8">
      <c r="E1156" s="583"/>
      <c r="F1156" s="544"/>
      <c r="G1156" s="544"/>
      <c r="H1156" s="544"/>
    </row>
    <row r="1157" spans="5:8">
      <c r="E1157" s="583"/>
      <c r="F1157" s="544"/>
      <c r="G1157" s="544"/>
      <c r="H1157" s="544"/>
    </row>
    <row r="1158" spans="5:8">
      <c r="E1158" s="583"/>
      <c r="F1158" s="544"/>
      <c r="G1158" s="544"/>
      <c r="H1158" s="544"/>
    </row>
    <row r="1159" spans="5:8">
      <c r="E1159" s="583"/>
      <c r="F1159" s="544"/>
      <c r="G1159" s="544"/>
      <c r="H1159" s="544"/>
    </row>
    <row r="1160" spans="5:8">
      <c r="E1160" s="583"/>
      <c r="F1160" s="544"/>
      <c r="G1160" s="544"/>
      <c r="H1160" s="544"/>
    </row>
    <row r="1161" spans="5:8">
      <c r="E1161" s="583"/>
      <c r="F1161" s="544"/>
      <c r="G1161" s="544"/>
      <c r="H1161" s="544"/>
    </row>
    <row r="1162" spans="5:8">
      <c r="E1162" s="583"/>
      <c r="F1162" s="544"/>
      <c r="G1162" s="544"/>
      <c r="H1162" s="544"/>
    </row>
    <row r="1163" spans="5:8">
      <c r="E1163" s="583"/>
      <c r="F1163" s="544"/>
      <c r="G1163" s="544"/>
      <c r="H1163" s="544"/>
    </row>
    <row r="1164" spans="5:8">
      <c r="E1164" s="583"/>
      <c r="F1164" s="544"/>
      <c r="G1164" s="544"/>
      <c r="H1164" s="544"/>
    </row>
    <row r="1165" spans="5:8">
      <c r="E1165" s="583"/>
      <c r="F1165" s="544"/>
      <c r="G1165" s="544"/>
      <c r="H1165" s="544"/>
    </row>
    <row r="1166" spans="5:8">
      <c r="E1166" s="583"/>
      <c r="F1166" s="544"/>
      <c r="G1166" s="544"/>
      <c r="H1166" s="544"/>
    </row>
    <row r="1167" spans="5:8">
      <c r="E1167" s="583"/>
      <c r="F1167" s="544"/>
      <c r="G1167" s="544"/>
      <c r="H1167" s="544"/>
    </row>
    <row r="1168" spans="5:8">
      <c r="E1168" s="583"/>
      <c r="F1168" s="544"/>
      <c r="G1168" s="544"/>
      <c r="H1168" s="544"/>
    </row>
    <row r="1169" spans="5:8">
      <c r="E1169" s="583"/>
      <c r="F1169" s="544"/>
      <c r="G1169" s="544"/>
      <c r="H1169" s="544"/>
    </row>
    <row r="1170" spans="5:8">
      <c r="E1170" s="583"/>
      <c r="F1170" s="544"/>
      <c r="G1170" s="544"/>
      <c r="H1170" s="544"/>
    </row>
    <row r="1171" spans="5:8">
      <c r="E1171" s="583"/>
      <c r="F1171" s="544"/>
      <c r="G1171" s="544"/>
      <c r="H1171" s="544"/>
    </row>
    <row r="1172" spans="5:8">
      <c r="E1172" s="583"/>
      <c r="F1172" s="544"/>
      <c r="G1172" s="544"/>
      <c r="H1172" s="544"/>
    </row>
    <row r="1173" spans="5:8">
      <c r="E1173" s="583"/>
      <c r="F1173" s="544"/>
      <c r="G1173" s="544"/>
      <c r="H1173" s="544"/>
    </row>
    <row r="1174" spans="5:8">
      <c r="E1174" s="583"/>
      <c r="F1174" s="544"/>
      <c r="G1174" s="544"/>
      <c r="H1174" s="544"/>
    </row>
    <row r="1175" spans="5:8">
      <c r="E1175" s="583"/>
      <c r="F1175" s="544"/>
      <c r="G1175" s="544"/>
      <c r="H1175" s="544"/>
    </row>
    <row r="1176" spans="5:8">
      <c r="E1176" s="583"/>
      <c r="F1176" s="544"/>
      <c r="G1176" s="544"/>
      <c r="H1176" s="544"/>
    </row>
    <row r="1177" spans="5:8">
      <c r="E1177" s="583"/>
      <c r="F1177" s="544"/>
      <c r="G1177" s="544"/>
      <c r="H1177" s="544"/>
    </row>
    <row r="1178" spans="5:8">
      <c r="E1178" s="583"/>
      <c r="F1178" s="544"/>
      <c r="G1178" s="544"/>
      <c r="H1178" s="544"/>
    </row>
    <row r="1179" spans="5:8">
      <c r="E1179" s="583"/>
      <c r="F1179" s="544"/>
      <c r="G1179" s="544"/>
      <c r="H1179" s="544"/>
    </row>
    <row r="1180" spans="5:8">
      <c r="E1180" s="583"/>
      <c r="F1180" s="544"/>
      <c r="G1180" s="544"/>
      <c r="H1180" s="544"/>
    </row>
    <row r="1181" spans="5:8">
      <c r="E1181" s="583"/>
      <c r="F1181" s="544"/>
      <c r="G1181" s="544"/>
      <c r="H1181" s="544"/>
    </row>
    <row r="1182" spans="5:8">
      <c r="E1182" s="583"/>
      <c r="F1182" s="544"/>
      <c r="G1182" s="544"/>
      <c r="H1182" s="544"/>
    </row>
    <row r="1183" spans="5:8">
      <c r="E1183" s="583"/>
      <c r="F1183" s="544"/>
      <c r="G1183" s="544"/>
      <c r="H1183" s="544"/>
    </row>
    <row r="1184" spans="5:8">
      <c r="E1184" s="583"/>
      <c r="F1184" s="544"/>
      <c r="G1184" s="544"/>
      <c r="H1184" s="544"/>
    </row>
    <row r="1185" spans="5:8">
      <c r="E1185" s="583"/>
      <c r="F1185" s="544"/>
      <c r="G1185" s="544"/>
      <c r="H1185" s="544"/>
    </row>
    <row r="1186" spans="5:8">
      <c r="E1186" s="583"/>
      <c r="F1186" s="544"/>
      <c r="G1186" s="544"/>
      <c r="H1186" s="544"/>
    </row>
    <row r="1187" spans="5:8">
      <c r="E1187" s="583"/>
      <c r="F1187" s="544"/>
      <c r="G1187" s="544"/>
      <c r="H1187" s="544"/>
    </row>
    <row r="1188" spans="5:8">
      <c r="E1188" s="583"/>
      <c r="F1188" s="544"/>
      <c r="G1188" s="544"/>
      <c r="H1188" s="544"/>
    </row>
    <row r="1189" spans="5:8">
      <c r="E1189" s="583"/>
      <c r="F1189" s="544"/>
      <c r="G1189" s="544"/>
      <c r="H1189" s="544"/>
    </row>
    <row r="1190" spans="5:8">
      <c r="E1190" s="583"/>
      <c r="F1190" s="544"/>
      <c r="G1190" s="544"/>
      <c r="H1190" s="544"/>
    </row>
    <row r="1191" spans="5:8">
      <c r="E1191" s="583"/>
      <c r="F1191" s="544"/>
      <c r="G1191" s="544"/>
      <c r="H1191" s="544"/>
    </row>
    <row r="1192" spans="5:8">
      <c r="E1192" s="583"/>
      <c r="F1192" s="544"/>
      <c r="G1192" s="544"/>
      <c r="H1192" s="544"/>
    </row>
    <row r="1193" spans="5:8">
      <c r="E1193" s="583"/>
      <c r="F1193" s="544"/>
      <c r="G1193" s="544"/>
      <c r="H1193" s="544"/>
    </row>
    <row r="1194" spans="5:8">
      <c r="E1194" s="583"/>
      <c r="F1194" s="544"/>
      <c r="G1194" s="544"/>
      <c r="H1194" s="544"/>
    </row>
    <row r="1195" spans="5:8">
      <c r="E1195" s="583"/>
      <c r="F1195" s="544"/>
      <c r="G1195" s="544"/>
      <c r="H1195" s="544"/>
    </row>
    <row r="1196" spans="5:8">
      <c r="E1196" s="583"/>
      <c r="F1196" s="544"/>
      <c r="G1196" s="544"/>
      <c r="H1196" s="544"/>
    </row>
    <row r="1197" spans="5:8">
      <c r="E1197" s="583"/>
      <c r="F1197" s="544"/>
      <c r="G1197" s="544"/>
      <c r="H1197" s="544"/>
    </row>
    <row r="1198" spans="5:8">
      <c r="E1198" s="583"/>
      <c r="F1198" s="544"/>
      <c r="G1198" s="544"/>
      <c r="H1198" s="544"/>
    </row>
    <row r="1199" spans="5:8">
      <c r="E1199" s="583"/>
      <c r="F1199" s="544"/>
      <c r="G1199" s="544"/>
      <c r="H1199" s="544"/>
    </row>
    <row r="1200" spans="5:8">
      <c r="E1200" s="583"/>
      <c r="F1200" s="544"/>
      <c r="G1200" s="544"/>
      <c r="H1200" s="544"/>
    </row>
    <row r="1201" spans="5:8">
      <c r="E1201" s="583"/>
      <c r="F1201" s="544"/>
      <c r="G1201" s="544"/>
      <c r="H1201" s="544"/>
    </row>
    <row r="1202" spans="5:8">
      <c r="E1202" s="583"/>
      <c r="F1202" s="544"/>
      <c r="G1202" s="544"/>
      <c r="H1202" s="544"/>
    </row>
    <row r="1203" spans="5:8">
      <c r="E1203" s="583"/>
      <c r="F1203" s="544"/>
      <c r="G1203" s="544"/>
      <c r="H1203" s="544"/>
    </row>
    <row r="1204" spans="5:8">
      <c r="E1204" s="583"/>
      <c r="F1204" s="544"/>
      <c r="G1204" s="544"/>
      <c r="H1204" s="544"/>
    </row>
    <row r="1205" spans="5:8">
      <c r="E1205" s="583"/>
      <c r="F1205" s="544"/>
      <c r="G1205" s="544"/>
      <c r="H1205" s="544"/>
    </row>
    <row r="1206" spans="5:8">
      <c r="E1206" s="583"/>
      <c r="F1206" s="544"/>
      <c r="G1206" s="544"/>
      <c r="H1206" s="544"/>
    </row>
    <row r="1207" spans="5:8">
      <c r="E1207" s="583"/>
      <c r="F1207" s="544"/>
      <c r="G1207" s="544"/>
      <c r="H1207" s="544"/>
    </row>
    <row r="1208" spans="5:8">
      <c r="E1208" s="583"/>
      <c r="F1208" s="544"/>
      <c r="G1208" s="544"/>
      <c r="H1208" s="544"/>
    </row>
    <row r="1209" spans="5:8">
      <c r="E1209" s="583"/>
      <c r="F1209" s="544"/>
      <c r="G1209" s="544"/>
      <c r="H1209" s="544"/>
    </row>
    <row r="1210" spans="5:8">
      <c r="E1210" s="583"/>
      <c r="F1210" s="544"/>
      <c r="G1210" s="544"/>
      <c r="H1210" s="544"/>
    </row>
    <row r="1211" spans="5:8">
      <c r="E1211" s="583"/>
      <c r="F1211" s="544"/>
      <c r="G1211" s="544"/>
      <c r="H1211" s="544"/>
    </row>
    <row r="1212" spans="5:8">
      <c r="E1212" s="583"/>
      <c r="F1212" s="544"/>
      <c r="G1212" s="544"/>
      <c r="H1212" s="544"/>
    </row>
    <row r="1213" spans="5:8">
      <c r="E1213" s="583"/>
      <c r="F1213" s="544"/>
      <c r="G1213" s="544"/>
      <c r="H1213" s="544"/>
    </row>
    <row r="1214" spans="5:8">
      <c r="E1214" s="583"/>
      <c r="F1214" s="544"/>
      <c r="G1214" s="544"/>
      <c r="H1214" s="544"/>
    </row>
    <row r="1215" spans="5:8">
      <c r="E1215" s="583"/>
      <c r="F1215" s="544"/>
      <c r="G1215" s="544"/>
      <c r="H1215" s="544"/>
    </row>
    <row r="1216" spans="5:8">
      <c r="E1216" s="583"/>
      <c r="F1216" s="544"/>
      <c r="G1216" s="544"/>
      <c r="H1216" s="544"/>
    </row>
    <row r="1217" spans="5:8">
      <c r="E1217" s="583"/>
      <c r="F1217" s="544"/>
      <c r="G1217" s="544"/>
      <c r="H1217" s="544"/>
    </row>
    <row r="1218" spans="5:8">
      <c r="E1218" s="583"/>
      <c r="F1218" s="544"/>
      <c r="G1218" s="544"/>
      <c r="H1218" s="544"/>
    </row>
    <row r="1219" spans="5:8">
      <c r="E1219" s="583"/>
      <c r="F1219" s="544"/>
      <c r="G1219" s="544"/>
      <c r="H1219" s="544"/>
    </row>
    <row r="1220" spans="5:8">
      <c r="E1220" s="583"/>
      <c r="F1220" s="544"/>
      <c r="G1220" s="544"/>
      <c r="H1220" s="544"/>
    </row>
    <row r="1221" spans="5:8">
      <c r="E1221" s="583"/>
      <c r="F1221" s="544"/>
      <c r="G1221" s="544"/>
      <c r="H1221" s="544"/>
    </row>
    <row r="1222" spans="5:8">
      <c r="E1222" s="583"/>
      <c r="F1222" s="544"/>
      <c r="G1222" s="544"/>
      <c r="H1222" s="544"/>
    </row>
    <row r="1223" spans="5:8">
      <c r="E1223" s="583"/>
      <c r="F1223" s="544"/>
      <c r="G1223" s="544"/>
      <c r="H1223" s="544"/>
    </row>
    <row r="1224" spans="5:8">
      <c r="E1224" s="583"/>
      <c r="F1224" s="544"/>
      <c r="G1224" s="544"/>
      <c r="H1224" s="544"/>
    </row>
    <row r="1225" spans="5:8">
      <c r="E1225" s="583"/>
      <c r="F1225" s="544"/>
      <c r="G1225" s="544"/>
      <c r="H1225" s="544"/>
    </row>
    <row r="1226" spans="5:8">
      <c r="E1226" s="583"/>
      <c r="F1226" s="544"/>
      <c r="G1226" s="544"/>
      <c r="H1226" s="544"/>
    </row>
    <row r="1227" spans="5:8">
      <c r="E1227" s="583"/>
      <c r="F1227" s="544"/>
      <c r="G1227" s="544"/>
      <c r="H1227" s="544"/>
    </row>
    <row r="1228" spans="5:8">
      <c r="E1228" s="583"/>
      <c r="F1228" s="544"/>
      <c r="G1228" s="544"/>
      <c r="H1228" s="544"/>
    </row>
    <row r="1229" spans="5:8">
      <c r="E1229" s="583"/>
      <c r="F1229" s="544"/>
      <c r="G1229" s="544"/>
      <c r="H1229" s="544"/>
    </row>
    <row r="1230" spans="5:8">
      <c r="E1230" s="583"/>
      <c r="F1230" s="544"/>
      <c r="G1230" s="544"/>
      <c r="H1230" s="544"/>
    </row>
    <row r="1231" spans="5:8">
      <c r="E1231" s="583"/>
      <c r="F1231" s="544"/>
      <c r="G1231" s="544"/>
      <c r="H1231" s="544"/>
    </row>
    <row r="1232" spans="5:8">
      <c r="E1232" s="583"/>
      <c r="F1232" s="544"/>
      <c r="G1232" s="544"/>
      <c r="H1232" s="544"/>
    </row>
    <row r="1233" spans="5:8">
      <c r="E1233" s="583"/>
      <c r="F1233" s="544"/>
      <c r="G1233" s="544"/>
      <c r="H1233" s="544"/>
    </row>
    <row r="1234" spans="5:8">
      <c r="E1234" s="583"/>
      <c r="F1234" s="544"/>
      <c r="G1234" s="544"/>
      <c r="H1234" s="544"/>
    </row>
    <row r="1235" spans="5:8">
      <c r="E1235" s="583"/>
      <c r="F1235" s="544"/>
      <c r="G1235" s="544"/>
      <c r="H1235" s="544"/>
    </row>
    <row r="1236" spans="5:8">
      <c r="E1236" s="583"/>
      <c r="F1236" s="544"/>
      <c r="G1236" s="544"/>
      <c r="H1236" s="544"/>
    </row>
    <row r="1237" spans="5:8">
      <c r="E1237" s="583"/>
      <c r="F1237" s="544"/>
      <c r="G1237" s="544"/>
      <c r="H1237" s="544"/>
    </row>
    <row r="1238" spans="5:8">
      <c r="E1238" s="583"/>
      <c r="F1238" s="544"/>
      <c r="G1238" s="544"/>
      <c r="H1238" s="544"/>
    </row>
    <row r="1239" spans="5:8">
      <c r="E1239" s="583"/>
      <c r="F1239" s="544"/>
      <c r="G1239" s="544"/>
      <c r="H1239" s="544"/>
    </row>
    <row r="1240" spans="5:8">
      <c r="E1240" s="583"/>
      <c r="F1240" s="544"/>
      <c r="G1240" s="544"/>
      <c r="H1240" s="544"/>
    </row>
    <row r="1241" spans="5:8">
      <c r="E1241" s="583"/>
      <c r="F1241" s="544"/>
      <c r="G1241" s="544"/>
      <c r="H1241" s="544"/>
    </row>
    <row r="1242" spans="5:8">
      <c r="E1242" s="583"/>
      <c r="F1242" s="544"/>
      <c r="G1242" s="544"/>
      <c r="H1242" s="544"/>
    </row>
    <row r="1243" spans="5:8">
      <c r="E1243" s="583"/>
      <c r="F1243" s="544"/>
      <c r="G1243" s="544"/>
      <c r="H1243" s="544"/>
    </row>
    <row r="1244" spans="5:8">
      <c r="E1244" s="583"/>
      <c r="F1244" s="544"/>
      <c r="G1244" s="544"/>
      <c r="H1244" s="544"/>
    </row>
    <row r="1245" spans="5:8">
      <c r="E1245" s="583"/>
      <c r="F1245" s="544"/>
      <c r="G1245" s="544"/>
      <c r="H1245" s="544"/>
    </row>
    <row r="1246" spans="5:8">
      <c r="E1246" s="583"/>
      <c r="F1246" s="544"/>
      <c r="G1246" s="544"/>
      <c r="H1246" s="544"/>
    </row>
    <row r="1247" spans="5:8">
      <c r="E1247" s="583"/>
      <c r="F1247" s="544"/>
      <c r="G1247" s="544"/>
      <c r="H1247" s="544"/>
    </row>
    <row r="1248" spans="5:8">
      <c r="E1248" s="583"/>
      <c r="F1248" s="544"/>
      <c r="G1248" s="544"/>
      <c r="H1248" s="544"/>
    </row>
    <row r="1249" spans="5:8">
      <c r="E1249" s="583"/>
      <c r="F1249" s="544"/>
      <c r="G1249" s="544"/>
      <c r="H1249" s="544"/>
    </row>
    <row r="1250" spans="5:8">
      <c r="E1250" s="583"/>
      <c r="F1250" s="544"/>
      <c r="G1250" s="544"/>
      <c r="H1250" s="544"/>
    </row>
    <row r="1251" spans="5:8">
      <c r="E1251" s="583"/>
      <c r="F1251" s="544"/>
      <c r="G1251" s="544"/>
      <c r="H1251" s="544"/>
    </row>
    <row r="1252" spans="5:8">
      <c r="E1252" s="583"/>
      <c r="F1252" s="544"/>
      <c r="G1252" s="544"/>
      <c r="H1252" s="544"/>
    </row>
    <row r="1253" spans="5:8">
      <c r="E1253" s="583"/>
      <c r="F1253" s="544"/>
      <c r="G1253" s="544"/>
      <c r="H1253" s="544"/>
    </row>
    <row r="1254" spans="5:8">
      <c r="E1254" s="583"/>
      <c r="F1254" s="544"/>
      <c r="G1254" s="544"/>
      <c r="H1254" s="544"/>
    </row>
    <row r="1255" spans="5:8">
      <c r="E1255" s="583"/>
      <c r="F1255" s="544"/>
      <c r="G1255" s="544"/>
      <c r="H1255" s="544"/>
    </row>
    <row r="1256" spans="5:8">
      <c r="E1256" s="583"/>
      <c r="F1256" s="544"/>
      <c r="G1256" s="544"/>
      <c r="H1256" s="544"/>
    </row>
    <row r="1257" spans="5:8">
      <c r="E1257" s="583"/>
      <c r="F1257" s="544"/>
      <c r="G1257" s="544"/>
      <c r="H1257" s="544"/>
    </row>
    <row r="1258" spans="5:8">
      <c r="E1258" s="583"/>
      <c r="F1258" s="544"/>
      <c r="G1258" s="544"/>
      <c r="H1258" s="544"/>
    </row>
    <row r="1259" spans="5:8">
      <c r="E1259" s="583"/>
      <c r="F1259" s="544"/>
      <c r="G1259" s="544"/>
      <c r="H1259" s="544"/>
    </row>
    <row r="1260" spans="5:8">
      <c r="E1260" s="583"/>
      <c r="F1260" s="544"/>
      <c r="G1260" s="544"/>
      <c r="H1260" s="544"/>
    </row>
    <row r="1261" spans="5:8">
      <c r="E1261" s="583"/>
      <c r="F1261" s="544"/>
      <c r="G1261" s="544"/>
      <c r="H1261" s="544"/>
    </row>
    <row r="1262" spans="5:8">
      <c r="E1262" s="583"/>
      <c r="F1262" s="544"/>
      <c r="G1262" s="544"/>
      <c r="H1262" s="544"/>
    </row>
    <row r="1263" spans="5:8">
      <c r="E1263" s="583"/>
      <c r="F1263" s="544"/>
      <c r="G1263" s="544"/>
      <c r="H1263" s="544"/>
    </row>
    <row r="1264" spans="5:8">
      <c r="E1264" s="583"/>
      <c r="F1264" s="544"/>
      <c r="G1264" s="544"/>
      <c r="H1264" s="544"/>
    </row>
    <row r="1265" spans="5:8">
      <c r="E1265" s="583"/>
      <c r="F1265" s="544"/>
      <c r="G1265" s="544"/>
      <c r="H1265" s="544"/>
    </row>
    <row r="1266" spans="5:8">
      <c r="E1266" s="583"/>
      <c r="F1266" s="544"/>
      <c r="G1266" s="544"/>
      <c r="H1266" s="544"/>
    </row>
    <row r="1267" spans="5:8">
      <c r="E1267" s="583"/>
      <c r="F1267" s="544"/>
      <c r="G1267" s="544"/>
      <c r="H1267" s="544"/>
    </row>
    <row r="1268" spans="5:8">
      <c r="E1268" s="583"/>
      <c r="F1268" s="544"/>
      <c r="G1268" s="544"/>
      <c r="H1268" s="544"/>
    </row>
    <row r="1269" spans="5:8">
      <c r="E1269" s="583"/>
      <c r="F1269" s="544"/>
      <c r="G1269" s="544"/>
      <c r="H1269" s="544"/>
    </row>
    <row r="1270" spans="5:8">
      <c r="E1270" s="583"/>
      <c r="F1270" s="544"/>
      <c r="G1270" s="544"/>
      <c r="H1270" s="544"/>
    </row>
    <row r="1271" spans="5:8">
      <c r="E1271" s="583"/>
      <c r="F1271" s="544"/>
      <c r="G1271" s="544"/>
      <c r="H1271" s="544"/>
    </row>
    <row r="1272" spans="5:8">
      <c r="E1272" s="583"/>
      <c r="F1272" s="544"/>
      <c r="G1272" s="544"/>
      <c r="H1272" s="544"/>
    </row>
    <row r="1273" spans="5:8">
      <c r="E1273" s="583"/>
      <c r="F1273" s="544"/>
      <c r="G1273" s="544"/>
      <c r="H1273" s="544"/>
    </row>
    <row r="1274" spans="5:8">
      <c r="E1274" s="583"/>
      <c r="F1274" s="544"/>
      <c r="G1274" s="544"/>
      <c r="H1274" s="544"/>
    </row>
    <row r="1275" spans="5:8">
      <c r="E1275" s="583"/>
      <c r="F1275" s="544"/>
      <c r="G1275" s="544"/>
      <c r="H1275" s="544"/>
    </row>
    <row r="1276" spans="5:8">
      <c r="E1276" s="583"/>
      <c r="F1276" s="544"/>
      <c r="G1276" s="544"/>
      <c r="H1276" s="544"/>
    </row>
    <row r="1277" spans="5:8">
      <c r="E1277" s="583"/>
      <c r="F1277" s="544"/>
      <c r="G1277" s="544"/>
      <c r="H1277" s="544"/>
    </row>
    <row r="1278" spans="5:8">
      <c r="E1278" s="583"/>
      <c r="F1278" s="544"/>
      <c r="G1278" s="544"/>
      <c r="H1278" s="544"/>
    </row>
    <row r="1279" spans="5:8">
      <c r="E1279" s="583"/>
      <c r="F1279" s="544"/>
      <c r="G1279" s="544"/>
      <c r="H1279" s="544"/>
    </row>
    <row r="1280" spans="5:8">
      <c r="E1280" s="583"/>
      <c r="F1280" s="544"/>
      <c r="G1280" s="544"/>
      <c r="H1280" s="544"/>
    </row>
    <row r="1281" spans="5:8">
      <c r="E1281" s="583"/>
      <c r="F1281" s="544"/>
      <c r="G1281" s="544"/>
      <c r="H1281" s="544"/>
    </row>
    <row r="1282" spans="5:8">
      <c r="E1282" s="583"/>
      <c r="F1282" s="544"/>
      <c r="G1282" s="544"/>
      <c r="H1282" s="544"/>
    </row>
    <row r="1283" spans="5:8">
      <c r="E1283" s="583"/>
      <c r="F1283" s="544"/>
      <c r="G1283" s="544"/>
      <c r="H1283" s="544"/>
    </row>
    <row r="1284" spans="5:8">
      <c r="E1284" s="583"/>
      <c r="F1284" s="544"/>
      <c r="G1284" s="544"/>
      <c r="H1284" s="544"/>
    </row>
    <row r="1285" spans="5:8">
      <c r="E1285" s="583"/>
      <c r="F1285" s="544"/>
      <c r="G1285" s="544"/>
      <c r="H1285" s="544"/>
    </row>
    <row r="1286" spans="5:8">
      <c r="E1286" s="583"/>
      <c r="F1286" s="544"/>
      <c r="G1286" s="544"/>
      <c r="H1286" s="544"/>
    </row>
    <row r="1287" spans="5:8">
      <c r="E1287" s="583"/>
      <c r="F1287" s="544"/>
      <c r="G1287" s="544"/>
      <c r="H1287" s="544"/>
    </row>
    <row r="1288" spans="5:8">
      <c r="E1288" s="583"/>
      <c r="F1288" s="544"/>
      <c r="G1288" s="544"/>
      <c r="H1288" s="544"/>
    </row>
    <row r="1289" spans="5:8">
      <c r="E1289" s="583"/>
      <c r="F1289" s="544"/>
      <c r="G1289" s="544"/>
      <c r="H1289" s="544"/>
    </row>
    <row r="1290" spans="5:8">
      <c r="E1290" s="583"/>
      <c r="F1290" s="544"/>
      <c r="G1290" s="544"/>
      <c r="H1290" s="544"/>
    </row>
    <row r="1291" spans="5:8">
      <c r="E1291" s="583"/>
      <c r="F1291" s="544"/>
      <c r="G1291" s="544"/>
      <c r="H1291" s="544"/>
    </row>
    <row r="1292" spans="5:8">
      <c r="E1292" s="583"/>
      <c r="F1292" s="544"/>
      <c r="G1292" s="544"/>
      <c r="H1292" s="544"/>
    </row>
    <row r="1293" spans="5:8">
      <c r="E1293" s="583"/>
      <c r="F1293" s="544"/>
      <c r="G1293" s="544"/>
      <c r="H1293" s="544"/>
    </row>
    <row r="1294" spans="5:8">
      <c r="E1294" s="583"/>
      <c r="F1294" s="544"/>
      <c r="G1294" s="544"/>
      <c r="H1294" s="544"/>
    </row>
    <row r="1295" spans="5:8">
      <c r="E1295" s="583"/>
      <c r="F1295" s="544"/>
      <c r="G1295" s="544"/>
      <c r="H1295" s="544"/>
    </row>
    <row r="1296" spans="5:8">
      <c r="E1296" s="583"/>
      <c r="F1296" s="544"/>
      <c r="G1296" s="544"/>
      <c r="H1296" s="544"/>
    </row>
    <row r="1297" spans="5:8">
      <c r="E1297" s="583"/>
      <c r="F1297" s="544"/>
      <c r="G1297" s="544"/>
      <c r="H1297" s="544"/>
    </row>
    <row r="1298" spans="5:8">
      <c r="E1298" s="583"/>
      <c r="F1298" s="544"/>
      <c r="G1298" s="544"/>
      <c r="H1298" s="544"/>
    </row>
    <row r="1299" spans="5:8">
      <c r="E1299" s="583"/>
      <c r="F1299" s="544"/>
      <c r="G1299" s="544"/>
      <c r="H1299" s="544"/>
    </row>
    <row r="1300" spans="5:8">
      <c r="E1300" s="583"/>
      <c r="F1300" s="544"/>
      <c r="G1300" s="544"/>
      <c r="H1300" s="544"/>
    </row>
    <row r="1301" spans="5:8">
      <c r="E1301" s="583"/>
      <c r="F1301" s="544"/>
      <c r="G1301" s="544"/>
      <c r="H1301" s="544"/>
    </row>
    <row r="1302" spans="5:8">
      <c r="E1302" s="583"/>
      <c r="F1302" s="544"/>
      <c r="G1302" s="544"/>
      <c r="H1302" s="544"/>
    </row>
    <row r="1303" spans="5:8">
      <c r="E1303" s="583"/>
      <c r="F1303" s="544"/>
      <c r="G1303" s="544"/>
      <c r="H1303" s="544"/>
    </row>
    <row r="1304" spans="5:8">
      <c r="E1304" s="583"/>
      <c r="F1304" s="544"/>
      <c r="G1304" s="544"/>
      <c r="H1304" s="544"/>
    </row>
    <row r="1305" spans="5:8">
      <c r="E1305" s="583"/>
      <c r="F1305" s="544"/>
      <c r="G1305" s="544"/>
      <c r="H1305" s="544"/>
    </row>
    <row r="1306" spans="5:8">
      <c r="E1306" s="583"/>
      <c r="F1306" s="544"/>
      <c r="G1306" s="544"/>
      <c r="H1306" s="544"/>
    </row>
    <row r="1307" spans="5:8">
      <c r="E1307" s="583"/>
      <c r="F1307" s="544"/>
      <c r="G1307" s="544"/>
      <c r="H1307" s="544"/>
    </row>
    <row r="1308" spans="5:8">
      <c r="E1308" s="583"/>
      <c r="F1308" s="544"/>
      <c r="G1308" s="544"/>
      <c r="H1308" s="544"/>
    </row>
    <row r="1309" spans="5:8">
      <c r="E1309" s="583"/>
      <c r="F1309" s="544"/>
      <c r="G1309" s="544"/>
      <c r="H1309" s="544"/>
    </row>
    <row r="1310" spans="5:8">
      <c r="E1310" s="583"/>
      <c r="F1310" s="544"/>
      <c r="G1310" s="544"/>
      <c r="H1310" s="544"/>
    </row>
    <row r="1311" spans="5:8">
      <c r="E1311" s="583"/>
      <c r="F1311" s="544"/>
      <c r="G1311" s="544"/>
      <c r="H1311" s="544"/>
    </row>
    <row r="1312" spans="5:8">
      <c r="E1312" s="583"/>
      <c r="F1312" s="544"/>
      <c r="G1312" s="544"/>
      <c r="H1312" s="544"/>
    </row>
    <row r="1313" spans="5:8">
      <c r="E1313" s="583"/>
      <c r="F1313" s="544"/>
      <c r="G1313" s="544"/>
      <c r="H1313" s="544"/>
    </row>
    <row r="1314" spans="5:8">
      <c r="E1314" s="583"/>
      <c r="F1314" s="544"/>
      <c r="G1314" s="544"/>
      <c r="H1314" s="544"/>
    </row>
    <row r="1315" spans="5:8">
      <c r="E1315" s="583"/>
      <c r="F1315" s="544"/>
      <c r="G1315" s="544"/>
      <c r="H1315" s="544"/>
    </row>
    <row r="1316" spans="5:8">
      <c r="E1316" s="583"/>
      <c r="F1316" s="544"/>
      <c r="G1316" s="544"/>
      <c r="H1316" s="544"/>
    </row>
    <row r="1317" spans="5:8">
      <c r="E1317" s="583"/>
      <c r="F1317" s="544"/>
      <c r="G1317" s="544"/>
      <c r="H1317" s="544"/>
    </row>
    <row r="1318" spans="5:8">
      <c r="E1318" s="583"/>
      <c r="F1318" s="544"/>
      <c r="G1318" s="544"/>
      <c r="H1318" s="544"/>
    </row>
    <row r="1319" spans="5:8">
      <c r="E1319" s="583"/>
      <c r="F1319" s="544"/>
      <c r="G1319" s="544"/>
      <c r="H1319" s="544"/>
    </row>
    <row r="1320" spans="5:8">
      <c r="E1320" s="583"/>
      <c r="F1320" s="544"/>
      <c r="G1320" s="544"/>
      <c r="H1320" s="544"/>
    </row>
    <row r="1321" spans="5:8">
      <c r="E1321" s="583"/>
      <c r="F1321" s="544"/>
      <c r="G1321" s="544"/>
      <c r="H1321" s="544"/>
    </row>
    <row r="1322" spans="5:8">
      <c r="E1322" s="583"/>
      <c r="F1322" s="544"/>
      <c r="G1322" s="544"/>
      <c r="H1322" s="544"/>
    </row>
    <row r="1323" spans="5:8">
      <c r="E1323" s="583"/>
      <c r="F1323" s="544"/>
      <c r="G1323" s="544"/>
      <c r="H1323" s="544"/>
    </row>
    <row r="1324" spans="5:8">
      <c r="E1324" s="583"/>
      <c r="F1324" s="544"/>
      <c r="G1324" s="544"/>
      <c r="H1324" s="544"/>
    </row>
    <row r="1325" spans="5:8">
      <c r="E1325" s="583"/>
      <c r="F1325" s="544"/>
      <c r="G1325" s="544"/>
      <c r="H1325" s="544"/>
    </row>
    <row r="1326" spans="5:8">
      <c r="E1326" s="583"/>
      <c r="F1326" s="544"/>
      <c r="G1326" s="544"/>
      <c r="H1326" s="544"/>
    </row>
    <row r="1327" spans="5:8">
      <c r="E1327" s="583"/>
      <c r="F1327" s="544"/>
      <c r="G1327" s="544"/>
      <c r="H1327" s="544"/>
    </row>
    <row r="1328" spans="5:8">
      <c r="E1328" s="583"/>
      <c r="F1328" s="544"/>
      <c r="G1328" s="544"/>
      <c r="H1328" s="544"/>
    </row>
    <row r="1329" spans="5:8">
      <c r="E1329" s="583"/>
      <c r="F1329" s="544"/>
      <c r="G1329" s="544"/>
      <c r="H1329" s="544"/>
    </row>
    <row r="1330" spans="5:8">
      <c r="E1330" s="583"/>
      <c r="F1330" s="544"/>
      <c r="G1330" s="544"/>
      <c r="H1330" s="544"/>
    </row>
    <row r="1331" spans="5:8">
      <c r="E1331" s="583"/>
      <c r="F1331" s="544"/>
      <c r="G1331" s="544"/>
      <c r="H1331" s="544"/>
    </row>
    <row r="1332" spans="5:8">
      <c r="E1332" s="583"/>
      <c r="F1332" s="544"/>
      <c r="G1332" s="544"/>
      <c r="H1332" s="544"/>
    </row>
    <row r="1333" spans="5:8">
      <c r="E1333" s="583"/>
      <c r="F1333" s="544"/>
      <c r="G1333" s="544"/>
      <c r="H1333" s="544"/>
    </row>
    <row r="1334" spans="5:8">
      <c r="E1334" s="583"/>
      <c r="F1334" s="544"/>
      <c r="G1334" s="544"/>
      <c r="H1334" s="544"/>
    </row>
    <row r="1335" spans="5:8">
      <c r="E1335" s="583"/>
      <c r="F1335" s="544"/>
      <c r="G1335" s="544"/>
      <c r="H1335" s="544"/>
    </row>
    <row r="1336" spans="5:8">
      <c r="E1336" s="583"/>
      <c r="F1336" s="544"/>
      <c r="G1336" s="544"/>
      <c r="H1336" s="544"/>
    </row>
    <row r="1337" spans="5:8">
      <c r="E1337" s="583"/>
      <c r="F1337" s="544"/>
      <c r="G1337" s="544"/>
      <c r="H1337" s="544"/>
    </row>
    <row r="1338" spans="5:8">
      <c r="E1338" s="583"/>
      <c r="F1338" s="544"/>
      <c r="G1338" s="544"/>
      <c r="H1338" s="544"/>
    </row>
    <row r="1339" spans="5:8">
      <c r="E1339" s="583"/>
      <c r="F1339" s="544"/>
      <c r="G1339" s="544"/>
      <c r="H1339" s="544"/>
    </row>
    <row r="1340" spans="5:8">
      <c r="E1340" s="583"/>
      <c r="F1340" s="544"/>
      <c r="G1340" s="544"/>
      <c r="H1340" s="544"/>
    </row>
    <row r="1341" spans="5:8">
      <c r="E1341" s="583"/>
      <c r="F1341" s="544"/>
      <c r="G1341" s="544"/>
      <c r="H1341" s="544"/>
    </row>
    <row r="1342" spans="5:8">
      <c r="E1342" s="583"/>
      <c r="F1342" s="544"/>
      <c r="G1342" s="544"/>
      <c r="H1342" s="544"/>
    </row>
    <row r="1343" spans="5:8">
      <c r="E1343" s="583"/>
      <c r="F1343" s="544"/>
      <c r="G1343" s="544"/>
      <c r="H1343" s="544"/>
    </row>
    <row r="1344" spans="5:8">
      <c r="E1344" s="583"/>
      <c r="F1344" s="544"/>
      <c r="G1344" s="544"/>
      <c r="H1344" s="544"/>
    </row>
    <row r="1345" spans="5:8">
      <c r="E1345" s="583"/>
      <c r="F1345" s="544"/>
      <c r="G1345" s="544"/>
      <c r="H1345" s="544"/>
    </row>
    <row r="1346" spans="5:8">
      <c r="E1346" s="583"/>
      <c r="F1346" s="544"/>
      <c r="G1346" s="544"/>
      <c r="H1346" s="544"/>
    </row>
    <row r="1347" spans="5:8">
      <c r="E1347" s="583"/>
      <c r="F1347" s="544"/>
      <c r="G1347" s="544"/>
      <c r="H1347" s="544"/>
    </row>
    <row r="1348" spans="5:8">
      <c r="E1348" s="583"/>
      <c r="F1348" s="544"/>
      <c r="G1348" s="544"/>
      <c r="H1348" s="544"/>
    </row>
    <row r="1349" spans="5:8">
      <c r="E1349" s="583"/>
      <c r="F1349" s="544"/>
      <c r="G1349" s="544"/>
      <c r="H1349" s="544"/>
    </row>
    <row r="1350" spans="5:8">
      <c r="E1350" s="583"/>
      <c r="F1350" s="544"/>
      <c r="G1350" s="544"/>
      <c r="H1350" s="544"/>
    </row>
    <row r="1351" spans="5:8">
      <c r="E1351" s="583"/>
      <c r="F1351" s="544"/>
      <c r="G1351" s="544"/>
      <c r="H1351" s="544"/>
    </row>
    <row r="1352" spans="5:8">
      <c r="E1352" s="583"/>
      <c r="F1352" s="544"/>
      <c r="G1352" s="544"/>
      <c r="H1352" s="544"/>
    </row>
    <row r="1353" spans="5:8">
      <c r="E1353" s="583"/>
      <c r="F1353" s="544"/>
      <c r="G1353" s="544"/>
      <c r="H1353" s="544"/>
    </row>
    <row r="1354" spans="5:8">
      <c r="E1354" s="583"/>
      <c r="F1354" s="544"/>
      <c r="G1354" s="544"/>
      <c r="H1354" s="544"/>
    </row>
    <row r="1355" spans="5:8">
      <c r="E1355" s="583"/>
      <c r="F1355" s="544"/>
      <c r="G1355" s="544"/>
      <c r="H1355" s="544"/>
    </row>
    <row r="1356" spans="5:8">
      <c r="E1356" s="583"/>
      <c r="F1356" s="544"/>
      <c r="G1356" s="544"/>
      <c r="H1356" s="544"/>
    </row>
    <row r="1357" spans="5:8">
      <c r="E1357" s="583"/>
      <c r="F1357" s="544"/>
      <c r="G1357" s="544"/>
      <c r="H1357" s="544"/>
    </row>
    <row r="1358" spans="5:8">
      <c r="E1358" s="583"/>
      <c r="F1358" s="544"/>
      <c r="G1358" s="544"/>
      <c r="H1358" s="544"/>
    </row>
    <row r="1359" spans="5:8">
      <c r="E1359" s="583"/>
      <c r="F1359" s="544"/>
      <c r="G1359" s="544"/>
      <c r="H1359" s="544"/>
    </row>
    <row r="1360" spans="5:8">
      <c r="E1360" s="583"/>
      <c r="F1360" s="544"/>
      <c r="G1360" s="544"/>
      <c r="H1360" s="544"/>
    </row>
    <row r="1361" spans="5:8">
      <c r="E1361" s="583"/>
      <c r="F1361" s="544"/>
      <c r="G1361" s="544"/>
      <c r="H1361" s="544"/>
    </row>
    <row r="1362" spans="5:8">
      <c r="E1362" s="583"/>
      <c r="F1362" s="544"/>
      <c r="G1362" s="544"/>
      <c r="H1362" s="544"/>
    </row>
    <row r="1363" spans="5:8">
      <c r="E1363" s="583"/>
      <c r="F1363" s="544"/>
      <c r="G1363" s="544"/>
      <c r="H1363" s="544"/>
    </row>
    <row r="1364" spans="5:8">
      <c r="E1364" s="583"/>
      <c r="F1364" s="544"/>
      <c r="G1364" s="544"/>
      <c r="H1364" s="544"/>
    </row>
    <row r="1365" spans="5:8">
      <c r="E1365" s="583"/>
      <c r="F1365" s="544"/>
      <c r="G1365" s="544"/>
      <c r="H1365" s="544"/>
    </row>
    <row r="1366" spans="5:8">
      <c r="E1366" s="583"/>
      <c r="F1366" s="544"/>
      <c r="G1366" s="544"/>
      <c r="H1366" s="544"/>
    </row>
    <row r="1367" spans="5:8">
      <c r="E1367" s="583"/>
      <c r="F1367" s="544"/>
      <c r="G1367" s="544"/>
      <c r="H1367" s="544"/>
    </row>
    <row r="1368" spans="5:8">
      <c r="E1368" s="583"/>
      <c r="F1368" s="544"/>
      <c r="G1368" s="544"/>
      <c r="H1368" s="544"/>
    </row>
    <row r="1369" spans="5:8">
      <c r="E1369" s="583"/>
      <c r="F1369" s="544"/>
      <c r="G1369" s="544"/>
      <c r="H1369" s="544"/>
    </row>
    <row r="1370" spans="5:8">
      <c r="E1370" s="583"/>
      <c r="F1370" s="544"/>
      <c r="G1370" s="544"/>
      <c r="H1370" s="544"/>
    </row>
    <row r="1371" spans="5:8">
      <c r="E1371" s="583"/>
      <c r="F1371" s="544"/>
      <c r="G1371" s="544"/>
      <c r="H1371" s="544"/>
    </row>
    <row r="1372" spans="5:8">
      <c r="E1372" s="583"/>
      <c r="F1372" s="544"/>
      <c r="G1372" s="544"/>
      <c r="H1372" s="544"/>
    </row>
    <row r="1373" spans="5:8">
      <c r="E1373" s="583"/>
      <c r="F1373" s="544"/>
      <c r="G1373" s="544"/>
      <c r="H1373" s="544"/>
    </row>
    <row r="1374" spans="5:8">
      <c r="E1374" s="583"/>
      <c r="F1374" s="544"/>
      <c r="G1374" s="544"/>
      <c r="H1374" s="544"/>
    </row>
    <row r="1375" spans="5:8">
      <c r="E1375" s="583"/>
      <c r="F1375" s="544"/>
      <c r="G1375" s="544"/>
      <c r="H1375" s="544"/>
    </row>
    <row r="1376" spans="5:8">
      <c r="E1376" s="583"/>
      <c r="F1376" s="544"/>
      <c r="G1376" s="544"/>
      <c r="H1376" s="544"/>
    </row>
    <row r="1377" spans="5:8">
      <c r="E1377" s="583"/>
      <c r="F1377" s="544"/>
      <c r="G1377" s="544"/>
      <c r="H1377" s="544"/>
    </row>
    <row r="1378" spans="5:8">
      <c r="E1378" s="583"/>
      <c r="F1378" s="544"/>
      <c r="G1378" s="544"/>
      <c r="H1378" s="544"/>
    </row>
    <row r="1379" spans="5:8">
      <c r="E1379" s="583"/>
      <c r="F1379" s="544"/>
      <c r="G1379" s="544"/>
      <c r="H1379" s="544"/>
    </row>
    <row r="1380" spans="5:8">
      <c r="E1380" s="583"/>
      <c r="F1380" s="544"/>
      <c r="G1380" s="544"/>
      <c r="H1380" s="544"/>
    </row>
    <row r="1381" spans="5:8">
      <c r="E1381" s="583"/>
      <c r="F1381" s="544"/>
      <c r="G1381" s="544"/>
      <c r="H1381" s="544"/>
    </row>
    <row r="1382" spans="5:8">
      <c r="E1382" s="583"/>
      <c r="F1382" s="544"/>
      <c r="G1382" s="544"/>
      <c r="H1382" s="544"/>
    </row>
    <row r="1383" spans="5:8">
      <c r="E1383" s="583"/>
      <c r="F1383" s="544"/>
      <c r="G1383" s="544"/>
      <c r="H1383" s="544"/>
    </row>
    <row r="1384" spans="5:8">
      <c r="E1384" s="583"/>
      <c r="F1384" s="544"/>
      <c r="G1384" s="544"/>
      <c r="H1384" s="544"/>
    </row>
    <row r="1385" spans="5:8">
      <c r="E1385" s="583"/>
      <c r="F1385" s="544"/>
      <c r="G1385" s="544"/>
      <c r="H1385" s="544"/>
    </row>
    <row r="1386" spans="5:8">
      <c r="E1386" s="583"/>
      <c r="F1386" s="544"/>
      <c r="G1386" s="544"/>
      <c r="H1386" s="544"/>
    </row>
    <row r="1387" spans="5:8">
      <c r="E1387" s="583"/>
      <c r="F1387" s="544"/>
      <c r="G1387" s="544"/>
      <c r="H1387" s="544"/>
    </row>
    <row r="1388" spans="5:8">
      <c r="E1388" s="583"/>
      <c r="F1388" s="544"/>
      <c r="G1388" s="544"/>
      <c r="H1388" s="544"/>
    </row>
    <row r="1389" spans="5:8">
      <c r="E1389" s="583"/>
      <c r="F1389" s="544"/>
      <c r="G1389" s="544"/>
      <c r="H1389" s="544"/>
    </row>
    <row r="1390" spans="5:8">
      <c r="E1390" s="583"/>
      <c r="F1390" s="544"/>
      <c r="G1390" s="544"/>
      <c r="H1390" s="544"/>
    </row>
    <row r="1391" spans="5:8">
      <c r="E1391" s="583"/>
      <c r="F1391" s="544"/>
      <c r="G1391" s="544"/>
      <c r="H1391" s="544"/>
    </row>
    <row r="1392" spans="5:8">
      <c r="E1392" s="583"/>
      <c r="F1392" s="544"/>
      <c r="G1392" s="544"/>
      <c r="H1392" s="544"/>
    </row>
    <row r="1393" spans="5:8">
      <c r="E1393" s="583"/>
      <c r="F1393" s="544"/>
      <c r="G1393" s="544"/>
      <c r="H1393" s="544"/>
    </row>
    <row r="1394" spans="5:8">
      <c r="E1394" s="583"/>
      <c r="F1394" s="544"/>
      <c r="G1394" s="544"/>
      <c r="H1394" s="544"/>
    </row>
    <row r="1395" spans="5:8">
      <c r="E1395" s="583"/>
      <c r="F1395" s="544"/>
      <c r="G1395" s="544"/>
      <c r="H1395" s="544"/>
    </row>
    <row r="1396" spans="5:8">
      <c r="E1396" s="583"/>
      <c r="F1396" s="544"/>
      <c r="G1396" s="544"/>
      <c r="H1396" s="544"/>
    </row>
    <row r="1397" spans="5:8">
      <c r="E1397" s="583"/>
      <c r="F1397" s="544"/>
      <c r="G1397" s="544"/>
      <c r="H1397" s="544"/>
    </row>
    <row r="1398" spans="5:8">
      <c r="E1398" s="583"/>
      <c r="F1398" s="544"/>
      <c r="G1398" s="544"/>
      <c r="H1398" s="544"/>
    </row>
    <row r="1399" spans="5:8">
      <c r="E1399" s="583"/>
      <c r="F1399" s="544"/>
      <c r="G1399" s="544"/>
      <c r="H1399" s="544"/>
    </row>
    <row r="1400" spans="5:8">
      <c r="E1400" s="583"/>
      <c r="F1400" s="544"/>
      <c r="G1400" s="544"/>
      <c r="H1400" s="544"/>
    </row>
    <row r="1401" spans="5:8">
      <c r="E1401" s="583"/>
      <c r="F1401" s="544"/>
      <c r="G1401" s="544"/>
      <c r="H1401" s="544"/>
    </row>
    <row r="1402" spans="5:8">
      <c r="E1402" s="583"/>
      <c r="F1402" s="544"/>
      <c r="G1402" s="544"/>
      <c r="H1402" s="544"/>
    </row>
    <row r="1403" spans="5:8">
      <c r="E1403" s="583"/>
      <c r="F1403" s="544"/>
      <c r="G1403" s="544"/>
      <c r="H1403" s="544"/>
    </row>
    <row r="1404" spans="5:8">
      <c r="E1404" s="583"/>
      <c r="F1404" s="544"/>
      <c r="G1404" s="544"/>
      <c r="H1404" s="544"/>
    </row>
    <row r="1405" spans="5:8">
      <c r="E1405" s="583"/>
      <c r="F1405" s="544"/>
      <c r="G1405" s="544"/>
      <c r="H1405" s="544"/>
    </row>
    <row r="1406" spans="5:8">
      <c r="E1406" s="583"/>
      <c r="F1406" s="544"/>
      <c r="G1406" s="544"/>
      <c r="H1406" s="544"/>
    </row>
    <row r="1407" spans="5:8">
      <c r="E1407" s="583"/>
      <c r="F1407" s="544"/>
      <c r="G1407" s="544"/>
      <c r="H1407" s="544"/>
    </row>
    <row r="1408" spans="5:8">
      <c r="E1408" s="583"/>
      <c r="F1408" s="544"/>
      <c r="G1408" s="544"/>
      <c r="H1408" s="544"/>
    </row>
    <row r="1409" spans="5:8">
      <c r="E1409" s="583"/>
      <c r="F1409" s="544"/>
      <c r="G1409" s="544"/>
      <c r="H1409" s="544"/>
    </row>
    <row r="1410" spans="5:8">
      <c r="E1410" s="583"/>
      <c r="F1410" s="544"/>
      <c r="G1410" s="544"/>
      <c r="H1410" s="544"/>
    </row>
    <row r="1411" spans="5:8">
      <c r="E1411" s="583"/>
      <c r="F1411" s="544"/>
      <c r="G1411" s="544"/>
      <c r="H1411" s="544"/>
    </row>
    <row r="1412" spans="5:8">
      <c r="E1412" s="583"/>
      <c r="F1412" s="544"/>
      <c r="G1412" s="544"/>
      <c r="H1412" s="544"/>
    </row>
    <row r="1413" spans="5:8">
      <c r="E1413" s="583"/>
      <c r="F1413" s="544"/>
      <c r="G1413" s="544"/>
      <c r="H1413" s="544"/>
    </row>
    <row r="1414" spans="5:8">
      <c r="E1414" s="583"/>
      <c r="F1414" s="544"/>
      <c r="G1414" s="544"/>
      <c r="H1414" s="544"/>
    </row>
    <row r="1415" spans="5:8">
      <c r="E1415" s="583"/>
      <c r="F1415" s="544"/>
      <c r="G1415" s="544"/>
      <c r="H1415" s="544"/>
    </row>
    <row r="1416" spans="5:8">
      <c r="E1416" s="583"/>
      <c r="F1416" s="544"/>
      <c r="G1416" s="544"/>
      <c r="H1416" s="544"/>
    </row>
    <row r="1417" spans="5:8">
      <c r="E1417" s="583"/>
      <c r="F1417" s="544"/>
      <c r="G1417" s="544"/>
      <c r="H1417" s="544"/>
    </row>
    <row r="1418" spans="5:8">
      <c r="E1418" s="583"/>
      <c r="F1418" s="544"/>
      <c r="G1418" s="544"/>
      <c r="H1418" s="544"/>
    </row>
    <row r="1419" spans="5:8">
      <c r="E1419" s="583"/>
      <c r="F1419" s="544"/>
      <c r="G1419" s="544"/>
      <c r="H1419" s="544"/>
    </row>
    <row r="1420" spans="5:8">
      <c r="E1420" s="583"/>
      <c r="F1420" s="544"/>
      <c r="G1420" s="544"/>
      <c r="H1420" s="544"/>
    </row>
    <row r="1421" spans="5:8">
      <c r="E1421" s="583"/>
      <c r="F1421" s="544"/>
      <c r="G1421" s="544"/>
      <c r="H1421" s="544"/>
    </row>
    <row r="1422" spans="5:8">
      <c r="E1422" s="583"/>
      <c r="F1422" s="544"/>
      <c r="G1422" s="544"/>
      <c r="H1422" s="544"/>
    </row>
    <row r="1423" spans="5:8">
      <c r="E1423" s="583"/>
      <c r="F1423" s="544"/>
      <c r="G1423" s="544"/>
      <c r="H1423" s="544"/>
    </row>
    <row r="1424" spans="5:8">
      <c r="E1424" s="583"/>
      <c r="F1424" s="544"/>
      <c r="G1424" s="544"/>
      <c r="H1424" s="544"/>
    </row>
    <row r="1425" spans="5:8">
      <c r="E1425" s="583"/>
      <c r="F1425" s="544"/>
      <c r="G1425" s="544"/>
      <c r="H1425" s="544"/>
    </row>
    <row r="1426" spans="5:8">
      <c r="E1426" s="583"/>
      <c r="F1426" s="544"/>
      <c r="G1426" s="544"/>
      <c r="H1426" s="544"/>
    </row>
    <row r="1427" spans="5:8">
      <c r="E1427" s="583"/>
      <c r="F1427" s="544"/>
      <c r="G1427" s="544"/>
      <c r="H1427" s="544"/>
    </row>
    <row r="1428" spans="5:8">
      <c r="E1428" s="583"/>
      <c r="F1428" s="544"/>
      <c r="G1428" s="544"/>
      <c r="H1428" s="544"/>
    </row>
    <row r="1429" spans="5:8">
      <c r="E1429" s="583"/>
      <c r="F1429" s="544"/>
      <c r="G1429" s="544"/>
      <c r="H1429" s="544"/>
    </row>
    <row r="1430" spans="5:8">
      <c r="E1430" s="583"/>
      <c r="F1430" s="544"/>
      <c r="G1430" s="544"/>
      <c r="H1430" s="544"/>
    </row>
    <row r="1431" spans="5:8">
      <c r="E1431" s="583"/>
      <c r="F1431" s="544"/>
      <c r="G1431" s="544"/>
      <c r="H1431" s="544"/>
    </row>
    <row r="1432" spans="5:8">
      <c r="E1432" s="583"/>
      <c r="F1432" s="544"/>
      <c r="G1432" s="544"/>
      <c r="H1432" s="544"/>
    </row>
    <row r="1433" spans="5:8">
      <c r="E1433" s="583"/>
      <c r="F1433" s="544"/>
      <c r="G1433" s="544"/>
      <c r="H1433" s="544"/>
    </row>
    <row r="1434" spans="5:8">
      <c r="E1434" s="583"/>
      <c r="F1434" s="544"/>
      <c r="G1434" s="544"/>
      <c r="H1434" s="544"/>
    </row>
    <row r="1435" spans="5:8">
      <c r="E1435" s="583"/>
      <c r="F1435" s="544"/>
      <c r="G1435" s="544"/>
      <c r="H1435" s="544"/>
    </row>
    <row r="1436" spans="5:8">
      <c r="E1436" s="583"/>
      <c r="F1436" s="544"/>
      <c r="G1436" s="544"/>
      <c r="H1436" s="544"/>
    </row>
    <row r="1437" spans="5:8">
      <c r="E1437" s="583"/>
      <c r="F1437" s="544"/>
      <c r="G1437" s="544"/>
      <c r="H1437" s="544"/>
    </row>
    <row r="1438" spans="5:8">
      <c r="E1438" s="583"/>
      <c r="F1438" s="544"/>
      <c r="G1438" s="544"/>
      <c r="H1438" s="544"/>
    </row>
    <row r="1439" spans="5:8">
      <c r="E1439" s="583"/>
      <c r="F1439" s="544"/>
      <c r="G1439" s="544"/>
      <c r="H1439" s="544"/>
    </row>
    <row r="1440" spans="5:8">
      <c r="E1440" s="583"/>
      <c r="F1440" s="544"/>
      <c r="G1440" s="544"/>
      <c r="H1440" s="544"/>
    </row>
    <row r="1441" spans="5:8">
      <c r="E1441" s="583"/>
      <c r="F1441" s="544"/>
      <c r="G1441" s="544"/>
      <c r="H1441" s="544"/>
    </row>
    <row r="1442" spans="5:8">
      <c r="E1442" s="583"/>
      <c r="F1442" s="544"/>
      <c r="G1442" s="544"/>
      <c r="H1442" s="544"/>
    </row>
    <row r="1443" spans="5:8">
      <c r="E1443" s="583"/>
      <c r="F1443" s="544"/>
      <c r="G1443" s="544"/>
      <c r="H1443" s="544"/>
    </row>
    <row r="1444" spans="5:8">
      <c r="E1444" s="583"/>
      <c r="F1444" s="544"/>
      <c r="G1444" s="544"/>
      <c r="H1444" s="544"/>
    </row>
    <row r="1445" spans="5:8">
      <c r="E1445" s="583"/>
      <c r="F1445" s="544"/>
      <c r="G1445" s="544"/>
      <c r="H1445" s="544"/>
    </row>
    <row r="1446" spans="5:8">
      <c r="E1446" s="583"/>
      <c r="F1446" s="544"/>
      <c r="G1446" s="544"/>
      <c r="H1446" s="544"/>
    </row>
    <row r="1447" spans="5:8">
      <c r="E1447" s="583"/>
      <c r="F1447" s="544"/>
      <c r="G1447" s="544"/>
      <c r="H1447" s="544"/>
    </row>
    <row r="1448" spans="5:8">
      <c r="E1448" s="583"/>
      <c r="F1448" s="544"/>
      <c r="G1448" s="544"/>
      <c r="H1448" s="544"/>
    </row>
    <row r="1449" spans="5:8">
      <c r="E1449" s="583"/>
      <c r="F1449" s="544"/>
      <c r="G1449" s="544"/>
      <c r="H1449" s="544"/>
    </row>
    <row r="1450" spans="5:8">
      <c r="E1450" s="583"/>
      <c r="F1450" s="544"/>
      <c r="G1450" s="544"/>
      <c r="H1450" s="544"/>
    </row>
    <row r="1451" spans="5:8">
      <c r="E1451" s="583"/>
      <c r="F1451" s="544"/>
      <c r="G1451" s="544"/>
      <c r="H1451" s="544"/>
    </row>
    <row r="1452" spans="5:8">
      <c r="E1452" s="583"/>
      <c r="F1452" s="544"/>
      <c r="G1452" s="544"/>
      <c r="H1452" s="544"/>
    </row>
    <row r="1453" spans="5:8">
      <c r="E1453" s="583"/>
      <c r="F1453" s="544"/>
      <c r="G1453" s="544"/>
      <c r="H1453" s="544"/>
    </row>
    <row r="1454" spans="5:8">
      <c r="E1454" s="583"/>
      <c r="F1454" s="544"/>
      <c r="G1454" s="544"/>
      <c r="H1454" s="544"/>
    </row>
    <row r="1455" spans="5:8">
      <c r="E1455" s="583"/>
      <c r="F1455" s="544"/>
      <c r="G1455" s="544"/>
      <c r="H1455" s="544"/>
    </row>
    <row r="1456" spans="5:8">
      <c r="E1456" s="583"/>
      <c r="F1456" s="544"/>
      <c r="G1456" s="544"/>
      <c r="H1456" s="544"/>
    </row>
    <row r="1457" spans="5:8">
      <c r="E1457" s="583"/>
      <c r="F1457" s="544"/>
      <c r="G1457" s="544"/>
      <c r="H1457" s="544"/>
    </row>
    <row r="1458" spans="5:8">
      <c r="E1458" s="583"/>
      <c r="F1458" s="544"/>
      <c r="G1458" s="544"/>
      <c r="H1458" s="544"/>
    </row>
    <row r="1459" spans="5:8">
      <c r="E1459" s="583"/>
      <c r="F1459" s="544"/>
      <c r="G1459" s="544"/>
      <c r="H1459" s="544"/>
    </row>
    <row r="1460" spans="5:8">
      <c r="E1460" s="583"/>
      <c r="F1460" s="544"/>
      <c r="G1460" s="544"/>
      <c r="H1460" s="544"/>
    </row>
    <row r="1461" spans="5:8">
      <c r="E1461" s="583"/>
      <c r="F1461" s="544"/>
      <c r="G1461" s="544"/>
      <c r="H1461" s="544"/>
    </row>
    <row r="1462" spans="5:8">
      <c r="E1462" s="583"/>
      <c r="F1462" s="544"/>
      <c r="G1462" s="544"/>
      <c r="H1462" s="544"/>
    </row>
    <row r="1463" spans="5:8">
      <c r="E1463" s="583"/>
      <c r="F1463" s="544"/>
      <c r="G1463" s="544"/>
      <c r="H1463" s="544"/>
    </row>
    <row r="1464" spans="5:8">
      <c r="E1464" s="583"/>
      <c r="F1464" s="544"/>
      <c r="G1464" s="544"/>
      <c r="H1464" s="544"/>
    </row>
    <row r="1465" spans="5:8">
      <c r="E1465" s="583"/>
      <c r="F1465" s="544"/>
      <c r="G1465" s="544"/>
      <c r="H1465" s="544"/>
    </row>
    <row r="1466" spans="5:8">
      <c r="E1466" s="583"/>
      <c r="F1466" s="544"/>
      <c r="G1466" s="544"/>
      <c r="H1466" s="544"/>
    </row>
    <row r="1467" spans="5:8">
      <c r="E1467" s="583"/>
      <c r="F1467" s="544"/>
      <c r="G1467" s="544"/>
      <c r="H1467" s="544"/>
    </row>
    <row r="1468" spans="5:8">
      <c r="E1468" s="583"/>
      <c r="F1468" s="544"/>
      <c r="G1468" s="544"/>
      <c r="H1468" s="544"/>
    </row>
    <row r="1469" spans="5:8">
      <c r="E1469" s="583"/>
      <c r="F1469" s="544"/>
      <c r="G1469" s="544"/>
      <c r="H1469" s="544"/>
    </row>
    <row r="1470" spans="5:8">
      <c r="E1470" s="583"/>
      <c r="F1470" s="544"/>
      <c r="G1470" s="544"/>
      <c r="H1470" s="544"/>
    </row>
    <row r="1471" spans="5:8">
      <c r="E1471" s="583"/>
      <c r="F1471" s="544"/>
      <c r="G1471" s="544"/>
      <c r="H1471" s="544"/>
    </row>
    <row r="1472" spans="5:8">
      <c r="E1472" s="583"/>
      <c r="F1472" s="544"/>
      <c r="G1472" s="544"/>
      <c r="H1472" s="544"/>
    </row>
    <row r="1473" spans="5:8">
      <c r="E1473" s="583"/>
      <c r="F1473" s="544"/>
      <c r="G1473" s="544"/>
      <c r="H1473" s="544"/>
    </row>
    <row r="1474" spans="5:8">
      <c r="E1474" s="583"/>
      <c r="F1474" s="544"/>
      <c r="G1474" s="544"/>
      <c r="H1474" s="544"/>
    </row>
    <row r="1475" spans="5:8">
      <c r="E1475" s="583"/>
      <c r="F1475" s="544"/>
      <c r="G1475" s="544"/>
      <c r="H1475" s="544"/>
    </row>
    <row r="1476" spans="5:8">
      <c r="E1476" s="583"/>
      <c r="F1476" s="544"/>
      <c r="G1476" s="544"/>
      <c r="H1476" s="544"/>
    </row>
    <row r="1477" spans="5:8">
      <c r="E1477" s="583"/>
      <c r="F1477" s="544"/>
      <c r="G1477" s="544"/>
      <c r="H1477" s="544"/>
    </row>
    <row r="1478" spans="5:8">
      <c r="E1478" s="583"/>
      <c r="F1478" s="544"/>
      <c r="G1478" s="544"/>
      <c r="H1478" s="544"/>
    </row>
    <row r="1479" spans="5:8">
      <c r="E1479" s="583"/>
      <c r="F1479" s="544"/>
      <c r="G1479" s="544"/>
      <c r="H1479" s="544"/>
    </row>
    <row r="1480" spans="5:8">
      <c r="E1480" s="583"/>
      <c r="F1480" s="544"/>
      <c r="G1480" s="544"/>
      <c r="H1480" s="544"/>
    </row>
    <row r="1481" spans="5:8">
      <c r="E1481" s="583"/>
      <c r="F1481" s="544"/>
      <c r="G1481" s="544"/>
      <c r="H1481" s="544"/>
    </row>
    <row r="1482" spans="5:8">
      <c r="E1482" s="583"/>
      <c r="F1482" s="544"/>
      <c r="G1482" s="544"/>
      <c r="H1482" s="544"/>
    </row>
    <row r="1483" spans="5:8">
      <c r="E1483" s="583"/>
      <c r="F1483" s="544"/>
      <c r="G1483" s="544"/>
      <c r="H1483" s="544"/>
    </row>
    <row r="1484" spans="5:8">
      <c r="E1484" s="583"/>
      <c r="F1484" s="544"/>
      <c r="G1484" s="544"/>
      <c r="H1484" s="544"/>
    </row>
    <row r="1485" spans="5:8">
      <c r="E1485" s="583"/>
      <c r="F1485" s="544"/>
      <c r="G1485" s="544"/>
      <c r="H1485" s="544"/>
    </row>
    <row r="1486" spans="5:8">
      <c r="E1486" s="583"/>
      <c r="F1486" s="544"/>
      <c r="G1486" s="544"/>
      <c r="H1486" s="544"/>
    </row>
    <row r="1487" spans="5:8">
      <c r="E1487" s="583"/>
      <c r="F1487" s="544"/>
      <c r="G1487" s="544"/>
      <c r="H1487" s="544"/>
    </row>
    <row r="1488" spans="5:8">
      <c r="E1488" s="583"/>
      <c r="F1488" s="544"/>
      <c r="G1488" s="544"/>
      <c r="H1488" s="544"/>
    </row>
    <row r="1489" spans="5:8">
      <c r="E1489" s="583"/>
      <c r="F1489" s="544"/>
      <c r="G1489" s="544"/>
      <c r="H1489" s="544"/>
    </row>
    <row r="1490" spans="5:8">
      <c r="E1490" s="583"/>
      <c r="F1490" s="544"/>
      <c r="G1490" s="544"/>
      <c r="H1490" s="544"/>
    </row>
    <row r="1491" spans="5:8">
      <c r="E1491" s="583"/>
      <c r="F1491" s="544"/>
      <c r="G1491" s="544"/>
      <c r="H1491" s="544"/>
    </row>
    <row r="1492" spans="5:8">
      <c r="E1492" s="583"/>
      <c r="F1492" s="544"/>
      <c r="G1492" s="544"/>
      <c r="H1492" s="544"/>
    </row>
    <row r="1493" spans="5:8">
      <c r="E1493" s="583"/>
      <c r="F1493" s="544"/>
      <c r="G1493" s="544"/>
      <c r="H1493" s="544"/>
    </row>
    <row r="1494" spans="5:8">
      <c r="E1494" s="583"/>
      <c r="F1494" s="544"/>
      <c r="G1494" s="544"/>
      <c r="H1494" s="544"/>
    </row>
    <row r="1495" spans="5:8">
      <c r="E1495" s="583"/>
      <c r="F1495" s="544"/>
      <c r="G1495" s="544"/>
      <c r="H1495" s="544"/>
    </row>
    <row r="1496" spans="5:8">
      <c r="E1496" s="583"/>
      <c r="F1496" s="544"/>
      <c r="G1496" s="544"/>
      <c r="H1496" s="544"/>
    </row>
    <row r="1497" spans="5:8">
      <c r="E1497" s="583"/>
      <c r="F1497" s="544"/>
      <c r="G1497" s="544"/>
      <c r="H1497" s="544"/>
    </row>
    <row r="1498" spans="5:8">
      <c r="E1498" s="583"/>
      <c r="F1498" s="544"/>
      <c r="G1498" s="544"/>
      <c r="H1498" s="544"/>
    </row>
    <row r="1499" spans="5:8">
      <c r="E1499" s="583"/>
      <c r="F1499" s="544"/>
      <c r="G1499" s="544"/>
      <c r="H1499" s="544"/>
    </row>
    <row r="1500" spans="5:8">
      <c r="E1500" s="583"/>
      <c r="F1500" s="544"/>
      <c r="G1500" s="544"/>
      <c r="H1500" s="544"/>
    </row>
    <row r="1501" spans="5:8">
      <c r="E1501" s="583"/>
      <c r="F1501" s="544"/>
      <c r="G1501" s="544"/>
      <c r="H1501" s="544"/>
    </row>
    <row r="1502" spans="5:8">
      <c r="E1502" s="583"/>
      <c r="F1502" s="544"/>
      <c r="G1502" s="544"/>
      <c r="H1502" s="544"/>
    </row>
    <row r="1503" spans="5:8">
      <c r="E1503" s="583"/>
      <c r="F1503" s="544"/>
      <c r="G1503" s="544"/>
      <c r="H1503" s="544"/>
    </row>
    <row r="1504" spans="5:8">
      <c r="E1504" s="583"/>
      <c r="F1504" s="544"/>
      <c r="G1504" s="544"/>
      <c r="H1504" s="544"/>
    </row>
    <row r="1505" spans="5:8">
      <c r="E1505" s="583"/>
      <c r="F1505" s="544"/>
      <c r="G1505" s="544"/>
      <c r="H1505" s="544"/>
    </row>
    <row r="1506" spans="5:8">
      <c r="E1506" s="583"/>
      <c r="F1506" s="544"/>
      <c r="G1506" s="544"/>
      <c r="H1506" s="544"/>
    </row>
    <row r="1507" spans="5:8">
      <c r="E1507" s="583"/>
      <c r="F1507" s="544"/>
      <c r="G1507" s="544"/>
      <c r="H1507" s="544"/>
    </row>
    <row r="1508" spans="5:8">
      <c r="E1508" s="583"/>
      <c r="F1508" s="544"/>
      <c r="G1508" s="544"/>
      <c r="H1508" s="544"/>
    </row>
    <row r="1509" spans="5:8">
      <c r="E1509" s="583"/>
      <c r="F1509" s="544"/>
      <c r="G1509" s="544"/>
      <c r="H1509" s="544"/>
    </row>
    <row r="1510" spans="5:8">
      <c r="E1510" s="583"/>
      <c r="F1510" s="544"/>
      <c r="G1510" s="544"/>
      <c r="H1510" s="544"/>
    </row>
    <row r="1511" spans="5:8">
      <c r="E1511" s="583"/>
      <c r="F1511" s="544"/>
      <c r="G1511" s="544"/>
      <c r="H1511" s="544"/>
    </row>
    <row r="1512" spans="5:8">
      <c r="E1512" s="583"/>
      <c r="F1512" s="544"/>
      <c r="G1512" s="544"/>
      <c r="H1512" s="544"/>
    </row>
    <row r="1513" spans="5:8">
      <c r="E1513" s="583"/>
      <c r="F1513" s="544"/>
      <c r="G1513" s="544"/>
      <c r="H1513" s="544"/>
    </row>
    <row r="1514" spans="5:8">
      <c r="E1514" s="583"/>
      <c r="F1514" s="544"/>
      <c r="G1514" s="544"/>
      <c r="H1514" s="544"/>
    </row>
    <row r="1515" spans="5:8">
      <c r="E1515" s="583"/>
      <c r="F1515" s="544"/>
      <c r="G1515" s="544"/>
      <c r="H1515" s="544"/>
    </row>
    <row r="1516" spans="5:8">
      <c r="E1516" s="583"/>
      <c r="F1516" s="544"/>
      <c r="G1516" s="544"/>
      <c r="H1516" s="544"/>
    </row>
    <row r="1517" spans="5:8">
      <c r="E1517" s="583"/>
      <c r="F1517" s="544"/>
      <c r="G1517" s="544"/>
      <c r="H1517" s="544"/>
    </row>
    <row r="1518" spans="5:8">
      <c r="E1518" s="583"/>
      <c r="F1518" s="544"/>
      <c r="G1518" s="544"/>
      <c r="H1518" s="544"/>
    </row>
    <row r="1519" spans="5:8">
      <c r="E1519" s="583"/>
      <c r="F1519" s="544"/>
      <c r="G1519" s="544"/>
      <c r="H1519" s="544"/>
    </row>
    <row r="1520" spans="5:8">
      <c r="E1520" s="583"/>
      <c r="F1520" s="544"/>
      <c r="G1520" s="544"/>
      <c r="H1520" s="544"/>
    </row>
    <row r="1521" spans="5:8">
      <c r="E1521" s="583"/>
      <c r="F1521" s="544"/>
      <c r="G1521" s="544"/>
      <c r="H1521" s="544"/>
    </row>
    <row r="1522" spans="5:8">
      <c r="E1522" s="583"/>
      <c r="F1522" s="544"/>
      <c r="G1522" s="544"/>
      <c r="H1522" s="544"/>
    </row>
    <row r="1523" spans="5:8">
      <c r="E1523" s="583"/>
      <c r="F1523" s="544"/>
      <c r="G1523" s="544"/>
      <c r="H1523" s="544"/>
    </row>
    <row r="1524" spans="5:8">
      <c r="E1524" s="583"/>
      <c r="F1524" s="544"/>
      <c r="G1524" s="544"/>
      <c r="H1524" s="544"/>
    </row>
    <row r="1525" spans="5:8">
      <c r="E1525" s="583"/>
      <c r="F1525" s="544"/>
      <c r="G1525" s="544"/>
      <c r="H1525" s="544"/>
    </row>
    <row r="1526" spans="5:8">
      <c r="E1526" s="583"/>
      <c r="F1526" s="544"/>
      <c r="G1526" s="544"/>
      <c r="H1526" s="544"/>
    </row>
    <row r="1527" spans="5:8">
      <c r="E1527" s="583"/>
      <c r="F1527" s="544"/>
      <c r="G1527" s="544"/>
      <c r="H1527" s="544"/>
    </row>
    <row r="1528" spans="5:8">
      <c r="E1528" s="583"/>
      <c r="F1528" s="544"/>
      <c r="G1528" s="544"/>
      <c r="H1528" s="544"/>
    </row>
    <row r="1529" spans="5:8">
      <c r="E1529" s="583"/>
      <c r="F1529" s="544"/>
      <c r="G1529" s="544"/>
      <c r="H1529" s="544"/>
    </row>
    <row r="1530" spans="5:8">
      <c r="E1530" s="583"/>
      <c r="F1530" s="544"/>
      <c r="G1530" s="544"/>
      <c r="H1530" s="544"/>
    </row>
    <row r="1531" spans="5:8">
      <c r="E1531" s="583"/>
      <c r="F1531" s="544"/>
      <c r="G1531" s="544"/>
      <c r="H1531" s="544"/>
    </row>
    <row r="1532" spans="5:8">
      <c r="E1532" s="583"/>
      <c r="F1532" s="544"/>
      <c r="G1532" s="544"/>
      <c r="H1532" s="544"/>
    </row>
    <row r="1533" spans="5:8">
      <c r="E1533" s="583"/>
      <c r="F1533" s="544"/>
      <c r="G1533" s="544"/>
      <c r="H1533" s="544"/>
    </row>
    <row r="1534" spans="5:8">
      <c r="E1534" s="583"/>
      <c r="F1534" s="544"/>
      <c r="G1534" s="544"/>
      <c r="H1534" s="544"/>
    </row>
    <row r="1535" spans="5:8">
      <c r="E1535" s="583"/>
      <c r="F1535" s="544"/>
      <c r="G1535" s="544"/>
      <c r="H1535" s="544"/>
    </row>
    <row r="1536" spans="5:8">
      <c r="E1536" s="583"/>
      <c r="F1536" s="544"/>
      <c r="G1536" s="544"/>
      <c r="H1536" s="544"/>
    </row>
    <row r="1537" spans="5:8">
      <c r="E1537" s="583"/>
      <c r="F1537" s="544"/>
      <c r="G1537" s="544"/>
      <c r="H1537" s="544"/>
    </row>
    <row r="1538" spans="5:8">
      <c r="E1538" s="583"/>
      <c r="F1538" s="544"/>
      <c r="G1538" s="544"/>
      <c r="H1538" s="544"/>
    </row>
    <row r="1539" spans="5:8">
      <c r="E1539" s="583"/>
      <c r="F1539" s="544"/>
      <c r="G1539" s="544"/>
      <c r="H1539" s="544"/>
    </row>
    <row r="1540" spans="5:8">
      <c r="E1540" s="583"/>
      <c r="F1540" s="544"/>
      <c r="G1540" s="544"/>
      <c r="H1540" s="544"/>
    </row>
    <row r="1541" spans="5:8">
      <c r="E1541" s="583"/>
      <c r="F1541" s="544"/>
      <c r="G1541" s="544"/>
      <c r="H1541" s="544"/>
    </row>
    <row r="1542" spans="5:8">
      <c r="E1542" s="583"/>
      <c r="F1542" s="544"/>
      <c r="G1542" s="544"/>
      <c r="H1542" s="544"/>
    </row>
    <row r="1543" spans="5:8">
      <c r="E1543" s="583"/>
      <c r="F1543" s="544"/>
      <c r="G1543" s="544"/>
      <c r="H1543" s="544"/>
    </row>
    <row r="1544" spans="5:8">
      <c r="E1544" s="583"/>
      <c r="F1544" s="544"/>
      <c r="G1544" s="544"/>
      <c r="H1544" s="544"/>
    </row>
    <row r="1545" spans="5:8">
      <c r="E1545" s="583"/>
      <c r="F1545" s="544"/>
      <c r="G1545" s="544"/>
      <c r="H1545" s="544"/>
    </row>
    <row r="1546" spans="5:8">
      <c r="E1546" s="583"/>
      <c r="F1546" s="544"/>
      <c r="G1546" s="544"/>
      <c r="H1546" s="544"/>
    </row>
    <row r="1547" spans="5:8">
      <c r="E1547" s="583"/>
      <c r="F1547" s="544"/>
      <c r="G1547" s="544"/>
      <c r="H1547" s="544"/>
    </row>
    <row r="1548" spans="5:8">
      <c r="E1548" s="583"/>
      <c r="F1548" s="544"/>
      <c r="G1548" s="544"/>
      <c r="H1548" s="544"/>
    </row>
    <row r="1549" spans="5:8">
      <c r="E1549" s="583"/>
      <c r="F1549" s="544"/>
      <c r="G1549" s="544"/>
      <c r="H1549" s="544"/>
    </row>
    <row r="1550" spans="5:8">
      <c r="E1550" s="583"/>
      <c r="F1550" s="544"/>
      <c r="G1550" s="544"/>
      <c r="H1550" s="544"/>
    </row>
    <row r="1551" spans="5:8">
      <c r="E1551" s="583"/>
      <c r="F1551" s="544"/>
      <c r="G1551" s="544"/>
      <c r="H1551" s="544"/>
    </row>
    <row r="1552" spans="5:8">
      <c r="E1552" s="583"/>
      <c r="F1552" s="544"/>
      <c r="G1552" s="544"/>
      <c r="H1552" s="544"/>
    </row>
    <row r="1553" spans="5:8">
      <c r="E1553" s="583"/>
      <c r="F1553" s="544"/>
      <c r="G1553" s="544"/>
      <c r="H1553" s="544"/>
    </row>
    <row r="1554" spans="5:8">
      <c r="E1554" s="583"/>
      <c r="F1554" s="544"/>
      <c r="G1554" s="544"/>
      <c r="H1554" s="544"/>
    </row>
    <row r="1555" spans="5:8">
      <c r="E1555" s="583"/>
      <c r="F1555" s="544"/>
      <c r="G1555" s="544"/>
      <c r="H1555" s="544"/>
    </row>
    <row r="1556" spans="5:8">
      <c r="E1556" s="583"/>
      <c r="F1556" s="544"/>
      <c r="G1556" s="544"/>
      <c r="H1556" s="544"/>
    </row>
    <row r="1557" spans="5:8">
      <c r="E1557" s="583"/>
      <c r="F1557" s="544"/>
      <c r="G1557" s="544"/>
      <c r="H1557" s="544"/>
    </row>
    <row r="1558" spans="5:8">
      <c r="E1558" s="583"/>
      <c r="F1558" s="544"/>
      <c r="G1558" s="544"/>
      <c r="H1558" s="544"/>
    </row>
    <row r="1559" spans="5:8">
      <c r="E1559" s="583"/>
      <c r="F1559" s="544"/>
      <c r="G1559" s="544"/>
      <c r="H1559" s="544"/>
    </row>
    <row r="1560" spans="5:8">
      <c r="E1560" s="583"/>
      <c r="F1560" s="544"/>
      <c r="G1560" s="544"/>
      <c r="H1560" s="544"/>
    </row>
    <row r="1561" spans="5:8">
      <c r="E1561" s="583"/>
      <c r="F1561" s="544"/>
      <c r="G1561" s="544"/>
      <c r="H1561" s="544"/>
    </row>
    <row r="1562" spans="5:8">
      <c r="E1562" s="583"/>
      <c r="F1562" s="544"/>
      <c r="G1562" s="544"/>
      <c r="H1562" s="544"/>
    </row>
    <row r="1563" spans="5:8">
      <c r="E1563" s="583"/>
      <c r="F1563" s="544"/>
      <c r="G1563" s="544"/>
      <c r="H1563" s="544"/>
    </row>
    <row r="1564" spans="5:8">
      <c r="E1564" s="583"/>
      <c r="F1564" s="544"/>
      <c r="G1564" s="544"/>
      <c r="H1564" s="544"/>
    </row>
    <row r="1565" spans="5:8">
      <c r="E1565" s="583"/>
      <c r="F1565" s="544"/>
      <c r="G1565" s="544"/>
      <c r="H1565" s="544"/>
    </row>
    <row r="1566" spans="5:8">
      <c r="E1566" s="583"/>
      <c r="F1566" s="544"/>
      <c r="G1566" s="544"/>
      <c r="H1566" s="544"/>
    </row>
    <row r="1567" spans="5:8">
      <c r="E1567" s="583"/>
      <c r="F1567" s="544"/>
      <c r="G1567" s="544"/>
      <c r="H1567" s="544"/>
    </row>
    <row r="1568" spans="5:8">
      <c r="E1568" s="583"/>
      <c r="F1568" s="544"/>
      <c r="G1568" s="544"/>
      <c r="H1568" s="544"/>
    </row>
    <row r="1569" spans="5:8">
      <c r="E1569" s="583"/>
      <c r="F1569" s="544"/>
      <c r="G1569" s="544"/>
      <c r="H1569" s="544"/>
    </row>
    <row r="1570" spans="5:8">
      <c r="E1570" s="583"/>
      <c r="F1570" s="544"/>
      <c r="G1570" s="544"/>
      <c r="H1570" s="544"/>
    </row>
    <row r="1571" spans="5:8">
      <c r="E1571" s="583"/>
      <c r="F1571" s="544"/>
      <c r="G1571" s="544"/>
      <c r="H1571" s="544"/>
    </row>
    <row r="1572" spans="5:8">
      <c r="E1572" s="583"/>
      <c r="F1572" s="544"/>
      <c r="G1572" s="544"/>
      <c r="H1572" s="544"/>
    </row>
    <row r="1573" spans="5:8">
      <c r="E1573" s="583"/>
      <c r="F1573" s="544"/>
      <c r="G1573" s="544"/>
      <c r="H1573" s="544"/>
    </row>
    <row r="1574" spans="5:8">
      <c r="E1574" s="583"/>
      <c r="F1574" s="544"/>
      <c r="G1574" s="544"/>
      <c r="H1574" s="544"/>
    </row>
    <row r="1575" spans="5:8">
      <c r="E1575" s="583"/>
      <c r="F1575" s="544"/>
      <c r="G1575" s="544"/>
      <c r="H1575" s="544"/>
    </row>
    <row r="1576" spans="5:8">
      <c r="E1576" s="583"/>
      <c r="F1576" s="544"/>
      <c r="G1576" s="544"/>
      <c r="H1576" s="544"/>
    </row>
    <row r="1577" spans="5:8">
      <c r="E1577" s="583"/>
      <c r="F1577" s="544"/>
      <c r="G1577" s="544"/>
      <c r="H1577" s="544"/>
    </row>
    <row r="1578" spans="5:8">
      <c r="E1578" s="583"/>
      <c r="F1578" s="544"/>
      <c r="G1578" s="544"/>
      <c r="H1578" s="544"/>
    </row>
    <row r="1579" spans="5:8">
      <c r="E1579" s="583"/>
      <c r="F1579" s="544"/>
      <c r="G1579" s="544"/>
      <c r="H1579" s="544"/>
    </row>
    <row r="1580" spans="5:8">
      <c r="E1580" s="583"/>
      <c r="F1580" s="544"/>
      <c r="G1580" s="544"/>
      <c r="H1580" s="544"/>
    </row>
    <row r="1581" spans="5:8">
      <c r="E1581" s="583"/>
      <c r="F1581" s="544"/>
      <c r="G1581" s="544"/>
      <c r="H1581" s="544"/>
    </row>
    <row r="1582" spans="5:8">
      <c r="E1582" s="583"/>
      <c r="F1582" s="544"/>
      <c r="G1582" s="544"/>
      <c r="H1582" s="544"/>
    </row>
    <row r="1583" spans="5:8">
      <c r="E1583" s="583"/>
      <c r="F1583" s="544"/>
      <c r="G1583" s="544"/>
      <c r="H1583" s="544"/>
    </row>
    <row r="1584" spans="5:8">
      <c r="E1584" s="583"/>
      <c r="F1584" s="544"/>
      <c r="G1584" s="544"/>
      <c r="H1584" s="544"/>
    </row>
    <row r="1585" spans="5:8">
      <c r="E1585" s="583"/>
      <c r="F1585" s="544"/>
      <c r="G1585" s="544"/>
      <c r="H1585" s="544"/>
    </row>
    <row r="1586" spans="5:8">
      <c r="E1586" s="583"/>
      <c r="F1586" s="544"/>
      <c r="G1586" s="544"/>
      <c r="H1586" s="544"/>
    </row>
    <row r="1587" spans="5:8">
      <c r="E1587" s="583"/>
      <c r="F1587" s="544"/>
      <c r="G1587" s="544"/>
      <c r="H1587" s="544"/>
    </row>
    <row r="1588" spans="5:8">
      <c r="E1588" s="583"/>
      <c r="F1588" s="544"/>
      <c r="G1588" s="544"/>
      <c r="H1588" s="544"/>
    </row>
    <row r="1589" spans="5:8">
      <c r="E1589" s="583"/>
      <c r="F1589" s="544"/>
      <c r="G1589" s="544"/>
      <c r="H1589" s="544"/>
    </row>
    <row r="1590" spans="5:8">
      <c r="E1590" s="583"/>
      <c r="F1590" s="544"/>
      <c r="G1590" s="544"/>
      <c r="H1590" s="544"/>
    </row>
    <row r="1591" spans="5:8">
      <c r="E1591" s="583"/>
      <c r="F1591" s="544"/>
      <c r="G1591" s="544"/>
      <c r="H1591" s="544"/>
    </row>
    <row r="1592" spans="5:8">
      <c r="E1592" s="583"/>
      <c r="F1592" s="544"/>
      <c r="G1592" s="544"/>
      <c r="H1592" s="544"/>
    </row>
    <row r="1593" spans="5:8">
      <c r="E1593" s="583"/>
      <c r="F1593" s="544"/>
      <c r="G1593" s="544"/>
      <c r="H1593" s="544"/>
    </row>
    <row r="1594" spans="5:8">
      <c r="E1594" s="583"/>
      <c r="F1594" s="544"/>
      <c r="G1594" s="544"/>
      <c r="H1594" s="544"/>
    </row>
    <row r="1595" spans="5:8">
      <c r="E1595" s="583"/>
      <c r="F1595" s="544"/>
      <c r="G1595" s="544"/>
      <c r="H1595" s="544"/>
    </row>
    <row r="1596" spans="5:8">
      <c r="E1596" s="583"/>
      <c r="F1596" s="544"/>
      <c r="G1596" s="544"/>
      <c r="H1596" s="544"/>
    </row>
    <row r="1597" spans="5:8">
      <c r="E1597" s="583"/>
      <c r="F1597" s="544"/>
      <c r="G1597" s="544"/>
      <c r="H1597" s="544"/>
    </row>
    <row r="1598" spans="5:8">
      <c r="E1598" s="583"/>
      <c r="F1598" s="544"/>
      <c r="G1598" s="544"/>
      <c r="H1598" s="544"/>
    </row>
    <row r="1599" spans="5:8">
      <c r="E1599" s="583"/>
      <c r="F1599" s="544"/>
      <c r="G1599" s="544"/>
      <c r="H1599" s="544"/>
    </row>
    <row r="1600" spans="5:8">
      <c r="E1600" s="583"/>
      <c r="F1600" s="544"/>
      <c r="G1600" s="544"/>
      <c r="H1600" s="544"/>
    </row>
    <row r="1601" spans="5:8">
      <c r="E1601" s="583"/>
      <c r="F1601" s="544"/>
      <c r="G1601" s="544"/>
      <c r="H1601" s="544"/>
    </row>
    <row r="1602" spans="5:8">
      <c r="E1602" s="583"/>
      <c r="F1602" s="544"/>
      <c r="G1602" s="544"/>
      <c r="H1602" s="544"/>
    </row>
    <row r="1603" spans="5:8">
      <c r="E1603" s="583"/>
      <c r="F1603" s="544"/>
      <c r="G1603" s="544"/>
      <c r="H1603" s="544"/>
    </row>
    <row r="1604" spans="5:8">
      <c r="E1604" s="583"/>
      <c r="F1604" s="544"/>
      <c r="G1604" s="544"/>
      <c r="H1604" s="544"/>
    </row>
    <row r="1605" spans="5:8">
      <c r="E1605" s="583"/>
      <c r="F1605" s="544"/>
      <c r="G1605" s="544"/>
      <c r="H1605" s="544"/>
    </row>
    <row r="1606" spans="5:8">
      <c r="E1606" s="583"/>
      <c r="F1606" s="544"/>
      <c r="G1606" s="544"/>
      <c r="H1606" s="544"/>
    </row>
    <row r="1607" spans="5:8">
      <c r="E1607" s="583"/>
      <c r="F1607" s="544"/>
      <c r="G1607" s="544"/>
      <c r="H1607" s="544"/>
    </row>
    <row r="1608" spans="5:8">
      <c r="E1608" s="583"/>
      <c r="F1608" s="544"/>
      <c r="G1608" s="544"/>
      <c r="H1608" s="544"/>
    </row>
    <row r="1609" spans="5:8">
      <c r="E1609" s="583"/>
      <c r="F1609" s="544"/>
      <c r="G1609" s="544"/>
      <c r="H1609" s="544"/>
    </row>
    <row r="1610" spans="5:8">
      <c r="E1610" s="583"/>
      <c r="F1610" s="544"/>
      <c r="G1610" s="544"/>
      <c r="H1610" s="544"/>
    </row>
    <row r="1611" spans="5:8">
      <c r="E1611" s="583"/>
      <c r="F1611" s="544"/>
      <c r="G1611" s="544"/>
      <c r="H1611" s="544"/>
    </row>
    <row r="1612" spans="5:8">
      <c r="E1612" s="583"/>
      <c r="F1612" s="544"/>
      <c r="G1612" s="544"/>
      <c r="H1612" s="544"/>
    </row>
    <row r="1613" spans="5:8">
      <c r="E1613" s="583"/>
      <c r="F1613" s="544"/>
      <c r="G1613" s="544"/>
      <c r="H1613" s="544"/>
    </row>
    <row r="1614" spans="5:8">
      <c r="E1614" s="583"/>
      <c r="F1614" s="544"/>
      <c r="G1614" s="544"/>
      <c r="H1614" s="544"/>
    </row>
    <row r="1615" spans="5:8">
      <c r="E1615" s="583"/>
      <c r="F1615" s="544"/>
      <c r="G1615" s="544"/>
      <c r="H1615" s="544"/>
    </row>
    <row r="1616" spans="5:8">
      <c r="E1616" s="583"/>
      <c r="F1616" s="544"/>
      <c r="G1616" s="544"/>
      <c r="H1616" s="544"/>
    </row>
    <row r="1617" spans="5:8">
      <c r="E1617" s="583"/>
      <c r="F1617" s="544"/>
      <c r="G1617" s="544"/>
      <c r="H1617" s="544"/>
    </row>
    <row r="1618" spans="5:8">
      <c r="E1618" s="583"/>
      <c r="F1618" s="544"/>
      <c r="G1618" s="544"/>
      <c r="H1618" s="544"/>
    </row>
    <row r="1619" spans="5:8">
      <c r="E1619" s="583"/>
      <c r="F1619" s="544"/>
      <c r="G1619" s="544"/>
      <c r="H1619" s="544"/>
    </row>
    <row r="1620" spans="5:8">
      <c r="E1620" s="583"/>
      <c r="F1620" s="544"/>
      <c r="G1620" s="544"/>
      <c r="H1620" s="544"/>
    </row>
    <row r="1621" spans="5:8">
      <c r="E1621" s="583"/>
      <c r="F1621" s="544"/>
      <c r="G1621" s="544"/>
      <c r="H1621" s="544"/>
    </row>
    <row r="1622" spans="5:8">
      <c r="E1622" s="583"/>
      <c r="F1622" s="544"/>
      <c r="G1622" s="544"/>
      <c r="H1622" s="544"/>
    </row>
    <row r="1623" spans="5:8">
      <c r="E1623" s="583"/>
      <c r="F1623" s="544"/>
      <c r="G1623" s="544"/>
      <c r="H1623" s="544"/>
    </row>
    <row r="1624" spans="5:8">
      <c r="E1624" s="583"/>
      <c r="F1624" s="544"/>
      <c r="G1624" s="544"/>
      <c r="H1624" s="544"/>
    </row>
    <row r="1625" spans="5:8">
      <c r="E1625" s="583"/>
      <c r="F1625" s="544"/>
      <c r="G1625" s="544"/>
      <c r="H1625" s="544"/>
    </row>
    <row r="1626" spans="5:8">
      <c r="E1626" s="583"/>
      <c r="F1626" s="544"/>
      <c r="G1626" s="544"/>
      <c r="H1626" s="544"/>
    </row>
    <row r="1627" spans="5:8">
      <c r="E1627" s="583"/>
      <c r="F1627" s="544"/>
      <c r="G1627" s="544"/>
      <c r="H1627" s="544"/>
    </row>
    <row r="1628" spans="5:8">
      <c r="E1628" s="583"/>
      <c r="F1628" s="544"/>
      <c r="G1628" s="544"/>
      <c r="H1628" s="544"/>
    </row>
    <row r="1629" spans="5:8">
      <c r="E1629" s="583"/>
      <c r="F1629" s="544"/>
      <c r="G1629" s="544"/>
      <c r="H1629" s="544"/>
    </row>
    <row r="1630" spans="5:8">
      <c r="E1630" s="583"/>
      <c r="F1630" s="544"/>
      <c r="G1630" s="544"/>
      <c r="H1630" s="544"/>
    </row>
    <row r="1631" spans="5:8">
      <c r="E1631" s="583"/>
      <c r="F1631" s="544"/>
      <c r="G1631" s="544"/>
      <c r="H1631" s="544"/>
    </row>
    <row r="1632" spans="5:8">
      <c r="E1632" s="583"/>
      <c r="F1632" s="544"/>
      <c r="G1632" s="544"/>
      <c r="H1632" s="544"/>
    </row>
    <row r="1633" spans="5:8">
      <c r="E1633" s="583"/>
      <c r="F1633" s="544"/>
      <c r="G1633" s="544"/>
      <c r="H1633" s="544"/>
    </row>
    <row r="1634" spans="5:8">
      <c r="E1634" s="583"/>
      <c r="F1634" s="544"/>
      <c r="G1634" s="544"/>
      <c r="H1634" s="544"/>
    </row>
    <row r="1635" spans="5:8">
      <c r="E1635" s="583"/>
      <c r="F1635" s="544"/>
      <c r="G1635" s="544"/>
      <c r="H1635" s="544"/>
    </row>
    <row r="1636" spans="5:8">
      <c r="E1636" s="583"/>
      <c r="F1636" s="544"/>
      <c r="G1636" s="544"/>
      <c r="H1636" s="544"/>
    </row>
    <row r="1637" spans="5:8">
      <c r="E1637" s="583"/>
      <c r="F1637" s="544"/>
      <c r="G1637" s="544"/>
      <c r="H1637" s="544"/>
    </row>
    <row r="1638" spans="5:8">
      <c r="E1638" s="583"/>
      <c r="F1638" s="544"/>
      <c r="G1638" s="544"/>
      <c r="H1638" s="544"/>
    </row>
    <row r="1639" spans="5:8">
      <c r="E1639" s="583"/>
      <c r="F1639" s="544"/>
      <c r="G1639" s="544"/>
      <c r="H1639" s="544"/>
    </row>
    <row r="1640" spans="5:8">
      <c r="E1640" s="583"/>
      <c r="F1640" s="544"/>
      <c r="G1640" s="544"/>
      <c r="H1640" s="544"/>
    </row>
    <row r="1641" spans="5:8">
      <c r="E1641" s="583"/>
      <c r="F1641" s="544"/>
      <c r="G1641" s="544"/>
      <c r="H1641" s="544"/>
    </row>
    <row r="1642" spans="5:8">
      <c r="E1642" s="583"/>
      <c r="F1642" s="544"/>
      <c r="G1642" s="544"/>
      <c r="H1642" s="544"/>
    </row>
    <row r="1643" spans="5:8">
      <c r="E1643" s="583"/>
      <c r="F1643" s="544"/>
      <c r="G1643" s="544"/>
      <c r="H1643" s="544"/>
    </row>
    <row r="1644" spans="5:8">
      <c r="E1644" s="583"/>
      <c r="F1644" s="544"/>
      <c r="G1644" s="544"/>
      <c r="H1644" s="544"/>
    </row>
    <row r="1645" spans="5:8">
      <c r="E1645" s="583"/>
      <c r="F1645" s="544"/>
      <c r="G1645" s="544"/>
      <c r="H1645" s="544"/>
    </row>
    <row r="1646" spans="5:8">
      <c r="E1646" s="583"/>
      <c r="F1646" s="544"/>
      <c r="G1646" s="544"/>
      <c r="H1646" s="544"/>
    </row>
    <row r="1647" spans="5:8">
      <c r="E1647" s="583"/>
      <c r="F1647" s="544"/>
      <c r="G1647" s="544"/>
      <c r="H1647" s="544"/>
    </row>
    <row r="1648" spans="5:8">
      <c r="E1648" s="583"/>
      <c r="F1648" s="544"/>
      <c r="G1648" s="544"/>
      <c r="H1648" s="544"/>
    </row>
    <row r="1649" spans="5:8">
      <c r="E1649" s="583"/>
      <c r="F1649" s="544"/>
      <c r="G1649" s="544"/>
      <c r="H1649" s="544"/>
    </row>
    <row r="1650" spans="5:8">
      <c r="E1650" s="583"/>
      <c r="F1650" s="544"/>
      <c r="G1650" s="544"/>
      <c r="H1650" s="544"/>
    </row>
    <row r="1651" spans="5:8">
      <c r="E1651" s="583"/>
      <c r="F1651" s="544"/>
      <c r="G1651" s="544"/>
      <c r="H1651" s="544"/>
    </row>
    <row r="1652" spans="5:8">
      <c r="E1652" s="583"/>
      <c r="F1652" s="544"/>
      <c r="G1652" s="544"/>
      <c r="H1652" s="544"/>
    </row>
    <row r="1653" spans="5:8">
      <c r="E1653" s="583"/>
      <c r="F1653" s="544"/>
      <c r="G1653" s="544"/>
      <c r="H1653" s="544"/>
    </row>
    <row r="1654" spans="5:8">
      <c r="E1654" s="583"/>
      <c r="F1654" s="544"/>
      <c r="G1654" s="544"/>
      <c r="H1654" s="544"/>
    </row>
    <row r="1655" spans="5:8">
      <c r="E1655" s="583"/>
      <c r="F1655" s="544"/>
      <c r="G1655" s="544"/>
      <c r="H1655" s="544"/>
    </row>
    <row r="1656" spans="5:8">
      <c r="E1656" s="583"/>
      <c r="F1656" s="544"/>
      <c r="G1656" s="544"/>
      <c r="H1656" s="544"/>
    </row>
    <row r="1657" spans="5:8">
      <c r="E1657" s="583"/>
      <c r="F1657" s="544"/>
      <c r="G1657" s="544"/>
      <c r="H1657" s="544"/>
    </row>
    <row r="1658" spans="5:8">
      <c r="E1658" s="583"/>
      <c r="F1658" s="544"/>
      <c r="G1658" s="544"/>
      <c r="H1658" s="544"/>
    </row>
    <row r="1659" spans="5:8">
      <c r="E1659" s="583"/>
      <c r="F1659" s="544"/>
      <c r="G1659" s="544"/>
      <c r="H1659" s="544"/>
    </row>
    <row r="1660" spans="5:8">
      <c r="E1660" s="583"/>
      <c r="F1660" s="544"/>
      <c r="G1660" s="544"/>
      <c r="H1660" s="544"/>
    </row>
    <row r="1661" spans="5:8">
      <c r="E1661" s="583"/>
      <c r="F1661" s="544"/>
      <c r="G1661" s="544"/>
      <c r="H1661" s="544"/>
    </row>
    <row r="1662" spans="5:8">
      <c r="E1662" s="583"/>
      <c r="F1662" s="544"/>
      <c r="G1662" s="544"/>
      <c r="H1662" s="544"/>
    </row>
    <row r="1663" spans="5:8">
      <c r="E1663" s="583"/>
      <c r="F1663" s="544"/>
      <c r="G1663" s="544"/>
      <c r="H1663" s="544"/>
    </row>
    <row r="1664" spans="5:8">
      <c r="E1664" s="583"/>
      <c r="F1664" s="544"/>
      <c r="G1664" s="544"/>
      <c r="H1664" s="544"/>
    </row>
    <row r="1665" spans="5:8">
      <c r="E1665" s="583"/>
      <c r="F1665" s="544"/>
      <c r="G1665" s="544"/>
      <c r="H1665" s="544"/>
    </row>
    <row r="1666" spans="5:8">
      <c r="E1666" s="583"/>
      <c r="F1666" s="544"/>
      <c r="G1666" s="544"/>
      <c r="H1666" s="544"/>
    </row>
    <row r="1667" spans="5:8">
      <c r="E1667" s="583"/>
      <c r="F1667" s="544"/>
      <c r="G1667" s="544"/>
      <c r="H1667" s="544"/>
    </row>
    <row r="1668" spans="5:8">
      <c r="E1668" s="583"/>
      <c r="F1668" s="544"/>
      <c r="G1668" s="544"/>
      <c r="H1668" s="544"/>
    </row>
    <row r="1669" spans="5:8">
      <c r="E1669" s="583"/>
      <c r="F1669" s="544"/>
      <c r="G1669" s="544"/>
      <c r="H1669" s="544"/>
    </row>
    <row r="1670" spans="5:8">
      <c r="E1670" s="583"/>
      <c r="F1670" s="544"/>
      <c r="G1670" s="544"/>
      <c r="H1670" s="544"/>
    </row>
    <row r="1671" spans="5:8">
      <c r="E1671" s="583"/>
      <c r="F1671" s="544"/>
      <c r="G1671" s="544"/>
      <c r="H1671" s="544"/>
    </row>
    <row r="1672" spans="5:8">
      <c r="E1672" s="583"/>
      <c r="F1672" s="544"/>
      <c r="G1672" s="544"/>
      <c r="H1672" s="544"/>
    </row>
    <row r="1673" spans="5:8">
      <c r="E1673" s="583"/>
      <c r="F1673" s="544"/>
      <c r="G1673" s="544"/>
      <c r="H1673" s="544"/>
    </row>
    <row r="1674" spans="5:8">
      <c r="E1674" s="583"/>
      <c r="F1674" s="544"/>
      <c r="G1674" s="544"/>
      <c r="H1674" s="544"/>
    </row>
    <row r="1675" spans="5:8">
      <c r="E1675" s="583"/>
      <c r="F1675" s="544"/>
      <c r="G1675" s="544"/>
      <c r="H1675" s="544"/>
    </row>
    <row r="1676" spans="5:8">
      <c r="E1676" s="583"/>
      <c r="F1676" s="544"/>
      <c r="G1676" s="544"/>
      <c r="H1676" s="544"/>
    </row>
    <row r="1677" spans="5:8">
      <c r="E1677" s="583"/>
      <c r="F1677" s="544"/>
      <c r="G1677" s="544"/>
      <c r="H1677" s="544"/>
    </row>
    <row r="1678" spans="5:8">
      <c r="E1678" s="583"/>
      <c r="F1678" s="544"/>
      <c r="G1678" s="544"/>
      <c r="H1678" s="544"/>
    </row>
    <row r="1679" spans="5:8">
      <c r="E1679" s="583"/>
      <c r="F1679" s="544"/>
      <c r="G1679" s="544"/>
      <c r="H1679" s="544"/>
    </row>
    <row r="1680" spans="5:8">
      <c r="E1680" s="583"/>
      <c r="F1680" s="544"/>
      <c r="G1680" s="544"/>
      <c r="H1680" s="544"/>
    </row>
    <row r="1681" spans="5:8">
      <c r="E1681" s="583"/>
      <c r="F1681" s="544"/>
      <c r="G1681" s="544"/>
      <c r="H1681" s="544"/>
    </row>
    <row r="1682" spans="5:8">
      <c r="E1682" s="583"/>
      <c r="F1682" s="544"/>
      <c r="G1682" s="544"/>
      <c r="H1682" s="544"/>
    </row>
    <row r="1683" spans="5:8">
      <c r="E1683" s="583"/>
      <c r="F1683" s="544"/>
      <c r="G1683" s="544"/>
      <c r="H1683" s="544"/>
    </row>
    <row r="1684" spans="5:8">
      <c r="E1684" s="583"/>
      <c r="F1684" s="544"/>
      <c r="G1684" s="544"/>
      <c r="H1684" s="544"/>
    </row>
    <row r="1685" spans="5:8">
      <c r="E1685" s="583"/>
      <c r="F1685" s="544"/>
      <c r="G1685" s="544"/>
      <c r="H1685" s="544"/>
    </row>
    <row r="1686" spans="5:8">
      <c r="E1686" s="583"/>
      <c r="F1686" s="544"/>
      <c r="G1686" s="544"/>
      <c r="H1686" s="544"/>
    </row>
    <row r="1687" spans="5:8">
      <c r="E1687" s="583"/>
      <c r="F1687" s="544"/>
      <c r="G1687" s="544"/>
      <c r="H1687" s="544"/>
    </row>
    <row r="1688" spans="5:8">
      <c r="E1688" s="583"/>
      <c r="F1688" s="544"/>
      <c r="G1688" s="544"/>
      <c r="H1688" s="544"/>
    </row>
    <row r="1689" spans="5:8">
      <c r="E1689" s="583"/>
      <c r="F1689" s="544"/>
      <c r="G1689" s="544"/>
      <c r="H1689" s="544"/>
    </row>
    <row r="1690" spans="5:8">
      <c r="E1690" s="583"/>
      <c r="F1690" s="544"/>
      <c r="G1690" s="544"/>
      <c r="H1690" s="544"/>
    </row>
    <row r="1691" spans="5:8">
      <c r="E1691" s="583"/>
      <c r="F1691" s="544"/>
      <c r="G1691" s="544"/>
      <c r="H1691" s="544"/>
    </row>
    <row r="1692" spans="5:8">
      <c r="E1692" s="583"/>
      <c r="F1692" s="544"/>
      <c r="G1692" s="544"/>
      <c r="H1692" s="544"/>
    </row>
    <row r="1693" spans="5:8">
      <c r="E1693" s="583"/>
      <c r="F1693" s="544"/>
      <c r="G1693" s="544"/>
      <c r="H1693" s="544"/>
    </row>
    <row r="1694" spans="5:8">
      <c r="E1694" s="583"/>
      <c r="F1694" s="544"/>
      <c r="G1694" s="544"/>
      <c r="H1694" s="544"/>
    </row>
    <row r="1695" spans="5:8">
      <c r="E1695" s="583"/>
      <c r="F1695" s="544"/>
      <c r="G1695" s="544"/>
      <c r="H1695" s="544"/>
    </row>
    <row r="1696" spans="5:8">
      <c r="E1696" s="583"/>
      <c r="F1696" s="544"/>
      <c r="G1696" s="544"/>
      <c r="H1696" s="544"/>
    </row>
    <row r="1697" spans="5:8">
      <c r="E1697" s="583"/>
      <c r="F1697" s="544"/>
      <c r="G1697" s="544"/>
      <c r="H1697" s="544"/>
    </row>
    <row r="1698" spans="5:8">
      <c r="E1698" s="583"/>
      <c r="F1698" s="544"/>
      <c r="G1698" s="544"/>
      <c r="H1698" s="544"/>
    </row>
    <row r="1699" spans="5:8">
      <c r="E1699" s="583"/>
      <c r="F1699" s="544"/>
      <c r="G1699" s="544"/>
      <c r="H1699" s="544"/>
    </row>
    <row r="1700" spans="5:8">
      <c r="E1700" s="583"/>
      <c r="F1700" s="544"/>
      <c r="G1700" s="544"/>
      <c r="H1700" s="544"/>
    </row>
    <row r="1701" spans="5:8">
      <c r="E1701" s="583"/>
      <c r="F1701" s="544"/>
      <c r="G1701" s="544"/>
      <c r="H1701" s="544"/>
    </row>
    <row r="1702" spans="5:8">
      <c r="E1702" s="583"/>
      <c r="F1702" s="544"/>
      <c r="G1702" s="544"/>
      <c r="H1702" s="544"/>
    </row>
  </sheetData>
  <mergeCells count="2">
    <mergeCell ref="A1:H1"/>
    <mergeCell ref="E3:F3"/>
  </mergeCells>
  <printOptions gridLines="1" gridLinesSet="0"/>
  <pageMargins left="0.43307086614173229" right="0.19685039370078741" top="0.78740157480314965" bottom="0.78740157480314965" header="0.59055118110236227" footer="0.59055118110236227"/>
  <pageSetup paperSize="9" scale="60" orientation="portrait" horizontalDpi="300" verticalDpi="300" copies="5" r:id="rId1"/>
  <headerFooter alignWithMargins="0">
    <oddFooter>&amp;L&amp;"Arial,obyčejné"&amp;9&amp;D&amp;C&amp;"Arial,obyčejné"&amp;9Stránka &amp;P z &amp;N&amp;R&amp;"Arial CE,obyčejné"&amp;F   &amp;A</oddFooter>
  </headerFooter>
  <colBreaks count="1" manualBreakCount="1">
    <brk id="8"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E6407-C972-4D46-8037-7DEA89949B07}">
  <dimension ref="A1:F152"/>
  <sheetViews>
    <sheetView showGridLines="0" zoomScale="75" zoomScaleNormal="75" zoomScaleSheetLayoutView="100" workbookViewId="0">
      <pane ySplit="4" topLeftCell="A5" activePane="bottomLeft" state="frozen"/>
      <selection pane="bottomLeft" activeCell="E149" sqref="E149"/>
    </sheetView>
  </sheetViews>
  <sheetFormatPr defaultColWidth="9.33203125" defaultRowHeight="15.5"/>
  <cols>
    <col min="1" max="1" width="11.6640625" style="509" customWidth="1"/>
    <col min="2" max="2" width="71.33203125" style="421" customWidth="1"/>
    <col min="3" max="3" width="10.44140625" style="421" customWidth="1"/>
    <col min="4" max="4" width="12.77734375" style="510" customWidth="1"/>
    <col min="5" max="5" width="20" style="508" bestFit="1" customWidth="1"/>
    <col min="6" max="6" width="27.44140625" style="421" customWidth="1"/>
    <col min="7" max="16384" width="9.33203125" style="421"/>
  </cols>
  <sheetData>
    <row r="1" spans="1:6" ht="69.5">
      <c r="A1" s="415"/>
      <c r="B1" s="416" t="s">
        <v>6525</v>
      </c>
      <c r="C1" s="417" t="s">
        <v>6526</v>
      </c>
      <c r="D1" s="418"/>
      <c r="E1" s="419"/>
      <c r="F1" s="420"/>
    </row>
    <row r="2" spans="1:6" ht="30" customHeight="1">
      <c r="A2" s="422"/>
      <c r="B2" s="1016" t="s">
        <v>6527</v>
      </c>
      <c r="C2" s="1016"/>
      <c r="D2" s="1016"/>
      <c r="E2" s="1016"/>
      <c r="F2" s="423" t="s">
        <v>8146</v>
      </c>
    </row>
    <row r="3" spans="1:6" ht="30.75" customHeight="1" thickBot="1">
      <c r="A3" s="422"/>
      <c r="B3" s="424" t="s">
        <v>6529</v>
      </c>
      <c r="C3" s="1017" t="s">
        <v>6530</v>
      </c>
      <c r="D3" s="1018"/>
      <c r="E3" s="1018"/>
      <c r="F3" s="425">
        <v>45436</v>
      </c>
    </row>
    <row r="4" spans="1:6" ht="46.5" thickBot="1">
      <c r="A4" s="426" t="s">
        <v>6531</v>
      </c>
      <c r="B4" s="427" t="s">
        <v>6532</v>
      </c>
      <c r="C4" s="428" t="s">
        <v>6533</v>
      </c>
      <c r="D4" s="429" t="s">
        <v>6534</v>
      </c>
      <c r="E4" s="430" t="s">
        <v>6535</v>
      </c>
      <c r="F4" s="431" t="s">
        <v>6536</v>
      </c>
    </row>
    <row r="5" spans="1:6" ht="23">
      <c r="A5" s="432"/>
      <c r="B5" s="433" t="s">
        <v>6537</v>
      </c>
      <c r="C5" s="432"/>
      <c r="D5" s="434"/>
      <c r="E5" s="435"/>
      <c r="F5" s="436"/>
    </row>
    <row r="6" spans="1:6" ht="19.5" customHeight="1">
      <c r="A6" s="437">
        <v>443</v>
      </c>
      <c r="B6" s="438" t="str">
        <f>B16</f>
        <v>Spínací zařízení</v>
      </c>
      <c r="C6" s="437"/>
      <c r="D6" s="439"/>
      <c r="E6" s="690"/>
      <c r="F6" s="691">
        <f>F32</f>
        <v>0</v>
      </c>
    </row>
    <row r="7" spans="1:6" ht="18" customHeight="1">
      <c r="A7" s="437">
        <v>444</v>
      </c>
      <c r="B7" s="438" t="str">
        <f>B34</f>
        <v>Rozvody elektrické energie</v>
      </c>
      <c r="C7" s="437"/>
      <c r="D7" s="439"/>
      <c r="E7" s="690"/>
      <c r="F7" s="691">
        <f>F64</f>
        <v>0</v>
      </c>
    </row>
    <row r="8" spans="1:6" ht="18" customHeight="1">
      <c r="A8" s="437">
        <v>444</v>
      </c>
      <c r="B8" s="438" t="str">
        <f>B66</f>
        <v>Montáž rozvodů elektrické energie</v>
      </c>
      <c r="C8" s="437"/>
      <c r="D8" s="439"/>
      <c r="E8" s="690"/>
      <c r="F8" s="691">
        <f>F94</f>
        <v>0</v>
      </c>
    </row>
    <row r="9" spans="1:6" ht="18" customHeight="1">
      <c r="A9" s="437">
        <v>445</v>
      </c>
      <c r="B9" s="438" t="str">
        <f>B96</f>
        <v>Osvětlení</v>
      </c>
      <c r="C9" s="437"/>
      <c r="D9" s="439"/>
      <c r="E9" s="690"/>
      <c r="F9" s="691">
        <f>F102</f>
        <v>0</v>
      </c>
    </row>
    <row r="10" spans="1:6" ht="18" customHeight="1">
      <c r="A10" s="437">
        <v>445</v>
      </c>
      <c r="B10" s="438" t="str">
        <f>B104</f>
        <v>Montáž osvětlení</v>
      </c>
      <c r="C10" s="437"/>
      <c r="D10" s="439"/>
      <c r="E10" s="690"/>
      <c r="F10" s="691">
        <f>F110</f>
        <v>0</v>
      </c>
    </row>
    <row r="11" spans="1:6" ht="18" customHeight="1">
      <c r="A11" s="437">
        <v>446</v>
      </c>
      <c r="B11" s="438" t="str">
        <f>B112</f>
        <v>Bleskosvody</v>
      </c>
      <c r="C11" s="437"/>
      <c r="D11" s="439"/>
      <c r="E11" s="690"/>
      <c r="F11" s="691">
        <f>F133</f>
        <v>0</v>
      </c>
    </row>
    <row r="12" spans="1:6" ht="18" customHeight="1">
      <c r="A12" s="437">
        <v>446</v>
      </c>
      <c r="B12" s="438" t="str">
        <f>B135</f>
        <v>Montáž bleskosvodu</v>
      </c>
      <c r="C12" s="437"/>
      <c r="D12" s="439"/>
      <c r="E12" s="690"/>
      <c r="F12" s="691">
        <f>F146</f>
        <v>0</v>
      </c>
    </row>
    <row r="13" spans="1:6" ht="18" customHeight="1" thickBot="1">
      <c r="A13" s="663">
        <v>546</v>
      </c>
      <c r="B13" s="664" t="str">
        <f>B148</f>
        <v>Silnoproudé zařízení-výkopové práce</v>
      </c>
      <c r="C13" s="663"/>
      <c r="D13" s="665"/>
      <c r="E13" s="692"/>
      <c r="F13" s="693">
        <f>F150</f>
        <v>0</v>
      </c>
    </row>
    <row r="14" spans="1:6" ht="23.25" customHeight="1" thickBot="1">
      <c r="A14" s="440"/>
      <c r="B14" s="441" t="s">
        <v>6538</v>
      </c>
      <c r="C14" s="440"/>
      <c r="D14" s="442"/>
      <c r="E14" s="694"/>
      <c r="F14" s="695">
        <f>SUM(F6:F13)</f>
        <v>0</v>
      </c>
    </row>
    <row r="15" spans="1:6" ht="18" thickBot="1">
      <c r="A15" s="443"/>
      <c r="B15" s="444"/>
      <c r="C15" s="445"/>
      <c r="D15" s="446"/>
      <c r="E15" s="696"/>
      <c r="F15" s="697"/>
    </row>
    <row r="16" spans="1:6" ht="16" thickBot="1">
      <c r="A16" s="447">
        <v>443</v>
      </c>
      <c r="B16" s="448" t="s">
        <v>6539</v>
      </c>
      <c r="C16" s="449"/>
      <c r="D16" s="450"/>
      <c r="E16" s="698"/>
      <c r="F16" s="699"/>
    </row>
    <row r="17" spans="1:6" ht="16" thickBot="1">
      <c r="A17" s="451"/>
      <c r="B17" s="452" t="s">
        <v>8147</v>
      </c>
      <c r="C17" s="453"/>
      <c r="D17" s="454"/>
      <c r="E17" s="700"/>
      <c r="F17" s="701"/>
    </row>
    <row r="18" spans="1:6" ht="16" thickBot="1">
      <c r="A18" s="451">
        <v>443.00009999999997</v>
      </c>
      <c r="B18" s="455" t="s">
        <v>6562</v>
      </c>
      <c r="C18" s="456" t="s">
        <v>6232</v>
      </c>
      <c r="D18" s="457">
        <v>5</v>
      </c>
      <c r="E18" s="927"/>
      <c r="F18" s="679">
        <f t="shared" ref="F18:F27" si="0">D18*E18</f>
        <v>0</v>
      </c>
    </row>
    <row r="19" spans="1:6" ht="16" thickBot="1">
      <c r="A19" s="451">
        <v>443.00020000000001</v>
      </c>
      <c r="B19" s="455" t="s">
        <v>6552</v>
      </c>
      <c r="C19" s="459" t="s">
        <v>6232</v>
      </c>
      <c r="D19" s="457">
        <v>1</v>
      </c>
      <c r="E19" s="927"/>
      <c r="F19" s="680">
        <f t="shared" si="0"/>
        <v>0</v>
      </c>
    </row>
    <row r="20" spans="1:6" ht="16" thickBot="1">
      <c r="A20" s="451">
        <v>443.00029999999998</v>
      </c>
      <c r="B20" s="460" t="s">
        <v>8148</v>
      </c>
      <c r="C20" s="459" t="s">
        <v>6232</v>
      </c>
      <c r="D20" s="457">
        <v>1</v>
      </c>
      <c r="E20" s="927"/>
      <c r="F20" s="679">
        <f t="shared" si="0"/>
        <v>0</v>
      </c>
    </row>
    <row r="21" spans="1:6" ht="16" thickBot="1">
      <c r="A21" s="451">
        <v>443.00040000000001</v>
      </c>
      <c r="B21" s="460" t="s">
        <v>6571</v>
      </c>
      <c r="C21" s="459" t="s">
        <v>6232</v>
      </c>
      <c r="D21" s="457">
        <v>2</v>
      </c>
      <c r="E21" s="927"/>
      <c r="F21" s="679">
        <f t="shared" si="0"/>
        <v>0</v>
      </c>
    </row>
    <row r="22" spans="1:6" ht="16" thickBot="1">
      <c r="A22" s="451">
        <v>443.00049999999999</v>
      </c>
      <c r="B22" s="455" t="s">
        <v>6564</v>
      </c>
      <c r="C22" s="456" t="s">
        <v>6232</v>
      </c>
      <c r="D22" s="457">
        <v>1</v>
      </c>
      <c r="E22" s="927"/>
      <c r="F22" s="679">
        <f t="shared" si="0"/>
        <v>0</v>
      </c>
    </row>
    <row r="23" spans="1:6" ht="16" thickBot="1">
      <c r="A23" s="451">
        <v>443.00060000000002</v>
      </c>
      <c r="B23" s="455" t="s">
        <v>8149</v>
      </c>
      <c r="C23" s="456" t="s">
        <v>6232</v>
      </c>
      <c r="D23" s="457">
        <v>1</v>
      </c>
      <c r="E23" s="927"/>
      <c r="F23" s="679">
        <f t="shared" si="0"/>
        <v>0</v>
      </c>
    </row>
    <row r="24" spans="1:6" ht="16" thickBot="1">
      <c r="A24" s="451">
        <v>443.00069999999999</v>
      </c>
      <c r="B24" s="455" t="s">
        <v>8150</v>
      </c>
      <c r="C24" s="456" t="s">
        <v>6232</v>
      </c>
      <c r="D24" s="457">
        <v>4</v>
      </c>
      <c r="E24" s="927"/>
      <c r="F24" s="679">
        <f t="shared" si="0"/>
        <v>0</v>
      </c>
    </row>
    <row r="25" spans="1:6" ht="16" thickBot="1">
      <c r="A25" s="451">
        <v>443.00080000000003</v>
      </c>
      <c r="B25" s="455" t="s">
        <v>8151</v>
      </c>
      <c r="C25" s="456" t="s">
        <v>6232</v>
      </c>
      <c r="D25" s="457">
        <v>3</v>
      </c>
      <c r="E25" s="927"/>
      <c r="F25" s="679">
        <f t="shared" si="0"/>
        <v>0</v>
      </c>
    </row>
    <row r="26" spans="1:6" ht="16" thickBot="1">
      <c r="A26" s="451">
        <v>443.0009</v>
      </c>
      <c r="B26" s="458" t="s">
        <v>8152</v>
      </c>
      <c r="C26" s="456" t="s">
        <v>6232</v>
      </c>
      <c r="D26" s="457">
        <v>3</v>
      </c>
      <c r="E26" s="927"/>
      <c r="F26" s="679">
        <f>D26*E26</f>
        <v>0</v>
      </c>
    </row>
    <row r="27" spans="1:6" ht="16" thickBot="1">
      <c r="A27" s="451">
        <v>443.00099999999998</v>
      </c>
      <c r="B27" s="455" t="s">
        <v>6567</v>
      </c>
      <c r="C27" s="456" t="s">
        <v>6232</v>
      </c>
      <c r="D27" s="457">
        <v>1</v>
      </c>
      <c r="E27" s="927"/>
      <c r="F27" s="679">
        <f t="shared" si="0"/>
        <v>0</v>
      </c>
    </row>
    <row r="28" spans="1:6" ht="31.5" thickBot="1">
      <c r="A28" s="451">
        <v>443.00110000000001</v>
      </c>
      <c r="B28" s="460" t="s">
        <v>8153</v>
      </c>
      <c r="C28" s="459" t="s">
        <v>6662</v>
      </c>
      <c r="D28" s="457">
        <v>1</v>
      </c>
      <c r="E28" s="927"/>
      <c r="F28" s="679">
        <f>D28*E28</f>
        <v>0</v>
      </c>
    </row>
    <row r="29" spans="1:6" ht="16" thickBot="1">
      <c r="A29" s="451">
        <v>443.00119999999998</v>
      </c>
      <c r="B29" s="458" t="s">
        <v>6560</v>
      </c>
      <c r="C29" s="456" t="s">
        <v>6232</v>
      </c>
      <c r="D29" s="457">
        <v>6</v>
      </c>
      <c r="E29" s="927"/>
      <c r="F29" s="679">
        <f>D29*E29</f>
        <v>0</v>
      </c>
    </row>
    <row r="30" spans="1:6" ht="16" thickBot="1">
      <c r="A30" s="451">
        <v>443.00130000000001</v>
      </c>
      <c r="B30" s="455" t="s">
        <v>6547</v>
      </c>
      <c r="C30" s="456" t="s">
        <v>6662</v>
      </c>
      <c r="D30" s="457">
        <v>1</v>
      </c>
      <c r="E30" s="927"/>
      <c r="F30" s="679">
        <f>D30*E30</f>
        <v>0</v>
      </c>
    </row>
    <row r="31" spans="1:6" ht="16" thickBot="1">
      <c r="A31" s="451">
        <v>443.00139999999999</v>
      </c>
      <c r="B31" s="455" t="s">
        <v>8154</v>
      </c>
      <c r="C31" s="456" t="s">
        <v>6232</v>
      </c>
      <c r="D31" s="457">
        <v>1</v>
      </c>
      <c r="E31" s="927"/>
      <c r="F31" s="679">
        <f>D31*E31</f>
        <v>0</v>
      </c>
    </row>
    <row r="32" spans="1:6" ht="18" thickBot="1">
      <c r="A32" s="461"/>
      <c r="B32" s="462" t="s">
        <v>6574</v>
      </c>
      <c r="C32" s="463"/>
      <c r="D32" s="464"/>
      <c r="E32" s="681"/>
      <c r="F32" s="702">
        <f>SUM(F17:F31)</f>
        <v>0</v>
      </c>
    </row>
    <row r="33" spans="1:6" ht="18" thickBot="1">
      <c r="A33" s="443"/>
      <c r="B33" s="444"/>
      <c r="C33" s="445"/>
      <c r="D33" s="446"/>
      <c r="E33" s="682"/>
      <c r="F33" s="697"/>
    </row>
    <row r="34" spans="1:6" ht="16" thickBot="1">
      <c r="A34" s="465">
        <v>444</v>
      </c>
      <c r="B34" s="448" t="s">
        <v>6575</v>
      </c>
      <c r="C34" s="449"/>
      <c r="D34" s="450"/>
      <c r="E34" s="683"/>
      <c r="F34" s="703"/>
    </row>
    <row r="35" spans="1:6" ht="31.5" thickBot="1">
      <c r="A35" s="465">
        <v>444.00009999999997</v>
      </c>
      <c r="B35" s="460" t="s">
        <v>6576</v>
      </c>
      <c r="C35" s="459" t="s">
        <v>6232</v>
      </c>
      <c r="D35" s="466">
        <v>20</v>
      </c>
      <c r="E35" s="927"/>
      <c r="F35" s="680">
        <f t="shared" ref="F35" si="1">D35*E35</f>
        <v>0</v>
      </c>
    </row>
    <row r="36" spans="1:6" ht="16" thickBot="1">
      <c r="A36" s="465">
        <v>444.00020000000001</v>
      </c>
      <c r="B36" s="460" t="s">
        <v>8155</v>
      </c>
      <c r="C36" s="459" t="s">
        <v>6232</v>
      </c>
      <c r="D36" s="466">
        <v>35</v>
      </c>
      <c r="E36" s="927"/>
      <c r="F36" s="680">
        <f>D36*E36</f>
        <v>0</v>
      </c>
    </row>
    <row r="37" spans="1:6" ht="16" thickBot="1">
      <c r="A37" s="465">
        <v>444.00029999999998</v>
      </c>
      <c r="B37" s="460" t="s">
        <v>8156</v>
      </c>
      <c r="C37" s="459" t="s">
        <v>6232</v>
      </c>
      <c r="D37" s="466">
        <v>1</v>
      </c>
      <c r="E37" s="927"/>
      <c r="F37" s="680">
        <f t="shared" ref="F37:F48" si="2">D37*E37</f>
        <v>0</v>
      </c>
    </row>
    <row r="38" spans="1:6" ht="16" thickBot="1">
      <c r="A38" s="465">
        <v>444.00040000000001</v>
      </c>
      <c r="B38" s="460" t="s">
        <v>6580</v>
      </c>
      <c r="C38" s="459" t="s">
        <v>411</v>
      </c>
      <c r="D38" s="466">
        <v>20</v>
      </c>
      <c r="E38" s="927"/>
      <c r="F38" s="680">
        <f t="shared" si="2"/>
        <v>0</v>
      </c>
    </row>
    <row r="39" spans="1:6" ht="16" thickBot="1">
      <c r="A39" s="465">
        <v>444.00049999999999</v>
      </c>
      <c r="B39" s="460" t="s">
        <v>8157</v>
      </c>
      <c r="C39" s="459" t="s">
        <v>411</v>
      </c>
      <c r="D39" s="466">
        <v>20</v>
      </c>
      <c r="E39" s="927"/>
      <c r="F39" s="680">
        <f>D39*E39</f>
        <v>0</v>
      </c>
    </row>
    <row r="40" spans="1:6" ht="31.5" thickBot="1">
      <c r="A40" s="465">
        <v>444.00060000000002</v>
      </c>
      <c r="B40" s="460" t="s">
        <v>8158</v>
      </c>
      <c r="C40" s="459" t="s">
        <v>411</v>
      </c>
      <c r="D40" s="466">
        <v>60</v>
      </c>
      <c r="E40" s="927"/>
      <c r="F40" s="680">
        <f t="shared" si="2"/>
        <v>0</v>
      </c>
    </row>
    <row r="41" spans="1:6" ht="16" thickBot="1">
      <c r="A41" s="465">
        <v>444.00069999999999</v>
      </c>
      <c r="B41" s="460" t="s">
        <v>6586</v>
      </c>
      <c r="C41" s="459" t="s">
        <v>6232</v>
      </c>
      <c r="D41" s="466">
        <v>100</v>
      </c>
      <c r="E41" s="927"/>
      <c r="F41" s="680">
        <f t="shared" si="2"/>
        <v>0</v>
      </c>
    </row>
    <row r="42" spans="1:6" ht="16" thickBot="1">
      <c r="A42" s="465">
        <v>444.00080000000003</v>
      </c>
      <c r="B42" s="460" t="s">
        <v>6587</v>
      </c>
      <c r="C42" s="459" t="s">
        <v>6232</v>
      </c>
      <c r="D42" s="466">
        <v>60</v>
      </c>
      <c r="E42" s="927"/>
      <c r="F42" s="680">
        <f t="shared" si="2"/>
        <v>0</v>
      </c>
    </row>
    <row r="43" spans="1:6" ht="16" thickBot="1">
      <c r="A43" s="465">
        <v>444.0009</v>
      </c>
      <c r="B43" s="460" t="s">
        <v>6588</v>
      </c>
      <c r="C43" s="459" t="s">
        <v>6232</v>
      </c>
      <c r="D43" s="466">
        <v>30</v>
      </c>
      <c r="E43" s="927"/>
      <c r="F43" s="680">
        <f t="shared" si="2"/>
        <v>0</v>
      </c>
    </row>
    <row r="44" spans="1:6" ht="16" thickBot="1">
      <c r="A44" s="465">
        <v>444.00099999999998</v>
      </c>
      <c r="B44" s="460" t="s">
        <v>6589</v>
      </c>
      <c r="C44" s="459" t="s">
        <v>6232</v>
      </c>
      <c r="D44" s="466">
        <v>30</v>
      </c>
      <c r="E44" s="927"/>
      <c r="F44" s="680">
        <f t="shared" si="2"/>
        <v>0</v>
      </c>
    </row>
    <row r="45" spans="1:6" ht="16" thickBot="1">
      <c r="A45" s="465">
        <v>444.00110000000001</v>
      </c>
      <c r="B45" s="460" t="s">
        <v>6590</v>
      </c>
      <c r="C45" s="459" t="s">
        <v>6232</v>
      </c>
      <c r="D45" s="466">
        <v>200</v>
      </c>
      <c r="E45" s="927"/>
      <c r="F45" s="680">
        <f t="shared" si="2"/>
        <v>0</v>
      </c>
    </row>
    <row r="46" spans="1:6" ht="16" thickBot="1">
      <c r="A46" s="465">
        <v>444.00119999999998</v>
      </c>
      <c r="B46" s="460" t="s">
        <v>6591</v>
      </c>
      <c r="C46" s="459" t="s">
        <v>6232</v>
      </c>
      <c r="D46" s="466">
        <v>100</v>
      </c>
      <c r="E46" s="927"/>
      <c r="F46" s="680">
        <f t="shared" si="2"/>
        <v>0</v>
      </c>
    </row>
    <row r="47" spans="1:6" ht="16" thickBot="1">
      <c r="A47" s="465">
        <v>444.00130000000001</v>
      </c>
      <c r="B47" s="460" t="s">
        <v>6592</v>
      </c>
      <c r="C47" s="459" t="s">
        <v>6232</v>
      </c>
      <c r="D47" s="466">
        <v>40</v>
      </c>
      <c r="E47" s="927"/>
      <c r="F47" s="680">
        <f t="shared" si="2"/>
        <v>0</v>
      </c>
    </row>
    <row r="48" spans="1:6" ht="16" thickBot="1">
      <c r="A48" s="465">
        <v>444.00139999999999</v>
      </c>
      <c r="B48" s="460" t="s">
        <v>6594</v>
      </c>
      <c r="C48" s="459" t="s">
        <v>6595</v>
      </c>
      <c r="D48" s="466">
        <v>0.4</v>
      </c>
      <c r="E48" s="927"/>
      <c r="F48" s="680">
        <f t="shared" si="2"/>
        <v>0</v>
      </c>
    </row>
    <row r="49" spans="1:6" ht="16" thickBot="1">
      <c r="A49" s="465">
        <v>444.00150000000002</v>
      </c>
      <c r="B49" s="460" t="s">
        <v>6596</v>
      </c>
      <c r="C49" s="459" t="s">
        <v>411</v>
      </c>
      <c r="D49" s="466">
        <v>140</v>
      </c>
      <c r="E49" s="927"/>
      <c r="F49" s="680">
        <f>D49*E49</f>
        <v>0</v>
      </c>
    </row>
    <row r="50" spans="1:6" ht="16" thickBot="1">
      <c r="A50" s="465">
        <v>444.0016</v>
      </c>
      <c r="B50" s="460" t="s">
        <v>6598</v>
      </c>
      <c r="C50" s="459" t="s">
        <v>411</v>
      </c>
      <c r="D50" s="466">
        <v>4</v>
      </c>
      <c r="E50" s="927"/>
      <c r="F50" s="680">
        <f t="shared" ref="F50:F60" si="3">D50*E50</f>
        <v>0</v>
      </c>
    </row>
    <row r="51" spans="1:6" ht="16" thickBot="1">
      <c r="A51" s="465">
        <v>444.00170000000003</v>
      </c>
      <c r="B51" s="460" t="s">
        <v>6599</v>
      </c>
      <c r="C51" s="459" t="s">
        <v>411</v>
      </c>
      <c r="D51" s="466">
        <v>180</v>
      </c>
      <c r="E51" s="927"/>
      <c r="F51" s="680">
        <f t="shared" si="3"/>
        <v>0</v>
      </c>
    </row>
    <row r="52" spans="1:6" ht="16" thickBot="1">
      <c r="A52" s="465">
        <v>444.00180000000103</v>
      </c>
      <c r="B52" s="460" t="s">
        <v>6600</v>
      </c>
      <c r="C52" s="459" t="s">
        <v>411</v>
      </c>
      <c r="D52" s="466">
        <v>710</v>
      </c>
      <c r="E52" s="927"/>
      <c r="F52" s="680">
        <f t="shared" si="3"/>
        <v>0</v>
      </c>
    </row>
    <row r="53" spans="1:6" ht="16" thickBot="1">
      <c r="A53" s="465">
        <v>444.001900000001</v>
      </c>
      <c r="B53" s="460" t="s">
        <v>6601</v>
      </c>
      <c r="C53" s="459" t="s">
        <v>411</v>
      </c>
      <c r="D53" s="466">
        <v>280</v>
      </c>
      <c r="E53" s="927"/>
      <c r="F53" s="680">
        <f t="shared" si="3"/>
        <v>0</v>
      </c>
    </row>
    <row r="54" spans="1:6" ht="16" thickBot="1">
      <c r="A54" s="465">
        <v>444.00200000000098</v>
      </c>
      <c r="B54" s="460" t="s">
        <v>6604</v>
      </c>
      <c r="C54" s="459" t="s">
        <v>411</v>
      </c>
      <c r="D54" s="466">
        <v>60</v>
      </c>
      <c r="E54" s="927"/>
      <c r="F54" s="680">
        <f t="shared" si="3"/>
        <v>0</v>
      </c>
    </row>
    <row r="55" spans="1:6" ht="16" thickBot="1">
      <c r="A55" s="465">
        <v>444.00210000000101</v>
      </c>
      <c r="B55" s="460" t="s">
        <v>6610</v>
      </c>
      <c r="C55" s="459" t="s">
        <v>6232</v>
      </c>
      <c r="D55" s="466">
        <v>1</v>
      </c>
      <c r="E55" s="927"/>
      <c r="F55" s="679">
        <f t="shared" si="3"/>
        <v>0</v>
      </c>
    </row>
    <row r="56" spans="1:6" ht="16" thickBot="1">
      <c r="A56" s="465">
        <v>444.00220000000098</v>
      </c>
      <c r="B56" s="460" t="s">
        <v>6611</v>
      </c>
      <c r="C56" s="459" t="s">
        <v>6232</v>
      </c>
      <c r="D56" s="466">
        <v>2</v>
      </c>
      <c r="E56" s="927"/>
      <c r="F56" s="679">
        <f t="shared" si="3"/>
        <v>0</v>
      </c>
    </row>
    <row r="57" spans="1:6" ht="16" thickBot="1">
      <c r="A57" s="465">
        <v>444.00230000000101</v>
      </c>
      <c r="B57" s="460" t="s">
        <v>6612</v>
      </c>
      <c r="C57" s="459" t="s">
        <v>6232</v>
      </c>
      <c r="D57" s="466">
        <v>2</v>
      </c>
      <c r="E57" s="927"/>
      <c r="F57" s="679">
        <f t="shared" si="3"/>
        <v>0</v>
      </c>
    </row>
    <row r="58" spans="1:6" ht="16" thickBot="1">
      <c r="A58" s="465">
        <v>444.00240000000099</v>
      </c>
      <c r="B58" s="460" t="s">
        <v>6613</v>
      </c>
      <c r="C58" s="459" t="s">
        <v>6232</v>
      </c>
      <c r="D58" s="466">
        <v>1</v>
      </c>
      <c r="E58" s="927"/>
      <c r="F58" s="679">
        <f t="shared" si="3"/>
        <v>0</v>
      </c>
    </row>
    <row r="59" spans="1:6" ht="16" thickBot="1">
      <c r="A59" s="465">
        <v>444.00250000000102</v>
      </c>
      <c r="B59" s="460" t="s">
        <v>6614</v>
      </c>
      <c r="C59" s="459" t="s">
        <v>6232</v>
      </c>
      <c r="D59" s="466">
        <v>7</v>
      </c>
      <c r="E59" s="927"/>
      <c r="F59" s="679">
        <f t="shared" si="3"/>
        <v>0</v>
      </c>
    </row>
    <row r="60" spans="1:6" ht="31.5" thickBot="1">
      <c r="A60" s="465">
        <v>444.002600000001</v>
      </c>
      <c r="B60" s="460" t="s">
        <v>6616</v>
      </c>
      <c r="C60" s="459" t="s">
        <v>6232</v>
      </c>
      <c r="D60" s="466">
        <v>7</v>
      </c>
      <c r="E60" s="927"/>
      <c r="F60" s="679">
        <f t="shared" si="3"/>
        <v>0</v>
      </c>
    </row>
    <row r="61" spans="1:6" ht="16" thickBot="1">
      <c r="A61" s="465">
        <v>444.00270000000103</v>
      </c>
      <c r="B61" s="460" t="s">
        <v>8159</v>
      </c>
      <c r="C61" s="459" t="s">
        <v>6232</v>
      </c>
      <c r="D61" s="466">
        <v>1</v>
      </c>
      <c r="E61" s="927"/>
      <c r="F61" s="679">
        <f>D61*E61</f>
        <v>0</v>
      </c>
    </row>
    <row r="62" spans="1:6" s="472" customFormat="1" ht="16" thickBot="1">
      <c r="A62" s="468"/>
      <c r="B62" s="469" t="s">
        <v>6625</v>
      </c>
      <c r="C62" s="470"/>
      <c r="D62" s="471"/>
      <c r="E62" s="684"/>
      <c r="F62" s="704">
        <f>SUM(F34:F61)</f>
        <v>0</v>
      </c>
    </row>
    <row r="63" spans="1:6" s="472" customFormat="1" ht="16" thickBot="1">
      <c r="A63" s="468">
        <v>444.00279999999998</v>
      </c>
      <c r="B63" s="460" t="s">
        <v>6626</v>
      </c>
      <c r="C63" s="459"/>
      <c r="D63" s="466"/>
      <c r="E63" s="679"/>
      <c r="F63" s="679">
        <f>F62*0.03</f>
        <v>0</v>
      </c>
    </row>
    <row r="64" spans="1:6" ht="18" thickBot="1">
      <c r="A64" s="465"/>
      <c r="B64" s="473" t="s">
        <v>6625</v>
      </c>
      <c r="C64" s="449"/>
      <c r="D64" s="450"/>
      <c r="E64" s="685"/>
      <c r="F64" s="705">
        <f>SUM(F62:F63)</f>
        <v>0</v>
      </c>
    </row>
    <row r="65" spans="1:6" ht="15.75" customHeight="1" thickBot="1">
      <c r="A65" s="474"/>
      <c r="B65" s="475"/>
      <c r="C65" s="476"/>
      <c r="D65" s="477"/>
      <c r="E65" s="686"/>
      <c r="F65" s="706"/>
    </row>
    <row r="66" spans="1:6" ht="15.75" customHeight="1" thickBot="1">
      <c r="A66" s="465">
        <v>444</v>
      </c>
      <c r="B66" s="448" t="s">
        <v>6627</v>
      </c>
      <c r="C66" s="449"/>
      <c r="D66" s="450"/>
      <c r="E66" s="683"/>
      <c r="F66" s="699"/>
    </row>
    <row r="67" spans="1:6" ht="15.75" customHeight="1" thickBot="1">
      <c r="A67" s="468">
        <v>444.00290000000001</v>
      </c>
      <c r="B67" s="460" t="s">
        <v>6628</v>
      </c>
      <c r="C67" s="459" t="s">
        <v>6232</v>
      </c>
      <c r="D67" s="466">
        <v>20</v>
      </c>
      <c r="E67" s="927"/>
      <c r="F67" s="680">
        <f t="shared" ref="F67:F74" si="4">D67*E67</f>
        <v>0</v>
      </c>
    </row>
    <row r="68" spans="1:6" ht="15.75" customHeight="1" thickBot="1">
      <c r="A68" s="468">
        <v>444.00299999999999</v>
      </c>
      <c r="B68" s="460" t="s">
        <v>6630</v>
      </c>
      <c r="C68" s="459" t="s">
        <v>6232</v>
      </c>
      <c r="D68" s="466">
        <v>35</v>
      </c>
      <c r="E68" s="927"/>
      <c r="F68" s="680">
        <f t="shared" si="4"/>
        <v>0</v>
      </c>
    </row>
    <row r="69" spans="1:6" ht="15.75" customHeight="1" thickBot="1">
      <c r="A69" s="468">
        <v>444.00310000000002</v>
      </c>
      <c r="B69" s="460" t="s">
        <v>6632</v>
      </c>
      <c r="C69" s="459" t="s">
        <v>411</v>
      </c>
      <c r="D69" s="466">
        <v>60</v>
      </c>
      <c r="E69" s="927"/>
      <c r="F69" s="680">
        <f t="shared" si="4"/>
        <v>0</v>
      </c>
    </row>
    <row r="70" spans="1:6" ht="15.75" customHeight="1" thickBot="1">
      <c r="A70" s="468">
        <v>444.00319999999999</v>
      </c>
      <c r="B70" s="460" t="s">
        <v>6633</v>
      </c>
      <c r="C70" s="459" t="s">
        <v>411</v>
      </c>
      <c r="D70" s="466">
        <v>40</v>
      </c>
      <c r="E70" s="927"/>
      <c r="F70" s="680">
        <f t="shared" si="4"/>
        <v>0</v>
      </c>
    </row>
    <row r="71" spans="1:6" ht="15.75" customHeight="1" thickBot="1">
      <c r="A71" s="468">
        <v>444.00330000000002</v>
      </c>
      <c r="B71" s="460" t="s">
        <v>8160</v>
      </c>
      <c r="C71" s="459" t="s">
        <v>6232</v>
      </c>
      <c r="D71" s="466">
        <v>1</v>
      </c>
      <c r="E71" s="927"/>
      <c r="F71" s="680">
        <f t="shared" si="4"/>
        <v>0</v>
      </c>
    </row>
    <row r="72" spans="1:6" ht="15.75" customHeight="1" thickBot="1">
      <c r="A72" s="468">
        <v>444.0034</v>
      </c>
      <c r="B72" s="460" t="s">
        <v>6638</v>
      </c>
      <c r="C72" s="459" t="s">
        <v>6232</v>
      </c>
      <c r="D72" s="466">
        <v>16</v>
      </c>
      <c r="E72" s="927"/>
      <c r="F72" s="680">
        <f t="shared" si="4"/>
        <v>0</v>
      </c>
    </row>
    <row r="73" spans="1:6" ht="15.75" customHeight="1" thickBot="1">
      <c r="A73" s="468">
        <v>444.00349999999997</v>
      </c>
      <c r="B73" s="460" t="s">
        <v>6639</v>
      </c>
      <c r="C73" s="459" t="s">
        <v>6232</v>
      </c>
      <c r="D73" s="466">
        <v>160</v>
      </c>
      <c r="E73" s="927"/>
      <c r="F73" s="680">
        <f t="shared" si="4"/>
        <v>0</v>
      </c>
    </row>
    <row r="74" spans="1:6" ht="15.75" customHeight="1" thickBot="1">
      <c r="A74" s="468">
        <v>444.00360000000001</v>
      </c>
      <c r="B74" s="460" t="s">
        <v>6640</v>
      </c>
      <c r="C74" s="459" t="s">
        <v>6232</v>
      </c>
      <c r="D74" s="466">
        <v>30</v>
      </c>
      <c r="E74" s="927"/>
      <c r="F74" s="680">
        <f t="shared" si="4"/>
        <v>0</v>
      </c>
    </row>
    <row r="75" spans="1:6" ht="15.75" customHeight="1" thickBot="1">
      <c r="A75" s="468">
        <v>444.00369999999998</v>
      </c>
      <c r="B75" s="460" t="s">
        <v>6641</v>
      </c>
      <c r="C75" s="459" t="s">
        <v>411</v>
      </c>
      <c r="D75" s="466">
        <v>100</v>
      </c>
      <c r="E75" s="927"/>
      <c r="F75" s="680">
        <f>D75*E75</f>
        <v>0</v>
      </c>
    </row>
    <row r="76" spans="1:6" ht="15.75" customHeight="1" thickBot="1">
      <c r="A76" s="468">
        <v>444.00380000000001</v>
      </c>
      <c r="B76" s="478" t="s">
        <v>8161</v>
      </c>
      <c r="C76" s="479" t="s">
        <v>411</v>
      </c>
      <c r="D76" s="480">
        <v>1134</v>
      </c>
      <c r="E76" s="928"/>
      <c r="F76" s="687">
        <f t="shared" ref="F76:F88" si="5">D76*E76</f>
        <v>0</v>
      </c>
    </row>
    <row r="77" spans="1:6" ht="15.75" customHeight="1" thickBot="1">
      <c r="A77" s="468">
        <v>444.00389999999999</v>
      </c>
      <c r="B77" s="460" t="s">
        <v>6646</v>
      </c>
      <c r="C77" s="459" t="s">
        <v>411</v>
      </c>
      <c r="D77" s="466">
        <v>160</v>
      </c>
      <c r="E77" s="927"/>
      <c r="F77" s="680">
        <f t="shared" si="5"/>
        <v>0</v>
      </c>
    </row>
    <row r="78" spans="1:6" ht="15.75" customHeight="1" thickBot="1">
      <c r="A78" s="468">
        <v>444.00400000000002</v>
      </c>
      <c r="B78" s="460" t="s">
        <v>6647</v>
      </c>
      <c r="C78" s="459" t="s">
        <v>411</v>
      </c>
      <c r="D78" s="466">
        <v>100</v>
      </c>
      <c r="E78" s="927"/>
      <c r="F78" s="680">
        <f t="shared" si="5"/>
        <v>0</v>
      </c>
    </row>
    <row r="79" spans="1:6" ht="15.75" customHeight="1" thickBot="1">
      <c r="A79" s="468">
        <v>444.00409999999999</v>
      </c>
      <c r="B79" s="460" t="s">
        <v>6648</v>
      </c>
      <c r="C79" s="459" t="s">
        <v>6232</v>
      </c>
      <c r="D79" s="466">
        <v>16</v>
      </c>
      <c r="E79" s="927"/>
      <c r="F79" s="680">
        <f t="shared" si="5"/>
        <v>0</v>
      </c>
    </row>
    <row r="80" spans="1:6" ht="15.75" customHeight="1" thickBot="1">
      <c r="A80" s="468">
        <v>444.00420000000003</v>
      </c>
      <c r="B80" s="460" t="s">
        <v>6650</v>
      </c>
      <c r="C80" s="459" t="s">
        <v>6232</v>
      </c>
      <c r="D80" s="481">
        <v>13</v>
      </c>
      <c r="E80" s="927"/>
      <c r="F80" s="680">
        <f t="shared" si="5"/>
        <v>0</v>
      </c>
    </row>
    <row r="81" spans="1:6" ht="31.5" thickBot="1">
      <c r="A81" s="468">
        <v>444.0043</v>
      </c>
      <c r="B81" s="460" t="s">
        <v>6651</v>
      </c>
      <c r="C81" s="459" t="s">
        <v>6232</v>
      </c>
      <c r="D81" s="466">
        <v>2</v>
      </c>
      <c r="E81" s="927"/>
      <c r="F81" s="680">
        <f t="shared" si="5"/>
        <v>0</v>
      </c>
    </row>
    <row r="82" spans="1:6" ht="15.75" customHeight="1" thickBot="1">
      <c r="A82" s="468">
        <v>444.00439999999998</v>
      </c>
      <c r="B82" s="460" t="s">
        <v>6653</v>
      </c>
      <c r="C82" s="459" t="s">
        <v>6232</v>
      </c>
      <c r="D82" s="466">
        <v>7</v>
      </c>
      <c r="E82" s="927"/>
      <c r="F82" s="680">
        <f t="shared" si="5"/>
        <v>0</v>
      </c>
    </row>
    <row r="83" spans="1:6" ht="15.75" customHeight="1" thickBot="1">
      <c r="A83" s="468">
        <v>444.00450000000001</v>
      </c>
      <c r="B83" s="460" t="s">
        <v>6656</v>
      </c>
      <c r="C83" s="459" t="s">
        <v>411</v>
      </c>
      <c r="D83" s="466">
        <v>60</v>
      </c>
      <c r="E83" s="927"/>
      <c r="F83" s="680">
        <f t="shared" si="5"/>
        <v>0</v>
      </c>
    </row>
    <row r="84" spans="1:6" ht="15.75" customHeight="1" thickBot="1">
      <c r="A84" s="468">
        <v>444.00459999999998</v>
      </c>
      <c r="B84" s="460" t="s">
        <v>6657</v>
      </c>
      <c r="C84" s="459" t="s">
        <v>411</v>
      </c>
      <c r="D84" s="466">
        <v>500</v>
      </c>
      <c r="E84" s="927"/>
      <c r="F84" s="680">
        <f t="shared" si="5"/>
        <v>0</v>
      </c>
    </row>
    <row r="85" spans="1:6" ht="31" customHeight="1" thickBot="1">
      <c r="A85" s="468">
        <v>444.00470000000001</v>
      </c>
      <c r="B85" s="460" t="s">
        <v>6659</v>
      </c>
      <c r="C85" s="459" t="s">
        <v>6232</v>
      </c>
      <c r="D85" s="466">
        <v>10</v>
      </c>
      <c r="E85" s="927"/>
      <c r="F85" s="680">
        <f t="shared" si="5"/>
        <v>0</v>
      </c>
    </row>
    <row r="86" spans="1:6" ht="15.75" customHeight="1" thickBot="1">
      <c r="A86" s="468">
        <v>444.00479999999999</v>
      </c>
      <c r="B86" s="482" t="s">
        <v>6661</v>
      </c>
      <c r="C86" s="459" t="s">
        <v>6662</v>
      </c>
      <c r="D86" s="466">
        <v>1</v>
      </c>
      <c r="E86" s="927"/>
      <c r="F86" s="680">
        <f t="shared" si="5"/>
        <v>0</v>
      </c>
    </row>
    <row r="87" spans="1:6" ht="15.75" customHeight="1" thickBot="1">
      <c r="A87" s="468">
        <v>444.00490000000002</v>
      </c>
      <c r="B87" s="460" t="s">
        <v>6663</v>
      </c>
      <c r="C87" s="459" t="s">
        <v>6662</v>
      </c>
      <c r="D87" s="466">
        <v>1</v>
      </c>
      <c r="E87" s="927"/>
      <c r="F87" s="680">
        <f t="shared" si="5"/>
        <v>0</v>
      </c>
    </row>
    <row r="88" spans="1:6" ht="15.75" customHeight="1" thickBot="1">
      <c r="A88" s="468">
        <v>444.00499999999897</v>
      </c>
      <c r="B88" s="460" t="s">
        <v>6664</v>
      </c>
      <c r="C88" s="459" t="s">
        <v>6232</v>
      </c>
      <c r="D88" s="466">
        <v>20</v>
      </c>
      <c r="E88" s="927"/>
      <c r="F88" s="680">
        <f t="shared" si="5"/>
        <v>0</v>
      </c>
    </row>
    <row r="89" spans="1:6" ht="16" thickBot="1">
      <c r="A89" s="468">
        <v>444.005099999999</v>
      </c>
      <c r="B89" s="484" t="s">
        <v>6666</v>
      </c>
      <c r="C89" s="459" t="s">
        <v>411</v>
      </c>
      <c r="D89" s="466">
        <v>45</v>
      </c>
      <c r="E89" s="927"/>
      <c r="F89" s="680">
        <f>D89*E89</f>
        <v>0</v>
      </c>
    </row>
    <row r="90" spans="1:6" ht="16" thickBot="1">
      <c r="A90" s="468">
        <v>444.00519999999898</v>
      </c>
      <c r="B90" s="467" t="s">
        <v>6667</v>
      </c>
      <c r="C90" s="459" t="s">
        <v>6662</v>
      </c>
      <c r="D90" s="466">
        <v>1</v>
      </c>
      <c r="E90" s="927"/>
      <c r="F90" s="680">
        <f t="shared" ref="F90:F91" si="6">D90*E90</f>
        <v>0</v>
      </c>
    </row>
    <row r="91" spans="1:6" ht="16" thickBot="1">
      <c r="A91" s="468">
        <v>444.00529999999901</v>
      </c>
      <c r="B91" s="467" t="s">
        <v>8162</v>
      </c>
      <c r="C91" s="459" t="s">
        <v>6662</v>
      </c>
      <c r="D91" s="466">
        <v>1</v>
      </c>
      <c r="E91" s="927"/>
      <c r="F91" s="680">
        <f t="shared" si="6"/>
        <v>0</v>
      </c>
    </row>
    <row r="92" spans="1:6" ht="15.75" customHeight="1" thickBot="1">
      <c r="A92" s="468"/>
      <c r="B92" s="485" t="s">
        <v>6625</v>
      </c>
      <c r="C92" s="470"/>
      <c r="D92" s="471"/>
      <c r="E92" s="684"/>
      <c r="F92" s="704">
        <f>SUM(F67:F91)</f>
        <v>0</v>
      </c>
    </row>
    <row r="93" spans="1:6" ht="15.75" customHeight="1" thickBot="1">
      <c r="A93" s="468">
        <v>444.00540000000001</v>
      </c>
      <c r="B93" s="486" t="s">
        <v>6669</v>
      </c>
      <c r="C93" s="459" t="s">
        <v>6232</v>
      </c>
      <c r="D93" s="466"/>
      <c r="E93" s="679"/>
      <c r="F93" s="679">
        <f>F92*0.03</f>
        <v>0</v>
      </c>
    </row>
    <row r="94" spans="1:6" ht="15.75" customHeight="1" thickBot="1">
      <c r="A94" s="465"/>
      <c r="B94" s="473" t="s">
        <v>6625</v>
      </c>
      <c r="C94" s="449"/>
      <c r="D94" s="450"/>
      <c r="E94" s="685"/>
      <c r="F94" s="705">
        <f>SUM(F92:F93)</f>
        <v>0</v>
      </c>
    </row>
    <row r="95" spans="1:6" ht="15.75" customHeight="1" thickBot="1">
      <c r="A95" s="474"/>
      <c r="B95" s="475"/>
      <c r="C95" s="476"/>
      <c r="D95" s="477"/>
      <c r="E95" s="686"/>
      <c r="F95" s="706"/>
    </row>
    <row r="96" spans="1:6" ht="15.75" customHeight="1" thickBot="1">
      <c r="A96" s="487">
        <v>445</v>
      </c>
      <c r="B96" s="448" t="s">
        <v>6670</v>
      </c>
      <c r="C96" s="449"/>
      <c r="D96" s="450"/>
      <c r="E96" s="683"/>
      <c r="F96" s="699"/>
    </row>
    <row r="97" spans="1:6" ht="15.75" customHeight="1" thickBot="1">
      <c r="A97" s="488"/>
      <c r="B97" s="448" t="s">
        <v>6671</v>
      </c>
      <c r="C97" s="449"/>
      <c r="D97" s="450"/>
      <c r="E97" s="683"/>
      <c r="F97" s="699"/>
    </row>
    <row r="98" spans="1:6" ht="78" thickBot="1">
      <c r="A98" s="489">
        <v>445.00009999999997</v>
      </c>
      <c r="B98" s="666" t="s">
        <v>8163</v>
      </c>
      <c r="C98" s="491" t="s">
        <v>6232</v>
      </c>
      <c r="D98" s="492">
        <v>13</v>
      </c>
      <c r="E98" s="929"/>
      <c r="F98" s="688">
        <f t="shared" ref="F98:F101" si="7">D98*E98</f>
        <v>0</v>
      </c>
    </row>
    <row r="99" spans="1:6" ht="78" thickBot="1">
      <c r="A99" s="489">
        <v>445.00020000000001</v>
      </c>
      <c r="B99" s="490" t="s">
        <v>6680</v>
      </c>
      <c r="C99" s="491" t="s">
        <v>6232</v>
      </c>
      <c r="D99" s="492">
        <v>6</v>
      </c>
      <c r="E99" s="929"/>
      <c r="F99" s="688">
        <f t="shared" si="7"/>
        <v>0</v>
      </c>
    </row>
    <row r="100" spans="1:6" ht="62.5" thickBot="1">
      <c r="A100" s="489">
        <v>445.00029999999998</v>
      </c>
      <c r="B100" s="460" t="s">
        <v>8164</v>
      </c>
      <c r="C100" s="459" t="s">
        <v>6232</v>
      </c>
      <c r="D100" s="497">
        <v>7</v>
      </c>
      <c r="E100" s="927"/>
      <c r="F100" s="679">
        <f t="shared" si="7"/>
        <v>0</v>
      </c>
    </row>
    <row r="101" spans="1:6" ht="78" thickBot="1">
      <c r="A101" s="489">
        <v>445.00040000000001</v>
      </c>
      <c r="B101" s="490" t="s">
        <v>6689</v>
      </c>
      <c r="C101" s="491" t="s">
        <v>6232</v>
      </c>
      <c r="D101" s="492">
        <v>5</v>
      </c>
      <c r="E101" s="929"/>
      <c r="F101" s="688">
        <f t="shared" si="7"/>
        <v>0</v>
      </c>
    </row>
    <row r="102" spans="1:6" ht="16" thickBot="1">
      <c r="A102" s="489"/>
      <c r="B102" s="469" t="s">
        <v>6625</v>
      </c>
      <c r="C102" s="470"/>
      <c r="D102" s="471"/>
      <c r="E102" s="684"/>
      <c r="F102" s="707">
        <f>SUM(F98:F101)</f>
        <v>0</v>
      </c>
    </row>
    <row r="103" spans="1:6" ht="14.25" customHeight="1" thickBot="1">
      <c r="A103" s="474"/>
      <c r="B103" s="475"/>
      <c r="C103" s="476"/>
      <c r="D103" s="477"/>
      <c r="E103" s="686"/>
      <c r="F103" s="706"/>
    </row>
    <row r="104" spans="1:6" ht="16" thickBot="1">
      <c r="A104" s="487">
        <v>445</v>
      </c>
      <c r="B104" s="448" t="s">
        <v>6695</v>
      </c>
      <c r="C104" s="449"/>
      <c r="D104" s="450"/>
      <c r="E104" s="683"/>
      <c r="F104" s="708"/>
    </row>
    <row r="105" spans="1:6" ht="16" thickBot="1">
      <c r="A105" s="468">
        <v>445.00049999999999</v>
      </c>
      <c r="B105" s="460" t="s">
        <v>6696</v>
      </c>
      <c r="C105" s="459" t="s">
        <v>6232</v>
      </c>
      <c r="D105" s="466">
        <v>7</v>
      </c>
      <c r="E105" s="927"/>
      <c r="F105" s="680">
        <f t="shared" ref="F105:F109" si="8">D105*E105</f>
        <v>0</v>
      </c>
    </row>
    <row r="106" spans="1:6" ht="16" thickBot="1">
      <c r="A106" s="468">
        <v>445.00060000000002</v>
      </c>
      <c r="B106" s="460" t="s">
        <v>8165</v>
      </c>
      <c r="C106" s="459" t="s">
        <v>6232</v>
      </c>
      <c r="D106" s="466">
        <v>6</v>
      </c>
      <c r="E106" s="927"/>
      <c r="F106" s="680">
        <f t="shared" si="8"/>
        <v>0</v>
      </c>
    </row>
    <row r="107" spans="1:6" ht="16" thickBot="1">
      <c r="A107" s="468">
        <v>445.00069999999999</v>
      </c>
      <c r="B107" s="460" t="s">
        <v>6698</v>
      </c>
      <c r="C107" s="459" t="s">
        <v>6232</v>
      </c>
      <c r="D107" s="466">
        <v>13</v>
      </c>
      <c r="E107" s="927"/>
      <c r="F107" s="680">
        <f t="shared" si="8"/>
        <v>0</v>
      </c>
    </row>
    <row r="108" spans="1:6" ht="16" thickBot="1">
      <c r="A108" s="468">
        <v>445.00080000000003</v>
      </c>
      <c r="B108" s="460" t="s">
        <v>6700</v>
      </c>
      <c r="C108" s="459" t="s">
        <v>6232</v>
      </c>
      <c r="D108" s="466">
        <v>5</v>
      </c>
      <c r="E108" s="927"/>
      <c r="F108" s="680">
        <f t="shared" si="8"/>
        <v>0</v>
      </c>
    </row>
    <row r="109" spans="1:6" ht="16" thickBot="1">
      <c r="A109" s="468">
        <v>445.0009</v>
      </c>
      <c r="B109" s="460" t="s">
        <v>6702</v>
      </c>
      <c r="C109" s="459" t="s">
        <v>6232</v>
      </c>
      <c r="D109" s="466">
        <v>15</v>
      </c>
      <c r="E109" s="927"/>
      <c r="F109" s="680">
        <f t="shared" si="8"/>
        <v>0</v>
      </c>
    </row>
    <row r="110" spans="1:6" ht="18" thickBot="1">
      <c r="A110" s="465"/>
      <c r="B110" s="485" t="s">
        <v>6625</v>
      </c>
      <c r="C110" s="449"/>
      <c r="D110" s="450"/>
      <c r="E110" s="685"/>
      <c r="F110" s="705">
        <f>SUM(F105:F109)</f>
        <v>0</v>
      </c>
    </row>
    <row r="111" spans="1:6" ht="14.25" customHeight="1" thickBot="1">
      <c r="A111" s="474"/>
      <c r="B111" s="498"/>
      <c r="C111" s="476"/>
      <c r="D111" s="477"/>
      <c r="E111" s="686"/>
      <c r="F111" s="706"/>
    </row>
    <row r="112" spans="1:6" ht="15.75" customHeight="1" thickBot="1">
      <c r="A112" s="499">
        <v>446</v>
      </c>
      <c r="B112" s="500" t="s">
        <v>6703</v>
      </c>
      <c r="C112" s="470"/>
      <c r="D112" s="471"/>
      <c r="E112" s="684"/>
      <c r="F112" s="709"/>
    </row>
    <row r="113" spans="1:6" ht="47" thickBot="1">
      <c r="A113" s="501"/>
      <c r="B113" s="667" t="s">
        <v>8166</v>
      </c>
      <c r="C113" s="470"/>
      <c r="D113" s="471"/>
      <c r="E113" s="684"/>
      <c r="F113" s="709"/>
    </row>
    <row r="114" spans="1:6" ht="15.75" customHeight="1" thickBot="1">
      <c r="A114" s="459">
        <v>446.00009999999997</v>
      </c>
      <c r="B114" s="460" t="s">
        <v>8167</v>
      </c>
      <c r="C114" s="459" t="s">
        <v>411</v>
      </c>
      <c r="D114" s="466">
        <v>170</v>
      </c>
      <c r="E114" s="927"/>
      <c r="F114" s="680">
        <f t="shared" ref="F114:F131" si="9">D114*E114</f>
        <v>0</v>
      </c>
    </row>
    <row r="115" spans="1:6" ht="15.75" customHeight="1" thickBot="1">
      <c r="A115" s="459">
        <v>446.00020000000001</v>
      </c>
      <c r="B115" s="460" t="s">
        <v>8168</v>
      </c>
      <c r="C115" s="459" t="s">
        <v>411</v>
      </c>
      <c r="D115" s="466">
        <v>60</v>
      </c>
      <c r="E115" s="927"/>
      <c r="F115" s="680">
        <f t="shared" si="9"/>
        <v>0</v>
      </c>
    </row>
    <row r="116" spans="1:6" ht="15.75" customHeight="1" thickBot="1">
      <c r="A116" s="459">
        <v>446.00029999999998</v>
      </c>
      <c r="B116" s="460" t="s">
        <v>8169</v>
      </c>
      <c r="C116" s="459" t="s">
        <v>6232</v>
      </c>
      <c r="D116" s="466">
        <v>3</v>
      </c>
      <c r="E116" s="927"/>
      <c r="F116" s="680">
        <f t="shared" si="9"/>
        <v>0</v>
      </c>
    </row>
    <row r="117" spans="1:6" ht="15.75" customHeight="1" thickBot="1">
      <c r="A117" s="459">
        <v>446.00040000000001</v>
      </c>
      <c r="B117" s="460" t="s">
        <v>8170</v>
      </c>
      <c r="C117" s="459" t="s">
        <v>411</v>
      </c>
      <c r="D117" s="466">
        <v>66</v>
      </c>
      <c r="E117" s="927"/>
      <c r="F117" s="680">
        <f>D117*E117</f>
        <v>0</v>
      </c>
    </row>
    <row r="118" spans="1:6" ht="15.75" customHeight="1" thickBot="1">
      <c r="A118" s="459">
        <v>446.00049999999999</v>
      </c>
      <c r="B118" s="668" t="s">
        <v>8171</v>
      </c>
      <c r="C118" s="459" t="s">
        <v>6232</v>
      </c>
      <c r="D118" s="466">
        <v>10</v>
      </c>
      <c r="E118" s="927"/>
      <c r="F118" s="680">
        <f t="shared" ref="F118:F119" si="10">D118*E118</f>
        <v>0</v>
      </c>
    </row>
    <row r="119" spans="1:6" ht="16" thickBot="1">
      <c r="A119" s="459">
        <v>446.00060000000002</v>
      </c>
      <c r="B119" s="669" t="s">
        <v>8172</v>
      </c>
      <c r="C119" s="459" t="s">
        <v>6232</v>
      </c>
      <c r="D119" s="466">
        <v>26</v>
      </c>
      <c r="E119" s="927"/>
      <c r="F119" s="680">
        <f t="shared" si="10"/>
        <v>0</v>
      </c>
    </row>
    <row r="120" spans="1:6" ht="15.75" customHeight="1" thickBot="1">
      <c r="A120" s="459">
        <v>446.00069999999999</v>
      </c>
      <c r="B120" s="460" t="s">
        <v>8173</v>
      </c>
      <c r="C120" s="459" t="s">
        <v>6232</v>
      </c>
      <c r="D120" s="466">
        <v>9</v>
      </c>
      <c r="E120" s="927"/>
      <c r="F120" s="680">
        <f t="shared" si="9"/>
        <v>0</v>
      </c>
    </row>
    <row r="121" spans="1:6" ht="15.75" customHeight="1" thickBot="1">
      <c r="A121" s="459">
        <v>446.00080000000003</v>
      </c>
      <c r="B121" s="460" t="s">
        <v>8174</v>
      </c>
      <c r="C121" s="459" t="s">
        <v>6232</v>
      </c>
      <c r="D121" s="466">
        <v>18</v>
      </c>
      <c r="E121" s="927"/>
      <c r="F121" s="680">
        <f t="shared" si="9"/>
        <v>0</v>
      </c>
    </row>
    <row r="122" spans="1:6" ht="15.75" customHeight="1" thickBot="1">
      <c r="A122" s="459">
        <v>446.0009</v>
      </c>
      <c r="B122" s="460" t="s">
        <v>8175</v>
      </c>
      <c r="C122" s="459" t="s">
        <v>6232</v>
      </c>
      <c r="D122" s="466">
        <v>6</v>
      </c>
      <c r="E122" s="927"/>
      <c r="F122" s="680">
        <f t="shared" si="9"/>
        <v>0</v>
      </c>
    </row>
    <row r="123" spans="1:6" ht="15.75" customHeight="1" thickBot="1">
      <c r="A123" s="459">
        <v>446.00099999999998</v>
      </c>
      <c r="B123" s="460" t="s">
        <v>8176</v>
      </c>
      <c r="C123" s="459" t="s">
        <v>6232</v>
      </c>
      <c r="D123" s="466">
        <v>50</v>
      </c>
      <c r="E123" s="927"/>
      <c r="F123" s="680">
        <f t="shared" si="9"/>
        <v>0</v>
      </c>
    </row>
    <row r="124" spans="1:6" ht="19" thickBot="1">
      <c r="A124" s="459">
        <v>446.00110000000001</v>
      </c>
      <c r="B124" s="460" t="s">
        <v>8177</v>
      </c>
      <c r="C124" s="459" t="s">
        <v>6232</v>
      </c>
      <c r="D124" s="466">
        <v>20</v>
      </c>
      <c r="E124" s="927"/>
      <c r="F124" s="680">
        <f t="shared" si="9"/>
        <v>0</v>
      </c>
    </row>
    <row r="125" spans="1:6" ht="15.75" customHeight="1" thickBot="1">
      <c r="A125" s="459">
        <v>446.00119999999998</v>
      </c>
      <c r="B125" s="460" t="s">
        <v>8178</v>
      </c>
      <c r="C125" s="459" t="s">
        <v>6232</v>
      </c>
      <c r="D125" s="466">
        <v>7</v>
      </c>
      <c r="E125" s="927"/>
      <c r="F125" s="680">
        <f t="shared" si="9"/>
        <v>0</v>
      </c>
    </row>
    <row r="126" spans="1:6" ht="15.75" customHeight="1" thickBot="1">
      <c r="A126" s="459">
        <v>446.00130000000001</v>
      </c>
      <c r="B126" s="460" t="s">
        <v>8179</v>
      </c>
      <c r="C126" s="459" t="s">
        <v>6232</v>
      </c>
      <c r="D126" s="466">
        <v>140</v>
      </c>
      <c r="E126" s="927"/>
      <c r="F126" s="680">
        <f t="shared" si="9"/>
        <v>0</v>
      </c>
    </row>
    <row r="127" spans="1:6" ht="15.75" customHeight="1" thickBot="1">
      <c r="A127" s="459">
        <v>446.00139999999999</v>
      </c>
      <c r="B127" s="460" t="s">
        <v>8180</v>
      </c>
      <c r="C127" s="459" t="s">
        <v>6232</v>
      </c>
      <c r="D127" s="466">
        <v>50</v>
      </c>
      <c r="E127" s="927"/>
      <c r="F127" s="680">
        <f t="shared" si="9"/>
        <v>0</v>
      </c>
    </row>
    <row r="128" spans="1:6" ht="15.75" customHeight="1" thickBot="1">
      <c r="A128" s="459">
        <v>446.00150000000002</v>
      </c>
      <c r="B128" s="460" t="s">
        <v>8181</v>
      </c>
      <c r="C128" s="459" t="s">
        <v>6232</v>
      </c>
      <c r="D128" s="466">
        <v>2</v>
      </c>
      <c r="E128" s="927"/>
      <c r="F128" s="680">
        <f t="shared" si="9"/>
        <v>0</v>
      </c>
    </row>
    <row r="129" spans="1:6" ht="15.75" customHeight="1" thickBot="1">
      <c r="A129" s="459">
        <v>446.0016</v>
      </c>
      <c r="B129" s="460" t="s">
        <v>8182</v>
      </c>
      <c r="C129" s="459" t="s">
        <v>6232</v>
      </c>
      <c r="D129" s="466">
        <v>2</v>
      </c>
      <c r="E129" s="927"/>
      <c r="F129" s="680">
        <f t="shared" si="9"/>
        <v>0</v>
      </c>
    </row>
    <row r="130" spans="1:6" ht="15.75" customHeight="1" thickBot="1">
      <c r="A130" s="459">
        <v>446.00170000000003</v>
      </c>
      <c r="B130" s="460" t="s">
        <v>8183</v>
      </c>
      <c r="C130" s="459" t="s">
        <v>6232</v>
      </c>
      <c r="D130" s="466">
        <v>2</v>
      </c>
      <c r="E130" s="927"/>
      <c r="F130" s="680">
        <f t="shared" si="9"/>
        <v>0</v>
      </c>
    </row>
    <row r="131" spans="1:6" ht="15.75" customHeight="1" thickBot="1">
      <c r="A131" s="459">
        <v>446.00180000000103</v>
      </c>
      <c r="B131" s="460" t="s">
        <v>8184</v>
      </c>
      <c r="C131" s="459" t="s">
        <v>6232</v>
      </c>
      <c r="D131" s="466">
        <v>2</v>
      </c>
      <c r="E131" s="927"/>
      <c r="F131" s="680">
        <f t="shared" si="9"/>
        <v>0</v>
      </c>
    </row>
    <row r="132" spans="1:6" ht="15.75" customHeight="1" thickBot="1">
      <c r="A132" s="459">
        <v>446.00190000000202</v>
      </c>
      <c r="B132" s="460" t="s">
        <v>8185</v>
      </c>
      <c r="C132" s="459" t="s">
        <v>6232</v>
      </c>
      <c r="D132" s="466">
        <v>40</v>
      </c>
      <c r="E132" s="927"/>
      <c r="F132" s="680">
        <f>D132*E132</f>
        <v>0</v>
      </c>
    </row>
    <row r="133" spans="1:6" ht="15.75" customHeight="1" thickBot="1">
      <c r="A133" s="670"/>
      <c r="B133" s="671" t="s">
        <v>6574</v>
      </c>
      <c r="C133" s="502"/>
      <c r="D133" s="503"/>
      <c r="E133" s="685"/>
      <c r="F133" s="705">
        <f>SUM(F114:F132)</f>
        <v>0</v>
      </c>
    </row>
    <row r="134" spans="1:6" ht="15.75" customHeight="1" thickBot="1">
      <c r="A134" s="672"/>
      <c r="B134" s="673"/>
      <c r="C134" s="674"/>
      <c r="D134" s="675"/>
      <c r="E134" s="689"/>
      <c r="F134" s="710"/>
    </row>
    <row r="135" spans="1:6" ht="15.75" customHeight="1" thickBot="1">
      <c r="A135" s="499">
        <v>446</v>
      </c>
      <c r="B135" s="500" t="s">
        <v>6705</v>
      </c>
      <c r="C135" s="470"/>
      <c r="D135" s="471"/>
      <c r="E135" s="684"/>
      <c r="F135" s="709"/>
    </row>
    <row r="136" spans="1:6" ht="15.75" customHeight="1" thickBot="1">
      <c r="A136" s="459">
        <v>446.00200000000001</v>
      </c>
      <c r="B136" s="460" t="s">
        <v>8186</v>
      </c>
      <c r="C136" s="459" t="s">
        <v>411</v>
      </c>
      <c r="D136" s="466">
        <v>170</v>
      </c>
      <c r="E136" s="927"/>
      <c r="F136" s="680">
        <f>D136*E136</f>
        <v>0</v>
      </c>
    </row>
    <row r="137" spans="1:6" ht="15.75" customHeight="1" thickBot="1">
      <c r="A137" s="459">
        <v>446.00209999999998</v>
      </c>
      <c r="B137" s="460" t="s">
        <v>8187</v>
      </c>
      <c r="C137" s="459" t="s">
        <v>6232</v>
      </c>
      <c r="D137" s="466">
        <v>20</v>
      </c>
      <c r="E137" s="927"/>
      <c r="F137" s="680">
        <f>D137*E137</f>
        <v>0</v>
      </c>
    </row>
    <row r="138" spans="1:6" ht="15.75" customHeight="1" thickBot="1">
      <c r="A138" s="459">
        <v>446.00220000000002</v>
      </c>
      <c r="B138" s="460" t="s">
        <v>8188</v>
      </c>
      <c r="C138" s="459" t="s">
        <v>411</v>
      </c>
      <c r="D138" s="466">
        <v>12</v>
      </c>
      <c r="E138" s="927"/>
      <c r="F138" s="680">
        <f>D138*E138</f>
        <v>0</v>
      </c>
    </row>
    <row r="139" spans="1:6" ht="15.75" customHeight="1" thickBot="1">
      <c r="A139" s="459">
        <v>446.00229999999999</v>
      </c>
      <c r="B139" s="460" t="s">
        <v>8189</v>
      </c>
      <c r="C139" s="459" t="s">
        <v>411</v>
      </c>
      <c r="D139" s="466">
        <v>126</v>
      </c>
      <c r="E139" s="927"/>
      <c r="F139" s="680">
        <f t="shared" ref="F139:F145" si="11">D139*E139</f>
        <v>0</v>
      </c>
    </row>
    <row r="140" spans="1:6" ht="15.75" customHeight="1" thickBot="1">
      <c r="A140" s="459">
        <v>446.00240000000002</v>
      </c>
      <c r="B140" s="460" t="s">
        <v>8190</v>
      </c>
      <c r="C140" s="459" t="s">
        <v>6232</v>
      </c>
      <c r="D140" s="466">
        <v>282</v>
      </c>
      <c r="E140" s="927"/>
      <c r="F140" s="680">
        <f t="shared" si="11"/>
        <v>0</v>
      </c>
    </row>
    <row r="141" spans="1:6" ht="15.75" customHeight="1" thickBot="1">
      <c r="A141" s="459">
        <v>446.0025</v>
      </c>
      <c r="B141" s="460" t="s">
        <v>8191</v>
      </c>
      <c r="C141" s="459" t="s">
        <v>6232</v>
      </c>
      <c r="D141" s="466">
        <v>56</v>
      </c>
      <c r="E141" s="927"/>
      <c r="F141" s="680">
        <f t="shared" si="11"/>
        <v>0</v>
      </c>
    </row>
    <row r="142" spans="1:6" ht="15.75" customHeight="1" thickBot="1">
      <c r="A142" s="459">
        <v>446.00259999999997</v>
      </c>
      <c r="B142" s="460" t="s">
        <v>8192</v>
      </c>
      <c r="C142" s="459" t="s">
        <v>6232</v>
      </c>
      <c r="D142" s="466">
        <v>2</v>
      </c>
      <c r="E142" s="927"/>
      <c r="F142" s="680">
        <f t="shared" si="11"/>
        <v>0</v>
      </c>
    </row>
    <row r="143" spans="1:6" ht="15.75" customHeight="1" thickBot="1">
      <c r="A143" s="459">
        <v>446.0027</v>
      </c>
      <c r="B143" s="460" t="s">
        <v>8193</v>
      </c>
      <c r="C143" s="459" t="s">
        <v>6232</v>
      </c>
      <c r="D143" s="466">
        <v>3</v>
      </c>
      <c r="E143" s="927"/>
      <c r="F143" s="680">
        <f t="shared" si="11"/>
        <v>0</v>
      </c>
    </row>
    <row r="144" spans="1:6" ht="15.75" customHeight="1" thickBot="1">
      <c r="A144" s="459">
        <v>446.00279999999998</v>
      </c>
      <c r="B144" s="460" t="s">
        <v>8194</v>
      </c>
      <c r="C144" s="459" t="s">
        <v>6232</v>
      </c>
      <c r="D144" s="466">
        <v>18</v>
      </c>
      <c r="E144" s="927"/>
      <c r="F144" s="680">
        <f t="shared" si="11"/>
        <v>0</v>
      </c>
    </row>
    <row r="145" spans="1:6" ht="15.75" customHeight="1" thickBot="1">
      <c r="A145" s="459">
        <v>446.00290000000001</v>
      </c>
      <c r="B145" s="460" t="s">
        <v>8195</v>
      </c>
      <c r="C145" s="459" t="s">
        <v>207</v>
      </c>
      <c r="D145" s="466">
        <v>9</v>
      </c>
      <c r="E145" s="927"/>
      <c r="F145" s="680">
        <f t="shared" si="11"/>
        <v>0</v>
      </c>
    </row>
    <row r="146" spans="1:6" ht="15.75" customHeight="1" thickBot="1">
      <c r="A146" s="499"/>
      <c r="B146" s="671" t="s">
        <v>6574</v>
      </c>
      <c r="C146" s="502"/>
      <c r="D146" s="503"/>
      <c r="E146" s="685"/>
      <c r="F146" s="705">
        <f>SUM(F136:F145)</f>
        <v>0</v>
      </c>
    </row>
    <row r="147" spans="1:6" ht="15.75" customHeight="1" thickBot="1">
      <c r="A147" s="672"/>
      <c r="B147" s="673"/>
      <c r="C147" s="676"/>
      <c r="D147" s="675"/>
      <c r="E147" s="689"/>
      <c r="F147" s="710"/>
    </row>
    <row r="148" spans="1:6" ht="15.75" customHeight="1" thickBot="1">
      <c r="A148" s="447">
        <v>546</v>
      </c>
      <c r="B148" s="448" t="s">
        <v>8196</v>
      </c>
      <c r="C148" s="449"/>
      <c r="D148" s="450"/>
      <c r="E148" s="683"/>
      <c r="F148" s="699"/>
    </row>
    <row r="149" spans="1:6" ht="46.5" customHeight="1" thickBot="1">
      <c r="A149" s="451">
        <v>546.00009999999997</v>
      </c>
      <c r="B149" s="455" t="s">
        <v>8197</v>
      </c>
      <c r="C149" s="456" t="s">
        <v>411</v>
      </c>
      <c r="D149" s="497">
        <v>38</v>
      </c>
      <c r="E149" s="927"/>
      <c r="F149" s="711">
        <f>D149*E149</f>
        <v>0</v>
      </c>
    </row>
    <row r="150" spans="1:6" ht="17.149999999999999" customHeight="1" thickBot="1">
      <c r="A150" s="447"/>
      <c r="B150" s="485" t="s">
        <v>6625</v>
      </c>
      <c r="C150" s="449"/>
      <c r="D150" s="450"/>
      <c r="E150" s="712"/>
      <c r="F150" s="705">
        <f>SUM(F149:F149)</f>
        <v>0</v>
      </c>
    </row>
    <row r="151" spans="1:6" ht="14.25" customHeight="1" thickBot="1">
      <c r="A151" s="672"/>
      <c r="B151" s="673"/>
      <c r="C151" s="677"/>
      <c r="D151" s="678"/>
      <c r="E151" s="713"/>
      <c r="F151" s="710"/>
    </row>
    <row r="152" spans="1:6" ht="30.75" customHeight="1" thickBot="1">
      <c r="A152" s="504"/>
      <c r="B152" s="505" t="s">
        <v>6538</v>
      </c>
      <c r="C152" s="506"/>
      <c r="D152" s="507"/>
      <c r="E152" s="714"/>
      <c r="F152" s="715">
        <f>F14</f>
        <v>0</v>
      </c>
    </row>
  </sheetData>
  <mergeCells count="2">
    <mergeCell ref="B2:E2"/>
    <mergeCell ref="C3:E3"/>
  </mergeCells>
  <printOptions horizontalCentered="1"/>
  <pageMargins left="0.39370078740157483" right="0.39370078740157483" top="0.59055118110236227" bottom="0.71" header="0.51181102362204722" footer="0.51"/>
  <pageSetup paperSize="9" scale="75" orientation="portrait" horizontalDpi="300" verticalDpi="300" r:id="rId1"/>
  <headerFooter alignWithMargins="0">
    <oddFooter>&amp;CStrana &amp;P z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C81A2-2A81-4AB3-AC9E-F5BE02D029D7}">
  <dimension ref="A1:G50"/>
  <sheetViews>
    <sheetView zoomScaleNormal="100" workbookViewId="0">
      <selection activeCell="L44" sqref="L44"/>
    </sheetView>
  </sheetViews>
  <sheetFormatPr defaultColWidth="14" defaultRowHeight="12.5"/>
  <cols>
    <col min="1" max="1" width="12.33203125" style="378" customWidth="1"/>
    <col min="2" max="2" width="44.44140625" style="378" customWidth="1"/>
    <col min="3" max="3" width="12.6640625" style="378" customWidth="1"/>
    <col min="4" max="4" width="6.6640625" style="378" customWidth="1"/>
    <col min="5" max="5" width="4.44140625" style="378" customWidth="1"/>
    <col min="6" max="6" width="18" style="378" customWidth="1"/>
    <col min="7" max="7" width="17.33203125" style="378" customWidth="1"/>
    <col min="8" max="16384" width="14" style="378"/>
  </cols>
  <sheetData>
    <row r="1" spans="1:7" ht="13">
      <c r="A1" s="371"/>
      <c r="B1" s="372" t="s">
        <v>54</v>
      </c>
      <c r="C1" s="373" t="s">
        <v>6448</v>
      </c>
      <c r="D1" s="374"/>
      <c r="E1" s="375" t="s">
        <v>6449</v>
      </c>
      <c r="F1" s="376" t="s">
        <v>6450</v>
      </c>
      <c r="G1" s="377"/>
    </row>
    <row r="2" spans="1:7" ht="13">
      <c r="A2" s="379"/>
      <c r="B2" s="380" t="s">
        <v>6451</v>
      </c>
      <c r="C2" s="381"/>
      <c r="D2" s="374"/>
      <c r="E2" s="382"/>
      <c r="F2" s="381"/>
      <c r="G2" s="377"/>
    </row>
    <row r="3" spans="1:7" ht="39">
      <c r="A3" s="383"/>
      <c r="B3" s="384" t="s">
        <v>8137</v>
      </c>
      <c r="C3" s="920"/>
      <c r="D3" s="386">
        <v>1</v>
      </c>
      <c r="E3" s="387" t="s">
        <v>6232</v>
      </c>
      <c r="F3" s="385">
        <f>D3*C3</f>
        <v>0</v>
      </c>
      <c r="G3" s="377"/>
    </row>
    <row r="4" spans="1:7" ht="26">
      <c r="A4" s="388"/>
      <c r="B4" s="389" t="s">
        <v>6456</v>
      </c>
      <c r="C4" s="921"/>
      <c r="D4" s="386">
        <v>11</v>
      </c>
      <c r="E4" s="390" t="s">
        <v>6457</v>
      </c>
      <c r="F4" s="385">
        <f>D4*C4</f>
        <v>0</v>
      </c>
      <c r="G4" s="377"/>
    </row>
    <row r="5" spans="1:7" ht="39">
      <c r="A5" s="388"/>
      <c r="B5" s="391" t="s">
        <v>6458</v>
      </c>
      <c r="C5" s="920"/>
      <c r="D5" s="386">
        <v>2</v>
      </c>
      <c r="E5" s="387" t="s">
        <v>6232</v>
      </c>
      <c r="F5" s="385">
        <f>D5*C5</f>
        <v>0</v>
      </c>
      <c r="G5" s="377"/>
    </row>
    <row r="6" spans="1:7" ht="13">
      <c r="A6" s="379"/>
      <c r="B6" s="371"/>
      <c r="C6" s="373"/>
      <c r="D6" s="374"/>
      <c r="E6" s="374"/>
      <c r="F6" s="373">
        <f>SUM(F3:F5)</f>
        <v>0</v>
      </c>
      <c r="G6" s="392">
        <f>SUM(F6)</f>
        <v>0</v>
      </c>
    </row>
    <row r="7" spans="1:7" ht="13">
      <c r="A7" s="393"/>
      <c r="B7" s="394"/>
      <c r="C7" s="395"/>
      <c r="D7" s="396"/>
      <c r="E7" s="396"/>
      <c r="F7" s="395"/>
      <c r="G7" s="397"/>
    </row>
    <row r="8" spans="1:7" ht="13">
      <c r="A8" s="379"/>
      <c r="B8" s="380" t="s">
        <v>6460</v>
      </c>
      <c r="C8" s="381"/>
      <c r="D8" s="374"/>
      <c r="E8" s="374"/>
      <c r="F8" s="381"/>
      <c r="G8" s="377"/>
    </row>
    <row r="9" spans="1:7" ht="13">
      <c r="A9" s="383"/>
      <c r="B9" s="391" t="s">
        <v>8138</v>
      </c>
      <c r="C9" s="920"/>
      <c r="D9" s="386">
        <v>1</v>
      </c>
      <c r="E9" s="387" t="s">
        <v>6232</v>
      </c>
      <c r="F9" s="385">
        <f>D9*C9</f>
        <v>0</v>
      </c>
      <c r="G9" s="377"/>
    </row>
    <row r="10" spans="1:7" ht="26">
      <c r="A10" s="383"/>
      <c r="B10" s="391" t="s">
        <v>8139</v>
      </c>
      <c r="C10" s="920"/>
      <c r="D10" s="386">
        <v>2</v>
      </c>
      <c r="E10" s="387" t="s">
        <v>6232</v>
      </c>
      <c r="F10" s="385">
        <f>D10*C10</f>
        <v>0</v>
      </c>
      <c r="G10" s="377"/>
    </row>
    <row r="11" spans="1:7" ht="52">
      <c r="A11" s="383"/>
      <c r="B11" s="391" t="s">
        <v>8140</v>
      </c>
      <c r="C11" s="385"/>
      <c r="D11" s="386"/>
      <c r="E11" s="387"/>
      <c r="F11" s="385"/>
      <c r="G11" s="377"/>
    </row>
    <row r="12" spans="1:7" ht="39">
      <c r="A12" s="383"/>
      <c r="B12" s="391" t="s">
        <v>8141</v>
      </c>
      <c r="C12" s="920"/>
      <c r="D12" s="386">
        <v>2</v>
      </c>
      <c r="E12" s="387" t="s">
        <v>6232</v>
      </c>
      <c r="F12" s="385">
        <f>D12*C12</f>
        <v>0</v>
      </c>
      <c r="G12" s="377"/>
    </row>
    <row r="13" spans="1:7" ht="52">
      <c r="A13" s="383"/>
      <c r="B13" s="391" t="s">
        <v>6474</v>
      </c>
      <c r="C13" s="920"/>
      <c r="D13" s="386">
        <v>2</v>
      </c>
      <c r="E13" s="387" t="s">
        <v>6232</v>
      </c>
      <c r="F13" s="385">
        <f>D13*C13</f>
        <v>0</v>
      </c>
      <c r="G13" s="377"/>
    </row>
    <row r="14" spans="1:7" ht="26">
      <c r="A14" s="383"/>
      <c r="B14" s="391" t="s">
        <v>8142</v>
      </c>
      <c r="C14" s="920"/>
      <c r="D14" s="386">
        <v>2</v>
      </c>
      <c r="E14" s="387" t="s">
        <v>6232</v>
      </c>
      <c r="F14" s="385">
        <f>D14*C14</f>
        <v>0</v>
      </c>
      <c r="G14" s="377"/>
    </row>
    <row r="15" spans="1:7" ht="13">
      <c r="A15" s="379"/>
      <c r="B15" s="371"/>
      <c r="C15" s="373"/>
      <c r="D15" s="374"/>
      <c r="E15" s="374"/>
      <c r="F15" s="373">
        <f>SUM(F8:F14)</f>
        <v>0</v>
      </c>
      <c r="G15" s="392">
        <f>SUM(F15)</f>
        <v>0</v>
      </c>
    </row>
    <row r="16" spans="1:7" ht="13">
      <c r="A16" s="393"/>
      <c r="B16" s="394"/>
      <c r="C16" s="395"/>
      <c r="D16" s="396"/>
      <c r="E16" s="396"/>
      <c r="F16" s="395"/>
      <c r="G16" s="377"/>
    </row>
    <row r="17" spans="1:7" ht="13">
      <c r="A17" s="383"/>
      <c r="B17" s="398" t="s">
        <v>6481</v>
      </c>
      <c r="C17" s="385"/>
      <c r="D17" s="386"/>
      <c r="E17" s="386"/>
      <c r="F17" s="385"/>
      <c r="G17" s="377"/>
    </row>
    <row r="18" spans="1:7" ht="52">
      <c r="A18" s="399"/>
      <c r="B18" s="400" t="s">
        <v>8143</v>
      </c>
      <c r="C18" s="922"/>
      <c r="D18" s="386">
        <v>1</v>
      </c>
      <c r="E18" s="401" t="s">
        <v>6232</v>
      </c>
      <c r="F18" s="385">
        <f>D18*C18</f>
        <v>0</v>
      </c>
      <c r="G18" s="377"/>
    </row>
    <row r="19" spans="1:7" ht="13">
      <c r="A19" s="391"/>
      <c r="B19" s="391" t="s">
        <v>8144</v>
      </c>
      <c r="C19" s="920"/>
      <c r="D19" s="386">
        <v>1</v>
      </c>
      <c r="E19" s="387" t="s">
        <v>6232</v>
      </c>
      <c r="F19" s="385">
        <f t="shared" ref="F19:F31" si="0">D19*C19</f>
        <v>0</v>
      </c>
      <c r="G19" s="377"/>
    </row>
    <row r="20" spans="1:7" ht="13">
      <c r="A20" s="391"/>
      <c r="B20" s="391" t="s">
        <v>6485</v>
      </c>
      <c r="C20" s="920"/>
      <c r="D20" s="386">
        <v>1</v>
      </c>
      <c r="E20" s="387" t="s">
        <v>6232</v>
      </c>
      <c r="F20" s="385">
        <f t="shared" si="0"/>
        <v>0</v>
      </c>
      <c r="G20" s="377"/>
    </row>
    <row r="21" spans="1:7" ht="13">
      <c r="A21" s="391"/>
      <c r="B21" s="391" t="s">
        <v>6487</v>
      </c>
      <c r="C21" s="920"/>
      <c r="D21" s="386">
        <v>1</v>
      </c>
      <c r="E21" s="387" t="s">
        <v>6232</v>
      </c>
      <c r="F21" s="385">
        <f t="shared" si="0"/>
        <v>0</v>
      </c>
      <c r="G21" s="377"/>
    </row>
    <row r="22" spans="1:7" ht="13">
      <c r="A22" s="391"/>
      <c r="B22" s="391" t="s">
        <v>8145</v>
      </c>
      <c r="C22" s="920"/>
      <c r="D22" s="386">
        <v>1</v>
      </c>
      <c r="E22" s="387" t="s">
        <v>6232</v>
      </c>
      <c r="F22" s="385">
        <f t="shared" si="0"/>
        <v>0</v>
      </c>
      <c r="G22" s="377"/>
    </row>
    <row r="23" spans="1:7" ht="13">
      <c r="A23" s="391"/>
      <c r="B23" s="391" t="s">
        <v>6491</v>
      </c>
      <c r="C23" s="920"/>
      <c r="D23" s="386">
        <v>2</v>
      </c>
      <c r="E23" s="387" t="s">
        <v>6232</v>
      </c>
      <c r="F23" s="385">
        <f t="shared" si="0"/>
        <v>0</v>
      </c>
      <c r="G23" s="377"/>
    </row>
    <row r="24" spans="1:7" ht="13">
      <c r="A24" s="391"/>
      <c r="B24" s="391" t="s">
        <v>6492</v>
      </c>
      <c r="C24" s="920"/>
      <c r="D24" s="386">
        <v>2</v>
      </c>
      <c r="E24" s="387" t="s">
        <v>6232</v>
      </c>
      <c r="F24" s="385">
        <f t="shared" si="0"/>
        <v>0</v>
      </c>
      <c r="G24" s="377"/>
    </row>
    <row r="25" spans="1:7" ht="13">
      <c r="A25" s="391"/>
      <c r="B25" s="391" t="s">
        <v>6493</v>
      </c>
      <c r="C25" s="920"/>
      <c r="D25" s="386">
        <v>2</v>
      </c>
      <c r="E25" s="387" t="s">
        <v>6232</v>
      </c>
      <c r="F25" s="385">
        <f t="shared" si="0"/>
        <v>0</v>
      </c>
      <c r="G25" s="377"/>
    </row>
    <row r="26" spans="1:7" ht="13">
      <c r="A26" s="400"/>
      <c r="B26" s="400" t="s">
        <v>6495</v>
      </c>
      <c r="C26" s="922"/>
      <c r="D26" s="386">
        <v>2</v>
      </c>
      <c r="E26" s="401" t="s">
        <v>6232</v>
      </c>
      <c r="F26" s="385">
        <f t="shared" si="0"/>
        <v>0</v>
      </c>
      <c r="G26" s="405"/>
    </row>
    <row r="27" spans="1:7" ht="13">
      <c r="A27" s="400"/>
      <c r="B27" s="400" t="s">
        <v>6496</v>
      </c>
      <c r="C27" s="922"/>
      <c r="D27" s="386">
        <v>2</v>
      </c>
      <c r="E27" s="401" t="s">
        <v>6232</v>
      </c>
      <c r="F27" s="385">
        <f t="shared" si="0"/>
        <v>0</v>
      </c>
      <c r="G27" s="405"/>
    </row>
    <row r="28" spans="1:7" ht="13">
      <c r="A28" s="391"/>
      <c r="B28" s="391" t="s">
        <v>6503</v>
      </c>
      <c r="C28" s="920"/>
      <c r="D28" s="386">
        <v>20</v>
      </c>
      <c r="E28" s="387" t="s">
        <v>6232</v>
      </c>
      <c r="F28" s="385">
        <f t="shared" si="0"/>
        <v>0</v>
      </c>
      <c r="G28" s="405"/>
    </row>
    <row r="29" spans="1:7" ht="13">
      <c r="A29" s="391"/>
      <c r="B29" s="391" t="s">
        <v>6504</v>
      </c>
      <c r="C29" s="920"/>
      <c r="D29" s="386">
        <v>5</v>
      </c>
      <c r="E29" s="402" t="s">
        <v>6232</v>
      </c>
      <c r="F29" s="385">
        <f t="shared" si="0"/>
        <v>0</v>
      </c>
      <c r="G29" s="405"/>
    </row>
    <row r="30" spans="1:7" ht="13">
      <c r="A30" s="391"/>
      <c r="B30" s="391" t="s">
        <v>6505</v>
      </c>
      <c r="C30" s="920"/>
      <c r="D30" s="386">
        <v>1</v>
      </c>
      <c r="E30" s="402" t="s">
        <v>6232</v>
      </c>
      <c r="F30" s="385">
        <f t="shared" si="0"/>
        <v>0</v>
      </c>
      <c r="G30" s="405"/>
    </row>
    <row r="31" spans="1:7" ht="13">
      <c r="A31" s="391"/>
      <c r="B31" s="391" t="s">
        <v>6506</v>
      </c>
      <c r="C31" s="920"/>
      <c r="D31" s="386">
        <v>1</v>
      </c>
      <c r="E31" s="402" t="s">
        <v>6232</v>
      </c>
      <c r="F31" s="385">
        <f t="shared" si="0"/>
        <v>0</v>
      </c>
      <c r="G31" s="405"/>
    </row>
    <row r="32" spans="1:7" ht="13">
      <c r="A32" s="383"/>
      <c r="B32" s="407"/>
      <c r="C32" s="408"/>
      <c r="D32" s="386"/>
      <c r="E32" s="386"/>
      <c r="F32" s="408">
        <f>SUM(F18:F31)</f>
        <v>0</v>
      </c>
      <c r="G32" s="392">
        <f>SUM(F32)</f>
        <v>0</v>
      </c>
    </row>
    <row r="33" spans="1:7" ht="13">
      <c r="A33" s="393"/>
      <c r="B33" s="394"/>
      <c r="C33" s="395"/>
      <c r="D33" s="396"/>
      <c r="E33" s="396"/>
      <c r="F33" s="395"/>
      <c r="G33" s="405"/>
    </row>
    <row r="34" spans="1:7" ht="26">
      <c r="A34" s="383"/>
      <c r="B34" s="398" t="s">
        <v>6507</v>
      </c>
      <c r="C34" s="385"/>
      <c r="D34" s="386"/>
      <c r="E34" s="386"/>
      <c r="F34" s="385"/>
      <c r="G34" s="405"/>
    </row>
    <row r="35" spans="1:7" ht="13">
      <c r="A35" s="379"/>
      <c r="B35" s="400" t="s">
        <v>6509</v>
      </c>
      <c r="C35" s="922"/>
      <c r="D35" s="386">
        <v>45</v>
      </c>
      <c r="E35" s="401" t="s">
        <v>411</v>
      </c>
      <c r="F35" s="385">
        <f t="shared" ref="F35:F43" si="1">D35*C35</f>
        <v>0</v>
      </c>
      <c r="G35" s="377"/>
    </row>
    <row r="36" spans="1:7" ht="13">
      <c r="A36" s="383"/>
      <c r="B36" s="391" t="s">
        <v>6511</v>
      </c>
      <c r="C36" s="920"/>
      <c r="D36" s="386">
        <v>195</v>
      </c>
      <c r="E36" s="387" t="s">
        <v>411</v>
      </c>
      <c r="F36" s="385">
        <f t="shared" si="1"/>
        <v>0</v>
      </c>
      <c r="G36" s="377"/>
    </row>
    <row r="37" spans="1:7" ht="13">
      <c r="A37" s="383"/>
      <c r="B37" s="391" t="s">
        <v>6512</v>
      </c>
      <c r="C37" s="920"/>
      <c r="D37" s="386">
        <f>SUM(D35:D36)</f>
        <v>240</v>
      </c>
      <c r="E37" s="387" t="s">
        <v>411</v>
      </c>
      <c r="F37" s="385">
        <f t="shared" si="1"/>
        <v>0</v>
      </c>
      <c r="G37" s="377"/>
    </row>
    <row r="38" spans="1:7" ht="13">
      <c r="A38" s="379"/>
      <c r="B38" s="399" t="s">
        <v>6513</v>
      </c>
      <c r="C38" s="922"/>
      <c r="D38" s="386">
        <v>30</v>
      </c>
      <c r="E38" s="401" t="s">
        <v>411</v>
      </c>
      <c r="F38" s="385">
        <f t="shared" si="1"/>
        <v>0</v>
      </c>
      <c r="G38" s="377"/>
    </row>
    <row r="39" spans="1:7" ht="13">
      <c r="A39" s="383"/>
      <c r="B39" s="391" t="s">
        <v>6514</v>
      </c>
      <c r="C39" s="920"/>
      <c r="D39" s="386">
        <v>12</v>
      </c>
      <c r="E39" s="387" t="s">
        <v>6232</v>
      </c>
      <c r="F39" s="385">
        <f t="shared" si="1"/>
        <v>0</v>
      </c>
      <c r="G39" s="377"/>
    </row>
    <row r="40" spans="1:7" ht="13">
      <c r="A40" s="383"/>
      <c r="B40" s="391" t="s">
        <v>6515</v>
      </c>
      <c r="C40" s="920"/>
      <c r="D40" s="386">
        <v>9</v>
      </c>
      <c r="E40" s="387" t="s">
        <v>6232</v>
      </c>
      <c r="F40" s="385">
        <f t="shared" si="1"/>
        <v>0</v>
      </c>
      <c r="G40" s="377"/>
    </row>
    <row r="41" spans="1:7" ht="13">
      <c r="A41" s="383"/>
      <c r="B41" s="391" t="s">
        <v>6518</v>
      </c>
      <c r="C41" s="920"/>
      <c r="D41" s="386">
        <v>50</v>
      </c>
      <c r="E41" s="387" t="s">
        <v>411</v>
      </c>
      <c r="F41" s="385">
        <f t="shared" si="1"/>
        <v>0</v>
      </c>
      <c r="G41" s="377"/>
    </row>
    <row r="42" spans="1:7" ht="13">
      <c r="A42" s="383"/>
      <c r="B42" s="391" t="s">
        <v>6519</v>
      </c>
      <c r="C42" s="920"/>
      <c r="D42" s="386">
        <v>1</v>
      </c>
      <c r="E42" s="387" t="s">
        <v>6232</v>
      </c>
      <c r="F42" s="385">
        <f t="shared" si="1"/>
        <v>0</v>
      </c>
      <c r="G42" s="377"/>
    </row>
    <row r="43" spans="1:7" ht="13">
      <c r="A43" s="383"/>
      <c r="B43" s="391" t="s">
        <v>6520</v>
      </c>
      <c r="C43" s="920"/>
      <c r="D43" s="386">
        <v>1</v>
      </c>
      <c r="E43" s="387" t="s">
        <v>6232</v>
      </c>
      <c r="F43" s="385">
        <f t="shared" si="1"/>
        <v>0</v>
      </c>
      <c r="G43" s="377"/>
    </row>
    <row r="44" spans="1:7" ht="13">
      <c r="A44" s="383"/>
      <c r="B44" s="407"/>
      <c r="C44" s="408"/>
      <c r="D44" s="386"/>
      <c r="E44" s="387"/>
      <c r="F44" s="408">
        <f>SUM(F35:F43)</f>
        <v>0</v>
      </c>
      <c r="G44" s="392">
        <f>SUM(F44)</f>
        <v>0</v>
      </c>
    </row>
    <row r="45" spans="1:7" ht="13">
      <c r="A45" s="393"/>
      <c r="B45" s="394"/>
      <c r="C45" s="395"/>
      <c r="D45" s="396"/>
      <c r="E45" s="409"/>
      <c r="F45" s="395"/>
      <c r="G45" s="405"/>
    </row>
    <row r="46" spans="1:7" ht="13">
      <c r="A46" s="379"/>
      <c r="B46" s="410" t="s">
        <v>6521</v>
      </c>
      <c r="C46" s="920"/>
      <c r="D46" s="386">
        <v>1</v>
      </c>
      <c r="E46" s="387" t="s">
        <v>6232</v>
      </c>
      <c r="F46" s="408">
        <f>D46*C46</f>
        <v>0</v>
      </c>
      <c r="G46" s="411">
        <f t="shared" ref="G46:G48" si="2">SUM(F46)</f>
        <v>0</v>
      </c>
    </row>
    <row r="47" spans="1:7" ht="13">
      <c r="A47" s="379"/>
      <c r="B47" s="410" t="s">
        <v>6522</v>
      </c>
      <c r="C47" s="920"/>
      <c r="D47" s="386">
        <v>1</v>
      </c>
      <c r="E47" s="387" t="s">
        <v>6232</v>
      </c>
      <c r="F47" s="408">
        <f t="shared" ref="F47:F48" si="3">D47*C47</f>
        <v>0</v>
      </c>
      <c r="G47" s="392">
        <f t="shared" si="2"/>
        <v>0</v>
      </c>
    </row>
    <row r="48" spans="1:7" ht="13">
      <c r="A48" s="379"/>
      <c r="B48" s="410" t="s">
        <v>6523</v>
      </c>
      <c r="C48" s="920"/>
      <c r="D48" s="386">
        <v>1</v>
      </c>
      <c r="E48" s="387" t="s">
        <v>6232</v>
      </c>
      <c r="F48" s="408">
        <f t="shared" si="3"/>
        <v>0</v>
      </c>
      <c r="G48" s="411">
        <f t="shared" si="2"/>
        <v>0</v>
      </c>
    </row>
    <row r="49" spans="1:7" ht="13">
      <c r="A49" s="393"/>
      <c r="B49" s="394"/>
      <c r="C49" s="395"/>
      <c r="D49" s="396"/>
      <c r="E49" s="409"/>
      <c r="F49" s="395"/>
      <c r="G49" s="412"/>
    </row>
    <row r="50" spans="1:7" ht="15.5">
      <c r="A50" s="407"/>
      <c r="B50" s="413" t="s">
        <v>6524</v>
      </c>
      <c r="C50" s="408"/>
      <c r="D50" s="386"/>
      <c r="E50" s="387"/>
      <c r="F50" s="414">
        <f>G50</f>
        <v>0</v>
      </c>
      <c r="G50" s="412">
        <f>SUM(G1:G49)</f>
        <v>0</v>
      </c>
    </row>
  </sheetData>
  <pageMargins left="0.78749999999999998" right="0.78749999999999998" top="1.4694444444444399" bottom="0.78749999999999998" header="0.78749999999999998" footer="0.511811023622047"/>
  <pageSetup paperSize="9" orientation="portrait" useFirstPageNumber="1" horizontalDpi="300" verticalDpi="300"/>
  <headerFooter>
    <oddHeader>&amp;C&amp;"Arial Narrow,obyčejné"&amp;12MaR - ROZPOČET
&amp;10DOMOV SENIORŮ BOROHRÁDEK
PŘÍSTAVBA A STAVEBNÍ ÚPRAVY
SO-02 SPOJOVACÍ CHODBA</oddHead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pageSetUpPr fitToPage="1"/>
  </sheetPr>
  <dimension ref="B2:BM126"/>
  <sheetViews>
    <sheetView showGridLines="0" workbookViewId="0">
      <selection activeCell="F2" sqref="F2"/>
    </sheetView>
  </sheetViews>
  <sheetFormatPr defaultRowHeight="10"/>
  <cols>
    <col min="1" max="1" width="7.77734375" customWidth="1"/>
    <col min="2" max="2" width="1" customWidth="1"/>
    <col min="3" max="3" width="4" customWidth="1"/>
    <col min="4" max="4" width="4.109375" customWidth="1"/>
    <col min="5" max="5" width="16.109375" customWidth="1"/>
    <col min="6" max="6" width="48.109375" customWidth="1"/>
    <col min="7" max="7" width="7" customWidth="1"/>
    <col min="8" max="8" width="13.33203125" customWidth="1"/>
    <col min="9" max="9" width="15" customWidth="1"/>
    <col min="10" max="10" width="21.109375" customWidth="1"/>
    <col min="11" max="11" width="21.109375" hidden="1" customWidth="1"/>
    <col min="12" max="12" width="8.77734375" customWidth="1"/>
    <col min="13" max="13" width="10.33203125" hidden="1" customWidth="1"/>
    <col min="14" max="14" width="9.109375" hidden="1"/>
    <col min="15" max="20" width="13.44140625" hidden="1" customWidth="1"/>
    <col min="21" max="21" width="15.44140625" hidden="1" customWidth="1"/>
    <col min="22" max="22" width="11.6640625" customWidth="1"/>
    <col min="23" max="23" width="15.44140625" customWidth="1"/>
    <col min="24" max="24" width="11.6640625" customWidth="1"/>
    <col min="25" max="25" width="14.109375" customWidth="1"/>
    <col min="26" max="26" width="10.44140625" customWidth="1"/>
    <col min="27" max="27" width="14.109375" customWidth="1"/>
    <col min="28" max="28" width="15.44140625" customWidth="1"/>
    <col min="29" max="29" width="10.44140625" customWidth="1"/>
    <col min="30" max="30" width="14.109375" customWidth="1"/>
    <col min="31" max="31" width="15.44140625" customWidth="1"/>
    <col min="44" max="65" width="9.109375" hidden="1"/>
  </cols>
  <sheetData>
    <row r="2" spans="2:46" ht="37" customHeight="1">
      <c r="L2" s="980" t="s">
        <v>5</v>
      </c>
      <c r="M2" s="981"/>
      <c r="N2" s="981"/>
      <c r="O2" s="981"/>
      <c r="P2" s="981"/>
      <c r="Q2" s="981"/>
      <c r="R2" s="981"/>
      <c r="S2" s="981"/>
      <c r="T2" s="981"/>
      <c r="U2" s="981"/>
      <c r="V2" s="981"/>
      <c r="AT2" s="16" t="s">
        <v>107</v>
      </c>
    </row>
    <row r="3" spans="2:46" ht="7" customHeight="1">
      <c r="B3" s="17"/>
      <c r="C3" s="18"/>
      <c r="D3" s="18"/>
      <c r="E3" s="18"/>
      <c r="F3" s="18"/>
      <c r="G3" s="18"/>
      <c r="H3" s="18"/>
      <c r="I3" s="18"/>
      <c r="J3" s="18"/>
      <c r="K3" s="18"/>
      <c r="L3" s="19"/>
      <c r="AT3" s="16" t="s">
        <v>80</v>
      </c>
    </row>
    <row r="4" spans="2:46" ht="25" customHeight="1">
      <c r="B4" s="19"/>
      <c r="D4" s="20" t="s">
        <v>127</v>
      </c>
      <c r="L4" s="19"/>
      <c r="M4" s="89" t="s">
        <v>10</v>
      </c>
      <c r="AT4" s="16" t="s">
        <v>3</v>
      </c>
    </row>
    <row r="5" spans="2:46" ht="7" customHeight="1">
      <c r="B5" s="19"/>
      <c r="L5" s="19"/>
    </row>
    <row r="6" spans="2:46" ht="12" customHeight="1">
      <c r="B6" s="19"/>
      <c r="D6" s="25" t="s">
        <v>14</v>
      </c>
      <c r="L6" s="19"/>
    </row>
    <row r="7" spans="2:46" ht="27.75" customHeight="1">
      <c r="B7" s="19"/>
      <c r="E7" s="1007" t="str">
        <f>'Rekapitulace stavby'!K6</f>
        <v>DOMOV SENIORŮ BOROHRÁDEK PŘÍSTAVBA A STAVEBNÍ ÚPRAVY</v>
      </c>
      <c r="F7" s="1008"/>
      <c r="G7" s="1008"/>
      <c r="H7" s="1008"/>
      <c r="L7" s="19"/>
    </row>
    <row r="8" spans="2:46" ht="12" customHeight="1">
      <c r="B8" s="19"/>
      <c r="D8" s="25" t="s">
        <v>128</v>
      </c>
      <c r="L8" s="19"/>
    </row>
    <row r="9" spans="2:46" s="1" customFormat="1" ht="16.399999999999999" customHeight="1">
      <c r="B9" s="28"/>
      <c r="E9" s="1007" t="s">
        <v>1882</v>
      </c>
      <c r="F9" s="1009"/>
      <c r="G9" s="1009"/>
      <c r="H9" s="1009"/>
      <c r="L9" s="28"/>
    </row>
    <row r="10" spans="2:46" s="1" customFormat="1" ht="12" customHeight="1">
      <c r="B10" s="28"/>
      <c r="D10" s="25" t="s">
        <v>203</v>
      </c>
      <c r="L10" s="28"/>
    </row>
    <row r="11" spans="2:46" s="1" customFormat="1" ht="16.399999999999999" customHeight="1">
      <c r="B11" s="28"/>
      <c r="E11" s="1003" t="s">
        <v>1883</v>
      </c>
      <c r="F11" s="1009"/>
      <c r="G11" s="1009"/>
      <c r="H11" s="1009"/>
      <c r="L11" s="28"/>
    </row>
    <row r="12" spans="2:46" s="1" customFormat="1">
      <c r="B12" s="28"/>
      <c r="L12" s="28"/>
    </row>
    <row r="13" spans="2:46" s="1" customFormat="1" ht="12" customHeight="1">
      <c r="B13" s="28"/>
      <c r="D13" s="25" t="s">
        <v>16</v>
      </c>
      <c r="F13" s="23" t="s">
        <v>1</v>
      </c>
      <c r="I13" s="25" t="s">
        <v>17</v>
      </c>
      <c r="J13" s="23" t="s">
        <v>1</v>
      </c>
      <c r="L13" s="28"/>
    </row>
    <row r="14" spans="2:46" s="1" customFormat="1" ht="12" customHeight="1">
      <c r="B14" s="28"/>
      <c r="D14" s="25" t="s">
        <v>18</v>
      </c>
      <c r="F14" s="23" t="str">
        <f>'Rekapitulace stavby'!K8</f>
        <v>DpS Borohrádek, st.p.č.243,722,p.p.č.187</v>
      </c>
      <c r="I14" s="25" t="s">
        <v>19</v>
      </c>
      <c r="J14" s="48" t="str">
        <f>'Rekapitulace stavby'!AN8</f>
        <v>10. 6. 2024</v>
      </c>
      <c r="L14" s="28"/>
    </row>
    <row r="15" spans="2:46" s="1" customFormat="1" ht="10.9" customHeight="1">
      <c r="B15" s="28"/>
      <c r="L15" s="28"/>
    </row>
    <row r="16" spans="2:46" s="1" customFormat="1" ht="12" customHeight="1">
      <c r="B16" s="28"/>
      <c r="D16" s="25" t="s">
        <v>21</v>
      </c>
      <c r="I16" s="25" t="s">
        <v>22</v>
      </c>
      <c r="J16" s="23" t="s">
        <v>1</v>
      </c>
      <c r="L16" s="28"/>
    </row>
    <row r="17" spans="2:12" s="1" customFormat="1" ht="18" customHeight="1">
      <c r="B17" s="28"/>
      <c r="E17" s="23" t="str">
        <f>'Rekapitulace stavby'!E11</f>
        <v>Královehradecký kraj,Pivovarské nám.1245 H.Králové</v>
      </c>
      <c r="I17" s="25" t="s">
        <v>23</v>
      </c>
      <c r="J17" s="23" t="s">
        <v>1</v>
      </c>
      <c r="L17" s="28"/>
    </row>
    <row r="18" spans="2:12" s="1" customFormat="1" ht="7" customHeight="1">
      <c r="B18" s="28"/>
      <c r="L18" s="28"/>
    </row>
    <row r="19" spans="2:12" s="1" customFormat="1" ht="12" customHeight="1">
      <c r="B19" s="28"/>
      <c r="D19" s="25" t="s">
        <v>24</v>
      </c>
      <c r="I19" s="25" t="s">
        <v>22</v>
      </c>
      <c r="J19" s="23" t="s">
        <v>1</v>
      </c>
      <c r="L19" s="28"/>
    </row>
    <row r="20" spans="2:12" s="1" customFormat="1" ht="18" customHeight="1">
      <c r="B20" s="28"/>
      <c r="E20" s="23" t="str">
        <f>'Rekapitulace stavby'!E14</f>
        <v>VZ</v>
      </c>
      <c r="I20" s="25" t="s">
        <v>23</v>
      </c>
      <c r="J20" s="23" t="s">
        <v>1</v>
      </c>
      <c r="L20" s="28"/>
    </row>
    <row r="21" spans="2:12" s="1" customFormat="1" ht="7" customHeight="1">
      <c r="B21" s="28"/>
      <c r="L21" s="28"/>
    </row>
    <row r="22" spans="2:12" s="1" customFormat="1" ht="12" customHeight="1">
      <c r="B22" s="28"/>
      <c r="D22" s="25" t="s">
        <v>26</v>
      </c>
      <c r="I22" s="25" t="s">
        <v>22</v>
      </c>
      <c r="J22" s="23" t="s">
        <v>1</v>
      </c>
      <c r="L22" s="28"/>
    </row>
    <row r="23" spans="2:12" s="1" customFormat="1" ht="18" customHeight="1">
      <c r="B23" s="28"/>
      <c r="E23" s="23" t="str">
        <f>'Rekapitulace stavby'!E17</f>
        <v>Proxion, Hurdálková 206 547 01 Náchod</v>
      </c>
      <c r="I23" s="25" t="s">
        <v>23</v>
      </c>
      <c r="J23" s="23" t="s">
        <v>1</v>
      </c>
      <c r="L23" s="28"/>
    </row>
    <row r="24" spans="2:12" s="1" customFormat="1" ht="7" customHeight="1">
      <c r="B24" s="28"/>
      <c r="L24" s="28"/>
    </row>
    <row r="25" spans="2:12" s="1" customFormat="1" ht="12" customHeight="1">
      <c r="B25" s="28"/>
      <c r="D25" s="25" t="s">
        <v>28</v>
      </c>
      <c r="I25" s="25" t="s">
        <v>22</v>
      </c>
      <c r="J25" s="23" t="s">
        <v>29</v>
      </c>
      <c r="L25" s="28"/>
    </row>
    <row r="26" spans="2:12" s="1" customFormat="1" ht="18" customHeight="1">
      <c r="B26" s="28"/>
      <c r="E26" s="23" t="s">
        <v>30</v>
      </c>
      <c r="I26" s="25" t="s">
        <v>23</v>
      </c>
      <c r="J26" s="23" t="s">
        <v>1</v>
      </c>
      <c r="L26" s="28"/>
    </row>
    <row r="27" spans="2:12" s="1" customFormat="1" ht="7" customHeight="1">
      <c r="B27" s="28"/>
      <c r="L27" s="28"/>
    </row>
    <row r="28" spans="2:12" s="1" customFormat="1" ht="12" customHeight="1">
      <c r="B28" s="28"/>
      <c r="D28" s="25" t="s">
        <v>31</v>
      </c>
      <c r="L28" s="28"/>
    </row>
    <row r="29" spans="2:12" s="7" customFormat="1" ht="16.399999999999999" customHeight="1">
      <c r="B29" s="90"/>
      <c r="E29" s="995" t="s">
        <v>1</v>
      </c>
      <c r="F29" s="995"/>
      <c r="G29" s="995"/>
      <c r="H29" s="995"/>
      <c r="L29" s="90"/>
    </row>
    <row r="30" spans="2:12" s="1" customFormat="1" ht="7" customHeight="1">
      <c r="B30" s="28"/>
      <c r="L30" s="28"/>
    </row>
    <row r="31" spans="2:12" s="1" customFormat="1" ht="7" customHeight="1">
      <c r="B31" s="28"/>
      <c r="D31" s="49"/>
      <c r="E31" s="49"/>
      <c r="F31" s="49"/>
      <c r="G31" s="49"/>
      <c r="H31" s="49"/>
      <c r="I31" s="49"/>
      <c r="J31" s="49"/>
      <c r="K31" s="49"/>
      <c r="L31" s="28"/>
    </row>
    <row r="32" spans="2:12" s="1" customFormat="1" ht="25.4" customHeight="1">
      <c r="B32" s="28"/>
      <c r="D32" s="91" t="s">
        <v>32</v>
      </c>
      <c r="J32" s="62">
        <f>ROUND(J121, 2)</f>
        <v>0</v>
      </c>
      <c r="L32" s="28"/>
    </row>
    <row r="33" spans="2:12" s="1" customFormat="1" ht="7" customHeight="1">
      <c r="B33" s="28"/>
      <c r="D33" s="49"/>
      <c r="E33" s="49"/>
      <c r="F33" s="49"/>
      <c r="G33" s="49"/>
      <c r="H33" s="49"/>
      <c r="I33" s="49"/>
      <c r="J33" s="49"/>
      <c r="K33" s="49"/>
      <c r="L33" s="28"/>
    </row>
    <row r="34" spans="2:12" s="1" customFormat="1" ht="14.5" customHeight="1">
      <c r="B34" s="28"/>
      <c r="F34" s="31" t="s">
        <v>34</v>
      </c>
      <c r="I34" s="31" t="s">
        <v>33</v>
      </c>
      <c r="J34" s="31" t="s">
        <v>35</v>
      </c>
      <c r="L34" s="28"/>
    </row>
    <row r="35" spans="2:12" s="1" customFormat="1" ht="14.5" customHeight="1">
      <c r="B35" s="28"/>
      <c r="D35" s="51" t="s">
        <v>36</v>
      </c>
      <c r="E35" s="25" t="s">
        <v>37</v>
      </c>
      <c r="F35" s="82">
        <f>ROUND((SUM(BE121:BE125)),  2)</f>
        <v>0</v>
      </c>
      <c r="I35" s="92">
        <v>0.21</v>
      </c>
      <c r="J35" s="82">
        <f>ROUND(((SUM(BE121:BE125))*I35),  2)</f>
        <v>0</v>
      </c>
      <c r="L35" s="28"/>
    </row>
    <row r="36" spans="2:12" s="1" customFormat="1" ht="14.5" customHeight="1">
      <c r="B36" s="28"/>
      <c r="E36" s="25" t="s">
        <v>38</v>
      </c>
      <c r="F36" s="82">
        <f>ROUND((SUM(BF121:BF125)),  2)</f>
        <v>0</v>
      </c>
      <c r="I36" s="92">
        <v>0.12</v>
      </c>
      <c r="J36" s="82">
        <f>ROUND(((SUM(BF121:BF125))*I36),  2)</f>
        <v>0</v>
      </c>
      <c r="L36" s="28"/>
    </row>
    <row r="37" spans="2:12" s="1" customFormat="1" ht="14.5" hidden="1" customHeight="1">
      <c r="B37" s="28"/>
      <c r="E37" s="25" t="s">
        <v>39</v>
      </c>
      <c r="F37" s="82">
        <f>ROUND((SUM(BG121:BG125)),  2)</f>
        <v>0</v>
      </c>
      <c r="I37" s="92">
        <v>0.21</v>
      </c>
      <c r="J37" s="82">
        <f>0</f>
        <v>0</v>
      </c>
      <c r="L37" s="28"/>
    </row>
    <row r="38" spans="2:12" s="1" customFormat="1" ht="14.5" hidden="1" customHeight="1">
      <c r="B38" s="28"/>
      <c r="E38" s="25" t="s">
        <v>40</v>
      </c>
      <c r="F38" s="82">
        <f>ROUND((SUM(BH121:BH125)),  2)</f>
        <v>0</v>
      </c>
      <c r="I38" s="92">
        <v>0.12</v>
      </c>
      <c r="J38" s="82">
        <f>0</f>
        <v>0</v>
      </c>
      <c r="L38" s="28"/>
    </row>
    <row r="39" spans="2:12" s="1" customFormat="1" ht="14.5" hidden="1" customHeight="1">
      <c r="B39" s="28"/>
      <c r="E39" s="25" t="s">
        <v>41</v>
      </c>
      <c r="F39" s="82">
        <f>ROUND((SUM(BI121:BI125)),  2)</f>
        <v>0</v>
      </c>
      <c r="I39" s="92">
        <v>0</v>
      </c>
      <c r="J39" s="82">
        <f>0</f>
        <v>0</v>
      </c>
      <c r="L39" s="28"/>
    </row>
    <row r="40" spans="2:12" s="1" customFormat="1" ht="7" customHeight="1">
      <c r="B40" s="28"/>
      <c r="L40" s="28"/>
    </row>
    <row r="41" spans="2:12" s="1" customFormat="1" ht="25.4" customHeight="1">
      <c r="B41" s="28"/>
      <c r="C41" s="93"/>
      <c r="D41" s="94" t="s">
        <v>42</v>
      </c>
      <c r="E41" s="53"/>
      <c r="F41" s="53"/>
      <c r="G41" s="95" t="s">
        <v>43</v>
      </c>
      <c r="H41" s="96" t="s">
        <v>44</v>
      </c>
      <c r="I41" s="53"/>
      <c r="J41" s="97">
        <f>SUM(J32:J39)</f>
        <v>0</v>
      </c>
      <c r="K41" s="98"/>
      <c r="L41" s="28"/>
    </row>
    <row r="42" spans="2:12" s="1" customFormat="1" ht="14.5" customHeight="1">
      <c r="B42" s="28"/>
      <c r="L42" s="28"/>
    </row>
    <row r="43" spans="2:12" ht="14.5" customHeight="1">
      <c r="B43" s="19"/>
      <c r="L43" s="19"/>
    </row>
    <row r="44" spans="2:12" ht="14.5" customHeight="1">
      <c r="B44" s="19"/>
      <c r="L44" s="19"/>
    </row>
    <row r="45" spans="2:12" ht="14.5" customHeight="1">
      <c r="B45" s="19"/>
      <c r="L45" s="19"/>
    </row>
    <row r="46" spans="2:12" ht="14.5" customHeight="1">
      <c r="B46" s="19"/>
      <c r="L46" s="19"/>
    </row>
    <row r="47" spans="2:12" ht="14.5" customHeight="1">
      <c r="B47" s="19"/>
      <c r="L47" s="19"/>
    </row>
    <row r="48" spans="2:12" ht="14.5" customHeight="1">
      <c r="B48" s="19"/>
      <c r="L48" s="19"/>
    </row>
    <row r="49" spans="2:12" ht="14.5" customHeight="1">
      <c r="B49" s="19"/>
      <c r="L49" s="19"/>
    </row>
    <row r="50" spans="2:12" s="1" customFormat="1" ht="14.5" customHeight="1">
      <c r="B50" s="28"/>
      <c r="D50" s="37" t="s">
        <v>45</v>
      </c>
      <c r="E50" s="38"/>
      <c r="F50" s="38"/>
      <c r="G50" s="37" t="s">
        <v>46</v>
      </c>
      <c r="H50" s="38"/>
      <c r="I50" s="38"/>
      <c r="J50" s="38"/>
      <c r="K50" s="38"/>
      <c r="L50" s="28"/>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5">
      <c r="B61" s="28"/>
      <c r="D61" s="39" t="s">
        <v>47</v>
      </c>
      <c r="E61" s="30"/>
      <c r="F61" s="99" t="s">
        <v>48</v>
      </c>
      <c r="G61" s="39" t="s">
        <v>47</v>
      </c>
      <c r="H61" s="30"/>
      <c r="I61" s="30"/>
      <c r="J61" s="100" t="s">
        <v>48</v>
      </c>
      <c r="K61" s="30"/>
      <c r="L61" s="28"/>
    </row>
    <row r="62" spans="2:12">
      <c r="B62" s="19"/>
      <c r="L62" s="19"/>
    </row>
    <row r="63" spans="2:12">
      <c r="B63" s="19"/>
      <c r="L63" s="19"/>
    </row>
    <row r="64" spans="2:12">
      <c r="B64" s="19"/>
      <c r="L64" s="19"/>
    </row>
    <row r="65" spans="2:12" s="1" customFormat="1" ht="13">
      <c r="B65" s="28"/>
      <c r="D65" s="37" t="s">
        <v>49</v>
      </c>
      <c r="E65" s="38"/>
      <c r="F65" s="38"/>
      <c r="G65" s="37" t="s">
        <v>50</v>
      </c>
      <c r="H65" s="38"/>
      <c r="I65" s="38"/>
      <c r="J65" s="38"/>
      <c r="K65" s="38"/>
      <c r="L65" s="28"/>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5">
      <c r="B76" s="28"/>
      <c r="D76" s="39" t="s">
        <v>47</v>
      </c>
      <c r="E76" s="30"/>
      <c r="F76" s="99" t="s">
        <v>48</v>
      </c>
      <c r="G76" s="39" t="s">
        <v>47</v>
      </c>
      <c r="H76" s="30"/>
      <c r="I76" s="30"/>
      <c r="J76" s="100" t="s">
        <v>48</v>
      </c>
      <c r="K76" s="30"/>
      <c r="L76" s="28"/>
    </row>
    <row r="77" spans="2:12" s="1" customFormat="1" ht="14.5" customHeight="1">
      <c r="B77" s="40"/>
      <c r="C77" s="41"/>
      <c r="D77" s="41"/>
      <c r="E77" s="41"/>
      <c r="F77" s="41"/>
      <c r="G77" s="41"/>
      <c r="H77" s="41"/>
      <c r="I77" s="41"/>
      <c r="J77" s="41"/>
      <c r="K77" s="41"/>
      <c r="L77" s="28"/>
    </row>
    <row r="81" spans="2:12" s="1" customFormat="1" ht="7" customHeight="1">
      <c r="B81" s="42"/>
      <c r="C81" s="43"/>
      <c r="D81" s="43"/>
      <c r="E81" s="43"/>
      <c r="F81" s="43"/>
      <c r="G81" s="43"/>
      <c r="H81" s="43"/>
      <c r="I81" s="43"/>
      <c r="J81" s="43"/>
      <c r="K81" s="43"/>
      <c r="L81" s="28"/>
    </row>
    <row r="82" spans="2:12" s="1" customFormat="1" ht="25" customHeight="1">
      <c r="B82" s="28"/>
      <c r="C82" s="20" t="s">
        <v>130</v>
      </c>
      <c r="L82" s="28"/>
    </row>
    <row r="83" spans="2:12" s="1" customFormat="1" ht="7" customHeight="1">
      <c r="B83" s="28"/>
      <c r="L83" s="28"/>
    </row>
    <row r="84" spans="2:12" s="1" customFormat="1" ht="12" customHeight="1">
      <c r="B84" s="28"/>
      <c r="C84" s="25" t="s">
        <v>14</v>
      </c>
      <c r="L84" s="28"/>
    </row>
    <row r="85" spans="2:12" s="1" customFormat="1" ht="27.75" customHeight="1">
      <c r="B85" s="28"/>
      <c r="E85" s="1007" t="str">
        <f>E7</f>
        <v>DOMOV SENIORŮ BOROHRÁDEK PŘÍSTAVBA A STAVEBNÍ ÚPRAVY</v>
      </c>
      <c r="F85" s="1008"/>
      <c r="G85" s="1008"/>
      <c r="H85" s="1008"/>
      <c r="L85" s="28"/>
    </row>
    <row r="86" spans="2:12" ht="12" customHeight="1">
      <c r="B86" s="19"/>
      <c r="C86" s="25" t="s">
        <v>128</v>
      </c>
      <c r="L86" s="19"/>
    </row>
    <row r="87" spans="2:12" s="1" customFormat="1" ht="16.399999999999999" customHeight="1">
      <c r="B87" s="28"/>
      <c r="E87" s="1007" t="s">
        <v>1882</v>
      </c>
      <c r="F87" s="1009"/>
      <c r="G87" s="1009"/>
      <c r="H87" s="1009"/>
      <c r="L87" s="28"/>
    </row>
    <row r="88" spans="2:12" s="1" customFormat="1" ht="12" customHeight="1">
      <c r="B88" s="28"/>
      <c r="C88" s="25" t="s">
        <v>203</v>
      </c>
      <c r="L88" s="28"/>
    </row>
    <row r="89" spans="2:12" s="1" customFormat="1" ht="16.399999999999999" customHeight="1">
      <c r="B89" s="28"/>
      <c r="E89" s="1003" t="str">
        <f>E11</f>
        <v>ON 03.01. - Ostatní náklady</v>
      </c>
      <c r="F89" s="1009"/>
      <c r="G89" s="1009"/>
      <c r="H89" s="1009"/>
      <c r="L89" s="28"/>
    </row>
    <row r="90" spans="2:12" s="1" customFormat="1" ht="7" customHeight="1">
      <c r="B90" s="28"/>
      <c r="L90" s="28"/>
    </row>
    <row r="91" spans="2:12" s="1" customFormat="1" ht="12" customHeight="1">
      <c r="B91" s="28"/>
      <c r="C91" s="25" t="s">
        <v>18</v>
      </c>
      <c r="F91" s="23" t="str">
        <f>F14</f>
        <v>DpS Borohrádek, st.p.č.243,722,p.p.č.187</v>
      </c>
      <c r="I91" s="25" t="s">
        <v>19</v>
      </c>
      <c r="J91" s="48" t="str">
        <f>IF(J14="","",J14)</f>
        <v>10. 6. 2024</v>
      </c>
      <c r="L91" s="28"/>
    </row>
    <row r="92" spans="2:12" s="1" customFormat="1" ht="7" customHeight="1">
      <c r="B92" s="28"/>
      <c r="L92" s="28"/>
    </row>
    <row r="93" spans="2:12" s="1" customFormat="1" ht="15.4" customHeight="1">
      <c r="B93" s="28"/>
      <c r="C93" s="25" t="s">
        <v>21</v>
      </c>
      <c r="F93" s="23" t="str">
        <f>E17</f>
        <v>Královehradecký kraj,Pivovarské nám.1245 H.Králové</v>
      </c>
      <c r="I93" s="25" t="s">
        <v>26</v>
      </c>
      <c r="J93" s="26" t="str">
        <f>E23</f>
        <v>Proxion, Hurdálková 206 547 01 Náchod</v>
      </c>
      <c r="L93" s="28"/>
    </row>
    <row r="94" spans="2:12" s="1" customFormat="1" ht="15.4" customHeight="1">
      <c r="B94" s="28"/>
      <c r="C94" s="25" t="s">
        <v>24</v>
      </c>
      <c r="F94" s="23" t="str">
        <f>IF(E20="","",E20)</f>
        <v>VZ</v>
      </c>
      <c r="I94" s="25" t="s">
        <v>28</v>
      </c>
      <c r="J94" s="26" t="str">
        <f>E26</f>
        <v>Ivan Mezera</v>
      </c>
      <c r="L94" s="28"/>
    </row>
    <row r="95" spans="2:12" s="1" customFormat="1" ht="10.4" customHeight="1">
      <c r="B95" s="28"/>
      <c r="L95" s="28"/>
    </row>
    <row r="96" spans="2:12" s="1" customFormat="1" ht="29.25" customHeight="1">
      <c r="B96" s="28"/>
      <c r="C96" s="101" t="s">
        <v>131</v>
      </c>
      <c r="D96" s="93"/>
      <c r="E96" s="93"/>
      <c r="F96" s="93"/>
      <c r="G96" s="93"/>
      <c r="H96" s="93"/>
      <c r="I96" s="93"/>
      <c r="J96" s="102" t="s">
        <v>132</v>
      </c>
      <c r="K96" s="93"/>
      <c r="L96" s="28"/>
    </row>
    <row r="97" spans="2:47" s="1" customFormat="1" ht="10.4" customHeight="1">
      <c r="B97" s="28"/>
      <c r="L97" s="28"/>
    </row>
    <row r="98" spans="2:47" s="1" customFormat="1" ht="22.9" customHeight="1">
      <c r="B98" s="28"/>
      <c r="C98" s="103" t="s">
        <v>133</v>
      </c>
      <c r="J98" s="62">
        <f>J121</f>
        <v>0</v>
      </c>
      <c r="L98" s="28"/>
      <c r="AU98" s="16" t="s">
        <v>134</v>
      </c>
    </row>
    <row r="99" spans="2:47" s="8" customFormat="1" ht="25" customHeight="1">
      <c r="B99" s="104"/>
      <c r="D99" s="105" t="s">
        <v>206</v>
      </c>
      <c r="E99" s="106"/>
      <c r="F99" s="106"/>
      <c r="G99" s="106"/>
      <c r="H99" s="106"/>
      <c r="I99" s="106"/>
      <c r="J99" s="107">
        <f>J122</f>
        <v>0</v>
      </c>
      <c r="L99" s="104"/>
    </row>
    <row r="100" spans="2:47" s="1" customFormat="1" ht="21.75" customHeight="1">
      <c r="B100" s="28"/>
      <c r="L100" s="28"/>
    </row>
    <row r="101" spans="2:47" s="1" customFormat="1" ht="7" customHeight="1">
      <c r="B101" s="40"/>
      <c r="C101" s="41"/>
      <c r="D101" s="41"/>
      <c r="E101" s="41"/>
      <c r="F101" s="41"/>
      <c r="G101" s="41"/>
      <c r="H101" s="41"/>
      <c r="I101" s="41"/>
      <c r="J101" s="41"/>
      <c r="K101" s="41"/>
      <c r="L101" s="28"/>
    </row>
    <row r="105" spans="2:47" s="1" customFormat="1" ht="7" customHeight="1">
      <c r="B105" s="42"/>
      <c r="C105" s="43"/>
      <c r="D105" s="43"/>
      <c r="E105" s="43"/>
      <c r="F105" s="43"/>
      <c r="G105" s="43"/>
      <c r="H105" s="43"/>
      <c r="I105" s="43"/>
      <c r="J105" s="43"/>
      <c r="K105" s="43"/>
      <c r="L105" s="28"/>
    </row>
    <row r="106" spans="2:47" s="1" customFormat="1" ht="25" customHeight="1">
      <c r="B106" s="28"/>
      <c r="C106" s="20" t="s">
        <v>141</v>
      </c>
      <c r="L106" s="28"/>
    </row>
    <row r="107" spans="2:47" s="1" customFormat="1" ht="7" customHeight="1">
      <c r="B107" s="28"/>
      <c r="L107" s="28"/>
    </row>
    <row r="108" spans="2:47" s="1" customFormat="1" ht="12" customHeight="1">
      <c r="B108" s="28"/>
      <c r="C108" s="25" t="s">
        <v>14</v>
      </c>
      <c r="L108" s="28"/>
    </row>
    <row r="109" spans="2:47" s="1" customFormat="1" ht="27.75" customHeight="1">
      <c r="B109" s="28"/>
      <c r="E109" s="1007" t="str">
        <f>E7</f>
        <v>DOMOV SENIORŮ BOROHRÁDEK PŘÍSTAVBA A STAVEBNÍ ÚPRAVY</v>
      </c>
      <c r="F109" s="1008"/>
      <c r="G109" s="1008"/>
      <c r="H109" s="1008"/>
      <c r="L109" s="28"/>
    </row>
    <row r="110" spans="2:47" ht="12" customHeight="1">
      <c r="B110" s="19"/>
      <c r="C110" s="25" t="s">
        <v>128</v>
      </c>
      <c r="L110" s="19"/>
    </row>
    <row r="111" spans="2:47" s="1" customFormat="1" ht="16.399999999999999" customHeight="1">
      <c r="B111" s="28"/>
      <c r="E111" s="1007" t="s">
        <v>1882</v>
      </c>
      <c r="F111" s="1009"/>
      <c r="G111" s="1009"/>
      <c r="H111" s="1009"/>
      <c r="L111" s="28"/>
    </row>
    <row r="112" spans="2:47" s="1" customFormat="1" ht="12" customHeight="1">
      <c r="B112" s="28"/>
      <c r="C112" s="25" t="s">
        <v>203</v>
      </c>
      <c r="L112" s="28"/>
    </row>
    <row r="113" spans="2:65" s="1" customFormat="1" ht="16.399999999999999" customHeight="1">
      <c r="B113" s="28"/>
      <c r="E113" s="1003" t="str">
        <f>E11</f>
        <v>ON 03.01. - Ostatní náklady</v>
      </c>
      <c r="F113" s="1009"/>
      <c r="G113" s="1009"/>
      <c r="H113" s="1009"/>
      <c r="L113" s="28"/>
    </row>
    <row r="114" spans="2:65" s="1" customFormat="1" ht="7" customHeight="1">
      <c r="B114" s="28"/>
      <c r="L114" s="28"/>
    </row>
    <row r="115" spans="2:65" s="1" customFormat="1" ht="12" customHeight="1">
      <c r="B115" s="28"/>
      <c r="C115" s="25" t="s">
        <v>18</v>
      </c>
      <c r="F115" s="23" t="str">
        <f>F14</f>
        <v>DpS Borohrádek, st.p.č.243,722,p.p.č.187</v>
      </c>
      <c r="I115" s="25" t="s">
        <v>19</v>
      </c>
      <c r="J115" s="48" t="str">
        <f>IF(J14="","",J14)</f>
        <v>10. 6. 2024</v>
      </c>
      <c r="L115" s="28"/>
    </row>
    <row r="116" spans="2:65" s="1" customFormat="1" ht="7" customHeight="1">
      <c r="B116" s="28"/>
      <c r="L116" s="28"/>
    </row>
    <row r="117" spans="2:65" s="1" customFormat="1" ht="15.4" customHeight="1">
      <c r="B117" s="28"/>
      <c r="C117" s="25" t="s">
        <v>21</v>
      </c>
      <c r="F117" s="23" t="str">
        <f>E17</f>
        <v>Královehradecký kraj,Pivovarské nám.1245 H.Králové</v>
      </c>
      <c r="I117" s="25" t="s">
        <v>26</v>
      </c>
      <c r="J117" s="26" t="str">
        <f>E23</f>
        <v>Proxion, Hurdálková 206 547 01 Náchod</v>
      </c>
      <c r="L117" s="28"/>
    </row>
    <row r="118" spans="2:65" s="1" customFormat="1" ht="15.4" customHeight="1">
      <c r="B118" s="28"/>
      <c r="C118" s="25" t="s">
        <v>24</v>
      </c>
      <c r="F118" s="23" t="str">
        <f>IF(E20="","",E20)</f>
        <v>VZ</v>
      </c>
      <c r="I118" s="25" t="s">
        <v>28</v>
      </c>
      <c r="J118" s="26" t="str">
        <f>E26</f>
        <v>Ivan Mezera</v>
      </c>
      <c r="L118" s="28"/>
    </row>
    <row r="119" spans="2:65" s="1" customFormat="1" ht="10.4" customHeight="1">
      <c r="B119" s="28"/>
      <c r="L119" s="28"/>
    </row>
    <row r="120" spans="2:65" s="10" customFormat="1" ht="29.25" customHeight="1">
      <c r="B120" s="112"/>
      <c r="C120" s="113" t="s">
        <v>142</v>
      </c>
      <c r="D120" s="114" t="s">
        <v>57</v>
      </c>
      <c r="E120" s="114" t="s">
        <v>53</v>
      </c>
      <c r="F120" s="114" t="s">
        <v>54</v>
      </c>
      <c r="G120" s="114" t="s">
        <v>143</v>
      </c>
      <c r="H120" s="114" t="s">
        <v>144</v>
      </c>
      <c r="I120" s="114" t="s">
        <v>145</v>
      </c>
      <c r="J120" s="115" t="s">
        <v>132</v>
      </c>
      <c r="K120" s="116" t="s">
        <v>146</v>
      </c>
      <c r="L120" s="112"/>
      <c r="M120" s="55" t="s">
        <v>1</v>
      </c>
      <c r="N120" s="56" t="s">
        <v>36</v>
      </c>
      <c r="O120" s="56" t="s">
        <v>147</v>
      </c>
      <c r="P120" s="56" t="s">
        <v>148</v>
      </c>
      <c r="Q120" s="56" t="s">
        <v>149</v>
      </c>
      <c r="R120" s="56" t="s">
        <v>150</v>
      </c>
      <c r="S120" s="56" t="s">
        <v>151</v>
      </c>
      <c r="T120" s="57" t="s">
        <v>152</v>
      </c>
    </row>
    <row r="121" spans="2:65" s="1" customFormat="1" ht="22.9" customHeight="1">
      <c r="B121" s="28"/>
      <c r="C121" s="60" t="s">
        <v>153</v>
      </c>
      <c r="J121" s="117">
        <f>BK121</f>
        <v>0</v>
      </c>
      <c r="L121" s="28"/>
      <c r="M121" s="58"/>
      <c r="N121" s="49"/>
      <c r="O121" s="49"/>
      <c r="P121" s="118">
        <f>P122</f>
        <v>0</v>
      </c>
      <c r="Q121" s="49"/>
      <c r="R121" s="118">
        <f>R122</f>
        <v>0</v>
      </c>
      <c r="S121" s="49"/>
      <c r="T121" s="119">
        <f>T122</f>
        <v>0</v>
      </c>
      <c r="AT121" s="16" t="s">
        <v>71</v>
      </c>
      <c r="AU121" s="16" t="s">
        <v>134</v>
      </c>
      <c r="BK121" s="120">
        <f>BK122</f>
        <v>0</v>
      </c>
    </row>
    <row r="122" spans="2:65" s="11" customFormat="1" ht="25.9" customHeight="1">
      <c r="B122" s="121"/>
      <c r="D122" s="122" t="s">
        <v>71</v>
      </c>
      <c r="E122" s="123" t="s">
        <v>216</v>
      </c>
      <c r="F122" s="123" t="s">
        <v>217</v>
      </c>
      <c r="J122" s="124">
        <f>BK122</f>
        <v>0</v>
      </c>
      <c r="L122" s="121"/>
      <c r="M122" s="125"/>
      <c r="P122" s="126">
        <f>SUM(P123:P125)</f>
        <v>0</v>
      </c>
      <c r="R122" s="126">
        <f>SUM(R123:R125)</f>
        <v>0</v>
      </c>
      <c r="T122" s="127">
        <f>SUM(T123:T125)</f>
        <v>0</v>
      </c>
      <c r="AR122" s="122" t="s">
        <v>164</v>
      </c>
      <c r="AT122" s="128" t="s">
        <v>71</v>
      </c>
      <c r="AU122" s="128" t="s">
        <v>72</v>
      </c>
      <c r="AY122" s="122" t="s">
        <v>157</v>
      </c>
      <c r="BK122" s="129">
        <f>SUM(BK123:BK125)</f>
        <v>0</v>
      </c>
    </row>
    <row r="123" spans="2:65" s="1" customFormat="1" ht="21" customHeight="1">
      <c r="B123" s="132"/>
      <c r="C123" s="133" t="s">
        <v>80</v>
      </c>
      <c r="D123" s="133" t="s">
        <v>160</v>
      </c>
      <c r="E123" s="134" t="s">
        <v>218</v>
      </c>
      <c r="F123" s="135" t="s">
        <v>1884</v>
      </c>
      <c r="G123" s="136" t="s">
        <v>220</v>
      </c>
      <c r="H123" s="137">
        <v>1</v>
      </c>
      <c r="I123" s="901"/>
      <c r="J123" s="138">
        <f>ROUND(I123*H123,2)</f>
        <v>0</v>
      </c>
      <c r="K123" s="139"/>
      <c r="L123" s="28"/>
      <c r="M123" s="140" t="s">
        <v>1</v>
      </c>
      <c r="N123" s="141" t="s">
        <v>38</v>
      </c>
      <c r="O123" s="142">
        <v>0</v>
      </c>
      <c r="P123" s="142">
        <f>O123*H123</f>
        <v>0</v>
      </c>
      <c r="Q123" s="142">
        <v>0</v>
      </c>
      <c r="R123" s="142">
        <f>Q123*H123</f>
        <v>0</v>
      </c>
      <c r="S123" s="142">
        <v>0</v>
      </c>
      <c r="T123" s="143">
        <f>S123*H123</f>
        <v>0</v>
      </c>
      <c r="AR123" s="144" t="s">
        <v>221</v>
      </c>
      <c r="AT123" s="144" t="s">
        <v>160</v>
      </c>
      <c r="AU123" s="144" t="s">
        <v>80</v>
      </c>
      <c r="AY123" s="16" t="s">
        <v>157</v>
      </c>
      <c r="BE123" s="145">
        <f>IF(N123="základní",J123,0)</f>
        <v>0</v>
      </c>
      <c r="BF123" s="145">
        <f>IF(N123="snížená",J123,0)</f>
        <v>0</v>
      </c>
      <c r="BG123" s="145">
        <f>IF(N123="zákl. přenesená",J123,0)</f>
        <v>0</v>
      </c>
      <c r="BH123" s="145">
        <f>IF(N123="sníž. přenesená",J123,0)</f>
        <v>0</v>
      </c>
      <c r="BI123" s="145">
        <f>IF(N123="nulová",J123,0)</f>
        <v>0</v>
      </c>
      <c r="BJ123" s="16" t="s">
        <v>88</v>
      </c>
      <c r="BK123" s="145">
        <f>ROUND(I123*H123,2)</f>
        <v>0</v>
      </c>
      <c r="BL123" s="16" t="s">
        <v>221</v>
      </c>
      <c r="BM123" s="144" t="s">
        <v>222</v>
      </c>
    </row>
    <row r="124" spans="2:65" s="1" customFormat="1" ht="21" customHeight="1">
      <c r="B124" s="132"/>
      <c r="C124" s="133" t="s">
        <v>88</v>
      </c>
      <c r="D124" s="133" t="s">
        <v>160</v>
      </c>
      <c r="E124" s="134" t="s">
        <v>223</v>
      </c>
      <c r="F124" s="135" t="s">
        <v>1885</v>
      </c>
      <c r="G124" s="136" t="s">
        <v>220</v>
      </c>
      <c r="H124" s="137">
        <v>1</v>
      </c>
      <c r="I124" s="901"/>
      <c r="J124" s="138">
        <f>ROUND(I124*H124,2)</f>
        <v>0</v>
      </c>
      <c r="K124" s="139"/>
      <c r="L124" s="28"/>
      <c r="M124" s="140" t="s">
        <v>1</v>
      </c>
      <c r="N124" s="141" t="s">
        <v>38</v>
      </c>
      <c r="O124" s="142">
        <v>0</v>
      </c>
      <c r="P124" s="142">
        <f>O124*H124</f>
        <v>0</v>
      </c>
      <c r="Q124" s="142">
        <v>0</v>
      </c>
      <c r="R124" s="142">
        <f>Q124*H124</f>
        <v>0</v>
      </c>
      <c r="S124" s="142">
        <v>0</v>
      </c>
      <c r="T124" s="143">
        <f>S124*H124</f>
        <v>0</v>
      </c>
      <c r="AR124" s="144" t="s">
        <v>221</v>
      </c>
      <c r="AT124" s="144" t="s">
        <v>160</v>
      </c>
      <c r="AU124" s="144" t="s">
        <v>80</v>
      </c>
      <c r="AY124" s="16" t="s">
        <v>157</v>
      </c>
      <c r="BE124" s="145">
        <f>IF(N124="základní",J124,0)</f>
        <v>0</v>
      </c>
      <c r="BF124" s="145">
        <f>IF(N124="snížená",J124,0)</f>
        <v>0</v>
      </c>
      <c r="BG124" s="145">
        <f>IF(N124="zákl. přenesená",J124,0)</f>
        <v>0</v>
      </c>
      <c r="BH124" s="145">
        <f>IF(N124="sníž. přenesená",J124,0)</f>
        <v>0</v>
      </c>
      <c r="BI124" s="145">
        <f>IF(N124="nulová",J124,0)</f>
        <v>0</v>
      </c>
      <c r="BJ124" s="16" t="s">
        <v>88</v>
      </c>
      <c r="BK124" s="145">
        <f>ROUND(I124*H124,2)</f>
        <v>0</v>
      </c>
      <c r="BL124" s="16" t="s">
        <v>221</v>
      </c>
      <c r="BM124" s="144" t="s">
        <v>225</v>
      </c>
    </row>
    <row r="125" spans="2:65" s="1" customFormat="1" ht="23.5" customHeight="1">
      <c r="B125" s="132"/>
      <c r="C125" s="133" t="s">
        <v>95</v>
      </c>
      <c r="D125" s="133" t="s">
        <v>160</v>
      </c>
      <c r="E125" s="134" t="s">
        <v>226</v>
      </c>
      <c r="F125" s="135" t="s">
        <v>1886</v>
      </c>
      <c r="G125" s="136" t="s">
        <v>228</v>
      </c>
      <c r="H125" s="137">
        <v>12</v>
      </c>
      <c r="I125" s="901"/>
      <c r="J125" s="138">
        <f>ROUND(I125*H125,2)</f>
        <v>0</v>
      </c>
      <c r="K125" s="139"/>
      <c r="L125" s="28"/>
      <c r="M125" s="146" t="s">
        <v>1</v>
      </c>
      <c r="N125" s="147" t="s">
        <v>38</v>
      </c>
      <c r="O125" s="148">
        <v>0</v>
      </c>
      <c r="P125" s="148">
        <f>O125*H125</f>
        <v>0</v>
      </c>
      <c r="Q125" s="148">
        <v>0</v>
      </c>
      <c r="R125" s="148">
        <f>Q125*H125</f>
        <v>0</v>
      </c>
      <c r="S125" s="148">
        <v>0</v>
      </c>
      <c r="T125" s="149">
        <f>S125*H125</f>
        <v>0</v>
      </c>
      <c r="AR125" s="144" t="s">
        <v>221</v>
      </c>
      <c r="AT125" s="144" t="s">
        <v>160</v>
      </c>
      <c r="AU125" s="144" t="s">
        <v>80</v>
      </c>
      <c r="AY125" s="16" t="s">
        <v>157</v>
      </c>
      <c r="BE125" s="145">
        <f>IF(N125="základní",J125,0)</f>
        <v>0</v>
      </c>
      <c r="BF125" s="145">
        <f>IF(N125="snížená",J125,0)</f>
        <v>0</v>
      </c>
      <c r="BG125" s="145">
        <f>IF(N125="zákl. přenesená",J125,0)</f>
        <v>0</v>
      </c>
      <c r="BH125" s="145">
        <f>IF(N125="sníž. přenesená",J125,0)</f>
        <v>0</v>
      </c>
      <c r="BI125" s="145">
        <f>IF(N125="nulová",J125,0)</f>
        <v>0</v>
      </c>
      <c r="BJ125" s="16" t="s">
        <v>88</v>
      </c>
      <c r="BK125" s="145">
        <f>ROUND(I125*H125,2)</f>
        <v>0</v>
      </c>
      <c r="BL125" s="16" t="s">
        <v>221</v>
      </c>
      <c r="BM125" s="144" t="s">
        <v>1887</v>
      </c>
    </row>
    <row r="126" spans="2:65" s="1" customFormat="1" ht="7" customHeight="1">
      <c r="B126" s="40"/>
      <c r="C126" s="41"/>
      <c r="D126" s="41"/>
      <c r="E126" s="41"/>
      <c r="F126" s="41"/>
      <c r="G126" s="41"/>
      <c r="H126" s="41"/>
      <c r="I126" s="41"/>
      <c r="J126" s="41"/>
      <c r="K126" s="41"/>
      <c r="L126" s="28"/>
    </row>
  </sheetData>
  <autoFilter ref="C120:K125" xr:uid="{00000000-0009-0000-0000-000006000000}"/>
  <mergeCells count="11">
    <mergeCell ref="E113:H113"/>
    <mergeCell ref="E7:H7"/>
    <mergeCell ref="E9:H9"/>
    <mergeCell ref="E11:H11"/>
    <mergeCell ref="E29:H29"/>
    <mergeCell ref="E85:H85"/>
    <mergeCell ref="L2:V2"/>
    <mergeCell ref="E87:H87"/>
    <mergeCell ref="E89:H89"/>
    <mergeCell ref="E109:H109"/>
    <mergeCell ref="E111:H111"/>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pageSetUpPr fitToPage="1"/>
  </sheetPr>
  <dimension ref="B2:BM231"/>
  <sheetViews>
    <sheetView showGridLines="0" workbookViewId="0">
      <selection activeCell="E7" sqref="E7:H7"/>
    </sheetView>
  </sheetViews>
  <sheetFormatPr defaultRowHeight="10"/>
  <cols>
    <col min="1" max="1" width="7.77734375" customWidth="1"/>
    <col min="2" max="2" width="1" customWidth="1"/>
    <col min="3" max="3" width="4" customWidth="1"/>
    <col min="4" max="4" width="4.109375" customWidth="1"/>
    <col min="5" max="5" width="16.109375" customWidth="1"/>
    <col min="6" max="6" width="48.109375" customWidth="1"/>
    <col min="7" max="7" width="7" customWidth="1"/>
    <col min="8" max="8" width="13.33203125" customWidth="1"/>
    <col min="9" max="9" width="15" customWidth="1"/>
    <col min="10" max="10" width="21.109375" customWidth="1"/>
    <col min="11" max="11" width="21.109375" hidden="1" customWidth="1"/>
    <col min="12" max="12" width="8.77734375" customWidth="1"/>
    <col min="13" max="13" width="10.33203125" hidden="1" customWidth="1"/>
    <col min="14" max="14" width="9.109375" hidden="1"/>
    <col min="15" max="20" width="13.44140625" hidden="1" customWidth="1"/>
    <col min="21" max="21" width="15.44140625" hidden="1" customWidth="1"/>
    <col min="22" max="22" width="11.6640625" customWidth="1"/>
    <col min="23" max="23" width="15.44140625" customWidth="1"/>
    <col min="24" max="24" width="11.6640625" customWidth="1"/>
    <col min="25" max="25" width="14.109375" customWidth="1"/>
    <col min="26" max="26" width="10.44140625" customWidth="1"/>
    <col min="27" max="27" width="14.109375" customWidth="1"/>
    <col min="28" max="28" width="15.44140625" customWidth="1"/>
    <col min="29" max="29" width="10.44140625" customWidth="1"/>
    <col min="30" max="30" width="14.109375" customWidth="1"/>
    <col min="31" max="31" width="15.44140625" customWidth="1"/>
    <col min="44" max="65" width="9.109375" hidden="1"/>
  </cols>
  <sheetData>
    <row r="2" spans="2:46" ht="37" customHeight="1">
      <c r="L2" s="980" t="s">
        <v>5</v>
      </c>
      <c r="M2" s="981"/>
      <c r="N2" s="981"/>
      <c r="O2" s="981"/>
      <c r="P2" s="981"/>
      <c r="Q2" s="981"/>
      <c r="R2" s="981"/>
      <c r="S2" s="981"/>
      <c r="T2" s="981"/>
      <c r="U2" s="981"/>
      <c r="V2" s="981"/>
      <c r="AT2" s="16" t="s">
        <v>109</v>
      </c>
    </row>
    <row r="3" spans="2:46" ht="7" customHeight="1">
      <c r="B3" s="17"/>
      <c r="C3" s="18"/>
      <c r="D3" s="18"/>
      <c r="E3" s="18"/>
      <c r="F3" s="18"/>
      <c r="G3" s="18"/>
      <c r="H3" s="18"/>
      <c r="I3" s="18"/>
      <c r="J3" s="18"/>
      <c r="K3" s="18"/>
      <c r="L3" s="19"/>
      <c r="AT3" s="16" t="s">
        <v>80</v>
      </c>
    </row>
    <row r="4" spans="2:46" ht="25" customHeight="1">
      <c r="B4" s="19"/>
      <c r="D4" s="20" t="s">
        <v>127</v>
      </c>
      <c r="L4" s="19"/>
      <c r="M4" s="89" t="s">
        <v>10</v>
      </c>
      <c r="AT4" s="16" t="s">
        <v>3</v>
      </c>
    </row>
    <row r="5" spans="2:46" ht="7" customHeight="1">
      <c r="B5" s="19"/>
      <c r="L5" s="19"/>
    </row>
    <row r="6" spans="2:46" ht="12" customHeight="1">
      <c r="B6" s="19"/>
      <c r="D6" s="25" t="s">
        <v>14</v>
      </c>
      <c r="L6" s="19"/>
    </row>
    <row r="7" spans="2:46" ht="27.75" customHeight="1">
      <c r="B7" s="19"/>
      <c r="E7" s="1007" t="str">
        <f>'Rekapitulace stavby'!K6</f>
        <v>DOMOV SENIORŮ BOROHRÁDEK PŘÍSTAVBA A STAVEBNÍ ÚPRAVY</v>
      </c>
      <c r="F7" s="1008"/>
      <c r="G7" s="1008"/>
      <c r="H7" s="1008"/>
      <c r="L7" s="19"/>
    </row>
    <row r="8" spans="2:46" ht="12" customHeight="1">
      <c r="B8" s="19"/>
      <c r="D8" s="25" t="s">
        <v>128</v>
      </c>
      <c r="L8" s="19"/>
    </row>
    <row r="9" spans="2:46" s="1" customFormat="1" ht="16.399999999999999" customHeight="1">
      <c r="B9" s="28"/>
      <c r="E9" s="1007" t="s">
        <v>1882</v>
      </c>
      <c r="F9" s="1009"/>
      <c r="G9" s="1009"/>
      <c r="H9" s="1009"/>
      <c r="L9" s="28"/>
    </row>
    <row r="10" spans="2:46" s="1" customFormat="1" ht="12" customHeight="1">
      <c r="B10" s="28"/>
      <c r="D10" s="25" t="s">
        <v>203</v>
      </c>
      <c r="L10" s="28"/>
    </row>
    <row r="11" spans="2:46" s="1" customFormat="1" ht="16.399999999999999" customHeight="1">
      <c r="B11" s="28"/>
      <c r="E11" s="1003" t="s">
        <v>1888</v>
      </c>
      <c r="F11" s="1009"/>
      <c r="G11" s="1009"/>
      <c r="H11" s="1009"/>
      <c r="L11" s="28"/>
    </row>
    <row r="12" spans="2:46" s="1" customFormat="1">
      <c r="B12" s="28"/>
      <c r="L12" s="28"/>
    </row>
    <row r="13" spans="2:46" s="1" customFormat="1" ht="12" customHeight="1">
      <c r="B13" s="28"/>
      <c r="D13" s="25" t="s">
        <v>16</v>
      </c>
      <c r="F13" s="23" t="s">
        <v>1</v>
      </c>
      <c r="I13" s="25" t="s">
        <v>17</v>
      </c>
      <c r="J13" s="23" t="s">
        <v>1</v>
      </c>
      <c r="L13" s="28"/>
    </row>
    <row r="14" spans="2:46" s="1" customFormat="1" ht="12" customHeight="1">
      <c r="B14" s="28"/>
      <c r="D14" s="25" t="s">
        <v>18</v>
      </c>
      <c r="F14" s="23" t="str">
        <f>'Rekapitulace stavby'!K8</f>
        <v>DpS Borohrádek, st.p.č.243,722,p.p.č.187</v>
      </c>
      <c r="I14" s="25" t="s">
        <v>19</v>
      </c>
      <c r="J14" s="48" t="str">
        <f>'Rekapitulace stavby'!AN8</f>
        <v>10. 6. 2024</v>
      </c>
      <c r="L14" s="28"/>
    </row>
    <row r="15" spans="2:46" s="1" customFormat="1" ht="10.9" customHeight="1">
      <c r="B15" s="28"/>
      <c r="L15" s="28"/>
    </row>
    <row r="16" spans="2:46" s="1" customFormat="1" ht="12" customHeight="1">
      <c r="B16" s="28"/>
      <c r="D16" s="25" t="s">
        <v>21</v>
      </c>
      <c r="I16" s="25" t="s">
        <v>22</v>
      </c>
      <c r="J16" s="23" t="s">
        <v>1</v>
      </c>
      <c r="L16" s="28"/>
    </row>
    <row r="17" spans="2:12" s="1" customFormat="1" ht="18" customHeight="1">
      <c r="B17" s="28"/>
      <c r="E17" s="23" t="str">
        <f>'Rekapitulace stavby'!E11</f>
        <v>Královehradecký kraj,Pivovarské nám.1245 H.Králové</v>
      </c>
      <c r="I17" s="25" t="s">
        <v>23</v>
      </c>
      <c r="J17" s="23" t="s">
        <v>1</v>
      </c>
      <c r="L17" s="28"/>
    </row>
    <row r="18" spans="2:12" s="1" customFormat="1" ht="7" customHeight="1">
      <c r="B18" s="28"/>
      <c r="L18" s="28"/>
    </row>
    <row r="19" spans="2:12" s="1" customFormat="1" ht="12" customHeight="1">
      <c r="B19" s="28"/>
      <c r="D19" s="25" t="s">
        <v>24</v>
      </c>
      <c r="I19" s="25" t="s">
        <v>22</v>
      </c>
      <c r="J19" s="23" t="s">
        <v>1</v>
      </c>
      <c r="L19" s="28"/>
    </row>
    <row r="20" spans="2:12" s="1" customFormat="1" ht="18" customHeight="1">
      <c r="B20" s="28"/>
      <c r="E20" s="23" t="str">
        <f>'Rekapitulace stavby'!E14</f>
        <v>VZ</v>
      </c>
      <c r="I20" s="25" t="s">
        <v>23</v>
      </c>
      <c r="J20" s="23" t="s">
        <v>1</v>
      </c>
      <c r="L20" s="28"/>
    </row>
    <row r="21" spans="2:12" s="1" customFormat="1" ht="7" customHeight="1">
      <c r="B21" s="28"/>
      <c r="L21" s="28"/>
    </row>
    <row r="22" spans="2:12" s="1" customFormat="1" ht="12" customHeight="1">
      <c r="B22" s="28"/>
      <c r="D22" s="25" t="s">
        <v>26</v>
      </c>
      <c r="I22" s="25" t="s">
        <v>22</v>
      </c>
      <c r="J22" s="23" t="s">
        <v>1</v>
      </c>
      <c r="L22" s="28"/>
    </row>
    <row r="23" spans="2:12" s="1" customFormat="1" ht="18" customHeight="1">
      <c r="B23" s="28"/>
      <c r="E23" s="23" t="str">
        <f>'Rekapitulace stavby'!E17</f>
        <v>Proxion, Hurdálková 206 547 01 Náchod</v>
      </c>
      <c r="I23" s="25" t="s">
        <v>23</v>
      </c>
      <c r="J23" s="23" t="s">
        <v>1</v>
      </c>
      <c r="L23" s="28"/>
    </row>
    <row r="24" spans="2:12" s="1" customFormat="1" ht="7" customHeight="1">
      <c r="B24" s="28"/>
      <c r="L24" s="28"/>
    </row>
    <row r="25" spans="2:12" s="1" customFormat="1" ht="12" customHeight="1">
      <c r="B25" s="28"/>
      <c r="D25" s="25" t="s">
        <v>28</v>
      </c>
      <c r="I25" s="25" t="s">
        <v>22</v>
      </c>
      <c r="J25" s="23" t="s">
        <v>29</v>
      </c>
      <c r="L25" s="28"/>
    </row>
    <row r="26" spans="2:12" s="1" customFormat="1" ht="18" customHeight="1">
      <c r="B26" s="28"/>
      <c r="E26" s="23" t="s">
        <v>30</v>
      </c>
      <c r="I26" s="25" t="s">
        <v>23</v>
      </c>
      <c r="J26" s="23" t="s">
        <v>1</v>
      </c>
      <c r="L26" s="28"/>
    </row>
    <row r="27" spans="2:12" s="1" customFormat="1" ht="7" customHeight="1">
      <c r="B27" s="28"/>
      <c r="L27" s="28"/>
    </row>
    <row r="28" spans="2:12" s="1" customFormat="1" ht="12" customHeight="1">
      <c r="B28" s="28"/>
      <c r="D28" s="25" t="s">
        <v>31</v>
      </c>
      <c r="L28" s="28"/>
    </row>
    <row r="29" spans="2:12" s="7" customFormat="1" ht="16.399999999999999" customHeight="1">
      <c r="B29" s="90"/>
      <c r="E29" s="995" t="s">
        <v>1</v>
      </c>
      <c r="F29" s="995"/>
      <c r="G29" s="995"/>
      <c r="H29" s="995"/>
      <c r="L29" s="90"/>
    </row>
    <row r="30" spans="2:12" s="1" customFormat="1" ht="7" customHeight="1">
      <c r="B30" s="28"/>
      <c r="L30" s="28"/>
    </row>
    <row r="31" spans="2:12" s="1" customFormat="1" ht="7" customHeight="1">
      <c r="B31" s="28"/>
      <c r="D31" s="49"/>
      <c r="E31" s="49"/>
      <c r="F31" s="49"/>
      <c r="G31" s="49"/>
      <c r="H31" s="49"/>
      <c r="I31" s="49"/>
      <c r="J31" s="49"/>
      <c r="K31" s="49"/>
      <c r="L31" s="28"/>
    </row>
    <row r="32" spans="2:12" s="1" customFormat="1" ht="25.4" customHeight="1">
      <c r="B32" s="28"/>
      <c r="D32" s="91" t="s">
        <v>32</v>
      </c>
      <c r="J32" s="62">
        <f>ROUND(J130, 2)</f>
        <v>0</v>
      </c>
      <c r="L32" s="28"/>
    </row>
    <row r="33" spans="2:12" s="1" customFormat="1" ht="7" customHeight="1">
      <c r="B33" s="28"/>
      <c r="D33" s="49"/>
      <c r="E33" s="49"/>
      <c r="F33" s="49"/>
      <c r="G33" s="49"/>
      <c r="H33" s="49"/>
      <c r="I33" s="49"/>
      <c r="J33" s="49"/>
      <c r="K33" s="49"/>
      <c r="L33" s="28"/>
    </row>
    <row r="34" spans="2:12" s="1" customFormat="1" ht="14.5" customHeight="1">
      <c r="B34" s="28"/>
      <c r="F34" s="31" t="s">
        <v>34</v>
      </c>
      <c r="I34" s="31" t="s">
        <v>33</v>
      </c>
      <c r="J34" s="31" t="s">
        <v>35</v>
      </c>
      <c r="L34" s="28"/>
    </row>
    <row r="35" spans="2:12" s="1" customFormat="1" ht="14.5" customHeight="1">
      <c r="B35" s="28"/>
      <c r="D35" s="51" t="s">
        <v>36</v>
      </c>
      <c r="E35" s="25" t="s">
        <v>37</v>
      </c>
      <c r="F35" s="82">
        <f>ROUND((SUM(BE130:BE230)),  2)</f>
        <v>0</v>
      </c>
      <c r="I35" s="92">
        <v>0.21</v>
      </c>
      <c r="J35" s="82">
        <f>ROUND(((SUM(BE130:BE230))*I35),  2)</f>
        <v>0</v>
      </c>
      <c r="L35" s="28"/>
    </row>
    <row r="36" spans="2:12" s="1" customFormat="1" ht="14.5" customHeight="1">
      <c r="B36" s="28"/>
      <c r="E36" s="25" t="s">
        <v>38</v>
      </c>
      <c r="F36" s="82">
        <f>ROUND((SUM(BF130:BF230)),  2)</f>
        <v>0</v>
      </c>
      <c r="I36" s="92">
        <v>0.12</v>
      </c>
      <c r="J36" s="82">
        <f>ROUND(((SUM(BF130:BF230))*I36),  2)</f>
        <v>0</v>
      </c>
      <c r="L36" s="28"/>
    </row>
    <row r="37" spans="2:12" s="1" customFormat="1" ht="14.5" hidden="1" customHeight="1">
      <c r="B37" s="28"/>
      <c r="E37" s="25" t="s">
        <v>39</v>
      </c>
      <c r="F37" s="82">
        <f>ROUND((SUM(BG130:BG230)),  2)</f>
        <v>0</v>
      </c>
      <c r="I37" s="92">
        <v>0.21</v>
      </c>
      <c r="J37" s="82">
        <f>0</f>
        <v>0</v>
      </c>
      <c r="L37" s="28"/>
    </row>
    <row r="38" spans="2:12" s="1" customFormat="1" ht="14.5" hidden="1" customHeight="1">
      <c r="B38" s="28"/>
      <c r="E38" s="25" t="s">
        <v>40</v>
      </c>
      <c r="F38" s="82">
        <f>ROUND((SUM(BH130:BH230)),  2)</f>
        <v>0</v>
      </c>
      <c r="I38" s="92">
        <v>0.12</v>
      </c>
      <c r="J38" s="82">
        <f>0</f>
        <v>0</v>
      </c>
      <c r="L38" s="28"/>
    </row>
    <row r="39" spans="2:12" s="1" customFormat="1" ht="14.5" hidden="1" customHeight="1">
      <c r="B39" s="28"/>
      <c r="E39" s="25" t="s">
        <v>41</v>
      </c>
      <c r="F39" s="82">
        <f>ROUND((SUM(BI130:BI230)),  2)</f>
        <v>0</v>
      </c>
      <c r="I39" s="92">
        <v>0</v>
      </c>
      <c r="J39" s="82">
        <f>0</f>
        <v>0</v>
      </c>
      <c r="L39" s="28"/>
    </row>
    <row r="40" spans="2:12" s="1" customFormat="1" ht="7" customHeight="1">
      <c r="B40" s="28"/>
      <c r="L40" s="28"/>
    </row>
    <row r="41" spans="2:12" s="1" customFormat="1" ht="25.4" customHeight="1">
      <c r="B41" s="28"/>
      <c r="C41" s="93"/>
      <c r="D41" s="94" t="s">
        <v>42</v>
      </c>
      <c r="E41" s="53"/>
      <c r="F41" s="53"/>
      <c r="G41" s="95" t="s">
        <v>43</v>
      </c>
      <c r="H41" s="96" t="s">
        <v>44</v>
      </c>
      <c r="I41" s="53"/>
      <c r="J41" s="97">
        <f>SUM(J32:J39)</f>
        <v>0</v>
      </c>
      <c r="K41" s="98"/>
      <c r="L41" s="28"/>
    </row>
    <row r="42" spans="2:12" s="1" customFormat="1" ht="14.5" customHeight="1">
      <c r="B42" s="28"/>
      <c r="L42" s="28"/>
    </row>
    <row r="43" spans="2:12" ht="14.5" customHeight="1">
      <c r="B43" s="19"/>
      <c r="L43" s="19"/>
    </row>
    <row r="44" spans="2:12" ht="14.5" customHeight="1">
      <c r="B44" s="19"/>
      <c r="L44" s="19"/>
    </row>
    <row r="45" spans="2:12" ht="14.5" customHeight="1">
      <c r="B45" s="19"/>
      <c r="L45" s="19"/>
    </row>
    <row r="46" spans="2:12" ht="14.5" customHeight="1">
      <c r="B46" s="19"/>
      <c r="L46" s="19"/>
    </row>
    <row r="47" spans="2:12" ht="14.5" customHeight="1">
      <c r="B47" s="19"/>
      <c r="L47" s="19"/>
    </row>
    <row r="48" spans="2:12" ht="14.5" customHeight="1">
      <c r="B48" s="19"/>
      <c r="L48" s="19"/>
    </row>
    <row r="49" spans="2:12" ht="14.5" customHeight="1">
      <c r="B49" s="19"/>
      <c r="L49" s="19"/>
    </row>
    <row r="50" spans="2:12" s="1" customFormat="1" ht="14.5" customHeight="1">
      <c r="B50" s="28"/>
      <c r="D50" s="37" t="s">
        <v>45</v>
      </c>
      <c r="E50" s="38"/>
      <c r="F50" s="38"/>
      <c r="G50" s="37" t="s">
        <v>46</v>
      </c>
      <c r="H50" s="38"/>
      <c r="I50" s="38"/>
      <c r="J50" s="38"/>
      <c r="K50" s="38"/>
      <c r="L50" s="28"/>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5">
      <c r="B61" s="28"/>
      <c r="D61" s="39" t="s">
        <v>47</v>
      </c>
      <c r="E61" s="30"/>
      <c r="F61" s="99" t="s">
        <v>48</v>
      </c>
      <c r="G61" s="39" t="s">
        <v>47</v>
      </c>
      <c r="H61" s="30"/>
      <c r="I61" s="30"/>
      <c r="J61" s="100" t="s">
        <v>48</v>
      </c>
      <c r="K61" s="30"/>
      <c r="L61" s="28"/>
    </row>
    <row r="62" spans="2:12">
      <c r="B62" s="19"/>
      <c r="L62" s="19"/>
    </row>
    <row r="63" spans="2:12">
      <c r="B63" s="19"/>
      <c r="L63" s="19"/>
    </row>
    <row r="64" spans="2:12">
      <c r="B64" s="19"/>
      <c r="L64" s="19"/>
    </row>
    <row r="65" spans="2:12" s="1" customFormat="1" ht="13">
      <c r="B65" s="28"/>
      <c r="D65" s="37" t="s">
        <v>49</v>
      </c>
      <c r="E65" s="38"/>
      <c r="F65" s="38"/>
      <c r="G65" s="37" t="s">
        <v>50</v>
      </c>
      <c r="H65" s="38"/>
      <c r="I65" s="38"/>
      <c r="J65" s="38"/>
      <c r="K65" s="38"/>
      <c r="L65" s="28"/>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5">
      <c r="B76" s="28"/>
      <c r="D76" s="39" t="s">
        <v>47</v>
      </c>
      <c r="E76" s="30"/>
      <c r="F76" s="99" t="s">
        <v>48</v>
      </c>
      <c r="G76" s="39" t="s">
        <v>47</v>
      </c>
      <c r="H76" s="30"/>
      <c r="I76" s="30"/>
      <c r="J76" s="100" t="s">
        <v>48</v>
      </c>
      <c r="K76" s="30"/>
      <c r="L76" s="28"/>
    </row>
    <row r="77" spans="2:12" s="1" customFormat="1" ht="14.5" customHeight="1">
      <c r="B77" s="40"/>
      <c r="C77" s="41"/>
      <c r="D77" s="41"/>
      <c r="E77" s="41"/>
      <c r="F77" s="41"/>
      <c r="G77" s="41"/>
      <c r="H77" s="41"/>
      <c r="I77" s="41"/>
      <c r="J77" s="41"/>
      <c r="K77" s="41"/>
      <c r="L77" s="28"/>
    </row>
    <row r="81" spans="2:12" s="1" customFormat="1" ht="7" customHeight="1">
      <c r="B81" s="42"/>
      <c r="C81" s="43"/>
      <c r="D81" s="43"/>
      <c r="E81" s="43"/>
      <c r="F81" s="43"/>
      <c r="G81" s="43"/>
      <c r="H81" s="43"/>
      <c r="I81" s="43"/>
      <c r="J81" s="43"/>
      <c r="K81" s="43"/>
      <c r="L81" s="28"/>
    </row>
    <row r="82" spans="2:12" s="1" customFormat="1" ht="25" customHeight="1">
      <c r="B82" s="28"/>
      <c r="C82" s="20" t="s">
        <v>130</v>
      </c>
      <c r="L82" s="28"/>
    </row>
    <row r="83" spans="2:12" s="1" customFormat="1" ht="7" customHeight="1">
      <c r="B83" s="28"/>
      <c r="L83" s="28"/>
    </row>
    <row r="84" spans="2:12" s="1" customFormat="1" ht="12" customHeight="1">
      <c r="B84" s="28"/>
      <c r="C84" s="25" t="s">
        <v>14</v>
      </c>
      <c r="L84" s="28"/>
    </row>
    <row r="85" spans="2:12" s="1" customFormat="1" ht="27.75" customHeight="1">
      <c r="B85" s="28"/>
      <c r="E85" s="1007" t="str">
        <f>E7</f>
        <v>DOMOV SENIORŮ BOROHRÁDEK PŘÍSTAVBA A STAVEBNÍ ÚPRAVY</v>
      </c>
      <c r="F85" s="1008"/>
      <c r="G85" s="1008"/>
      <c r="H85" s="1008"/>
      <c r="L85" s="28"/>
    </row>
    <row r="86" spans="2:12" ht="12" customHeight="1">
      <c r="B86" s="19"/>
      <c r="C86" s="25" t="s">
        <v>128</v>
      </c>
      <c r="L86" s="19"/>
    </row>
    <row r="87" spans="2:12" s="1" customFormat="1" ht="16.399999999999999" customHeight="1">
      <c r="B87" s="28"/>
      <c r="E87" s="1007" t="s">
        <v>1882</v>
      </c>
      <c r="F87" s="1009"/>
      <c r="G87" s="1009"/>
      <c r="H87" s="1009"/>
      <c r="L87" s="28"/>
    </row>
    <row r="88" spans="2:12" s="1" customFormat="1" ht="12" customHeight="1">
      <c r="B88" s="28"/>
      <c r="C88" s="25" t="s">
        <v>203</v>
      </c>
      <c r="L88" s="28"/>
    </row>
    <row r="89" spans="2:12" s="1" customFormat="1" ht="16.399999999999999" customHeight="1">
      <c r="B89" s="28"/>
      <c r="E89" s="1003" t="str">
        <f>E11</f>
        <v>SO 03.01. - Bourací práce</v>
      </c>
      <c r="F89" s="1009"/>
      <c r="G89" s="1009"/>
      <c r="H89" s="1009"/>
      <c r="L89" s="28"/>
    </row>
    <row r="90" spans="2:12" s="1" customFormat="1" ht="7" customHeight="1">
      <c r="B90" s="28"/>
      <c r="L90" s="28"/>
    </row>
    <row r="91" spans="2:12" s="1" customFormat="1" ht="12" customHeight="1">
      <c r="B91" s="28"/>
      <c r="C91" s="25" t="s">
        <v>18</v>
      </c>
      <c r="F91" s="23" t="str">
        <f>F14</f>
        <v>DpS Borohrádek, st.p.č.243,722,p.p.č.187</v>
      </c>
      <c r="I91" s="25" t="s">
        <v>19</v>
      </c>
      <c r="J91" s="48" t="str">
        <f>IF(J14="","",J14)</f>
        <v>10. 6. 2024</v>
      </c>
      <c r="L91" s="28"/>
    </row>
    <row r="92" spans="2:12" s="1" customFormat="1" ht="7" customHeight="1">
      <c r="B92" s="28"/>
      <c r="L92" s="28"/>
    </row>
    <row r="93" spans="2:12" s="1" customFormat="1" ht="15.4" customHeight="1">
      <c r="B93" s="28"/>
      <c r="C93" s="25" t="s">
        <v>21</v>
      </c>
      <c r="F93" s="23" t="str">
        <f>E17</f>
        <v>Královehradecký kraj,Pivovarské nám.1245 H.Králové</v>
      </c>
      <c r="I93" s="25" t="s">
        <v>26</v>
      </c>
      <c r="J93" s="26" t="str">
        <f>E23</f>
        <v>Proxion, Hurdálková 206 547 01 Náchod</v>
      </c>
      <c r="L93" s="28"/>
    </row>
    <row r="94" spans="2:12" s="1" customFormat="1" ht="15.4" customHeight="1">
      <c r="B94" s="28"/>
      <c r="C94" s="25" t="s">
        <v>24</v>
      </c>
      <c r="F94" s="23" t="str">
        <f>IF(E20="","",E20)</f>
        <v>VZ</v>
      </c>
      <c r="I94" s="25" t="s">
        <v>28</v>
      </c>
      <c r="J94" s="26" t="str">
        <f>E26</f>
        <v>Ivan Mezera</v>
      </c>
      <c r="L94" s="28"/>
    </row>
    <row r="95" spans="2:12" s="1" customFormat="1" ht="10.4" customHeight="1">
      <c r="B95" s="28"/>
      <c r="L95" s="28"/>
    </row>
    <row r="96" spans="2:12" s="1" customFormat="1" ht="29.25" customHeight="1">
      <c r="B96" s="28"/>
      <c r="C96" s="101" t="s">
        <v>131</v>
      </c>
      <c r="D96" s="93"/>
      <c r="E96" s="93"/>
      <c r="F96" s="93"/>
      <c r="G96" s="93"/>
      <c r="H96" s="93"/>
      <c r="I96" s="93"/>
      <c r="J96" s="102" t="s">
        <v>132</v>
      </c>
      <c r="K96" s="93"/>
      <c r="L96" s="28"/>
    </row>
    <row r="97" spans="2:47" s="1" customFormat="1" ht="10.4" customHeight="1">
      <c r="B97" s="28"/>
      <c r="L97" s="28"/>
    </row>
    <row r="98" spans="2:47" s="1" customFormat="1" ht="22.9" customHeight="1">
      <c r="B98" s="28"/>
      <c r="C98" s="103" t="s">
        <v>133</v>
      </c>
      <c r="J98" s="62">
        <f>J130</f>
        <v>0</v>
      </c>
      <c r="L98" s="28"/>
      <c r="AU98" s="16" t="s">
        <v>134</v>
      </c>
    </row>
    <row r="99" spans="2:47" s="8" customFormat="1" ht="25" customHeight="1">
      <c r="B99" s="104"/>
      <c r="D99" s="105" t="s">
        <v>248</v>
      </c>
      <c r="E99" s="106"/>
      <c r="F99" s="106"/>
      <c r="G99" s="106"/>
      <c r="H99" s="106"/>
      <c r="I99" s="106"/>
      <c r="J99" s="107">
        <f>J131</f>
        <v>0</v>
      </c>
      <c r="L99" s="104"/>
    </row>
    <row r="100" spans="2:47" s="9" customFormat="1" ht="19.899999999999999" customHeight="1">
      <c r="B100" s="108"/>
      <c r="D100" s="109" t="s">
        <v>294</v>
      </c>
      <c r="E100" s="110"/>
      <c r="F100" s="110"/>
      <c r="G100" s="110"/>
      <c r="H100" s="110"/>
      <c r="I100" s="110"/>
      <c r="J100" s="111">
        <f>J132</f>
        <v>0</v>
      </c>
      <c r="L100" s="108"/>
    </row>
    <row r="101" spans="2:47" s="9" customFormat="1" ht="19.899999999999999" customHeight="1">
      <c r="B101" s="108"/>
      <c r="D101" s="109" t="s">
        <v>249</v>
      </c>
      <c r="E101" s="110"/>
      <c r="F101" s="110"/>
      <c r="G101" s="110"/>
      <c r="H101" s="110"/>
      <c r="I101" s="110"/>
      <c r="J101" s="111">
        <f>J137</f>
        <v>0</v>
      </c>
      <c r="L101" s="108"/>
    </row>
    <row r="102" spans="2:47" s="9" customFormat="1" ht="19.899999999999999" customHeight="1">
      <c r="B102" s="108"/>
      <c r="D102" s="109" t="s">
        <v>250</v>
      </c>
      <c r="E102" s="110"/>
      <c r="F102" s="110"/>
      <c r="G102" s="110"/>
      <c r="H102" s="110"/>
      <c r="I102" s="110"/>
      <c r="J102" s="111">
        <f>J191</f>
        <v>0</v>
      </c>
      <c r="L102" s="108"/>
    </row>
    <row r="103" spans="2:47" s="9" customFormat="1" ht="19.899999999999999" customHeight="1">
      <c r="B103" s="108"/>
      <c r="D103" s="109" t="s">
        <v>295</v>
      </c>
      <c r="E103" s="110"/>
      <c r="F103" s="110"/>
      <c r="G103" s="110"/>
      <c r="H103" s="110"/>
      <c r="I103" s="110"/>
      <c r="J103" s="111">
        <f>J201</f>
        <v>0</v>
      </c>
      <c r="L103" s="108"/>
    </row>
    <row r="104" spans="2:47" s="8" customFormat="1" ht="25" customHeight="1">
      <c r="B104" s="104"/>
      <c r="D104" s="105" t="s">
        <v>296</v>
      </c>
      <c r="E104" s="106"/>
      <c r="F104" s="106"/>
      <c r="G104" s="106"/>
      <c r="H104" s="106"/>
      <c r="I104" s="106"/>
      <c r="J104" s="107">
        <f>J204</f>
        <v>0</v>
      </c>
      <c r="L104" s="104"/>
    </row>
    <row r="105" spans="2:47" s="9" customFormat="1" ht="19.899999999999999" customHeight="1">
      <c r="B105" s="108"/>
      <c r="D105" s="109" t="s">
        <v>569</v>
      </c>
      <c r="E105" s="110"/>
      <c r="F105" s="110"/>
      <c r="G105" s="110"/>
      <c r="H105" s="110"/>
      <c r="I105" s="110"/>
      <c r="J105" s="111">
        <f>J205</f>
        <v>0</v>
      </c>
      <c r="L105" s="108"/>
    </row>
    <row r="106" spans="2:47" s="9" customFormat="1" ht="19.899999999999999" customHeight="1">
      <c r="B106" s="108"/>
      <c r="D106" s="109" t="s">
        <v>302</v>
      </c>
      <c r="E106" s="110"/>
      <c r="F106" s="110"/>
      <c r="G106" s="110"/>
      <c r="H106" s="110"/>
      <c r="I106" s="110"/>
      <c r="J106" s="111">
        <f>J209</f>
        <v>0</v>
      </c>
      <c r="L106" s="108"/>
    </row>
    <row r="107" spans="2:47" s="9" customFormat="1" ht="19.899999999999999" customHeight="1">
      <c r="B107" s="108"/>
      <c r="D107" s="109" t="s">
        <v>571</v>
      </c>
      <c r="E107" s="110"/>
      <c r="F107" s="110"/>
      <c r="G107" s="110"/>
      <c r="H107" s="110"/>
      <c r="I107" s="110"/>
      <c r="J107" s="111">
        <f>J214</f>
        <v>0</v>
      </c>
      <c r="L107" s="108"/>
    </row>
    <row r="108" spans="2:47" s="9" customFormat="1" ht="19.899999999999999" customHeight="1">
      <c r="B108" s="108"/>
      <c r="D108" s="109" t="s">
        <v>1889</v>
      </c>
      <c r="E108" s="110"/>
      <c r="F108" s="110"/>
      <c r="G108" s="110"/>
      <c r="H108" s="110"/>
      <c r="I108" s="110"/>
      <c r="J108" s="111">
        <f>J225</f>
        <v>0</v>
      </c>
      <c r="L108" s="108"/>
    </row>
    <row r="109" spans="2:47" s="1" customFormat="1" ht="21.75" customHeight="1">
      <c r="B109" s="28"/>
      <c r="L109" s="28"/>
    </row>
    <row r="110" spans="2:47" s="1" customFormat="1" ht="7" customHeight="1">
      <c r="B110" s="40"/>
      <c r="C110" s="41"/>
      <c r="D110" s="41"/>
      <c r="E110" s="41"/>
      <c r="F110" s="41"/>
      <c r="G110" s="41"/>
      <c r="H110" s="41"/>
      <c r="I110" s="41"/>
      <c r="J110" s="41"/>
      <c r="K110" s="41"/>
      <c r="L110" s="28"/>
    </row>
    <row r="114" spans="2:12" s="1" customFormat="1" ht="7" customHeight="1">
      <c r="B114" s="42"/>
      <c r="C114" s="43"/>
      <c r="D114" s="43"/>
      <c r="E114" s="43"/>
      <c r="F114" s="43"/>
      <c r="G114" s="43"/>
      <c r="H114" s="43"/>
      <c r="I114" s="43"/>
      <c r="J114" s="43"/>
      <c r="K114" s="43"/>
      <c r="L114" s="28"/>
    </row>
    <row r="115" spans="2:12" s="1" customFormat="1" ht="25" customHeight="1">
      <c r="B115" s="28"/>
      <c r="C115" s="20" t="s">
        <v>141</v>
      </c>
      <c r="L115" s="28"/>
    </row>
    <row r="116" spans="2:12" s="1" customFormat="1" ht="7" customHeight="1">
      <c r="B116" s="28"/>
      <c r="L116" s="28"/>
    </row>
    <row r="117" spans="2:12" s="1" customFormat="1" ht="12" customHeight="1">
      <c r="B117" s="28"/>
      <c r="C117" s="25" t="s">
        <v>14</v>
      </c>
      <c r="L117" s="28"/>
    </row>
    <row r="118" spans="2:12" s="1" customFormat="1" ht="27.75" customHeight="1">
      <c r="B118" s="28"/>
      <c r="E118" s="1007" t="str">
        <f>E7</f>
        <v>DOMOV SENIORŮ BOROHRÁDEK PŘÍSTAVBA A STAVEBNÍ ÚPRAVY</v>
      </c>
      <c r="F118" s="1008"/>
      <c r="G118" s="1008"/>
      <c r="H118" s="1008"/>
      <c r="L118" s="28"/>
    </row>
    <row r="119" spans="2:12" ht="12" customHeight="1">
      <c r="B119" s="19"/>
      <c r="C119" s="25" t="s">
        <v>128</v>
      </c>
      <c r="L119" s="19"/>
    </row>
    <row r="120" spans="2:12" s="1" customFormat="1" ht="16.399999999999999" customHeight="1">
      <c r="B120" s="28"/>
      <c r="E120" s="1007" t="s">
        <v>1882</v>
      </c>
      <c r="F120" s="1009"/>
      <c r="G120" s="1009"/>
      <c r="H120" s="1009"/>
      <c r="L120" s="28"/>
    </row>
    <row r="121" spans="2:12" s="1" customFormat="1" ht="12" customHeight="1">
      <c r="B121" s="28"/>
      <c r="C121" s="25" t="s">
        <v>203</v>
      </c>
      <c r="L121" s="28"/>
    </row>
    <row r="122" spans="2:12" s="1" customFormat="1" ht="16.399999999999999" customHeight="1">
      <c r="B122" s="28"/>
      <c r="E122" s="1003" t="str">
        <f>E11</f>
        <v>SO 03.01. - Bourací práce</v>
      </c>
      <c r="F122" s="1009"/>
      <c r="G122" s="1009"/>
      <c r="H122" s="1009"/>
      <c r="L122" s="28"/>
    </row>
    <row r="123" spans="2:12" s="1" customFormat="1" ht="7" customHeight="1">
      <c r="B123" s="28"/>
      <c r="L123" s="28"/>
    </row>
    <row r="124" spans="2:12" s="1" customFormat="1" ht="12" customHeight="1">
      <c r="B124" s="28"/>
      <c r="C124" s="25" t="s">
        <v>18</v>
      </c>
      <c r="F124" s="23" t="str">
        <f>F14</f>
        <v>DpS Borohrádek, st.p.č.243,722,p.p.č.187</v>
      </c>
      <c r="I124" s="25" t="s">
        <v>19</v>
      </c>
      <c r="J124" s="48" t="str">
        <f>IF(J14="","",J14)</f>
        <v>10. 6. 2024</v>
      </c>
      <c r="L124" s="28"/>
    </row>
    <row r="125" spans="2:12" s="1" customFormat="1" ht="7" customHeight="1">
      <c r="B125" s="28"/>
      <c r="L125" s="28"/>
    </row>
    <row r="126" spans="2:12" s="1" customFormat="1" ht="15.4" customHeight="1">
      <c r="B126" s="28"/>
      <c r="C126" s="25" t="s">
        <v>21</v>
      </c>
      <c r="F126" s="23" t="str">
        <f>E17</f>
        <v>Královehradecký kraj,Pivovarské nám.1245 H.Králové</v>
      </c>
      <c r="I126" s="25" t="s">
        <v>26</v>
      </c>
      <c r="J126" s="26" t="str">
        <f>E23</f>
        <v>Proxion, Hurdálková 206 547 01 Náchod</v>
      </c>
      <c r="L126" s="28"/>
    </row>
    <row r="127" spans="2:12" s="1" customFormat="1" ht="15.4" customHeight="1">
      <c r="B127" s="28"/>
      <c r="C127" s="25" t="s">
        <v>24</v>
      </c>
      <c r="F127" s="23" t="str">
        <f>IF(E20="","",E20)</f>
        <v>VZ</v>
      </c>
      <c r="I127" s="25" t="s">
        <v>28</v>
      </c>
      <c r="J127" s="26" t="str">
        <f>E26</f>
        <v>Ivan Mezera</v>
      </c>
      <c r="L127" s="28"/>
    </row>
    <row r="128" spans="2:12" s="1" customFormat="1" ht="10.4" customHeight="1">
      <c r="B128" s="28"/>
      <c r="L128" s="28"/>
    </row>
    <row r="129" spans="2:65" s="10" customFormat="1" ht="29.25" customHeight="1">
      <c r="B129" s="112"/>
      <c r="C129" s="113" t="s">
        <v>142</v>
      </c>
      <c r="D129" s="114" t="s">
        <v>57</v>
      </c>
      <c r="E129" s="114" t="s">
        <v>53</v>
      </c>
      <c r="F129" s="114" t="s">
        <v>54</v>
      </c>
      <c r="G129" s="114" t="s">
        <v>143</v>
      </c>
      <c r="H129" s="114" t="s">
        <v>144</v>
      </c>
      <c r="I129" s="114" t="s">
        <v>145</v>
      </c>
      <c r="J129" s="115" t="s">
        <v>132</v>
      </c>
      <c r="K129" s="116" t="s">
        <v>146</v>
      </c>
      <c r="L129" s="112"/>
      <c r="M129" s="55" t="s">
        <v>1</v>
      </c>
      <c r="N129" s="56" t="s">
        <v>36</v>
      </c>
      <c r="O129" s="56" t="s">
        <v>147</v>
      </c>
      <c r="P129" s="56" t="s">
        <v>148</v>
      </c>
      <c r="Q129" s="56" t="s">
        <v>149</v>
      </c>
      <c r="R129" s="56" t="s">
        <v>150</v>
      </c>
      <c r="S129" s="56" t="s">
        <v>151</v>
      </c>
      <c r="T129" s="57" t="s">
        <v>152</v>
      </c>
    </row>
    <row r="130" spans="2:65" s="1" customFormat="1" ht="22.9" customHeight="1">
      <c r="B130" s="28"/>
      <c r="C130" s="60" t="s">
        <v>153</v>
      </c>
      <c r="J130" s="117">
        <f>BK130</f>
        <v>0</v>
      </c>
      <c r="L130" s="28"/>
      <c r="M130" s="58"/>
      <c r="N130" s="49"/>
      <c r="O130" s="49"/>
      <c r="P130" s="118">
        <f>P131+P204</f>
        <v>387.60307700000004</v>
      </c>
      <c r="Q130" s="49"/>
      <c r="R130" s="118">
        <f>R131+R204</f>
        <v>0.42777000000000004</v>
      </c>
      <c r="S130" s="49"/>
      <c r="T130" s="119">
        <f>T131+T204</f>
        <v>35.260949999999994</v>
      </c>
      <c r="AT130" s="16" t="s">
        <v>71</v>
      </c>
      <c r="AU130" s="16" t="s">
        <v>134</v>
      </c>
      <c r="BK130" s="120">
        <f>BK131+BK204</f>
        <v>0</v>
      </c>
    </row>
    <row r="131" spans="2:65" s="11" customFormat="1" ht="25.9" customHeight="1">
      <c r="B131" s="121"/>
      <c r="D131" s="122" t="s">
        <v>71</v>
      </c>
      <c r="E131" s="123" t="s">
        <v>251</v>
      </c>
      <c r="F131" s="123" t="s">
        <v>252</v>
      </c>
      <c r="J131" s="124">
        <f>BK131</f>
        <v>0</v>
      </c>
      <c r="L131" s="121"/>
      <c r="M131" s="125"/>
      <c r="P131" s="126">
        <f>P132+P137+P191+P201</f>
        <v>322.63847700000002</v>
      </c>
      <c r="R131" s="126">
        <f>R132+R137+R191+R201</f>
        <v>0.42777000000000004</v>
      </c>
      <c r="T131" s="127">
        <f>T132+T137+T191+T201</f>
        <v>32.778969999999994</v>
      </c>
      <c r="AR131" s="122" t="s">
        <v>80</v>
      </c>
      <c r="AT131" s="128" t="s">
        <v>71</v>
      </c>
      <c r="AU131" s="128" t="s">
        <v>72</v>
      </c>
      <c r="AY131" s="122" t="s">
        <v>157</v>
      </c>
      <c r="BK131" s="129">
        <f>BK132+BK137+BK191+BK201</f>
        <v>0</v>
      </c>
    </row>
    <row r="132" spans="2:65" s="11" customFormat="1" ht="22.9" customHeight="1">
      <c r="B132" s="121"/>
      <c r="D132" s="122" t="s">
        <v>71</v>
      </c>
      <c r="E132" s="130" t="s">
        <v>169</v>
      </c>
      <c r="F132" s="130" t="s">
        <v>311</v>
      </c>
      <c r="J132" s="131">
        <f>BK132</f>
        <v>0</v>
      </c>
      <c r="L132" s="121"/>
      <c r="M132" s="125"/>
      <c r="P132" s="126">
        <f>SUM(P133:P136)</f>
        <v>7.4879999999999995</v>
      </c>
      <c r="R132" s="126">
        <f>SUM(R133:R136)</f>
        <v>0.34722000000000003</v>
      </c>
      <c r="T132" s="127">
        <f>SUM(T133:T136)</f>
        <v>0.36</v>
      </c>
      <c r="AR132" s="122" t="s">
        <v>80</v>
      </c>
      <c r="AT132" s="128" t="s">
        <v>71</v>
      </c>
      <c r="AU132" s="128" t="s">
        <v>80</v>
      </c>
      <c r="AY132" s="122" t="s">
        <v>157</v>
      </c>
      <c r="BK132" s="129">
        <f>SUM(BK133:BK136)</f>
        <v>0</v>
      </c>
    </row>
    <row r="133" spans="2:65" s="1" customFormat="1" ht="23.5" customHeight="1">
      <c r="B133" s="132"/>
      <c r="C133" s="133" t="s">
        <v>80</v>
      </c>
      <c r="D133" s="133" t="s">
        <v>160</v>
      </c>
      <c r="E133" s="134" t="s">
        <v>312</v>
      </c>
      <c r="F133" s="135" t="s">
        <v>313</v>
      </c>
      <c r="G133" s="136" t="s">
        <v>306</v>
      </c>
      <c r="H133" s="137">
        <v>18</v>
      </c>
      <c r="I133" s="901"/>
      <c r="J133" s="138">
        <f>ROUND(I133*H133,2)</f>
        <v>0</v>
      </c>
      <c r="K133" s="139"/>
      <c r="L133" s="28"/>
      <c r="M133" s="140" t="s">
        <v>1</v>
      </c>
      <c r="N133" s="141" t="s">
        <v>38</v>
      </c>
      <c r="O133" s="142">
        <v>0.41599999999999998</v>
      </c>
      <c r="P133" s="142">
        <f>O133*H133</f>
        <v>7.4879999999999995</v>
      </c>
      <c r="Q133" s="142">
        <v>1.9290000000000002E-2</v>
      </c>
      <c r="R133" s="142">
        <f>Q133*H133</f>
        <v>0.34722000000000003</v>
      </c>
      <c r="S133" s="142">
        <v>0.02</v>
      </c>
      <c r="T133" s="143">
        <f>S133*H133</f>
        <v>0.36</v>
      </c>
      <c r="AR133" s="144" t="s">
        <v>164</v>
      </c>
      <c r="AT133" s="144" t="s">
        <v>160</v>
      </c>
      <c r="AU133" s="144" t="s">
        <v>88</v>
      </c>
      <c r="AY133" s="16" t="s">
        <v>157</v>
      </c>
      <c r="BE133" s="145">
        <f>IF(N133="základní",J133,0)</f>
        <v>0</v>
      </c>
      <c r="BF133" s="145">
        <f>IF(N133="snížená",J133,0)</f>
        <v>0</v>
      </c>
      <c r="BG133" s="145">
        <f>IF(N133="zákl. přenesená",J133,0)</f>
        <v>0</v>
      </c>
      <c r="BH133" s="145">
        <f>IF(N133="sníž. přenesená",J133,0)</f>
        <v>0</v>
      </c>
      <c r="BI133" s="145">
        <f>IF(N133="nulová",J133,0)</f>
        <v>0</v>
      </c>
      <c r="BJ133" s="16" t="s">
        <v>88</v>
      </c>
      <c r="BK133" s="145">
        <f>ROUND(I133*H133,2)</f>
        <v>0</v>
      </c>
      <c r="BL133" s="16" t="s">
        <v>164</v>
      </c>
      <c r="BM133" s="144" t="s">
        <v>1890</v>
      </c>
    </row>
    <row r="134" spans="2:65" s="1" customFormat="1">
      <c r="B134" s="28"/>
      <c r="D134" s="150" t="s">
        <v>214</v>
      </c>
      <c r="F134" s="151" t="s">
        <v>315</v>
      </c>
      <c r="L134" s="28"/>
      <c r="M134" s="152"/>
      <c r="T134" s="52"/>
      <c r="AT134" s="16" t="s">
        <v>214</v>
      </c>
      <c r="AU134" s="16" t="s">
        <v>88</v>
      </c>
    </row>
    <row r="135" spans="2:65" s="13" customFormat="1">
      <c r="B135" s="159"/>
      <c r="D135" s="154" t="s">
        <v>259</v>
      </c>
      <c r="E135" s="160" t="s">
        <v>1</v>
      </c>
      <c r="F135" s="161" t="s">
        <v>1891</v>
      </c>
      <c r="H135" s="162">
        <v>18</v>
      </c>
      <c r="L135" s="159"/>
      <c r="M135" s="163"/>
      <c r="T135" s="164"/>
      <c r="AT135" s="160" t="s">
        <v>259</v>
      </c>
      <c r="AU135" s="160" t="s">
        <v>88</v>
      </c>
      <c r="AV135" s="13" t="s">
        <v>88</v>
      </c>
      <c r="AW135" s="13" t="s">
        <v>27</v>
      </c>
      <c r="AX135" s="13" t="s">
        <v>72</v>
      </c>
      <c r="AY135" s="160" t="s">
        <v>157</v>
      </c>
    </row>
    <row r="136" spans="2:65" s="14" customFormat="1">
      <c r="B136" s="165"/>
      <c r="D136" s="154" t="s">
        <v>259</v>
      </c>
      <c r="E136" s="166" t="s">
        <v>1</v>
      </c>
      <c r="F136" s="167" t="s">
        <v>265</v>
      </c>
      <c r="H136" s="168">
        <v>18</v>
      </c>
      <c r="L136" s="165"/>
      <c r="M136" s="169"/>
      <c r="T136" s="170"/>
      <c r="AT136" s="166" t="s">
        <v>259</v>
      </c>
      <c r="AU136" s="166" t="s">
        <v>88</v>
      </c>
      <c r="AV136" s="14" t="s">
        <v>164</v>
      </c>
      <c r="AW136" s="14" t="s">
        <v>27</v>
      </c>
      <c r="AX136" s="14" t="s">
        <v>80</v>
      </c>
      <c r="AY136" s="166" t="s">
        <v>157</v>
      </c>
    </row>
    <row r="137" spans="2:65" s="11" customFormat="1" ht="22.9" customHeight="1">
      <c r="B137" s="121"/>
      <c r="D137" s="122" t="s">
        <v>71</v>
      </c>
      <c r="E137" s="130" t="s">
        <v>191</v>
      </c>
      <c r="F137" s="130" t="s">
        <v>253</v>
      </c>
      <c r="J137" s="131">
        <f>BK137</f>
        <v>0</v>
      </c>
      <c r="L137" s="121"/>
      <c r="M137" s="125"/>
      <c r="P137" s="126">
        <f>SUM(P138:P190)</f>
        <v>222.11554999999998</v>
      </c>
      <c r="R137" s="126">
        <f>SUM(R138:R190)</f>
        <v>8.0549999999999997E-2</v>
      </c>
      <c r="T137" s="127">
        <f>SUM(T138:T190)</f>
        <v>32.418969999999995</v>
      </c>
      <c r="AR137" s="122" t="s">
        <v>80</v>
      </c>
      <c r="AT137" s="128" t="s">
        <v>71</v>
      </c>
      <c r="AU137" s="128" t="s">
        <v>80</v>
      </c>
      <c r="AY137" s="122" t="s">
        <v>157</v>
      </c>
      <c r="BK137" s="129">
        <f>SUM(BK138:BK190)</f>
        <v>0</v>
      </c>
    </row>
    <row r="138" spans="2:65" s="1" customFormat="1" ht="23.5" customHeight="1">
      <c r="B138" s="132"/>
      <c r="C138" s="133" t="s">
        <v>88</v>
      </c>
      <c r="D138" s="133" t="s">
        <v>160</v>
      </c>
      <c r="E138" s="134" t="s">
        <v>1892</v>
      </c>
      <c r="F138" s="135" t="s">
        <v>1893</v>
      </c>
      <c r="G138" s="136" t="s">
        <v>306</v>
      </c>
      <c r="H138" s="137">
        <v>35.549999999999997</v>
      </c>
      <c r="I138" s="901"/>
      <c r="J138" s="138">
        <f>ROUND(I138*H138,2)</f>
        <v>0</v>
      </c>
      <c r="K138" s="139"/>
      <c r="L138" s="28"/>
      <c r="M138" s="140" t="s">
        <v>1</v>
      </c>
      <c r="N138" s="141" t="s">
        <v>38</v>
      </c>
      <c r="O138" s="142">
        <v>0.23699999999999999</v>
      </c>
      <c r="P138" s="142">
        <f>O138*H138</f>
        <v>8.4253499999999981</v>
      </c>
      <c r="Q138" s="142">
        <v>0</v>
      </c>
      <c r="R138" s="142">
        <f>Q138*H138</f>
        <v>0</v>
      </c>
      <c r="S138" s="142">
        <v>0.18099999999999999</v>
      </c>
      <c r="T138" s="143">
        <f>S138*H138</f>
        <v>6.4345499999999989</v>
      </c>
      <c r="AR138" s="144" t="s">
        <v>164</v>
      </c>
      <c r="AT138" s="144" t="s">
        <v>160</v>
      </c>
      <c r="AU138" s="144" t="s">
        <v>88</v>
      </c>
      <c r="AY138" s="16" t="s">
        <v>157</v>
      </c>
      <c r="BE138" s="145">
        <f>IF(N138="základní",J138,0)</f>
        <v>0</v>
      </c>
      <c r="BF138" s="145">
        <f>IF(N138="snížená",J138,0)</f>
        <v>0</v>
      </c>
      <c r="BG138" s="145">
        <f>IF(N138="zákl. přenesená",J138,0)</f>
        <v>0</v>
      </c>
      <c r="BH138" s="145">
        <f>IF(N138="sníž. přenesená",J138,0)</f>
        <v>0</v>
      </c>
      <c r="BI138" s="145">
        <f>IF(N138="nulová",J138,0)</f>
        <v>0</v>
      </c>
      <c r="BJ138" s="16" t="s">
        <v>88</v>
      </c>
      <c r="BK138" s="145">
        <f>ROUND(I138*H138,2)</f>
        <v>0</v>
      </c>
      <c r="BL138" s="16" t="s">
        <v>164</v>
      </c>
      <c r="BM138" s="144" t="s">
        <v>1894</v>
      </c>
    </row>
    <row r="139" spans="2:65" s="1" customFormat="1">
      <c r="B139" s="28"/>
      <c r="D139" s="150" t="s">
        <v>214</v>
      </c>
      <c r="F139" s="151" t="s">
        <v>1895</v>
      </c>
      <c r="L139" s="28"/>
      <c r="M139" s="152"/>
      <c r="T139" s="52"/>
      <c r="AT139" s="16" t="s">
        <v>214</v>
      </c>
      <c r="AU139" s="16" t="s">
        <v>88</v>
      </c>
    </row>
    <row r="140" spans="2:65" s="13" customFormat="1">
      <c r="B140" s="159"/>
      <c r="D140" s="154" t="s">
        <v>259</v>
      </c>
      <c r="E140" s="160" t="s">
        <v>1</v>
      </c>
      <c r="F140" s="161" t="s">
        <v>1896</v>
      </c>
      <c r="H140" s="162">
        <v>40.950000000000003</v>
      </c>
      <c r="L140" s="159"/>
      <c r="M140" s="163"/>
      <c r="T140" s="164"/>
      <c r="AT140" s="160" t="s">
        <v>259</v>
      </c>
      <c r="AU140" s="160" t="s">
        <v>88</v>
      </c>
      <c r="AV140" s="13" t="s">
        <v>88</v>
      </c>
      <c r="AW140" s="13" t="s">
        <v>27</v>
      </c>
      <c r="AX140" s="13" t="s">
        <v>72</v>
      </c>
      <c r="AY140" s="160" t="s">
        <v>157</v>
      </c>
    </row>
    <row r="141" spans="2:65" s="13" customFormat="1">
      <c r="B141" s="159"/>
      <c r="D141" s="154" t="s">
        <v>259</v>
      </c>
      <c r="E141" s="160" t="s">
        <v>1</v>
      </c>
      <c r="F141" s="161" t="s">
        <v>1897</v>
      </c>
      <c r="H141" s="162">
        <v>-5.4</v>
      </c>
      <c r="L141" s="159"/>
      <c r="M141" s="163"/>
      <c r="T141" s="164"/>
      <c r="AT141" s="160" t="s">
        <v>259</v>
      </c>
      <c r="AU141" s="160" t="s">
        <v>88</v>
      </c>
      <c r="AV141" s="13" t="s">
        <v>88</v>
      </c>
      <c r="AW141" s="13" t="s">
        <v>27</v>
      </c>
      <c r="AX141" s="13" t="s">
        <v>72</v>
      </c>
      <c r="AY141" s="160" t="s">
        <v>157</v>
      </c>
    </row>
    <row r="142" spans="2:65" s="14" customFormat="1">
      <c r="B142" s="165"/>
      <c r="D142" s="154" t="s">
        <v>259</v>
      </c>
      <c r="E142" s="166" t="s">
        <v>1</v>
      </c>
      <c r="F142" s="167" t="s">
        <v>265</v>
      </c>
      <c r="H142" s="168">
        <v>35.550000000000004</v>
      </c>
      <c r="L142" s="165"/>
      <c r="M142" s="169"/>
      <c r="T142" s="170"/>
      <c r="AT142" s="166" t="s">
        <v>259</v>
      </c>
      <c r="AU142" s="166" t="s">
        <v>88</v>
      </c>
      <c r="AV142" s="14" t="s">
        <v>164</v>
      </c>
      <c r="AW142" s="14" t="s">
        <v>27</v>
      </c>
      <c r="AX142" s="14" t="s">
        <v>80</v>
      </c>
      <c r="AY142" s="166" t="s">
        <v>157</v>
      </c>
    </row>
    <row r="143" spans="2:65" s="1" customFormat="1" ht="31.9" customHeight="1">
      <c r="B143" s="132"/>
      <c r="C143" s="133" t="s">
        <v>95</v>
      </c>
      <c r="D143" s="133" t="s">
        <v>160</v>
      </c>
      <c r="E143" s="134" t="s">
        <v>1898</v>
      </c>
      <c r="F143" s="135" t="s">
        <v>1899</v>
      </c>
      <c r="G143" s="136" t="s">
        <v>256</v>
      </c>
      <c r="H143" s="137">
        <v>3.6</v>
      </c>
      <c r="I143" s="901"/>
      <c r="J143" s="138">
        <f>ROUND(I143*H143,2)</f>
        <v>0</v>
      </c>
      <c r="K143" s="139"/>
      <c r="L143" s="28"/>
      <c r="M143" s="140" t="s">
        <v>1</v>
      </c>
      <c r="N143" s="141" t="s">
        <v>38</v>
      </c>
      <c r="O143" s="142">
        <v>7.51</v>
      </c>
      <c r="P143" s="142">
        <f>O143*H143</f>
        <v>27.036000000000001</v>
      </c>
      <c r="Q143" s="142">
        <v>0</v>
      </c>
      <c r="R143" s="142">
        <f>Q143*H143</f>
        <v>0</v>
      </c>
      <c r="S143" s="142">
        <v>2.2000000000000002</v>
      </c>
      <c r="T143" s="143">
        <f>S143*H143</f>
        <v>7.9200000000000008</v>
      </c>
      <c r="AR143" s="144" t="s">
        <v>164</v>
      </c>
      <c r="AT143" s="144" t="s">
        <v>160</v>
      </c>
      <c r="AU143" s="144" t="s">
        <v>88</v>
      </c>
      <c r="AY143" s="16" t="s">
        <v>157</v>
      </c>
      <c r="BE143" s="145">
        <f>IF(N143="základní",J143,0)</f>
        <v>0</v>
      </c>
      <c r="BF143" s="145">
        <f>IF(N143="snížená",J143,0)</f>
        <v>0</v>
      </c>
      <c r="BG143" s="145">
        <f>IF(N143="zákl. přenesená",J143,0)</f>
        <v>0</v>
      </c>
      <c r="BH143" s="145">
        <f>IF(N143="sníž. přenesená",J143,0)</f>
        <v>0</v>
      </c>
      <c r="BI143" s="145">
        <f>IF(N143="nulová",J143,0)</f>
        <v>0</v>
      </c>
      <c r="BJ143" s="16" t="s">
        <v>88</v>
      </c>
      <c r="BK143" s="145">
        <f>ROUND(I143*H143,2)</f>
        <v>0</v>
      </c>
      <c r="BL143" s="16" t="s">
        <v>164</v>
      </c>
      <c r="BM143" s="144" t="s">
        <v>1900</v>
      </c>
    </row>
    <row r="144" spans="2:65" s="1" customFormat="1">
      <c r="B144" s="28"/>
      <c r="D144" s="150" t="s">
        <v>214</v>
      </c>
      <c r="F144" s="151" t="s">
        <v>1901</v>
      </c>
      <c r="L144" s="28"/>
      <c r="M144" s="152"/>
      <c r="T144" s="52"/>
      <c r="AT144" s="16" t="s">
        <v>214</v>
      </c>
      <c r="AU144" s="16" t="s">
        <v>88</v>
      </c>
    </row>
    <row r="145" spans="2:65" s="13" customFormat="1">
      <c r="B145" s="159"/>
      <c r="D145" s="154" t="s">
        <v>259</v>
      </c>
      <c r="E145" s="160" t="s">
        <v>1</v>
      </c>
      <c r="F145" s="161" t="s">
        <v>1902</v>
      </c>
      <c r="H145" s="162">
        <v>3.6</v>
      </c>
      <c r="L145" s="159"/>
      <c r="M145" s="163"/>
      <c r="T145" s="164"/>
      <c r="AT145" s="160" t="s">
        <v>259</v>
      </c>
      <c r="AU145" s="160" t="s">
        <v>88</v>
      </c>
      <c r="AV145" s="13" t="s">
        <v>88</v>
      </c>
      <c r="AW145" s="13" t="s">
        <v>27</v>
      </c>
      <c r="AX145" s="13" t="s">
        <v>72</v>
      </c>
      <c r="AY145" s="160" t="s">
        <v>157</v>
      </c>
    </row>
    <row r="146" spans="2:65" s="14" customFormat="1">
      <c r="B146" s="165"/>
      <c r="D146" s="154" t="s">
        <v>259</v>
      </c>
      <c r="E146" s="166" t="s">
        <v>1</v>
      </c>
      <c r="F146" s="167" t="s">
        <v>265</v>
      </c>
      <c r="H146" s="168">
        <v>3.6</v>
      </c>
      <c r="L146" s="165"/>
      <c r="M146" s="169"/>
      <c r="T146" s="170"/>
      <c r="AT146" s="166" t="s">
        <v>259</v>
      </c>
      <c r="AU146" s="166" t="s">
        <v>88</v>
      </c>
      <c r="AV146" s="14" t="s">
        <v>164</v>
      </c>
      <c r="AW146" s="14" t="s">
        <v>27</v>
      </c>
      <c r="AX146" s="14" t="s">
        <v>80</v>
      </c>
      <c r="AY146" s="166" t="s">
        <v>157</v>
      </c>
    </row>
    <row r="147" spans="2:65" s="1" customFormat="1" ht="31.9" customHeight="1">
      <c r="B147" s="132"/>
      <c r="C147" s="133" t="s">
        <v>164</v>
      </c>
      <c r="D147" s="133" t="s">
        <v>160</v>
      </c>
      <c r="E147" s="134" t="s">
        <v>1903</v>
      </c>
      <c r="F147" s="135" t="s">
        <v>1904</v>
      </c>
      <c r="G147" s="136" t="s">
        <v>256</v>
      </c>
      <c r="H147" s="137">
        <v>5.4</v>
      </c>
      <c r="I147" s="901"/>
      <c r="J147" s="138">
        <f>ROUND(I147*H147,2)</f>
        <v>0</v>
      </c>
      <c r="K147" s="139"/>
      <c r="L147" s="28"/>
      <c r="M147" s="140" t="s">
        <v>1</v>
      </c>
      <c r="N147" s="141" t="s">
        <v>38</v>
      </c>
      <c r="O147" s="142">
        <v>6.3449999999999998</v>
      </c>
      <c r="P147" s="142">
        <f>O147*H147</f>
        <v>34.262999999999998</v>
      </c>
      <c r="Q147" s="142">
        <v>0</v>
      </c>
      <c r="R147" s="142">
        <f>Q147*H147</f>
        <v>0</v>
      </c>
      <c r="S147" s="142">
        <v>2.2000000000000002</v>
      </c>
      <c r="T147" s="143">
        <f>S147*H147</f>
        <v>11.880000000000003</v>
      </c>
      <c r="AR147" s="144" t="s">
        <v>164</v>
      </c>
      <c r="AT147" s="144" t="s">
        <v>160</v>
      </c>
      <c r="AU147" s="144" t="s">
        <v>88</v>
      </c>
      <c r="AY147" s="16" t="s">
        <v>157</v>
      </c>
      <c r="BE147" s="145">
        <f>IF(N147="základní",J147,0)</f>
        <v>0</v>
      </c>
      <c r="BF147" s="145">
        <f>IF(N147="snížená",J147,0)</f>
        <v>0</v>
      </c>
      <c r="BG147" s="145">
        <f>IF(N147="zákl. přenesená",J147,0)</f>
        <v>0</v>
      </c>
      <c r="BH147" s="145">
        <f>IF(N147="sníž. přenesená",J147,0)</f>
        <v>0</v>
      </c>
      <c r="BI147" s="145">
        <f>IF(N147="nulová",J147,0)</f>
        <v>0</v>
      </c>
      <c r="BJ147" s="16" t="s">
        <v>88</v>
      </c>
      <c r="BK147" s="145">
        <f>ROUND(I147*H147,2)</f>
        <v>0</v>
      </c>
      <c r="BL147" s="16" t="s">
        <v>164</v>
      </c>
      <c r="BM147" s="144" t="s">
        <v>1905</v>
      </c>
    </row>
    <row r="148" spans="2:65" s="1" customFormat="1">
      <c r="B148" s="28"/>
      <c r="D148" s="150" t="s">
        <v>214</v>
      </c>
      <c r="F148" s="151" t="s">
        <v>1906</v>
      </c>
      <c r="L148" s="28"/>
      <c r="M148" s="152"/>
      <c r="T148" s="52"/>
      <c r="AT148" s="16" t="s">
        <v>214</v>
      </c>
      <c r="AU148" s="16" t="s">
        <v>88</v>
      </c>
    </row>
    <row r="149" spans="2:65" s="13" customFormat="1">
      <c r="B149" s="159"/>
      <c r="D149" s="154" t="s">
        <v>259</v>
      </c>
      <c r="E149" s="160" t="s">
        <v>1</v>
      </c>
      <c r="F149" s="161" t="s">
        <v>1907</v>
      </c>
      <c r="H149" s="162">
        <v>5.4</v>
      </c>
      <c r="L149" s="159"/>
      <c r="M149" s="163"/>
      <c r="T149" s="164"/>
      <c r="AT149" s="160" t="s">
        <v>259</v>
      </c>
      <c r="AU149" s="160" t="s">
        <v>88</v>
      </c>
      <c r="AV149" s="13" t="s">
        <v>88</v>
      </c>
      <c r="AW149" s="13" t="s">
        <v>27</v>
      </c>
      <c r="AX149" s="13" t="s">
        <v>72</v>
      </c>
      <c r="AY149" s="160" t="s">
        <v>157</v>
      </c>
    </row>
    <row r="150" spans="2:65" s="14" customFormat="1">
      <c r="B150" s="165"/>
      <c r="D150" s="154" t="s">
        <v>259</v>
      </c>
      <c r="E150" s="166" t="s">
        <v>1</v>
      </c>
      <c r="F150" s="167" t="s">
        <v>265</v>
      </c>
      <c r="H150" s="168">
        <v>5.4</v>
      </c>
      <c r="L150" s="165"/>
      <c r="M150" s="169"/>
      <c r="T150" s="170"/>
      <c r="AT150" s="166" t="s">
        <v>259</v>
      </c>
      <c r="AU150" s="166" t="s">
        <v>88</v>
      </c>
      <c r="AV150" s="14" t="s">
        <v>164</v>
      </c>
      <c r="AW150" s="14" t="s">
        <v>27</v>
      </c>
      <c r="AX150" s="14" t="s">
        <v>80</v>
      </c>
      <c r="AY150" s="166" t="s">
        <v>157</v>
      </c>
    </row>
    <row r="151" spans="2:65" s="1" customFormat="1" ht="21" customHeight="1">
      <c r="B151" s="132"/>
      <c r="C151" s="133" t="s">
        <v>156</v>
      </c>
      <c r="D151" s="133" t="s">
        <v>160</v>
      </c>
      <c r="E151" s="134" t="s">
        <v>1908</v>
      </c>
      <c r="F151" s="135" t="s">
        <v>1909</v>
      </c>
      <c r="G151" s="136" t="s">
        <v>306</v>
      </c>
      <c r="H151" s="137">
        <v>27</v>
      </c>
      <c r="I151" s="901"/>
      <c r="J151" s="138">
        <f>ROUND(I151*H151,2)</f>
        <v>0</v>
      </c>
      <c r="K151" s="139"/>
      <c r="L151" s="28"/>
      <c r="M151" s="140" t="s">
        <v>1</v>
      </c>
      <c r="N151" s="141" t="s">
        <v>38</v>
      </c>
      <c r="O151" s="142">
        <v>0.93899999999999995</v>
      </c>
      <c r="P151" s="142">
        <f>O151*H151</f>
        <v>25.352999999999998</v>
      </c>
      <c r="Q151" s="142">
        <v>0</v>
      </c>
      <c r="R151" s="142">
        <f>Q151*H151</f>
        <v>0</v>
      </c>
      <c r="S151" s="142">
        <v>7.5999999999999998E-2</v>
      </c>
      <c r="T151" s="143">
        <f>S151*H151</f>
        <v>2.052</v>
      </c>
      <c r="AR151" s="144" t="s">
        <v>164</v>
      </c>
      <c r="AT151" s="144" t="s">
        <v>160</v>
      </c>
      <c r="AU151" s="144" t="s">
        <v>88</v>
      </c>
      <c r="AY151" s="16" t="s">
        <v>157</v>
      </c>
      <c r="BE151" s="145">
        <f>IF(N151="základní",J151,0)</f>
        <v>0</v>
      </c>
      <c r="BF151" s="145">
        <f>IF(N151="snížená",J151,0)</f>
        <v>0</v>
      </c>
      <c r="BG151" s="145">
        <f>IF(N151="zákl. přenesená",J151,0)</f>
        <v>0</v>
      </c>
      <c r="BH151" s="145">
        <f>IF(N151="sníž. přenesená",J151,0)</f>
        <v>0</v>
      </c>
      <c r="BI151" s="145">
        <f>IF(N151="nulová",J151,0)</f>
        <v>0</v>
      </c>
      <c r="BJ151" s="16" t="s">
        <v>88</v>
      </c>
      <c r="BK151" s="145">
        <f>ROUND(I151*H151,2)</f>
        <v>0</v>
      </c>
      <c r="BL151" s="16" t="s">
        <v>164</v>
      </c>
      <c r="BM151" s="144" t="s">
        <v>1910</v>
      </c>
    </row>
    <row r="152" spans="2:65" s="1" customFormat="1">
      <c r="B152" s="28"/>
      <c r="D152" s="150" t="s">
        <v>214</v>
      </c>
      <c r="F152" s="151" t="s">
        <v>1911</v>
      </c>
      <c r="L152" s="28"/>
      <c r="M152" s="152"/>
      <c r="T152" s="52"/>
      <c r="AT152" s="16" t="s">
        <v>214</v>
      </c>
      <c r="AU152" s="16" t="s">
        <v>88</v>
      </c>
    </row>
    <row r="153" spans="2:65" s="13" customFormat="1">
      <c r="B153" s="159"/>
      <c r="D153" s="154" t="s">
        <v>259</v>
      </c>
      <c r="E153" s="160" t="s">
        <v>1</v>
      </c>
      <c r="F153" s="161" t="s">
        <v>1912</v>
      </c>
      <c r="H153" s="162">
        <v>27</v>
      </c>
      <c r="L153" s="159"/>
      <c r="M153" s="163"/>
      <c r="T153" s="164"/>
      <c r="AT153" s="160" t="s">
        <v>259</v>
      </c>
      <c r="AU153" s="160" t="s">
        <v>88</v>
      </c>
      <c r="AV153" s="13" t="s">
        <v>88</v>
      </c>
      <c r="AW153" s="13" t="s">
        <v>27</v>
      </c>
      <c r="AX153" s="13" t="s">
        <v>72</v>
      </c>
      <c r="AY153" s="160" t="s">
        <v>157</v>
      </c>
    </row>
    <row r="154" spans="2:65" s="14" customFormat="1">
      <c r="B154" s="165"/>
      <c r="D154" s="154" t="s">
        <v>259</v>
      </c>
      <c r="E154" s="166" t="s">
        <v>1</v>
      </c>
      <c r="F154" s="167" t="s">
        <v>265</v>
      </c>
      <c r="H154" s="168">
        <v>27</v>
      </c>
      <c r="L154" s="165"/>
      <c r="M154" s="169"/>
      <c r="T154" s="170"/>
      <c r="AT154" s="166" t="s">
        <v>259</v>
      </c>
      <c r="AU154" s="166" t="s">
        <v>88</v>
      </c>
      <c r="AV154" s="14" t="s">
        <v>164</v>
      </c>
      <c r="AW154" s="14" t="s">
        <v>27</v>
      </c>
      <c r="AX154" s="14" t="s">
        <v>80</v>
      </c>
      <c r="AY154" s="166" t="s">
        <v>157</v>
      </c>
    </row>
    <row r="155" spans="2:65" s="1" customFormat="1" ht="21" customHeight="1">
      <c r="B155" s="132"/>
      <c r="C155" s="133" t="s">
        <v>169</v>
      </c>
      <c r="D155" s="133" t="s">
        <v>160</v>
      </c>
      <c r="E155" s="134" t="s">
        <v>385</v>
      </c>
      <c r="F155" s="135" t="s">
        <v>386</v>
      </c>
      <c r="G155" s="136" t="s">
        <v>306</v>
      </c>
      <c r="H155" s="137">
        <v>16.2</v>
      </c>
      <c r="I155" s="901"/>
      <c r="J155" s="138">
        <f>ROUND(I155*H155,2)</f>
        <v>0</v>
      </c>
      <c r="K155" s="139"/>
      <c r="L155" s="28"/>
      <c r="M155" s="140" t="s">
        <v>1</v>
      </c>
      <c r="N155" s="141" t="s">
        <v>38</v>
      </c>
      <c r="O155" s="142">
        <v>0.71799999999999997</v>
      </c>
      <c r="P155" s="142">
        <f>O155*H155</f>
        <v>11.631599999999999</v>
      </c>
      <c r="Q155" s="142">
        <v>0</v>
      </c>
      <c r="R155" s="142">
        <f>Q155*H155</f>
        <v>0</v>
      </c>
      <c r="S155" s="142">
        <v>6.3E-2</v>
      </c>
      <c r="T155" s="143">
        <f>S155*H155</f>
        <v>1.0206</v>
      </c>
      <c r="AR155" s="144" t="s">
        <v>164</v>
      </c>
      <c r="AT155" s="144" t="s">
        <v>160</v>
      </c>
      <c r="AU155" s="144" t="s">
        <v>88</v>
      </c>
      <c r="AY155" s="16" t="s">
        <v>157</v>
      </c>
      <c r="BE155" s="145">
        <f>IF(N155="základní",J155,0)</f>
        <v>0</v>
      </c>
      <c r="BF155" s="145">
        <f>IF(N155="snížená",J155,0)</f>
        <v>0</v>
      </c>
      <c r="BG155" s="145">
        <f>IF(N155="zákl. přenesená",J155,0)</f>
        <v>0</v>
      </c>
      <c r="BH155" s="145">
        <f>IF(N155="sníž. přenesená",J155,0)</f>
        <v>0</v>
      </c>
      <c r="BI155" s="145">
        <f>IF(N155="nulová",J155,0)</f>
        <v>0</v>
      </c>
      <c r="BJ155" s="16" t="s">
        <v>88</v>
      </c>
      <c r="BK155" s="145">
        <f>ROUND(I155*H155,2)</f>
        <v>0</v>
      </c>
      <c r="BL155" s="16" t="s">
        <v>164</v>
      </c>
      <c r="BM155" s="144" t="s">
        <v>1913</v>
      </c>
    </row>
    <row r="156" spans="2:65" s="1" customFormat="1">
      <c r="B156" s="28"/>
      <c r="D156" s="150" t="s">
        <v>214</v>
      </c>
      <c r="F156" s="151" t="s">
        <v>388</v>
      </c>
      <c r="L156" s="28"/>
      <c r="M156" s="152"/>
      <c r="T156" s="52"/>
      <c r="AT156" s="16" t="s">
        <v>214</v>
      </c>
      <c r="AU156" s="16" t="s">
        <v>88</v>
      </c>
    </row>
    <row r="157" spans="2:65" s="13" customFormat="1">
      <c r="B157" s="159"/>
      <c r="D157" s="154" t="s">
        <v>259</v>
      </c>
      <c r="E157" s="160" t="s">
        <v>1</v>
      </c>
      <c r="F157" s="161" t="s">
        <v>1914</v>
      </c>
      <c r="H157" s="162">
        <v>16.2</v>
      </c>
      <c r="L157" s="159"/>
      <c r="M157" s="163"/>
      <c r="T157" s="164"/>
      <c r="AT157" s="160" t="s">
        <v>259</v>
      </c>
      <c r="AU157" s="160" t="s">
        <v>88</v>
      </c>
      <c r="AV157" s="13" t="s">
        <v>88</v>
      </c>
      <c r="AW157" s="13" t="s">
        <v>27</v>
      </c>
      <c r="AX157" s="13" t="s">
        <v>72</v>
      </c>
      <c r="AY157" s="160" t="s">
        <v>157</v>
      </c>
    </row>
    <row r="158" spans="2:65" s="14" customFormat="1">
      <c r="B158" s="165"/>
      <c r="D158" s="154" t="s">
        <v>259</v>
      </c>
      <c r="E158" s="166" t="s">
        <v>1</v>
      </c>
      <c r="F158" s="167" t="s">
        <v>265</v>
      </c>
      <c r="H158" s="168">
        <v>16.2</v>
      </c>
      <c r="L158" s="165"/>
      <c r="M158" s="169"/>
      <c r="T158" s="170"/>
      <c r="AT158" s="166" t="s">
        <v>259</v>
      </c>
      <c r="AU158" s="166" t="s">
        <v>88</v>
      </c>
      <c r="AV158" s="14" t="s">
        <v>164</v>
      </c>
      <c r="AW158" s="14" t="s">
        <v>27</v>
      </c>
      <c r="AX158" s="14" t="s">
        <v>80</v>
      </c>
      <c r="AY158" s="166" t="s">
        <v>157</v>
      </c>
    </row>
    <row r="159" spans="2:65" s="1" customFormat="1" ht="16.399999999999999" customHeight="1">
      <c r="B159" s="132"/>
      <c r="C159" s="133" t="s">
        <v>182</v>
      </c>
      <c r="D159" s="133" t="s">
        <v>160</v>
      </c>
      <c r="E159" s="134" t="s">
        <v>394</v>
      </c>
      <c r="F159" s="135" t="s">
        <v>395</v>
      </c>
      <c r="G159" s="136" t="s">
        <v>306</v>
      </c>
      <c r="H159" s="137">
        <v>2.1</v>
      </c>
      <c r="I159" s="901"/>
      <c r="J159" s="138">
        <f>ROUND(I159*H159,2)</f>
        <v>0</v>
      </c>
      <c r="K159" s="139"/>
      <c r="L159" s="28"/>
      <c r="M159" s="140" t="s">
        <v>1</v>
      </c>
      <c r="N159" s="141" t="s">
        <v>38</v>
      </c>
      <c r="O159" s="142">
        <v>0.33200000000000002</v>
      </c>
      <c r="P159" s="142">
        <f>O159*H159</f>
        <v>0.69720000000000004</v>
      </c>
      <c r="Q159" s="142">
        <v>0</v>
      </c>
      <c r="R159" s="142">
        <f>Q159*H159</f>
        <v>0</v>
      </c>
      <c r="S159" s="142">
        <v>2.5000000000000001E-2</v>
      </c>
      <c r="T159" s="143">
        <f>S159*H159</f>
        <v>5.2500000000000005E-2</v>
      </c>
      <c r="AR159" s="144" t="s">
        <v>164</v>
      </c>
      <c r="AT159" s="144" t="s">
        <v>160</v>
      </c>
      <c r="AU159" s="144" t="s">
        <v>88</v>
      </c>
      <c r="AY159" s="16" t="s">
        <v>157</v>
      </c>
      <c r="BE159" s="145">
        <f>IF(N159="základní",J159,0)</f>
        <v>0</v>
      </c>
      <c r="BF159" s="145">
        <f>IF(N159="snížená",J159,0)</f>
        <v>0</v>
      </c>
      <c r="BG159" s="145">
        <f>IF(N159="zákl. přenesená",J159,0)</f>
        <v>0</v>
      </c>
      <c r="BH159" s="145">
        <f>IF(N159="sníž. přenesená",J159,0)</f>
        <v>0</v>
      </c>
      <c r="BI159" s="145">
        <f>IF(N159="nulová",J159,0)</f>
        <v>0</v>
      </c>
      <c r="BJ159" s="16" t="s">
        <v>88</v>
      </c>
      <c r="BK159" s="145">
        <f>ROUND(I159*H159,2)</f>
        <v>0</v>
      </c>
      <c r="BL159" s="16" t="s">
        <v>164</v>
      </c>
      <c r="BM159" s="144" t="s">
        <v>1915</v>
      </c>
    </row>
    <row r="160" spans="2:65" s="1" customFormat="1">
      <c r="B160" s="28"/>
      <c r="D160" s="150" t="s">
        <v>214</v>
      </c>
      <c r="F160" s="151" t="s">
        <v>397</v>
      </c>
      <c r="L160" s="28"/>
      <c r="M160" s="152"/>
      <c r="T160" s="52"/>
      <c r="AT160" s="16" t="s">
        <v>214</v>
      </c>
      <c r="AU160" s="16" t="s">
        <v>88</v>
      </c>
    </row>
    <row r="161" spans="2:65" s="13" customFormat="1">
      <c r="B161" s="159"/>
      <c r="D161" s="154" t="s">
        <v>259</v>
      </c>
      <c r="E161" s="160" t="s">
        <v>1</v>
      </c>
      <c r="F161" s="161" t="s">
        <v>1916</v>
      </c>
      <c r="H161" s="162">
        <v>2.1</v>
      </c>
      <c r="L161" s="159"/>
      <c r="M161" s="163"/>
      <c r="T161" s="164"/>
      <c r="AT161" s="160" t="s">
        <v>259</v>
      </c>
      <c r="AU161" s="160" t="s">
        <v>88</v>
      </c>
      <c r="AV161" s="13" t="s">
        <v>88</v>
      </c>
      <c r="AW161" s="13" t="s">
        <v>27</v>
      </c>
      <c r="AX161" s="13" t="s">
        <v>80</v>
      </c>
      <c r="AY161" s="160" t="s">
        <v>157</v>
      </c>
    </row>
    <row r="162" spans="2:65" s="1" customFormat="1" ht="23.5" customHeight="1">
      <c r="B162" s="132"/>
      <c r="C162" s="133" t="s">
        <v>172</v>
      </c>
      <c r="D162" s="133" t="s">
        <v>160</v>
      </c>
      <c r="E162" s="134" t="s">
        <v>1917</v>
      </c>
      <c r="F162" s="135" t="s">
        <v>1918</v>
      </c>
      <c r="G162" s="136" t="s">
        <v>228</v>
      </c>
      <c r="H162" s="137">
        <v>4</v>
      </c>
      <c r="I162" s="901"/>
      <c r="J162" s="138">
        <f>ROUND(I162*H162,2)</f>
        <v>0</v>
      </c>
      <c r="K162" s="139"/>
      <c r="L162" s="28"/>
      <c r="M162" s="140" t="s">
        <v>1</v>
      </c>
      <c r="N162" s="141" t="s">
        <v>38</v>
      </c>
      <c r="O162" s="142">
        <v>0.21299999999999999</v>
      </c>
      <c r="P162" s="142">
        <f>O162*H162</f>
        <v>0.85199999999999998</v>
      </c>
      <c r="Q162" s="142">
        <v>0</v>
      </c>
      <c r="R162" s="142">
        <f>Q162*H162</f>
        <v>0</v>
      </c>
      <c r="S162" s="142">
        <v>2.5000000000000001E-2</v>
      </c>
      <c r="T162" s="143">
        <f>S162*H162</f>
        <v>0.1</v>
      </c>
      <c r="AR162" s="144" t="s">
        <v>164</v>
      </c>
      <c r="AT162" s="144" t="s">
        <v>160</v>
      </c>
      <c r="AU162" s="144" t="s">
        <v>88</v>
      </c>
      <c r="AY162" s="16" t="s">
        <v>157</v>
      </c>
      <c r="BE162" s="145">
        <f>IF(N162="základní",J162,0)</f>
        <v>0</v>
      </c>
      <c r="BF162" s="145">
        <f>IF(N162="snížená",J162,0)</f>
        <v>0</v>
      </c>
      <c r="BG162" s="145">
        <f>IF(N162="zákl. přenesená",J162,0)</f>
        <v>0</v>
      </c>
      <c r="BH162" s="145">
        <f>IF(N162="sníž. přenesená",J162,0)</f>
        <v>0</v>
      </c>
      <c r="BI162" s="145">
        <f>IF(N162="nulová",J162,0)</f>
        <v>0</v>
      </c>
      <c r="BJ162" s="16" t="s">
        <v>88</v>
      </c>
      <c r="BK162" s="145">
        <f>ROUND(I162*H162,2)</f>
        <v>0</v>
      </c>
      <c r="BL162" s="16" t="s">
        <v>164</v>
      </c>
      <c r="BM162" s="144" t="s">
        <v>1919</v>
      </c>
    </row>
    <row r="163" spans="2:65" s="1" customFormat="1">
      <c r="B163" s="28"/>
      <c r="D163" s="150" t="s">
        <v>214</v>
      </c>
      <c r="F163" s="151" t="s">
        <v>1920</v>
      </c>
      <c r="L163" s="28"/>
      <c r="M163" s="152"/>
      <c r="T163" s="52"/>
      <c r="AT163" s="16" t="s">
        <v>214</v>
      </c>
      <c r="AU163" s="16" t="s">
        <v>88</v>
      </c>
    </row>
    <row r="164" spans="2:65" s="1" customFormat="1" ht="23.5" customHeight="1">
      <c r="B164" s="132"/>
      <c r="C164" s="133" t="s">
        <v>191</v>
      </c>
      <c r="D164" s="133" t="s">
        <v>160</v>
      </c>
      <c r="E164" s="134" t="s">
        <v>1921</v>
      </c>
      <c r="F164" s="135" t="s">
        <v>1922</v>
      </c>
      <c r="G164" s="136" t="s">
        <v>228</v>
      </c>
      <c r="H164" s="137">
        <v>8</v>
      </c>
      <c r="I164" s="901"/>
      <c r="J164" s="138">
        <f>ROUND(I164*H164,2)</f>
        <v>0</v>
      </c>
      <c r="K164" s="139"/>
      <c r="L164" s="28"/>
      <c r="M164" s="140" t="s">
        <v>1</v>
      </c>
      <c r="N164" s="141" t="s">
        <v>38</v>
      </c>
      <c r="O164" s="142">
        <v>0.38100000000000001</v>
      </c>
      <c r="P164" s="142">
        <f>O164*H164</f>
        <v>3.048</v>
      </c>
      <c r="Q164" s="142">
        <v>0</v>
      </c>
      <c r="R164" s="142">
        <f>Q164*H164</f>
        <v>0</v>
      </c>
      <c r="S164" s="142">
        <v>5.3999999999999999E-2</v>
      </c>
      <c r="T164" s="143">
        <f>S164*H164</f>
        <v>0.432</v>
      </c>
      <c r="AR164" s="144" t="s">
        <v>164</v>
      </c>
      <c r="AT164" s="144" t="s">
        <v>160</v>
      </c>
      <c r="AU164" s="144" t="s">
        <v>88</v>
      </c>
      <c r="AY164" s="16" t="s">
        <v>157</v>
      </c>
      <c r="BE164" s="145">
        <f>IF(N164="základní",J164,0)</f>
        <v>0</v>
      </c>
      <c r="BF164" s="145">
        <f>IF(N164="snížená",J164,0)</f>
        <v>0</v>
      </c>
      <c r="BG164" s="145">
        <f>IF(N164="zákl. přenesená",J164,0)</f>
        <v>0</v>
      </c>
      <c r="BH164" s="145">
        <f>IF(N164="sníž. přenesená",J164,0)</f>
        <v>0</v>
      </c>
      <c r="BI164" s="145">
        <f>IF(N164="nulová",J164,0)</f>
        <v>0</v>
      </c>
      <c r="BJ164" s="16" t="s">
        <v>88</v>
      </c>
      <c r="BK164" s="145">
        <f>ROUND(I164*H164,2)</f>
        <v>0</v>
      </c>
      <c r="BL164" s="16" t="s">
        <v>164</v>
      </c>
      <c r="BM164" s="144" t="s">
        <v>1923</v>
      </c>
    </row>
    <row r="165" spans="2:65" s="1" customFormat="1">
      <c r="B165" s="28"/>
      <c r="D165" s="150" t="s">
        <v>214</v>
      </c>
      <c r="F165" s="151" t="s">
        <v>1924</v>
      </c>
      <c r="L165" s="28"/>
      <c r="M165" s="152"/>
      <c r="T165" s="52"/>
      <c r="AT165" s="16" t="s">
        <v>214</v>
      </c>
      <c r="AU165" s="16" t="s">
        <v>88</v>
      </c>
    </row>
    <row r="166" spans="2:65" s="13" customFormat="1">
      <c r="B166" s="159"/>
      <c r="D166" s="154" t="s">
        <v>259</v>
      </c>
      <c r="E166" s="160" t="s">
        <v>1</v>
      </c>
      <c r="F166" s="161" t="s">
        <v>1925</v>
      </c>
      <c r="H166" s="162">
        <v>8</v>
      </c>
      <c r="L166" s="159"/>
      <c r="M166" s="163"/>
      <c r="T166" s="164"/>
      <c r="AT166" s="160" t="s">
        <v>259</v>
      </c>
      <c r="AU166" s="160" t="s">
        <v>88</v>
      </c>
      <c r="AV166" s="13" t="s">
        <v>88</v>
      </c>
      <c r="AW166" s="13" t="s">
        <v>27</v>
      </c>
      <c r="AX166" s="13" t="s">
        <v>80</v>
      </c>
      <c r="AY166" s="160" t="s">
        <v>157</v>
      </c>
    </row>
    <row r="167" spans="2:65" s="1" customFormat="1" ht="23.5" customHeight="1">
      <c r="B167" s="132"/>
      <c r="C167" s="133" t="s">
        <v>177</v>
      </c>
      <c r="D167" s="133" t="s">
        <v>160</v>
      </c>
      <c r="E167" s="134" t="s">
        <v>1926</v>
      </c>
      <c r="F167" s="135" t="s">
        <v>1927</v>
      </c>
      <c r="G167" s="136" t="s">
        <v>228</v>
      </c>
      <c r="H167" s="137">
        <v>8</v>
      </c>
      <c r="I167" s="901"/>
      <c r="J167" s="138">
        <f>ROUND(I167*H167,2)</f>
        <v>0</v>
      </c>
      <c r="K167" s="139"/>
      <c r="L167" s="28"/>
      <c r="M167" s="140" t="s">
        <v>1</v>
      </c>
      <c r="N167" s="141" t="s">
        <v>38</v>
      </c>
      <c r="O167" s="142">
        <v>1.087</v>
      </c>
      <c r="P167" s="142">
        <f>O167*H167</f>
        <v>8.6959999999999997</v>
      </c>
      <c r="Q167" s="142">
        <v>0</v>
      </c>
      <c r="R167" s="142">
        <f>Q167*H167</f>
        <v>0</v>
      </c>
      <c r="S167" s="142">
        <v>3.4000000000000002E-2</v>
      </c>
      <c r="T167" s="143">
        <f>S167*H167</f>
        <v>0.27200000000000002</v>
      </c>
      <c r="AR167" s="144" t="s">
        <v>164</v>
      </c>
      <c r="AT167" s="144" t="s">
        <v>160</v>
      </c>
      <c r="AU167" s="144" t="s">
        <v>88</v>
      </c>
      <c r="AY167" s="16" t="s">
        <v>157</v>
      </c>
      <c r="BE167" s="145">
        <f>IF(N167="základní",J167,0)</f>
        <v>0</v>
      </c>
      <c r="BF167" s="145">
        <f>IF(N167="snížená",J167,0)</f>
        <v>0</v>
      </c>
      <c r="BG167" s="145">
        <f>IF(N167="zákl. přenesená",J167,0)</f>
        <v>0</v>
      </c>
      <c r="BH167" s="145">
        <f>IF(N167="sníž. přenesená",J167,0)</f>
        <v>0</v>
      </c>
      <c r="BI167" s="145">
        <f>IF(N167="nulová",J167,0)</f>
        <v>0</v>
      </c>
      <c r="BJ167" s="16" t="s">
        <v>88</v>
      </c>
      <c r="BK167" s="145">
        <f>ROUND(I167*H167,2)</f>
        <v>0</v>
      </c>
      <c r="BL167" s="16" t="s">
        <v>164</v>
      </c>
      <c r="BM167" s="144" t="s">
        <v>1928</v>
      </c>
    </row>
    <row r="168" spans="2:65" s="1" customFormat="1">
      <c r="B168" s="28"/>
      <c r="D168" s="150" t="s">
        <v>214</v>
      </c>
      <c r="F168" s="151" t="s">
        <v>1929</v>
      </c>
      <c r="L168" s="28"/>
      <c r="M168" s="152"/>
      <c r="T168" s="52"/>
      <c r="AT168" s="16" t="s">
        <v>214</v>
      </c>
      <c r="AU168" s="16" t="s">
        <v>88</v>
      </c>
    </row>
    <row r="169" spans="2:65" s="1" customFormat="1" ht="23.5" customHeight="1">
      <c r="B169" s="132"/>
      <c r="C169" s="133" t="s">
        <v>199</v>
      </c>
      <c r="D169" s="133" t="s">
        <v>160</v>
      </c>
      <c r="E169" s="134" t="s">
        <v>1930</v>
      </c>
      <c r="F169" s="135" t="s">
        <v>1931</v>
      </c>
      <c r="G169" s="136" t="s">
        <v>228</v>
      </c>
      <c r="H169" s="137">
        <v>4</v>
      </c>
      <c r="I169" s="901"/>
      <c r="J169" s="138">
        <f>ROUND(I169*H169,2)</f>
        <v>0</v>
      </c>
      <c r="K169" s="139"/>
      <c r="L169" s="28"/>
      <c r="M169" s="140" t="s">
        <v>1</v>
      </c>
      <c r="N169" s="141" t="s">
        <v>38</v>
      </c>
      <c r="O169" s="142">
        <v>0.83699999999999997</v>
      </c>
      <c r="P169" s="142">
        <f>O169*H169</f>
        <v>3.3479999999999999</v>
      </c>
      <c r="Q169" s="142">
        <v>0</v>
      </c>
      <c r="R169" s="142">
        <f>Q169*H169</f>
        <v>0</v>
      </c>
      <c r="S169" s="142">
        <v>3.2000000000000001E-2</v>
      </c>
      <c r="T169" s="143">
        <f>S169*H169</f>
        <v>0.128</v>
      </c>
      <c r="AR169" s="144" t="s">
        <v>164</v>
      </c>
      <c r="AT169" s="144" t="s">
        <v>160</v>
      </c>
      <c r="AU169" s="144" t="s">
        <v>88</v>
      </c>
      <c r="AY169" s="16" t="s">
        <v>157</v>
      </c>
      <c r="BE169" s="145">
        <f>IF(N169="základní",J169,0)</f>
        <v>0</v>
      </c>
      <c r="BF169" s="145">
        <f>IF(N169="snížená",J169,0)</f>
        <v>0</v>
      </c>
      <c r="BG169" s="145">
        <f>IF(N169="zákl. přenesená",J169,0)</f>
        <v>0</v>
      </c>
      <c r="BH169" s="145">
        <f>IF(N169="sníž. přenesená",J169,0)</f>
        <v>0</v>
      </c>
      <c r="BI169" s="145">
        <f>IF(N169="nulová",J169,0)</f>
        <v>0</v>
      </c>
      <c r="BJ169" s="16" t="s">
        <v>88</v>
      </c>
      <c r="BK169" s="145">
        <f>ROUND(I169*H169,2)</f>
        <v>0</v>
      </c>
      <c r="BL169" s="16" t="s">
        <v>164</v>
      </c>
      <c r="BM169" s="144" t="s">
        <v>1932</v>
      </c>
    </row>
    <row r="170" spans="2:65" s="1" customFormat="1">
      <c r="B170" s="28"/>
      <c r="D170" s="150" t="s">
        <v>214</v>
      </c>
      <c r="F170" s="151" t="s">
        <v>1933</v>
      </c>
      <c r="L170" s="28"/>
      <c r="M170" s="152"/>
      <c r="T170" s="52"/>
      <c r="AT170" s="16" t="s">
        <v>214</v>
      </c>
      <c r="AU170" s="16" t="s">
        <v>88</v>
      </c>
    </row>
    <row r="171" spans="2:65" s="1" customFormat="1" ht="23.5" customHeight="1">
      <c r="B171" s="132"/>
      <c r="C171" s="133" t="s">
        <v>8</v>
      </c>
      <c r="D171" s="133" t="s">
        <v>160</v>
      </c>
      <c r="E171" s="134" t="s">
        <v>1934</v>
      </c>
      <c r="F171" s="135" t="s">
        <v>1935</v>
      </c>
      <c r="G171" s="136" t="s">
        <v>411</v>
      </c>
      <c r="H171" s="137">
        <v>36</v>
      </c>
      <c r="I171" s="901"/>
      <c r="J171" s="138">
        <f>ROUND(I171*H171,2)</f>
        <v>0</v>
      </c>
      <c r="K171" s="139"/>
      <c r="L171" s="28"/>
      <c r="M171" s="140" t="s">
        <v>1</v>
      </c>
      <c r="N171" s="141" t="s">
        <v>38</v>
      </c>
      <c r="O171" s="142">
        <v>0.40899999999999997</v>
      </c>
      <c r="P171" s="142">
        <f>O171*H171</f>
        <v>14.723999999999998</v>
      </c>
      <c r="Q171" s="142">
        <v>0</v>
      </c>
      <c r="R171" s="142">
        <f>Q171*H171</f>
        <v>0</v>
      </c>
      <c r="S171" s="142">
        <v>1.7999999999999999E-2</v>
      </c>
      <c r="T171" s="143">
        <f>S171*H171</f>
        <v>0.64799999999999991</v>
      </c>
      <c r="AR171" s="144" t="s">
        <v>164</v>
      </c>
      <c r="AT171" s="144" t="s">
        <v>160</v>
      </c>
      <c r="AU171" s="144" t="s">
        <v>88</v>
      </c>
      <c r="AY171" s="16" t="s">
        <v>157</v>
      </c>
      <c r="BE171" s="145">
        <f>IF(N171="základní",J171,0)</f>
        <v>0</v>
      </c>
      <c r="BF171" s="145">
        <f>IF(N171="snížená",J171,0)</f>
        <v>0</v>
      </c>
      <c r="BG171" s="145">
        <f>IF(N171="zákl. přenesená",J171,0)</f>
        <v>0</v>
      </c>
      <c r="BH171" s="145">
        <f>IF(N171="sníž. přenesená",J171,0)</f>
        <v>0</v>
      </c>
      <c r="BI171" s="145">
        <f>IF(N171="nulová",J171,0)</f>
        <v>0</v>
      </c>
      <c r="BJ171" s="16" t="s">
        <v>88</v>
      </c>
      <c r="BK171" s="145">
        <f>ROUND(I171*H171,2)</f>
        <v>0</v>
      </c>
      <c r="BL171" s="16" t="s">
        <v>164</v>
      </c>
      <c r="BM171" s="144" t="s">
        <v>1936</v>
      </c>
    </row>
    <row r="172" spans="2:65" s="1" customFormat="1">
      <c r="B172" s="28"/>
      <c r="D172" s="150" t="s">
        <v>214</v>
      </c>
      <c r="F172" s="151" t="s">
        <v>1937</v>
      </c>
      <c r="L172" s="28"/>
      <c r="M172" s="152"/>
      <c r="T172" s="52"/>
      <c r="AT172" s="16" t="s">
        <v>214</v>
      </c>
      <c r="AU172" s="16" t="s">
        <v>88</v>
      </c>
    </row>
    <row r="173" spans="2:65" s="1" customFormat="1" ht="23.5" customHeight="1">
      <c r="B173" s="132"/>
      <c r="C173" s="133" t="s">
        <v>393</v>
      </c>
      <c r="D173" s="133" t="s">
        <v>160</v>
      </c>
      <c r="E173" s="134" t="s">
        <v>1938</v>
      </c>
      <c r="F173" s="135" t="s">
        <v>1939</v>
      </c>
      <c r="G173" s="136" t="s">
        <v>411</v>
      </c>
      <c r="H173" s="137">
        <v>3</v>
      </c>
      <c r="I173" s="901"/>
      <c r="J173" s="138">
        <f>ROUND(I173*H173,2)</f>
        <v>0</v>
      </c>
      <c r="K173" s="139"/>
      <c r="L173" s="28"/>
      <c r="M173" s="140" t="s">
        <v>1</v>
      </c>
      <c r="N173" s="141" t="s">
        <v>38</v>
      </c>
      <c r="O173" s="142">
        <v>1.863</v>
      </c>
      <c r="P173" s="142">
        <f>O173*H173</f>
        <v>5.5890000000000004</v>
      </c>
      <c r="Q173" s="142">
        <v>2.283E-2</v>
      </c>
      <c r="R173" s="142">
        <f>Q173*H173</f>
        <v>6.8489999999999995E-2</v>
      </c>
      <c r="S173" s="142">
        <v>0</v>
      </c>
      <c r="T173" s="143">
        <f>S173*H173</f>
        <v>0</v>
      </c>
      <c r="AR173" s="144" t="s">
        <v>164</v>
      </c>
      <c r="AT173" s="144" t="s">
        <v>160</v>
      </c>
      <c r="AU173" s="144" t="s">
        <v>88</v>
      </c>
      <c r="AY173" s="16" t="s">
        <v>157</v>
      </c>
      <c r="BE173" s="145">
        <f>IF(N173="základní",J173,0)</f>
        <v>0</v>
      </c>
      <c r="BF173" s="145">
        <f>IF(N173="snížená",J173,0)</f>
        <v>0</v>
      </c>
      <c r="BG173" s="145">
        <f>IF(N173="zákl. přenesená",J173,0)</f>
        <v>0</v>
      </c>
      <c r="BH173" s="145">
        <f>IF(N173="sníž. přenesená",J173,0)</f>
        <v>0</v>
      </c>
      <c r="BI173" s="145">
        <f>IF(N173="nulová",J173,0)</f>
        <v>0</v>
      </c>
      <c r="BJ173" s="16" t="s">
        <v>88</v>
      </c>
      <c r="BK173" s="145">
        <f>ROUND(I173*H173,2)</f>
        <v>0</v>
      </c>
      <c r="BL173" s="16" t="s">
        <v>164</v>
      </c>
      <c r="BM173" s="144" t="s">
        <v>1940</v>
      </c>
    </row>
    <row r="174" spans="2:65" s="1" customFormat="1">
      <c r="B174" s="28"/>
      <c r="D174" s="150" t="s">
        <v>214</v>
      </c>
      <c r="F174" s="151" t="s">
        <v>1941</v>
      </c>
      <c r="L174" s="28"/>
      <c r="M174" s="152"/>
      <c r="T174" s="52"/>
      <c r="AT174" s="16" t="s">
        <v>214</v>
      </c>
      <c r="AU174" s="16" t="s">
        <v>88</v>
      </c>
    </row>
    <row r="175" spans="2:65" s="13" customFormat="1">
      <c r="B175" s="159"/>
      <c r="D175" s="154" t="s">
        <v>259</v>
      </c>
      <c r="E175" s="160" t="s">
        <v>1</v>
      </c>
      <c r="F175" s="161" t="s">
        <v>1942</v>
      </c>
      <c r="H175" s="162">
        <v>3</v>
      </c>
      <c r="L175" s="159"/>
      <c r="M175" s="163"/>
      <c r="T175" s="164"/>
      <c r="AT175" s="160" t="s">
        <v>259</v>
      </c>
      <c r="AU175" s="160" t="s">
        <v>88</v>
      </c>
      <c r="AV175" s="13" t="s">
        <v>88</v>
      </c>
      <c r="AW175" s="13" t="s">
        <v>27</v>
      </c>
      <c r="AX175" s="13" t="s">
        <v>80</v>
      </c>
      <c r="AY175" s="160" t="s">
        <v>157</v>
      </c>
    </row>
    <row r="176" spans="2:65" s="1" customFormat="1" ht="23.5" customHeight="1">
      <c r="B176" s="132"/>
      <c r="C176" s="133" t="s">
        <v>185</v>
      </c>
      <c r="D176" s="133" t="s">
        <v>160</v>
      </c>
      <c r="E176" s="134" t="s">
        <v>1943</v>
      </c>
      <c r="F176" s="135" t="s">
        <v>1944</v>
      </c>
      <c r="G176" s="136" t="s">
        <v>411</v>
      </c>
      <c r="H176" s="137">
        <v>3</v>
      </c>
      <c r="I176" s="901"/>
      <c r="J176" s="138">
        <f>ROUND(I176*H176,2)</f>
        <v>0</v>
      </c>
      <c r="K176" s="139"/>
      <c r="L176" s="28"/>
      <c r="M176" s="140" t="s">
        <v>1</v>
      </c>
      <c r="N176" s="141" t="s">
        <v>38</v>
      </c>
      <c r="O176" s="142">
        <v>1.5</v>
      </c>
      <c r="P176" s="142">
        <f>O176*H176</f>
        <v>4.5</v>
      </c>
      <c r="Q176" s="142">
        <v>1.23E-3</v>
      </c>
      <c r="R176" s="142">
        <f>Q176*H176</f>
        <v>3.6899999999999997E-3</v>
      </c>
      <c r="S176" s="142">
        <v>1.7000000000000001E-2</v>
      </c>
      <c r="T176" s="143">
        <f>S176*H176</f>
        <v>5.1000000000000004E-2</v>
      </c>
      <c r="AR176" s="144" t="s">
        <v>164</v>
      </c>
      <c r="AT176" s="144" t="s">
        <v>160</v>
      </c>
      <c r="AU176" s="144" t="s">
        <v>88</v>
      </c>
      <c r="AY176" s="16" t="s">
        <v>157</v>
      </c>
      <c r="BE176" s="145">
        <f>IF(N176="základní",J176,0)</f>
        <v>0</v>
      </c>
      <c r="BF176" s="145">
        <f>IF(N176="snížená",J176,0)</f>
        <v>0</v>
      </c>
      <c r="BG176" s="145">
        <f>IF(N176="zákl. přenesená",J176,0)</f>
        <v>0</v>
      </c>
      <c r="BH176" s="145">
        <f>IF(N176="sníž. přenesená",J176,0)</f>
        <v>0</v>
      </c>
      <c r="BI176" s="145">
        <f>IF(N176="nulová",J176,0)</f>
        <v>0</v>
      </c>
      <c r="BJ176" s="16" t="s">
        <v>88</v>
      </c>
      <c r="BK176" s="145">
        <f>ROUND(I176*H176,2)</f>
        <v>0</v>
      </c>
      <c r="BL176" s="16" t="s">
        <v>164</v>
      </c>
      <c r="BM176" s="144" t="s">
        <v>1945</v>
      </c>
    </row>
    <row r="177" spans="2:65" s="1" customFormat="1">
      <c r="B177" s="28"/>
      <c r="D177" s="150" t="s">
        <v>214</v>
      </c>
      <c r="F177" s="151" t="s">
        <v>1946</v>
      </c>
      <c r="L177" s="28"/>
      <c r="M177" s="152"/>
      <c r="T177" s="52"/>
      <c r="AT177" s="16" t="s">
        <v>214</v>
      </c>
      <c r="AU177" s="16" t="s">
        <v>88</v>
      </c>
    </row>
    <row r="178" spans="2:65" s="1" customFormat="1" ht="23.5" customHeight="1">
      <c r="B178" s="132"/>
      <c r="C178" s="133" t="s">
        <v>408</v>
      </c>
      <c r="D178" s="133" t="s">
        <v>160</v>
      </c>
      <c r="E178" s="134" t="s">
        <v>1947</v>
      </c>
      <c r="F178" s="135" t="s">
        <v>1948</v>
      </c>
      <c r="G178" s="136" t="s">
        <v>411</v>
      </c>
      <c r="H178" s="137">
        <v>3</v>
      </c>
      <c r="I178" s="901"/>
      <c r="J178" s="138">
        <f>ROUND(I178*H178,2)</f>
        <v>0</v>
      </c>
      <c r="K178" s="139"/>
      <c r="L178" s="28"/>
      <c r="M178" s="140" t="s">
        <v>1</v>
      </c>
      <c r="N178" s="141" t="s">
        <v>38</v>
      </c>
      <c r="O178" s="142">
        <v>2.6</v>
      </c>
      <c r="P178" s="142">
        <f>O178*H178</f>
        <v>7.8000000000000007</v>
      </c>
      <c r="Q178" s="142">
        <v>2.7899999999999999E-3</v>
      </c>
      <c r="R178" s="142">
        <f>Q178*H178</f>
        <v>8.369999999999999E-3</v>
      </c>
      <c r="S178" s="142">
        <v>5.6000000000000001E-2</v>
      </c>
      <c r="T178" s="143">
        <f>S178*H178</f>
        <v>0.16800000000000001</v>
      </c>
      <c r="AR178" s="144" t="s">
        <v>164</v>
      </c>
      <c r="AT178" s="144" t="s">
        <v>160</v>
      </c>
      <c r="AU178" s="144" t="s">
        <v>88</v>
      </c>
      <c r="AY178" s="16" t="s">
        <v>157</v>
      </c>
      <c r="BE178" s="145">
        <f>IF(N178="základní",J178,0)</f>
        <v>0</v>
      </c>
      <c r="BF178" s="145">
        <f>IF(N178="snížená",J178,0)</f>
        <v>0</v>
      </c>
      <c r="BG178" s="145">
        <f>IF(N178="zákl. přenesená",J178,0)</f>
        <v>0</v>
      </c>
      <c r="BH178" s="145">
        <f>IF(N178="sníž. přenesená",J178,0)</f>
        <v>0</v>
      </c>
      <c r="BI178" s="145">
        <f>IF(N178="nulová",J178,0)</f>
        <v>0</v>
      </c>
      <c r="BJ178" s="16" t="s">
        <v>88</v>
      </c>
      <c r="BK178" s="145">
        <f>ROUND(I178*H178,2)</f>
        <v>0</v>
      </c>
      <c r="BL178" s="16" t="s">
        <v>164</v>
      </c>
      <c r="BM178" s="144" t="s">
        <v>1949</v>
      </c>
    </row>
    <row r="179" spans="2:65" s="1" customFormat="1">
      <c r="B179" s="28"/>
      <c r="D179" s="150" t="s">
        <v>214</v>
      </c>
      <c r="F179" s="151" t="s">
        <v>1950</v>
      </c>
      <c r="L179" s="28"/>
      <c r="M179" s="152"/>
      <c r="T179" s="52"/>
      <c r="AT179" s="16" t="s">
        <v>214</v>
      </c>
      <c r="AU179" s="16" t="s">
        <v>88</v>
      </c>
    </row>
    <row r="180" spans="2:65" s="1" customFormat="1" ht="23.5" customHeight="1">
      <c r="B180" s="132"/>
      <c r="C180" s="133" t="s">
        <v>188</v>
      </c>
      <c r="D180" s="133" t="s">
        <v>160</v>
      </c>
      <c r="E180" s="134" t="s">
        <v>1951</v>
      </c>
      <c r="F180" s="135" t="s">
        <v>1952</v>
      </c>
      <c r="G180" s="136" t="s">
        <v>411</v>
      </c>
      <c r="H180" s="137">
        <v>60</v>
      </c>
      <c r="I180" s="901"/>
      <c r="J180" s="138">
        <f>ROUND(I180*H180,2)</f>
        <v>0</v>
      </c>
      <c r="K180" s="139"/>
      <c r="L180" s="28"/>
      <c r="M180" s="140" t="s">
        <v>1</v>
      </c>
      <c r="N180" s="141" t="s">
        <v>38</v>
      </c>
      <c r="O180" s="142">
        <v>0.378</v>
      </c>
      <c r="P180" s="142">
        <f>O180*H180</f>
        <v>22.68</v>
      </c>
      <c r="Q180" s="142">
        <v>0</v>
      </c>
      <c r="R180" s="142">
        <f>Q180*H180</f>
        <v>0</v>
      </c>
      <c r="S180" s="142">
        <v>0</v>
      </c>
      <c r="T180" s="143">
        <f>S180*H180</f>
        <v>0</v>
      </c>
      <c r="AR180" s="144" t="s">
        <v>164</v>
      </c>
      <c r="AT180" s="144" t="s">
        <v>160</v>
      </c>
      <c r="AU180" s="144" t="s">
        <v>88</v>
      </c>
      <c r="AY180" s="16" t="s">
        <v>157</v>
      </c>
      <c r="BE180" s="145">
        <f>IF(N180="základní",J180,0)</f>
        <v>0</v>
      </c>
      <c r="BF180" s="145">
        <f>IF(N180="snížená",J180,0)</f>
        <v>0</v>
      </c>
      <c r="BG180" s="145">
        <f>IF(N180="zákl. přenesená",J180,0)</f>
        <v>0</v>
      </c>
      <c r="BH180" s="145">
        <f>IF(N180="sníž. přenesená",J180,0)</f>
        <v>0</v>
      </c>
      <c r="BI180" s="145">
        <f>IF(N180="nulová",J180,0)</f>
        <v>0</v>
      </c>
      <c r="BJ180" s="16" t="s">
        <v>88</v>
      </c>
      <c r="BK180" s="145">
        <f>ROUND(I180*H180,2)</f>
        <v>0</v>
      </c>
      <c r="BL180" s="16" t="s">
        <v>164</v>
      </c>
      <c r="BM180" s="144" t="s">
        <v>1953</v>
      </c>
    </row>
    <row r="181" spans="2:65" s="1" customFormat="1">
      <c r="B181" s="28"/>
      <c r="D181" s="150" t="s">
        <v>214</v>
      </c>
      <c r="F181" s="151" t="s">
        <v>1954</v>
      </c>
      <c r="L181" s="28"/>
      <c r="M181" s="152"/>
      <c r="T181" s="52"/>
      <c r="AT181" s="16" t="s">
        <v>214</v>
      </c>
      <c r="AU181" s="16" t="s">
        <v>88</v>
      </c>
    </row>
    <row r="182" spans="2:65" s="1" customFormat="1" ht="23.5" customHeight="1">
      <c r="B182" s="132"/>
      <c r="C182" s="133" t="s">
        <v>419</v>
      </c>
      <c r="D182" s="133" t="s">
        <v>160</v>
      </c>
      <c r="E182" s="134" t="s">
        <v>1955</v>
      </c>
      <c r="F182" s="135" t="s">
        <v>1956</v>
      </c>
      <c r="G182" s="136" t="s">
        <v>411</v>
      </c>
      <c r="H182" s="137">
        <v>60</v>
      </c>
      <c r="I182" s="901"/>
      <c r="J182" s="138">
        <f>ROUND(I182*H182,2)</f>
        <v>0</v>
      </c>
      <c r="K182" s="139"/>
      <c r="L182" s="28"/>
      <c r="M182" s="140" t="s">
        <v>1</v>
      </c>
      <c r="N182" s="141" t="s">
        <v>38</v>
      </c>
      <c r="O182" s="142">
        <v>0.56699999999999995</v>
      </c>
      <c r="P182" s="142">
        <f>O182*H182</f>
        <v>34.019999999999996</v>
      </c>
      <c r="Q182" s="142">
        <v>0</v>
      </c>
      <c r="R182" s="142">
        <f>Q182*H182</f>
        <v>0</v>
      </c>
      <c r="S182" s="142">
        <v>0</v>
      </c>
      <c r="T182" s="143">
        <f>S182*H182</f>
        <v>0</v>
      </c>
      <c r="AR182" s="144" t="s">
        <v>164</v>
      </c>
      <c r="AT182" s="144" t="s">
        <v>160</v>
      </c>
      <c r="AU182" s="144" t="s">
        <v>88</v>
      </c>
      <c r="AY182" s="16" t="s">
        <v>157</v>
      </c>
      <c r="BE182" s="145">
        <f>IF(N182="základní",J182,0)</f>
        <v>0</v>
      </c>
      <c r="BF182" s="145">
        <f>IF(N182="snížená",J182,0)</f>
        <v>0</v>
      </c>
      <c r="BG182" s="145">
        <f>IF(N182="zákl. přenesená",J182,0)</f>
        <v>0</v>
      </c>
      <c r="BH182" s="145">
        <f>IF(N182="sníž. přenesená",J182,0)</f>
        <v>0</v>
      </c>
      <c r="BI182" s="145">
        <f>IF(N182="nulová",J182,0)</f>
        <v>0</v>
      </c>
      <c r="BJ182" s="16" t="s">
        <v>88</v>
      </c>
      <c r="BK182" s="145">
        <f>ROUND(I182*H182,2)</f>
        <v>0</v>
      </c>
      <c r="BL182" s="16" t="s">
        <v>164</v>
      </c>
      <c r="BM182" s="144" t="s">
        <v>1957</v>
      </c>
    </row>
    <row r="183" spans="2:65" s="1" customFormat="1">
      <c r="B183" s="28"/>
      <c r="D183" s="150" t="s">
        <v>214</v>
      </c>
      <c r="F183" s="151" t="s">
        <v>1958</v>
      </c>
      <c r="L183" s="28"/>
      <c r="M183" s="152"/>
      <c r="T183" s="52"/>
      <c r="AT183" s="16" t="s">
        <v>214</v>
      </c>
      <c r="AU183" s="16" t="s">
        <v>88</v>
      </c>
    </row>
    <row r="184" spans="2:65" s="1" customFormat="1" ht="31.9" customHeight="1">
      <c r="B184" s="132"/>
      <c r="C184" s="133" t="s">
        <v>193</v>
      </c>
      <c r="D184" s="133" t="s">
        <v>160</v>
      </c>
      <c r="E184" s="134" t="s">
        <v>1959</v>
      </c>
      <c r="F184" s="135" t="s">
        <v>1960</v>
      </c>
      <c r="G184" s="136" t="s">
        <v>306</v>
      </c>
      <c r="H184" s="137">
        <v>315.08</v>
      </c>
      <c r="I184" s="901"/>
      <c r="J184" s="138">
        <f>ROUND(I184*H184,2)</f>
        <v>0</v>
      </c>
      <c r="K184" s="139"/>
      <c r="L184" s="28"/>
      <c r="M184" s="140" t="s">
        <v>1</v>
      </c>
      <c r="N184" s="141" t="s">
        <v>38</v>
      </c>
      <c r="O184" s="142">
        <v>0.03</v>
      </c>
      <c r="P184" s="142">
        <f>O184*H184</f>
        <v>9.452399999999999</v>
      </c>
      <c r="Q184" s="142">
        <v>0</v>
      </c>
      <c r="R184" s="142">
        <f>Q184*H184</f>
        <v>0</v>
      </c>
      <c r="S184" s="142">
        <v>4.0000000000000001E-3</v>
      </c>
      <c r="T184" s="143">
        <f>S184*H184</f>
        <v>1.2603199999999999</v>
      </c>
      <c r="AR184" s="144" t="s">
        <v>164</v>
      </c>
      <c r="AT184" s="144" t="s">
        <v>160</v>
      </c>
      <c r="AU184" s="144" t="s">
        <v>88</v>
      </c>
      <c r="AY184" s="16" t="s">
        <v>157</v>
      </c>
      <c r="BE184" s="145">
        <f>IF(N184="základní",J184,0)</f>
        <v>0</v>
      </c>
      <c r="BF184" s="145">
        <f>IF(N184="snížená",J184,0)</f>
        <v>0</v>
      </c>
      <c r="BG184" s="145">
        <f>IF(N184="zákl. přenesená",J184,0)</f>
        <v>0</v>
      </c>
      <c r="BH184" s="145">
        <f>IF(N184="sníž. přenesená",J184,0)</f>
        <v>0</v>
      </c>
      <c r="BI184" s="145">
        <f>IF(N184="nulová",J184,0)</f>
        <v>0</v>
      </c>
      <c r="BJ184" s="16" t="s">
        <v>88</v>
      </c>
      <c r="BK184" s="145">
        <f>ROUND(I184*H184,2)</f>
        <v>0</v>
      </c>
      <c r="BL184" s="16" t="s">
        <v>164</v>
      </c>
      <c r="BM184" s="144" t="s">
        <v>1961</v>
      </c>
    </row>
    <row r="185" spans="2:65" s="1" customFormat="1">
      <c r="B185" s="28"/>
      <c r="D185" s="150" t="s">
        <v>214</v>
      </c>
      <c r="F185" s="151" t="s">
        <v>1962</v>
      </c>
      <c r="L185" s="28"/>
      <c r="M185" s="152"/>
      <c r="T185" s="52"/>
      <c r="AT185" s="16" t="s">
        <v>214</v>
      </c>
      <c r="AU185" s="16" t="s">
        <v>88</v>
      </c>
    </row>
    <row r="186" spans="2:65" s="13" customFormat="1">
      <c r="B186" s="159"/>
      <c r="D186" s="154" t="s">
        <v>259</v>
      </c>
      <c r="E186" s="160" t="s">
        <v>1</v>
      </c>
      <c r="F186" s="161" t="s">
        <v>1963</v>
      </c>
      <c r="H186" s="162">
        <v>362.18</v>
      </c>
      <c r="L186" s="159"/>
      <c r="M186" s="163"/>
      <c r="T186" s="164"/>
      <c r="AT186" s="160" t="s">
        <v>259</v>
      </c>
      <c r="AU186" s="160" t="s">
        <v>88</v>
      </c>
      <c r="AV186" s="13" t="s">
        <v>88</v>
      </c>
      <c r="AW186" s="13" t="s">
        <v>27</v>
      </c>
      <c r="AX186" s="13" t="s">
        <v>72</v>
      </c>
      <c r="AY186" s="160" t="s">
        <v>157</v>
      </c>
    </row>
    <row r="187" spans="2:65" s="13" customFormat="1">
      <c r="B187" s="159"/>
      <c r="D187" s="154" t="s">
        <v>259</v>
      </c>
      <c r="E187" s="160" t="s">
        <v>1</v>
      </c>
      <c r="F187" s="161" t="s">
        <v>1964</v>
      </c>
      <c r="H187" s="162">
        <v>-10.8</v>
      </c>
      <c r="L187" s="159"/>
      <c r="M187" s="163"/>
      <c r="T187" s="164"/>
      <c r="AT187" s="160" t="s">
        <v>259</v>
      </c>
      <c r="AU187" s="160" t="s">
        <v>88</v>
      </c>
      <c r="AV187" s="13" t="s">
        <v>88</v>
      </c>
      <c r="AW187" s="13" t="s">
        <v>27</v>
      </c>
      <c r="AX187" s="13" t="s">
        <v>72</v>
      </c>
      <c r="AY187" s="160" t="s">
        <v>157</v>
      </c>
    </row>
    <row r="188" spans="2:65" s="13" customFormat="1">
      <c r="B188" s="159"/>
      <c r="D188" s="154" t="s">
        <v>259</v>
      </c>
      <c r="E188" s="160" t="s">
        <v>1</v>
      </c>
      <c r="F188" s="161" t="s">
        <v>1965</v>
      </c>
      <c r="H188" s="162">
        <v>-6.9</v>
      </c>
      <c r="L188" s="159"/>
      <c r="M188" s="163"/>
      <c r="T188" s="164"/>
      <c r="AT188" s="160" t="s">
        <v>259</v>
      </c>
      <c r="AU188" s="160" t="s">
        <v>88</v>
      </c>
      <c r="AV188" s="13" t="s">
        <v>88</v>
      </c>
      <c r="AW188" s="13" t="s">
        <v>27</v>
      </c>
      <c r="AX188" s="13" t="s">
        <v>72</v>
      </c>
      <c r="AY188" s="160" t="s">
        <v>157</v>
      </c>
    </row>
    <row r="189" spans="2:65" s="13" customFormat="1">
      <c r="B189" s="159"/>
      <c r="D189" s="154" t="s">
        <v>259</v>
      </c>
      <c r="E189" s="160" t="s">
        <v>1</v>
      </c>
      <c r="F189" s="161" t="s">
        <v>1966</v>
      </c>
      <c r="H189" s="162">
        <v>-29.4</v>
      </c>
      <c r="L189" s="159"/>
      <c r="M189" s="163"/>
      <c r="T189" s="164"/>
      <c r="AT189" s="160" t="s">
        <v>259</v>
      </c>
      <c r="AU189" s="160" t="s">
        <v>88</v>
      </c>
      <c r="AV189" s="13" t="s">
        <v>88</v>
      </c>
      <c r="AW189" s="13" t="s">
        <v>27</v>
      </c>
      <c r="AX189" s="13" t="s">
        <v>72</v>
      </c>
      <c r="AY189" s="160" t="s">
        <v>157</v>
      </c>
    </row>
    <row r="190" spans="2:65" s="14" customFormat="1">
      <c r="B190" s="165"/>
      <c r="D190" s="154" t="s">
        <v>259</v>
      </c>
      <c r="E190" s="166" t="s">
        <v>1</v>
      </c>
      <c r="F190" s="167" t="s">
        <v>265</v>
      </c>
      <c r="H190" s="168">
        <v>315.08000000000004</v>
      </c>
      <c r="L190" s="165"/>
      <c r="M190" s="169"/>
      <c r="T190" s="170"/>
      <c r="AT190" s="166" t="s">
        <v>259</v>
      </c>
      <c r="AU190" s="166" t="s">
        <v>88</v>
      </c>
      <c r="AV190" s="14" t="s">
        <v>164</v>
      </c>
      <c r="AW190" s="14" t="s">
        <v>27</v>
      </c>
      <c r="AX190" s="14" t="s">
        <v>80</v>
      </c>
      <c r="AY190" s="166" t="s">
        <v>157</v>
      </c>
    </row>
    <row r="191" spans="2:65" s="11" customFormat="1" ht="22.9" customHeight="1">
      <c r="B191" s="121"/>
      <c r="D191" s="122" t="s">
        <v>71</v>
      </c>
      <c r="E191" s="130" t="s">
        <v>272</v>
      </c>
      <c r="F191" s="130" t="s">
        <v>273</v>
      </c>
      <c r="J191" s="131">
        <f>BK191</f>
        <v>0</v>
      </c>
      <c r="L191" s="121"/>
      <c r="M191" s="125"/>
      <c r="P191" s="126">
        <f>SUM(P192:P200)</f>
        <v>91.220207000000002</v>
      </c>
      <c r="R191" s="126">
        <f>SUM(R192:R200)</f>
        <v>0</v>
      </c>
      <c r="T191" s="127">
        <f>SUM(T192:T200)</f>
        <v>0</v>
      </c>
      <c r="AR191" s="122" t="s">
        <v>80</v>
      </c>
      <c r="AT191" s="128" t="s">
        <v>71</v>
      </c>
      <c r="AU191" s="128" t="s">
        <v>80</v>
      </c>
      <c r="AY191" s="122" t="s">
        <v>157</v>
      </c>
      <c r="BK191" s="129">
        <f>SUM(BK192:BK200)</f>
        <v>0</v>
      </c>
    </row>
    <row r="192" spans="2:65" s="1" customFormat="1" ht="23.5" customHeight="1">
      <c r="B192" s="132"/>
      <c r="C192" s="133" t="s">
        <v>429</v>
      </c>
      <c r="D192" s="133" t="s">
        <v>160</v>
      </c>
      <c r="E192" s="134" t="s">
        <v>1967</v>
      </c>
      <c r="F192" s="135" t="s">
        <v>1968</v>
      </c>
      <c r="G192" s="136" t="s">
        <v>276</v>
      </c>
      <c r="H192" s="137">
        <v>35.261000000000003</v>
      </c>
      <c r="I192" s="901"/>
      <c r="J192" s="138">
        <f>ROUND(I192*H192,2)</f>
        <v>0</v>
      </c>
      <c r="K192" s="139"/>
      <c r="L192" s="28"/>
      <c r="M192" s="140" t="s">
        <v>1</v>
      </c>
      <c r="N192" s="141" t="s">
        <v>38</v>
      </c>
      <c r="O192" s="142">
        <v>2.42</v>
      </c>
      <c r="P192" s="142">
        <f>O192*H192</f>
        <v>85.331620000000001</v>
      </c>
      <c r="Q192" s="142">
        <v>0</v>
      </c>
      <c r="R192" s="142">
        <f>Q192*H192</f>
        <v>0</v>
      </c>
      <c r="S192" s="142">
        <v>0</v>
      </c>
      <c r="T192" s="143">
        <f>S192*H192</f>
        <v>0</v>
      </c>
      <c r="AR192" s="144" t="s">
        <v>164</v>
      </c>
      <c r="AT192" s="144" t="s">
        <v>160</v>
      </c>
      <c r="AU192" s="144" t="s">
        <v>88</v>
      </c>
      <c r="AY192" s="16" t="s">
        <v>157</v>
      </c>
      <c r="BE192" s="145">
        <f>IF(N192="základní",J192,0)</f>
        <v>0</v>
      </c>
      <c r="BF192" s="145">
        <f>IF(N192="snížená",J192,0)</f>
        <v>0</v>
      </c>
      <c r="BG192" s="145">
        <f>IF(N192="zákl. přenesená",J192,0)</f>
        <v>0</v>
      </c>
      <c r="BH192" s="145">
        <f>IF(N192="sníž. přenesená",J192,0)</f>
        <v>0</v>
      </c>
      <c r="BI192" s="145">
        <f>IF(N192="nulová",J192,0)</f>
        <v>0</v>
      </c>
      <c r="BJ192" s="16" t="s">
        <v>88</v>
      </c>
      <c r="BK192" s="145">
        <f>ROUND(I192*H192,2)</f>
        <v>0</v>
      </c>
      <c r="BL192" s="16" t="s">
        <v>164</v>
      </c>
      <c r="BM192" s="144" t="s">
        <v>1969</v>
      </c>
    </row>
    <row r="193" spans="2:65" s="1" customFormat="1">
      <c r="B193" s="28"/>
      <c r="D193" s="150" t="s">
        <v>214</v>
      </c>
      <c r="F193" s="151" t="s">
        <v>1970</v>
      </c>
      <c r="L193" s="28"/>
      <c r="M193" s="152"/>
      <c r="T193" s="52"/>
      <c r="AT193" s="16" t="s">
        <v>214</v>
      </c>
      <c r="AU193" s="16" t="s">
        <v>88</v>
      </c>
    </row>
    <row r="194" spans="2:65" s="1" customFormat="1" ht="23.5" customHeight="1">
      <c r="B194" s="132"/>
      <c r="C194" s="133" t="s">
        <v>196</v>
      </c>
      <c r="D194" s="133" t="s">
        <v>160</v>
      </c>
      <c r="E194" s="134" t="s">
        <v>420</v>
      </c>
      <c r="F194" s="135" t="s">
        <v>421</v>
      </c>
      <c r="G194" s="136" t="s">
        <v>276</v>
      </c>
      <c r="H194" s="137">
        <v>35.261000000000003</v>
      </c>
      <c r="I194" s="901"/>
      <c r="J194" s="138">
        <f>ROUND(I194*H194,2)</f>
        <v>0</v>
      </c>
      <c r="K194" s="139"/>
      <c r="L194" s="28"/>
      <c r="M194" s="140" t="s">
        <v>1</v>
      </c>
      <c r="N194" s="141" t="s">
        <v>38</v>
      </c>
      <c r="O194" s="142">
        <v>0.125</v>
      </c>
      <c r="P194" s="142">
        <f>O194*H194</f>
        <v>4.4076250000000003</v>
      </c>
      <c r="Q194" s="142">
        <v>0</v>
      </c>
      <c r="R194" s="142">
        <f>Q194*H194</f>
        <v>0</v>
      </c>
      <c r="S194" s="142">
        <v>0</v>
      </c>
      <c r="T194" s="143">
        <f>S194*H194</f>
        <v>0</v>
      </c>
      <c r="AR194" s="144" t="s">
        <v>164</v>
      </c>
      <c r="AT194" s="144" t="s">
        <v>160</v>
      </c>
      <c r="AU194" s="144" t="s">
        <v>88</v>
      </c>
      <c r="AY194" s="16" t="s">
        <v>157</v>
      </c>
      <c r="BE194" s="145">
        <f>IF(N194="základní",J194,0)</f>
        <v>0</v>
      </c>
      <c r="BF194" s="145">
        <f>IF(N194="snížená",J194,0)</f>
        <v>0</v>
      </c>
      <c r="BG194" s="145">
        <f>IF(N194="zákl. přenesená",J194,0)</f>
        <v>0</v>
      </c>
      <c r="BH194" s="145">
        <f>IF(N194="sníž. přenesená",J194,0)</f>
        <v>0</v>
      </c>
      <c r="BI194" s="145">
        <f>IF(N194="nulová",J194,0)</f>
        <v>0</v>
      </c>
      <c r="BJ194" s="16" t="s">
        <v>88</v>
      </c>
      <c r="BK194" s="145">
        <f>ROUND(I194*H194,2)</f>
        <v>0</v>
      </c>
      <c r="BL194" s="16" t="s">
        <v>164</v>
      </c>
      <c r="BM194" s="144" t="s">
        <v>1971</v>
      </c>
    </row>
    <row r="195" spans="2:65" s="1" customFormat="1">
      <c r="B195" s="28"/>
      <c r="D195" s="150" t="s">
        <v>214</v>
      </c>
      <c r="F195" s="151" t="s">
        <v>423</v>
      </c>
      <c r="L195" s="28"/>
      <c r="M195" s="152"/>
      <c r="T195" s="52"/>
      <c r="AT195" s="16" t="s">
        <v>214</v>
      </c>
      <c r="AU195" s="16" t="s">
        <v>88</v>
      </c>
    </row>
    <row r="196" spans="2:65" s="1" customFormat="1" ht="23.5" customHeight="1">
      <c r="B196" s="132"/>
      <c r="C196" s="133" t="s">
        <v>7</v>
      </c>
      <c r="D196" s="133" t="s">
        <v>160</v>
      </c>
      <c r="E196" s="134" t="s">
        <v>424</v>
      </c>
      <c r="F196" s="135" t="s">
        <v>425</v>
      </c>
      <c r="G196" s="136" t="s">
        <v>276</v>
      </c>
      <c r="H196" s="137">
        <v>246.827</v>
      </c>
      <c r="I196" s="901"/>
      <c r="J196" s="138">
        <f>ROUND(I196*H196,2)</f>
        <v>0</v>
      </c>
      <c r="K196" s="139"/>
      <c r="L196" s="28"/>
      <c r="M196" s="140" t="s">
        <v>1</v>
      </c>
      <c r="N196" s="141" t="s">
        <v>38</v>
      </c>
      <c r="O196" s="142">
        <v>6.0000000000000001E-3</v>
      </c>
      <c r="P196" s="142">
        <f>O196*H196</f>
        <v>1.4809620000000001</v>
      </c>
      <c r="Q196" s="142">
        <v>0</v>
      </c>
      <c r="R196" s="142">
        <f>Q196*H196</f>
        <v>0</v>
      </c>
      <c r="S196" s="142">
        <v>0</v>
      </c>
      <c r="T196" s="143">
        <f>S196*H196</f>
        <v>0</v>
      </c>
      <c r="AR196" s="144" t="s">
        <v>164</v>
      </c>
      <c r="AT196" s="144" t="s">
        <v>160</v>
      </c>
      <c r="AU196" s="144" t="s">
        <v>88</v>
      </c>
      <c r="AY196" s="16" t="s">
        <v>157</v>
      </c>
      <c r="BE196" s="145">
        <f>IF(N196="základní",J196,0)</f>
        <v>0</v>
      </c>
      <c r="BF196" s="145">
        <f>IF(N196="snížená",J196,0)</f>
        <v>0</v>
      </c>
      <c r="BG196" s="145">
        <f>IF(N196="zákl. přenesená",J196,0)</f>
        <v>0</v>
      </c>
      <c r="BH196" s="145">
        <f>IF(N196="sníž. přenesená",J196,0)</f>
        <v>0</v>
      </c>
      <c r="BI196" s="145">
        <f>IF(N196="nulová",J196,0)</f>
        <v>0</v>
      </c>
      <c r="BJ196" s="16" t="s">
        <v>88</v>
      </c>
      <c r="BK196" s="145">
        <f>ROUND(I196*H196,2)</f>
        <v>0</v>
      </c>
      <c r="BL196" s="16" t="s">
        <v>164</v>
      </c>
      <c r="BM196" s="144" t="s">
        <v>1972</v>
      </c>
    </row>
    <row r="197" spans="2:65" s="1" customFormat="1">
      <c r="B197" s="28"/>
      <c r="D197" s="150" t="s">
        <v>214</v>
      </c>
      <c r="F197" s="151" t="s">
        <v>427</v>
      </c>
      <c r="L197" s="28"/>
      <c r="M197" s="152"/>
      <c r="T197" s="52"/>
      <c r="AT197" s="16" t="s">
        <v>214</v>
      </c>
      <c r="AU197" s="16" t="s">
        <v>88</v>
      </c>
    </row>
    <row r="198" spans="2:65" s="13" customFormat="1">
      <c r="B198" s="159"/>
      <c r="D198" s="154" t="s">
        <v>259</v>
      </c>
      <c r="F198" s="161" t="s">
        <v>1973</v>
      </c>
      <c r="H198" s="162">
        <v>246.827</v>
      </c>
      <c r="L198" s="159"/>
      <c r="M198" s="163"/>
      <c r="T198" s="164"/>
      <c r="AT198" s="160" t="s">
        <v>259</v>
      </c>
      <c r="AU198" s="160" t="s">
        <v>88</v>
      </c>
      <c r="AV198" s="13" t="s">
        <v>88</v>
      </c>
      <c r="AW198" s="13" t="s">
        <v>3</v>
      </c>
      <c r="AX198" s="13" t="s">
        <v>80</v>
      </c>
      <c r="AY198" s="160" t="s">
        <v>157</v>
      </c>
    </row>
    <row r="199" spans="2:65" s="1" customFormat="1" ht="36.75" customHeight="1">
      <c r="B199" s="132"/>
      <c r="C199" s="133" t="s">
        <v>201</v>
      </c>
      <c r="D199" s="133" t="s">
        <v>160</v>
      </c>
      <c r="E199" s="134" t="s">
        <v>288</v>
      </c>
      <c r="F199" s="135" t="s">
        <v>289</v>
      </c>
      <c r="G199" s="136" t="s">
        <v>276</v>
      </c>
      <c r="H199" s="137">
        <v>35.261000000000003</v>
      </c>
      <c r="I199" s="901"/>
      <c r="J199" s="138">
        <f>ROUND(I199*H199,2)</f>
        <v>0</v>
      </c>
      <c r="K199" s="139"/>
      <c r="L199" s="28"/>
      <c r="M199" s="140" t="s">
        <v>1</v>
      </c>
      <c r="N199" s="141" t="s">
        <v>38</v>
      </c>
      <c r="O199" s="142">
        <v>0</v>
      </c>
      <c r="P199" s="142">
        <f>O199*H199</f>
        <v>0</v>
      </c>
      <c r="Q199" s="142">
        <v>0</v>
      </c>
      <c r="R199" s="142">
        <f>Q199*H199</f>
        <v>0</v>
      </c>
      <c r="S199" s="142">
        <v>0</v>
      </c>
      <c r="T199" s="143">
        <f>S199*H199</f>
        <v>0</v>
      </c>
      <c r="AR199" s="144" t="s">
        <v>164</v>
      </c>
      <c r="AT199" s="144" t="s">
        <v>160</v>
      </c>
      <c r="AU199" s="144" t="s">
        <v>88</v>
      </c>
      <c r="AY199" s="16" t="s">
        <v>157</v>
      </c>
      <c r="BE199" s="145">
        <f>IF(N199="základní",J199,0)</f>
        <v>0</v>
      </c>
      <c r="BF199" s="145">
        <f>IF(N199="snížená",J199,0)</f>
        <v>0</v>
      </c>
      <c r="BG199" s="145">
        <f>IF(N199="zákl. přenesená",J199,0)</f>
        <v>0</v>
      </c>
      <c r="BH199" s="145">
        <f>IF(N199="sníž. přenesená",J199,0)</f>
        <v>0</v>
      </c>
      <c r="BI199" s="145">
        <f>IF(N199="nulová",J199,0)</f>
        <v>0</v>
      </c>
      <c r="BJ199" s="16" t="s">
        <v>88</v>
      </c>
      <c r="BK199" s="145">
        <f>ROUND(I199*H199,2)</f>
        <v>0</v>
      </c>
      <c r="BL199" s="16" t="s">
        <v>164</v>
      </c>
      <c r="BM199" s="144" t="s">
        <v>1974</v>
      </c>
    </row>
    <row r="200" spans="2:65" s="1" customFormat="1">
      <c r="B200" s="28"/>
      <c r="D200" s="150" t="s">
        <v>214</v>
      </c>
      <c r="F200" s="151" t="s">
        <v>291</v>
      </c>
      <c r="L200" s="28"/>
      <c r="M200" s="152"/>
      <c r="T200" s="52"/>
      <c r="AT200" s="16" t="s">
        <v>214</v>
      </c>
      <c r="AU200" s="16" t="s">
        <v>88</v>
      </c>
    </row>
    <row r="201" spans="2:65" s="11" customFormat="1" ht="22.9" customHeight="1">
      <c r="B201" s="121"/>
      <c r="D201" s="122" t="s">
        <v>71</v>
      </c>
      <c r="E201" s="130" t="s">
        <v>431</v>
      </c>
      <c r="F201" s="130" t="s">
        <v>432</v>
      </c>
      <c r="J201" s="131">
        <f>BK201</f>
        <v>0</v>
      </c>
      <c r="L201" s="121"/>
      <c r="M201" s="125"/>
      <c r="P201" s="126">
        <f>SUM(P202:P203)</f>
        <v>1.8147200000000001</v>
      </c>
      <c r="R201" s="126">
        <f>SUM(R202:R203)</f>
        <v>0</v>
      </c>
      <c r="T201" s="127">
        <f>SUM(T202:T203)</f>
        <v>0</v>
      </c>
      <c r="AR201" s="122" t="s">
        <v>80</v>
      </c>
      <c r="AT201" s="128" t="s">
        <v>71</v>
      </c>
      <c r="AU201" s="128" t="s">
        <v>80</v>
      </c>
      <c r="AY201" s="122" t="s">
        <v>157</v>
      </c>
      <c r="BK201" s="129">
        <f>SUM(BK202:BK203)</f>
        <v>0</v>
      </c>
    </row>
    <row r="202" spans="2:65" s="1" customFormat="1" ht="21" customHeight="1">
      <c r="B202" s="132"/>
      <c r="C202" s="133" t="s">
        <v>456</v>
      </c>
      <c r="D202" s="133" t="s">
        <v>160</v>
      </c>
      <c r="E202" s="134" t="s">
        <v>1975</v>
      </c>
      <c r="F202" s="135" t="s">
        <v>1976</v>
      </c>
      <c r="G202" s="136" t="s">
        <v>276</v>
      </c>
      <c r="H202" s="137">
        <v>0.42799999999999999</v>
      </c>
      <c r="I202" s="901"/>
      <c r="J202" s="138">
        <f>ROUND(I202*H202,2)</f>
        <v>0</v>
      </c>
      <c r="K202" s="139"/>
      <c r="L202" s="28"/>
      <c r="M202" s="140" t="s">
        <v>1</v>
      </c>
      <c r="N202" s="141" t="s">
        <v>38</v>
      </c>
      <c r="O202" s="142">
        <v>4.24</v>
      </c>
      <c r="P202" s="142">
        <f>O202*H202</f>
        <v>1.8147200000000001</v>
      </c>
      <c r="Q202" s="142">
        <v>0</v>
      </c>
      <c r="R202" s="142">
        <f>Q202*H202</f>
        <v>0</v>
      </c>
      <c r="S202" s="142">
        <v>0</v>
      </c>
      <c r="T202" s="143">
        <f>S202*H202</f>
        <v>0</v>
      </c>
      <c r="AR202" s="144" t="s">
        <v>164</v>
      </c>
      <c r="AT202" s="144" t="s">
        <v>160</v>
      </c>
      <c r="AU202" s="144" t="s">
        <v>88</v>
      </c>
      <c r="AY202" s="16" t="s">
        <v>157</v>
      </c>
      <c r="BE202" s="145">
        <f>IF(N202="základní",J202,0)</f>
        <v>0</v>
      </c>
      <c r="BF202" s="145">
        <f>IF(N202="snížená",J202,0)</f>
        <v>0</v>
      </c>
      <c r="BG202" s="145">
        <f>IF(N202="zákl. přenesená",J202,0)</f>
        <v>0</v>
      </c>
      <c r="BH202" s="145">
        <f>IF(N202="sníž. přenesená",J202,0)</f>
        <v>0</v>
      </c>
      <c r="BI202" s="145">
        <f>IF(N202="nulová",J202,0)</f>
        <v>0</v>
      </c>
      <c r="BJ202" s="16" t="s">
        <v>88</v>
      </c>
      <c r="BK202" s="145">
        <f>ROUND(I202*H202,2)</f>
        <v>0</v>
      </c>
      <c r="BL202" s="16" t="s">
        <v>164</v>
      </c>
      <c r="BM202" s="144" t="s">
        <v>1977</v>
      </c>
    </row>
    <row r="203" spans="2:65" s="1" customFormat="1">
      <c r="B203" s="28"/>
      <c r="D203" s="150" t="s">
        <v>214</v>
      </c>
      <c r="F203" s="151" t="s">
        <v>1978</v>
      </c>
      <c r="L203" s="28"/>
      <c r="M203" s="152"/>
      <c r="T203" s="52"/>
      <c r="AT203" s="16" t="s">
        <v>214</v>
      </c>
      <c r="AU203" s="16" t="s">
        <v>88</v>
      </c>
    </row>
    <row r="204" spans="2:65" s="11" customFormat="1" ht="25.9" customHeight="1">
      <c r="B204" s="121"/>
      <c r="D204" s="122" t="s">
        <v>71</v>
      </c>
      <c r="E204" s="123" t="s">
        <v>437</v>
      </c>
      <c r="F204" s="123" t="s">
        <v>438</v>
      </c>
      <c r="J204" s="124">
        <f>BK204</f>
        <v>0</v>
      </c>
      <c r="L204" s="121"/>
      <c r="M204" s="125"/>
      <c r="P204" s="126">
        <f>P205+P209+P214+P225</f>
        <v>64.964600000000004</v>
      </c>
      <c r="R204" s="126">
        <f>R205+R209+R214+R225</f>
        <v>0</v>
      </c>
      <c r="T204" s="127">
        <f>T205+T209+T214+T225</f>
        <v>2.4819800000000001</v>
      </c>
      <c r="AR204" s="122" t="s">
        <v>88</v>
      </c>
      <c r="AT204" s="128" t="s">
        <v>71</v>
      </c>
      <c r="AU204" s="128" t="s">
        <v>72</v>
      </c>
      <c r="AY204" s="122" t="s">
        <v>157</v>
      </c>
      <c r="BK204" s="129">
        <f>BK205+BK209+BK214+BK225</f>
        <v>0</v>
      </c>
    </row>
    <row r="205" spans="2:65" s="11" customFormat="1" ht="22.9" customHeight="1">
      <c r="B205" s="121"/>
      <c r="D205" s="122" t="s">
        <v>71</v>
      </c>
      <c r="E205" s="130" t="s">
        <v>1420</v>
      </c>
      <c r="F205" s="130" t="s">
        <v>1421</v>
      </c>
      <c r="J205" s="131">
        <f>BK205</f>
        <v>0</v>
      </c>
      <c r="L205" s="121"/>
      <c r="M205" s="125"/>
      <c r="P205" s="126">
        <f>SUM(P206:P208)</f>
        <v>14.719999999999999</v>
      </c>
      <c r="R205" s="126">
        <f>SUM(R206:R208)</f>
        <v>0</v>
      </c>
      <c r="T205" s="127">
        <f>SUM(T206:T208)</f>
        <v>0.56000000000000005</v>
      </c>
      <c r="AR205" s="122" t="s">
        <v>88</v>
      </c>
      <c r="AT205" s="128" t="s">
        <v>71</v>
      </c>
      <c r="AU205" s="128" t="s">
        <v>80</v>
      </c>
      <c r="AY205" s="122" t="s">
        <v>157</v>
      </c>
      <c r="BK205" s="129">
        <f>SUM(BK206:BK208)</f>
        <v>0</v>
      </c>
    </row>
    <row r="206" spans="2:65" s="1" customFormat="1" ht="23.5" customHeight="1">
      <c r="B206" s="132"/>
      <c r="C206" s="133" t="s">
        <v>465</v>
      </c>
      <c r="D206" s="133" t="s">
        <v>160</v>
      </c>
      <c r="E206" s="134" t="s">
        <v>1979</v>
      </c>
      <c r="F206" s="135" t="s">
        <v>1980</v>
      </c>
      <c r="G206" s="136" t="s">
        <v>306</v>
      </c>
      <c r="H206" s="137">
        <v>40</v>
      </c>
      <c r="I206" s="901"/>
      <c r="J206" s="138">
        <f>ROUND(I206*H206,2)</f>
        <v>0</v>
      </c>
      <c r="K206" s="139"/>
      <c r="L206" s="28"/>
      <c r="M206" s="140" t="s">
        <v>1</v>
      </c>
      <c r="N206" s="141" t="s">
        <v>38</v>
      </c>
      <c r="O206" s="142">
        <v>0.36799999999999999</v>
      </c>
      <c r="P206" s="142">
        <f>O206*H206</f>
        <v>14.719999999999999</v>
      </c>
      <c r="Q206" s="142">
        <v>0</v>
      </c>
      <c r="R206" s="142">
        <f>Q206*H206</f>
        <v>0</v>
      </c>
      <c r="S206" s="142">
        <v>1.4E-2</v>
      </c>
      <c r="T206" s="143">
        <f>S206*H206</f>
        <v>0.56000000000000005</v>
      </c>
      <c r="AR206" s="144" t="s">
        <v>188</v>
      </c>
      <c r="AT206" s="144" t="s">
        <v>160</v>
      </c>
      <c r="AU206" s="144" t="s">
        <v>88</v>
      </c>
      <c r="AY206" s="16" t="s">
        <v>157</v>
      </c>
      <c r="BE206" s="145">
        <f>IF(N206="základní",J206,0)</f>
        <v>0</v>
      </c>
      <c r="BF206" s="145">
        <f>IF(N206="snížená",J206,0)</f>
        <v>0</v>
      </c>
      <c r="BG206" s="145">
        <f>IF(N206="zákl. přenesená",J206,0)</f>
        <v>0</v>
      </c>
      <c r="BH206" s="145">
        <f>IF(N206="sníž. přenesená",J206,0)</f>
        <v>0</v>
      </c>
      <c r="BI206" s="145">
        <f>IF(N206="nulová",J206,0)</f>
        <v>0</v>
      </c>
      <c r="BJ206" s="16" t="s">
        <v>88</v>
      </c>
      <c r="BK206" s="145">
        <f>ROUND(I206*H206,2)</f>
        <v>0</v>
      </c>
      <c r="BL206" s="16" t="s">
        <v>188</v>
      </c>
      <c r="BM206" s="144" t="s">
        <v>1981</v>
      </c>
    </row>
    <row r="207" spans="2:65" s="1" customFormat="1">
      <c r="B207" s="28"/>
      <c r="D207" s="150" t="s">
        <v>214</v>
      </c>
      <c r="F207" s="151" t="s">
        <v>1982</v>
      </c>
      <c r="L207" s="28"/>
      <c r="M207" s="152"/>
      <c r="T207" s="52"/>
      <c r="AT207" s="16" t="s">
        <v>214</v>
      </c>
      <c r="AU207" s="16" t="s">
        <v>88</v>
      </c>
    </row>
    <row r="208" spans="2:65" s="13" customFormat="1">
      <c r="B208" s="159"/>
      <c r="D208" s="154" t="s">
        <v>259</v>
      </c>
      <c r="E208" s="160" t="s">
        <v>1</v>
      </c>
      <c r="F208" s="161" t="s">
        <v>1983</v>
      </c>
      <c r="H208" s="162">
        <v>40</v>
      </c>
      <c r="L208" s="159"/>
      <c r="M208" s="163"/>
      <c r="T208" s="164"/>
      <c r="AT208" s="160" t="s">
        <v>259</v>
      </c>
      <c r="AU208" s="160" t="s">
        <v>88</v>
      </c>
      <c r="AV208" s="13" t="s">
        <v>88</v>
      </c>
      <c r="AW208" s="13" t="s">
        <v>27</v>
      </c>
      <c r="AX208" s="13" t="s">
        <v>80</v>
      </c>
      <c r="AY208" s="160" t="s">
        <v>157</v>
      </c>
    </row>
    <row r="209" spans="2:65" s="11" customFormat="1" ht="22.9" customHeight="1">
      <c r="B209" s="121"/>
      <c r="D209" s="122" t="s">
        <v>71</v>
      </c>
      <c r="E209" s="130" t="s">
        <v>506</v>
      </c>
      <c r="F209" s="130" t="s">
        <v>507</v>
      </c>
      <c r="J209" s="131">
        <f>BK209</f>
        <v>0</v>
      </c>
      <c r="L209" s="121"/>
      <c r="M209" s="125"/>
      <c r="P209" s="126">
        <f>SUM(P210:P213)</f>
        <v>2.7246000000000001</v>
      </c>
      <c r="R209" s="126">
        <f>SUM(R210:R213)</f>
        <v>0</v>
      </c>
      <c r="T209" s="127">
        <f>SUM(T210:T213)</f>
        <v>0.40242</v>
      </c>
      <c r="AR209" s="122" t="s">
        <v>88</v>
      </c>
      <c r="AT209" s="128" t="s">
        <v>71</v>
      </c>
      <c r="AU209" s="128" t="s">
        <v>80</v>
      </c>
      <c r="AY209" s="122" t="s">
        <v>157</v>
      </c>
      <c r="BK209" s="129">
        <f>SUM(BK210:BK213)</f>
        <v>0</v>
      </c>
    </row>
    <row r="210" spans="2:65" s="1" customFormat="1" ht="16.399999999999999" customHeight="1">
      <c r="B210" s="132"/>
      <c r="C210" s="133" t="s">
        <v>470</v>
      </c>
      <c r="D210" s="133" t="s">
        <v>160</v>
      </c>
      <c r="E210" s="134" t="s">
        <v>509</v>
      </c>
      <c r="F210" s="135" t="s">
        <v>510</v>
      </c>
      <c r="G210" s="136" t="s">
        <v>306</v>
      </c>
      <c r="H210" s="137">
        <v>11.4</v>
      </c>
      <c r="I210" s="901"/>
      <c r="J210" s="138">
        <f>ROUND(I210*H210,2)</f>
        <v>0</v>
      </c>
      <c r="K210" s="139"/>
      <c r="L210" s="28"/>
      <c r="M210" s="140" t="s">
        <v>1</v>
      </c>
      <c r="N210" s="141" t="s">
        <v>38</v>
      </c>
      <c r="O210" s="142">
        <v>0.23899999999999999</v>
      </c>
      <c r="P210" s="142">
        <f>O210*H210</f>
        <v>2.7246000000000001</v>
      </c>
      <c r="Q210" s="142">
        <v>0</v>
      </c>
      <c r="R210" s="142">
        <f>Q210*H210</f>
        <v>0</v>
      </c>
      <c r="S210" s="142">
        <v>3.5299999999999998E-2</v>
      </c>
      <c r="T210" s="143">
        <f>S210*H210</f>
        <v>0.40242</v>
      </c>
      <c r="AR210" s="144" t="s">
        <v>188</v>
      </c>
      <c r="AT210" s="144" t="s">
        <v>160</v>
      </c>
      <c r="AU210" s="144" t="s">
        <v>88</v>
      </c>
      <c r="AY210" s="16" t="s">
        <v>157</v>
      </c>
      <c r="BE210" s="145">
        <f>IF(N210="základní",J210,0)</f>
        <v>0</v>
      </c>
      <c r="BF210" s="145">
        <f>IF(N210="snížená",J210,0)</f>
        <v>0</v>
      </c>
      <c r="BG210" s="145">
        <f>IF(N210="zákl. přenesená",J210,0)</f>
        <v>0</v>
      </c>
      <c r="BH210" s="145">
        <f>IF(N210="sníž. přenesená",J210,0)</f>
        <v>0</v>
      </c>
      <c r="BI210" s="145">
        <f>IF(N210="nulová",J210,0)</f>
        <v>0</v>
      </c>
      <c r="BJ210" s="16" t="s">
        <v>88</v>
      </c>
      <c r="BK210" s="145">
        <f>ROUND(I210*H210,2)</f>
        <v>0</v>
      </c>
      <c r="BL210" s="16" t="s">
        <v>188</v>
      </c>
      <c r="BM210" s="144" t="s">
        <v>1984</v>
      </c>
    </row>
    <row r="211" spans="2:65" s="1" customFormat="1">
      <c r="B211" s="28"/>
      <c r="D211" s="150" t="s">
        <v>214</v>
      </c>
      <c r="F211" s="151" t="s">
        <v>512</v>
      </c>
      <c r="L211" s="28"/>
      <c r="M211" s="152"/>
      <c r="T211" s="52"/>
      <c r="AT211" s="16" t="s">
        <v>214</v>
      </c>
      <c r="AU211" s="16" t="s">
        <v>88</v>
      </c>
    </row>
    <row r="212" spans="2:65" s="13" customFormat="1">
      <c r="B212" s="159"/>
      <c r="D212" s="154" t="s">
        <v>259</v>
      </c>
      <c r="E212" s="160" t="s">
        <v>1</v>
      </c>
      <c r="F212" s="161" t="s">
        <v>1985</v>
      </c>
      <c r="H212" s="162">
        <v>11.4</v>
      </c>
      <c r="L212" s="159"/>
      <c r="M212" s="163"/>
      <c r="T212" s="164"/>
      <c r="AT212" s="160" t="s">
        <v>259</v>
      </c>
      <c r="AU212" s="160" t="s">
        <v>88</v>
      </c>
      <c r="AV212" s="13" t="s">
        <v>88</v>
      </c>
      <c r="AW212" s="13" t="s">
        <v>27</v>
      </c>
      <c r="AX212" s="13" t="s">
        <v>72</v>
      </c>
      <c r="AY212" s="160" t="s">
        <v>157</v>
      </c>
    </row>
    <row r="213" spans="2:65" s="14" customFormat="1">
      <c r="B213" s="165"/>
      <c r="D213" s="154" t="s">
        <v>259</v>
      </c>
      <c r="E213" s="166" t="s">
        <v>1</v>
      </c>
      <c r="F213" s="167" t="s">
        <v>265</v>
      </c>
      <c r="H213" s="168">
        <v>11.4</v>
      </c>
      <c r="L213" s="165"/>
      <c r="M213" s="169"/>
      <c r="T213" s="170"/>
      <c r="AT213" s="166" t="s">
        <v>259</v>
      </c>
      <c r="AU213" s="166" t="s">
        <v>88</v>
      </c>
      <c r="AV213" s="14" t="s">
        <v>164</v>
      </c>
      <c r="AW213" s="14" t="s">
        <v>27</v>
      </c>
      <c r="AX213" s="14" t="s">
        <v>80</v>
      </c>
      <c r="AY213" s="166" t="s">
        <v>157</v>
      </c>
    </row>
    <row r="214" spans="2:65" s="11" customFormat="1" ht="22.9" customHeight="1">
      <c r="B214" s="121"/>
      <c r="D214" s="122" t="s">
        <v>71</v>
      </c>
      <c r="E214" s="130" t="s">
        <v>1768</v>
      </c>
      <c r="F214" s="130" t="s">
        <v>1769</v>
      </c>
      <c r="J214" s="131">
        <f>BK214</f>
        <v>0</v>
      </c>
      <c r="L214" s="121"/>
      <c r="M214" s="125"/>
      <c r="P214" s="126">
        <f>SUM(P215:P224)</f>
        <v>40.032000000000004</v>
      </c>
      <c r="R214" s="126">
        <f>SUM(R215:R224)</f>
        <v>0</v>
      </c>
      <c r="T214" s="127">
        <f>SUM(T215:T224)</f>
        <v>0.45876</v>
      </c>
      <c r="AR214" s="122" t="s">
        <v>88</v>
      </c>
      <c r="AT214" s="128" t="s">
        <v>71</v>
      </c>
      <c r="AU214" s="128" t="s">
        <v>80</v>
      </c>
      <c r="AY214" s="122" t="s">
        <v>157</v>
      </c>
      <c r="BK214" s="129">
        <f>SUM(BK215:BK224)</f>
        <v>0</v>
      </c>
    </row>
    <row r="215" spans="2:65" s="1" customFormat="1" ht="23.5" customHeight="1">
      <c r="B215" s="132"/>
      <c r="C215" s="133" t="s">
        <v>476</v>
      </c>
      <c r="D215" s="133" t="s">
        <v>160</v>
      </c>
      <c r="E215" s="134" t="s">
        <v>1986</v>
      </c>
      <c r="F215" s="135" t="s">
        <v>1987</v>
      </c>
      <c r="G215" s="136" t="s">
        <v>306</v>
      </c>
      <c r="H215" s="137">
        <v>142</v>
      </c>
      <c r="I215" s="901"/>
      <c r="J215" s="138">
        <f>ROUND(I215*H215,2)</f>
        <v>0</v>
      </c>
      <c r="K215" s="139"/>
      <c r="L215" s="28"/>
      <c r="M215" s="140" t="s">
        <v>1</v>
      </c>
      <c r="N215" s="141" t="s">
        <v>38</v>
      </c>
      <c r="O215" s="142">
        <v>0.255</v>
      </c>
      <c r="P215" s="142">
        <f>O215*H215</f>
        <v>36.21</v>
      </c>
      <c r="Q215" s="142">
        <v>0</v>
      </c>
      <c r="R215" s="142">
        <f>Q215*H215</f>
        <v>0</v>
      </c>
      <c r="S215" s="142">
        <v>3.0000000000000001E-3</v>
      </c>
      <c r="T215" s="143">
        <f>S215*H215</f>
        <v>0.42599999999999999</v>
      </c>
      <c r="AR215" s="144" t="s">
        <v>188</v>
      </c>
      <c r="AT215" s="144" t="s">
        <v>160</v>
      </c>
      <c r="AU215" s="144" t="s">
        <v>88</v>
      </c>
      <c r="AY215" s="16" t="s">
        <v>157</v>
      </c>
      <c r="BE215" s="145">
        <f>IF(N215="základní",J215,0)</f>
        <v>0</v>
      </c>
      <c r="BF215" s="145">
        <f>IF(N215="snížená",J215,0)</f>
        <v>0</v>
      </c>
      <c r="BG215" s="145">
        <f>IF(N215="zákl. přenesená",J215,0)</f>
        <v>0</v>
      </c>
      <c r="BH215" s="145">
        <f>IF(N215="sníž. přenesená",J215,0)</f>
        <v>0</v>
      </c>
      <c r="BI215" s="145">
        <f>IF(N215="nulová",J215,0)</f>
        <v>0</v>
      </c>
      <c r="BJ215" s="16" t="s">
        <v>88</v>
      </c>
      <c r="BK215" s="145">
        <f>ROUND(I215*H215,2)</f>
        <v>0</v>
      </c>
      <c r="BL215" s="16" t="s">
        <v>188</v>
      </c>
      <c r="BM215" s="144" t="s">
        <v>1988</v>
      </c>
    </row>
    <row r="216" spans="2:65" s="1" customFormat="1">
      <c r="B216" s="28"/>
      <c r="D216" s="150" t="s">
        <v>214</v>
      </c>
      <c r="F216" s="151" t="s">
        <v>1989</v>
      </c>
      <c r="L216" s="28"/>
      <c r="M216" s="152"/>
      <c r="T216" s="52"/>
      <c r="AT216" s="16" t="s">
        <v>214</v>
      </c>
      <c r="AU216" s="16" t="s">
        <v>88</v>
      </c>
    </row>
    <row r="217" spans="2:65" s="13" customFormat="1">
      <c r="B217" s="159"/>
      <c r="D217" s="154" t="s">
        <v>259</v>
      </c>
      <c r="E217" s="160" t="s">
        <v>1</v>
      </c>
      <c r="F217" s="161" t="s">
        <v>1990</v>
      </c>
      <c r="H217" s="162">
        <v>142</v>
      </c>
      <c r="L217" s="159"/>
      <c r="M217" s="163"/>
      <c r="T217" s="164"/>
      <c r="AT217" s="160" t="s">
        <v>259</v>
      </c>
      <c r="AU217" s="160" t="s">
        <v>88</v>
      </c>
      <c r="AV217" s="13" t="s">
        <v>88</v>
      </c>
      <c r="AW217" s="13" t="s">
        <v>27</v>
      </c>
      <c r="AX217" s="13" t="s">
        <v>72</v>
      </c>
      <c r="AY217" s="160" t="s">
        <v>157</v>
      </c>
    </row>
    <row r="218" spans="2:65" s="14" customFormat="1">
      <c r="B218" s="165"/>
      <c r="D218" s="154" t="s">
        <v>259</v>
      </c>
      <c r="E218" s="166" t="s">
        <v>1</v>
      </c>
      <c r="F218" s="167" t="s">
        <v>265</v>
      </c>
      <c r="H218" s="168">
        <v>142</v>
      </c>
      <c r="L218" s="165"/>
      <c r="M218" s="169"/>
      <c r="T218" s="170"/>
      <c r="AT218" s="166" t="s">
        <v>259</v>
      </c>
      <c r="AU218" s="166" t="s">
        <v>88</v>
      </c>
      <c r="AV218" s="14" t="s">
        <v>164</v>
      </c>
      <c r="AW218" s="14" t="s">
        <v>27</v>
      </c>
      <c r="AX218" s="14" t="s">
        <v>80</v>
      </c>
      <c r="AY218" s="166" t="s">
        <v>157</v>
      </c>
    </row>
    <row r="219" spans="2:65" s="1" customFormat="1" ht="21" customHeight="1">
      <c r="B219" s="132"/>
      <c r="C219" s="133" t="s">
        <v>481</v>
      </c>
      <c r="D219" s="133" t="s">
        <v>160</v>
      </c>
      <c r="E219" s="134" t="s">
        <v>1991</v>
      </c>
      <c r="F219" s="135" t="s">
        <v>1992</v>
      </c>
      <c r="G219" s="136" t="s">
        <v>411</v>
      </c>
      <c r="H219" s="137">
        <v>109.2</v>
      </c>
      <c r="I219" s="901"/>
      <c r="J219" s="138">
        <f>ROUND(I219*H219,2)</f>
        <v>0</v>
      </c>
      <c r="K219" s="139"/>
      <c r="L219" s="28"/>
      <c r="M219" s="140" t="s">
        <v>1</v>
      </c>
      <c r="N219" s="141" t="s">
        <v>38</v>
      </c>
      <c r="O219" s="142">
        <v>3.5000000000000003E-2</v>
      </c>
      <c r="P219" s="142">
        <f>O219*H219</f>
        <v>3.8220000000000005</v>
      </c>
      <c r="Q219" s="142">
        <v>0</v>
      </c>
      <c r="R219" s="142">
        <f>Q219*H219</f>
        <v>0</v>
      </c>
      <c r="S219" s="142">
        <v>2.9999999999999997E-4</v>
      </c>
      <c r="T219" s="143">
        <f>S219*H219</f>
        <v>3.2759999999999997E-2</v>
      </c>
      <c r="AR219" s="144" t="s">
        <v>188</v>
      </c>
      <c r="AT219" s="144" t="s">
        <v>160</v>
      </c>
      <c r="AU219" s="144" t="s">
        <v>88</v>
      </c>
      <c r="AY219" s="16" t="s">
        <v>157</v>
      </c>
      <c r="BE219" s="145">
        <f>IF(N219="základní",J219,0)</f>
        <v>0</v>
      </c>
      <c r="BF219" s="145">
        <f>IF(N219="snížená",J219,0)</f>
        <v>0</v>
      </c>
      <c r="BG219" s="145">
        <f>IF(N219="zákl. přenesená",J219,0)</f>
        <v>0</v>
      </c>
      <c r="BH219" s="145">
        <f>IF(N219="sníž. přenesená",J219,0)</f>
        <v>0</v>
      </c>
      <c r="BI219" s="145">
        <f>IF(N219="nulová",J219,0)</f>
        <v>0</v>
      </c>
      <c r="BJ219" s="16" t="s">
        <v>88</v>
      </c>
      <c r="BK219" s="145">
        <f>ROUND(I219*H219,2)</f>
        <v>0</v>
      </c>
      <c r="BL219" s="16" t="s">
        <v>188</v>
      </c>
      <c r="BM219" s="144" t="s">
        <v>1993</v>
      </c>
    </row>
    <row r="220" spans="2:65" s="1" customFormat="1">
      <c r="B220" s="28"/>
      <c r="D220" s="150" t="s">
        <v>214</v>
      </c>
      <c r="F220" s="151" t="s">
        <v>1994</v>
      </c>
      <c r="L220" s="28"/>
      <c r="M220" s="152"/>
      <c r="T220" s="52"/>
      <c r="AT220" s="16" t="s">
        <v>214</v>
      </c>
      <c r="AU220" s="16" t="s">
        <v>88</v>
      </c>
    </row>
    <row r="221" spans="2:65" s="13" customFormat="1">
      <c r="B221" s="159"/>
      <c r="D221" s="154" t="s">
        <v>259</v>
      </c>
      <c r="E221" s="160" t="s">
        <v>1</v>
      </c>
      <c r="F221" s="161" t="s">
        <v>1995</v>
      </c>
      <c r="H221" s="162">
        <v>119.4</v>
      </c>
      <c r="L221" s="159"/>
      <c r="M221" s="163"/>
      <c r="T221" s="164"/>
      <c r="AT221" s="160" t="s">
        <v>259</v>
      </c>
      <c r="AU221" s="160" t="s">
        <v>88</v>
      </c>
      <c r="AV221" s="13" t="s">
        <v>88</v>
      </c>
      <c r="AW221" s="13" t="s">
        <v>27</v>
      </c>
      <c r="AX221" s="13" t="s">
        <v>72</v>
      </c>
      <c r="AY221" s="160" t="s">
        <v>157</v>
      </c>
    </row>
    <row r="222" spans="2:65" s="13" customFormat="1">
      <c r="B222" s="159"/>
      <c r="D222" s="154" t="s">
        <v>259</v>
      </c>
      <c r="E222" s="160" t="s">
        <v>1</v>
      </c>
      <c r="F222" s="161" t="s">
        <v>1996</v>
      </c>
      <c r="H222" s="162">
        <v>-5.4</v>
      </c>
      <c r="L222" s="159"/>
      <c r="M222" s="163"/>
      <c r="T222" s="164"/>
      <c r="AT222" s="160" t="s">
        <v>259</v>
      </c>
      <c r="AU222" s="160" t="s">
        <v>88</v>
      </c>
      <c r="AV222" s="13" t="s">
        <v>88</v>
      </c>
      <c r="AW222" s="13" t="s">
        <v>27</v>
      </c>
      <c r="AX222" s="13" t="s">
        <v>72</v>
      </c>
      <c r="AY222" s="160" t="s">
        <v>157</v>
      </c>
    </row>
    <row r="223" spans="2:65" s="13" customFormat="1">
      <c r="B223" s="159"/>
      <c r="D223" s="154" t="s">
        <v>259</v>
      </c>
      <c r="E223" s="160" t="s">
        <v>1</v>
      </c>
      <c r="F223" s="161" t="s">
        <v>1997</v>
      </c>
      <c r="H223" s="162">
        <v>-4.8</v>
      </c>
      <c r="L223" s="159"/>
      <c r="M223" s="163"/>
      <c r="T223" s="164"/>
      <c r="AT223" s="160" t="s">
        <v>259</v>
      </c>
      <c r="AU223" s="160" t="s">
        <v>88</v>
      </c>
      <c r="AV223" s="13" t="s">
        <v>88</v>
      </c>
      <c r="AW223" s="13" t="s">
        <v>27</v>
      </c>
      <c r="AX223" s="13" t="s">
        <v>72</v>
      </c>
      <c r="AY223" s="160" t="s">
        <v>157</v>
      </c>
    </row>
    <row r="224" spans="2:65" s="14" customFormat="1">
      <c r="B224" s="165"/>
      <c r="D224" s="154" t="s">
        <v>259</v>
      </c>
      <c r="E224" s="166" t="s">
        <v>1</v>
      </c>
      <c r="F224" s="167" t="s">
        <v>265</v>
      </c>
      <c r="H224" s="168">
        <v>109.2</v>
      </c>
      <c r="L224" s="165"/>
      <c r="M224" s="169"/>
      <c r="T224" s="170"/>
      <c r="AT224" s="166" t="s">
        <v>259</v>
      </c>
      <c r="AU224" s="166" t="s">
        <v>88</v>
      </c>
      <c r="AV224" s="14" t="s">
        <v>164</v>
      </c>
      <c r="AW224" s="14" t="s">
        <v>27</v>
      </c>
      <c r="AX224" s="14" t="s">
        <v>80</v>
      </c>
      <c r="AY224" s="166" t="s">
        <v>157</v>
      </c>
    </row>
    <row r="225" spans="2:65" s="11" customFormat="1" ht="22.9" customHeight="1">
      <c r="B225" s="121"/>
      <c r="D225" s="122" t="s">
        <v>71</v>
      </c>
      <c r="E225" s="130" t="s">
        <v>1998</v>
      </c>
      <c r="F225" s="130" t="s">
        <v>1999</v>
      </c>
      <c r="J225" s="131">
        <f>BK225</f>
        <v>0</v>
      </c>
      <c r="L225" s="121"/>
      <c r="M225" s="125"/>
      <c r="P225" s="126">
        <f>SUM(P226:P230)</f>
        <v>7.4880000000000004</v>
      </c>
      <c r="R225" s="126">
        <f>SUM(R226:R230)</f>
        <v>0</v>
      </c>
      <c r="T225" s="127">
        <f>SUM(T226:T230)</f>
        <v>1.0608</v>
      </c>
      <c r="AR225" s="122" t="s">
        <v>88</v>
      </c>
      <c r="AT225" s="128" t="s">
        <v>71</v>
      </c>
      <c r="AU225" s="128" t="s">
        <v>80</v>
      </c>
      <c r="AY225" s="122" t="s">
        <v>157</v>
      </c>
      <c r="BK225" s="129">
        <f>SUM(BK226:BK230)</f>
        <v>0</v>
      </c>
    </row>
    <row r="226" spans="2:65" s="1" customFormat="1" ht="21" customHeight="1">
      <c r="B226" s="132"/>
      <c r="C226" s="133" t="s">
        <v>486</v>
      </c>
      <c r="D226" s="133" t="s">
        <v>160</v>
      </c>
      <c r="E226" s="134" t="s">
        <v>2000</v>
      </c>
      <c r="F226" s="135" t="s">
        <v>2001</v>
      </c>
      <c r="G226" s="136" t="s">
        <v>306</v>
      </c>
      <c r="H226" s="137">
        <v>39</v>
      </c>
      <c r="I226" s="901"/>
      <c r="J226" s="138">
        <f>ROUND(I226*H226,2)</f>
        <v>0</v>
      </c>
      <c r="K226" s="139"/>
      <c r="L226" s="28"/>
      <c r="M226" s="140" t="s">
        <v>1</v>
      </c>
      <c r="N226" s="141" t="s">
        <v>38</v>
      </c>
      <c r="O226" s="142">
        <v>0.192</v>
      </c>
      <c r="P226" s="142">
        <f>O226*H226</f>
        <v>7.4880000000000004</v>
      </c>
      <c r="Q226" s="142">
        <v>0</v>
      </c>
      <c r="R226" s="142">
        <f>Q226*H226</f>
        <v>0</v>
      </c>
      <c r="S226" s="142">
        <v>2.7199999999999998E-2</v>
      </c>
      <c r="T226" s="143">
        <f>S226*H226</f>
        <v>1.0608</v>
      </c>
      <c r="AR226" s="144" t="s">
        <v>188</v>
      </c>
      <c r="AT226" s="144" t="s">
        <v>160</v>
      </c>
      <c r="AU226" s="144" t="s">
        <v>88</v>
      </c>
      <c r="AY226" s="16" t="s">
        <v>157</v>
      </c>
      <c r="BE226" s="145">
        <f>IF(N226="základní",J226,0)</f>
        <v>0</v>
      </c>
      <c r="BF226" s="145">
        <f>IF(N226="snížená",J226,0)</f>
        <v>0</v>
      </c>
      <c r="BG226" s="145">
        <f>IF(N226="zákl. přenesená",J226,0)</f>
        <v>0</v>
      </c>
      <c r="BH226" s="145">
        <f>IF(N226="sníž. přenesená",J226,0)</f>
        <v>0</v>
      </c>
      <c r="BI226" s="145">
        <f>IF(N226="nulová",J226,0)</f>
        <v>0</v>
      </c>
      <c r="BJ226" s="16" t="s">
        <v>88</v>
      </c>
      <c r="BK226" s="145">
        <f>ROUND(I226*H226,2)</f>
        <v>0</v>
      </c>
      <c r="BL226" s="16" t="s">
        <v>188</v>
      </c>
      <c r="BM226" s="144" t="s">
        <v>2002</v>
      </c>
    </row>
    <row r="227" spans="2:65" s="1" customFormat="1">
      <c r="B227" s="28"/>
      <c r="D227" s="150" t="s">
        <v>214</v>
      </c>
      <c r="F227" s="151" t="s">
        <v>2003</v>
      </c>
      <c r="L227" s="28"/>
      <c r="M227" s="152"/>
      <c r="T227" s="52"/>
      <c r="AT227" s="16" t="s">
        <v>214</v>
      </c>
      <c r="AU227" s="16" t="s">
        <v>88</v>
      </c>
    </row>
    <row r="228" spans="2:65" s="13" customFormat="1">
      <c r="B228" s="159"/>
      <c r="D228" s="154" t="s">
        <v>259</v>
      </c>
      <c r="E228" s="160" t="s">
        <v>1</v>
      </c>
      <c r="F228" s="161" t="s">
        <v>2004</v>
      </c>
      <c r="H228" s="162">
        <v>44.4</v>
      </c>
      <c r="L228" s="159"/>
      <c r="M228" s="163"/>
      <c r="T228" s="164"/>
      <c r="AT228" s="160" t="s">
        <v>259</v>
      </c>
      <c r="AU228" s="160" t="s">
        <v>88</v>
      </c>
      <c r="AV228" s="13" t="s">
        <v>88</v>
      </c>
      <c r="AW228" s="13" t="s">
        <v>27</v>
      </c>
      <c r="AX228" s="13" t="s">
        <v>72</v>
      </c>
      <c r="AY228" s="160" t="s">
        <v>157</v>
      </c>
    </row>
    <row r="229" spans="2:65" s="13" customFormat="1">
      <c r="B229" s="159"/>
      <c r="D229" s="154" t="s">
        <v>259</v>
      </c>
      <c r="E229" s="160" t="s">
        <v>1</v>
      </c>
      <c r="F229" s="161" t="s">
        <v>1897</v>
      </c>
      <c r="H229" s="162">
        <v>-5.4</v>
      </c>
      <c r="L229" s="159"/>
      <c r="M229" s="163"/>
      <c r="T229" s="164"/>
      <c r="AT229" s="160" t="s">
        <v>259</v>
      </c>
      <c r="AU229" s="160" t="s">
        <v>88</v>
      </c>
      <c r="AV229" s="13" t="s">
        <v>88</v>
      </c>
      <c r="AW229" s="13" t="s">
        <v>27</v>
      </c>
      <c r="AX229" s="13" t="s">
        <v>72</v>
      </c>
      <c r="AY229" s="160" t="s">
        <v>157</v>
      </c>
    </row>
    <row r="230" spans="2:65" s="14" customFormat="1">
      <c r="B230" s="165"/>
      <c r="D230" s="154" t="s">
        <v>259</v>
      </c>
      <c r="E230" s="166" t="s">
        <v>1</v>
      </c>
      <c r="F230" s="167" t="s">
        <v>265</v>
      </c>
      <c r="H230" s="168">
        <v>39</v>
      </c>
      <c r="L230" s="165"/>
      <c r="M230" s="174"/>
      <c r="N230" s="175"/>
      <c r="O230" s="175"/>
      <c r="P230" s="175"/>
      <c r="Q230" s="175"/>
      <c r="R230" s="175"/>
      <c r="S230" s="175"/>
      <c r="T230" s="176"/>
      <c r="AT230" s="166" t="s">
        <v>259</v>
      </c>
      <c r="AU230" s="166" t="s">
        <v>88</v>
      </c>
      <c r="AV230" s="14" t="s">
        <v>164</v>
      </c>
      <c r="AW230" s="14" t="s">
        <v>27</v>
      </c>
      <c r="AX230" s="14" t="s">
        <v>80</v>
      </c>
      <c r="AY230" s="166" t="s">
        <v>157</v>
      </c>
    </row>
    <row r="231" spans="2:65" s="1" customFormat="1" ht="7" customHeight="1">
      <c r="B231" s="40"/>
      <c r="C231" s="41"/>
      <c r="D231" s="41"/>
      <c r="E231" s="41"/>
      <c r="F231" s="41"/>
      <c r="G231" s="41"/>
      <c r="H231" s="41"/>
      <c r="I231" s="41"/>
      <c r="J231" s="41"/>
      <c r="K231" s="41"/>
      <c r="L231" s="28"/>
    </row>
  </sheetData>
  <autoFilter ref="C129:K230" xr:uid="{00000000-0009-0000-0000-000007000000}"/>
  <mergeCells count="11">
    <mergeCell ref="E122:H122"/>
    <mergeCell ref="E7:H7"/>
    <mergeCell ref="E9:H9"/>
    <mergeCell ref="E11:H11"/>
    <mergeCell ref="E29:H29"/>
    <mergeCell ref="E85:H85"/>
    <mergeCell ref="L2:V2"/>
    <mergeCell ref="E87:H87"/>
    <mergeCell ref="E89:H89"/>
    <mergeCell ref="E118:H118"/>
    <mergeCell ref="E120:H120"/>
  </mergeCells>
  <hyperlinks>
    <hyperlink ref="F134" r:id="rId1" xr:uid="{00000000-0004-0000-0700-000000000000}"/>
    <hyperlink ref="F139" r:id="rId2" xr:uid="{00000000-0004-0000-0700-000001000000}"/>
    <hyperlink ref="F144" r:id="rId3" xr:uid="{00000000-0004-0000-0700-000002000000}"/>
    <hyperlink ref="F148" r:id="rId4" xr:uid="{00000000-0004-0000-0700-000003000000}"/>
    <hyperlink ref="F152" r:id="rId5" xr:uid="{00000000-0004-0000-0700-000004000000}"/>
    <hyperlink ref="F156" r:id="rId6" xr:uid="{00000000-0004-0000-0700-000005000000}"/>
    <hyperlink ref="F160" r:id="rId7" xr:uid="{00000000-0004-0000-0700-000006000000}"/>
    <hyperlink ref="F163" r:id="rId8" xr:uid="{00000000-0004-0000-0700-000007000000}"/>
    <hyperlink ref="F165" r:id="rId9" xr:uid="{00000000-0004-0000-0700-000008000000}"/>
    <hyperlink ref="F168" r:id="rId10" xr:uid="{00000000-0004-0000-0700-000009000000}"/>
    <hyperlink ref="F170" r:id="rId11" xr:uid="{00000000-0004-0000-0700-00000A000000}"/>
    <hyperlink ref="F172" r:id="rId12" xr:uid="{00000000-0004-0000-0700-00000B000000}"/>
    <hyperlink ref="F174" r:id="rId13" xr:uid="{00000000-0004-0000-0700-00000C000000}"/>
    <hyperlink ref="F177" r:id="rId14" xr:uid="{00000000-0004-0000-0700-00000D000000}"/>
    <hyperlink ref="F179" r:id="rId15" xr:uid="{00000000-0004-0000-0700-00000E000000}"/>
    <hyperlink ref="F181" r:id="rId16" xr:uid="{00000000-0004-0000-0700-00000F000000}"/>
    <hyperlink ref="F183" r:id="rId17" xr:uid="{00000000-0004-0000-0700-000010000000}"/>
    <hyperlink ref="F185" r:id="rId18" xr:uid="{00000000-0004-0000-0700-000011000000}"/>
    <hyperlink ref="F193" r:id="rId19" xr:uid="{00000000-0004-0000-0700-000012000000}"/>
    <hyperlink ref="F195" r:id="rId20" xr:uid="{00000000-0004-0000-0700-000013000000}"/>
    <hyperlink ref="F197" r:id="rId21" xr:uid="{00000000-0004-0000-0700-000014000000}"/>
    <hyperlink ref="F200" r:id="rId22" xr:uid="{00000000-0004-0000-0700-000015000000}"/>
    <hyperlink ref="F203" r:id="rId23" xr:uid="{00000000-0004-0000-0700-000016000000}"/>
    <hyperlink ref="F207" r:id="rId24" xr:uid="{00000000-0004-0000-0700-000017000000}"/>
    <hyperlink ref="F211" r:id="rId25" xr:uid="{00000000-0004-0000-0700-000018000000}"/>
    <hyperlink ref="F216" r:id="rId26" xr:uid="{00000000-0004-0000-0700-000019000000}"/>
    <hyperlink ref="F220" r:id="rId27" xr:uid="{00000000-0004-0000-0700-00001A000000}"/>
    <hyperlink ref="F227" r:id="rId28" xr:uid="{00000000-0004-0000-0700-00001B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9"/>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pageSetUpPr fitToPage="1"/>
  </sheetPr>
  <dimension ref="B2:BM363"/>
  <sheetViews>
    <sheetView showGridLines="0" workbookViewId="0">
      <selection activeCell="F2" sqref="F2"/>
    </sheetView>
  </sheetViews>
  <sheetFormatPr defaultColWidth="9.109375" defaultRowHeight="10"/>
  <cols>
    <col min="1" max="1" width="7.77734375" customWidth="1"/>
    <col min="2" max="2" width="1" customWidth="1"/>
    <col min="3" max="3" width="4" customWidth="1"/>
    <col min="4" max="4" width="4.109375" customWidth="1"/>
    <col min="5" max="5" width="16.109375" customWidth="1"/>
    <col min="6" max="6" width="48.109375" customWidth="1"/>
    <col min="7" max="7" width="7" customWidth="1"/>
    <col min="8" max="8" width="13.33203125" customWidth="1"/>
    <col min="9" max="9" width="15" customWidth="1"/>
    <col min="10" max="10" width="21.109375" customWidth="1"/>
    <col min="11" max="11" width="21.109375" hidden="1" customWidth="1"/>
    <col min="12" max="12" width="8.77734375" customWidth="1"/>
    <col min="13" max="13" width="10.33203125" hidden="1" customWidth="1"/>
    <col min="14" max="14" width="9.109375" hidden="1"/>
    <col min="15" max="20" width="13.44140625" hidden="1" customWidth="1"/>
    <col min="21" max="21" width="15.44140625" hidden="1" customWidth="1"/>
    <col min="22" max="22" width="11.6640625" customWidth="1"/>
    <col min="23" max="23" width="15.44140625" customWidth="1"/>
    <col min="24" max="24" width="11.6640625" customWidth="1"/>
    <col min="25" max="25" width="14.109375" customWidth="1"/>
    <col min="26" max="26" width="10.44140625" customWidth="1"/>
    <col min="27" max="27" width="14.109375" customWidth="1"/>
    <col min="28" max="28" width="15.44140625" customWidth="1"/>
    <col min="29" max="29" width="10.44140625" customWidth="1"/>
    <col min="30" max="30" width="14.109375" customWidth="1"/>
    <col min="31" max="31" width="15.44140625" customWidth="1"/>
    <col min="44" max="65" width="9.109375" hidden="1"/>
  </cols>
  <sheetData>
    <row r="2" spans="2:56" ht="37" customHeight="1">
      <c r="L2" s="1019" t="s">
        <v>5</v>
      </c>
      <c r="M2" s="981"/>
      <c r="N2" s="981"/>
      <c r="O2" s="981"/>
      <c r="P2" s="981"/>
      <c r="Q2" s="981"/>
      <c r="R2" s="981"/>
      <c r="S2" s="981"/>
      <c r="T2" s="981"/>
      <c r="U2" s="981"/>
      <c r="V2" s="981"/>
      <c r="AT2" s="16" t="s">
        <v>112</v>
      </c>
      <c r="AZ2" s="177" t="s">
        <v>2005</v>
      </c>
      <c r="BA2" s="177" t="s">
        <v>2006</v>
      </c>
      <c r="BB2" s="177" t="s">
        <v>1</v>
      </c>
      <c r="BC2" s="177" t="s">
        <v>2007</v>
      </c>
      <c r="BD2" s="177" t="s">
        <v>88</v>
      </c>
    </row>
    <row r="3" spans="2:56" ht="7" customHeight="1">
      <c r="B3" s="17"/>
      <c r="C3" s="18"/>
      <c r="D3" s="18"/>
      <c r="E3" s="18"/>
      <c r="F3" s="18"/>
      <c r="G3" s="18"/>
      <c r="H3" s="18"/>
      <c r="I3" s="18"/>
      <c r="J3" s="18"/>
      <c r="K3" s="18"/>
      <c r="L3" s="19"/>
      <c r="AT3" s="16" t="s">
        <v>80</v>
      </c>
      <c r="AZ3" s="177" t="s">
        <v>2008</v>
      </c>
      <c r="BA3" s="177" t="s">
        <v>2009</v>
      </c>
      <c r="BB3" s="177" t="s">
        <v>1</v>
      </c>
      <c r="BC3" s="177" t="s">
        <v>2010</v>
      </c>
      <c r="BD3" s="177" t="s">
        <v>88</v>
      </c>
    </row>
    <row r="4" spans="2:56" ht="25" customHeight="1">
      <c r="B4" s="19"/>
      <c r="D4" s="20" t="s">
        <v>127</v>
      </c>
      <c r="L4" s="19"/>
      <c r="M4" s="89" t="s">
        <v>10</v>
      </c>
      <c r="AT4" s="16" t="s">
        <v>3</v>
      </c>
      <c r="AZ4" s="177" t="s">
        <v>2011</v>
      </c>
      <c r="BA4" s="177" t="s">
        <v>2012</v>
      </c>
      <c r="BB4" s="177" t="s">
        <v>1</v>
      </c>
      <c r="BC4" s="177" t="s">
        <v>2013</v>
      </c>
      <c r="BD4" s="177" t="s">
        <v>88</v>
      </c>
    </row>
    <row r="5" spans="2:56" ht="7" customHeight="1">
      <c r="B5" s="19"/>
      <c r="L5" s="19"/>
      <c r="AZ5" s="177" t="s">
        <v>2014</v>
      </c>
      <c r="BA5" s="177" t="s">
        <v>2015</v>
      </c>
      <c r="BB5" s="177" t="s">
        <v>1</v>
      </c>
      <c r="BC5" s="177" t="s">
        <v>2016</v>
      </c>
      <c r="BD5" s="177" t="s">
        <v>88</v>
      </c>
    </row>
    <row r="6" spans="2:56" ht="12" customHeight="1">
      <c r="B6" s="19"/>
      <c r="D6" s="25" t="s">
        <v>14</v>
      </c>
      <c r="L6" s="19"/>
      <c r="AZ6" s="177" t="s">
        <v>2017</v>
      </c>
      <c r="BA6" s="177" t="s">
        <v>2018</v>
      </c>
      <c r="BB6" s="177" t="s">
        <v>1</v>
      </c>
      <c r="BC6" s="177" t="s">
        <v>2019</v>
      </c>
      <c r="BD6" s="177" t="s">
        <v>88</v>
      </c>
    </row>
    <row r="7" spans="2:56" ht="27.75" customHeight="1">
      <c r="B7" s="19"/>
      <c r="E7" s="1007" t="str">
        <f>'Rekapitulace stavby'!K6</f>
        <v>DOMOV SENIORŮ BOROHRÁDEK PŘÍSTAVBA A STAVEBNÍ ÚPRAVY</v>
      </c>
      <c r="F7" s="1008"/>
      <c r="G7" s="1008"/>
      <c r="H7" s="1008"/>
      <c r="L7" s="19"/>
      <c r="AZ7" s="177" t="s">
        <v>557</v>
      </c>
      <c r="BA7" s="177" t="s">
        <v>2020</v>
      </c>
      <c r="BB7" s="177" t="s">
        <v>1</v>
      </c>
      <c r="BC7" s="177" t="s">
        <v>2021</v>
      </c>
      <c r="BD7" s="177" t="s">
        <v>88</v>
      </c>
    </row>
    <row r="8" spans="2:56" ht="12" customHeight="1">
      <c r="B8" s="19"/>
      <c r="D8" s="25" t="s">
        <v>128</v>
      </c>
      <c r="L8" s="19"/>
      <c r="AZ8" s="177" t="s">
        <v>2022</v>
      </c>
      <c r="BA8" s="177" t="s">
        <v>2023</v>
      </c>
      <c r="BB8" s="177" t="s">
        <v>1</v>
      </c>
      <c r="BC8" s="177" t="s">
        <v>2024</v>
      </c>
      <c r="BD8" s="177" t="s">
        <v>88</v>
      </c>
    </row>
    <row r="9" spans="2:56" s="1" customFormat="1" ht="16.399999999999999" customHeight="1">
      <c r="B9" s="28"/>
      <c r="E9" s="1007" t="s">
        <v>1882</v>
      </c>
      <c r="F9" s="1009"/>
      <c r="G9" s="1009"/>
      <c r="H9" s="1009"/>
      <c r="L9" s="28"/>
      <c r="AZ9" s="177" t="s">
        <v>2025</v>
      </c>
      <c r="BA9" s="177" t="s">
        <v>2026</v>
      </c>
      <c r="BB9" s="177" t="s">
        <v>1</v>
      </c>
      <c r="BC9" s="177" t="s">
        <v>2010</v>
      </c>
      <c r="BD9" s="177" t="s">
        <v>88</v>
      </c>
    </row>
    <row r="10" spans="2:56" s="1" customFormat="1" ht="12" customHeight="1">
      <c r="B10" s="28"/>
      <c r="D10" s="25" t="s">
        <v>203</v>
      </c>
      <c r="L10" s="28"/>
      <c r="AZ10" s="177" t="s">
        <v>534</v>
      </c>
      <c r="BA10" s="177" t="s">
        <v>535</v>
      </c>
      <c r="BB10" s="177" t="s">
        <v>1</v>
      </c>
      <c r="BC10" s="177" t="s">
        <v>2027</v>
      </c>
      <c r="BD10" s="177" t="s">
        <v>88</v>
      </c>
    </row>
    <row r="11" spans="2:56" s="1" customFormat="1" ht="16.399999999999999" customHeight="1">
      <c r="B11" s="28"/>
      <c r="E11" s="1003" t="s">
        <v>2028</v>
      </c>
      <c r="F11" s="1009"/>
      <c r="G11" s="1009"/>
      <c r="H11" s="1009"/>
      <c r="L11" s="28"/>
    </row>
    <row r="12" spans="2:56" s="1" customFormat="1">
      <c r="B12" s="28"/>
      <c r="L12" s="28"/>
    </row>
    <row r="13" spans="2:56" s="1" customFormat="1" ht="12" customHeight="1">
      <c r="B13" s="28"/>
      <c r="D13" s="25" t="s">
        <v>16</v>
      </c>
      <c r="F13" s="23" t="s">
        <v>1</v>
      </c>
      <c r="I13" s="25" t="s">
        <v>17</v>
      </c>
      <c r="J13" s="23" t="s">
        <v>1</v>
      </c>
      <c r="L13" s="28"/>
    </row>
    <row r="14" spans="2:56" s="1" customFormat="1" ht="12" customHeight="1">
      <c r="B14" s="28"/>
      <c r="D14" s="25" t="s">
        <v>18</v>
      </c>
      <c r="F14" s="23" t="str">
        <f>'Rekapitulace stavby'!K8</f>
        <v>DpS Borohrádek, st.p.č.243,722,p.p.č.187</v>
      </c>
      <c r="I14" s="25" t="s">
        <v>19</v>
      </c>
      <c r="J14" s="48" t="str">
        <f>'Rekapitulace stavby'!AN8</f>
        <v>10. 6. 2024</v>
      </c>
      <c r="L14" s="28"/>
    </row>
    <row r="15" spans="2:56" s="1" customFormat="1" ht="10.9" customHeight="1">
      <c r="B15" s="28"/>
      <c r="L15" s="28"/>
    </row>
    <row r="16" spans="2:56" s="1" customFormat="1" ht="12" customHeight="1">
      <c r="B16" s="28"/>
      <c r="D16" s="25" t="s">
        <v>21</v>
      </c>
      <c r="I16" s="25" t="s">
        <v>22</v>
      </c>
      <c r="J16" s="23" t="s">
        <v>1</v>
      </c>
      <c r="L16" s="28"/>
    </row>
    <row r="17" spans="2:12" s="1" customFormat="1" ht="18" customHeight="1">
      <c r="B17" s="28"/>
      <c r="E17" s="23" t="str">
        <f>'Rekapitulace stavby'!E11</f>
        <v>Královehradecký kraj,Pivovarské nám.1245 H.Králové</v>
      </c>
      <c r="I17" s="25" t="s">
        <v>23</v>
      </c>
      <c r="J17" s="23" t="s">
        <v>1</v>
      </c>
      <c r="L17" s="28"/>
    </row>
    <row r="18" spans="2:12" s="1" customFormat="1" ht="7" customHeight="1">
      <c r="B18" s="28"/>
      <c r="L18" s="28"/>
    </row>
    <row r="19" spans="2:12" s="1" customFormat="1" ht="12" customHeight="1">
      <c r="B19" s="28"/>
      <c r="D19" s="25" t="s">
        <v>24</v>
      </c>
      <c r="I19" s="25" t="s">
        <v>22</v>
      </c>
      <c r="J19" s="23" t="s">
        <v>1</v>
      </c>
      <c r="L19" s="28"/>
    </row>
    <row r="20" spans="2:12" s="1" customFormat="1" ht="18" customHeight="1">
      <c r="B20" s="28"/>
      <c r="E20" s="23" t="str">
        <f>'Rekapitulace stavby'!E14</f>
        <v>VZ</v>
      </c>
      <c r="I20" s="25" t="s">
        <v>23</v>
      </c>
      <c r="J20" s="23" t="s">
        <v>1</v>
      </c>
      <c r="L20" s="28"/>
    </row>
    <row r="21" spans="2:12" s="1" customFormat="1" ht="7" customHeight="1">
      <c r="B21" s="28"/>
      <c r="L21" s="28"/>
    </row>
    <row r="22" spans="2:12" s="1" customFormat="1" ht="12" customHeight="1">
      <c r="B22" s="28"/>
      <c r="D22" s="25" t="s">
        <v>26</v>
      </c>
      <c r="I22" s="25" t="s">
        <v>22</v>
      </c>
      <c r="J22" s="23" t="s">
        <v>1</v>
      </c>
      <c r="L22" s="28"/>
    </row>
    <row r="23" spans="2:12" s="1" customFormat="1" ht="18" customHeight="1">
      <c r="B23" s="28"/>
      <c r="E23" s="23" t="str">
        <f>'Rekapitulace stavby'!E17</f>
        <v>Proxion, Hurdálková 206 547 01 Náchod</v>
      </c>
      <c r="I23" s="25" t="s">
        <v>23</v>
      </c>
      <c r="J23" s="23" t="s">
        <v>1</v>
      </c>
      <c r="L23" s="28"/>
    </row>
    <row r="24" spans="2:12" s="1" customFormat="1" ht="7" customHeight="1">
      <c r="B24" s="28"/>
      <c r="L24" s="28"/>
    </row>
    <row r="25" spans="2:12" s="1" customFormat="1" ht="12" customHeight="1">
      <c r="B25" s="28"/>
      <c r="D25" s="25" t="s">
        <v>28</v>
      </c>
      <c r="I25" s="25" t="s">
        <v>22</v>
      </c>
      <c r="J25" s="23" t="s">
        <v>29</v>
      </c>
      <c r="L25" s="28"/>
    </row>
    <row r="26" spans="2:12" s="1" customFormat="1" ht="18" customHeight="1">
      <c r="B26" s="28"/>
      <c r="E26" s="23" t="s">
        <v>30</v>
      </c>
      <c r="I26" s="25" t="s">
        <v>23</v>
      </c>
      <c r="J26" s="23" t="s">
        <v>1</v>
      </c>
      <c r="L26" s="28"/>
    </row>
    <row r="27" spans="2:12" s="1" customFormat="1" ht="7" customHeight="1">
      <c r="B27" s="28"/>
      <c r="L27" s="28"/>
    </row>
    <row r="28" spans="2:12" s="1" customFormat="1" ht="12" customHeight="1">
      <c r="B28" s="28"/>
      <c r="D28" s="25" t="s">
        <v>31</v>
      </c>
      <c r="L28" s="28"/>
    </row>
    <row r="29" spans="2:12" s="7" customFormat="1" ht="16.399999999999999" customHeight="1">
      <c r="B29" s="90"/>
      <c r="E29" s="995" t="s">
        <v>1</v>
      </c>
      <c r="F29" s="995"/>
      <c r="G29" s="995"/>
      <c r="H29" s="995"/>
      <c r="L29" s="90"/>
    </row>
    <row r="30" spans="2:12" s="1" customFormat="1" ht="7" customHeight="1">
      <c r="B30" s="28"/>
      <c r="L30" s="28"/>
    </row>
    <row r="31" spans="2:12" s="1" customFormat="1" ht="7" customHeight="1">
      <c r="B31" s="28"/>
      <c r="D31" s="49"/>
      <c r="E31" s="49"/>
      <c r="F31" s="49"/>
      <c r="G31" s="49"/>
      <c r="H31" s="49"/>
      <c r="I31" s="49"/>
      <c r="J31" s="49"/>
      <c r="K31" s="49"/>
      <c r="L31" s="28"/>
    </row>
    <row r="32" spans="2:12" s="1" customFormat="1" ht="25.4" customHeight="1">
      <c r="B32" s="28"/>
      <c r="D32" s="91" t="s">
        <v>32</v>
      </c>
      <c r="J32" s="62">
        <f>ROUND(J133, 2)</f>
        <v>0</v>
      </c>
      <c r="L32" s="28"/>
    </row>
    <row r="33" spans="2:12" s="1" customFormat="1" ht="7" customHeight="1">
      <c r="B33" s="28"/>
      <c r="D33" s="49"/>
      <c r="E33" s="49"/>
      <c r="F33" s="49"/>
      <c r="G33" s="49"/>
      <c r="H33" s="49"/>
      <c r="I33" s="49"/>
      <c r="J33" s="49"/>
      <c r="K33" s="49"/>
      <c r="L33" s="28"/>
    </row>
    <row r="34" spans="2:12" s="1" customFormat="1" ht="14.5" customHeight="1">
      <c r="B34" s="28"/>
      <c r="F34" s="31" t="s">
        <v>34</v>
      </c>
      <c r="I34" s="31" t="s">
        <v>33</v>
      </c>
      <c r="J34" s="31" t="s">
        <v>35</v>
      </c>
      <c r="L34" s="28"/>
    </row>
    <row r="35" spans="2:12" s="1" customFormat="1" ht="14.5" customHeight="1">
      <c r="B35" s="28"/>
      <c r="D35" s="51" t="s">
        <v>36</v>
      </c>
      <c r="E35" s="25" t="s">
        <v>37</v>
      </c>
      <c r="F35" s="82">
        <f>ROUND((SUM(BE133:BE362)),  2)</f>
        <v>0</v>
      </c>
      <c r="I35" s="92">
        <v>0.21</v>
      </c>
      <c r="J35" s="82">
        <f>ROUND(((SUM(BE133:BE362))*I35),  2)</f>
        <v>0</v>
      </c>
      <c r="L35" s="28"/>
    </row>
    <row r="36" spans="2:12" s="1" customFormat="1" ht="14.5" customHeight="1">
      <c r="B36" s="28"/>
      <c r="E36" s="25" t="s">
        <v>38</v>
      </c>
      <c r="F36" s="82">
        <f>ROUND((SUM(BF133:BF362)),  2)</f>
        <v>0</v>
      </c>
      <c r="I36" s="92">
        <v>0.12</v>
      </c>
      <c r="J36" s="82">
        <f>ROUND(((SUM(BF133:BF362))*I36),  2)</f>
        <v>0</v>
      </c>
      <c r="L36" s="28"/>
    </row>
    <row r="37" spans="2:12" s="1" customFormat="1" ht="14.5" hidden="1" customHeight="1">
      <c r="B37" s="28"/>
      <c r="E37" s="25" t="s">
        <v>39</v>
      </c>
      <c r="F37" s="82">
        <f>ROUND((SUM(BG133:BG362)),  2)</f>
        <v>0</v>
      </c>
      <c r="I37" s="92">
        <v>0.21</v>
      </c>
      <c r="J37" s="82">
        <f>0</f>
        <v>0</v>
      </c>
      <c r="L37" s="28"/>
    </row>
    <row r="38" spans="2:12" s="1" customFormat="1" ht="14.5" hidden="1" customHeight="1">
      <c r="B38" s="28"/>
      <c r="E38" s="25" t="s">
        <v>40</v>
      </c>
      <c r="F38" s="82">
        <f>ROUND((SUM(BH133:BH362)),  2)</f>
        <v>0</v>
      </c>
      <c r="I38" s="92">
        <v>0.12</v>
      </c>
      <c r="J38" s="82">
        <f>0</f>
        <v>0</v>
      </c>
      <c r="L38" s="28"/>
    </row>
    <row r="39" spans="2:12" s="1" customFormat="1" ht="14.5" hidden="1" customHeight="1">
      <c r="B39" s="28"/>
      <c r="E39" s="25" t="s">
        <v>41</v>
      </c>
      <c r="F39" s="82">
        <f>ROUND((SUM(BI133:BI362)),  2)</f>
        <v>0</v>
      </c>
      <c r="I39" s="92">
        <v>0</v>
      </c>
      <c r="J39" s="82">
        <f>0</f>
        <v>0</v>
      </c>
      <c r="L39" s="28"/>
    </row>
    <row r="40" spans="2:12" s="1" customFormat="1" ht="7" customHeight="1">
      <c r="B40" s="28"/>
      <c r="L40" s="28"/>
    </row>
    <row r="41" spans="2:12" s="1" customFormat="1" ht="25.4" customHeight="1">
      <c r="B41" s="28"/>
      <c r="D41" s="871" t="s">
        <v>42</v>
      </c>
      <c r="E41" s="872"/>
      <c r="F41" s="872"/>
      <c r="G41" s="873" t="s">
        <v>43</v>
      </c>
      <c r="H41" s="874" t="s">
        <v>44</v>
      </c>
      <c r="I41" s="872"/>
      <c r="J41" s="875">
        <f>SUM(J32:J39)</f>
        <v>0</v>
      </c>
      <c r="K41" s="876"/>
      <c r="L41" s="28"/>
    </row>
    <row r="42" spans="2:12" s="1" customFormat="1" ht="14.5" customHeight="1">
      <c r="B42" s="28"/>
      <c r="L42" s="28"/>
    </row>
    <row r="43" spans="2:12" ht="14.5" customHeight="1">
      <c r="B43" s="19"/>
      <c r="L43" s="19"/>
    </row>
    <row r="44" spans="2:12" ht="14.5" customHeight="1">
      <c r="B44" s="19"/>
      <c r="L44" s="19"/>
    </row>
    <row r="45" spans="2:12" ht="14.5" customHeight="1">
      <c r="B45" s="19"/>
      <c r="L45" s="19"/>
    </row>
    <row r="46" spans="2:12" ht="14.5" customHeight="1">
      <c r="B46" s="19"/>
      <c r="L46" s="19"/>
    </row>
    <row r="47" spans="2:12" ht="14.5" customHeight="1">
      <c r="B47" s="19"/>
      <c r="L47" s="19"/>
    </row>
    <row r="48" spans="2:12" ht="14.5" customHeight="1">
      <c r="B48" s="19"/>
      <c r="L48" s="19"/>
    </row>
    <row r="49" spans="2:12" ht="14.5" customHeight="1">
      <c r="B49" s="19"/>
      <c r="L49" s="19"/>
    </row>
    <row r="50" spans="2:12" s="1" customFormat="1" ht="14.5" customHeight="1">
      <c r="B50" s="28"/>
      <c r="D50" s="37" t="s">
        <v>45</v>
      </c>
      <c r="E50" s="38"/>
      <c r="F50" s="38"/>
      <c r="G50" s="37" t="s">
        <v>46</v>
      </c>
      <c r="H50" s="38"/>
      <c r="I50" s="38"/>
      <c r="J50" s="38"/>
      <c r="K50" s="38"/>
      <c r="L50" s="28"/>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5">
      <c r="B61" s="28"/>
      <c r="D61" s="39" t="s">
        <v>47</v>
      </c>
      <c r="E61" s="30"/>
      <c r="F61" s="99" t="s">
        <v>48</v>
      </c>
      <c r="G61" s="39" t="s">
        <v>47</v>
      </c>
      <c r="H61" s="30"/>
      <c r="I61" s="30"/>
      <c r="J61" s="100" t="s">
        <v>48</v>
      </c>
      <c r="K61" s="30"/>
      <c r="L61" s="28"/>
    </row>
    <row r="62" spans="2:12">
      <c r="B62" s="19"/>
      <c r="L62" s="19"/>
    </row>
    <row r="63" spans="2:12">
      <c r="B63" s="19"/>
      <c r="L63" s="19"/>
    </row>
    <row r="64" spans="2:12">
      <c r="B64" s="19"/>
      <c r="L64" s="19"/>
    </row>
    <row r="65" spans="2:12" s="1" customFormat="1" ht="13">
      <c r="B65" s="28"/>
      <c r="D65" s="37" t="s">
        <v>49</v>
      </c>
      <c r="E65" s="38"/>
      <c r="F65" s="38"/>
      <c r="G65" s="37" t="s">
        <v>50</v>
      </c>
      <c r="H65" s="38"/>
      <c r="I65" s="38"/>
      <c r="J65" s="38"/>
      <c r="K65" s="38"/>
      <c r="L65" s="28"/>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5">
      <c r="B76" s="28"/>
      <c r="D76" s="39" t="s">
        <v>47</v>
      </c>
      <c r="E76" s="30"/>
      <c r="F76" s="99" t="s">
        <v>48</v>
      </c>
      <c r="G76" s="39" t="s">
        <v>47</v>
      </c>
      <c r="H76" s="30"/>
      <c r="I76" s="30"/>
      <c r="J76" s="100" t="s">
        <v>48</v>
      </c>
      <c r="K76" s="30"/>
      <c r="L76" s="28"/>
    </row>
    <row r="77" spans="2:12" s="1" customFormat="1" ht="14.5" customHeight="1">
      <c r="B77" s="40"/>
      <c r="C77" s="41"/>
      <c r="D77" s="41"/>
      <c r="E77" s="41"/>
      <c r="F77" s="41"/>
      <c r="G77" s="41"/>
      <c r="H77" s="41"/>
      <c r="I77" s="41"/>
      <c r="J77" s="41"/>
      <c r="K77" s="41"/>
      <c r="L77" s="28"/>
    </row>
    <row r="81" spans="2:12" s="1" customFormat="1" ht="7" customHeight="1">
      <c r="B81" s="42"/>
      <c r="C81" s="43"/>
      <c r="D81" s="43"/>
      <c r="E81" s="43"/>
      <c r="F81" s="43"/>
      <c r="G81" s="43"/>
      <c r="H81" s="43"/>
      <c r="I81" s="43"/>
      <c r="J81" s="43"/>
      <c r="K81" s="43"/>
      <c r="L81" s="28"/>
    </row>
    <row r="82" spans="2:12" s="1" customFormat="1" ht="25" customHeight="1">
      <c r="B82" s="28"/>
      <c r="C82" s="20" t="s">
        <v>130</v>
      </c>
      <c r="L82" s="28"/>
    </row>
    <row r="83" spans="2:12" s="1" customFormat="1" ht="7" customHeight="1">
      <c r="B83" s="28"/>
      <c r="L83" s="28"/>
    </row>
    <row r="84" spans="2:12" s="1" customFormat="1" ht="12" customHeight="1">
      <c r="B84" s="28"/>
      <c r="C84" s="25" t="s">
        <v>14</v>
      </c>
      <c r="L84" s="28"/>
    </row>
    <row r="85" spans="2:12" s="1" customFormat="1" ht="27.75" customHeight="1">
      <c r="B85" s="28"/>
      <c r="E85" s="1007" t="str">
        <f>E7</f>
        <v>DOMOV SENIORŮ BOROHRÁDEK PŘÍSTAVBA A STAVEBNÍ ÚPRAVY</v>
      </c>
      <c r="F85" s="1008"/>
      <c r="G85" s="1008"/>
      <c r="H85" s="1008"/>
      <c r="L85" s="28"/>
    </row>
    <row r="86" spans="2:12" ht="12" customHeight="1">
      <c r="B86" s="19"/>
      <c r="C86" s="25" t="s">
        <v>128</v>
      </c>
      <c r="L86" s="19"/>
    </row>
    <row r="87" spans="2:12" s="1" customFormat="1" ht="16.399999999999999" customHeight="1">
      <c r="B87" s="28"/>
      <c r="E87" s="1007" t="s">
        <v>1882</v>
      </c>
      <c r="F87" s="1009"/>
      <c r="G87" s="1009"/>
      <c r="H87" s="1009"/>
      <c r="L87" s="28"/>
    </row>
    <row r="88" spans="2:12" s="1" customFormat="1" ht="12" customHeight="1">
      <c r="B88" s="28"/>
      <c r="C88" s="25" t="s">
        <v>203</v>
      </c>
      <c r="L88" s="28"/>
    </row>
    <row r="89" spans="2:12" s="1" customFormat="1" ht="16.399999999999999" customHeight="1">
      <c r="B89" s="28"/>
      <c r="E89" s="1003" t="str">
        <f>E11</f>
        <v>SO 03.02. - Stavební část</v>
      </c>
      <c r="F89" s="1009"/>
      <c r="G89" s="1009"/>
      <c r="H89" s="1009"/>
      <c r="L89" s="28"/>
    </row>
    <row r="90" spans="2:12" s="1" customFormat="1" ht="7" customHeight="1">
      <c r="B90" s="28"/>
      <c r="L90" s="28"/>
    </row>
    <row r="91" spans="2:12" s="1" customFormat="1" ht="12" customHeight="1">
      <c r="B91" s="28"/>
      <c r="C91" s="25" t="s">
        <v>18</v>
      </c>
      <c r="F91" s="23" t="str">
        <f>F14</f>
        <v>DpS Borohrádek, st.p.č.243,722,p.p.č.187</v>
      </c>
      <c r="I91" s="25" t="s">
        <v>19</v>
      </c>
      <c r="J91" s="48" t="str">
        <f>IF(J14="","",J14)</f>
        <v>10. 6. 2024</v>
      </c>
      <c r="L91" s="28"/>
    </row>
    <row r="92" spans="2:12" s="1" customFormat="1" ht="7" customHeight="1">
      <c r="B92" s="28"/>
      <c r="L92" s="28"/>
    </row>
    <row r="93" spans="2:12" s="1" customFormat="1" ht="15.4" customHeight="1">
      <c r="B93" s="28"/>
      <c r="C93" s="25" t="s">
        <v>21</v>
      </c>
      <c r="F93" s="23" t="str">
        <f>E17</f>
        <v>Královehradecký kraj,Pivovarské nám.1245 H.Králové</v>
      </c>
      <c r="I93" s="25" t="s">
        <v>26</v>
      </c>
      <c r="J93" s="26" t="str">
        <f>E23</f>
        <v>Proxion, Hurdálková 206 547 01 Náchod</v>
      </c>
      <c r="L93" s="28"/>
    </row>
    <row r="94" spans="2:12" s="1" customFormat="1" ht="15.4" customHeight="1">
      <c r="B94" s="28"/>
      <c r="C94" s="25" t="s">
        <v>24</v>
      </c>
      <c r="F94" s="23" t="str">
        <f>IF(E20="","",E20)</f>
        <v>VZ</v>
      </c>
      <c r="I94" s="25" t="s">
        <v>28</v>
      </c>
      <c r="J94" s="26" t="str">
        <f>E26</f>
        <v>Ivan Mezera</v>
      </c>
      <c r="L94" s="28"/>
    </row>
    <row r="95" spans="2:12" s="1" customFormat="1" ht="10.4" customHeight="1">
      <c r="B95" s="28"/>
      <c r="L95" s="28"/>
    </row>
    <row r="96" spans="2:12" s="1" customFormat="1" ht="29.25" customHeight="1">
      <c r="B96" s="28"/>
      <c r="C96" s="144" t="s">
        <v>131</v>
      </c>
      <c r="J96" s="877" t="s">
        <v>132</v>
      </c>
      <c r="L96" s="28"/>
    </row>
    <row r="97" spans="2:47" s="1" customFormat="1" ht="10.4" customHeight="1">
      <c r="B97" s="28"/>
      <c r="L97" s="28"/>
    </row>
    <row r="98" spans="2:47" s="1" customFormat="1" ht="22.9" customHeight="1">
      <c r="B98" s="28"/>
      <c r="C98" s="103" t="s">
        <v>133</v>
      </c>
      <c r="J98" s="62">
        <f>J133</f>
        <v>0</v>
      </c>
      <c r="L98" s="28"/>
      <c r="AU98" s="16" t="s">
        <v>134</v>
      </c>
    </row>
    <row r="99" spans="2:47" s="8" customFormat="1" ht="25" customHeight="1">
      <c r="B99" s="104"/>
      <c r="D99" s="105" t="s">
        <v>248</v>
      </c>
      <c r="E99" s="106"/>
      <c r="F99" s="106"/>
      <c r="G99" s="106"/>
      <c r="H99" s="106"/>
      <c r="I99" s="106"/>
      <c r="J99" s="107">
        <f>J134</f>
        <v>0</v>
      </c>
      <c r="L99" s="104"/>
    </row>
    <row r="100" spans="2:47" s="9" customFormat="1" ht="19.899999999999999" customHeight="1">
      <c r="B100" s="108"/>
      <c r="D100" s="109" t="s">
        <v>293</v>
      </c>
      <c r="E100" s="110"/>
      <c r="F100" s="110"/>
      <c r="G100" s="110"/>
      <c r="H100" s="110"/>
      <c r="I100" s="110"/>
      <c r="J100" s="111">
        <f>J135</f>
        <v>0</v>
      </c>
      <c r="L100" s="108"/>
    </row>
    <row r="101" spans="2:47" s="9" customFormat="1" ht="19.899999999999999" customHeight="1">
      <c r="B101" s="108"/>
      <c r="D101" s="109" t="s">
        <v>294</v>
      </c>
      <c r="E101" s="110"/>
      <c r="F101" s="110"/>
      <c r="G101" s="110"/>
      <c r="H101" s="110"/>
      <c r="I101" s="110"/>
      <c r="J101" s="111">
        <f>J154</f>
        <v>0</v>
      </c>
      <c r="L101" s="108"/>
    </row>
    <row r="102" spans="2:47" s="9" customFormat="1" ht="19.899999999999999" customHeight="1">
      <c r="B102" s="108"/>
      <c r="D102" s="109" t="s">
        <v>249</v>
      </c>
      <c r="E102" s="110"/>
      <c r="F102" s="110"/>
      <c r="G102" s="110"/>
      <c r="H102" s="110"/>
      <c r="I102" s="110"/>
      <c r="J102" s="111">
        <f>J191</f>
        <v>0</v>
      </c>
      <c r="L102" s="108"/>
    </row>
    <row r="103" spans="2:47" s="9" customFormat="1" ht="19.899999999999999" customHeight="1">
      <c r="B103" s="108"/>
      <c r="D103" s="109" t="s">
        <v>295</v>
      </c>
      <c r="E103" s="110"/>
      <c r="F103" s="110"/>
      <c r="G103" s="110"/>
      <c r="H103" s="110"/>
      <c r="I103" s="110"/>
      <c r="J103" s="111">
        <f>J198</f>
        <v>0</v>
      </c>
      <c r="L103" s="108"/>
    </row>
    <row r="104" spans="2:47" s="8" customFormat="1" ht="25" customHeight="1">
      <c r="B104" s="104"/>
      <c r="D104" s="105" t="s">
        <v>296</v>
      </c>
      <c r="E104" s="106"/>
      <c r="F104" s="106"/>
      <c r="G104" s="106"/>
      <c r="H104" s="106"/>
      <c r="I104" s="106"/>
      <c r="J104" s="107">
        <f>J201</f>
        <v>0</v>
      </c>
      <c r="L104" s="104"/>
    </row>
    <row r="105" spans="2:47" s="9" customFormat="1" ht="19.899999999999999" customHeight="1">
      <c r="B105" s="108"/>
      <c r="D105" s="109" t="s">
        <v>569</v>
      </c>
      <c r="E105" s="110"/>
      <c r="F105" s="110"/>
      <c r="G105" s="110"/>
      <c r="H105" s="110"/>
      <c r="I105" s="110"/>
      <c r="J105" s="111">
        <f>J202</f>
        <v>0</v>
      </c>
      <c r="L105" s="108"/>
    </row>
    <row r="106" spans="2:47" s="9" customFormat="1" ht="19.899999999999999" customHeight="1">
      <c r="B106" s="108"/>
      <c r="D106" s="109" t="s">
        <v>570</v>
      </c>
      <c r="E106" s="110"/>
      <c r="F106" s="110"/>
      <c r="G106" s="110"/>
      <c r="H106" s="110"/>
      <c r="I106" s="110"/>
      <c r="J106" s="111">
        <f>J224</f>
        <v>0</v>
      </c>
      <c r="L106" s="108"/>
    </row>
    <row r="107" spans="2:47" s="9" customFormat="1" ht="19.899999999999999" customHeight="1">
      <c r="B107" s="108"/>
      <c r="D107" s="109" t="s">
        <v>301</v>
      </c>
      <c r="E107" s="110"/>
      <c r="F107" s="110"/>
      <c r="G107" s="110"/>
      <c r="H107" s="110"/>
      <c r="I107" s="110"/>
      <c r="J107" s="111">
        <f>J240</f>
        <v>0</v>
      </c>
      <c r="L107" s="108"/>
    </row>
    <row r="108" spans="2:47" s="9" customFormat="1" ht="19.899999999999999" customHeight="1">
      <c r="B108" s="108"/>
      <c r="D108" s="109" t="s">
        <v>571</v>
      </c>
      <c r="E108" s="110"/>
      <c r="F108" s="110"/>
      <c r="G108" s="110"/>
      <c r="H108" s="110"/>
      <c r="I108" s="110"/>
      <c r="J108" s="111">
        <f>J250</f>
        <v>0</v>
      </c>
      <c r="L108" s="108"/>
    </row>
    <row r="109" spans="2:47" s="9" customFormat="1" ht="19.899999999999999" customHeight="1">
      <c r="B109" s="108"/>
      <c r="D109" s="109" t="s">
        <v>1889</v>
      </c>
      <c r="E109" s="110"/>
      <c r="F109" s="110"/>
      <c r="G109" s="110"/>
      <c r="H109" s="110"/>
      <c r="I109" s="110"/>
      <c r="J109" s="111">
        <f>J300</f>
        <v>0</v>
      </c>
      <c r="L109" s="108"/>
    </row>
    <row r="110" spans="2:47" s="9" customFormat="1" ht="19.899999999999999" customHeight="1">
      <c r="B110" s="108"/>
      <c r="D110" s="109" t="s">
        <v>573</v>
      </c>
      <c r="E110" s="110"/>
      <c r="F110" s="110"/>
      <c r="G110" s="110"/>
      <c r="H110" s="110"/>
      <c r="I110" s="110"/>
      <c r="J110" s="111">
        <f>J325</f>
        <v>0</v>
      </c>
      <c r="L110" s="108"/>
    </row>
    <row r="111" spans="2:47" s="9" customFormat="1" ht="19.899999999999999" customHeight="1">
      <c r="B111" s="108"/>
      <c r="D111" s="109" t="s">
        <v>574</v>
      </c>
      <c r="E111" s="110"/>
      <c r="F111" s="110"/>
      <c r="G111" s="110"/>
      <c r="H111" s="110"/>
      <c r="I111" s="110"/>
      <c r="J111" s="111">
        <f>J339</f>
        <v>0</v>
      </c>
      <c r="L111" s="108"/>
    </row>
    <row r="112" spans="2:47" s="1" customFormat="1" ht="21.75" customHeight="1">
      <c r="B112" s="28"/>
      <c r="L112" s="28"/>
    </row>
    <row r="113" spans="2:12" s="1" customFormat="1" ht="7" customHeight="1">
      <c r="B113" s="40"/>
      <c r="C113" s="41"/>
      <c r="D113" s="41"/>
      <c r="E113" s="41"/>
      <c r="F113" s="41"/>
      <c r="G113" s="41"/>
      <c r="H113" s="41"/>
      <c r="I113" s="41"/>
      <c r="J113" s="41"/>
      <c r="K113" s="41"/>
      <c r="L113" s="28"/>
    </row>
    <row r="117" spans="2:12" s="1" customFormat="1" ht="7" customHeight="1">
      <c r="B117" s="42"/>
      <c r="C117" s="43"/>
      <c r="D117" s="43"/>
      <c r="E117" s="43"/>
      <c r="F117" s="43"/>
      <c r="G117" s="43"/>
      <c r="H117" s="43"/>
      <c r="I117" s="43"/>
      <c r="J117" s="43"/>
      <c r="K117" s="43"/>
      <c r="L117" s="28"/>
    </row>
    <row r="118" spans="2:12" s="1" customFormat="1" ht="25" customHeight="1">
      <c r="B118" s="28"/>
      <c r="C118" s="20" t="s">
        <v>141</v>
      </c>
      <c r="L118" s="28"/>
    </row>
    <row r="119" spans="2:12" s="1" customFormat="1" ht="7" customHeight="1">
      <c r="B119" s="28"/>
      <c r="L119" s="28"/>
    </row>
    <row r="120" spans="2:12" s="1" customFormat="1" ht="12" customHeight="1">
      <c r="B120" s="28"/>
      <c r="C120" s="25" t="s">
        <v>14</v>
      </c>
      <c r="L120" s="28"/>
    </row>
    <row r="121" spans="2:12" s="1" customFormat="1" ht="27.75" customHeight="1">
      <c r="B121" s="28"/>
      <c r="E121" s="1007" t="str">
        <f>E7</f>
        <v>DOMOV SENIORŮ BOROHRÁDEK PŘÍSTAVBA A STAVEBNÍ ÚPRAVY</v>
      </c>
      <c r="F121" s="1008"/>
      <c r="G121" s="1008"/>
      <c r="H121" s="1008"/>
      <c r="L121" s="28"/>
    </row>
    <row r="122" spans="2:12" ht="12" customHeight="1">
      <c r="B122" s="19"/>
      <c r="C122" s="25" t="s">
        <v>128</v>
      </c>
      <c r="L122" s="19"/>
    </row>
    <row r="123" spans="2:12" s="1" customFormat="1" ht="16.399999999999999" customHeight="1">
      <c r="B123" s="28"/>
      <c r="E123" s="1007" t="s">
        <v>1882</v>
      </c>
      <c r="F123" s="1009"/>
      <c r="G123" s="1009"/>
      <c r="H123" s="1009"/>
      <c r="L123" s="28"/>
    </row>
    <row r="124" spans="2:12" s="1" customFormat="1" ht="12" customHeight="1">
      <c r="B124" s="28"/>
      <c r="C124" s="25" t="s">
        <v>203</v>
      </c>
      <c r="L124" s="28"/>
    </row>
    <row r="125" spans="2:12" s="1" customFormat="1" ht="16.399999999999999" customHeight="1">
      <c r="B125" s="28"/>
      <c r="E125" s="1003" t="str">
        <f>E11</f>
        <v>SO 03.02. - Stavební část</v>
      </c>
      <c r="F125" s="1009"/>
      <c r="G125" s="1009"/>
      <c r="H125" s="1009"/>
      <c r="L125" s="28"/>
    </row>
    <row r="126" spans="2:12" s="1" customFormat="1" ht="7" customHeight="1">
      <c r="B126" s="28"/>
      <c r="L126" s="28"/>
    </row>
    <row r="127" spans="2:12" s="1" customFormat="1" ht="12" customHeight="1">
      <c r="B127" s="28"/>
      <c r="C127" s="25" t="s">
        <v>18</v>
      </c>
      <c r="F127" s="23" t="str">
        <f>F14</f>
        <v>DpS Borohrádek, st.p.č.243,722,p.p.č.187</v>
      </c>
      <c r="I127" s="25" t="s">
        <v>19</v>
      </c>
      <c r="J127" s="48" t="str">
        <f>IF(J14="","",J14)</f>
        <v>10. 6. 2024</v>
      </c>
      <c r="L127" s="28"/>
    </row>
    <row r="128" spans="2:12" s="1" customFormat="1" ht="7" customHeight="1">
      <c r="B128" s="28"/>
      <c r="L128" s="28"/>
    </row>
    <row r="129" spans="2:65" s="1" customFormat="1" ht="15.4" customHeight="1">
      <c r="B129" s="28"/>
      <c r="C129" s="25" t="s">
        <v>21</v>
      </c>
      <c r="F129" s="23" t="str">
        <f>E17</f>
        <v>Královehradecký kraj,Pivovarské nám.1245 H.Králové</v>
      </c>
      <c r="I129" s="25" t="s">
        <v>26</v>
      </c>
      <c r="J129" s="26" t="str">
        <f>E23</f>
        <v>Proxion, Hurdálková 206 547 01 Náchod</v>
      </c>
      <c r="L129" s="28"/>
    </row>
    <row r="130" spans="2:65" s="1" customFormat="1" ht="15.4" customHeight="1">
      <c r="B130" s="28"/>
      <c r="C130" s="25" t="s">
        <v>24</v>
      </c>
      <c r="F130" s="23" t="str">
        <f>IF(E20="","",E20)</f>
        <v>VZ</v>
      </c>
      <c r="I130" s="25" t="s">
        <v>28</v>
      </c>
      <c r="J130" s="26" t="str">
        <f>E26</f>
        <v>Ivan Mezera</v>
      </c>
      <c r="L130" s="28"/>
    </row>
    <row r="131" spans="2:65" s="1" customFormat="1" ht="10.4" customHeight="1">
      <c r="B131" s="28"/>
      <c r="L131" s="28"/>
    </row>
    <row r="132" spans="2:65" s="10" customFormat="1" ht="29.25" customHeight="1">
      <c r="B132" s="112"/>
      <c r="C132" s="878" t="s">
        <v>142</v>
      </c>
      <c r="D132" s="879" t="s">
        <v>57</v>
      </c>
      <c r="E132" s="879" t="s">
        <v>53</v>
      </c>
      <c r="F132" s="879" t="s">
        <v>54</v>
      </c>
      <c r="G132" s="879" t="s">
        <v>143</v>
      </c>
      <c r="H132" s="879" t="s">
        <v>144</v>
      </c>
      <c r="I132" s="879" t="s">
        <v>145</v>
      </c>
      <c r="J132" s="880" t="s">
        <v>132</v>
      </c>
      <c r="K132" s="893" t="s">
        <v>146</v>
      </c>
      <c r="L132" s="112"/>
      <c r="M132" s="55" t="s">
        <v>1</v>
      </c>
      <c r="N132" s="56" t="s">
        <v>36</v>
      </c>
      <c r="O132" s="56" t="s">
        <v>147</v>
      </c>
      <c r="P132" s="56" t="s">
        <v>148</v>
      </c>
      <c r="Q132" s="56" t="s">
        <v>149</v>
      </c>
      <c r="R132" s="56" t="s">
        <v>150</v>
      </c>
      <c r="S132" s="56" t="s">
        <v>151</v>
      </c>
      <c r="T132" s="57" t="s">
        <v>152</v>
      </c>
    </row>
    <row r="133" spans="2:65" s="1" customFormat="1" ht="22.9" customHeight="1">
      <c r="B133" s="28"/>
      <c r="C133" s="60" t="s">
        <v>153</v>
      </c>
      <c r="J133" s="117">
        <f>BK133</f>
        <v>0</v>
      </c>
      <c r="L133" s="28"/>
      <c r="M133" s="58"/>
      <c r="N133" s="49"/>
      <c r="O133" s="49"/>
      <c r="P133" s="118">
        <f>P134+P201</f>
        <v>1037.9967300000001</v>
      </c>
      <c r="Q133" s="49"/>
      <c r="R133" s="118">
        <f>R134+R201</f>
        <v>21.851550490000001</v>
      </c>
      <c r="S133" s="49"/>
      <c r="T133" s="119">
        <f>T134+T201</f>
        <v>0</v>
      </c>
      <c r="AT133" s="16" t="s">
        <v>71</v>
      </c>
      <c r="AU133" s="16" t="s">
        <v>134</v>
      </c>
      <c r="BK133" s="120">
        <f>BK134+BK201</f>
        <v>0</v>
      </c>
    </row>
    <row r="134" spans="2:65" s="11" customFormat="1" ht="25.9" customHeight="1">
      <c r="B134" s="121"/>
      <c r="D134" s="122" t="s">
        <v>71</v>
      </c>
      <c r="E134" s="123" t="s">
        <v>251</v>
      </c>
      <c r="F134" s="123" t="s">
        <v>252</v>
      </c>
      <c r="J134" s="124">
        <f>BK134</f>
        <v>0</v>
      </c>
      <c r="L134" s="121"/>
      <c r="M134" s="125"/>
      <c r="P134" s="126">
        <f>P135+P154+P191+P198</f>
        <v>337.96002800000002</v>
      </c>
      <c r="R134" s="126">
        <f>R135+R154+R191+R198</f>
        <v>11.673259690000002</v>
      </c>
      <c r="T134" s="127">
        <f>T135+T154+T191+T198</f>
        <v>0</v>
      </c>
      <c r="AR134" s="122" t="s">
        <v>80</v>
      </c>
      <c r="AT134" s="128" t="s">
        <v>71</v>
      </c>
      <c r="AU134" s="128" t="s">
        <v>72</v>
      </c>
      <c r="AY134" s="122" t="s">
        <v>157</v>
      </c>
      <c r="BK134" s="129">
        <f>BK135+BK154+BK191+BK198</f>
        <v>0</v>
      </c>
    </row>
    <row r="135" spans="2:65" s="11" customFormat="1" ht="22.9" customHeight="1">
      <c r="B135" s="121"/>
      <c r="D135" s="122" t="s">
        <v>71</v>
      </c>
      <c r="E135" s="130" t="s">
        <v>95</v>
      </c>
      <c r="F135" s="130" t="s">
        <v>303</v>
      </c>
      <c r="J135" s="131">
        <f>BK135</f>
        <v>0</v>
      </c>
      <c r="L135" s="121"/>
      <c r="M135" s="125"/>
      <c r="P135" s="126">
        <f>SUM(P136:P153)</f>
        <v>46.16543200000001</v>
      </c>
      <c r="R135" s="126">
        <f>SUM(R136:R153)</f>
        <v>6.5589336000000005</v>
      </c>
      <c r="T135" s="127">
        <f>SUM(T136:T153)</f>
        <v>0</v>
      </c>
      <c r="AR135" s="122" t="s">
        <v>80</v>
      </c>
      <c r="AT135" s="128" t="s">
        <v>71</v>
      </c>
      <c r="AU135" s="128" t="s">
        <v>80</v>
      </c>
      <c r="AY135" s="122" t="s">
        <v>157</v>
      </c>
      <c r="BK135" s="129">
        <f>SUM(BK136:BK153)</f>
        <v>0</v>
      </c>
    </row>
    <row r="136" spans="2:65" s="1" customFormat="1" ht="31.9" customHeight="1">
      <c r="B136" s="132"/>
      <c r="C136" s="133" t="s">
        <v>80</v>
      </c>
      <c r="D136" s="133" t="s">
        <v>160</v>
      </c>
      <c r="E136" s="134" t="s">
        <v>2029</v>
      </c>
      <c r="F136" s="135" t="s">
        <v>2030</v>
      </c>
      <c r="G136" s="136" t="s">
        <v>228</v>
      </c>
      <c r="H136" s="137">
        <v>6</v>
      </c>
      <c r="I136" s="901"/>
      <c r="J136" s="138">
        <f>ROUND(I136*H136,2)</f>
        <v>0</v>
      </c>
      <c r="K136" s="139"/>
      <c r="L136" s="28"/>
      <c r="M136" s="140" t="s">
        <v>1</v>
      </c>
      <c r="N136" s="141" t="s">
        <v>38</v>
      </c>
      <c r="O136" s="142">
        <v>0.23200000000000001</v>
      </c>
      <c r="P136" s="142">
        <f>O136*H136</f>
        <v>1.3920000000000001</v>
      </c>
      <c r="Q136" s="142">
        <v>3.2349999999999997E-2</v>
      </c>
      <c r="R136" s="142">
        <f>Q136*H136</f>
        <v>0.19409999999999999</v>
      </c>
      <c r="S136" s="142">
        <v>0</v>
      </c>
      <c r="T136" s="143">
        <f>S136*H136</f>
        <v>0</v>
      </c>
      <c r="AR136" s="144" t="s">
        <v>164</v>
      </c>
      <c r="AT136" s="144" t="s">
        <v>160</v>
      </c>
      <c r="AU136" s="144" t="s">
        <v>88</v>
      </c>
      <c r="AY136" s="16" t="s">
        <v>157</v>
      </c>
      <c r="BE136" s="145">
        <f>IF(N136="základní",J136,0)</f>
        <v>0</v>
      </c>
      <c r="BF136" s="145">
        <f>IF(N136="snížená",J136,0)</f>
        <v>0</v>
      </c>
      <c r="BG136" s="145">
        <f>IF(N136="zákl. přenesená",J136,0)</f>
        <v>0</v>
      </c>
      <c r="BH136" s="145">
        <f>IF(N136="sníž. přenesená",J136,0)</f>
        <v>0</v>
      </c>
      <c r="BI136" s="145">
        <f>IF(N136="nulová",J136,0)</f>
        <v>0</v>
      </c>
      <c r="BJ136" s="16" t="s">
        <v>88</v>
      </c>
      <c r="BK136" s="145">
        <f>ROUND(I136*H136,2)</f>
        <v>0</v>
      </c>
      <c r="BL136" s="16" t="s">
        <v>164</v>
      </c>
      <c r="BM136" s="144" t="s">
        <v>2031</v>
      </c>
    </row>
    <row r="137" spans="2:65" s="1" customFormat="1">
      <c r="B137" s="28"/>
      <c r="D137" s="150" t="s">
        <v>214</v>
      </c>
      <c r="F137" s="894" t="s">
        <v>2032</v>
      </c>
      <c r="L137" s="28"/>
      <c r="M137" s="152"/>
      <c r="T137" s="52"/>
      <c r="AT137" s="16" t="s">
        <v>214</v>
      </c>
      <c r="AU137" s="16" t="s">
        <v>88</v>
      </c>
    </row>
    <row r="138" spans="2:65" s="13" customFormat="1">
      <c r="B138" s="159"/>
      <c r="D138" s="154" t="s">
        <v>259</v>
      </c>
      <c r="E138" s="160" t="s">
        <v>1</v>
      </c>
      <c r="F138" s="161" t="s">
        <v>169</v>
      </c>
      <c r="H138" s="162">
        <v>6</v>
      </c>
      <c r="L138" s="159"/>
      <c r="M138" s="163"/>
      <c r="T138" s="164"/>
      <c r="AT138" s="160" t="s">
        <v>259</v>
      </c>
      <c r="AU138" s="160" t="s">
        <v>88</v>
      </c>
      <c r="AV138" s="13" t="s">
        <v>88</v>
      </c>
      <c r="AW138" s="13" t="s">
        <v>27</v>
      </c>
      <c r="AX138" s="13" t="s">
        <v>80</v>
      </c>
      <c r="AY138" s="160" t="s">
        <v>157</v>
      </c>
    </row>
    <row r="139" spans="2:65" s="1" customFormat="1" ht="31.9" customHeight="1">
      <c r="B139" s="132"/>
      <c r="C139" s="133" t="s">
        <v>88</v>
      </c>
      <c r="D139" s="133" t="s">
        <v>160</v>
      </c>
      <c r="E139" s="134" t="s">
        <v>2033</v>
      </c>
      <c r="F139" s="135" t="s">
        <v>2034</v>
      </c>
      <c r="G139" s="136" t="s">
        <v>306</v>
      </c>
      <c r="H139" s="137">
        <v>8.3360000000000003</v>
      </c>
      <c r="I139" s="901"/>
      <c r="J139" s="138">
        <f>ROUND(I139*H139,2)</f>
        <v>0</v>
      </c>
      <c r="K139" s="139"/>
      <c r="L139" s="28"/>
      <c r="M139" s="140" t="s">
        <v>1</v>
      </c>
      <c r="N139" s="141" t="s">
        <v>38</v>
      </c>
      <c r="O139" s="142">
        <v>0.60699999999999998</v>
      </c>
      <c r="P139" s="142">
        <f>O139*H139</f>
        <v>5.059952</v>
      </c>
      <c r="Q139" s="142">
        <v>7.9210000000000003E-2</v>
      </c>
      <c r="R139" s="142">
        <f>Q139*H139</f>
        <v>0.66029456000000009</v>
      </c>
      <c r="S139" s="142">
        <v>0</v>
      </c>
      <c r="T139" s="143">
        <f>S139*H139</f>
        <v>0</v>
      </c>
      <c r="AR139" s="144" t="s">
        <v>164</v>
      </c>
      <c r="AT139" s="144" t="s">
        <v>160</v>
      </c>
      <c r="AU139" s="144" t="s">
        <v>88</v>
      </c>
      <c r="AY139" s="16" t="s">
        <v>157</v>
      </c>
      <c r="BE139" s="145">
        <f>IF(N139="základní",J139,0)</f>
        <v>0</v>
      </c>
      <c r="BF139" s="145">
        <f>IF(N139="snížená",J139,0)</f>
        <v>0</v>
      </c>
      <c r="BG139" s="145">
        <f>IF(N139="zákl. přenesená",J139,0)</f>
        <v>0</v>
      </c>
      <c r="BH139" s="145">
        <f>IF(N139="sníž. přenesená",J139,0)</f>
        <v>0</v>
      </c>
      <c r="BI139" s="145">
        <f>IF(N139="nulová",J139,0)</f>
        <v>0</v>
      </c>
      <c r="BJ139" s="16" t="s">
        <v>88</v>
      </c>
      <c r="BK139" s="145">
        <f>ROUND(I139*H139,2)</f>
        <v>0</v>
      </c>
      <c r="BL139" s="16" t="s">
        <v>164</v>
      </c>
      <c r="BM139" s="144" t="s">
        <v>2035</v>
      </c>
    </row>
    <row r="140" spans="2:65" s="1" customFormat="1">
      <c r="B140" s="28"/>
      <c r="D140" s="150" t="s">
        <v>214</v>
      </c>
      <c r="F140" s="894" t="s">
        <v>2036</v>
      </c>
      <c r="L140" s="28"/>
      <c r="M140" s="152"/>
      <c r="T140" s="52"/>
      <c r="AT140" s="16" t="s">
        <v>214</v>
      </c>
      <c r="AU140" s="16" t="s">
        <v>88</v>
      </c>
    </row>
    <row r="141" spans="2:65" s="13" customFormat="1">
      <c r="B141" s="159"/>
      <c r="D141" s="154" t="s">
        <v>259</v>
      </c>
      <c r="E141" s="160" t="s">
        <v>1</v>
      </c>
      <c r="F141" s="161" t="s">
        <v>2037</v>
      </c>
      <c r="H141" s="162">
        <v>6</v>
      </c>
      <c r="L141" s="159"/>
      <c r="M141" s="163"/>
      <c r="T141" s="164"/>
      <c r="AT141" s="160" t="s">
        <v>259</v>
      </c>
      <c r="AU141" s="160" t="s">
        <v>88</v>
      </c>
      <c r="AV141" s="13" t="s">
        <v>88</v>
      </c>
      <c r="AW141" s="13" t="s">
        <v>27</v>
      </c>
      <c r="AX141" s="13" t="s">
        <v>72</v>
      </c>
      <c r="AY141" s="160" t="s">
        <v>157</v>
      </c>
    </row>
    <row r="142" spans="2:65" s="13" customFormat="1">
      <c r="B142" s="159"/>
      <c r="D142" s="154" t="s">
        <v>259</v>
      </c>
      <c r="E142" s="160" t="s">
        <v>1</v>
      </c>
      <c r="F142" s="161" t="s">
        <v>2038</v>
      </c>
      <c r="H142" s="162">
        <v>1.4</v>
      </c>
      <c r="L142" s="159"/>
      <c r="M142" s="163"/>
      <c r="T142" s="164"/>
      <c r="AT142" s="160" t="s">
        <v>259</v>
      </c>
      <c r="AU142" s="160" t="s">
        <v>88</v>
      </c>
      <c r="AV142" s="13" t="s">
        <v>88</v>
      </c>
      <c r="AW142" s="13" t="s">
        <v>27</v>
      </c>
      <c r="AX142" s="13" t="s">
        <v>72</v>
      </c>
      <c r="AY142" s="160" t="s">
        <v>157</v>
      </c>
    </row>
    <row r="143" spans="2:65" s="13" customFormat="1">
      <c r="B143" s="159"/>
      <c r="D143" s="154" t="s">
        <v>259</v>
      </c>
      <c r="E143" s="160" t="s">
        <v>1</v>
      </c>
      <c r="F143" s="161" t="s">
        <v>2039</v>
      </c>
      <c r="H143" s="162">
        <v>0.93600000000000005</v>
      </c>
      <c r="L143" s="159"/>
      <c r="M143" s="163"/>
      <c r="T143" s="164"/>
      <c r="AT143" s="160" t="s">
        <v>259</v>
      </c>
      <c r="AU143" s="160" t="s">
        <v>88</v>
      </c>
      <c r="AV143" s="13" t="s">
        <v>88</v>
      </c>
      <c r="AW143" s="13" t="s">
        <v>27</v>
      </c>
      <c r="AX143" s="13" t="s">
        <v>72</v>
      </c>
      <c r="AY143" s="160" t="s">
        <v>157</v>
      </c>
    </row>
    <row r="144" spans="2:65" s="14" customFormat="1">
      <c r="B144" s="165"/>
      <c r="D144" s="154" t="s">
        <v>259</v>
      </c>
      <c r="E144" s="166" t="s">
        <v>1</v>
      </c>
      <c r="F144" s="167" t="s">
        <v>265</v>
      </c>
      <c r="H144" s="168">
        <v>8.3360000000000003</v>
      </c>
      <c r="L144" s="165"/>
      <c r="M144" s="169"/>
      <c r="T144" s="170"/>
      <c r="AT144" s="166" t="s">
        <v>259</v>
      </c>
      <c r="AU144" s="166" t="s">
        <v>88</v>
      </c>
      <c r="AV144" s="14" t="s">
        <v>164</v>
      </c>
      <c r="AW144" s="14" t="s">
        <v>27</v>
      </c>
      <c r="AX144" s="14" t="s">
        <v>80</v>
      </c>
      <c r="AY144" s="166" t="s">
        <v>157</v>
      </c>
    </row>
    <row r="145" spans="2:65" s="1" customFormat="1" ht="23.5" customHeight="1">
      <c r="B145" s="132"/>
      <c r="C145" s="133" t="s">
        <v>95</v>
      </c>
      <c r="D145" s="133" t="s">
        <v>160</v>
      </c>
      <c r="E145" s="134" t="s">
        <v>2040</v>
      </c>
      <c r="F145" s="135" t="s">
        <v>2041</v>
      </c>
      <c r="G145" s="136" t="s">
        <v>306</v>
      </c>
      <c r="H145" s="137">
        <v>56.648000000000003</v>
      </c>
      <c r="I145" s="901"/>
      <c r="J145" s="138">
        <f>ROUND(I145*H145,2)</f>
        <v>0</v>
      </c>
      <c r="K145" s="139"/>
      <c r="L145" s="28"/>
      <c r="M145" s="140" t="s">
        <v>1</v>
      </c>
      <c r="N145" s="141" t="s">
        <v>38</v>
      </c>
      <c r="O145" s="142">
        <v>0.53500000000000003</v>
      </c>
      <c r="P145" s="142">
        <f>O145*H145</f>
        <v>30.306680000000004</v>
      </c>
      <c r="Q145" s="142">
        <v>6.9980000000000001E-2</v>
      </c>
      <c r="R145" s="142">
        <f>Q145*H145</f>
        <v>3.9642270400000004</v>
      </c>
      <c r="S145" s="142">
        <v>0</v>
      </c>
      <c r="T145" s="143">
        <f>S145*H145</f>
        <v>0</v>
      </c>
      <c r="AR145" s="144" t="s">
        <v>164</v>
      </c>
      <c r="AT145" s="144" t="s">
        <v>160</v>
      </c>
      <c r="AU145" s="144" t="s">
        <v>88</v>
      </c>
      <c r="AY145" s="16" t="s">
        <v>157</v>
      </c>
      <c r="BE145" s="145">
        <f>IF(N145="základní",J145,0)</f>
        <v>0</v>
      </c>
      <c r="BF145" s="145">
        <f>IF(N145="snížená",J145,0)</f>
        <v>0</v>
      </c>
      <c r="BG145" s="145">
        <f>IF(N145="zákl. přenesená",J145,0)</f>
        <v>0</v>
      </c>
      <c r="BH145" s="145">
        <f>IF(N145="sníž. přenesená",J145,0)</f>
        <v>0</v>
      </c>
      <c r="BI145" s="145">
        <f>IF(N145="nulová",J145,0)</f>
        <v>0</v>
      </c>
      <c r="BJ145" s="16" t="s">
        <v>88</v>
      </c>
      <c r="BK145" s="145">
        <f>ROUND(I145*H145,2)</f>
        <v>0</v>
      </c>
      <c r="BL145" s="16" t="s">
        <v>164</v>
      </c>
      <c r="BM145" s="144" t="s">
        <v>2042</v>
      </c>
    </row>
    <row r="146" spans="2:65" s="1" customFormat="1">
      <c r="B146" s="28"/>
      <c r="D146" s="150" t="s">
        <v>214</v>
      </c>
      <c r="F146" s="894" t="s">
        <v>2043</v>
      </c>
      <c r="L146" s="28"/>
      <c r="M146" s="152"/>
      <c r="T146" s="52"/>
      <c r="AT146" s="16" t="s">
        <v>214</v>
      </c>
      <c r="AU146" s="16" t="s">
        <v>88</v>
      </c>
    </row>
    <row r="147" spans="2:65" s="13" customFormat="1">
      <c r="B147" s="159"/>
      <c r="D147" s="154" t="s">
        <v>259</v>
      </c>
      <c r="E147" s="160" t="s">
        <v>1</v>
      </c>
      <c r="F147" s="161" t="s">
        <v>2044</v>
      </c>
      <c r="H147" s="162">
        <v>64.427999999999997</v>
      </c>
      <c r="L147" s="159"/>
      <c r="M147" s="163"/>
      <c r="T147" s="164"/>
      <c r="AT147" s="160" t="s">
        <v>259</v>
      </c>
      <c r="AU147" s="160" t="s">
        <v>88</v>
      </c>
      <c r="AV147" s="13" t="s">
        <v>88</v>
      </c>
      <c r="AW147" s="13" t="s">
        <v>27</v>
      </c>
      <c r="AX147" s="13" t="s">
        <v>72</v>
      </c>
      <c r="AY147" s="160" t="s">
        <v>157</v>
      </c>
    </row>
    <row r="148" spans="2:65" s="13" customFormat="1">
      <c r="B148" s="159"/>
      <c r="D148" s="154" t="s">
        <v>259</v>
      </c>
      <c r="E148" s="160" t="s">
        <v>1</v>
      </c>
      <c r="F148" s="161" t="s">
        <v>2045</v>
      </c>
      <c r="H148" s="162">
        <v>-9.6</v>
      </c>
      <c r="L148" s="159"/>
      <c r="M148" s="163"/>
      <c r="T148" s="164"/>
      <c r="AT148" s="160" t="s">
        <v>259</v>
      </c>
      <c r="AU148" s="160" t="s">
        <v>88</v>
      </c>
      <c r="AV148" s="13" t="s">
        <v>88</v>
      </c>
      <c r="AW148" s="13" t="s">
        <v>27</v>
      </c>
      <c r="AX148" s="13" t="s">
        <v>72</v>
      </c>
      <c r="AY148" s="160" t="s">
        <v>157</v>
      </c>
    </row>
    <row r="149" spans="2:65" s="13" customFormat="1">
      <c r="B149" s="159"/>
      <c r="D149" s="154" t="s">
        <v>259</v>
      </c>
      <c r="E149" s="160" t="s">
        <v>1</v>
      </c>
      <c r="F149" s="161" t="s">
        <v>2046</v>
      </c>
      <c r="H149" s="162">
        <v>1.82</v>
      </c>
      <c r="L149" s="159"/>
      <c r="M149" s="163"/>
      <c r="T149" s="164"/>
      <c r="AT149" s="160" t="s">
        <v>259</v>
      </c>
      <c r="AU149" s="160" t="s">
        <v>88</v>
      </c>
      <c r="AV149" s="13" t="s">
        <v>88</v>
      </c>
      <c r="AW149" s="13" t="s">
        <v>27</v>
      </c>
      <c r="AX149" s="13" t="s">
        <v>72</v>
      </c>
      <c r="AY149" s="160" t="s">
        <v>157</v>
      </c>
    </row>
    <row r="150" spans="2:65" s="14" customFormat="1">
      <c r="B150" s="165"/>
      <c r="D150" s="154" t="s">
        <v>259</v>
      </c>
      <c r="E150" s="166" t="s">
        <v>1</v>
      </c>
      <c r="F150" s="167" t="s">
        <v>265</v>
      </c>
      <c r="H150" s="168">
        <v>56.648000000000003</v>
      </c>
      <c r="L150" s="165"/>
      <c r="M150" s="169"/>
      <c r="T150" s="170"/>
      <c r="AT150" s="166" t="s">
        <v>259</v>
      </c>
      <c r="AU150" s="166" t="s">
        <v>88</v>
      </c>
      <c r="AV150" s="14" t="s">
        <v>164</v>
      </c>
      <c r="AW150" s="14" t="s">
        <v>27</v>
      </c>
      <c r="AX150" s="14" t="s">
        <v>80</v>
      </c>
      <c r="AY150" s="166" t="s">
        <v>157</v>
      </c>
    </row>
    <row r="151" spans="2:65" s="1" customFormat="1" ht="16.399999999999999" customHeight="1">
      <c r="B151" s="132"/>
      <c r="C151" s="133" t="s">
        <v>164</v>
      </c>
      <c r="D151" s="133" t="s">
        <v>160</v>
      </c>
      <c r="E151" s="134" t="s">
        <v>2047</v>
      </c>
      <c r="F151" s="135" t="s">
        <v>2048</v>
      </c>
      <c r="G151" s="136" t="s">
        <v>306</v>
      </c>
      <c r="H151" s="137">
        <v>10.8</v>
      </c>
      <c r="I151" s="901"/>
      <c r="J151" s="138">
        <f>ROUND(I151*H151,2)</f>
        <v>0</v>
      </c>
      <c r="K151" s="139"/>
      <c r="L151" s="28"/>
      <c r="M151" s="140" t="s">
        <v>1</v>
      </c>
      <c r="N151" s="141" t="s">
        <v>38</v>
      </c>
      <c r="O151" s="142">
        <v>0.871</v>
      </c>
      <c r="P151" s="142">
        <f>O151*H151</f>
        <v>9.4068000000000005</v>
      </c>
      <c r="Q151" s="142">
        <v>0.16114000000000001</v>
      </c>
      <c r="R151" s="142">
        <f>Q151*H151</f>
        <v>1.7403120000000001</v>
      </c>
      <c r="S151" s="142">
        <v>0</v>
      </c>
      <c r="T151" s="143">
        <f>S151*H151</f>
        <v>0</v>
      </c>
      <c r="AR151" s="144" t="s">
        <v>164</v>
      </c>
      <c r="AT151" s="144" t="s">
        <v>160</v>
      </c>
      <c r="AU151" s="144" t="s">
        <v>88</v>
      </c>
      <c r="AY151" s="16" t="s">
        <v>157</v>
      </c>
      <c r="BE151" s="145">
        <f>IF(N151="základní",J151,0)</f>
        <v>0</v>
      </c>
      <c r="BF151" s="145">
        <f>IF(N151="snížená",J151,0)</f>
        <v>0</v>
      </c>
      <c r="BG151" s="145">
        <f>IF(N151="zákl. přenesená",J151,0)</f>
        <v>0</v>
      </c>
      <c r="BH151" s="145">
        <f>IF(N151="sníž. přenesená",J151,0)</f>
        <v>0</v>
      </c>
      <c r="BI151" s="145">
        <f>IF(N151="nulová",J151,0)</f>
        <v>0</v>
      </c>
      <c r="BJ151" s="16" t="s">
        <v>88</v>
      </c>
      <c r="BK151" s="145">
        <f>ROUND(I151*H151,2)</f>
        <v>0</v>
      </c>
      <c r="BL151" s="16" t="s">
        <v>164</v>
      </c>
      <c r="BM151" s="144" t="s">
        <v>2049</v>
      </c>
    </row>
    <row r="152" spans="2:65" s="1" customFormat="1">
      <c r="B152" s="28"/>
      <c r="D152" s="150" t="s">
        <v>214</v>
      </c>
      <c r="F152" s="894" t="s">
        <v>2050</v>
      </c>
      <c r="L152" s="28"/>
      <c r="M152" s="152"/>
      <c r="T152" s="52"/>
      <c r="AT152" s="16" t="s">
        <v>214</v>
      </c>
      <c r="AU152" s="16" t="s">
        <v>88</v>
      </c>
    </row>
    <row r="153" spans="2:65" s="13" customFormat="1">
      <c r="B153" s="159"/>
      <c r="D153" s="154" t="s">
        <v>259</v>
      </c>
      <c r="E153" s="160" t="s">
        <v>1</v>
      </c>
      <c r="F153" s="161" t="s">
        <v>2051</v>
      </c>
      <c r="H153" s="162">
        <v>10.8</v>
      </c>
      <c r="L153" s="159"/>
      <c r="M153" s="163"/>
      <c r="T153" s="164"/>
      <c r="AT153" s="160" t="s">
        <v>259</v>
      </c>
      <c r="AU153" s="160" t="s">
        <v>88</v>
      </c>
      <c r="AV153" s="13" t="s">
        <v>88</v>
      </c>
      <c r="AW153" s="13" t="s">
        <v>27</v>
      </c>
      <c r="AX153" s="13" t="s">
        <v>80</v>
      </c>
      <c r="AY153" s="160" t="s">
        <v>157</v>
      </c>
    </row>
    <row r="154" spans="2:65" s="11" customFormat="1" ht="22.9" customHeight="1">
      <c r="B154" s="121"/>
      <c r="D154" s="122" t="s">
        <v>71</v>
      </c>
      <c r="E154" s="130" t="s">
        <v>169</v>
      </c>
      <c r="F154" s="130" t="s">
        <v>311</v>
      </c>
      <c r="J154" s="131">
        <f>BK154</f>
        <v>0</v>
      </c>
      <c r="L154" s="121"/>
      <c r="M154" s="125"/>
      <c r="P154" s="126">
        <f>SUM(P155:P190)</f>
        <v>215.722576</v>
      </c>
      <c r="R154" s="126">
        <f>SUM(R155:R190)</f>
        <v>5.08633384</v>
      </c>
      <c r="T154" s="127">
        <f>SUM(T155:T190)</f>
        <v>0</v>
      </c>
      <c r="AR154" s="122" t="s">
        <v>80</v>
      </c>
      <c r="AT154" s="128" t="s">
        <v>71</v>
      </c>
      <c r="AU154" s="128" t="s">
        <v>80</v>
      </c>
      <c r="AY154" s="122" t="s">
        <v>157</v>
      </c>
      <c r="BK154" s="129">
        <f>SUM(BK155:BK190)</f>
        <v>0</v>
      </c>
    </row>
    <row r="155" spans="2:65" s="1" customFormat="1" ht="23.5" customHeight="1">
      <c r="B155" s="132"/>
      <c r="C155" s="133" t="s">
        <v>156</v>
      </c>
      <c r="D155" s="133" t="s">
        <v>160</v>
      </c>
      <c r="E155" s="134" t="s">
        <v>2052</v>
      </c>
      <c r="F155" s="135" t="s">
        <v>2053</v>
      </c>
      <c r="G155" s="136" t="s">
        <v>228</v>
      </c>
      <c r="H155" s="137">
        <v>4</v>
      </c>
      <c r="I155" s="901"/>
      <c r="J155" s="138">
        <f>ROUND(I155*H155,2)</f>
        <v>0</v>
      </c>
      <c r="K155" s="139"/>
      <c r="L155" s="28"/>
      <c r="M155" s="140" t="s">
        <v>1</v>
      </c>
      <c r="N155" s="141" t="s">
        <v>38</v>
      </c>
      <c r="O155" s="142">
        <v>0.32</v>
      </c>
      <c r="P155" s="142">
        <f>O155*H155</f>
        <v>1.28</v>
      </c>
      <c r="Q155" s="142">
        <v>3.7000000000000002E-3</v>
      </c>
      <c r="R155" s="142">
        <f>Q155*H155</f>
        <v>1.4800000000000001E-2</v>
      </c>
      <c r="S155" s="142">
        <v>0</v>
      </c>
      <c r="T155" s="143">
        <f>S155*H155</f>
        <v>0</v>
      </c>
      <c r="AR155" s="144" t="s">
        <v>164</v>
      </c>
      <c r="AT155" s="144" t="s">
        <v>160</v>
      </c>
      <c r="AU155" s="144" t="s">
        <v>88</v>
      </c>
      <c r="AY155" s="16" t="s">
        <v>157</v>
      </c>
      <c r="BE155" s="145">
        <f>IF(N155="základní",J155,0)</f>
        <v>0</v>
      </c>
      <c r="BF155" s="145">
        <f>IF(N155="snížená",J155,0)</f>
        <v>0</v>
      </c>
      <c r="BG155" s="145">
        <f>IF(N155="zákl. přenesená",J155,0)</f>
        <v>0</v>
      </c>
      <c r="BH155" s="145">
        <f>IF(N155="sníž. přenesená",J155,0)</f>
        <v>0</v>
      </c>
      <c r="BI155" s="145">
        <f>IF(N155="nulová",J155,0)</f>
        <v>0</v>
      </c>
      <c r="BJ155" s="16" t="s">
        <v>88</v>
      </c>
      <c r="BK155" s="145">
        <f>ROUND(I155*H155,2)</f>
        <v>0</v>
      </c>
      <c r="BL155" s="16" t="s">
        <v>164</v>
      </c>
      <c r="BM155" s="144" t="s">
        <v>2054</v>
      </c>
    </row>
    <row r="156" spans="2:65" s="1" customFormat="1">
      <c r="B156" s="28"/>
      <c r="D156" s="150" t="s">
        <v>214</v>
      </c>
      <c r="F156" s="894" t="s">
        <v>2055</v>
      </c>
      <c r="L156" s="28"/>
      <c r="M156" s="152"/>
      <c r="T156" s="52"/>
      <c r="AT156" s="16" t="s">
        <v>214</v>
      </c>
      <c r="AU156" s="16" t="s">
        <v>88</v>
      </c>
    </row>
    <row r="157" spans="2:65" s="1" customFormat="1" ht="21" customHeight="1">
      <c r="B157" s="132"/>
      <c r="C157" s="133" t="s">
        <v>169</v>
      </c>
      <c r="D157" s="133" t="s">
        <v>160</v>
      </c>
      <c r="E157" s="134" t="s">
        <v>2056</v>
      </c>
      <c r="F157" s="135" t="s">
        <v>2057</v>
      </c>
      <c r="G157" s="136" t="s">
        <v>306</v>
      </c>
      <c r="H157" s="137">
        <v>9</v>
      </c>
      <c r="I157" s="901"/>
      <c r="J157" s="138">
        <f>ROUND(I157*H157,2)</f>
        <v>0</v>
      </c>
      <c r="K157" s="139"/>
      <c r="L157" s="28"/>
      <c r="M157" s="140" t="s">
        <v>1</v>
      </c>
      <c r="N157" s="141" t="s">
        <v>38</v>
      </c>
      <c r="O157" s="142">
        <v>0.624</v>
      </c>
      <c r="P157" s="142">
        <f>O157*H157</f>
        <v>5.6159999999999997</v>
      </c>
      <c r="Q157" s="142">
        <v>5.6000000000000001E-2</v>
      </c>
      <c r="R157" s="142">
        <f>Q157*H157</f>
        <v>0.504</v>
      </c>
      <c r="S157" s="142">
        <v>0</v>
      </c>
      <c r="T157" s="143">
        <f>S157*H157</f>
        <v>0</v>
      </c>
      <c r="AR157" s="144" t="s">
        <v>164</v>
      </c>
      <c r="AT157" s="144" t="s">
        <v>160</v>
      </c>
      <c r="AU157" s="144" t="s">
        <v>88</v>
      </c>
      <c r="AY157" s="16" t="s">
        <v>157</v>
      </c>
      <c r="BE157" s="145">
        <f>IF(N157="základní",J157,0)</f>
        <v>0</v>
      </c>
      <c r="BF157" s="145">
        <f>IF(N157="snížená",J157,0)</f>
        <v>0</v>
      </c>
      <c r="BG157" s="145">
        <f>IF(N157="zákl. přenesená",J157,0)</f>
        <v>0</v>
      </c>
      <c r="BH157" s="145">
        <f>IF(N157="sníž. přenesená",J157,0)</f>
        <v>0</v>
      </c>
      <c r="BI157" s="145">
        <f>IF(N157="nulová",J157,0)</f>
        <v>0</v>
      </c>
      <c r="BJ157" s="16" t="s">
        <v>88</v>
      </c>
      <c r="BK157" s="145">
        <f>ROUND(I157*H157,2)</f>
        <v>0</v>
      </c>
      <c r="BL157" s="16" t="s">
        <v>164</v>
      </c>
      <c r="BM157" s="144" t="s">
        <v>2058</v>
      </c>
    </row>
    <row r="158" spans="2:65" s="1" customFormat="1">
      <c r="B158" s="28"/>
      <c r="D158" s="150" t="s">
        <v>214</v>
      </c>
      <c r="F158" s="894" t="s">
        <v>2059</v>
      </c>
      <c r="L158" s="28"/>
      <c r="M158" s="152"/>
      <c r="T158" s="52"/>
      <c r="AT158" s="16" t="s">
        <v>214</v>
      </c>
      <c r="AU158" s="16" t="s">
        <v>88</v>
      </c>
    </row>
    <row r="159" spans="2:65" s="13" customFormat="1">
      <c r="B159" s="159"/>
      <c r="D159" s="154" t="s">
        <v>259</v>
      </c>
      <c r="E159" s="160" t="s">
        <v>1</v>
      </c>
      <c r="F159" s="161" t="s">
        <v>2060</v>
      </c>
      <c r="H159" s="162">
        <v>9</v>
      </c>
      <c r="L159" s="159"/>
      <c r="M159" s="163"/>
      <c r="T159" s="164"/>
      <c r="AT159" s="160" t="s">
        <v>259</v>
      </c>
      <c r="AU159" s="160" t="s">
        <v>88</v>
      </c>
      <c r="AV159" s="13" t="s">
        <v>88</v>
      </c>
      <c r="AW159" s="13" t="s">
        <v>27</v>
      </c>
      <c r="AX159" s="13" t="s">
        <v>80</v>
      </c>
      <c r="AY159" s="160" t="s">
        <v>157</v>
      </c>
    </row>
    <row r="160" spans="2:65" s="1" customFormat="1" ht="21" customHeight="1">
      <c r="B160" s="132"/>
      <c r="C160" s="133" t="s">
        <v>182</v>
      </c>
      <c r="D160" s="133" t="s">
        <v>160</v>
      </c>
      <c r="E160" s="134" t="s">
        <v>2061</v>
      </c>
      <c r="F160" s="135" t="s">
        <v>2062</v>
      </c>
      <c r="G160" s="136" t="s">
        <v>306</v>
      </c>
      <c r="H160" s="137">
        <v>140.768</v>
      </c>
      <c r="I160" s="901"/>
      <c r="J160" s="138">
        <f>ROUND(I160*H160,2)</f>
        <v>0</v>
      </c>
      <c r="K160" s="139"/>
      <c r="L160" s="28"/>
      <c r="M160" s="140" t="s">
        <v>1</v>
      </c>
      <c r="N160" s="141" t="s">
        <v>38</v>
      </c>
      <c r="O160" s="142">
        <v>0.36</v>
      </c>
      <c r="P160" s="142">
        <f>O160*H160</f>
        <v>50.676479999999998</v>
      </c>
      <c r="Q160" s="142">
        <v>4.3800000000000002E-3</v>
      </c>
      <c r="R160" s="142">
        <f>Q160*H160</f>
        <v>0.61656384000000009</v>
      </c>
      <c r="S160" s="142">
        <v>0</v>
      </c>
      <c r="T160" s="143">
        <f>S160*H160</f>
        <v>0</v>
      </c>
      <c r="AR160" s="144" t="s">
        <v>164</v>
      </c>
      <c r="AT160" s="144" t="s">
        <v>160</v>
      </c>
      <c r="AU160" s="144" t="s">
        <v>88</v>
      </c>
      <c r="AY160" s="16" t="s">
        <v>157</v>
      </c>
      <c r="BE160" s="145">
        <f>IF(N160="základní",J160,0)</f>
        <v>0</v>
      </c>
      <c r="BF160" s="145">
        <f>IF(N160="snížená",J160,0)</f>
        <v>0</v>
      </c>
      <c r="BG160" s="145">
        <f>IF(N160="zákl. přenesená",J160,0)</f>
        <v>0</v>
      </c>
      <c r="BH160" s="145">
        <f>IF(N160="sníž. přenesená",J160,0)</f>
        <v>0</v>
      </c>
      <c r="BI160" s="145">
        <f>IF(N160="nulová",J160,0)</f>
        <v>0</v>
      </c>
      <c r="BJ160" s="16" t="s">
        <v>88</v>
      </c>
      <c r="BK160" s="145">
        <f>ROUND(I160*H160,2)</f>
        <v>0</v>
      </c>
      <c r="BL160" s="16" t="s">
        <v>164</v>
      </c>
      <c r="BM160" s="144" t="s">
        <v>2063</v>
      </c>
    </row>
    <row r="161" spans="2:65" s="1" customFormat="1">
      <c r="B161" s="28"/>
      <c r="D161" s="150" t="s">
        <v>214</v>
      </c>
      <c r="F161" s="894" t="s">
        <v>2064</v>
      </c>
      <c r="L161" s="28"/>
      <c r="M161" s="152"/>
      <c r="T161" s="52"/>
      <c r="AT161" s="16" t="s">
        <v>214</v>
      </c>
      <c r="AU161" s="16" t="s">
        <v>88</v>
      </c>
    </row>
    <row r="162" spans="2:65" s="13" customFormat="1">
      <c r="B162" s="159"/>
      <c r="D162" s="154" t="s">
        <v>259</v>
      </c>
      <c r="E162" s="160" t="s">
        <v>1</v>
      </c>
      <c r="F162" s="161" t="s">
        <v>2065</v>
      </c>
      <c r="H162" s="162">
        <v>12</v>
      </c>
      <c r="L162" s="159"/>
      <c r="M162" s="163"/>
      <c r="T162" s="164"/>
      <c r="AT162" s="160" t="s">
        <v>259</v>
      </c>
      <c r="AU162" s="160" t="s">
        <v>88</v>
      </c>
      <c r="AV162" s="13" t="s">
        <v>88</v>
      </c>
      <c r="AW162" s="13" t="s">
        <v>27</v>
      </c>
      <c r="AX162" s="13" t="s">
        <v>72</v>
      </c>
      <c r="AY162" s="160" t="s">
        <v>157</v>
      </c>
    </row>
    <row r="163" spans="2:65" s="13" customFormat="1">
      <c r="B163" s="159"/>
      <c r="D163" s="154" t="s">
        <v>259</v>
      </c>
      <c r="E163" s="160" t="s">
        <v>1</v>
      </c>
      <c r="F163" s="161" t="s">
        <v>2066</v>
      </c>
      <c r="H163" s="162">
        <v>128.85599999999999</v>
      </c>
      <c r="L163" s="159"/>
      <c r="M163" s="163"/>
      <c r="T163" s="164"/>
      <c r="AT163" s="160" t="s">
        <v>259</v>
      </c>
      <c r="AU163" s="160" t="s">
        <v>88</v>
      </c>
      <c r="AV163" s="13" t="s">
        <v>88</v>
      </c>
      <c r="AW163" s="13" t="s">
        <v>27</v>
      </c>
      <c r="AX163" s="13" t="s">
        <v>72</v>
      </c>
      <c r="AY163" s="160" t="s">
        <v>157</v>
      </c>
    </row>
    <row r="164" spans="2:65" s="13" customFormat="1">
      <c r="B164" s="159"/>
      <c r="D164" s="154" t="s">
        <v>259</v>
      </c>
      <c r="E164" s="160" t="s">
        <v>1</v>
      </c>
      <c r="F164" s="161" t="s">
        <v>2067</v>
      </c>
      <c r="H164" s="162">
        <v>-19.2</v>
      </c>
      <c r="L164" s="159"/>
      <c r="M164" s="163"/>
      <c r="T164" s="164"/>
      <c r="AT164" s="160" t="s">
        <v>259</v>
      </c>
      <c r="AU164" s="160" t="s">
        <v>88</v>
      </c>
      <c r="AV164" s="13" t="s">
        <v>88</v>
      </c>
      <c r="AW164" s="13" t="s">
        <v>27</v>
      </c>
      <c r="AX164" s="13" t="s">
        <v>72</v>
      </c>
      <c r="AY164" s="160" t="s">
        <v>157</v>
      </c>
    </row>
    <row r="165" spans="2:65" s="13" customFormat="1">
      <c r="B165" s="159"/>
      <c r="D165" s="154" t="s">
        <v>259</v>
      </c>
      <c r="E165" s="160" t="s">
        <v>1</v>
      </c>
      <c r="F165" s="161" t="s">
        <v>2068</v>
      </c>
      <c r="H165" s="162">
        <v>3.64</v>
      </c>
      <c r="L165" s="159"/>
      <c r="M165" s="163"/>
      <c r="T165" s="164"/>
      <c r="AT165" s="160" t="s">
        <v>259</v>
      </c>
      <c r="AU165" s="160" t="s">
        <v>88</v>
      </c>
      <c r="AV165" s="13" t="s">
        <v>88</v>
      </c>
      <c r="AW165" s="13" t="s">
        <v>27</v>
      </c>
      <c r="AX165" s="13" t="s">
        <v>72</v>
      </c>
      <c r="AY165" s="160" t="s">
        <v>157</v>
      </c>
    </row>
    <row r="166" spans="2:65" s="13" customFormat="1">
      <c r="B166" s="159"/>
      <c r="D166" s="154" t="s">
        <v>259</v>
      </c>
      <c r="E166" s="160" t="s">
        <v>1</v>
      </c>
      <c r="F166" s="161" t="s">
        <v>2051</v>
      </c>
      <c r="H166" s="162">
        <v>10.8</v>
      </c>
      <c r="L166" s="159"/>
      <c r="M166" s="163"/>
      <c r="T166" s="164"/>
      <c r="AT166" s="160" t="s">
        <v>259</v>
      </c>
      <c r="AU166" s="160" t="s">
        <v>88</v>
      </c>
      <c r="AV166" s="13" t="s">
        <v>88</v>
      </c>
      <c r="AW166" s="13" t="s">
        <v>27</v>
      </c>
      <c r="AX166" s="13" t="s">
        <v>72</v>
      </c>
      <c r="AY166" s="160" t="s">
        <v>157</v>
      </c>
    </row>
    <row r="167" spans="2:65" s="13" customFormat="1">
      <c r="B167" s="159"/>
      <c r="D167" s="154" t="s">
        <v>259</v>
      </c>
      <c r="E167" s="160" t="s">
        <v>1</v>
      </c>
      <c r="F167" s="161" t="s">
        <v>2069</v>
      </c>
      <c r="H167" s="162">
        <v>2.8</v>
      </c>
      <c r="L167" s="159"/>
      <c r="M167" s="163"/>
      <c r="T167" s="164"/>
      <c r="AT167" s="160" t="s">
        <v>259</v>
      </c>
      <c r="AU167" s="160" t="s">
        <v>88</v>
      </c>
      <c r="AV167" s="13" t="s">
        <v>88</v>
      </c>
      <c r="AW167" s="13" t="s">
        <v>27</v>
      </c>
      <c r="AX167" s="13" t="s">
        <v>72</v>
      </c>
      <c r="AY167" s="160" t="s">
        <v>157</v>
      </c>
    </row>
    <row r="168" spans="2:65" s="13" customFormat="1">
      <c r="B168" s="159"/>
      <c r="D168" s="154" t="s">
        <v>259</v>
      </c>
      <c r="E168" s="160" t="s">
        <v>1</v>
      </c>
      <c r="F168" s="161" t="s">
        <v>2070</v>
      </c>
      <c r="H168" s="162">
        <v>1.8720000000000001</v>
      </c>
      <c r="L168" s="159"/>
      <c r="M168" s="163"/>
      <c r="T168" s="164"/>
      <c r="AT168" s="160" t="s">
        <v>259</v>
      </c>
      <c r="AU168" s="160" t="s">
        <v>88</v>
      </c>
      <c r="AV168" s="13" t="s">
        <v>88</v>
      </c>
      <c r="AW168" s="13" t="s">
        <v>27</v>
      </c>
      <c r="AX168" s="13" t="s">
        <v>72</v>
      </c>
      <c r="AY168" s="160" t="s">
        <v>157</v>
      </c>
    </row>
    <row r="169" spans="2:65" s="14" customFormat="1">
      <c r="B169" s="165"/>
      <c r="D169" s="154" t="s">
        <v>259</v>
      </c>
      <c r="E169" s="166" t="s">
        <v>1</v>
      </c>
      <c r="F169" s="167" t="s">
        <v>265</v>
      </c>
      <c r="H169" s="168">
        <v>140.768</v>
      </c>
      <c r="L169" s="165"/>
      <c r="M169" s="169"/>
      <c r="T169" s="170"/>
      <c r="AT169" s="166" t="s">
        <v>259</v>
      </c>
      <c r="AU169" s="166" t="s">
        <v>88</v>
      </c>
      <c r="AV169" s="14" t="s">
        <v>164</v>
      </c>
      <c r="AW169" s="14" t="s">
        <v>27</v>
      </c>
      <c r="AX169" s="14" t="s">
        <v>80</v>
      </c>
      <c r="AY169" s="166" t="s">
        <v>157</v>
      </c>
    </row>
    <row r="170" spans="2:65" s="1" customFormat="1" ht="21" customHeight="1">
      <c r="B170" s="132"/>
      <c r="C170" s="133" t="s">
        <v>172</v>
      </c>
      <c r="D170" s="133" t="s">
        <v>160</v>
      </c>
      <c r="E170" s="134" t="s">
        <v>2071</v>
      </c>
      <c r="F170" s="135" t="s">
        <v>2072</v>
      </c>
      <c r="G170" s="136" t="s">
        <v>306</v>
      </c>
      <c r="H170" s="137">
        <v>140.768</v>
      </c>
      <c r="I170" s="901"/>
      <c r="J170" s="138">
        <f>ROUND(I170*H170,2)</f>
        <v>0</v>
      </c>
      <c r="K170" s="139"/>
      <c r="L170" s="28"/>
      <c r="M170" s="140" t="s">
        <v>1</v>
      </c>
      <c r="N170" s="141" t="s">
        <v>38</v>
      </c>
      <c r="O170" s="142">
        <v>0.27200000000000002</v>
      </c>
      <c r="P170" s="142">
        <f>O170*H170</f>
        <v>38.288896000000001</v>
      </c>
      <c r="Q170" s="142">
        <v>3.0000000000000001E-3</v>
      </c>
      <c r="R170" s="142">
        <f>Q170*H170</f>
        <v>0.42230400000000001</v>
      </c>
      <c r="S170" s="142">
        <v>0</v>
      </c>
      <c r="T170" s="143">
        <f>S170*H170</f>
        <v>0</v>
      </c>
      <c r="AR170" s="144" t="s">
        <v>164</v>
      </c>
      <c r="AT170" s="144" t="s">
        <v>160</v>
      </c>
      <c r="AU170" s="144" t="s">
        <v>88</v>
      </c>
      <c r="AY170" s="16" t="s">
        <v>157</v>
      </c>
      <c r="BE170" s="145">
        <f>IF(N170="základní",J170,0)</f>
        <v>0</v>
      </c>
      <c r="BF170" s="145">
        <f>IF(N170="snížená",J170,0)</f>
        <v>0</v>
      </c>
      <c r="BG170" s="145">
        <f>IF(N170="zákl. přenesená",J170,0)</f>
        <v>0</v>
      </c>
      <c r="BH170" s="145">
        <f>IF(N170="sníž. přenesená",J170,0)</f>
        <v>0</v>
      </c>
      <c r="BI170" s="145">
        <f>IF(N170="nulová",J170,0)</f>
        <v>0</v>
      </c>
      <c r="BJ170" s="16" t="s">
        <v>88</v>
      </c>
      <c r="BK170" s="145">
        <f>ROUND(I170*H170,2)</f>
        <v>0</v>
      </c>
      <c r="BL170" s="16" t="s">
        <v>164</v>
      </c>
      <c r="BM170" s="144" t="s">
        <v>2073</v>
      </c>
    </row>
    <row r="171" spans="2:65" s="1" customFormat="1">
      <c r="B171" s="28"/>
      <c r="D171" s="150" t="s">
        <v>214</v>
      </c>
      <c r="F171" s="894" t="s">
        <v>2074</v>
      </c>
      <c r="L171" s="28"/>
      <c r="M171" s="152"/>
      <c r="T171" s="52"/>
      <c r="AT171" s="16" t="s">
        <v>214</v>
      </c>
      <c r="AU171" s="16" t="s">
        <v>88</v>
      </c>
    </row>
    <row r="172" spans="2:65" s="1" customFormat="1" ht="23.5" customHeight="1">
      <c r="B172" s="132"/>
      <c r="C172" s="133" t="s">
        <v>191</v>
      </c>
      <c r="D172" s="133" t="s">
        <v>160</v>
      </c>
      <c r="E172" s="134" t="s">
        <v>2075</v>
      </c>
      <c r="F172" s="135" t="s">
        <v>2076</v>
      </c>
      <c r="G172" s="136" t="s">
        <v>306</v>
      </c>
      <c r="H172" s="137">
        <v>9</v>
      </c>
      <c r="I172" s="901"/>
      <c r="J172" s="138">
        <f>ROUND(I172*H172,2)</f>
        <v>0</v>
      </c>
      <c r="K172" s="139"/>
      <c r="L172" s="28"/>
      <c r="M172" s="140" t="s">
        <v>1</v>
      </c>
      <c r="N172" s="141" t="s">
        <v>38</v>
      </c>
      <c r="O172" s="142">
        <v>1.3320000000000001</v>
      </c>
      <c r="P172" s="142">
        <f>O172*H172</f>
        <v>11.988000000000001</v>
      </c>
      <c r="Q172" s="142">
        <v>4.1529999999999997E-2</v>
      </c>
      <c r="R172" s="142">
        <f>Q172*H172</f>
        <v>0.37376999999999999</v>
      </c>
      <c r="S172" s="142">
        <v>0</v>
      </c>
      <c r="T172" s="143">
        <f>S172*H172</f>
        <v>0</v>
      </c>
      <c r="AR172" s="144" t="s">
        <v>164</v>
      </c>
      <c r="AT172" s="144" t="s">
        <v>160</v>
      </c>
      <c r="AU172" s="144" t="s">
        <v>88</v>
      </c>
      <c r="AY172" s="16" t="s">
        <v>157</v>
      </c>
      <c r="BE172" s="145">
        <f>IF(N172="základní",J172,0)</f>
        <v>0</v>
      </c>
      <c r="BF172" s="145">
        <f>IF(N172="snížená",J172,0)</f>
        <v>0</v>
      </c>
      <c r="BG172" s="145">
        <f>IF(N172="zákl. přenesená",J172,0)</f>
        <v>0</v>
      </c>
      <c r="BH172" s="145">
        <f>IF(N172="sníž. přenesená",J172,0)</f>
        <v>0</v>
      </c>
      <c r="BI172" s="145">
        <f>IF(N172="nulová",J172,0)</f>
        <v>0</v>
      </c>
      <c r="BJ172" s="16" t="s">
        <v>88</v>
      </c>
      <c r="BK172" s="145">
        <f>ROUND(I172*H172,2)</f>
        <v>0</v>
      </c>
      <c r="BL172" s="16" t="s">
        <v>164</v>
      </c>
      <c r="BM172" s="144" t="s">
        <v>2077</v>
      </c>
    </row>
    <row r="173" spans="2:65" s="1" customFormat="1">
      <c r="B173" s="28"/>
      <c r="D173" s="150" t="s">
        <v>214</v>
      </c>
      <c r="F173" s="894" t="s">
        <v>2078</v>
      </c>
      <c r="L173" s="28"/>
      <c r="M173" s="152"/>
      <c r="T173" s="52"/>
      <c r="AT173" s="16" t="s">
        <v>214</v>
      </c>
      <c r="AU173" s="16" t="s">
        <v>88</v>
      </c>
    </row>
    <row r="174" spans="2:65" s="13" customFormat="1">
      <c r="B174" s="159"/>
      <c r="D174" s="154" t="s">
        <v>259</v>
      </c>
      <c r="E174" s="160" t="s">
        <v>1</v>
      </c>
      <c r="F174" s="161" t="s">
        <v>2060</v>
      </c>
      <c r="H174" s="162">
        <v>9</v>
      </c>
      <c r="L174" s="159"/>
      <c r="M174" s="163"/>
      <c r="T174" s="164"/>
      <c r="AT174" s="160" t="s">
        <v>259</v>
      </c>
      <c r="AU174" s="160" t="s">
        <v>88</v>
      </c>
      <c r="AV174" s="13" t="s">
        <v>88</v>
      </c>
      <c r="AW174" s="13" t="s">
        <v>27</v>
      </c>
      <c r="AX174" s="13" t="s">
        <v>80</v>
      </c>
      <c r="AY174" s="160" t="s">
        <v>157</v>
      </c>
    </row>
    <row r="175" spans="2:65" s="1" customFormat="1" ht="23.5" customHeight="1">
      <c r="B175" s="132"/>
      <c r="C175" s="133" t="s">
        <v>177</v>
      </c>
      <c r="D175" s="133" t="s">
        <v>160</v>
      </c>
      <c r="E175" s="134" t="s">
        <v>2079</v>
      </c>
      <c r="F175" s="135" t="s">
        <v>2080</v>
      </c>
      <c r="G175" s="136" t="s">
        <v>228</v>
      </c>
      <c r="H175" s="137">
        <v>40</v>
      </c>
      <c r="I175" s="901"/>
      <c r="J175" s="138">
        <f>ROUND(I175*H175,2)</f>
        <v>0</v>
      </c>
      <c r="K175" s="139"/>
      <c r="L175" s="28"/>
      <c r="M175" s="140" t="s">
        <v>1</v>
      </c>
      <c r="N175" s="141" t="s">
        <v>38</v>
      </c>
      <c r="O175" s="142">
        <v>0.45200000000000001</v>
      </c>
      <c r="P175" s="142">
        <f>O175*H175</f>
        <v>18.080000000000002</v>
      </c>
      <c r="Q175" s="142">
        <v>1.0200000000000001E-2</v>
      </c>
      <c r="R175" s="142">
        <f>Q175*H175</f>
        <v>0.40800000000000003</v>
      </c>
      <c r="S175" s="142">
        <v>0</v>
      </c>
      <c r="T175" s="143">
        <f>S175*H175</f>
        <v>0</v>
      </c>
      <c r="AR175" s="144" t="s">
        <v>164</v>
      </c>
      <c r="AT175" s="144" t="s">
        <v>160</v>
      </c>
      <c r="AU175" s="144" t="s">
        <v>88</v>
      </c>
      <c r="AY175" s="16" t="s">
        <v>157</v>
      </c>
      <c r="BE175" s="145">
        <f>IF(N175="základní",J175,0)</f>
        <v>0</v>
      </c>
      <c r="BF175" s="145">
        <f>IF(N175="snížená",J175,0)</f>
        <v>0</v>
      </c>
      <c r="BG175" s="145">
        <f>IF(N175="zákl. přenesená",J175,0)</f>
        <v>0</v>
      </c>
      <c r="BH175" s="145">
        <f>IF(N175="sníž. přenesená",J175,0)</f>
        <v>0</v>
      </c>
      <c r="BI175" s="145">
        <f>IF(N175="nulová",J175,0)</f>
        <v>0</v>
      </c>
      <c r="BJ175" s="16" t="s">
        <v>88</v>
      </c>
      <c r="BK175" s="145">
        <f>ROUND(I175*H175,2)</f>
        <v>0</v>
      </c>
      <c r="BL175" s="16" t="s">
        <v>164</v>
      </c>
      <c r="BM175" s="144" t="s">
        <v>2081</v>
      </c>
    </row>
    <row r="176" spans="2:65" s="1" customFormat="1">
      <c r="B176" s="28"/>
      <c r="D176" s="150" t="s">
        <v>214</v>
      </c>
      <c r="F176" s="894" t="s">
        <v>2082</v>
      </c>
      <c r="L176" s="28"/>
      <c r="M176" s="152"/>
      <c r="T176" s="52"/>
      <c r="AT176" s="16" t="s">
        <v>214</v>
      </c>
      <c r="AU176" s="16" t="s">
        <v>88</v>
      </c>
    </row>
    <row r="177" spans="2:65" s="13" customFormat="1">
      <c r="B177" s="159"/>
      <c r="D177" s="154" t="s">
        <v>259</v>
      </c>
      <c r="E177" s="160" t="s">
        <v>1</v>
      </c>
      <c r="F177" s="161" t="s">
        <v>2083</v>
      </c>
      <c r="H177" s="162">
        <v>40</v>
      </c>
      <c r="L177" s="159"/>
      <c r="M177" s="163"/>
      <c r="T177" s="164"/>
      <c r="AT177" s="160" t="s">
        <v>259</v>
      </c>
      <c r="AU177" s="160" t="s">
        <v>88</v>
      </c>
      <c r="AV177" s="13" t="s">
        <v>88</v>
      </c>
      <c r="AW177" s="13" t="s">
        <v>27</v>
      </c>
      <c r="AX177" s="13" t="s">
        <v>80</v>
      </c>
      <c r="AY177" s="160" t="s">
        <v>157</v>
      </c>
    </row>
    <row r="178" spans="2:65" s="1" customFormat="1" ht="23.5" customHeight="1">
      <c r="B178" s="132"/>
      <c r="C178" s="133" t="s">
        <v>199</v>
      </c>
      <c r="D178" s="133" t="s">
        <v>160</v>
      </c>
      <c r="E178" s="134" t="s">
        <v>2084</v>
      </c>
      <c r="F178" s="135" t="s">
        <v>2085</v>
      </c>
      <c r="G178" s="136" t="s">
        <v>306</v>
      </c>
      <c r="H178" s="137">
        <v>315.08</v>
      </c>
      <c r="I178" s="901"/>
      <c r="J178" s="138">
        <f>ROUND(I178*H178,2)</f>
        <v>0</v>
      </c>
      <c r="K178" s="139"/>
      <c r="L178" s="28"/>
      <c r="M178" s="140" t="s">
        <v>1</v>
      </c>
      <c r="N178" s="141" t="s">
        <v>38</v>
      </c>
      <c r="O178" s="142">
        <v>0.19</v>
      </c>
      <c r="P178" s="142">
        <f>O178*H178</f>
        <v>59.865199999999994</v>
      </c>
      <c r="Q178" s="142">
        <v>5.7000000000000002E-3</v>
      </c>
      <c r="R178" s="142">
        <f>Q178*H178</f>
        <v>1.7959559999999999</v>
      </c>
      <c r="S178" s="142">
        <v>0</v>
      </c>
      <c r="T178" s="143">
        <f>S178*H178</f>
        <v>0</v>
      </c>
      <c r="AR178" s="144" t="s">
        <v>164</v>
      </c>
      <c r="AT178" s="144" t="s">
        <v>160</v>
      </c>
      <c r="AU178" s="144" t="s">
        <v>88</v>
      </c>
      <c r="AY178" s="16" t="s">
        <v>157</v>
      </c>
      <c r="BE178" s="145">
        <f>IF(N178="základní",J178,0)</f>
        <v>0</v>
      </c>
      <c r="BF178" s="145">
        <f>IF(N178="snížená",J178,0)</f>
        <v>0</v>
      </c>
      <c r="BG178" s="145">
        <f>IF(N178="zákl. přenesená",J178,0)</f>
        <v>0</v>
      </c>
      <c r="BH178" s="145">
        <f>IF(N178="sníž. přenesená",J178,0)</f>
        <v>0</v>
      </c>
      <c r="BI178" s="145">
        <f>IF(N178="nulová",J178,0)</f>
        <v>0</v>
      </c>
      <c r="BJ178" s="16" t="s">
        <v>88</v>
      </c>
      <c r="BK178" s="145">
        <f>ROUND(I178*H178,2)</f>
        <v>0</v>
      </c>
      <c r="BL178" s="16" t="s">
        <v>164</v>
      </c>
      <c r="BM178" s="144" t="s">
        <v>2086</v>
      </c>
    </row>
    <row r="179" spans="2:65" s="1" customFormat="1">
      <c r="B179" s="28"/>
      <c r="D179" s="150" t="s">
        <v>214</v>
      </c>
      <c r="F179" s="894" t="s">
        <v>2087</v>
      </c>
      <c r="L179" s="28"/>
      <c r="M179" s="152"/>
      <c r="T179" s="52"/>
      <c r="AT179" s="16" t="s">
        <v>214</v>
      </c>
      <c r="AU179" s="16" t="s">
        <v>88</v>
      </c>
    </row>
    <row r="180" spans="2:65" s="13" customFormat="1">
      <c r="B180" s="159"/>
      <c r="D180" s="154" t="s">
        <v>259</v>
      </c>
      <c r="E180" s="160" t="s">
        <v>1</v>
      </c>
      <c r="F180" s="161" t="s">
        <v>1963</v>
      </c>
      <c r="H180" s="162">
        <v>362.18</v>
      </c>
      <c r="L180" s="159"/>
      <c r="M180" s="163"/>
      <c r="T180" s="164"/>
      <c r="AT180" s="160" t="s">
        <v>259</v>
      </c>
      <c r="AU180" s="160" t="s">
        <v>88</v>
      </c>
      <c r="AV180" s="13" t="s">
        <v>88</v>
      </c>
      <c r="AW180" s="13" t="s">
        <v>27</v>
      </c>
      <c r="AX180" s="13" t="s">
        <v>72</v>
      </c>
      <c r="AY180" s="160" t="s">
        <v>157</v>
      </c>
    </row>
    <row r="181" spans="2:65" s="13" customFormat="1">
      <c r="B181" s="159"/>
      <c r="D181" s="154" t="s">
        <v>259</v>
      </c>
      <c r="E181" s="160" t="s">
        <v>1</v>
      </c>
      <c r="F181" s="161" t="s">
        <v>1964</v>
      </c>
      <c r="H181" s="162">
        <v>-10.8</v>
      </c>
      <c r="L181" s="159"/>
      <c r="M181" s="163"/>
      <c r="T181" s="164"/>
      <c r="AT181" s="160" t="s">
        <v>259</v>
      </c>
      <c r="AU181" s="160" t="s">
        <v>88</v>
      </c>
      <c r="AV181" s="13" t="s">
        <v>88</v>
      </c>
      <c r="AW181" s="13" t="s">
        <v>27</v>
      </c>
      <c r="AX181" s="13" t="s">
        <v>72</v>
      </c>
      <c r="AY181" s="160" t="s">
        <v>157</v>
      </c>
    </row>
    <row r="182" spans="2:65" s="13" customFormat="1">
      <c r="B182" s="159"/>
      <c r="D182" s="154" t="s">
        <v>259</v>
      </c>
      <c r="E182" s="160" t="s">
        <v>1</v>
      </c>
      <c r="F182" s="161" t="s">
        <v>1965</v>
      </c>
      <c r="H182" s="162">
        <v>-6.9</v>
      </c>
      <c r="L182" s="159"/>
      <c r="M182" s="163"/>
      <c r="T182" s="164"/>
      <c r="AT182" s="160" t="s">
        <v>259</v>
      </c>
      <c r="AU182" s="160" t="s">
        <v>88</v>
      </c>
      <c r="AV182" s="13" t="s">
        <v>88</v>
      </c>
      <c r="AW182" s="13" t="s">
        <v>27</v>
      </c>
      <c r="AX182" s="13" t="s">
        <v>72</v>
      </c>
      <c r="AY182" s="160" t="s">
        <v>157</v>
      </c>
    </row>
    <row r="183" spans="2:65" s="13" customFormat="1">
      <c r="B183" s="159"/>
      <c r="D183" s="154" t="s">
        <v>259</v>
      </c>
      <c r="E183" s="160" t="s">
        <v>1</v>
      </c>
      <c r="F183" s="161" t="s">
        <v>1966</v>
      </c>
      <c r="H183" s="162">
        <v>-29.4</v>
      </c>
      <c r="L183" s="159"/>
      <c r="M183" s="163"/>
      <c r="T183" s="164"/>
      <c r="AT183" s="160" t="s">
        <v>259</v>
      </c>
      <c r="AU183" s="160" t="s">
        <v>88</v>
      </c>
      <c r="AV183" s="13" t="s">
        <v>88</v>
      </c>
      <c r="AW183" s="13" t="s">
        <v>27</v>
      </c>
      <c r="AX183" s="13" t="s">
        <v>72</v>
      </c>
      <c r="AY183" s="160" t="s">
        <v>157</v>
      </c>
    </row>
    <row r="184" spans="2:65" s="14" customFormat="1">
      <c r="B184" s="165"/>
      <c r="D184" s="154" t="s">
        <v>259</v>
      </c>
      <c r="E184" s="166" t="s">
        <v>2088</v>
      </c>
      <c r="F184" s="167" t="s">
        <v>265</v>
      </c>
      <c r="H184" s="168">
        <v>315.08</v>
      </c>
      <c r="L184" s="165"/>
      <c r="M184" s="169"/>
      <c r="T184" s="170"/>
      <c r="AT184" s="166" t="s">
        <v>259</v>
      </c>
      <c r="AU184" s="166" t="s">
        <v>88</v>
      </c>
      <c r="AV184" s="14" t="s">
        <v>164</v>
      </c>
      <c r="AW184" s="14" t="s">
        <v>27</v>
      </c>
      <c r="AX184" s="14" t="s">
        <v>80</v>
      </c>
      <c r="AY184" s="166" t="s">
        <v>157</v>
      </c>
    </row>
    <row r="185" spans="2:65" s="1" customFormat="1" ht="21" customHeight="1">
      <c r="B185" s="132"/>
      <c r="C185" s="133" t="s">
        <v>8</v>
      </c>
      <c r="D185" s="133" t="s">
        <v>160</v>
      </c>
      <c r="E185" s="134" t="s">
        <v>2089</v>
      </c>
      <c r="F185" s="135" t="s">
        <v>2090</v>
      </c>
      <c r="G185" s="136" t="s">
        <v>228</v>
      </c>
      <c r="H185" s="137">
        <v>6</v>
      </c>
      <c r="I185" s="901"/>
      <c r="J185" s="138">
        <f>ROUND(I185*H185,2)</f>
        <v>0</v>
      </c>
      <c r="K185" s="139"/>
      <c r="L185" s="28"/>
      <c r="M185" s="140" t="s">
        <v>1</v>
      </c>
      <c r="N185" s="141" t="s">
        <v>38</v>
      </c>
      <c r="O185" s="142">
        <v>1.607</v>
      </c>
      <c r="P185" s="142">
        <f>O185*H185</f>
        <v>9.6419999999999995</v>
      </c>
      <c r="Q185" s="142">
        <v>4.684E-2</v>
      </c>
      <c r="R185" s="142">
        <f>Q185*H185</f>
        <v>0.28104000000000001</v>
      </c>
      <c r="S185" s="142">
        <v>0</v>
      </c>
      <c r="T185" s="143">
        <f>S185*H185</f>
        <v>0</v>
      </c>
      <c r="AR185" s="144" t="s">
        <v>164</v>
      </c>
      <c r="AT185" s="144" t="s">
        <v>160</v>
      </c>
      <c r="AU185" s="144" t="s">
        <v>88</v>
      </c>
      <c r="AY185" s="16" t="s">
        <v>157</v>
      </c>
      <c r="BE185" s="145">
        <f>IF(N185="základní",J185,0)</f>
        <v>0</v>
      </c>
      <c r="BF185" s="145">
        <f>IF(N185="snížená",J185,0)</f>
        <v>0</v>
      </c>
      <c r="BG185" s="145">
        <f>IF(N185="zákl. přenesená",J185,0)</f>
        <v>0</v>
      </c>
      <c r="BH185" s="145">
        <f>IF(N185="sníž. přenesená",J185,0)</f>
        <v>0</v>
      </c>
      <c r="BI185" s="145">
        <f>IF(N185="nulová",J185,0)</f>
        <v>0</v>
      </c>
      <c r="BJ185" s="16" t="s">
        <v>88</v>
      </c>
      <c r="BK185" s="145">
        <f>ROUND(I185*H185,2)</f>
        <v>0</v>
      </c>
      <c r="BL185" s="16" t="s">
        <v>164</v>
      </c>
      <c r="BM185" s="144" t="s">
        <v>2091</v>
      </c>
    </row>
    <row r="186" spans="2:65" s="1" customFormat="1">
      <c r="B186" s="28"/>
      <c r="D186" s="150" t="s">
        <v>214</v>
      </c>
      <c r="F186" s="894" t="s">
        <v>2092</v>
      </c>
      <c r="L186" s="28"/>
      <c r="M186" s="152"/>
      <c r="T186" s="52"/>
      <c r="AT186" s="16" t="s">
        <v>214</v>
      </c>
      <c r="AU186" s="16" t="s">
        <v>88</v>
      </c>
    </row>
    <row r="187" spans="2:65" s="1" customFormat="1" ht="31.9" customHeight="1">
      <c r="B187" s="132"/>
      <c r="C187" s="178" t="s">
        <v>393</v>
      </c>
      <c r="D187" s="178" t="s">
        <v>557</v>
      </c>
      <c r="E187" s="179" t="s">
        <v>2093</v>
      </c>
      <c r="F187" s="180" t="s">
        <v>2094</v>
      </c>
      <c r="G187" s="181" t="s">
        <v>228</v>
      </c>
      <c r="H187" s="182">
        <v>6</v>
      </c>
      <c r="I187" s="909"/>
      <c r="J187" s="183">
        <f>ROUND(I187*H187,2)</f>
        <v>0</v>
      </c>
      <c r="K187" s="184"/>
      <c r="L187" s="185"/>
      <c r="M187" s="186" t="s">
        <v>1</v>
      </c>
      <c r="N187" s="187" t="s">
        <v>38</v>
      </c>
      <c r="O187" s="142">
        <v>0</v>
      </c>
      <c r="P187" s="142">
        <f>O187*H187</f>
        <v>0</v>
      </c>
      <c r="Q187" s="142">
        <v>1.553E-2</v>
      </c>
      <c r="R187" s="142">
        <f>Q187*H187</f>
        <v>9.3179999999999999E-2</v>
      </c>
      <c r="S187" s="142">
        <v>0</v>
      </c>
      <c r="T187" s="143">
        <f>S187*H187</f>
        <v>0</v>
      </c>
      <c r="AR187" s="144" t="s">
        <v>172</v>
      </c>
      <c r="AT187" s="144" t="s">
        <v>557</v>
      </c>
      <c r="AU187" s="144" t="s">
        <v>88</v>
      </c>
      <c r="AY187" s="16" t="s">
        <v>157</v>
      </c>
      <c r="BE187" s="145">
        <f>IF(N187="základní",J187,0)</f>
        <v>0</v>
      </c>
      <c r="BF187" s="145">
        <f>IF(N187="snížená",J187,0)</f>
        <v>0</v>
      </c>
      <c r="BG187" s="145">
        <f>IF(N187="zákl. přenesená",J187,0)</f>
        <v>0</v>
      </c>
      <c r="BH187" s="145">
        <f>IF(N187="sníž. přenesená",J187,0)</f>
        <v>0</v>
      </c>
      <c r="BI187" s="145">
        <f>IF(N187="nulová",J187,0)</f>
        <v>0</v>
      </c>
      <c r="BJ187" s="16" t="s">
        <v>88</v>
      </c>
      <c r="BK187" s="145">
        <f>ROUND(I187*H187,2)</f>
        <v>0</v>
      </c>
      <c r="BL187" s="16" t="s">
        <v>164</v>
      </c>
      <c r="BM187" s="144" t="s">
        <v>2095</v>
      </c>
    </row>
    <row r="188" spans="2:65" s="1" customFormat="1" ht="31.9" customHeight="1">
      <c r="B188" s="132"/>
      <c r="C188" s="133" t="s">
        <v>185</v>
      </c>
      <c r="D188" s="133" t="s">
        <v>160</v>
      </c>
      <c r="E188" s="134" t="s">
        <v>2096</v>
      </c>
      <c r="F188" s="135" t="s">
        <v>2097</v>
      </c>
      <c r="G188" s="136" t="s">
        <v>228</v>
      </c>
      <c r="H188" s="137">
        <v>6</v>
      </c>
      <c r="I188" s="901"/>
      <c r="J188" s="138">
        <f>ROUND(I188*H188,2)</f>
        <v>0</v>
      </c>
      <c r="K188" s="139"/>
      <c r="L188" s="28"/>
      <c r="M188" s="140" t="s">
        <v>1</v>
      </c>
      <c r="N188" s="141" t="s">
        <v>38</v>
      </c>
      <c r="O188" s="142">
        <v>3.3809999999999998</v>
      </c>
      <c r="P188" s="142">
        <f>O188*H188</f>
        <v>20.285999999999998</v>
      </c>
      <c r="Q188" s="142">
        <v>5.3620000000000001E-2</v>
      </c>
      <c r="R188" s="142">
        <f>Q188*H188</f>
        <v>0.32172000000000001</v>
      </c>
      <c r="S188" s="142">
        <v>0</v>
      </c>
      <c r="T188" s="143">
        <f>S188*H188</f>
        <v>0</v>
      </c>
      <c r="AR188" s="144" t="s">
        <v>164</v>
      </c>
      <c r="AT188" s="144" t="s">
        <v>160</v>
      </c>
      <c r="AU188" s="144" t="s">
        <v>88</v>
      </c>
      <c r="AY188" s="16" t="s">
        <v>157</v>
      </c>
      <c r="BE188" s="145">
        <f>IF(N188="základní",J188,0)</f>
        <v>0</v>
      </c>
      <c r="BF188" s="145">
        <f>IF(N188="snížená",J188,0)</f>
        <v>0</v>
      </c>
      <c r="BG188" s="145">
        <f>IF(N188="zákl. přenesená",J188,0)</f>
        <v>0</v>
      </c>
      <c r="BH188" s="145">
        <f>IF(N188="sníž. přenesená",J188,0)</f>
        <v>0</v>
      </c>
      <c r="BI188" s="145">
        <f>IF(N188="nulová",J188,0)</f>
        <v>0</v>
      </c>
      <c r="BJ188" s="16" t="s">
        <v>88</v>
      </c>
      <c r="BK188" s="145">
        <f>ROUND(I188*H188,2)</f>
        <v>0</v>
      </c>
      <c r="BL188" s="16" t="s">
        <v>164</v>
      </c>
      <c r="BM188" s="144" t="s">
        <v>2098</v>
      </c>
    </row>
    <row r="189" spans="2:65" s="1" customFormat="1">
      <c r="B189" s="28"/>
      <c r="D189" s="150" t="s">
        <v>214</v>
      </c>
      <c r="F189" s="894" t="s">
        <v>2099</v>
      </c>
      <c r="L189" s="28"/>
      <c r="M189" s="152"/>
      <c r="T189" s="52"/>
      <c r="AT189" s="16" t="s">
        <v>214</v>
      </c>
      <c r="AU189" s="16" t="s">
        <v>88</v>
      </c>
    </row>
    <row r="190" spans="2:65" s="1" customFormat="1" ht="23.5" customHeight="1">
      <c r="B190" s="132"/>
      <c r="C190" s="178" t="s">
        <v>408</v>
      </c>
      <c r="D190" s="178" t="s">
        <v>557</v>
      </c>
      <c r="E190" s="179" t="s">
        <v>2100</v>
      </c>
      <c r="F190" s="180" t="s">
        <v>2101</v>
      </c>
      <c r="G190" s="181" t="s">
        <v>228</v>
      </c>
      <c r="H190" s="182">
        <v>6</v>
      </c>
      <c r="I190" s="909"/>
      <c r="J190" s="183">
        <f>ROUND(I190*H190,2)</f>
        <v>0</v>
      </c>
      <c r="K190" s="184"/>
      <c r="L190" s="185"/>
      <c r="M190" s="186" t="s">
        <v>1</v>
      </c>
      <c r="N190" s="187" t="s">
        <v>38</v>
      </c>
      <c r="O190" s="142">
        <v>0</v>
      </c>
      <c r="P190" s="142">
        <f>O190*H190</f>
        <v>0</v>
      </c>
      <c r="Q190" s="142">
        <v>4.2500000000000003E-2</v>
      </c>
      <c r="R190" s="142">
        <f>Q190*H190</f>
        <v>0.255</v>
      </c>
      <c r="S190" s="142">
        <v>0</v>
      </c>
      <c r="T190" s="143">
        <f>S190*H190</f>
        <v>0</v>
      </c>
      <c r="AR190" s="144" t="s">
        <v>172</v>
      </c>
      <c r="AT190" s="144" t="s">
        <v>557</v>
      </c>
      <c r="AU190" s="144" t="s">
        <v>88</v>
      </c>
      <c r="AY190" s="16" t="s">
        <v>157</v>
      </c>
      <c r="BE190" s="145">
        <f>IF(N190="základní",J190,0)</f>
        <v>0</v>
      </c>
      <c r="BF190" s="145">
        <f>IF(N190="snížená",J190,0)</f>
        <v>0</v>
      </c>
      <c r="BG190" s="145">
        <f>IF(N190="zákl. přenesená",J190,0)</f>
        <v>0</v>
      </c>
      <c r="BH190" s="145">
        <f>IF(N190="sníž. přenesená",J190,0)</f>
        <v>0</v>
      </c>
      <c r="BI190" s="145">
        <f>IF(N190="nulová",J190,0)</f>
        <v>0</v>
      </c>
      <c r="BJ190" s="16" t="s">
        <v>88</v>
      </c>
      <c r="BK190" s="145">
        <f>ROUND(I190*H190,2)</f>
        <v>0</v>
      </c>
      <c r="BL190" s="16" t="s">
        <v>164</v>
      </c>
      <c r="BM190" s="144" t="s">
        <v>2102</v>
      </c>
    </row>
    <row r="191" spans="2:65" s="11" customFormat="1" ht="22.9" customHeight="1">
      <c r="B191" s="121"/>
      <c r="D191" s="122" t="s">
        <v>71</v>
      </c>
      <c r="E191" s="130" t="s">
        <v>191</v>
      </c>
      <c r="F191" s="130" t="s">
        <v>253</v>
      </c>
      <c r="J191" s="131">
        <f>BK191</f>
        <v>0</v>
      </c>
      <c r="L191" s="121"/>
      <c r="M191" s="125"/>
      <c r="P191" s="126">
        <f>SUM(P192:P197)</f>
        <v>26.578500000000002</v>
      </c>
      <c r="R191" s="126">
        <f>SUM(R192:R197)</f>
        <v>2.799225E-2</v>
      </c>
      <c r="T191" s="127">
        <f>SUM(T192:T197)</f>
        <v>0</v>
      </c>
      <c r="AR191" s="122" t="s">
        <v>80</v>
      </c>
      <c r="AT191" s="128" t="s">
        <v>71</v>
      </c>
      <c r="AU191" s="128" t="s">
        <v>80</v>
      </c>
      <c r="AY191" s="122" t="s">
        <v>157</v>
      </c>
      <c r="BK191" s="129">
        <f>SUM(BK192:BK197)</f>
        <v>0</v>
      </c>
    </row>
    <row r="192" spans="2:65" s="1" customFormat="1" ht="42.75" customHeight="1">
      <c r="B192" s="132"/>
      <c r="C192" s="133" t="s">
        <v>188</v>
      </c>
      <c r="D192" s="133" t="s">
        <v>160</v>
      </c>
      <c r="E192" s="134" t="s">
        <v>2103</v>
      </c>
      <c r="F192" s="135" t="s">
        <v>2104</v>
      </c>
      <c r="G192" s="136" t="s">
        <v>411</v>
      </c>
      <c r="H192" s="137">
        <v>18.850000000000001</v>
      </c>
      <c r="I192" s="901"/>
      <c r="J192" s="138">
        <f>ROUND(I192*H192,2)</f>
        <v>0</v>
      </c>
      <c r="K192" s="139"/>
      <c r="L192" s="28"/>
      <c r="M192" s="140" t="s">
        <v>1</v>
      </c>
      <c r="N192" s="141" t="s">
        <v>38</v>
      </c>
      <c r="O192" s="142">
        <v>1.41</v>
      </c>
      <c r="P192" s="142">
        <f>O192*H192</f>
        <v>26.578500000000002</v>
      </c>
      <c r="Q192" s="142">
        <v>0</v>
      </c>
      <c r="R192" s="142">
        <f>Q192*H192</f>
        <v>0</v>
      </c>
      <c r="S192" s="142">
        <v>0</v>
      </c>
      <c r="T192" s="143">
        <f>S192*H192</f>
        <v>0</v>
      </c>
      <c r="AR192" s="144" t="s">
        <v>164</v>
      </c>
      <c r="AT192" s="144" t="s">
        <v>160</v>
      </c>
      <c r="AU192" s="144" t="s">
        <v>88</v>
      </c>
      <c r="AY192" s="16" t="s">
        <v>157</v>
      </c>
      <c r="BE192" s="145">
        <f>IF(N192="základní",J192,0)</f>
        <v>0</v>
      </c>
      <c r="BF192" s="145">
        <f>IF(N192="snížená",J192,0)</f>
        <v>0</v>
      </c>
      <c r="BG192" s="145">
        <f>IF(N192="zákl. přenesená",J192,0)</f>
        <v>0</v>
      </c>
      <c r="BH192" s="145">
        <f>IF(N192="sníž. přenesená",J192,0)</f>
        <v>0</v>
      </c>
      <c r="BI192" s="145">
        <f>IF(N192="nulová",J192,0)</f>
        <v>0</v>
      </c>
      <c r="BJ192" s="16" t="s">
        <v>88</v>
      </c>
      <c r="BK192" s="145">
        <f>ROUND(I192*H192,2)</f>
        <v>0</v>
      </c>
      <c r="BL192" s="16" t="s">
        <v>164</v>
      </c>
      <c r="BM192" s="144" t="s">
        <v>2105</v>
      </c>
    </row>
    <row r="193" spans="2:65" s="1" customFormat="1">
      <c r="B193" s="28"/>
      <c r="D193" s="150" t="s">
        <v>214</v>
      </c>
      <c r="F193" s="894" t="s">
        <v>2106</v>
      </c>
      <c r="L193" s="28"/>
      <c r="M193" s="152"/>
      <c r="T193" s="52"/>
      <c r="AT193" s="16" t="s">
        <v>214</v>
      </c>
      <c r="AU193" s="16" t="s">
        <v>88</v>
      </c>
    </row>
    <row r="194" spans="2:65" s="13" customFormat="1">
      <c r="B194" s="159"/>
      <c r="D194" s="154" t="s">
        <v>259</v>
      </c>
      <c r="E194" s="160" t="s">
        <v>1</v>
      </c>
      <c r="F194" s="161" t="s">
        <v>2107</v>
      </c>
      <c r="H194" s="162">
        <v>18.850000000000001</v>
      </c>
      <c r="L194" s="159"/>
      <c r="M194" s="163"/>
      <c r="T194" s="164"/>
      <c r="AT194" s="160" t="s">
        <v>259</v>
      </c>
      <c r="AU194" s="160" t="s">
        <v>88</v>
      </c>
      <c r="AV194" s="13" t="s">
        <v>88</v>
      </c>
      <c r="AW194" s="13" t="s">
        <v>27</v>
      </c>
      <c r="AX194" s="13" t="s">
        <v>72</v>
      </c>
      <c r="AY194" s="160" t="s">
        <v>157</v>
      </c>
    </row>
    <row r="195" spans="2:65" s="14" customFormat="1">
      <c r="B195" s="165"/>
      <c r="D195" s="154" t="s">
        <v>259</v>
      </c>
      <c r="E195" s="166" t="s">
        <v>1</v>
      </c>
      <c r="F195" s="167" t="s">
        <v>265</v>
      </c>
      <c r="H195" s="168">
        <v>18.850000000000001</v>
      </c>
      <c r="L195" s="165"/>
      <c r="M195" s="169"/>
      <c r="T195" s="170"/>
      <c r="AT195" s="166" t="s">
        <v>259</v>
      </c>
      <c r="AU195" s="166" t="s">
        <v>88</v>
      </c>
      <c r="AV195" s="14" t="s">
        <v>164</v>
      </c>
      <c r="AW195" s="14" t="s">
        <v>27</v>
      </c>
      <c r="AX195" s="14" t="s">
        <v>80</v>
      </c>
      <c r="AY195" s="166" t="s">
        <v>157</v>
      </c>
    </row>
    <row r="196" spans="2:65" s="1" customFormat="1" ht="16.399999999999999" customHeight="1">
      <c r="B196" s="132"/>
      <c r="C196" s="178" t="s">
        <v>419</v>
      </c>
      <c r="D196" s="178" t="s">
        <v>557</v>
      </c>
      <c r="E196" s="179" t="s">
        <v>2108</v>
      </c>
      <c r="F196" s="180" t="s">
        <v>2109</v>
      </c>
      <c r="G196" s="181" t="s">
        <v>411</v>
      </c>
      <c r="H196" s="182">
        <v>20.734999999999999</v>
      </c>
      <c r="I196" s="909"/>
      <c r="J196" s="183">
        <f>ROUND(I196*H196,2)</f>
        <v>0</v>
      </c>
      <c r="K196" s="184"/>
      <c r="L196" s="185"/>
      <c r="M196" s="186" t="s">
        <v>1</v>
      </c>
      <c r="N196" s="187" t="s">
        <v>38</v>
      </c>
      <c r="O196" s="142">
        <v>0</v>
      </c>
      <c r="P196" s="142">
        <f>O196*H196</f>
        <v>0</v>
      </c>
      <c r="Q196" s="142">
        <v>1.3500000000000001E-3</v>
      </c>
      <c r="R196" s="142">
        <f>Q196*H196</f>
        <v>2.799225E-2</v>
      </c>
      <c r="S196" s="142">
        <v>0</v>
      </c>
      <c r="T196" s="143">
        <f>S196*H196</f>
        <v>0</v>
      </c>
      <c r="AR196" s="144" t="s">
        <v>172</v>
      </c>
      <c r="AT196" s="144" t="s">
        <v>557</v>
      </c>
      <c r="AU196" s="144" t="s">
        <v>88</v>
      </c>
      <c r="AY196" s="16" t="s">
        <v>157</v>
      </c>
      <c r="BE196" s="145">
        <f>IF(N196="základní",J196,0)</f>
        <v>0</v>
      </c>
      <c r="BF196" s="145">
        <f>IF(N196="snížená",J196,0)</f>
        <v>0</v>
      </c>
      <c r="BG196" s="145">
        <f>IF(N196="zákl. přenesená",J196,0)</f>
        <v>0</v>
      </c>
      <c r="BH196" s="145">
        <f>IF(N196="sníž. přenesená",J196,0)</f>
        <v>0</v>
      </c>
      <c r="BI196" s="145">
        <f>IF(N196="nulová",J196,0)</f>
        <v>0</v>
      </c>
      <c r="BJ196" s="16" t="s">
        <v>88</v>
      </c>
      <c r="BK196" s="145">
        <f>ROUND(I196*H196,2)</f>
        <v>0</v>
      </c>
      <c r="BL196" s="16" t="s">
        <v>164</v>
      </c>
      <c r="BM196" s="144" t="s">
        <v>2110</v>
      </c>
    </row>
    <row r="197" spans="2:65" s="13" customFormat="1">
      <c r="B197" s="159"/>
      <c r="D197" s="154" t="s">
        <v>259</v>
      </c>
      <c r="F197" s="161" t="s">
        <v>2111</v>
      </c>
      <c r="H197" s="162">
        <v>20.734999999999999</v>
      </c>
      <c r="L197" s="159"/>
      <c r="M197" s="163"/>
      <c r="T197" s="164"/>
      <c r="AT197" s="160" t="s">
        <v>259</v>
      </c>
      <c r="AU197" s="160" t="s">
        <v>88</v>
      </c>
      <c r="AV197" s="13" t="s">
        <v>88</v>
      </c>
      <c r="AW197" s="13" t="s">
        <v>3</v>
      </c>
      <c r="AX197" s="13" t="s">
        <v>80</v>
      </c>
      <c r="AY197" s="160" t="s">
        <v>157</v>
      </c>
    </row>
    <row r="198" spans="2:65" s="11" customFormat="1" ht="22.9" customHeight="1">
      <c r="B198" s="121"/>
      <c r="D198" s="122" t="s">
        <v>71</v>
      </c>
      <c r="E198" s="130" t="s">
        <v>431</v>
      </c>
      <c r="F198" s="130" t="s">
        <v>432</v>
      </c>
      <c r="J198" s="131">
        <f>BK198</f>
        <v>0</v>
      </c>
      <c r="L198" s="121"/>
      <c r="M198" s="125"/>
      <c r="P198" s="126">
        <f>SUM(P199:P200)</f>
        <v>49.493520000000004</v>
      </c>
      <c r="R198" s="126">
        <f>SUM(R199:R200)</f>
        <v>0</v>
      </c>
      <c r="T198" s="127">
        <f>SUM(T199:T200)</f>
        <v>0</v>
      </c>
      <c r="AR198" s="122" t="s">
        <v>80</v>
      </c>
      <c r="AT198" s="128" t="s">
        <v>71</v>
      </c>
      <c r="AU198" s="128" t="s">
        <v>80</v>
      </c>
      <c r="AY198" s="122" t="s">
        <v>157</v>
      </c>
      <c r="BK198" s="129">
        <f>SUM(BK199:BK200)</f>
        <v>0</v>
      </c>
    </row>
    <row r="199" spans="2:65" s="1" customFormat="1" ht="21" customHeight="1">
      <c r="B199" s="132"/>
      <c r="C199" s="133" t="s">
        <v>193</v>
      </c>
      <c r="D199" s="133" t="s">
        <v>160</v>
      </c>
      <c r="E199" s="134" t="s">
        <v>1975</v>
      </c>
      <c r="F199" s="135" t="s">
        <v>1976</v>
      </c>
      <c r="G199" s="136" t="s">
        <v>276</v>
      </c>
      <c r="H199" s="137">
        <v>11.673</v>
      </c>
      <c r="I199" s="901"/>
      <c r="J199" s="138">
        <f>ROUND(I199*H199,2)</f>
        <v>0</v>
      </c>
      <c r="K199" s="139"/>
      <c r="L199" s="28"/>
      <c r="M199" s="140" t="s">
        <v>1</v>
      </c>
      <c r="N199" s="141" t="s">
        <v>38</v>
      </c>
      <c r="O199" s="142">
        <v>4.24</v>
      </c>
      <c r="P199" s="142">
        <f>O199*H199</f>
        <v>49.493520000000004</v>
      </c>
      <c r="Q199" s="142">
        <v>0</v>
      </c>
      <c r="R199" s="142">
        <f>Q199*H199</f>
        <v>0</v>
      </c>
      <c r="S199" s="142">
        <v>0</v>
      </c>
      <c r="T199" s="143">
        <f>S199*H199</f>
        <v>0</v>
      </c>
      <c r="AR199" s="144" t="s">
        <v>164</v>
      </c>
      <c r="AT199" s="144" t="s">
        <v>160</v>
      </c>
      <c r="AU199" s="144" t="s">
        <v>88</v>
      </c>
      <c r="AY199" s="16" t="s">
        <v>157</v>
      </c>
      <c r="BE199" s="145">
        <f>IF(N199="základní",J199,0)</f>
        <v>0</v>
      </c>
      <c r="BF199" s="145">
        <f>IF(N199="snížená",J199,0)</f>
        <v>0</v>
      </c>
      <c r="BG199" s="145">
        <f>IF(N199="zákl. přenesená",J199,0)</f>
        <v>0</v>
      </c>
      <c r="BH199" s="145">
        <f>IF(N199="sníž. přenesená",J199,0)</f>
        <v>0</v>
      </c>
      <c r="BI199" s="145">
        <f>IF(N199="nulová",J199,0)</f>
        <v>0</v>
      </c>
      <c r="BJ199" s="16" t="s">
        <v>88</v>
      </c>
      <c r="BK199" s="145">
        <f>ROUND(I199*H199,2)</f>
        <v>0</v>
      </c>
      <c r="BL199" s="16" t="s">
        <v>164</v>
      </c>
      <c r="BM199" s="144" t="s">
        <v>2112</v>
      </c>
    </row>
    <row r="200" spans="2:65" s="1" customFormat="1">
      <c r="B200" s="28"/>
      <c r="D200" s="150" t="s">
        <v>214</v>
      </c>
      <c r="F200" s="894" t="s">
        <v>1978</v>
      </c>
      <c r="L200" s="28"/>
      <c r="M200" s="152"/>
      <c r="T200" s="52"/>
      <c r="AT200" s="16" t="s">
        <v>214</v>
      </c>
      <c r="AU200" s="16" t="s">
        <v>88</v>
      </c>
    </row>
    <row r="201" spans="2:65" s="11" customFormat="1" ht="25.9" customHeight="1">
      <c r="B201" s="121"/>
      <c r="D201" s="122" t="s">
        <v>71</v>
      </c>
      <c r="E201" s="123" t="s">
        <v>437</v>
      </c>
      <c r="F201" s="123" t="s">
        <v>438</v>
      </c>
      <c r="J201" s="124">
        <f>BK201</f>
        <v>0</v>
      </c>
      <c r="L201" s="121"/>
      <c r="M201" s="125"/>
      <c r="P201" s="126">
        <f>P202+P224+P240+P250+P300+P325+P339</f>
        <v>700.03670199999999</v>
      </c>
      <c r="R201" s="126">
        <f>R202+R224+R240+R250+R300+R325+R339</f>
        <v>10.178290800000001</v>
      </c>
      <c r="T201" s="127">
        <f>T202+T224+T240+T250+T300+T325+T339</f>
        <v>0</v>
      </c>
      <c r="AR201" s="122" t="s">
        <v>88</v>
      </c>
      <c r="AT201" s="128" t="s">
        <v>71</v>
      </c>
      <c r="AU201" s="128" t="s">
        <v>72</v>
      </c>
      <c r="AY201" s="122" t="s">
        <v>157</v>
      </c>
      <c r="BK201" s="129">
        <f>BK202+BK224+BK240+BK250+BK300+BK325+BK339</f>
        <v>0</v>
      </c>
    </row>
    <row r="202" spans="2:65" s="11" customFormat="1" ht="22.9" customHeight="1">
      <c r="B202" s="121"/>
      <c r="D202" s="122" t="s">
        <v>71</v>
      </c>
      <c r="E202" s="130" t="s">
        <v>1420</v>
      </c>
      <c r="F202" s="130" t="s">
        <v>1421</v>
      </c>
      <c r="J202" s="131">
        <f>BK202</f>
        <v>0</v>
      </c>
      <c r="L202" s="121"/>
      <c r="M202" s="125"/>
      <c r="P202" s="126">
        <f>SUM(P203:P223)</f>
        <v>286.02246100000002</v>
      </c>
      <c r="R202" s="126">
        <f>SUM(R203:R223)</f>
        <v>2.8490120000000001</v>
      </c>
      <c r="T202" s="127">
        <f>SUM(T203:T223)</f>
        <v>0</v>
      </c>
      <c r="AR202" s="122" t="s">
        <v>88</v>
      </c>
      <c r="AT202" s="128" t="s">
        <v>71</v>
      </c>
      <c r="AU202" s="128" t="s">
        <v>80</v>
      </c>
      <c r="AY202" s="122" t="s">
        <v>157</v>
      </c>
      <c r="BK202" s="129">
        <f>SUM(BK203:BK223)</f>
        <v>0</v>
      </c>
    </row>
    <row r="203" spans="2:65" s="1" customFormat="1" ht="23.5" customHeight="1">
      <c r="B203" s="132"/>
      <c r="C203" s="133" t="s">
        <v>429</v>
      </c>
      <c r="D203" s="133" t="s">
        <v>160</v>
      </c>
      <c r="E203" s="134" t="s">
        <v>2113</v>
      </c>
      <c r="F203" s="135" t="s">
        <v>2114</v>
      </c>
      <c r="G203" s="136" t="s">
        <v>306</v>
      </c>
      <c r="H203" s="137">
        <v>130.80000000000001</v>
      </c>
      <c r="I203" s="901"/>
      <c r="J203" s="138">
        <f>ROUND(I203*H203,2)</f>
        <v>0</v>
      </c>
      <c r="K203" s="139"/>
      <c r="L203" s="28"/>
      <c r="M203" s="140" t="s">
        <v>1</v>
      </c>
      <c r="N203" s="141" t="s">
        <v>38</v>
      </c>
      <c r="O203" s="142">
        <v>0.96799999999999997</v>
      </c>
      <c r="P203" s="142">
        <f>O203*H203</f>
        <v>126.6144</v>
      </c>
      <c r="Q203" s="142">
        <v>1.2200000000000001E-2</v>
      </c>
      <c r="R203" s="142">
        <f>Q203*H203</f>
        <v>1.5957600000000003</v>
      </c>
      <c r="S203" s="142">
        <v>0</v>
      </c>
      <c r="T203" s="143">
        <f>S203*H203</f>
        <v>0</v>
      </c>
      <c r="AR203" s="144" t="s">
        <v>188</v>
      </c>
      <c r="AT203" s="144" t="s">
        <v>160</v>
      </c>
      <c r="AU203" s="144" t="s">
        <v>88</v>
      </c>
      <c r="AY203" s="16" t="s">
        <v>157</v>
      </c>
      <c r="BE203" s="145">
        <f>IF(N203="základní",J203,0)</f>
        <v>0</v>
      </c>
      <c r="BF203" s="145">
        <f>IF(N203="snížená",J203,0)</f>
        <v>0</v>
      </c>
      <c r="BG203" s="145">
        <f>IF(N203="zákl. přenesená",J203,0)</f>
        <v>0</v>
      </c>
      <c r="BH203" s="145">
        <f>IF(N203="sníž. přenesená",J203,0)</f>
        <v>0</v>
      </c>
      <c r="BI203" s="145">
        <f>IF(N203="nulová",J203,0)</f>
        <v>0</v>
      </c>
      <c r="BJ203" s="16" t="s">
        <v>88</v>
      </c>
      <c r="BK203" s="145">
        <f>ROUND(I203*H203,2)</f>
        <v>0</v>
      </c>
      <c r="BL203" s="16" t="s">
        <v>188</v>
      </c>
      <c r="BM203" s="144" t="s">
        <v>2115</v>
      </c>
    </row>
    <row r="204" spans="2:65" s="1" customFormat="1">
      <c r="B204" s="28"/>
      <c r="D204" s="150" t="s">
        <v>214</v>
      </c>
      <c r="F204" s="894" t="s">
        <v>2116</v>
      </c>
      <c r="L204" s="28"/>
      <c r="M204" s="152"/>
      <c r="T204" s="52"/>
      <c r="AT204" s="16" t="s">
        <v>214</v>
      </c>
      <c r="AU204" s="16" t="s">
        <v>88</v>
      </c>
    </row>
    <row r="205" spans="2:65" s="13" customFormat="1">
      <c r="B205" s="159"/>
      <c r="D205" s="154" t="s">
        <v>259</v>
      </c>
      <c r="E205" s="160" t="s">
        <v>1</v>
      </c>
      <c r="F205" s="161" t="s">
        <v>2117</v>
      </c>
      <c r="H205" s="162">
        <v>130.80000000000001</v>
      </c>
      <c r="L205" s="159"/>
      <c r="M205" s="163"/>
      <c r="T205" s="164"/>
      <c r="AT205" s="160" t="s">
        <v>259</v>
      </c>
      <c r="AU205" s="160" t="s">
        <v>88</v>
      </c>
      <c r="AV205" s="13" t="s">
        <v>88</v>
      </c>
      <c r="AW205" s="13" t="s">
        <v>27</v>
      </c>
      <c r="AX205" s="13" t="s">
        <v>72</v>
      </c>
      <c r="AY205" s="160" t="s">
        <v>157</v>
      </c>
    </row>
    <row r="206" spans="2:65" s="14" customFormat="1">
      <c r="B206" s="165"/>
      <c r="D206" s="154" t="s">
        <v>259</v>
      </c>
      <c r="E206" s="166" t="s">
        <v>2022</v>
      </c>
      <c r="F206" s="167" t="s">
        <v>265</v>
      </c>
      <c r="H206" s="168">
        <v>130.80000000000001</v>
      </c>
      <c r="L206" s="165"/>
      <c r="M206" s="169"/>
      <c r="T206" s="170"/>
      <c r="AT206" s="166" t="s">
        <v>259</v>
      </c>
      <c r="AU206" s="166" t="s">
        <v>88</v>
      </c>
      <c r="AV206" s="14" t="s">
        <v>164</v>
      </c>
      <c r="AW206" s="14" t="s">
        <v>27</v>
      </c>
      <c r="AX206" s="14" t="s">
        <v>80</v>
      </c>
      <c r="AY206" s="166" t="s">
        <v>157</v>
      </c>
    </row>
    <row r="207" spans="2:65" s="1" customFormat="1" ht="23.5" customHeight="1">
      <c r="B207" s="132"/>
      <c r="C207" s="133" t="s">
        <v>196</v>
      </c>
      <c r="D207" s="133" t="s">
        <v>160</v>
      </c>
      <c r="E207" s="134" t="s">
        <v>2118</v>
      </c>
      <c r="F207" s="135" t="s">
        <v>2119</v>
      </c>
      <c r="G207" s="136" t="s">
        <v>306</v>
      </c>
      <c r="H207" s="137">
        <v>22.8</v>
      </c>
      <c r="I207" s="901"/>
      <c r="J207" s="138">
        <f>ROUND(I207*H207,2)</f>
        <v>0</v>
      </c>
      <c r="K207" s="139"/>
      <c r="L207" s="28"/>
      <c r="M207" s="140" t="s">
        <v>1</v>
      </c>
      <c r="N207" s="141" t="s">
        <v>38</v>
      </c>
      <c r="O207" s="142">
        <v>0.96799999999999997</v>
      </c>
      <c r="P207" s="142">
        <f>O207*H207</f>
        <v>22.070399999999999</v>
      </c>
      <c r="Q207" s="142">
        <v>1.259E-2</v>
      </c>
      <c r="R207" s="142">
        <f>Q207*H207</f>
        <v>0.28705200000000003</v>
      </c>
      <c r="S207" s="142">
        <v>0</v>
      </c>
      <c r="T207" s="143">
        <f>S207*H207</f>
        <v>0</v>
      </c>
      <c r="AR207" s="144" t="s">
        <v>188</v>
      </c>
      <c r="AT207" s="144" t="s">
        <v>160</v>
      </c>
      <c r="AU207" s="144" t="s">
        <v>88</v>
      </c>
      <c r="AY207" s="16" t="s">
        <v>157</v>
      </c>
      <c r="BE207" s="145">
        <f>IF(N207="základní",J207,0)</f>
        <v>0</v>
      </c>
      <c r="BF207" s="145">
        <f>IF(N207="snížená",J207,0)</f>
        <v>0</v>
      </c>
      <c r="BG207" s="145">
        <f>IF(N207="zákl. přenesená",J207,0)</f>
        <v>0</v>
      </c>
      <c r="BH207" s="145">
        <f>IF(N207="sníž. přenesená",J207,0)</f>
        <v>0</v>
      </c>
      <c r="BI207" s="145">
        <f>IF(N207="nulová",J207,0)</f>
        <v>0</v>
      </c>
      <c r="BJ207" s="16" t="s">
        <v>88</v>
      </c>
      <c r="BK207" s="145">
        <f>ROUND(I207*H207,2)</f>
        <v>0</v>
      </c>
      <c r="BL207" s="16" t="s">
        <v>188</v>
      </c>
      <c r="BM207" s="144" t="s">
        <v>2120</v>
      </c>
    </row>
    <row r="208" spans="2:65" s="1" customFormat="1">
      <c r="B208" s="28"/>
      <c r="D208" s="150" t="s">
        <v>214</v>
      </c>
      <c r="F208" s="894" t="s">
        <v>2121</v>
      </c>
      <c r="L208" s="28"/>
      <c r="M208" s="152"/>
      <c r="T208" s="52"/>
      <c r="AT208" s="16" t="s">
        <v>214</v>
      </c>
      <c r="AU208" s="16" t="s">
        <v>88</v>
      </c>
    </row>
    <row r="209" spans="2:65" s="13" customFormat="1">
      <c r="B209" s="159"/>
      <c r="D209" s="154" t="s">
        <v>259</v>
      </c>
      <c r="E209" s="160" t="s">
        <v>1</v>
      </c>
      <c r="F209" s="161" t="s">
        <v>2122</v>
      </c>
      <c r="H209" s="162">
        <v>22.8</v>
      </c>
      <c r="L209" s="159"/>
      <c r="M209" s="163"/>
      <c r="T209" s="164"/>
      <c r="AT209" s="160" t="s">
        <v>259</v>
      </c>
      <c r="AU209" s="160" t="s">
        <v>88</v>
      </c>
      <c r="AV209" s="13" t="s">
        <v>88</v>
      </c>
      <c r="AW209" s="13" t="s">
        <v>27</v>
      </c>
      <c r="AX209" s="13" t="s">
        <v>72</v>
      </c>
      <c r="AY209" s="160" t="s">
        <v>157</v>
      </c>
    </row>
    <row r="210" spans="2:65" s="14" customFormat="1">
      <c r="B210" s="165"/>
      <c r="D210" s="154" t="s">
        <v>259</v>
      </c>
      <c r="E210" s="166" t="s">
        <v>2025</v>
      </c>
      <c r="F210" s="167" t="s">
        <v>265</v>
      </c>
      <c r="H210" s="168">
        <v>22.8</v>
      </c>
      <c r="L210" s="165"/>
      <c r="M210" s="169"/>
      <c r="T210" s="170"/>
      <c r="AT210" s="166" t="s">
        <v>259</v>
      </c>
      <c r="AU210" s="166" t="s">
        <v>88</v>
      </c>
      <c r="AV210" s="14" t="s">
        <v>164</v>
      </c>
      <c r="AW210" s="14" t="s">
        <v>27</v>
      </c>
      <c r="AX210" s="14" t="s">
        <v>80</v>
      </c>
      <c r="AY210" s="166" t="s">
        <v>157</v>
      </c>
    </row>
    <row r="211" spans="2:65" s="1" customFormat="1" ht="16.399999999999999" customHeight="1">
      <c r="B211" s="132"/>
      <c r="C211" s="133" t="s">
        <v>7</v>
      </c>
      <c r="D211" s="133" t="s">
        <v>160</v>
      </c>
      <c r="E211" s="134" t="s">
        <v>2123</v>
      </c>
      <c r="F211" s="135" t="s">
        <v>2124</v>
      </c>
      <c r="G211" s="136" t="s">
        <v>306</v>
      </c>
      <c r="H211" s="137">
        <v>153.6</v>
      </c>
      <c r="I211" s="901"/>
      <c r="J211" s="138">
        <f>ROUND(I211*H211,2)</f>
        <v>0</v>
      </c>
      <c r="K211" s="139"/>
      <c r="L211" s="28"/>
      <c r="M211" s="140" t="s">
        <v>1</v>
      </c>
      <c r="N211" s="141" t="s">
        <v>38</v>
      </c>
      <c r="O211" s="142">
        <v>0.04</v>
      </c>
      <c r="P211" s="142">
        <f>O211*H211</f>
        <v>6.1440000000000001</v>
      </c>
      <c r="Q211" s="142">
        <v>1E-4</v>
      </c>
      <c r="R211" s="142">
        <f>Q211*H211</f>
        <v>1.536E-2</v>
      </c>
      <c r="S211" s="142">
        <v>0</v>
      </c>
      <c r="T211" s="143">
        <f>S211*H211</f>
        <v>0</v>
      </c>
      <c r="AR211" s="144" t="s">
        <v>188</v>
      </c>
      <c r="AT211" s="144" t="s">
        <v>160</v>
      </c>
      <c r="AU211" s="144" t="s">
        <v>88</v>
      </c>
      <c r="AY211" s="16" t="s">
        <v>157</v>
      </c>
      <c r="BE211" s="145">
        <f>IF(N211="základní",J211,0)</f>
        <v>0</v>
      </c>
      <c r="BF211" s="145">
        <f>IF(N211="snížená",J211,0)</f>
        <v>0</v>
      </c>
      <c r="BG211" s="145">
        <f>IF(N211="zákl. přenesená",J211,0)</f>
        <v>0</v>
      </c>
      <c r="BH211" s="145">
        <f>IF(N211="sníž. přenesená",J211,0)</f>
        <v>0</v>
      </c>
      <c r="BI211" s="145">
        <f>IF(N211="nulová",J211,0)</f>
        <v>0</v>
      </c>
      <c r="BJ211" s="16" t="s">
        <v>88</v>
      </c>
      <c r="BK211" s="145">
        <f>ROUND(I211*H211,2)</f>
        <v>0</v>
      </c>
      <c r="BL211" s="16" t="s">
        <v>188</v>
      </c>
      <c r="BM211" s="144" t="s">
        <v>2125</v>
      </c>
    </row>
    <row r="212" spans="2:65" s="1" customFormat="1">
      <c r="B212" s="28"/>
      <c r="D212" s="150" t="s">
        <v>214</v>
      </c>
      <c r="F212" s="894" t="s">
        <v>2126</v>
      </c>
      <c r="L212" s="28"/>
      <c r="M212" s="152"/>
      <c r="T212" s="52"/>
      <c r="AT212" s="16" t="s">
        <v>214</v>
      </c>
      <c r="AU212" s="16" t="s">
        <v>88</v>
      </c>
    </row>
    <row r="213" spans="2:65" s="13" customFormat="1">
      <c r="B213" s="159"/>
      <c r="D213" s="154" t="s">
        <v>259</v>
      </c>
      <c r="E213" s="160" t="s">
        <v>1</v>
      </c>
      <c r="F213" s="161" t="s">
        <v>2127</v>
      </c>
      <c r="H213" s="162">
        <v>153.6</v>
      </c>
      <c r="L213" s="159"/>
      <c r="M213" s="163"/>
      <c r="T213" s="164"/>
      <c r="AT213" s="160" t="s">
        <v>259</v>
      </c>
      <c r="AU213" s="160" t="s">
        <v>88</v>
      </c>
      <c r="AV213" s="13" t="s">
        <v>88</v>
      </c>
      <c r="AW213" s="13" t="s">
        <v>27</v>
      </c>
      <c r="AX213" s="13" t="s">
        <v>80</v>
      </c>
      <c r="AY213" s="160" t="s">
        <v>157</v>
      </c>
    </row>
    <row r="214" spans="2:65" s="1" customFormat="1" ht="21" customHeight="1">
      <c r="B214" s="132"/>
      <c r="C214" s="133" t="s">
        <v>201</v>
      </c>
      <c r="D214" s="133" t="s">
        <v>160</v>
      </c>
      <c r="E214" s="134" t="s">
        <v>2128</v>
      </c>
      <c r="F214" s="135" t="s">
        <v>2129</v>
      </c>
      <c r="G214" s="136" t="s">
        <v>306</v>
      </c>
      <c r="H214" s="137">
        <v>153.6</v>
      </c>
      <c r="I214" s="901"/>
      <c r="J214" s="138">
        <f>ROUND(I214*H214,2)</f>
        <v>0</v>
      </c>
      <c r="K214" s="139"/>
      <c r="L214" s="28"/>
      <c r="M214" s="140" t="s">
        <v>1</v>
      </c>
      <c r="N214" s="141" t="s">
        <v>38</v>
      </c>
      <c r="O214" s="142">
        <v>0.12</v>
      </c>
      <c r="P214" s="142">
        <f>O214*H214</f>
        <v>18.431999999999999</v>
      </c>
      <c r="Q214" s="142">
        <v>6.9999999999999999E-4</v>
      </c>
      <c r="R214" s="142">
        <f>Q214*H214</f>
        <v>0.10751999999999999</v>
      </c>
      <c r="S214" s="142">
        <v>0</v>
      </c>
      <c r="T214" s="143">
        <f>S214*H214</f>
        <v>0</v>
      </c>
      <c r="AR214" s="144" t="s">
        <v>188</v>
      </c>
      <c r="AT214" s="144" t="s">
        <v>160</v>
      </c>
      <c r="AU214" s="144" t="s">
        <v>88</v>
      </c>
      <c r="AY214" s="16" t="s">
        <v>157</v>
      </c>
      <c r="BE214" s="145">
        <f>IF(N214="základní",J214,0)</f>
        <v>0</v>
      </c>
      <c r="BF214" s="145">
        <f>IF(N214="snížená",J214,0)</f>
        <v>0</v>
      </c>
      <c r="BG214" s="145">
        <f>IF(N214="zákl. přenesená",J214,0)</f>
        <v>0</v>
      </c>
      <c r="BH214" s="145">
        <f>IF(N214="sníž. přenesená",J214,0)</f>
        <v>0</v>
      </c>
      <c r="BI214" s="145">
        <f>IF(N214="nulová",J214,0)</f>
        <v>0</v>
      </c>
      <c r="BJ214" s="16" t="s">
        <v>88</v>
      </c>
      <c r="BK214" s="145">
        <f>ROUND(I214*H214,2)</f>
        <v>0</v>
      </c>
      <c r="BL214" s="16" t="s">
        <v>188</v>
      </c>
      <c r="BM214" s="144" t="s">
        <v>2130</v>
      </c>
    </row>
    <row r="215" spans="2:65" s="1" customFormat="1">
      <c r="B215" s="28"/>
      <c r="D215" s="150" t="s">
        <v>214</v>
      </c>
      <c r="F215" s="894" t="s">
        <v>2131</v>
      </c>
      <c r="L215" s="28"/>
      <c r="M215" s="152"/>
      <c r="T215" s="52"/>
      <c r="AT215" s="16" t="s">
        <v>214</v>
      </c>
      <c r="AU215" s="16" t="s">
        <v>88</v>
      </c>
    </row>
    <row r="216" spans="2:65" s="1" customFormat="1" ht="21" customHeight="1">
      <c r="B216" s="132"/>
      <c r="C216" s="133" t="s">
        <v>456</v>
      </c>
      <c r="D216" s="133" t="s">
        <v>160</v>
      </c>
      <c r="E216" s="134" t="s">
        <v>2132</v>
      </c>
      <c r="F216" s="135" t="s">
        <v>2133</v>
      </c>
      <c r="G216" s="136" t="s">
        <v>411</v>
      </c>
      <c r="H216" s="137">
        <v>63</v>
      </c>
      <c r="I216" s="901"/>
      <c r="J216" s="138">
        <f>ROUND(I216*H216,2)</f>
        <v>0</v>
      </c>
      <c r="K216" s="139"/>
      <c r="L216" s="28"/>
      <c r="M216" s="140" t="s">
        <v>1</v>
      </c>
      <c r="N216" s="141" t="s">
        <v>38</v>
      </c>
      <c r="O216" s="142">
        <v>0.90800000000000003</v>
      </c>
      <c r="P216" s="142">
        <f>O216*H216</f>
        <v>57.204000000000001</v>
      </c>
      <c r="Q216" s="142">
        <v>8.8199999999999997E-3</v>
      </c>
      <c r="R216" s="142">
        <f>Q216*H216</f>
        <v>0.55565999999999993</v>
      </c>
      <c r="S216" s="142">
        <v>0</v>
      </c>
      <c r="T216" s="143">
        <f>S216*H216</f>
        <v>0</v>
      </c>
      <c r="AR216" s="144" t="s">
        <v>188</v>
      </c>
      <c r="AT216" s="144" t="s">
        <v>160</v>
      </c>
      <c r="AU216" s="144" t="s">
        <v>88</v>
      </c>
      <c r="AY216" s="16" t="s">
        <v>157</v>
      </c>
      <c r="BE216" s="145">
        <f>IF(N216="základní",J216,0)</f>
        <v>0</v>
      </c>
      <c r="BF216" s="145">
        <f>IF(N216="snížená",J216,0)</f>
        <v>0</v>
      </c>
      <c r="BG216" s="145">
        <f>IF(N216="zákl. přenesená",J216,0)</f>
        <v>0</v>
      </c>
      <c r="BH216" s="145">
        <f>IF(N216="sníž. přenesená",J216,0)</f>
        <v>0</v>
      </c>
      <c r="BI216" s="145">
        <f>IF(N216="nulová",J216,0)</f>
        <v>0</v>
      </c>
      <c r="BJ216" s="16" t="s">
        <v>88</v>
      </c>
      <c r="BK216" s="145">
        <f>ROUND(I216*H216,2)</f>
        <v>0</v>
      </c>
      <c r="BL216" s="16" t="s">
        <v>188</v>
      </c>
      <c r="BM216" s="144" t="s">
        <v>2134</v>
      </c>
    </row>
    <row r="217" spans="2:65" s="1" customFormat="1">
      <c r="B217" s="28"/>
      <c r="D217" s="150" t="s">
        <v>214</v>
      </c>
      <c r="F217" s="894" t="s">
        <v>2135</v>
      </c>
      <c r="L217" s="28"/>
      <c r="M217" s="152"/>
      <c r="T217" s="52"/>
      <c r="AT217" s="16" t="s">
        <v>214</v>
      </c>
      <c r="AU217" s="16" t="s">
        <v>88</v>
      </c>
    </row>
    <row r="218" spans="2:65" s="13" customFormat="1">
      <c r="B218" s="159"/>
      <c r="D218" s="154" t="s">
        <v>259</v>
      </c>
      <c r="E218" s="160" t="s">
        <v>1</v>
      </c>
      <c r="F218" s="161" t="s">
        <v>2136</v>
      </c>
      <c r="H218" s="162">
        <v>63</v>
      </c>
      <c r="L218" s="159"/>
      <c r="M218" s="163"/>
      <c r="T218" s="164"/>
      <c r="AT218" s="160" t="s">
        <v>259</v>
      </c>
      <c r="AU218" s="160" t="s">
        <v>88</v>
      </c>
      <c r="AV218" s="13" t="s">
        <v>88</v>
      </c>
      <c r="AW218" s="13" t="s">
        <v>27</v>
      </c>
      <c r="AX218" s="13" t="s">
        <v>80</v>
      </c>
      <c r="AY218" s="160" t="s">
        <v>157</v>
      </c>
    </row>
    <row r="219" spans="2:65" s="1" customFormat="1" ht="21" customHeight="1">
      <c r="B219" s="132"/>
      <c r="C219" s="133" t="s">
        <v>465</v>
      </c>
      <c r="D219" s="133" t="s">
        <v>160</v>
      </c>
      <c r="E219" s="134" t="s">
        <v>2137</v>
      </c>
      <c r="F219" s="135" t="s">
        <v>2138</v>
      </c>
      <c r="G219" s="136" t="s">
        <v>411</v>
      </c>
      <c r="H219" s="137">
        <v>38</v>
      </c>
      <c r="I219" s="901"/>
      <c r="J219" s="138">
        <f>ROUND(I219*H219,2)</f>
        <v>0</v>
      </c>
      <c r="K219" s="139"/>
      <c r="L219" s="28"/>
      <c r="M219" s="140" t="s">
        <v>1</v>
      </c>
      <c r="N219" s="141" t="s">
        <v>38</v>
      </c>
      <c r="O219" s="142">
        <v>1.0880000000000001</v>
      </c>
      <c r="P219" s="142">
        <f>O219*H219</f>
        <v>41.344000000000001</v>
      </c>
      <c r="Q219" s="142">
        <v>7.5700000000000003E-3</v>
      </c>
      <c r="R219" s="142">
        <f>Q219*H219</f>
        <v>0.28766000000000003</v>
      </c>
      <c r="S219" s="142">
        <v>0</v>
      </c>
      <c r="T219" s="143">
        <f>S219*H219</f>
        <v>0</v>
      </c>
      <c r="AR219" s="144" t="s">
        <v>188</v>
      </c>
      <c r="AT219" s="144" t="s">
        <v>160</v>
      </c>
      <c r="AU219" s="144" t="s">
        <v>88</v>
      </c>
      <c r="AY219" s="16" t="s">
        <v>157</v>
      </c>
      <c r="BE219" s="145">
        <f>IF(N219="základní",J219,0)</f>
        <v>0</v>
      </c>
      <c r="BF219" s="145">
        <f>IF(N219="snížená",J219,0)</f>
        <v>0</v>
      </c>
      <c r="BG219" s="145">
        <f>IF(N219="zákl. přenesená",J219,0)</f>
        <v>0</v>
      </c>
      <c r="BH219" s="145">
        <f>IF(N219="sníž. přenesená",J219,0)</f>
        <v>0</v>
      </c>
      <c r="BI219" s="145">
        <f>IF(N219="nulová",J219,0)</f>
        <v>0</v>
      </c>
      <c r="BJ219" s="16" t="s">
        <v>88</v>
      </c>
      <c r="BK219" s="145">
        <f>ROUND(I219*H219,2)</f>
        <v>0</v>
      </c>
      <c r="BL219" s="16" t="s">
        <v>188</v>
      </c>
      <c r="BM219" s="144" t="s">
        <v>2139</v>
      </c>
    </row>
    <row r="220" spans="2:65" s="1" customFormat="1">
      <c r="B220" s="28"/>
      <c r="D220" s="150" t="s">
        <v>214</v>
      </c>
      <c r="F220" s="894" t="s">
        <v>2140</v>
      </c>
      <c r="L220" s="28"/>
      <c r="M220" s="152"/>
      <c r="T220" s="52"/>
      <c r="AT220" s="16" t="s">
        <v>214</v>
      </c>
      <c r="AU220" s="16" t="s">
        <v>88</v>
      </c>
    </row>
    <row r="221" spans="2:65" s="13" customFormat="1">
      <c r="B221" s="159"/>
      <c r="D221" s="154" t="s">
        <v>259</v>
      </c>
      <c r="E221" s="160" t="s">
        <v>1</v>
      </c>
      <c r="F221" s="161" t="s">
        <v>2141</v>
      </c>
      <c r="H221" s="162">
        <v>38</v>
      </c>
      <c r="L221" s="159"/>
      <c r="M221" s="163"/>
      <c r="T221" s="164"/>
      <c r="AT221" s="160" t="s">
        <v>259</v>
      </c>
      <c r="AU221" s="160" t="s">
        <v>88</v>
      </c>
      <c r="AV221" s="13" t="s">
        <v>88</v>
      </c>
      <c r="AW221" s="13" t="s">
        <v>27</v>
      </c>
      <c r="AX221" s="13" t="s">
        <v>80</v>
      </c>
      <c r="AY221" s="160" t="s">
        <v>157</v>
      </c>
    </row>
    <row r="222" spans="2:65" s="1" customFormat="1" ht="23.5" customHeight="1">
      <c r="B222" s="132"/>
      <c r="C222" s="133" t="s">
        <v>470</v>
      </c>
      <c r="D222" s="133" t="s">
        <v>160</v>
      </c>
      <c r="E222" s="134" t="s">
        <v>2142</v>
      </c>
      <c r="F222" s="135" t="s">
        <v>2143</v>
      </c>
      <c r="G222" s="136" t="s">
        <v>276</v>
      </c>
      <c r="H222" s="137">
        <v>2.8490000000000002</v>
      </c>
      <c r="I222" s="901"/>
      <c r="J222" s="138">
        <f>ROUND(I222*H222,2)</f>
        <v>0</v>
      </c>
      <c r="K222" s="139"/>
      <c r="L222" s="28"/>
      <c r="M222" s="140" t="s">
        <v>1</v>
      </c>
      <c r="N222" s="141" t="s">
        <v>38</v>
      </c>
      <c r="O222" s="142">
        <v>4.9889999999999999</v>
      </c>
      <c r="P222" s="142">
        <f>O222*H222</f>
        <v>14.213661</v>
      </c>
      <c r="Q222" s="142">
        <v>0</v>
      </c>
      <c r="R222" s="142">
        <f>Q222*H222</f>
        <v>0</v>
      </c>
      <c r="S222" s="142">
        <v>0</v>
      </c>
      <c r="T222" s="143">
        <f>S222*H222</f>
        <v>0</v>
      </c>
      <c r="AR222" s="144" t="s">
        <v>188</v>
      </c>
      <c r="AT222" s="144" t="s">
        <v>160</v>
      </c>
      <c r="AU222" s="144" t="s">
        <v>88</v>
      </c>
      <c r="AY222" s="16" t="s">
        <v>157</v>
      </c>
      <c r="BE222" s="145">
        <f>IF(N222="základní",J222,0)</f>
        <v>0</v>
      </c>
      <c r="BF222" s="145">
        <f>IF(N222="snížená",J222,0)</f>
        <v>0</v>
      </c>
      <c r="BG222" s="145">
        <f>IF(N222="zákl. přenesená",J222,0)</f>
        <v>0</v>
      </c>
      <c r="BH222" s="145">
        <f>IF(N222="sníž. přenesená",J222,0)</f>
        <v>0</v>
      </c>
      <c r="BI222" s="145">
        <f>IF(N222="nulová",J222,0)</f>
        <v>0</v>
      </c>
      <c r="BJ222" s="16" t="s">
        <v>88</v>
      </c>
      <c r="BK222" s="145">
        <f>ROUND(I222*H222,2)</f>
        <v>0</v>
      </c>
      <c r="BL222" s="16" t="s">
        <v>188</v>
      </c>
      <c r="BM222" s="144" t="s">
        <v>2144</v>
      </c>
    </row>
    <row r="223" spans="2:65" s="1" customFormat="1">
      <c r="B223" s="28"/>
      <c r="D223" s="150" t="s">
        <v>214</v>
      </c>
      <c r="F223" s="894" t="s">
        <v>2145</v>
      </c>
      <c r="L223" s="28"/>
      <c r="M223" s="152"/>
      <c r="T223" s="52"/>
      <c r="AT223" s="16" t="s">
        <v>214</v>
      </c>
      <c r="AU223" s="16" t="s">
        <v>88</v>
      </c>
    </row>
    <row r="224" spans="2:65" s="11" customFormat="1" ht="22.9" customHeight="1">
      <c r="B224" s="121"/>
      <c r="D224" s="122" t="s">
        <v>71</v>
      </c>
      <c r="E224" s="130" t="s">
        <v>1507</v>
      </c>
      <c r="F224" s="130" t="s">
        <v>1508</v>
      </c>
      <c r="J224" s="131">
        <f>BK224</f>
        <v>0</v>
      </c>
      <c r="L224" s="121"/>
      <c r="M224" s="125"/>
      <c r="P224" s="126">
        <f>SUM(P225:P239)</f>
        <v>39.312949999999994</v>
      </c>
      <c r="R224" s="126">
        <f>SUM(R225:R239)</f>
        <v>0.47499999999999998</v>
      </c>
      <c r="T224" s="127">
        <f>SUM(T225:T239)</f>
        <v>0</v>
      </c>
      <c r="AR224" s="122" t="s">
        <v>88</v>
      </c>
      <c r="AT224" s="128" t="s">
        <v>71</v>
      </c>
      <c r="AU224" s="128" t="s">
        <v>80</v>
      </c>
      <c r="AY224" s="122" t="s">
        <v>157</v>
      </c>
      <c r="BK224" s="129">
        <f>SUM(BK225:BK239)</f>
        <v>0</v>
      </c>
    </row>
    <row r="225" spans="2:65" s="1" customFormat="1" ht="23.5" customHeight="1">
      <c r="B225" s="132"/>
      <c r="C225" s="133" t="s">
        <v>476</v>
      </c>
      <c r="D225" s="133" t="s">
        <v>160</v>
      </c>
      <c r="E225" s="134" t="s">
        <v>1510</v>
      </c>
      <c r="F225" s="135" t="s">
        <v>1511</v>
      </c>
      <c r="G225" s="136" t="s">
        <v>228</v>
      </c>
      <c r="H225" s="137">
        <v>6</v>
      </c>
      <c r="I225" s="901"/>
      <c r="J225" s="138">
        <f>ROUND(I225*H225,2)</f>
        <v>0</v>
      </c>
      <c r="K225" s="139"/>
      <c r="L225" s="28"/>
      <c r="M225" s="140" t="s">
        <v>1</v>
      </c>
      <c r="N225" s="141" t="s">
        <v>38</v>
      </c>
      <c r="O225" s="142">
        <v>3.3039999999999998</v>
      </c>
      <c r="P225" s="142">
        <f>O225*H225</f>
        <v>19.823999999999998</v>
      </c>
      <c r="Q225" s="142">
        <v>0</v>
      </c>
      <c r="R225" s="142">
        <f>Q225*H225</f>
        <v>0</v>
      </c>
      <c r="S225" s="142">
        <v>0</v>
      </c>
      <c r="T225" s="143">
        <f>S225*H225</f>
        <v>0</v>
      </c>
      <c r="AR225" s="144" t="s">
        <v>188</v>
      </c>
      <c r="AT225" s="144" t="s">
        <v>160</v>
      </c>
      <c r="AU225" s="144" t="s">
        <v>88</v>
      </c>
      <c r="AY225" s="16" t="s">
        <v>157</v>
      </c>
      <c r="BE225" s="145">
        <f>IF(N225="základní",J225,0)</f>
        <v>0</v>
      </c>
      <c r="BF225" s="145">
        <f>IF(N225="snížená",J225,0)</f>
        <v>0</v>
      </c>
      <c r="BG225" s="145">
        <f>IF(N225="zákl. přenesená",J225,0)</f>
        <v>0</v>
      </c>
      <c r="BH225" s="145">
        <f>IF(N225="sníž. přenesená",J225,0)</f>
        <v>0</v>
      </c>
      <c r="BI225" s="145">
        <f>IF(N225="nulová",J225,0)</f>
        <v>0</v>
      </c>
      <c r="BJ225" s="16" t="s">
        <v>88</v>
      </c>
      <c r="BK225" s="145">
        <f>ROUND(I225*H225,2)</f>
        <v>0</v>
      </c>
      <c r="BL225" s="16" t="s">
        <v>188</v>
      </c>
      <c r="BM225" s="144" t="s">
        <v>2146</v>
      </c>
    </row>
    <row r="226" spans="2:65" s="1" customFormat="1">
      <c r="B226" s="28"/>
      <c r="D226" s="150" t="s">
        <v>214</v>
      </c>
      <c r="F226" s="894" t="s">
        <v>1513</v>
      </c>
      <c r="L226" s="28"/>
      <c r="M226" s="152"/>
      <c r="T226" s="52"/>
      <c r="AT226" s="16" t="s">
        <v>214</v>
      </c>
      <c r="AU226" s="16" t="s">
        <v>88</v>
      </c>
    </row>
    <row r="227" spans="2:65" s="13" customFormat="1">
      <c r="B227" s="159"/>
      <c r="D227" s="154" t="s">
        <v>259</v>
      </c>
      <c r="E227" s="160" t="s">
        <v>1</v>
      </c>
      <c r="F227" s="161" t="s">
        <v>2147</v>
      </c>
      <c r="H227" s="162">
        <v>5</v>
      </c>
      <c r="L227" s="159"/>
      <c r="M227" s="163"/>
      <c r="T227" s="164"/>
      <c r="AT227" s="160" t="s">
        <v>259</v>
      </c>
      <c r="AU227" s="160" t="s">
        <v>88</v>
      </c>
      <c r="AV227" s="13" t="s">
        <v>88</v>
      </c>
      <c r="AW227" s="13" t="s">
        <v>27</v>
      </c>
      <c r="AX227" s="13" t="s">
        <v>72</v>
      </c>
      <c r="AY227" s="160" t="s">
        <v>157</v>
      </c>
    </row>
    <row r="228" spans="2:65" s="13" customFormat="1">
      <c r="B228" s="159"/>
      <c r="D228" s="154" t="s">
        <v>259</v>
      </c>
      <c r="E228" s="160" t="s">
        <v>1</v>
      </c>
      <c r="F228" s="161" t="s">
        <v>2148</v>
      </c>
      <c r="H228" s="162">
        <v>1</v>
      </c>
      <c r="L228" s="159"/>
      <c r="M228" s="163"/>
      <c r="T228" s="164"/>
      <c r="AT228" s="160" t="s">
        <v>259</v>
      </c>
      <c r="AU228" s="160" t="s">
        <v>88</v>
      </c>
      <c r="AV228" s="13" t="s">
        <v>88</v>
      </c>
      <c r="AW228" s="13" t="s">
        <v>27</v>
      </c>
      <c r="AX228" s="13" t="s">
        <v>72</v>
      </c>
      <c r="AY228" s="160" t="s">
        <v>157</v>
      </c>
    </row>
    <row r="229" spans="2:65" s="14" customFormat="1">
      <c r="B229" s="165"/>
      <c r="D229" s="154" t="s">
        <v>259</v>
      </c>
      <c r="E229" s="166" t="s">
        <v>1</v>
      </c>
      <c r="F229" s="167" t="s">
        <v>265</v>
      </c>
      <c r="H229" s="168">
        <v>6</v>
      </c>
      <c r="L229" s="165"/>
      <c r="M229" s="169"/>
      <c r="T229" s="170"/>
      <c r="AT229" s="166" t="s">
        <v>259</v>
      </c>
      <c r="AU229" s="166" t="s">
        <v>88</v>
      </c>
      <c r="AV229" s="14" t="s">
        <v>164</v>
      </c>
      <c r="AW229" s="14" t="s">
        <v>27</v>
      </c>
      <c r="AX229" s="14" t="s">
        <v>80</v>
      </c>
      <c r="AY229" s="166" t="s">
        <v>157</v>
      </c>
    </row>
    <row r="230" spans="2:65" s="1" customFormat="1" ht="31.9" customHeight="1">
      <c r="B230" s="132"/>
      <c r="C230" s="178" t="s">
        <v>481</v>
      </c>
      <c r="D230" s="178" t="s">
        <v>557</v>
      </c>
      <c r="E230" s="179" t="s">
        <v>2149</v>
      </c>
      <c r="F230" s="180" t="s">
        <v>2150</v>
      </c>
      <c r="G230" s="181" t="s">
        <v>228</v>
      </c>
      <c r="H230" s="182">
        <v>6</v>
      </c>
      <c r="I230" s="909"/>
      <c r="J230" s="183">
        <f>ROUND(I230*H230,2)</f>
        <v>0</v>
      </c>
      <c r="K230" s="184"/>
      <c r="L230" s="185"/>
      <c r="M230" s="186" t="s">
        <v>1</v>
      </c>
      <c r="N230" s="187" t="s">
        <v>38</v>
      </c>
      <c r="O230" s="142">
        <v>0</v>
      </c>
      <c r="P230" s="142">
        <f>O230*H230</f>
        <v>0</v>
      </c>
      <c r="Q230" s="142">
        <v>4.2999999999999997E-2</v>
      </c>
      <c r="R230" s="142">
        <f>Q230*H230</f>
        <v>0.25800000000000001</v>
      </c>
      <c r="S230" s="142">
        <v>0</v>
      </c>
      <c r="T230" s="143">
        <f>S230*H230</f>
        <v>0</v>
      </c>
      <c r="AR230" s="144" t="s">
        <v>735</v>
      </c>
      <c r="AT230" s="144" t="s">
        <v>557</v>
      </c>
      <c r="AU230" s="144" t="s">
        <v>88</v>
      </c>
      <c r="AY230" s="16" t="s">
        <v>157</v>
      </c>
      <c r="BE230" s="145">
        <f>IF(N230="základní",J230,0)</f>
        <v>0</v>
      </c>
      <c r="BF230" s="145">
        <f>IF(N230="snížená",J230,0)</f>
        <v>0</v>
      </c>
      <c r="BG230" s="145">
        <f>IF(N230="zákl. přenesená",J230,0)</f>
        <v>0</v>
      </c>
      <c r="BH230" s="145">
        <f>IF(N230="sníž. přenesená",J230,0)</f>
        <v>0</v>
      </c>
      <c r="BI230" s="145">
        <f>IF(N230="nulová",J230,0)</f>
        <v>0</v>
      </c>
      <c r="BJ230" s="16" t="s">
        <v>88</v>
      </c>
      <c r="BK230" s="145">
        <f>ROUND(I230*H230,2)</f>
        <v>0</v>
      </c>
      <c r="BL230" s="16" t="s">
        <v>188</v>
      </c>
      <c r="BM230" s="144" t="s">
        <v>2151</v>
      </c>
    </row>
    <row r="231" spans="2:65" s="1" customFormat="1" ht="23.5" customHeight="1">
      <c r="B231" s="132"/>
      <c r="C231" s="133" t="s">
        <v>486</v>
      </c>
      <c r="D231" s="133" t="s">
        <v>160</v>
      </c>
      <c r="E231" s="134" t="s">
        <v>2152</v>
      </c>
      <c r="F231" s="135" t="s">
        <v>2153</v>
      </c>
      <c r="G231" s="136" t="s">
        <v>228</v>
      </c>
      <c r="H231" s="137">
        <v>6</v>
      </c>
      <c r="I231" s="901"/>
      <c r="J231" s="138">
        <f>ROUND(I231*H231,2)</f>
        <v>0</v>
      </c>
      <c r="K231" s="139"/>
      <c r="L231" s="28"/>
      <c r="M231" s="140" t="s">
        <v>1</v>
      </c>
      <c r="N231" s="141" t="s">
        <v>38</v>
      </c>
      <c r="O231" s="142">
        <v>2.8559999999999999</v>
      </c>
      <c r="P231" s="142">
        <f>O231*H231</f>
        <v>17.135999999999999</v>
      </c>
      <c r="Q231" s="142">
        <v>0</v>
      </c>
      <c r="R231" s="142">
        <f>Q231*H231</f>
        <v>0</v>
      </c>
      <c r="S231" s="142">
        <v>0</v>
      </c>
      <c r="T231" s="143">
        <f>S231*H231</f>
        <v>0</v>
      </c>
      <c r="AR231" s="144" t="s">
        <v>188</v>
      </c>
      <c r="AT231" s="144" t="s">
        <v>160</v>
      </c>
      <c r="AU231" s="144" t="s">
        <v>88</v>
      </c>
      <c r="AY231" s="16" t="s">
        <v>157</v>
      </c>
      <c r="BE231" s="145">
        <f>IF(N231="základní",J231,0)</f>
        <v>0</v>
      </c>
      <c r="BF231" s="145">
        <f>IF(N231="snížená",J231,0)</f>
        <v>0</v>
      </c>
      <c r="BG231" s="145">
        <f>IF(N231="zákl. přenesená",J231,0)</f>
        <v>0</v>
      </c>
      <c r="BH231" s="145">
        <f>IF(N231="sníž. přenesená",J231,0)</f>
        <v>0</v>
      </c>
      <c r="BI231" s="145">
        <f>IF(N231="nulová",J231,0)</f>
        <v>0</v>
      </c>
      <c r="BJ231" s="16" t="s">
        <v>88</v>
      </c>
      <c r="BK231" s="145">
        <f>ROUND(I231*H231,2)</f>
        <v>0</v>
      </c>
      <c r="BL231" s="16" t="s">
        <v>188</v>
      </c>
      <c r="BM231" s="144" t="s">
        <v>2154</v>
      </c>
    </row>
    <row r="232" spans="2:65" s="1" customFormat="1">
      <c r="B232" s="28"/>
      <c r="D232" s="150" t="s">
        <v>214</v>
      </c>
      <c r="F232" s="894" t="s">
        <v>2155</v>
      </c>
      <c r="L232" s="28"/>
      <c r="M232" s="152"/>
      <c r="T232" s="52"/>
      <c r="AT232" s="16" t="s">
        <v>214</v>
      </c>
      <c r="AU232" s="16" t="s">
        <v>88</v>
      </c>
    </row>
    <row r="233" spans="2:65" s="13" customFormat="1">
      <c r="B233" s="159"/>
      <c r="D233" s="154" t="s">
        <v>259</v>
      </c>
      <c r="E233" s="160" t="s">
        <v>1</v>
      </c>
      <c r="F233" s="161" t="s">
        <v>2156</v>
      </c>
      <c r="H233" s="162">
        <v>6</v>
      </c>
      <c r="L233" s="159"/>
      <c r="M233" s="163"/>
      <c r="T233" s="164"/>
      <c r="AT233" s="160" t="s">
        <v>259</v>
      </c>
      <c r="AU233" s="160" t="s">
        <v>88</v>
      </c>
      <c r="AV233" s="13" t="s">
        <v>88</v>
      </c>
      <c r="AW233" s="13" t="s">
        <v>27</v>
      </c>
      <c r="AX233" s="13" t="s">
        <v>80</v>
      </c>
      <c r="AY233" s="160" t="s">
        <v>157</v>
      </c>
    </row>
    <row r="234" spans="2:65" s="1" customFormat="1" ht="23.5" customHeight="1">
      <c r="B234" s="132"/>
      <c r="C234" s="178" t="s">
        <v>492</v>
      </c>
      <c r="D234" s="178" t="s">
        <v>557</v>
      </c>
      <c r="E234" s="179" t="s">
        <v>2157</v>
      </c>
      <c r="F234" s="180" t="s">
        <v>2158</v>
      </c>
      <c r="G234" s="181" t="s">
        <v>228</v>
      </c>
      <c r="H234" s="182">
        <v>6</v>
      </c>
      <c r="I234" s="909"/>
      <c r="J234" s="183">
        <f>ROUND(I234*H234,2)</f>
        <v>0</v>
      </c>
      <c r="K234" s="184"/>
      <c r="L234" s="185"/>
      <c r="M234" s="186" t="s">
        <v>1</v>
      </c>
      <c r="N234" s="187" t="s">
        <v>38</v>
      </c>
      <c r="O234" s="142">
        <v>0</v>
      </c>
      <c r="P234" s="142">
        <f>O234*H234</f>
        <v>0</v>
      </c>
      <c r="Q234" s="142">
        <v>1.95E-2</v>
      </c>
      <c r="R234" s="142">
        <f>Q234*H234</f>
        <v>0.11699999999999999</v>
      </c>
      <c r="S234" s="142">
        <v>0</v>
      </c>
      <c r="T234" s="143">
        <f>S234*H234</f>
        <v>0</v>
      </c>
      <c r="AR234" s="144" t="s">
        <v>735</v>
      </c>
      <c r="AT234" s="144" t="s">
        <v>557</v>
      </c>
      <c r="AU234" s="144" t="s">
        <v>88</v>
      </c>
      <c r="AY234" s="16" t="s">
        <v>157</v>
      </c>
      <c r="BE234" s="145">
        <f>IF(N234="základní",J234,0)</f>
        <v>0</v>
      </c>
      <c r="BF234" s="145">
        <f>IF(N234="snížená",J234,0)</f>
        <v>0</v>
      </c>
      <c r="BG234" s="145">
        <f>IF(N234="zákl. přenesená",J234,0)</f>
        <v>0</v>
      </c>
      <c r="BH234" s="145">
        <f>IF(N234="sníž. přenesená",J234,0)</f>
        <v>0</v>
      </c>
      <c r="BI234" s="145">
        <f>IF(N234="nulová",J234,0)</f>
        <v>0</v>
      </c>
      <c r="BJ234" s="16" t="s">
        <v>88</v>
      </c>
      <c r="BK234" s="145">
        <f>ROUND(I234*H234,2)</f>
        <v>0</v>
      </c>
      <c r="BL234" s="16" t="s">
        <v>188</v>
      </c>
      <c r="BM234" s="144" t="s">
        <v>2159</v>
      </c>
    </row>
    <row r="235" spans="2:65" s="1" customFormat="1" ht="16.399999999999999" customHeight="1">
      <c r="B235" s="132"/>
      <c r="C235" s="133" t="s">
        <v>500</v>
      </c>
      <c r="D235" s="133" t="s">
        <v>160</v>
      </c>
      <c r="E235" s="134" t="s">
        <v>2160</v>
      </c>
      <c r="F235" s="135" t="s">
        <v>2161</v>
      </c>
      <c r="G235" s="136" t="s">
        <v>228</v>
      </c>
      <c r="H235" s="137">
        <v>1</v>
      </c>
      <c r="I235" s="901"/>
      <c r="J235" s="138">
        <f>ROUND(I235*H235,2)</f>
        <v>0</v>
      </c>
      <c r="K235" s="139"/>
      <c r="L235" s="28"/>
      <c r="M235" s="140" t="s">
        <v>1</v>
      </c>
      <c r="N235" s="141" t="s">
        <v>38</v>
      </c>
      <c r="O235" s="142">
        <v>0.3</v>
      </c>
      <c r="P235" s="142">
        <f>O235*H235</f>
        <v>0.3</v>
      </c>
      <c r="Q235" s="142">
        <v>0.1</v>
      </c>
      <c r="R235" s="142">
        <f>Q235*H235</f>
        <v>0.1</v>
      </c>
      <c r="S235" s="142">
        <v>0</v>
      </c>
      <c r="T235" s="143">
        <f>S235*H235</f>
        <v>0</v>
      </c>
      <c r="AR235" s="144" t="s">
        <v>188</v>
      </c>
      <c r="AT235" s="144" t="s">
        <v>160</v>
      </c>
      <c r="AU235" s="144" t="s">
        <v>88</v>
      </c>
      <c r="AY235" s="16" t="s">
        <v>157</v>
      </c>
      <c r="BE235" s="145">
        <f>IF(N235="základní",J235,0)</f>
        <v>0</v>
      </c>
      <c r="BF235" s="145">
        <f>IF(N235="snížená",J235,0)</f>
        <v>0</v>
      </c>
      <c r="BG235" s="145">
        <f>IF(N235="zákl. přenesená",J235,0)</f>
        <v>0</v>
      </c>
      <c r="BH235" s="145">
        <f>IF(N235="sníž. přenesená",J235,0)</f>
        <v>0</v>
      </c>
      <c r="BI235" s="145">
        <f>IF(N235="nulová",J235,0)</f>
        <v>0</v>
      </c>
      <c r="BJ235" s="16" t="s">
        <v>88</v>
      </c>
      <c r="BK235" s="145">
        <f>ROUND(I235*H235,2)</f>
        <v>0</v>
      </c>
      <c r="BL235" s="16" t="s">
        <v>188</v>
      </c>
      <c r="BM235" s="144" t="s">
        <v>2162</v>
      </c>
    </row>
    <row r="236" spans="2:65" s="1" customFormat="1" ht="18">
      <c r="B236" s="28"/>
      <c r="D236" s="154" t="s">
        <v>1574</v>
      </c>
      <c r="F236" s="188" t="s">
        <v>2163</v>
      </c>
      <c r="L236" s="28"/>
      <c r="M236" s="152"/>
      <c r="T236" s="52"/>
      <c r="AT236" s="16" t="s">
        <v>1574</v>
      </c>
      <c r="AU236" s="16" t="s">
        <v>88</v>
      </c>
    </row>
    <row r="237" spans="2:65" s="13" customFormat="1">
      <c r="B237" s="159"/>
      <c r="D237" s="154" t="s">
        <v>259</v>
      </c>
      <c r="E237" s="160" t="s">
        <v>1</v>
      </c>
      <c r="F237" s="161" t="s">
        <v>2164</v>
      </c>
      <c r="H237" s="162">
        <v>1</v>
      </c>
      <c r="L237" s="159"/>
      <c r="M237" s="163"/>
      <c r="T237" s="164"/>
      <c r="AT237" s="160" t="s">
        <v>259</v>
      </c>
      <c r="AU237" s="160" t="s">
        <v>88</v>
      </c>
      <c r="AV237" s="13" t="s">
        <v>88</v>
      </c>
      <c r="AW237" s="13" t="s">
        <v>27</v>
      </c>
      <c r="AX237" s="13" t="s">
        <v>80</v>
      </c>
      <c r="AY237" s="160" t="s">
        <v>157</v>
      </c>
    </row>
    <row r="238" spans="2:65" s="1" customFormat="1" ht="23.5" customHeight="1">
      <c r="B238" s="132"/>
      <c r="C238" s="133" t="s">
        <v>508</v>
      </c>
      <c r="D238" s="133" t="s">
        <v>160</v>
      </c>
      <c r="E238" s="134" t="s">
        <v>2165</v>
      </c>
      <c r="F238" s="135" t="s">
        <v>2166</v>
      </c>
      <c r="G238" s="136" t="s">
        <v>276</v>
      </c>
      <c r="H238" s="137">
        <v>0.47499999999999998</v>
      </c>
      <c r="I238" s="901"/>
      <c r="J238" s="138">
        <f>ROUND(I238*H238,2)</f>
        <v>0</v>
      </c>
      <c r="K238" s="139"/>
      <c r="L238" s="28"/>
      <c r="M238" s="140" t="s">
        <v>1</v>
      </c>
      <c r="N238" s="141" t="s">
        <v>38</v>
      </c>
      <c r="O238" s="142">
        <v>4.3220000000000001</v>
      </c>
      <c r="P238" s="142">
        <f>O238*H238</f>
        <v>2.0529500000000001</v>
      </c>
      <c r="Q238" s="142">
        <v>0</v>
      </c>
      <c r="R238" s="142">
        <f>Q238*H238</f>
        <v>0</v>
      </c>
      <c r="S238" s="142">
        <v>0</v>
      </c>
      <c r="T238" s="143">
        <f>S238*H238</f>
        <v>0</v>
      </c>
      <c r="AR238" s="144" t="s">
        <v>188</v>
      </c>
      <c r="AT238" s="144" t="s">
        <v>160</v>
      </c>
      <c r="AU238" s="144" t="s">
        <v>88</v>
      </c>
      <c r="AY238" s="16" t="s">
        <v>157</v>
      </c>
      <c r="BE238" s="145">
        <f>IF(N238="základní",J238,0)</f>
        <v>0</v>
      </c>
      <c r="BF238" s="145">
        <f>IF(N238="snížená",J238,0)</f>
        <v>0</v>
      </c>
      <c r="BG238" s="145">
        <f>IF(N238="zákl. přenesená",J238,0)</f>
        <v>0</v>
      </c>
      <c r="BH238" s="145">
        <f>IF(N238="sníž. přenesená",J238,0)</f>
        <v>0</v>
      </c>
      <c r="BI238" s="145">
        <f>IF(N238="nulová",J238,0)</f>
        <v>0</v>
      </c>
      <c r="BJ238" s="16" t="s">
        <v>88</v>
      </c>
      <c r="BK238" s="145">
        <f>ROUND(I238*H238,2)</f>
        <v>0</v>
      </c>
      <c r="BL238" s="16" t="s">
        <v>188</v>
      </c>
      <c r="BM238" s="144" t="s">
        <v>2167</v>
      </c>
    </row>
    <row r="239" spans="2:65" s="1" customFormat="1">
      <c r="B239" s="28"/>
      <c r="D239" s="150" t="s">
        <v>214</v>
      </c>
      <c r="F239" s="894" t="s">
        <v>2168</v>
      </c>
      <c r="L239" s="28"/>
      <c r="M239" s="152"/>
      <c r="T239" s="52"/>
      <c r="AT239" s="16" t="s">
        <v>214</v>
      </c>
      <c r="AU239" s="16" t="s">
        <v>88</v>
      </c>
    </row>
    <row r="240" spans="2:65" s="11" customFormat="1" ht="22.9" customHeight="1">
      <c r="B240" s="121"/>
      <c r="D240" s="122" t="s">
        <v>71</v>
      </c>
      <c r="E240" s="130" t="s">
        <v>498</v>
      </c>
      <c r="F240" s="130" t="s">
        <v>499</v>
      </c>
      <c r="J240" s="131">
        <f>BK240</f>
        <v>0</v>
      </c>
      <c r="L240" s="121"/>
      <c r="M240" s="125"/>
      <c r="P240" s="126">
        <f>SUM(P241:P249)</f>
        <v>28.845641000000001</v>
      </c>
      <c r="R240" s="126">
        <f>SUM(R241:R249)</f>
        <v>0.64130768000000005</v>
      </c>
      <c r="T240" s="127">
        <f>SUM(T241:T249)</f>
        <v>0</v>
      </c>
      <c r="AR240" s="122" t="s">
        <v>88</v>
      </c>
      <c r="AT240" s="128" t="s">
        <v>71</v>
      </c>
      <c r="AU240" s="128" t="s">
        <v>80</v>
      </c>
      <c r="AY240" s="122" t="s">
        <v>157</v>
      </c>
      <c r="BK240" s="129">
        <f>SUM(BK241:BK249)</f>
        <v>0</v>
      </c>
    </row>
    <row r="241" spans="2:65" s="1" customFormat="1" ht="42.75" customHeight="1">
      <c r="B241" s="132"/>
      <c r="C241" s="133" t="s">
        <v>735</v>
      </c>
      <c r="D241" s="133" t="s">
        <v>160</v>
      </c>
      <c r="E241" s="134" t="s">
        <v>1577</v>
      </c>
      <c r="F241" s="135" t="s">
        <v>1578</v>
      </c>
      <c r="G241" s="136" t="s">
        <v>306</v>
      </c>
      <c r="H241" s="137">
        <v>16.666</v>
      </c>
      <c r="I241" s="901"/>
      <c r="J241" s="138">
        <f>ROUND(I241*H241,2)</f>
        <v>0</v>
      </c>
      <c r="K241" s="139"/>
      <c r="L241" s="28"/>
      <c r="M241" s="140" t="s">
        <v>1</v>
      </c>
      <c r="N241" s="141" t="s">
        <v>38</v>
      </c>
      <c r="O241" s="142">
        <v>1.486</v>
      </c>
      <c r="P241" s="142">
        <f>O241*H241</f>
        <v>24.765675999999999</v>
      </c>
      <c r="Q241" s="142">
        <v>1.9000000000000001E-4</v>
      </c>
      <c r="R241" s="142">
        <f>Q241*H241</f>
        <v>3.1665400000000002E-3</v>
      </c>
      <c r="S241" s="142">
        <v>0</v>
      </c>
      <c r="T241" s="143">
        <f>S241*H241</f>
        <v>0</v>
      </c>
      <c r="AR241" s="144" t="s">
        <v>188</v>
      </c>
      <c r="AT241" s="144" t="s">
        <v>160</v>
      </c>
      <c r="AU241" s="144" t="s">
        <v>88</v>
      </c>
      <c r="AY241" s="16" t="s">
        <v>157</v>
      </c>
      <c r="BE241" s="145">
        <f>IF(N241="základní",J241,0)</f>
        <v>0</v>
      </c>
      <c r="BF241" s="145">
        <f>IF(N241="snížená",J241,0)</f>
        <v>0</v>
      </c>
      <c r="BG241" s="145">
        <f>IF(N241="zákl. přenesená",J241,0)</f>
        <v>0</v>
      </c>
      <c r="BH241" s="145">
        <f>IF(N241="sníž. přenesená",J241,0)</f>
        <v>0</v>
      </c>
      <c r="BI241" s="145">
        <f>IF(N241="nulová",J241,0)</f>
        <v>0</v>
      </c>
      <c r="BJ241" s="16" t="s">
        <v>88</v>
      </c>
      <c r="BK241" s="145">
        <f>ROUND(I241*H241,2)</f>
        <v>0</v>
      </c>
      <c r="BL241" s="16" t="s">
        <v>188</v>
      </c>
      <c r="BM241" s="144" t="s">
        <v>2169</v>
      </c>
    </row>
    <row r="242" spans="2:65" s="1" customFormat="1">
      <c r="B242" s="28"/>
      <c r="D242" s="150" t="s">
        <v>214</v>
      </c>
      <c r="F242" s="894" t="s">
        <v>1580</v>
      </c>
      <c r="L242" s="28"/>
      <c r="M242" s="152"/>
      <c r="T242" s="52"/>
      <c r="AT242" s="16" t="s">
        <v>214</v>
      </c>
      <c r="AU242" s="16" t="s">
        <v>88</v>
      </c>
    </row>
    <row r="243" spans="2:65" s="13" customFormat="1">
      <c r="B243" s="159"/>
      <c r="D243" s="154" t="s">
        <v>259</v>
      </c>
      <c r="E243" s="160" t="s">
        <v>1</v>
      </c>
      <c r="F243" s="161" t="s">
        <v>2170</v>
      </c>
      <c r="H243" s="162">
        <v>7.15</v>
      </c>
      <c r="L243" s="159"/>
      <c r="M243" s="163"/>
      <c r="T243" s="164"/>
      <c r="AT243" s="160" t="s">
        <v>259</v>
      </c>
      <c r="AU243" s="160" t="s">
        <v>88</v>
      </c>
      <c r="AV243" s="13" t="s">
        <v>88</v>
      </c>
      <c r="AW243" s="13" t="s">
        <v>27</v>
      </c>
      <c r="AX243" s="13" t="s">
        <v>72</v>
      </c>
      <c r="AY243" s="160" t="s">
        <v>157</v>
      </c>
    </row>
    <row r="244" spans="2:65" s="13" customFormat="1">
      <c r="B244" s="159"/>
      <c r="D244" s="154" t="s">
        <v>259</v>
      </c>
      <c r="E244" s="160" t="s">
        <v>1</v>
      </c>
      <c r="F244" s="161" t="s">
        <v>2171</v>
      </c>
      <c r="H244" s="162">
        <v>9.516</v>
      </c>
      <c r="L244" s="159"/>
      <c r="M244" s="163"/>
      <c r="T244" s="164"/>
      <c r="AT244" s="160" t="s">
        <v>259</v>
      </c>
      <c r="AU244" s="160" t="s">
        <v>88</v>
      </c>
      <c r="AV244" s="13" t="s">
        <v>88</v>
      </c>
      <c r="AW244" s="13" t="s">
        <v>27</v>
      </c>
      <c r="AX244" s="13" t="s">
        <v>72</v>
      </c>
      <c r="AY244" s="160" t="s">
        <v>157</v>
      </c>
    </row>
    <row r="245" spans="2:65" s="14" customFormat="1">
      <c r="B245" s="165"/>
      <c r="D245" s="154" t="s">
        <v>259</v>
      </c>
      <c r="E245" s="166" t="s">
        <v>1</v>
      </c>
      <c r="F245" s="167" t="s">
        <v>265</v>
      </c>
      <c r="H245" s="168">
        <v>16.666</v>
      </c>
      <c r="L245" s="165"/>
      <c r="M245" s="169"/>
      <c r="T245" s="170"/>
      <c r="AT245" s="166" t="s">
        <v>259</v>
      </c>
      <c r="AU245" s="166" t="s">
        <v>88</v>
      </c>
      <c r="AV245" s="14" t="s">
        <v>164</v>
      </c>
      <c r="AW245" s="14" t="s">
        <v>27</v>
      </c>
      <c r="AX245" s="14" t="s">
        <v>80</v>
      </c>
      <c r="AY245" s="166" t="s">
        <v>157</v>
      </c>
    </row>
    <row r="246" spans="2:65" s="1" customFormat="1" ht="23.5" customHeight="1">
      <c r="B246" s="132"/>
      <c r="C246" s="178" t="s">
        <v>740</v>
      </c>
      <c r="D246" s="178" t="s">
        <v>557</v>
      </c>
      <c r="E246" s="179" t="s">
        <v>1582</v>
      </c>
      <c r="F246" s="180" t="s">
        <v>1583</v>
      </c>
      <c r="G246" s="181" t="s">
        <v>306</v>
      </c>
      <c r="H246" s="182">
        <v>16.666</v>
      </c>
      <c r="I246" s="909"/>
      <c r="J246" s="183">
        <f>ROUND(I246*H246,2)</f>
        <v>0</v>
      </c>
      <c r="K246" s="184"/>
      <c r="L246" s="185"/>
      <c r="M246" s="186" t="s">
        <v>1</v>
      </c>
      <c r="N246" s="187" t="s">
        <v>38</v>
      </c>
      <c r="O246" s="142">
        <v>0</v>
      </c>
      <c r="P246" s="142">
        <f>O246*H246</f>
        <v>0</v>
      </c>
      <c r="Q246" s="142">
        <v>3.8289999999999998E-2</v>
      </c>
      <c r="R246" s="142">
        <f>Q246*H246</f>
        <v>0.63814114</v>
      </c>
      <c r="S246" s="142">
        <v>0</v>
      </c>
      <c r="T246" s="143">
        <f>S246*H246</f>
        <v>0</v>
      </c>
      <c r="AR246" s="144" t="s">
        <v>735</v>
      </c>
      <c r="AT246" s="144" t="s">
        <v>557</v>
      </c>
      <c r="AU246" s="144" t="s">
        <v>88</v>
      </c>
      <c r="AY246" s="16" t="s">
        <v>157</v>
      </c>
      <c r="BE246" s="145">
        <f>IF(N246="základní",J246,0)</f>
        <v>0</v>
      </c>
      <c r="BF246" s="145">
        <f>IF(N246="snížená",J246,0)</f>
        <v>0</v>
      </c>
      <c r="BG246" s="145">
        <f>IF(N246="zákl. přenesená",J246,0)</f>
        <v>0</v>
      </c>
      <c r="BH246" s="145">
        <f>IF(N246="sníž. přenesená",J246,0)</f>
        <v>0</v>
      </c>
      <c r="BI246" s="145">
        <f>IF(N246="nulová",J246,0)</f>
        <v>0</v>
      </c>
      <c r="BJ246" s="16" t="s">
        <v>88</v>
      </c>
      <c r="BK246" s="145">
        <f>ROUND(I246*H246,2)</f>
        <v>0</v>
      </c>
      <c r="BL246" s="16" t="s">
        <v>188</v>
      </c>
      <c r="BM246" s="144" t="s">
        <v>2172</v>
      </c>
    </row>
    <row r="247" spans="2:65" s="1" customFormat="1" ht="18">
      <c r="B247" s="28"/>
      <c r="D247" s="154" t="s">
        <v>1574</v>
      </c>
      <c r="F247" s="188" t="s">
        <v>2173</v>
      </c>
      <c r="L247" s="28"/>
      <c r="M247" s="152"/>
      <c r="T247" s="52"/>
      <c r="AT247" s="16" t="s">
        <v>1574</v>
      </c>
      <c r="AU247" s="16" t="s">
        <v>88</v>
      </c>
    </row>
    <row r="248" spans="2:65" s="1" customFormat="1" ht="23.5" customHeight="1">
      <c r="B248" s="132"/>
      <c r="C248" s="133" t="s">
        <v>746</v>
      </c>
      <c r="D248" s="133" t="s">
        <v>160</v>
      </c>
      <c r="E248" s="134" t="s">
        <v>2174</v>
      </c>
      <c r="F248" s="135" t="s">
        <v>2175</v>
      </c>
      <c r="G248" s="136" t="s">
        <v>276</v>
      </c>
      <c r="H248" s="137">
        <v>0.64100000000000001</v>
      </c>
      <c r="I248" s="901"/>
      <c r="J248" s="138">
        <f>ROUND(I248*H248,2)</f>
        <v>0</v>
      </c>
      <c r="K248" s="139"/>
      <c r="L248" s="28"/>
      <c r="M248" s="140" t="s">
        <v>1</v>
      </c>
      <c r="N248" s="141" t="s">
        <v>38</v>
      </c>
      <c r="O248" s="142">
        <v>6.3650000000000002</v>
      </c>
      <c r="P248" s="142">
        <f>O248*H248</f>
        <v>4.0799650000000005</v>
      </c>
      <c r="Q248" s="142">
        <v>0</v>
      </c>
      <c r="R248" s="142">
        <f>Q248*H248</f>
        <v>0</v>
      </c>
      <c r="S248" s="142">
        <v>0</v>
      </c>
      <c r="T248" s="143">
        <f>S248*H248</f>
        <v>0</v>
      </c>
      <c r="AR248" s="144" t="s">
        <v>188</v>
      </c>
      <c r="AT248" s="144" t="s">
        <v>160</v>
      </c>
      <c r="AU248" s="144" t="s">
        <v>88</v>
      </c>
      <c r="AY248" s="16" t="s">
        <v>157</v>
      </c>
      <c r="BE248" s="145">
        <f>IF(N248="základní",J248,0)</f>
        <v>0</v>
      </c>
      <c r="BF248" s="145">
        <f>IF(N248="snížená",J248,0)</f>
        <v>0</v>
      </c>
      <c r="BG248" s="145">
        <f>IF(N248="zákl. přenesená",J248,0)</f>
        <v>0</v>
      </c>
      <c r="BH248" s="145">
        <f>IF(N248="sníž. přenesená",J248,0)</f>
        <v>0</v>
      </c>
      <c r="BI248" s="145">
        <f>IF(N248="nulová",J248,0)</f>
        <v>0</v>
      </c>
      <c r="BJ248" s="16" t="s">
        <v>88</v>
      </c>
      <c r="BK248" s="145">
        <f>ROUND(I248*H248,2)</f>
        <v>0</v>
      </c>
      <c r="BL248" s="16" t="s">
        <v>188</v>
      </c>
      <c r="BM248" s="144" t="s">
        <v>2176</v>
      </c>
    </row>
    <row r="249" spans="2:65" s="1" customFormat="1">
      <c r="B249" s="28"/>
      <c r="D249" s="150" t="s">
        <v>214</v>
      </c>
      <c r="F249" s="894" t="s">
        <v>2177</v>
      </c>
      <c r="L249" s="28"/>
      <c r="M249" s="152"/>
      <c r="T249" s="52"/>
      <c r="AT249" s="16" t="s">
        <v>214</v>
      </c>
      <c r="AU249" s="16" t="s">
        <v>88</v>
      </c>
    </row>
    <row r="250" spans="2:65" s="11" customFormat="1" ht="22.9" customHeight="1">
      <c r="B250" s="121"/>
      <c r="D250" s="122" t="s">
        <v>71</v>
      </c>
      <c r="E250" s="130" t="s">
        <v>1768</v>
      </c>
      <c r="F250" s="130" t="s">
        <v>1769</v>
      </c>
      <c r="J250" s="131">
        <f>BK250</f>
        <v>0</v>
      </c>
      <c r="L250" s="121"/>
      <c r="M250" s="125"/>
      <c r="P250" s="126">
        <f>SUM(P251:P299)</f>
        <v>153.73484999999999</v>
      </c>
      <c r="R250" s="126">
        <f>SUM(R251:R299)</f>
        <v>3.1502479200000004</v>
      </c>
      <c r="T250" s="127">
        <f>SUM(T251:T299)</f>
        <v>0</v>
      </c>
      <c r="AR250" s="122" t="s">
        <v>88</v>
      </c>
      <c r="AT250" s="128" t="s">
        <v>71</v>
      </c>
      <c r="AU250" s="128" t="s">
        <v>80</v>
      </c>
      <c r="AY250" s="122" t="s">
        <v>157</v>
      </c>
      <c r="BK250" s="129">
        <f>SUM(BK251:BK299)</f>
        <v>0</v>
      </c>
    </row>
    <row r="251" spans="2:65" s="1" customFormat="1" ht="21" customHeight="1">
      <c r="B251" s="132"/>
      <c r="C251" s="133" t="s">
        <v>751</v>
      </c>
      <c r="D251" s="133" t="s">
        <v>160</v>
      </c>
      <c r="E251" s="134" t="s">
        <v>2178</v>
      </c>
      <c r="F251" s="135" t="s">
        <v>2179</v>
      </c>
      <c r="G251" s="136" t="s">
        <v>306</v>
      </c>
      <c r="H251" s="137">
        <v>153.4</v>
      </c>
      <c r="I251" s="901"/>
      <c r="J251" s="138">
        <f>ROUND(I251*H251,2)</f>
        <v>0</v>
      </c>
      <c r="K251" s="139"/>
      <c r="L251" s="28"/>
      <c r="M251" s="140" t="s">
        <v>1</v>
      </c>
      <c r="N251" s="141" t="s">
        <v>38</v>
      </c>
      <c r="O251" s="142">
        <v>3.5000000000000003E-2</v>
      </c>
      <c r="P251" s="142">
        <f>O251*H251</f>
        <v>5.3690000000000007</v>
      </c>
      <c r="Q251" s="142">
        <v>0</v>
      </c>
      <c r="R251" s="142">
        <f>Q251*H251</f>
        <v>0</v>
      </c>
      <c r="S251" s="142">
        <v>0</v>
      </c>
      <c r="T251" s="143">
        <f>S251*H251</f>
        <v>0</v>
      </c>
      <c r="AR251" s="144" t="s">
        <v>188</v>
      </c>
      <c r="AT251" s="144" t="s">
        <v>160</v>
      </c>
      <c r="AU251" s="144" t="s">
        <v>88</v>
      </c>
      <c r="AY251" s="16" t="s">
        <v>157</v>
      </c>
      <c r="BE251" s="145">
        <f>IF(N251="základní",J251,0)</f>
        <v>0</v>
      </c>
      <c r="BF251" s="145">
        <f>IF(N251="snížená",J251,0)</f>
        <v>0</v>
      </c>
      <c r="BG251" s="145">
        <f>IF(N251="zákl. přenesená",J251,0)</f>
        <v>0</v>
      </c>
      <c r="BH251" s="145">
        <f>IF(N251="sníž. přenesená",J251,0)</f>
        <v>0</v>
      </c>
      <c r="BI251" s="145">
        <f>IF(N251="nulová",J251,0)</f>
        <v>0</v>
      </c>
      <c r="BJ251" s="16" t="s">
        <v>88</v>
      </c>
      <c r="BK251" s="145">
        <f>ROUND(I251*H251,2)</f>
        <v>0</v>
      </c>
      <c r="BL251" s="16" t="s">
        <v>188</v>
      </c>
      <c r="BM251" s="144" t="s">
        <v>2180</v>
      </c>
    </row>
    <row r="252" spans="2:65" s="1" customFormat="1">
      <c r="B252" s="28"/>
      <c r="D252" s="150" t="s">
        <v>214</v>
      </c>
      <c r="F252" s="894" t="s">
        <v>2181</v>
      </c>
      <c r="L252" s="28"/>
      <c r="M252" s="152"/>
      <c r="T252" s="52"/>
      <c r="AT252" s="16" t="s">
        <v>214</v>
      </c>
      <c r="AU252" s="16" t="s">
        <v>88</v>
      </c>
    </row>
    <row r="253" spans="2:65" s="13" customFormat="1">
      <c r="B253" s="159"/>
      <c r="D253" s="154" t="s">
        <v>259</v>
      </c>
      <c r="E253" s="160" t="s">
        <v>1</v>
      </c>
      <c r="F253" s="161" t="s">
        <v>2011</v>
      </c>
      <c r="H253" s="162">
        <v>153.4</v>
      </c>
      <c r="L253" s="159"/>
      <c r="M253" s="163"/>
      <c r="T253" s="164"/>
      <c r="AT253" s="160" t="s">
        <v>259</v>
      </c>
      <c r="AU253" s="160" t="s">
        <v>88</v>
      </c>
      <c r="AV253" s="13" t="s">
        <v>88</v>
      </c>
      <c r="AW253" s="13" t="s">
        <v>27</v>
      </c>
      <c r="AX253" s="13" t="s">
        <v>80</v>
      </c>
      <c r="AY253" s="160" t="s">
        <v>157</v>
      </c>
    </row>
    <row r="254" spans="2:65" s="1" customFormat="1" ht="16.399999999999999" customHeight="1">
      <c r="B254" s="132"/>
      <c r="C254" s="133" t="s">
        <v>756</v>
      </c>
      <c r="D254" s="133" t="s">
        <v>160</v>
      </c>
      <c r="E254" s="134" t="s">
        <v>1771</v>
      </c>
      <c r="F254" s="135" t="s">
        <v>1772</v>
      </c>
      <c r="G254" s="136" t="s">
        <v>306</v>
      </c>
      <c r="H254" s="137">
        <v>153.4</v>
      </c>
      <c r="I254" s="901"/>
      <c r="J254" s="138">
        <f>ROUND(I254*H254,2)</f>
        <v>0</v>
      </c>
      <c r="K254" s="139"/>
      <c r="L254" s="28"/>
      <c r="M254" s="140" t="s">
        <v>1</v>
      </c>
      <c r="N254" s="141" t="s">
        <v>38</v>
      </c>
      <c r="O254" s="142">
        <v>2.4E-2</v>
      </c>
      <c r="P254" s="142">
        <f>O254*H254</f>
        <v>3.6816000000000004</v>
      </c>
      <c r="Q254" s="142">
        <v>0</v>
      </c>
      <c r="R254" s="142">
        <f>Q254*H254</f>
        <v>0</v>
      </c>
      <c r="S254" s="142">
        <v>0</v>
      </c>
      <c r="T254" s="143">
        <f>S254*H254</f>
        <v>0</v>
      </c>
      <c r="AR254" s="144" t="s">
        <v>188</v>
      </c>
      <c r="AT254" s="144" t="s">
        <v>160</v>
      </c>
      <c r="AU254" s="144" t="s">
        <v>88</v>
      </c>
      <c r="AY254" s="16" t="s">
        <v>157</v>
      </c>
      <c r="BE254" s="145">
        <f>IF(N254="základní",J254,0)</f>
        <v>0</v>
      </c>
      <c r="BF254" s="145">
        <f>IF(N254="snížená",J254,0)</f>
        <v>0</v>
      </c>
      <c r="BG254" s="145">
        <f>IF(N254="zákl. přenesená",J254,0)</f>
        <v>0</v>
      </c>
      <c r="BH254" s="145">
        <f>IF(N254="sníž. přenesená",J254,0)</f>
        <v>0</v>
      </c>
      <c r="BI254" s="145">
        <f>IF(N254="nulová",J254,0)</f>
        <v>0</v>
      </c>
      <c r="BJ254" s="16" t="s">
        <v>88</v>
      </c>
      <c r="BK254" s="145">
        <f>ROUND(I254*H254,2)</f>
        <v>0</v>
      </c>
      <c r="BL254" s="16" t="s">
        <v>188</v>
      </c>
      <c r="BM254" s="144" t="s">
        <v>2182</v>
      </c>
    </row>
    <row r="255" spans="2:65" s="1" customFormat="1">
      <c r="B255" s="28"/>
      <c r="D255" s="150" t="s">
        <v>214</v>
      </c>
      <c r="F255" s="894" t="s">
        <v>1774</v>
      </c>
      <c r="L255" s="28"/>
      <c r="M255" s="152"/>
      <c r="T255" s="52"/>
      <c r="AT255" s="16" t="s">
        <v>214</v>
      </c>
      <c r="AU255" s="16" t="s">
        <v>88</v>
      </c>
    </row>
    <row r="256" spans="2:65" s="13" customFormat="1">
      <c r="B256" s="159"/>
      <c r="D256" s="154" t="s">
        <v>259</v>
      </c>
      <c r="E256" s="160" t="s">
        <v>1</v>
      </c>
      <c r="F256" s="161" t="s">
        <v>2011</v>
      </c>
      <c r="H256" s="162">
        <v>153.4</v>
      </c>
      <c r="L256" s="159"/>
      <c r="M256" s="163"/>
      <c r="T256" s="164"/>
      <c r="AT256" s="160" t="s">
        <v>259</v>
      </c>
      <c r="AU256" s="160" t="s">
        <v>88</v>
      </c>
      <c r="AV256" s="13" t="s">
        <v>88</v>
      </c>
      <c r="AW256" s="13" t="s">
        <v>27</v>
      </c>
      <c r="AX256" s="13" t="s">
        <v>80</v>
      </c>
      <c r="AY256" s="160" t="s">
        <v>157</v>
      </c>
    </row>
    <row r="257" spans="2:65" s="1" customFormat="1" ht="23.5" customHeight="1">
      <c r="B257" s="132"/>
      <c r="C257" s="133" t="s">
        <v>762</v>
      </c>
      <c r="D257" s="133" t="s">
        <v>160</v>
      </c>
      <c r="E257" s="134" t="s">
        <v>1776</v>
      </c>
      <c r="F257" s="135" t="s">
        <v>1777</v>
      </c>
      <c r="G257" s="136" t="s">
        <v>306</v>
      </c>
      <c r="H257" s="137">
        <v>153.4</v>
      </c>
      <c r="I257" s="901"/>
      <c r="J257" s="138">
        <f>ROUND(I257*H257,2)</f>
        <v>0</v>
      </c>
      <c r="K257" s="139"/>
      <c r="L257" s="28"/>
      <c r="M257" s="140" t="s">
        <v>1</v>
      </c>
      <c r="N257" s="141" t="s">
        <v>38</v>
      </c>
      <c r="O257" s="142">
        <v>5.8000000000000003E-2</v>
      </c>
      <c r="P257" s="142">
        <f>O257*H257</f>
        <v>8.8972000000000016</v>
      </c>
      <c r="Q257" s="142">
        <v>3.0000000000000001E-5</v>
      </c>
      <c r="R257" s="142">
        <f>Q257*H257</f>
        <v>4.6020000000000002E-3</v>
      </c>
      <c r="S257" s="142">
        <v>0</v>
      </c>
      <c r="T257" s="143">
        <f>S257*H257</f>
        <v>0</v>
      </c>
      <c r="AR257" s="144" t="s">
        <v>188</v>
      </c>
      <c r="AT257" s="144" t="s">
        <v>160</v>
      </c>
      <c r="AU257" s="144" t="s">
        <v>88</v>
      </c>
      <c r="AY257" s="16" t="s">
        <v>157</v>
      </c>
      <c r="BE257" s="145">
        <f>IF(N257="základní",J257,0)</f>
        <v>0</v>
      </c>
      <c r="BF257" s="145">
        <f>IF(N257="snížená",J257,0)</f>
        <v>0</v>
      </c>
      <c r="BG257" s="145">
        <f>IF(N257="zákl. přenesená",J257,0)</f>
        <v>0</v>
      </c>
      <c r="BH257" s="145">
        <f>IF(N257="sníž. přenesená",J257,0)</f>
        <v>0</v>
      </c>
      <c r="BI257" s="145">
        <f>IF(N257="nulová",J257,0)</f>
        <v>0</v>
      </c>
      <c r="BJ257" s="16" t="s">
        <v>88</v>
      </c>
      <c r="BK257" s="145">
        <f>ROUND(I257*H257,2)</f>
        <v>0</v>
      </c>
      <c r="BL257" s="16" t="s">
        <v>188</v>
      </c>
      <c r="BM257" s="144" t="s">
        <v>2183</v>
      </c>
    </row>
    <row r="258" spans="2:65" s="1" customFormat="1">
      <c r="B258" s="28"/>
      <c r="D258" s="150" t="s">
        <v>214</v>
      </c>
      <c r="F258" s="894" t="s">
        <v>1779</v>
      </c>
      <c r="L258" s="28"/>
      <c r="M258" s="152"/>
      <c r="T258" s="52"/>
      <c r="AT258" s="16" t="s">
        <v>214</v>
      </c>
      <c r="AU258" s="16" t="s">
        <v>88</v>
      </c>
    </row>
    <row r="259" spans="2:65" s="13" customFormat="1">
      <c r="B259" s="159"/>
      <c r="D259" s="154" t="s">
        <v>259</v>
      </c>
      <c r="E259" s="160" t="s">
        <v>1</v>
      </c>
      <c r="F259" s="161" t="s">
        <v>2011</v>
      </c>
      <c r="H259" s="162">
        <v>153.4</v>
      </c>
      <c r="L259" s="159"/>
      <c r="M259" s="163"/>
      <c r="T259" s="164"/>
      <c r="AT259" s="160" t="s">
        <v>259</v>
      </c>
      <c r="AU259" s="160" t="s">
        <v>88</v>
      </c>
      <c r="AV259" s="13" t="s">
        <v>88</v>
      </c>
      <c r="AW259" s="13" t="s">
        <v>27</v>
      </c>
      <c r="AX259" s="13" t="s">
        <v>80</v>
      </c>
      <c r="AY259" s="160" t="s">
        <v>157</v>
      </c>
    </row>
    <row r="260" spans="2:65" s="1" customFormat="1" ht="31.9" customHeight="1">
      <c r="B260" s="132"/>
      <c r="C260" s="133" t="s">
        <v>768</v>
      </c>
      <c r="D260" s="133" t="s">
        <v>160</v>
      </c>
      <c r="E260" s="134" t="s">
        <v>2184</v>
      </c>
      <c r="F260" s="135" t="s">
        <v>2185</v>
      </c>
      <c r="G260" s="136" t="s">
        <v>306</v>
      </c>
      <c r="H260" s="137">
        <v>153.4</v>
      </c>
      <c r="I260" s="901"/>
      <c r="J260" s="138">
        <f>ROUND(I260*H260,2)</f>
        <v>0</v>
      </c>
      <c r="K260" s="139"/>
      <c r="L260" s="28"/>
      <c r="M260" s="140" t="s">
        <v>1</v>
      </c>
      <c r="N260" s="141" t="s">
        <v>38</v>
      </c>
      <c r="O260" s="142">
        <v>0.245</v>
      </c>
      <c r="P260" s="142">
        <f>O260*H260</f>
        <v>37.582999999999998</v>
      </c>
      <c r="Q260" s="142">
        <v>7.4999999999999997E-3</v>
      </c>
      <c r="R260" s="142">
        <f>Q260*H260</f>
        <v>1.1505000000000001</v>
      </c>
      <c r="S260" s="142">
        <v>0</v>
      </c>
      <c r="T260" s="143">
        <f>S260*H260</f>
        <v>0</v>
      </c>
      <c r="AR260" s="144" t="s">
        <v>188</v>
      </c>
      <c r="AT260" s="144" t="s">
        <v>160</v>
      </c>
      <c r="AU260" s="144" t="s">
        <v>88</v>
      </c>
      <c r="AY260" s="16" t="s">
        <v>157</v>
      </c>
      <c r="BE260" s="145">
        <f>IF(N260="základní",J260,0)</f>
        <v>0</v>
      </c>
      <c r="BF260" s="145">
        <f>IF(N260="snížená",J260,0)</f>
        <v>0</v>
      </c>
      <c r="BG260" s="145">
        <f>IF(N260="zákl. přenesená",J260,0)</f>
        <v>0</v>
      </c>
      <c r="BH260" s="145">
        <f>IF(N260="sníž. přenesená",J260,0)</f>
        <v>0</v>
      </c>
      <c r="BI260" s="145">
        <f>IF(N260="nulová",J260,0)</f>
        <v>0</v>
      </c>
      <c r="BJ260" s="16" t="s">
        <v>88</v>
      </c>
      <c r="BK260" s="145">
        <f>ROUND(I260*H260,2)</f>
        <v>0</v>
      </c>
      <c r="BL260" s="16" t="s">
        <v>188</v>
      </c>
      <c r="BM260" s="144" t="s">
        <v>2186</v>
      </c>
    </row>
    <row r="261" spans="2:65" s="1" customFormat="1">
      <c r="B261" s="28"/>
      <c r="D261" s="150" t="s">
        <v>214</v>
      </c>
      <c r="F261" s="894" t="s">
        <v>2187</v>
      </c>
      <c r="L261" s="28"/>
      <c r="M261" s="152"/>
      <c r="T261" s="52"/>
      <c r="AT261" s="16" t="s">
        <v>214</v>
      </c>
      <c r="AU261" s="16" t="s">
        <v>88</v>
      </c>
    </row>
    <row r="262" spans="2:65" s="13" customFormat="1">
      <c r="B262" s="159"/>
      <c r="D262" s="154" t="s">
        <v>259</v>
      </c>
      <c r="E262" s="160" t="s">
        <v>1</v>
      </c>
      <c r="F262" s="161" t="s">
        <v>2011</v>
      </c>
      <c r="H262" s="162">
        <v>153.4</v>
      </c>
      <c r="L262" s="159"/>
      <c r="M262" s="163"/>
      <c r="T262" s="164"/>
      <c r="AT262" s="160" t="s">
        <v>259</v>
      </c>
      <c r="AU262" s="160" t="s">
        <v>88</v>
      </c>
      <c r="AV262" s="13" t="s">
        <v>88</v>
      </c>
      <c r="AW262" s="13" t="s">
        <v>27</v>
      </c>
      <c r="AX262" s="13" t="s">
        <v>80</v>
      </c>
      <c r="AY262" s="160" t="s">
        <v>157</v>
      </c>
    </row>
    <row r="263" spans="2:65" s="1" customFormat="1" ht="31.9" customHeight="1">
      <c r="B263" s="132"/>
      <c r="C263" s="133" t="s">
        <v>774</v>
      </c>
      <c r="D263" s="133" t="s">
        <v>160</v>
      </c>
      <c r="E263" s="134" t="s">
        <v>2188</v>
      </c>
      <c r="F263" s="135" t="s">
        <v>2189</v>
      </c>
      <c r="G263" s="136" t="s">
        <v>306</v>
      </c>
      <c r="H263" s="137">
        <v>76.7</v>
      </c>
      <c r="I263" s="901"/>
      <c r="J263" s="138">
        <f>ROUND(I263*H263,2)</f>
        <v>0</v>
      </c>
      <c r="K263" s="139"/>
      <c r="L263" s="28"/>
      <c r="M263" s="140" t="s">
        <v>1</v>
      </c>
      <c r="N263" s="141" t="s">
        <v>38</v>
      </c>
      <c r="O263" s="142">
        <v>0.35</v>
      </c>
      <c r="P263" s="142">
        <f>O263*H263</f>
        <v>26.844999999999999</v>
      </c>
      <c r="Q263" s="142">
        <v>1.4999999999999999E-2</v>
      </c>
      <c r="R263" s="142">
        <f>Q263*H263</f>
        <v>1.1505000000000001</v>
      </c>
      <c r="S263" s="142">
        <v>0</v>
      </c>
      <c r="T263" s="143">
        <f>S263*H263</f>
        <v>0</v>
      </c>
      <c r="AR263" s="144" t="s">
        <v>188</v>
      </c>
      <c r="AT263" s="144" t="s">
        <v>160</v>
      </c>
      <c r="AU263" s="144" t="s">
        <v>88</v>
      </c>
      <c r="AY263" s="16" t="s">
        <v>157</v>
      </c>
      <c r="BE263" s="145">
        <f>IF(N263="základní",J263,0)</f>
        <v>0</v>
      </c>
      <c r="BF263" s="145">
        <f>IF(N263="snížená",J263,0)</f>
        <v>0</v>
      </c>
      <c r="BG263" s="145">
        <f>IF(N263="zákl. přenesená",J263,0)</f>
        <v>0</v>
      </c>
      <c r="BH263" s="145">
        <f>IF(N263="sníž. přenesená",J263,0)</f>
        <v>0</v>
      </c>
      <c r="BI263" s="145">
        <f>IF(N263="nulová",J263,0)</f>
        <v>0</v>
      </c>
      <c r="BJ263" s="16" t="s">
        <v>88</v>
      </c>
      <c r="BK263" s="145">
        <f>ROUND(I263*H263,2)</f>
        <v>0</v>
      </c>
      <c r="BL263" s="16" t="s">
        <v>188</v>
      </c>
      <c r="BM263" s="144" t="s">
        <v>2190</v>
      </c>
    </row>
    <row r="264" spans="2:65" s="1" customFormat="1">
      <c r="B264" s="28"/>
      <c r="D264" s="150" t="s">
        <v>214</v>
      </c>
      <c r="F264" s="894" t="s">
        <v>2191</v>
      </c>
      <c r="L264" s="28"/>
      <c r="M264" s="152"/>
      <c r="T264" s="52"/>
      <c r="AT264" s="16" t="s">
        <v>214</v>
      </c>
      <c r="AU264" s="16" t="s">
        <v>88</v>
      </c>
    </row>
    <row r="265" spans="2:65" s="13" customFormat="1">
      <c r="B265" s="159"/>
      <c r="D265" s="154" t="s">
        <v>259</v>
      </c>
      <c r="E265" s="160" t="s">
        <v>1</v>
      </c>
      <c r="F265" s="161" t="s">
        <v>2192</v>
      </c>
      <c r="H265" s="162">
        <v>76.7</v>
      </c>
      <c r="L265" s="159"/>
      <c r="M265" s="163"/>
      <c r="T265" s="164"/>
      <c r="AT265" s="160" t="s">
        <v>259</v>
      </c>
      <c r="AU265" s="160" t="s">
        <v>88</v>
      </c>
      <c r="AV265" s="13" t="s">
        <v>88</v>
      </c>
      <c r="AW265" s="13" t="s">
        <v>27</v>
      </c>
      <c r="AX265" s="13" t="s">
        <v>80</v>
      </c>
      <c r="AY265" s="160" t="s">
        <v>157</v>
      </c>
    </row>
    <row r="266" spans="2:65" s="1" customFormat="1" ht="21" customHeight="1">
      <c r="B266" s="132"/>
      <c r="C266" s="133" t="s">
        <v>779</v>
      </c>
      <c r="D266" s="133" t="s">
        <v>160</v>
      </c>
      <c r="E266" s="134" t="s">
        <v>2193</v>
      </c>
      <c r="F266" s="135" t="s">
        <v>2194</v>
      </c>
      <c r="G266" s="136" t="s">
        <v>306</v>
      </c>
      <c r="H266" s="137">
        <v>153.4</v>
      </c>
      <c r="I266" s="901"/>
      <c r="J266" s="138">
        <f>ROUND(I266*H266,2)</f>
        <v>0</v>
      </c>
      <c r="K266" s="139"/>
      <c r="L266" s="28"/>
      <c r="M266" s="140" t="s">
        <v>1</v>
      </c>
      <c r="N266" s="141" t="s">
        <v>38</v>
      </c>
      <c r="O266" s="142">
        <v>0.307</v>
      </c>
      <c r="P266" s="142">
        <f>O266*H266</f>
        <v>47.093800000000002</v>
      </c>
      <c r="Q266" s="142">
        <v>2.9999999999999997E-4</v>
      </c>
      <c r="R266" s="142">
        <f>Q266*H266</f>
        <v>4.6019999999999998E-2</v>
      </c>
      <c r="S266" s="142">
        <v>0</v>
      </c>
      <c r="T266" s="143">
        <f>S266*H266</f>
        <v>0</v>
      </c>
      <c r="AR266" s="144" t="s">
        <v>188</v>
      </c>
      <c r="AT266" s="144" t="s">
        <v>160</v>
      </c>
      <c r="AU266" s="144" t="s">
        <v>88</v>
      </c>
      <c r="AY266" s="16" t="s">
        <v>157</v>
      </c>
      <c r="BE266" s="145">
        <f>IF(N266="základní",J266,0)</f>
        <v>0</v>
      </c>
      <c r="BF266" s="145">
        <f>IF(N266="snížená",J266,0)</f>
        <v>0</v>
      </c>
      <c r="BG266" s="145">
        <f>IF(N266="zákl. přenesená",J266,0)</f>
        <v>0</v>
      </c>
      <c r="BH266" s="145">
        <f>IF(N266="sníž. přenesená",J266,0)</f>
        <v>0</v>
      </c>
      <c r="BI266" s="145">
        <f>IF(N266="nulová",J266,0)</f>
        <v>0</v>
      </c>
      <c r="BJ266" s="16" t="s">
        <v>88</v>
      </c>
      <c r="BK266" s="145">
        <f>ROUND(I266*H266,2)</f>
        <v>0</v>
      </c>
      <c r="BL266" s="16" t="s">
        <v>188</v>
      </c>
      <c r="BM266" s="144" t="s">
        <v>2195</v>
      </c>
    </row>
    <row r="267" spans="2:65" s="1" customFormat="1">
      <c r="B267" s="28"/>
      <c r="D267" s="150" t="s">
        <v>214</v>
      </c>
      <c r="F267" s="894" t="s">
        <v>2196</v>
      </c>
      <c r="L267" s="28"/>
      <c r="M267" s="152"/>
      <c r="T267" s="52"/>
      <c r="AT267" s="16" t="s">
        <v>214</v>
      </c>
      <c r="AU267" s="16" t="s">
        <v>88</v>
      </c>
    </row>
    <row r="268" spans="2:65" s="13" customFormat="1">
      <c r="B268" s="159"/>
      <c r="D268" s="154" t="s">
        <v>259</v>
      </c>
      <c r="E268" s="160" t="s">
        <v>1</v>
      </c>
      <c r="F268" s="161" t="s">
        <v>2197</v>
      </c>
      <c r="H268" s="162">
        <v>130.6</v>
      </c>
      <c r="L268" s="159"/>
      <c r="M268" s="163"/>
      <c r="T268" s="164"/>
      <c r="AT268" s="160" t="s">
        <v>259</v>
      </c>
      <c r="AU268" s="160" t="s">
        <v>88</v>
      </c>
      <c r="AV268" s="13" t="s">
        <v>88</v>
      </c>
      <c r="AW268" s="13" t="s">
        <v>27</v>
      </c>
      <c r="AX268" s="13" t="s">
        <v>72</v>
      </c>
      <c r="AY268" s="160" t="s">
        <v>157</v>
      </c>
    </row>
    <row r="269" spans="2:65" s="882" customFormat="1">
      <c r="B269" s="881"/>
      <c r="D269" s="154" t="s">
        <v>259</v>
      </c>
      <c r="E269" s="883" t="s">
        <v>2005</v>
      </c>
      <c r="F269" s="884" t="s">
        <v>1266</v>
      </c>
      <c r="H269" s="885">
        <v>130.6</v>
      </c>
      <c r="L269" s="881"/>
      <c r="M269" s="886"/>
      <c r="T269" s="887"/>
      <c r="AT269" s="883" t="s">
        <v>259</v>
      </c>
      <c r="AU269" s="883" t="s">
        <v>88</v>
      </c>
      <c r="AV269" s="882" t="s">
        <v>95</v>
      </c>
      <c r="AW269" s="882" t="s">
        <v>27</v>
      </c>
      <c r="AX269" s="882" t="s">
        <v>72</v>
      </c>
      <c r="AY269" s="883" t="s">
        <v>157</v>
      </c>
    </row>
    <row r="270" spans="2:65" s="13" customFormat="1">
      <c r="B270" s="159"/>
      <c r="D270" s="154" t="s">
        <v>259</v>
      </c>
      <c r="E270" s="160" t="s">
        <v>1</v>
      </c>
      <c r="F270" s="161" t="s">
        <v>2122</v>
      </c>
      <c r="H270" s="162">
        <v>22.8</v>
      </c>
      <c r="L270" s="159"/>
      <c r="M270" s="163"/>
      <c r="T270" s="164"/>
      <c r="AT270" s="160" t="s">
        <v>259</v>
      </c>
      <c r="AU270" s="160" t="s">
        <v>88</v>
      </c>
      <c r="AV270" s="13" t="s">
        <v>88</v>
      </c>
      <c r="AW270" s="13" t="s">
        <v>27</v>
      </c>
      <c r="AX270" s="13" t="s">
        <v>72</v>
      </c>
      <c r="AY270" s="160" t="s">
        <v>157</v>
      </c>
    </row>
    <row r="271" spans="2:65" s="882" customFormat="1">
      <c r="B271" s="881"/>
      <c r="D271" s="154" t="s">
        <v>259</v>
      </c>
      <c r="E271" s="883" t="s">
        <v>2008</v>
      </c>
      <c r="F271" s="884" t="s">
        <v>1266</v>
      </c>
      <c r="H271" s="885">
        <v>22.8</v>
      </c>
      <c r="L271" s="881"/>
      <c r="M271" s="886"/>
      <c r="T271" s="887"/>
      <c r="AT271" s="883" t="s">
        <v>259</v>
      </c>
      <c r="AU271" s="883" t="s">
        <v>88</v>
      </c>
      <c r="AV271" s="882" t="s">
        <v>95</v>
      </c>
      <c r="AW271" s="882" t="s">
        <v>27</v>
      </c>
      <c r="AX271" s="882" t="s">
        <v>72</v>
      </c>
      <c r="AY271" s="883" t="s">
        <v>157</v>
      </c>
    </row>
    <row r="272" spans="2:65" s="14" customFormat="1">
      <c r="B272" s="165"/>
      <c r="D272" s="154" t="s">
        <v>259</v>
      </c>
      <c r="E272" s="166" t="s">
        <v>2011</v>
      </c>
      <c r="F272" s="167" t="s">
        <v>265</v>
      </c>
      <c r="H272" s="168">
        <v>153.4</v>
      </c>
      <c r="L272" s="165"/>
      <c r="M272" s="169"/>
      <c r="T272" s="170"/>
      <c r="AT272" s="166" t="s">
        <v>259</v>
      </c>
      <c r="AU272" s="166" t="s">
        <v>88</v>
      </c>
      <c r="AV272" s="14" t="s">
        <v>164</v>
      </c>
      <c r="AW272" s="14" t="s">
        <v>27</v>
      </c>
      <c r="AX272" s="14" t="s">
        <v>80</v>
      </c>
      <c r="AY272" s="166" t="s">
        <v>157</v>
      </c>
    </row>
    <row r="273" spans="2:65" s="1" customFormat="1" ht="42.75" customHeight="1">
      <c r="B273" s="132"/>
      <c r="C273" s="178" t="s">
        <v>785</v>
      </c>
      <c r="D273" s="178" t="s">
        <v>557</v>
      </c>
      <c r="E273" s="179" t="s">
        <v>2198</v>
      </c>
      <c r="F273" s="180" t="s">
        <v>2199</v>
      </c>
      <c r="G273" s="181" t="s">
        <v>306</v>
      </c>
      <c r="H273" s="182">
        <v>143.66</v>
      </c>
      <c r="I273" s="909"/>
      <c r="J273" s="183">
        <f>ROUND(I273*H273,2)</f>
        <v>0</v>
      </c>
      <c r="K273" s="184"/>
      <c r="L273" s="185"/>
      <c r="M273" s="186" t="s">
        <v>1</v>
      </c>
      <c r="N273" s="187" t="s">
        <v>38</v>
      </c>
      <c r="O273" s="142">
        <v>0</v>
      </c>
      <c r="P273" s="142">
        <f>O273*H273</f>
        <v>0</v>
      </c>
      <c r="Q273" s="142">
        <v>3.6800000000000001E-3</v>
      </c>
      <c r="R273" s="142">
        <f>Q273*H273</f>
        <v>0.52866880000000005</v>
      </c>
      <c r="S273" s="142">
        <v>0</v>
      </c>
      <c r="T273" s="143">
        <f>S273*H273</f>
        <v>0</v>
      </c>
      <c r="AR273" s="144" t="s">
        <v>735</v>
      </c>
      <c r="AT273" s="144" t="s">
        <v>557</v>
      </c>
      <c r="AU273" s="144" t="s">
        <v>88</v>
      </c>
      <c r="AY273" s="16" t="s">
        <v>157</v>
      </c>
      <c r="BE273" s="145">
        <f>IF(N273="základní",J273,0)</f>
        <v>0</v>
      </c>
      <c r="BF273" s="145">
        <f>IF(N273="snížená",J273,0)</f>
        <v>0</v>
      </c>
      <c r="BG273" s="145">
        <f>IF(N273="zákl. přenesená",J273,0)</f>
        <v>0</v>
      </c>
      <c r="BH273" s="145">
        <f>IF(N273="sníž. přenesená",J273,0)</f>
        <v>0</v>
      </c>
      <c r="BI273" s="145">
        <f>IF(N273="nulová",J273,0)</f>
        <v>0</v>
      </c>
      <c r="BJ273" s="16" t="s">
        <v>88</v>
      </c>
      <c r="BK273" s="145">
        <f>ROUND(I273*H273,2)</f>
        <v>0</v>
      </c>
      <c r="BL273" s="16" t="s">
        <v>188</v>
      </c>
      <c r="BM273" s="144" t="s">
        <v>2200</v>
      </c>
    </row>
    <row r="274" spans="2:65" s="13" customFormat="1">
      <c r="B274" s="159"/>
      <c r="D274" s="154" t="s">
        <v>259</v>
      </c>
      <c r="E274" s="160" t="s">
        <v>1</v>
      </c>
      <c r="F274" s="161" t="s">
        <v>2005</v>
      </c>
      <c r="H274" s="162">
        <v>130.6</v>
      </c>
      <c r="L274" s="159"/>
      <c r="M274" s="163"/>
      <c r="T274" s="164"/>
      <c r="AT274" s="160" t="s">
        <v>259</v>
      </c>
      <c r="AU274" s="160" t="s">
        <v>88</v>
      </c>
      <c r="AV274" s="13" t="s">
        <v>88</v>
      </c>
      <c r="AW274" s="13" t="s">
        <v>27</v>
      </c>
      <c r="AX274" s="13" t="s">
        <v>80</v>
      </c>
      <c r="AY274" s="160" t="s">
        <v>157</v>
      </c>
    </row>
    <row r="275" spans="2:65" s="13" customFormat="1">
      <c r="B275" s="159"/>
      <c r="D275" s="154" t="s">
        <v>259</v>
      </c>
      <c r="F275" s="161" t="s">
        <v>2201</v>
      </c>
      <c r="H275" s="162">
        <v>143.66</v>
      </c>
      <c r="L275" s="159"/>
      <c r="M275" s="163"/>
      <c r="T275" s="164"/>
      <c r="AT275" s="160" t="s">
        <v>259</v>
      </c>
      <c r="AU275" s="160" t="s">
        <v>88</v>
      </c>
      <c r="AV275" s="13" t="s">
        <v>88</v>
      </c>
      <c r="AW275" s="13" t="s">
        <v>3</v>
      </c>
      <c r="AX275" s="13" t="s">
        <v>80</v>
      </c>
      <c r="AY275" s="160" t="s">
        <v>157</v>
      </c>
    </row>
    <row r="276" spans="2:65" s="1" customFormat="1" ht="42.75" customHeight="1">
      <c r="B276" s="132"/>
      <c r="C276" s="178" t="s">
        <v>791</v>
      </c>
      <c r="D276" s="178" t="s">
        <v>557</v>
      </c>
      <c r="E276" s="179" t="s">
        <v>2202</v>
      </c>
      <c r="F276" s="180" t="s">
        <v>2203</v>
      </c>
      <c r="G276" s="181" t="s">
        <v>306</v>
      </c>
      <c r="H276" s="182">
        <v>25.08</v>
      </c>
      <c r="I276" s="909"/>
      <c r="J276" s="183">
        <f>ROUND(I276*H276,2)</f>
        <v>0</v>
      </c>
      <c r="K276" s="184"/>
      <c r="L276" s="185"/>
      <c r="M276" s="186" t="s">
        <v>1</v>
      </c>
      <c r="N276" s="187" t="s">
        <v>38</v>
      </c>
      <c r="O276" s="142">
        <v>0</v>
      </c>
      <c r="P276" s="142">
        <f>O276*H276</f>
        <v>0</v>
      </c>
      <c r="Q276" s="142">
        <v>7.4599999999999996E-3</v>
      </c>
      <c r="R276" s="142">
        <f>Q276*H276</f>
        <v>0.18709679999999998</v>
      </c>
      <c r="S276" s="142">
        <v>0</v>
      </c>
      <c r="T276" s="143">
        <f>S276*H276</f>
        <v>0</v>
      </c>
      <c r="AR276" s="144" t="s">
        <v>735</v>
      </c>
      <c r="AT276" s="144" t="s">
        <v>557</v>
      </c>
      <c r="AU276" s="144" t="s">
        <v>88</v>
      </c>
      <c r="AY276" s="16" t="s">
        <v>157</v>
      </c>
      <c r="BE276" s="145">
        <f>IF(N276="základní",J276,0)</f>
        <v>0</v>
      </c>
      <c r="BF276" s="145">
        <f>IF(N276="snížená",J276,0)</f>
        <v>0</v>
      </c>
      <c r="BG276" s="145">
        <f>IF(N276="zákl. přenesená",J276,0)</f>
        <v>0</v>
      </c>
      <c r="BH276" s="145">
        <f>IF(N276="sníž. přenesená",J276,0)</f>
        <v>0</v>
      </c>
      <c r="BI276" s="145">
        <f>IF(N276="nulová",J276,0)</f>
        <v>0</v>
      </c>
      <c r="BJ276" s="16" t="s">
        <v>88</v>
      </c>
      <c r="BK276" s="145">
        <f>ROUND(I276*H276,2)</f>
        <v>0</v>
      </c>
      <c r="BL276" s="16" t="s">
        <v>188</v>
      </c>
      <c r="BM276" s="144" t="s">
        <v>2204</v>
      </c>
    </row>
    <row r="277" spans="2:65" s="13" customFormat="1">
      <c r="B277" s="159"/>
      <c r="D277" s="154" t="s">
        <v>259</v>
      </c>
      <c r="E277" s="160" t="s">
        <v>1</v>
      </c>
      <c r="F277" s="161" t="s">
        <v>2008</v>
      </c>
      <c r="H277" s="162">
        <v>22.8</v>
      </c>
      <c r="L277" s="159"/>
      <c r="M277" s="163"/>
      <c r="T277" s="164"/>
      <c r="AT277" s="160" t="s">
        <v>259</v>
      </c>
      <c r="AU277" s="160" t="s">
        <v>88</v>
      </c>
      <c r="AV277" s="13" t="s">
        <v>88</v>
      </c>
      <c r="AW277" s="13" t="s">
        <v>27</v>
      </c>
      <c r="AX277" s="13" t="s">
        <v>80</v>
      </c>
      <c r="AY277" s="160" t="s">
        <v>157</v>
      </c>
    </row>
    <row r="278" spans="2:65" s="13" customFormat="1">
      <c r="B278" s="159"/>
      <c r="D278" s="154" t="s">
        <v>259</v>
      </c>
      <c r="F278" s="161" t="s">
        <v>2205</v>
      </c>
      <c r="H278" s="162">
        <v>25.08</v>
      </c>
      <c r="L278" s="159"/>
      <c r="M278" s="163"/>
      <c r="T278" s="164"/>
      <c r="AT278" s="160" t="s">
        <v>259</v>
      </c>
      <c r="AU278" s="160" t="s">
        <v>88</v>
      </c>
      <c r="AV278" s="13" t="s">
        <v>88</v>
      </c>
      <c r="AW278" s="13" t="s">
        <v>3</v>
      </c>
      <c r="AX278" s="13" t="s">
        <v>80</v>
      </c>
      <c r="AY278" s="160" t="s">
        <v>157</v>
      </c>
    </row>
    <row r="279" spans="2:65" s="1" customFormat="1" ht="16.399999999999999" customHeight="1">
      <c r="B279" s="132"/>
      <c r="C279" s="133" t="s">
        <v>796</v>
      </c>
      <c r="D279" s="133" t="s">
        <v>160</v>
      </c>
      <c r="E279" s="134" t="s">
        <v>2206</v>
      </c>
      <c r="F279" s="135" t="s">
        <v>2207</v>
      </c>
      <c r="G279" s="136" t="s">
        <v>411</v>
      </c>
      <c r="H279" s="137">
        <v>134.6</v>
      </c>
      <c r="I279" s="901"/>
      <c r="J279" s="138">
        <f>ROUND(I279*H279,2)</f>
        <v>0</v>
      </c>
      <c r="K279" s="139"/>
      <c r="L279" s="28"/>
      <c r="M279" s="140" t="s">
        <v>1</v>
      </c>
      <c r="N279" s="141" t="s">
        <v>38</v>
      </c>
      <c r="O279" s="142">
        <v>0.115</v>
      </c>
      <c r="P279" s="142">
        <f>O279*H279</f>
        <v>15.478999999999999</v>
      </c>
      <c r="Q279" s="142">
        <v>1.0000000000000001E-5</v>
      </c>
      <c r="R279" s="142">
        <f>Q279*H279</f>
        <v>1.346E-3</v>
      </c>
      <c r="S279" s="142">
        <v>0</v>
      </c>
      <c r="T279" s="143">
        <f>S279*H279</f>
        <v>0</v>
      </c>
      <c r="AR279" s="144" t="s">
        <v>188</v>
      </c>
      <c r="AT279" s="144" t="s">
        <v>160</v>
      </c>
      <c r="AU279" s="144" t="s">
        <v>88</v>
      </c>
      <c r="AY279" s="16" t="s">
        <v>157</v>
      </c>
      <c r="BE279" s="145">
        <f>IF(N279="základní",J279,0)</f>
        <v>0</v>
      </c>
      <c r="BF279" s="145">
        <f>IF(N279="snížená",J279,0)</f>
        <v>0</v>
      </c>
      <c r="BG279" s="145">
        <f>IF(N279="zákl. přenesená",J279,0)</f>
        <v>0</v>
      </c>
      <c r="BH279" s="145">
        <f>IF(N279="sníž. přenesená",J279,0)</f>
        <v>0</v>
      </c>
      <c r="BI279" s="145">
        <f>IF(N279="nulová",J279,0)</f>
        <v>0</v>
      </c>
      <c r="BJ279" s="16" t="s">
        <v>88</v>
      </c>
      <c r="BK279" s="145">
        <f>ROUND(I279*H279,2)</f>
        <v>0</v>
      </c>
      <c r="BL279" s="16" t="s">
        <v>188</v>
      </c>
      <c r="BM279" s="144" t="s">
        <v>2208</v>
      </c>
    </row>
    <row r="280" spans="2:65" s="1" customFormat="1">
      <c r="B280" s="28"/>
      <c r="D280" s="150" t="s">
        <v>214</v>
      </c>
      <c r="F280" s="894" t="s">
        <v>2209</v>
      </c>
      <c r="L280" s="28"/>
      <c r="M280" s="152"/>
      <c r="T280" s="52"/>
      <c r="AT280" s="16" t="s">
        <v>214</v>
      </c>
      <c r="AU280" s="16" t="s">
        <v>88</v>
      </c>
    </row>
    <row r="281" spans="2:65" s="13" customFormat="1">
      <c r="B281" s="159"/>
      <c r="D281" s="154" t="s">
        <v>259</v>
      </c>
      <c r="E281" s="160" t="s">
        <v>1</v>
      </c>
      <c r="F281" s="161" t="s">
        <v>2210</v>
      </c>
      <c r="H281" s="162">
        <v>84.45</v>
      </c>
      <c r="L281" s="159"/>
      <c r="M281" s="163"/>
      <c r="T281" s="164"/>
      <c r="AT281" s="160" t="s">
        <v>259</v>
      </c>
      <c r="AU281" s="160" t="s">
        <v>88</v>
      </c>
      <c r="AV281" s="13" t="s">
        <v>88</v>
      </c>
      <c r="AW281" s="13" t="s">
        <v>27</v>
      </c>
      <c r="AX281" s="13" t="s">
        <v>72</v>
      </c>
      <c r="AY281" s="160" t="s">
        <v>157</v>
      </c>
    </row>
    <row r="282" spans="2:65" s="13" customFormat="1">
      <c r="B282" s="159"/>
      <c r="D282" s="154" t="s">
        <v>259</v>
      </c>
      <c r="E282" s="160" t="s">
        <v>1</v>
      </c>
      <c r="F282" s="161" t="s">
        <v>2211</v>
      </c>
      <c r="H282" s="162">
        <v>-10.199999999999999</v>
      </c>
      <c r="L282" s="159"/>
      <c r="M282" s="163"/>
      <c r="T282" s="164"/>
      <c r="AT282" s="160" t="s">
        <v>259</v>
      </c>
      <c r="AU282" s="160" t="s">
        <v>88</v>
      </c>
      <c r="AV282" s="13" t="s">
        <v>88</v>
      </c>
      <c r="AW282" s="13" t="s">
        <v>27</v>
      </c>
      <c r="AX282" s="13" t="s">
        <v>72</v>
      </c>
      <c r="AY282" s="160" t="s">
        <v>157</v>
      </c>
    </row>
    <row r="283" spans="2:65" s="13" customFormat="1">
      <c r="B283" s="159"/>
      <c r="D283" s="154" t="s">
        <v>259</v>
      </c>
      <c r="E283" s="160" t="s">
        <v>1</v>
      </c>
      <c r="F283" s="161" t="s">
        <v>2212</v>
      </c>
      <c r="H283" s="162">
        <v>19.899999999999999</v>
      </c>
      <c r="L283" s="159"/>
      <c r="M283" s="163"/>
      <c r="T283" s="164"/>
      <c r="AT283" s="160" t="s">
        <v>259</v>
      </c>
      <c r="AU283" s="160" t="s">
        <v>88</v>
      </c>
      <c r="AV283" s="13" t="s">
        <v>88</v>
      </c>
      <c r="AW283" s="13" t="s">
        <v>27</v>
      </c>
      <c r="AX283" s="13" t="s">
        <v>72</v>
      </c>
      <c r="AY283" s="160" t="s">
        <v>157</v>
      </c>
    </row>
    <row r="284" spans="2:65" s="13" customFormat="1">
      <c r="B284" s="159"/>
      <c r="D284" s="154" t="s">
        <v>259</v>
      </c>
      <c r="E284" s="160" t="s">
        <v>1</v>
      </c>
      <c r="F284" s="161" t="s">
        <v>2213</v>
      </c>
      <c r="H284" s="162">
        <v>-2.75</v>
      </c>
      <c r="L284" s="159"/>
      <c r="M284" s="163"/>
      <c r="T284" s="164"/>
      <c r="AT284" s="160" t="s">
        <v>259</v>
      </c>
      <c r="AU284" s="160" t="s">
        <v>88</v>
      </c>
      <c r="AV284" s="13" t="s">
        <v>88</v>
      </c>
      <c r="AW284" s="13" t="s">
        <v>27</v>
      </c>
      <c r="AX284" s="13" t="s">
        <v>72</v>
      </c>
      <c r="AY284" s="160" t="s">
        <v>157</v>
      </c>
    </row>
    <row r="285" spans="2:65" s="13" customFormat="1">
      <c r="B285" s="159"/>
      <c r="D285" s="154" t="s">
        <v>259</v>
      </c>
      <c r="E285" s="160" t="s">
        <v>1</v>
      </c>
      <c r="F285" s="161" t="s">
        <v>2214</v>
      </c>
      <c r="H285" s="162">
        <v>43.2</v>
      </c>
      <c r="L285" s="159"/>
      <c r="M285" s="163"/>
      <c r="T285" s="164"/>
      <c r="AT285" s="160" t="s">
        <v>259</v>
      </c>
      <c r="AU285" s="160" t="s">
        <v>88</v>
      </c>
      <c r="AV285" s="13" t="s">
        <v>88</v>
      </c>
      <c r="AW285" s="13" t="s">
        <v>27</v>
      </c>
      <c r="AX285" s="13" t="s">
        <v>72</v>
      </c>
      <c r="AY285" s="160" t="s">
        <v>157</v>
      </c>
    </row>
    <row r="286" spans="2:65" s="14" customFormat="1">
      <c r="B286" s="165"/>
      <c r="D286" s="154" t="s">
        <v>259</v>
      </c>
      <c r="E286" s="166" t="s">
        <v>1</v>
      </c>
      <c r="F286" s="167" t="s">
        <v>265</v>
      </c>
      <c r="H286" s="168">
        <v>134.6</v>
      </c>
      <c r="L286" s="165"/>
      <c r="M286" s="169"/>
      <c r="T286" s="170"/>
      <c r="AT286" s="166" t="s">
        <v>259</v>
      </c>
      <c r="AU286" s="166" t="s">
        <v>88</v>
      </c>
      <c r="AV286" s="14" t="s">
        <v>164</v>
      </c>
      <c r="AW286" s="14" t="s">
        <v>27</v>
      </c>
      <c r="AX286" s="14" t="s">
        <v>80</v>
      </c>
      <c r="AY286" s="166" t="s">
        <v>157</v>
      </c>
    </row>
    <row r="287" spans="2:65" s="1" customFormat="1" ht="23.5" customHeight="1">
      <c r="B287" s="132"/>
      <c r="C287" s="178" t="s">
        <v>802</v>
      </c>
      <c r="D287" s="178" t="s">
        <v>557</v>
      </c>
      <c r="E287" s="179" t="s">
        <v>2215</v>
      </c>
      <c r="F287" s="180" t="s">
        <v>2216</v>
      </c>
      <c r="G287" s="181" t="s">
        <v>411</v>
      </c>
      <c r="H287" s="182">
        <v>93.227999999999994</v>
      </c>
      <c r="I287" s="909"/>
      <c r="J287" s="183">
        <f>ROUND(I287*H287,2)</f>
        <v>0</v>
      </c>
      <c r="K287" s="184"/>
      <c r="L287" s="185"/>
      <c r="M287" s="186" t="s">
        <v>1</v>
      </c>
      <c r="N287" s="187" t="s">
        <v>38</v>
      </c>
      <c r="O287" s="142">
        <v>0</v>
      </c>
      <c r="P287" s="142">
        <f>O287*H287</f>
        <v>0</v>
      </c>
      <c r="Q287" s="142">
        <v>3.5E-4</v>
      </c>
      <c r="R287" s="142">
        <f>Q287*H287</f>
        <v>3.26298E-2</v>
      </c>
      <c r="S287" s="142">
        <v>0</v>
      </c>
      <c r="T287" s="143">
        <f>S287*H287</f>
        <v>0</v>
      </c>
      <c r="AR287" s="144" t="s">
        <v>735</v>
      </c>
      <c r="AT287" s="144" t="s">
        <v>557</v>
      </c>
      <c r="AU287" s="144" t="s">
        <v>88</v>
      </c>
      <c r="AY287" s="16" t="s">
        <v>157</v>
      </c>
      <c r="BE287" s="145">
        <f>IF(N287="základní",J287,0)</f>
        <v>0</v>
      </c>
      <c r="BF287" s="145">
        <f>IF(N287="snížená",J287,0)</f>
        <v>0</v>
      </c>
      <c r="BG287" s="145">
        <f>IF(N287="zákl. přenesená",J287,0)</f>
        <v>0</v>
      </c>
      <c r="BH287" s="145">
        <f>IF(N287="sníž. přenesená",J287,0)</f>
        <v>0</v>
      </c>
      <c r="BI287" s="145">
        <f>IF(N287="nulová",J287,0)</f>
        <v>0</v>
      </c>
      <c r="BJ287" s="16" t="s">
        <v>88</v>
      </c>
      <c r="BK287" s="145">
        <f>ROUND(I287*H287,2)</f>
        <v>0</v>
      </c>
      <c r="BL287" s="16" t="s">
        <v>188</v>
      </c>
      <c r="BM287" s="144" t="s">
        <v>2217</v>
      </c>
    </row>
    <row r="288" spans="2:65" s="13" customFormat="1">
      <c r="B288" s="159"/>
      <c r="D288" s="154" t="s">
        <v>259</v>
      </c>
      <c r="F288" s="161" t="s">
        <v>2218</v>
      </c>
      <c r="H288" s="162">
        <v>93.227999999999994</v>
      </c>
      <c r="L288" s="159"/>
      <c r="M288" s="163"/>
      <c r="T288" s="164"/>
      <c r="AT288" s="160" t="s">
        <v>259</v>
      </c>
      <c r="AU288" s="160" t="s">
        <v>88</v>
      </c>
      <c r="AV288" s="13" t="s">
        <v>88</v>
      </c>
      <c r="AW288" s="13" t="s">
        <v>3</v>
      </c>
      <c r="AX288" s="13" t="s">
        <v>80</v>
      </c>
      <c r="AY288" s="160" t="s">
        <v>157</v>
      </c>
    </row>
    <row r="289" spans="2:65" s="1" customFormat="1" ht="23.5" customHeight="1">
      <c r="B289" s="132"/>
      <c r="C289" s="178" t="s">
        <v>814</v>
      </c>
      <c r="D289" s="178" t="s">
        <v>557</v>
      </c>
      <c r="E289" s="179" t="s">
        <v>2219</v>
      </c>
      <c r="F289" s="180" t="s">
        <v>2220</v>
      </c>
      <c r="G289" s="181" t="s">
        <v>411</v>
      </c>
      <c r="H289" s="182">
        <v>93.227999999999994</v>
      </c>
      <c r="I289" s="909"/>
      <c r="J289" s="183">
        <f>ROUND(I289*H289,2)</f>
        <v>0</v>
      </c>
      <c r="K289" s="184"/>
      <c r="L289" s="185"/>
      <c r="M289" s="186" t="s">
        <v>1</v>
      </c>
      <c r="N289" s="187" t="s">
        <v>38</v>
      </c>
      <c r="O289" s="142">
        <v>0</v>
      </c>
      <c r="P289" s="142">
        <f>O289*H289</f>
        <v>0</v>
      </c>
      <c r="Q289" s="142">
        <v>3.5E-4</v>
      </c>
      <c r="R289" s="142">
        <f>Q289*H289</f>
        <v>3.26298E-2</v>
      </c>
      <c r="S289" s="142">
        <v>0</v>
      </c>
      <c r="T289" s="143">
        <f>S289*H289</f>
        <v>0</v>
      </c>
      <c r="AR289" s="144" t="s">
        <v>735</v>
      </c>
      <c r="AT289" s="144" t="s">
        <v>557</v>
      </c>
      <c r="AU289" s="144" t="s">
        <v>88</v>
      </c>
      <c r="AY289" s="16" t="s">
        <v>157</v>
      </c>
      <c r="BE289" s="145">
        <f>IF(N289="základní",J289,0)</f>
        <v>0</v>
      </c>
      <c r="BF289" s="145">
        <f>IF(N289="snížená",J289,0)</f>
        <v>0</v>
      </c>
      <c r="BG289" s="145">
        <f>IF(N289="zákl. přenesená",J289,0)</f>
        <v>0</v>
      </c>
      <c r="BH289" s="145">
        <f>IF(N289="sníž. přenesená",J289,0)</f>
        <v>0</v>
      </c>
      <c r="BI289" s="145">
        <f>IF(N289="nulová",J289,0)</f>
        <v>0</v>
      </c>
      <c r="BJ289" s="16" t="s">
        <v>88</v>
      </c>
      <c r="BK289" s="145">
        <f>ROUND(I289*H289,2)</f>
        <v>0</v>
      </c>
      <c r="BL289" s="16" t="s">
        <v>188</v>
      </c>
      <c r="BM289" s="144" t="s">
        <v>2221</v>
      </c>
    </row>
    <row r="290" spans="2:65" s="13" customFormat="1">
      <c r="B290" s="159"/>
      <c r="D290" s="154" t="s">
        <v>259</v>
      </c>
      <c r="F290" s="161" t="s">
        <v>2218</v>
      </c>
      <c r="H290" s="162">
        <v>93.227999999999994</v>
      </c>
      <c r="L290" s="159"/>
      <c r="M290" s="163"/>
      <c r="T290" s="164"/>
      <c r="AT290" s="160" t="s">
        <v>259</v>
      </c>
      <c r="AU290" s="160" t="s">
        <v>88</v>
      </c>
      <c r="AV290" s="13" t="s">
        <v>88</v>
      </c>
      <c r="AW290" s="13" t="s">
        <v>3</v>
      </c>
      <c r="AX290" s="13" t="s">
        <v>80</v>
      </c>
      <c r="AY290" s="160" t="s">
        <v>157</v>
      </c>
    </row>
    <row r="291" spans="2:65" s="1" customFormat="1" ht="21" customHeight="1">
      <c r="B291" s="132"/>
      <c r="C291" s="178" t="s">
        <v>825</v>
      </c>
      <c r="D291" s="178" t="s">
        <v>557</v>
      </c>
      <c r="E291" s="179" t="s">
        <v>2222</v>
      </c>
      <c r="F291" s="180" t="s">
        <v>2223</v>
      </c>
      <c r="G291" s="181" t="s">
        <v>411</v>
      </c>
      <c r="H291" s="182">
        <v>44.064</v>
      </c>
      <c r="I291" s="909"/>
      <c r="J291" s="183">
        <f>ROUND(I291*H291,2)</f>
        <v>0</v>
      </c>
      <c r="K291" s="184"/>
      <c r="L291" s="185"/>
      <c r="M291" s="186" t="s">
        <v>1</v>
      </c>
      <c r="N291" s="187" t="s">
        <v>38</v>
      </c>
      <c r="O291" s="142">
        <v>0</v>
      </c>
      <c r="P291" s="142">
        <f>O291*H291</f>
        <v>0</v>
      </c>
      <c r="Q291" s="142">
        <v>3.5E-4</v>
      </c>
      <c r="R291" s="142">
        <f>Q291*H291</f>
        <v>1.5422399999999999E-2</v>
      </c>
      <c r="S291" s="142">
        <v>0</v>
      </c>
      <c r="T291" s="143">
        <f>S291*H291</f>
        <v>0</v>
      </c>
      <c r="AR291" s="144" t="s">
        <v>735</v>
      </c>
      <c r="AT291" s="144" t="s">
        <v>557</v>
      </c>
      <c r="AU291" s="144" t="s">
        <v>88</v>
      </c>
      <c r="AY291" s="16" t="s">
        <v>157</v>
      </c>
      <c r="BE291" s="145">
        <f>IF(N291="základní",J291,0)</f>
        <v>0</v>
      </c>
      <c r="BF291" s="145">
        <f>IF(N291="snížená",J291,0)</f>
        <v>0</v>
      </c>
      <c r="BG291" s="145">
        <f>IF(N291="zákl. přenesená",J291,0)</f>
        <v>0</v>
      </c>
      <c r="BH291" s="145">
        <f>IF(N291="sníž. přenesená",J291,0)</f>
        <v>0</v>
      </c>
      <c r="BI291" s="145">
        <f>IF(N291="nulová",J291,0)</f>
        <v>0</v>
      </c>
      <c r="BJ291" s="16" t="s">
        <v>88</v>
      </c>
      <c r="BK291" s="145">
        <f>ROUND(I291*H291,2)</f>
        <v>0</v>
      </c>
      <c r="BL291" s="16" t="s">
        <v>188</v>
      </c>
      <c r="BM291" s="144" t="s">
        <v>2224</v>
      </c>
    </row>
    <row r="292" spans="2:65" s="13" customFormat="1">
      <c r="B292" s="159"/>
      <c r="D292" s="154" t="s">
        <v>259</v>
      </c>
      <c r="F292" s="161" t="s">
        <v>2225</v>
      </c>
      <c r="H292" s="162">
        <v>44.064</v>
      </c>
      <c r="L292" s="159"/>
      <c r="M292" s="163"/>
      <c r="T292" s="164"/>
      <c r="AT292" s="160" t="s">
        <v>259</v>
      </c>
      <c r="AU292" s="160" t="s">
        <v>88</v>
      </c>
      <c r="AV292" s="13" t="s">
        <v>88</v>
      </c>
      <c r="AW292" s="13" t="s">
        <v>3</v>
      </c>
      <c r="AX292" s="13" t="s">
        <v>80</v>
      </c>
      <c r="AY292" s="160" t="s">
        <v>157</v>
      </c>
    </row>
    <row r="293" spans="2:65" s="1" customFormat="1" ht="16.399999999999999" customHeight="1">
      <c r="B293" s="132"/>
      <c r="C293" s="133" t="s">
        <v>830</v>
      </c>
      <c r="D293" s="133" t="s">
        <v>160</v>
      </c>
      <c r="E293" s="134" t="s">
        <v>1781</v>
      </c>
      <c r="F293" s="135" t="s">
        <v>1782</v>
      </c>
      <c r="G293" s="136" t="s">
        <v>411</v>
      </c>
      <c r="H293" s="137">
        <v>4.8</v>
      </c>
      <c r="I293" s="901"/>
      <c r="J293" s="138">
        <f>ROUND(I293*H293,2)</f>
        <v>0</v>
      </c>
      <c r="K293" s="139"/>
      <c r="L293" s="28"/>
      <c r="M293" s="140" t="s">
        <v>1</v>
      </c>
      <c r="N293" s="141" t="s">
        <v>38</v>
      </c>
      <c r="O293" s="142">
        <v>0.26400000000000001</v>
      </c>
      <c r="P293" s="142">
        <f>O293*H293</f>
        <v>1.2672000000000001</v>
      </c>
      <c r="Q293" s="142">
        <v>0</v>
      </c>
      <c r="R293" s="142">
        <f>Q293*H293</f>
        <v>0</v>
      </c>
      <c r="S293" s="142">
        <v>0</v>
      </c>
      <c r="T293" s="143">
        <f>S293*H293</f>
        <v>0</v>
      </c>
      <c r="AR293" s="144" t="s">
        <v>188</v>
      </c>
      <c r="AT293" s="144" t="s">
        <v>160</v>
      </c>
      <c r="AU293" s="144" t="s">
        <v>88</v>
      </c>
      <c r="AY293" s="16" t="s">
        <v>157</v>
      </c>
      <c r="BE293" s="145">
        <f>IF(N293="základní",J293,0)</f>
        <v>0</v>
      </c>
      <c r="BF293" s="145">
        <f>IF(N293="snížená",J293,0)</f>
        <v>0</v>
      </c>
      <c r="BG293" s="145">
        <f>IF(N293="zákl. přenesená",J293,0)</f>
        <v>0</v>
      </c>
      <c r="BH293" s="145">
        <f>IF(N293="sníž. přenesená",J293,0)</f>
        <v>0</v>
      </c>
      <c r="BI293" s="145">
        <f>IF(N293="nulová",J293,0)</f>
        <v>0</v>
      </c>
      <c r="BJ293" s="16" t="s">
        <v>88</v>
      </c>
      <c r="BK293" s="145">
        <f>ROUND(I293*H293,2)</f>
        <v>0</v>
      </c>
      <c r="BL293" s="16" t="s">
        <v>188</v>
      </c>
      <c r="BM293" s="144" t="s">
        <v>2226</v>
      </c>
    </row>
    <row r="294" spans="2:65" s="1" customFormat="1">
      <c r="B294" s="28"/>
      <c r="D294" s="150" t="s">
        <v>214</v>
      </c>
      <c r="F294" s="894" t="s">
        <v>1784</v>
      </c>
      <c r="L294" s="28"/>
      <c r="M294" s="152"/>
      <c r="T294" s="52"/>
      <c r="AT294" s="16" t="s">
        <v>214</v>
      </c>
      <c r="AU294" s="16" t="s">
        <v>88</v>
      </c>
    </row>
    <row r="295" spans="2:65" s="13" customFormat="1">
      <c r="B295" s="159"/>
      <c r="D295" s="154" t="s">
        <v>259</v>
      </c>
      <c r="E295" s="160" t="s">
        <v>1</v>
      </c>
      <c r="F295" s="161" t="s">
        <v>2227</v>
      </c>
      <c r="H295" s="162">
        <v>4.8</v>
      </c>
      <c r="L295" s="159"/>
      <c r="M295" s="163"/>
      <c r="T295" s="164"/>
      <c r="AT295" s="160" t="s">
        <v>259</v>
      </c>
      <c r="AU295" s="160" t="s">
        <v>88</v>
      </c>
      <c r="AV295" s="13" t="s">
        <v>88</v>
      </c>
      <c r="AW295" s="13" t="s">
        <v>27</v>
      </c>
      <c r="AX295" s="13" t="s">
        <v>80</v>
      </c>
      <c r="AY295" s="160" t="s">
        <v>157</v>
      </c>
    </row>
    <row r="296" spans="2:65" s="1" customFormat="1" ht="16.399999999999999" customHeight="1">
      <c r="B296" s="132"/>
      <c r="C296" s="178" t="s">
        <v>837</v>
      </c>
      <c r="D296" s="178" t="s">
        <v>557</v>
      </c>
      <c r="E296" s="179" t="s">
        <v>1787</v>
      </c>
      <c r="F296" s="180" t="s">
        <v>1788</v>
      </c>
      <c r="G296" s="181" t="s">
        <v>411</v>
      </c>
      <c r="H296" s="182">
        <v>4.8959999999999999</v>
      </c>
      <c r="I296" s="909"/>
      <c r="J296" s="183">
        <f>ROUND(I296*H296,2)</f>
        <v>0</v>
      </c>
      <c r="K296" s="184"/>
      <c r="L296" s="185"/>
      <c r="M296" s="186" t="s">
        <v>1</v>
      </c>
      <c r="N296" s="187" t="s">
        <v>38</v>
      </c>
      <c r="O296" s="142">
        <v>0</v>
      </c>
      <c r="P296" s="142">
        <f>O296*H296</f>
        <v>0</v>
      </c>
      <c r="Q296" s="142">
        <v>1.7000000000000001E-4</v>
      </c>
      <c r="R296" s="142">
        <f>Q296*H296</f>
        <v>8.3232E-4</v>
      </c>
      <c r="S296" s="142">
        <v>0</v>
      </c>
      <c r="T296" s="143">
        <f>S296*H296</f>
        <v>0</v>
      </c>
      <c r="AR296" s="144" t="s">
        <v>735</v>
      </c>
      <c r="AT296" s="144" t="s">
        <v>557</v>
      </c>
      <c r="AU296" s="144" t="s">
        <v>88</v>
      </c>
      <c r="AY296" s="16" t="s">
        <v>157</v>
      </c>
      <c r="BE296" s="145">
        <f>IF(N296="základní",J296,0)</f>
        <v>0</v>
      </c>
      <c r="BF296" s="145">
        <f>IF(N296="snížená",J296,0)</f>
        <v>0</v>
      </c>
      <c r="BG296" s="145">
        <f>IF(N296="zákl. přenesená",J296,0)</f>
        <v>0</v>
      </c>
      <c r="BH296" s="145">
        <f>IF(N296="sníž. přenesená",J296,0)</f>
        <v>0</v>
      </c>
      <c r="BI296" s="145">
        <f>IF(N296="nulová",J296,0)</f>
        <v>0</v>
      </c>
      <c r="BJ296" s="16" t="s">
        <v>88</v>
      </c>
      <c r="BK296" s="145">
        <f>ROUND(I296*H296,2)</f>
        <v>0</v>
      </c>
      <c r="BL296" s="16" t="s">
        <v>188</v>
      </c>
      <c r="BM296" s="144" t="s">
        <v>2228</v>
      </c>
    </row>
    <row r="297" spans="2:65" s="13" customFormat="1">
      <c r="B297" s="159"/>
      <c r="D297" s="154" t="s">
        <v>259</v>
      </c>
      <c r="F297" s="161" t="s">
        <v>2229</v>
      </c>
      <c r="H297" s="162">
        <v>4.8959999999999999</v>
      </c>
      <c r="L297" s="159"/>
      <c r="M297" s="163"/>
      <c r="T297" s="164"/>
      <c r="AT297" s="160" t="s">
        <v>259</v>
      </c>
      <c r="AU297" s="160" t="s">
        <v>88</v>
      </c>
      <c r="AV297" s="13" t="s">
        <v>88</v>
      </c>
      <c r="AW297" s="13" t="s">
        <v>3</v>
      </c>
      <c r="AX297" s="13" t="s">
        <v>80</v>
      </c>
      <c r="AY297" s="160" t="s">
        <v>157</v>
      </c>
    </row>
    <row r="298" spans="2:65" s="1" customFormat="1" ht="23.5" customHeight="1">
      <c r="B298" s="132"/>
      <c r="C298" s="133" t="s">
        <v>842</v>
      </c>
      <c r="D298" s="133" t="s">
        <v>160</v>
      </c>
      <c r="E298" s="134" t="s">
        <v>2230</v>
      </c>
      <c r="F298" s="135" t="s">
        <v>2231</v>
      </c>
      <c r="G298" s="136" t="s">
        <v>276</v>
      </c>
      <c r="H298" s="137">
        <v>3.15</v>
      </c>
      <c r="I298" s="901"/>
      <c r="J298" s="138">
        <f>ROUND(I298*H298,2)</f>
        <v>0</v>
      </c>
      <c r="K298" s="139"/>
      <c r="L298" s="28"/>
      <c r="M298" s="140" t="s">
        <v>1</v>
      </c>
      <c r="N298" s="141" t="s">
        <v>38</v>
      </c>
      <c r="O298" s="142">
        <v>2.387</v>
      </c>
      <c r="P298" s="142">
        <f>O298*H298</f>
        <v>7.51905</v>
      </c>
      <c r="Q298" s="142">
        <v>0</v>
      </c>
      <c r="R298" s="142">
        <f>Q298*H298</f>
        <v>0</v>
      </c>
      <c r="S298" s="142">
        <v>0</v>
      </c>
      <c r="T298" s="143">
        <f>S298*H298</f>
        <v>0</v>
      </c>
      <c r="AR298" s="144" t="s">
        <v>188</v>
      </c>
      <c r="AT298" s="144" t="s">
        <v>160</v>
      </c>
      <c r="AU298" s="144" t="s">
        <v>88</v>
      </c>
      <c r="AY298" s="16" t="s">
        <v>157</v>
      </c>
      <c r="BE298" s="145">
        <f>IF(N298="základní",J298,0)</f>
        <v>0</v>
      </c>
      <c r="BF298" s="145">
        <f>IF(N298="snížená",J298,0)</f>
        <v>0</v>
      </c>
      <c r="BG298" s="145">
        <f>IF(N298="zákl. přenesená",J298,0)</f>
        <v>0</v>
      </c>
      <c r="BH298" s="145">
        <f>IF(N298="sníž. přenesená",J298,0)</f>
        <v>0</v>
      </c>
      <c r="BI298" s="145">
        <f>IF(N298="nulová",J298,0)</f>
        <v>0</v>
      </c>
      <c r="BJ298" s="16" t="s">
        <v>88</v>
      </c>
      <c r="BK298" s="145">
        <f>ROUND(I298*H298,2)</f>
        <v>0</v>
      </c>
      <c r="BL298" s="16" t="s">
        <v>188</v>
      </c>
      <c r="BM298" s="144" t="s">
        <v>2232</v>
      </c>
    </row>
    <row r="299" spans="2:65" s="1" customFormat="1">
      <c r="B299" s="28"/>
      <c r="D299" s="150" t="s">
        <v>214</v>
      </c>
      <c r="F299" s="894" t="s">
        <v>2233</v>
      </c>
      <c r="L299" s="28"/>
      <c r="M299" s="152"/>
      <c r="T299" s="52"/>
      <c r="AT299" s="16" t="s">
        <v>214</v>
      </c>
      <c r="AU299" s="16" t="s">
        <v>88</v>
      </c>
    </row>
    <row r="300" spans="2:65" s="11" customFormat="1" ht="22.9" customHeight="1">
      <c r="B300" s="121"/>
      <c r="D300" s="122" t="s">
        <v>71</v>
      </c>
      <c r="E300" s="130" t="s">
        <v>1998</v>
      </c>
      <c r="F300" s="130" t="s">
        <v>1999</v>
      </c>
      <c r="J300" s="131">
        <f>BK300</f>
        <v>0</v>
      </c>
      <c r="L300" s="121"/>
      <c r="M300" s="125"/>
      <c r="P300" s="126">
        <f>SUM(P301:P324)</f>
        <v>89.786429999999982</v>
      </c>
      <c r="R300" s="126">
        <f>SUM(R301:R324)</f>
        <v>2.6898407999999998</v>
      </c>
      <c r="T300" s="127">
        <f>SUM(T301:T324)</f>
        <v>0</v>
      </c>
      <c r="AR300" s="122" t="s">
        <v>88</v>
      </c>
      <c r="AT300" s="128" t="s">
        <v>71</v>
      </c>
      <c r="AU300" s="128" t="s">
        <v>80</v>
      </c>
      <c r="AY300" s="122" t="s">
        <v>157</v>
      </c>
      <c r="BK300" s="129">
        <f>SUM(BK301:BK324)</f>
        <v>0</v>
      </c>
    </row>
    <row r="301" spans="2:65" s="1" customFormat="1" ht="16.399999999999999" customHeight="1">
      <c r="B301" s="132"/>
      <c r="C301" s="133" t="s">
        <v>848</v>
      </c>
      <c r="D301" s="133" t="s">
        <v>160</v>
      </c>
      <c r="E301" s="134" t="s">
        <v>2234</v>
      </c>
      <c r="F301" s="135" t="s">
        <v>2235</v>
      </c>
      <c r="G301" s="136" t="s">
        <v>306</v>
      </c>
      <c r="H301" s="137">
        <v>91.2</v>
      </c>
      <c r="I301" s="901"/>
      <c r="J301" s="138">
        <f>ROUND(I301*H301,2)</f>
        <v>0</v>
      </c>
      <c r="K301" s="139"/>
      <c r="L301" s="28"/>
      <c r="M301" s="140" t="s">
        <v>1</v>
      </c>
      <c r="N301" s="141" t="s">
        <v>38</v>
      </c>
      <c r="O301" s="142">
        <v>1.2E-2</v>
      </c>
      <c r="P301" s="142">
        <f>O301*H301</f>
        <v>1.0944</v>
      </c>
      <c r="Q301" s="142">
        <v>0</v>
      </c>
      <c r="R301" s="142">
        <f>Q301*H301</f>
        <v>0</v>
      </c>
      <c r="S301" s="142">
        <v>0</v>
      </c>
      <c r="T301" s="143">
        <f>S301*H301</f>
        <v>0</v>
      </c>
      <c r="AR301" s="144" t="s">
        <v>188</v>
      </c>
      <c r="AT301" s="144" t="s">
        <v>160</v>
      </c>
      <c r="AU301" s="144" t="s">
        <v>88</v>
      </c>
      <c r="AY301" s="16" t="s">
        <v>157</v>
      </c>
      <c r="BE301" s="145">
        <f>IF(N301="základní",J301,0)</f>
        <v>0</v>
      </c>
      <c r="BF301" s="145">
        <f>IF(N301="snížená",J301,0)</f>
        <v>0</v>
      </c>
      <c r="BG301" s="145">
        <f>IF(N301="zákl. přenesená",J301,0)</f>
        <v>0</v>
      </c>
      <c r="BH301" s="145">
        <f>IF(N301="sníž. přenesená",J301,0)</f>
        <v>0</v>
      </c>
      <c r="BI301" s="145">
        <f>IF(N301="nulová",J301,0)</f>
        <v>0</v>
      </c>
      <c r="BJ301" s="16" t="s">
        <v>88</v>
      </c>
      <c r="BK301" s="145">
        <f>ROUND(I301*H301,2)</f>
        <v>0</v>
      </c>
      <c r="BL301" s="16" t="s">
        <v>188</v>
      </c>
      <c r="BM301" s="144" t="s">
        <v>2236</v>
      </c>
    </row>
    <row r="302" spans="2:65" s="1" customFormat="1">
      <c r="B302" s="28"/>
      <c r="D302" s="150" t="s">
        <v>214</v>
      </c>
      <c r="F302" s="894" t="s">
        <v>2237</v>
      </c>
      <c r="L302" s="28"/>
      <c r="M302" s="152"/>
      <c r="T302" s="52"/>
      <c r="AT302" s="16" t="s">
        <v>214</v>
      </c>
      <c r="AU302" s="16" t="s">
        <v>88</v>
      </c>
    </row>
    <row r="303" spans="2:65" s="13" customFormat="1">
      <c r="B303" s="159"/>
      <c r="D303" s="154" t="s">
        <v>259</v>
      </c>
      <c r="E303" s="160" t="s">
        <v>1</v>
      </c>
      <c r="F303" s="161" t="s">
        <v>2014</v>
      </c>
      <c r="H303" s="162">
        <v>91.2</v>
      </c>
      <c r="L303" s="159"/>
      <c r="M303" s="163"/>
      <c r="T303" s="164"/>
      <c r="AT303" s="160" t="s">
        <v>259</v>
      </c>
      <c r="AU303" s="160" t="s">
        <v>88</v>
      </c>
      <c r="AV303" s="13" t="s">
        <v>88</v>
      </c>
      <c r="AW303" s="13" t="s">
        <v>27</v>
      </c>
      <c r="AX303" s="13" t="s">
        <v>80</v>
      </c>
      <c r="AY303" s="160" t="s">
        <v>157</v>
      </c>
    </row>
    <row r="304" spans="2:65" s="1" customFormat="1" ht="16.399999999999999" customHeight="1">
      <c r="B304" s="132"/>
      <c r="C304" s="133" t="s">
        <v>854</v>
      </c>
      <c r="D304" s="133" t="s">
        <v>160</v>
      </c>
      <c r="E304" s="134" t="s">
        <v>2238</v>
      </c>
      <c r="F304" s="135" t="s">
        <v>2239</v>
      </c>
      <c r="G304" s="136" t="s">
        <v>306</v>
      </c>
      <c r="H304" s="137">
        <v>91.2</v>
      </c>
      <c r="I304" s="901"/>
      <c r="J304" s="138">
        <f>ROUND(I304*H304,2)</f>
        <v>0</v>
      </c>
      <c r="K304" s="139"/>
      <c r="L304" s="28"/>
      <c r="M304" s="140" t="s">
        <v>1</v>
      </c>
      <c r="N304" s="141" t="s">
        <v>38</v>
      </c>
      <c r="O304" s="142">
        <v>4.3999999999999997E-2</v>
      </c>
      <c r="P304" s="142">
        <f>O304*H304</f>
        <v>4.0127999999999995</v>
      </c>
      <c r="Q304" s="142">
        <v>2.9999999999999997E-4</v>
      </c>
      <c r="R304" s="142">
        <f>Q304*H304</f>
        <v>2.7359999999999999E-2</v>
      </c>
      <c r="S304" s="142">
        <v>0</v>
      </c>
      <c r="T304" s="143">
        <f>S304*H304</f>
        <v>0</v>
      </c>
      <c r="AR304" s="144" t="s">
        <v>188</v>
      </c>
      <c r="AT304" s="144" t="s">
        <v>160</v>
      </c>
      <c r="AU304" s="144" t="s">
        <v>88</v>
      </c>
      <c r="AY304" s="16" t="s">
        <v>157</v>
      </c>
      <c r="BE304" s="145">
        <f>IF(N304="základní",J304,0)</f>
        <v>0</v>
      </c>
      <c r="BF304" s="145">
        <f>IF(N304="snížená",J304,0)</f>
        <v>0</v>
      </c>
      <c r="BG304" s="145">
        <f>IF(N304="zákl. přenesená",J304,0)</f>
        <v>0</v>
      </c>
      <c r="BH304" s="145">
        <f>IF(N304="sníž. přenesená",J304,0)</f>
        <v>0</v>
      </c>
      <c r="BI304" s="145">
        <f>IF(N304="nulová",J304,0)</f>
        <v>0</v>
      </c>
      <c r="BJ304" s="16" t="s">
        <v>88</v>
      </c>
      <c r="BK304" s="145">
        <f>ROUND(I304*H304,2)</f>
        <v>0</v>
      </c>
      <c r="BL304" s="16" t="s">
        <v>188</v>
      </c>
      <c r="BM304" s="144" t="s">
        <v>2240</v>
      </c>
    </row>
    <row r="305" spans="2:65" s="1" customFormat="1">
      <c r="B305" s="28"/>
      <c r="D305" s="150" t="s">
        <v>214</v>
      </c>
      <c r="F305" s="894" t="s">
        <v>2241</v>
      </c>
      <c r="L305" s="28"/>
      <c r="M305" s="152"/>
      <c r="T305" s="52"/>
      <c r="AT305" s="16" t="s">
        <v>214</v>
      </c>
      <c r="AU305" s="16" t="s">
        <v>88</v>
      </c>
    </row>
    <row r="306" spans="2:65" s="13" customFormat="1">
      <c r="B306" s="159"/>
      <c r="D306" s="154" t="s">
        <v>259</v>
      </c>
      <c r="E306" s="160" t="s">
        <v>1</v>
      </c>
      <c r="F306" s="161" t="s">
        <v>2014</v>
      </c>
      <c r="H306" s="162">
        <v>91.2</v>
      </c>
      <c r="L306" s="159"/>
      <c r="M306" s="163"/>
      <c r="T306" s="164"/>
      <c r="AT306" s="160" t="s">
        <v>259</v>
      </c>
      <c r="AU306" s="160" t="s">
        <v>88</v>
      </c>
      <c r="AV306" s="13" t="s">
        <v>88</v>
      </c>
      <c r="AW306" s="13" t="s">
        <v>27</v>
      </c>
      <c r="AX306" s="13" t="s">
        <v>80</v>
      </c>
      <c r="AY306" s="160" t="s">
        <v>157</v>
      </c>
    </row>
    <row r="307" spans="2:65" s="1" customFormat="1" ht="23.5" customHeight="1">
      <c r="B307" s="132"/>
      <c r="C307" s="133" t="s">
        <v>860</v>
      </c>
      <c r="D307" s="133" t="s">
        <v>160</v>
      </c>
      <c r="E307" s="134" t="s">
        <v>2242</v>
      </c>
      <c r="F307" s="135" t="s">
        <v>2243</v>
      </c>
      <c r="G307" s="136" t="s">
        <v>306</v>
      </c>
      <c r="H307" s="137">
        <v>25.2</v>
      </c>
      <c r="I307" s="901"/>
      <c r="J307" s="138">
        <f>ROUND(I307*H307,2)</f>
        <v>0</v>
      </c>
      <c r="K307" s="139"/>
      <c r="L307" s="28"/>
      <c r="M307" s="140" t="s">
        <v>1</v>
      </c>
      <c r="N307" s="141" t="s">
        <v>38</v>
      </c>
      <c r="O307" s="142">
        <v>0.375</v>
      </c>
      <c r="P307" s="142">
        <f>O307*H307</f>
        <v>9.4499999999999993</v>
      </c>
      <c r="Q307" s="142">
        <v>1.5E-3</v>
      </c>
      <c r="R307" s="142">
        <f>Q307*H307</f>
        <v>3.78E-2</v>
      </c>
      <c r="S307" s="142">
        <v>0</v>
      </c>
      <c r="T307" s="143">
        <f>S307*H307</f>
        <v>0</v>
      </c>
      <c r="AR307" s="144" t="s">
        <v>188</v>
      </c>
      <c r="AT307" s="144" t="s">
        <v>160</v>
      </c>
      <c r="AU307" s="144" t="s">
        <v>88</v>
      </c>
      <c r="AY307" s="16" t="s">
        <v>157</v>
      </c>
      <c r="BE307" s="145">
        <f>IF(N307="základní",J307,0)</f>
        <v>0</v>
      </c>
      <c r="BF307" s="145">
        <f>IF(N307="snížená",J307,0)</f>
        <v>0</v>
      </c>
      <c r="BG307" s="145">
        <f>IF(N307="zákl. přenesená",J307,0)</f>
        <v>0</v>
      </c>
      <c r="BH307" s="145">
        <f>IF(N307="sníž. přenesená",J307,0)</f>
        <v>0</v>
      </c>
      <c r="BI307" s="145">
        <f>IF(N307="nulová",J307,0)</f>
        <v>0</v>
      </c>
      <c r="BJ307" s="16" t="s">
        <v>88</v>
      </c>
      <c r="BK307" s="145">
        <f>ROUND(I307*H307,2)</f>
        <v>0</v>
      </c>
      <c r="BL307" s="16" t="s">
        <v>188</v>
      </c>
      <c r="BM307" s="144" t="s">
        <v>2244</v>
      </c>
    </row>
    <row r="308" spans="2:65" s="1" customFormat="1">
      <c r="B308" s="28"/>
      <c r="D308" s="150" t="s">
        <v>214</v>
      </c>
      <c r="F308" s="894" t="s">
        <v>2245</v>
      </c>
      <c r="L308" s="28"/>
      <c r="M308" s="152"/>
      <c r="T308" s="52"/>
      <c r="AT308" s="16" t="s">
        <v>214</v>
      </c>
      <c r="AU308" s="16" t="s">
        <v>88</v>
      </c>
    </row>
    <row r="309" spans="2:65" s="13" customFormat="1">
      <c r="B309" s="159"/>
      <c r="D309" s="154" t="s">
        <v>259</v>
      </c>
      <c r="E309" s="160" t="s">
        <v>1</v>
      </c>
      <c r="F309" s="161" t="s">
        <v>2246</v>
      </c>
      <c r="H309" s="162">
        <v>25.2</v>
      </c>
      <c r="L309" s="159"/>
      <c r="M309" s="163"/>
      <c r="T309" s="164"/>
      <c r="AT309" s="160" t="s">
        <v>259</v>
      </c>
      <c r="AU309" s="160" t="s">
        <v>88</v>
      </c>
      <c r="AV309" s="13" t="s">
        <v>88</v>
      </c>
      <c r="AW309" s="13" t="s">
        <v>27</v>
      </c>
      <c r="AX309" s="13" t="s">
        <v>80</v>
      </c>
      <c r="AY309" s="160" t="s">
        <v>157</v>
      </c>
    </row>
    <row r="310" spans="2:65" s="1" customFormat="1" ht="21" customHeight="1">
      <c r="B310" s="132"/>
      <c r="C310" s="133" t="s">
        <v>868</v>
      </c>
      <c r="D310" s="133" t="s">
        <v>160</v>
      </c>
      <c r="E310" s="134" t="s">
        <v>2247</v>
      </c>
      <c r="F310" s="135" t="s">
        <v>2248</v>
      </c>
      <c r="G310" s="136" t="s">
        <v>411</v>
      </c>
      <c r="H310" s="137">
        <v>48</v>
      </c>
      <c r="I310" s="901"/>
      <c r="J310" s="138">
        <f>ROUND(I310*H310,2)</f>
        <v>0</v>
      </c>
      <c r="K310" s="139"/>
      <c r="L310" s="28"/>
      <c r="M310" s="140" t="s">
        <v>1</v>
      </c>
      <c r="N310" s="141" t="s">
        <v>38</v>
      </c>
      <c r="O310" s="142">
        <v>5.1999999999999998E-2</v>
      </c>
      <c r="P310" s="142">
        <f>O310*H310</f>
        <v>2.496</v>
      </c>
      <c r="Q310" s="142">
        <v>0</v>
      </c>
      <c r="R310" s="142">
        <f>Q310*H310</f>
        <v>0</v>
      </c>
      <c r="S310" s="142">
        <v>0</v>
      </c>
      <c r="T310" s="143">
        <f>S310*H310</f>
        <v>0</v>
      </c>
      <c r="AR310" s="144" t="s">
        <v>188</v>
      </c>
      <c r="AT310" s="144" t="s">
        <v>160</v>
      </c>
      <c r="AU310" s="144" t="s">
        <v>88</v>
      </c>
      <c r="AY310" s="16" t="s">
        <v>157</v>
      </c>
      <c r="BE310" s="145">
        <f>IF(N310="základní",J310,0)</f>
        <v>0</v>
      </c>
      <c r="BF310" s="145">
        <f>IF(N310="snížená",J310,0)</f>
        <v>0</v>
      </c>
      <c r="BG310" s="145">
        <f>IF(N310="zákl. přenesená",J310,0)</f>
        <v>0</v>
      </c>
      <c r="BH310" s="145">
        <f>IF(N310="sníž. přenesená",J310,0)</f>
        <v>0</v>
      </c>
      <c r="BI310" s="145">
        <f>IF(N310="nulová",J310,0)</f>
        <v>0</v>
      </c>
      <c r="BJ310" s="16" t="s">
        <v>88</v>
      </c>
      <c r="BK310" s="145">
        <f>ROUND(I310*H310,2)</f>
        <v>0</v>
      </c>
      <c r="BL310" s="16" t="s">
        <v>188</v>
      </c>
      <c r="BM310" s="144" t="s">
        <v>2249</v>
      </c>
    </row>
    <row r="311" spans="2:65" s="1" customFormat="1">
      <c r="B311" s="28"/>
      <c r="D311" s="150" t="s">
        <v>214</v>
      </c>
      <c r="F311" s="894" t="s">
        <v>2250</v>
      </c>
      <c r="L311" s="28"/>
      <c r="M311" s="152"/>
      <c r="T311" s="52"/>
      <c r="AT311" s="16" t="s">
        <v>214</v>
      </c>
      <c r="AU311" s="16" t="s">
        <v>88</v>
      </c>
    </row>
    <row r="312" spans="2:65" s="13" customFormat="1">
      <c r="B312" s="159"/>
      <c r="D312" s="154" t="s">
        <v>259</v>
      </c>
      <c r="E312" s="160" t="s">
        <v>1</v>
      </c>
      <c r="F312" s="161" t="s">
        <v>2251</v>
      </c>
      <c r="H312" s="162">
        <v>48</v>
      </c>
      <c r="L312" s="159"/>
      <c r="M312" s="163"/>
      <c r="T312" s="164"/>
      <c r="AT312" s="160" t="s">
        <v>259</v>
      </c>
      <c r="AU312" s="160" t="s">
        <v>88</v>
      </c>
      <c r="AV312" s="13" t="s">
        <v>88</v>
      </c>
      <c r="AW312" s="13" t="s">
        <v>27</v>
      </c>
      <c r="AX312" s="13" t="s">
        <v>80</v>
      </c>
      <c r="AY312" s="160" t="s">
        <v>157</v>
      </c>
    </row>
    <row r="313" spans="2:65" s="1" customFormat="1" ht="21" customHeight="1">
      <c r="B313" s="132"/>
      <c r="C313" s="178" t="s">
        <v>873</v>
      </c>
      <c r="D313" s="178" t="s">
        <v>557</v>
      </c>
      <c r="E313" s="179" t="s">
        <v>2252</v>
      </c>
      <c r="F313" s="180" t="s">
        <v>2253</v>
      </c>
      <c r="G313" s="181" t="s">
        <v>411</v>
      </c>
      <c r="H313" s="182">
        <v>52.8</v>
      </c>
      <c r="I313" s="909"/>
      <c r="J313" s="183">
        <f>ROUND(I313*H313,2)</f>
        <v>0</v>
      </c>
      <c r="K313" s="184"/>
      <c r="L313" s="185"/>
      <c r="M313" s="186" t="s">
        <v>1</v>
      </c>
      <c r="N313" s="187" t="s">
        <v>38</v>
      </c>
      <c r="O313" s="142">
        <v>0</v>
      </c>
      <c r="P313" s="142">
        <f>O313*H313</f>
        <v>0</v>
      </c>
      <c r="Q313" s="142">
        <v>1E-4</v>
      </c>
      <c r="R313" s="142">
        <f>Q313*H313</f>
        <v>5.28E-3</v>
      </c>
      <c r="S313" s="142">
        <v>0</v>
      </c>
      <c r="T313" s="143">
        <f>S313*H313</f>
        <v>0</v>
      </c>
      <c r="AR313" s="144" t="s">
        <v>735</v>
      </c>
      <c r="AT313" s="144" t="s">
        <v>557</v>
      </c>
      <c r="AU313" s="144" t="s">
        <v>88</v>
      </c>
      <c r="AY313" s="16" t="s">
        <v>157</v>
      </c>
      <c r="BE313" s="145">
        <f>IF(N313="základní",J313,0)</f>
        <v>0</v>
      </c>
      <c r="BF313" s="145">
        <f>IF(N313="snížená",J313,0)</f>
        <v>0</v>
      </c>
      <c r="BG313" s="145">
        <f>IF(N313="zákl. přenesená",J313,0)</f>
        <v>0</v>
      </c>
      <c r="BH313" s="145">
        <f>IF(N313="sníž. přenesená",J313,0)</f>
        <v>0</v>
      </c>
      <c r="BI313" s="145">
        <f>IF(N313="nulová",J313,0)</f>
        <v>0</v>
      </c>
      <c r="BJ313" s="16" t="s">
        <v>88</v>
      </c>
      <c r="BK313" s="145">
        <f>ROUND(I313*H313,2)</f>
        <v>0</v>
      </c>
      <c r="BL313" s="16" t="s">
        <v>188</v>
      </c>
      <c r="BM313" s="144" t="s">
        <v>2254</v>
      </c>
    </row>
    <row r="314" spans="2:65" s="13" customFormat="1">
      <c r="B314" s="159"/>
      <c r="D314" s="154" t="s">
        <v>259</v>
      </c>
      <c r="F314" s="161" t="s">
        <v>2255</v>
      </c>
      <c r="H314" s="162">
        <v>52.8</v>
      </c>
      <c r="L314" s="159"/>
      <c r="M314" s="163"/>
      <c r="T314" s="164"/>
      <c r="AT314" s="160" t="s">
        <v>259</v>
      </c>
      <c r="AU314" s="160" t="s">
        <v>88</v>
      </c>
      <c r="AV314" s="13" t="s">
        <v>88</v>
      </c>
      <c r="AW314" s="13" t="s">
        <v>3</v>
      </c>
      <c r="AX314" s="13" t="s">
        <v>80</v>
      </c>
      <c r="AY314" s="160" t="s">
        <v>157</v>
      </c>
    </row>
    <row r="315" spans="2:65" s="1" customFormat="1" ht="31.9" customHeight="1">
      <c r="B315" s="132"/>
      <c r="C315" s="133" t="s">
        <v>879</v>
      </c>
      <c r="D315" s="133" t="s">
        <v>160</v>
      </c>
      <c r="E315" s="134" t="s">
        <v>2256</v>
      </c>
      <c r="F315" s="135" t="s">
        <v>2257</v>
      </c>
      <c r="G315" s="136" t="s">
        <v>306</v>
      </c>
      <c r="H315" s="137">
        <v>91.2</v>
      </c>
      <c r="I315" s="901"/>
      <c r="J315" s="138">
        <f>ROUND(I315*H315,2)</f>
        <v>0</v>
      </c>
      <c r="K315" s="139"/>
      <c r="L315" s="28"/>
      <c r="M315" s="140" t="s">
        <v>1</v>
      </c>
      <c r="N315" s="141" t="s">
        <v>38</v>
      </c>
      <c r="O315" s="142">
        <v>0.71</v>
      </c>
      <c r="P315" s="142">
        <f>O315*H315</f>
        <v>64.751999999999995</v>
      </c>
      <c r="Q315" s="142">
        <v>7.5500000000000003E-3</v>
      </c>
      <c r="R315" s="142">
        <f>Q315*H315</f>
        <v>0.68856000000000006</v>
      </c>
      <c r="S315" s="142">
        <v>0</v>
      </c>
      <c r="T315" s="143">
        <f>S315*H315</f>
        <v>0</v>
      </c>
      <c r="AR315" s="144" t="s">
        <v>188</v>
      </c>
      <c r="AT315" s="144" t="s">
        <v>160</v>
      </c>
      <c r="AU315" s="144" t="s">
        <v>88</v>
      </c>
      <c r="AY315" s="16" t="s">
        <v>157</v>
      </c>
      <c r="BE315" s="145">
        <f>IF(N315="základní",J315,0)</f>
        <v>0</v>
      </c>
      <c r="BF315" s="145">
        <f>IF(N315="snížená",J315,0)</f>
        <v>0</v>
      </c>
      <c r="BG315" s="145">
        <f>IF(N315="zákl. přenesená",J315,0)</f>
        <v>0</v>
      </c>
      <c r="BH315" s="145">
        <f>IF(N315="sníž. přenesená",J315,0)</f>
        <v>0</v>
      </c>
      <c r="BI315" s="145">
        <f>IF(N315="nulová",J315,0)</f>
        <v>0</v>
      </c>
      <c r="BJ315" s="16" t="s">
        <v>88</v>
      </c>
      <c r="BK315" s="145">
        <f>ROUND(I315*H315,2)</f>
        <v>0</v>
      </c>
      <c r="BL315" s="16" t="s">
        <v>188</v>
      </c>
      <c r="BM315" s="144" t="s">
        <v>2258</v>
      </c>
    </row>
    <row r="316" spans="2:65" s="1" customFormat="1">
      <c r="B316" s="28"/>
      <c r="D316" s="150" t="s">
        <v>214</v>
      </c>
      <c r="F316" s="894" t="s">
        <v>2259</v>
      </c>
      <c r="L316" s="28"/>
      <c r="M316" s="152"/>
      <c r="T316" s="52"/>
      <c r="AT316" s="16" t="s">
        <v>214</v>
      </c>
      <c r="AU316" s="16" t="s">
        <v>88</v>
      </c>
    </row>
    <row r="317" spans="2:65" s="13" customFormat="1">
      <c r="B317" s="159"/>
      <c r="D317" s="154" t="s">
        <v>259</v>
      </c>
      <c r="E317" s="160" t="s">
        <v>1</v>
      </c>
      <c r="F317" s="161" t="s">
        <v>2260</v>
      </c>
      <c r="H317" s="162">
        <v>100.8</v>
      </c>
      <c r="L317" s="159"/>
      <c r="M317" s="163"/>
      <c r="T317" s="164"/>
      <c r="AT317" s="160" t="s">
        <v>259</v>
      </c>
      <c r="AU317" s="160" t="s">
        <v>88</v>
      </c>
      <c r="AV317" s="13" t="s">
        <v>88</v>
      </c>
      <c r="AW317" s="13" t="s">
        <v>27</v>
      </c>
      <c r="AX317" s="13" t="s">
        <v>72</v>
      </c>
      <c r="AY317" s="160" t="s">
        <v>157</v>
      </c>
    </row>
    <row r="318" spans="2:65" s="13" customFormat="1">
      <c r="B318" s="159"/>
      <c r="D318" s="154" t="s">
        <v>259</v>
      </c>
      <c r="E318" s="160" t="s">
        <v>1</v>
      </c>
      <c r="F318" s="161" t="s">
        <v>2045</v>
      </c>
      <c r="H318" s="162">
        <v>-9.6</v>
      </c>
      <c r="L318" s="159"/>
      <c r="M318" s="163"/>
      <c r="T318" s="164"/>
      <c r="AT318" s="160" t="s">
        <v>259</v>
      </c>
      <c r="AU318" s="160" t="s">
        <v>88</v>
      </c>
      <c r="AV318" s="13" t="s">
        <v>88</v>
      </c>
      <c r="AW318" s="13" t="s">
        <v>27</v>
      </c>
      <c r="AX318" s="13" t="s">
        <v>72</v>
      </c>
      <c r="AY318" s="160" t="s">
        <v>157</v>
      </c>
    </row>
    <row r="319" spans="2:65" s="14" customFormat="1">
      <c r="B319" s="165"/>
      <c r="D319" s="154" t="s">
        <v>259</v>
      </c>
      <c r="E319" s="166" t="s">
        <v>2014</v>
      </c>
      <c r="F319" s="167" t="s">
        <v>265</v>
      </c>
      <c r="H319" s="168">
        <v>91.2</v>
      </c>
      <c r="L319" s="165"/>
      <c r="M319" s="169"/>
      <c r="T319" s="170"/>
      <c r="AT319" s="166" t="s">
        <v>259</v>
      </c>
      <c r="AU319" s="166" t="s">
        <v>88</v>
      </c>
      <c r="AV319" s="14" t="s">
        <v>164</v>
      </c>
      <c r="AW319" s="14" t="s">
        <v>27</v>
      </c>
      <c r="AX319" s="14" t="s">
        <v>80</v>
      </c>
      <c r="AY319" s="166" t="s">
        <v>157</v>
      </c>
    </row>
    <row r="320" spans="2:65" s="1" customFormat="1" ht="23.5" customHeight="1">
      <c r="B320" s="132"/>
      <c r="C320" s="178" t="s">
        <v>884</v>
      </c>
      <c r="D320" s="178" t="s">
        <v>557</v>
      </c>
      <c r="E320" s="179" t="s">
        <v>2261</v>
      </c>
      <c r="F320" s="180" t="s">
        <v>2262</v>
      </c>
      <c r="G320" s="181" t="s">
        <v>306</v>
      </c>
      <c r="H320" s="182">
        <v>104.88</v>
      </c>
      <c r="I320" s="909"/>
      <c r="J320" s="183">
        <f>ROUND(I320*H320,2)</f>
        <v>0</v>
      </c>
      <c r="K320" s="184"/>
      <c r="L320" s="185"/>
      <c r="M320" s="186" t="s">
        <v>1</v>
      </c>
      <c r="N320" s="187" t="s">
        <v>38</v>
      </c>
      <c r="O320" s="142">
        <v>0</v>
      </c>
      <c r="P320" s="142">
        <f>O320*H320</f>
        <v>0</v>
      </c>
      <c r="Q320" s="142">
        <v>1.8409999999999999E-2</v>
      </c>
      <c r="R320" s="142">
        <f>Q320*H320</f>
        <v>1.9308407999999999</v>
      </c>
      <c r="S320" s="142">
        <v>0</v>
      </c>
      <c r="T320" s="143">
        <f>S320*H320</f>
        <v>0</v>
      </c>
      <c r="AR320" s="144" t="s">
        <v>735</v>
      </c>
      <c r="AT320" s="144" t="s">
        <v>557</v>
      </c>
      <c r="AU320" s="144" t="s">
        <v>88</v>
      </c>
      <c r="AY320" s="16" t="s">
        <v>157</v>
      </c>
      <c r="BE320" s="145">
        <f>IF(N320="základní",J320,0)</f>
        <v>0</v>
      </c>
      <c r="BF320" s="145">
        <f>IF(N320="snížená",J320,0)</f>
        <v>0</v>
      </c>
      <c r="BG320" s="145">
        <f>IF(N320="zákl. přenesená",J320,0)</f>
        <v>0</v>
      </c>
      <c r="BH320" s="145">
        <f>IF(N320="sníž. přenesená",J320,0)</f>
        <v>0</v>
      </c>
      <c r="BI320" s="145">
        <f>IF(N320="nulová",J320,0)</f>
        <v>0</v>
      </c>
      <c r="BJ320" s="16" t="s">
        <v>88</v>
      </c>
      <c r="BK320" s="145">
        <f>ROUND(I320*H320,2)</f>
        <v>0</v>
      </c>
      <c r="BL320" s="16" t="s">
        <v>188</v>
      </c>
      <c r="BM320" s="144" t="s">
        <v>2263</v>
      </c>
    </row>
    <row r="321" spans="2:65" s="13" customFormat="1">
      <c r="B321" s="159"/>
      <c r="D321" s="154" t="s">
        <v>259</v>
      </c>
      <c r="F321" s="161" t="s">
        <v>2264</v>
      </c>
      <c r="H321" s="162">
        <v>104.88</v>
      </c>
      <c r="L321" s="159"/>
      <c r="M321" s="163"/>
      <c r="T321" s="164"/>
      <c r="AT321" s="160" t="s">
        <v>259</v>
      </c>
      <c r="AU321" s="160" t="s">
        <v>88</v>
      </c>
      <c r="AV321" s="13" t="s">
        <v>88</v>
      </c>
      <c r="AW321" s="13" t="s">
        <v>3</v>
      </c>
      <c r="AX321" s="13" t="s">
        <v>80</v>
      </c>
      <c r="AY321" s="160" t="s">
        <v>157</v>
      </c>
    </row>
    <row r="322" spans="2:65" s="13" customFormat="1">
      <c r="B322" s="159"/>
      <c r="D322" s="154"/>
      <c r="F322" s="161" t="s">
        <v>8422</v>
      </c>
      <c r="H322" s="162"/>
      <c r="L322" s="159"/>
      <c r="M322" s="163"/>
      <c r="T322" s="164"/>
      <c r="AT322" s="160"/>
      <c r="AU322" s="160"/>
      <c r="AY322" s="160"/>
    </row>
    <row r="323" spans="2:65" s="1" customFormat="1" ht="23.5" customHeight="1">
      <c r="B323" s="132"/>
      <c r="C323" s="133" t="s">
        <v>889</v>
      </c>
      <c r="D323" s="133" t="s">
        <v>160</v>
      </c>
      <c r="E323" s="134" t="s">
        <v>2265</v>
      </c>
      <c r="F323" s="135" t="s">
        <v>2266</v>
      </c>
      <c r="G323" s="136" t="s">
        <v>276</v>
      </c>
      <c r="H323" s="137">
        <v>2.69</v>
      </c>
      <c r="I323" s="901"/>
      <c r="J323" s="138">
        <f>ROUND(I323*H323,2)</f>
        <v>0</v>
      </c>
      <c r="K323" s="139"/>
      <c r="L323" s="28"/>
      <c r="M323" s="140" t="s">
        <v>1</v>
      </c>
      <c r="N323" s="141" t="s">
        <v>38</v>
      </c>
      <c r="O323" s="142">
        <v>2.9670000000000001</v>
      </c>
      <c r="P323" s="142">
        <f>O323*H323</f>
        <v>7.98123</v>
      </c>
      <c r="Q323" s="142">
        <v>0</v>
      </c>
      <c r="R323" s="142">
        <f>Q323*H323</f>
        <v>0</v>
      </c>
      <c r="S323" s="142">
        <v>0</v>
      </c>
      <c r="T323" s="143">
        <f>S323*H323</f>
        <v>0</v>
      </c>
      <c r="AR323" s="144" t="s">
        <v>188</v>
      </c>
      <c r="AT323" s="144" t="s">
        <v>160</v>
      </c>
      <c r="AU323" s="144" t="s">
        <v>88</v>
      </c>
      <c r="AY323" s="16" t="s">
        <v>157</v>
      </c>
      <c r="BE323" s="145">
        <f>IF(N323="základní",J323,0)</f>
        <v>0</v>
      </c>
      <c r="BF323" s="145">
        <f>IF(N323="snížená",J323,0)</f>
        <v>0</v>
      </c>
      <c r="BG323" s="145">
        <f>IF(N323="zákl. přenesená",J323,0)</f>
        <v>0</v>
      </c>
      <c r="BH323" s="145">
        <f>IF(N323="sníž. přenesená",J323,0)</f>
        <v>0</v>
      </c>
      <c r="BI323" s="145">
        <f>IF(N323="nulová",J323,0)</f>
        <v>0</v>
      </c>
      <c r="BJ323" s="16" t="s">
        <v>88</v>
      </c>
      <c r="BK323" s="145">
        <f>ROUND(I323*H323,2)</f>
        <v>0</v>
      </c>
      <c r="BL323" s="16" t="s">
        <v>188</v>
      </c>
      <c r="BM323" s="144" t="s">
        <v>2267</v>
      </c>
    </row>
    <row r="324" spans="2:65" s="1" customFormat="1">
      <c r="B324" s="28"/>
      <c r="D324" s="150" t="s">
        <v>214</v>
      </c>
      <c r="F324" s="894" t="s">
        <v>2268</v>
      </c>
      <c r="L324" s="28"/>
      <c r="M324" s="152"/>
      <c r="T324" s="52"/>
      <c r="AT324" s="16" t="s">
        <v>214</v>
      </c>
      <c r="AU324" s="16" t="s">
        <v>88</v>
      </c>
    </row>
    <row r="325" spans="2:65" s="11" customFormat="1" ht="22.9" customHeight="1">
      <c r="B325" s="121"/>
      <c r="D325" s="122" t="s">
        <v>71</v>
      </c>
      <c r="E325" s="130" t="s">
        <v>1826</v>
      </c>
      <c r="F325" s="130" t="s">
        <v>1827</v>
      </c>
      <c r="J325" s="131">
        <f>BK325</f>
        <v>0</v>
      </c>
      <c r="L325" s="121"/>
      <c r="M325" s="125"/>
      <c r="P325" s="126">
        <f>SUM(P326:P338)</f>
        <v>7.35</v>
      </c>
      <c r="R325" s="126">
        <f>SUM(R326:R338)</f>
        <v>4.9979999999999998E-3</v>
      </c>
      <c r="T325" s="127">
        <f>SUM(T326:T338)</f>
        <v>0</v>
      </c>
      <c r="AR325" s="122" t="s">
        <v>88</v>
      </c>
      <c r="AT325" s="128" t="s">
        <v>71</v>
      </c>
      <c r="AU325" s="128" t="s">
        <v>80</v>
      </c>
      <c r="AY325" s="122" t="s">
        <v>157</v>
      </c>
      <c r="BK325" s="129">
        <f>SUM(BK326:BK338)</f>
        <v>0</v>
      </c>
    </row>
    <row r="326" spans="2:65" s="1" customFormat="1" ht="23.5" customHeight="1">
      <c r="B326" s="132"/>
      <c r="C326" s="133" t="s">
        <v>894</v>
      </c>
      <c r="D326" s="133" t="s">
        <v>160</v>
      </c>
      <c r="E326" s="134" t="s">
        <v>1829</v>
      </c>
      <c r="F326" s="135" t="s">
        <v>1830</v>
      </c>
      <c r="G326" s="136" t="s">
        <v>306</v>
      </c>
      <c r="H326" s="137">
        <v>14.7</v>
      </c>
      <c r="I326" s="901"/>
      <c r="J326" s="138">
        <f>ROUND(I326*H326,2)</f>
        <v>0</v>
      </c>
      <c r="K326" s="139"/>
      <c r="L326" s="28"/>
      <c r="M326" s="140" t="s">
        <v>1</v>
      </c>
      <c r="N326" s="141" t="s">
        <v>38</v>
      </c>
      <c r="O326" s="142">
        <v>0.13300000000000001</v>
      </c>
      <c r="P326" s="142">
        <f>O326*H326</f>
        <v>1.9551000000000001</v>
      </c>
      <c r="Q326" s="142">
        <v>8.0000000000000007E-5</v>
      </c>
      <c r="R326" s="142">
        <f>Q326*H326</f>
        <v>1.176E-3</v>
      </c>
      <c r="S326" s="142">
        <v>0</v>
      </c>
      <c r="T326" s="143">
        <f>S326*H326</f>
        <v>0</v>
      </c>
      <c r="AR326" s="144" t="s">
        <v>188</v>
      </c>
      <c r="AT326" s="144" t="s">
        <v>160</v>
      </c>
      <c r="AU326" s="144" t="s">
        <v>88</v>
      </c>
      <c r="AY326" s="16" t="s">
        <v>157</v>
      </c>
      <c r="BE326" s="145">
        <f>IF(N326="základní",J326,0)</f>
        <v>0</v>
      </c>
      <c r="BF326" s="145">
        <f>IF(N326="snížená",J326,0)</f>
        <v>0</v>
      </c>
      <c r="BG326" s="145">
        <f>IF(N326="zákl. přenesená",J326,0)</f>
        <v>0</v>
      </c>
      <c r="BH326" s="145">
        <f>IF(N326="sníž. přenesená",J326,0)</f>
        <v>0</v>
      </c>
      <c r="BI326" s="145">
        <f>IF(N326="nulová",J326,0)</f>
        <v>0</v>
      </c>
      <c r="BJ326" s="16" t="s">
        <v>88</v>
      </c>
      <c r="BK326" s="145">
        <f>ROUND(I326*H326,2)</f>
        <v>0</v>
      </c>
      <c r="BL326" s="16" t="s">
        <v>188</v>
      </c>
      <c r="BM326" s="144" t="s">
        <v>2269</v>
      </c>
    </row>
    <row r="327" spans="2:65" s="1" customFormat="1">
      <c r="B327" s="28"/>
      <c r="D327" s="150" t="s">
        <v>214</v>
      </c>
      <c r="F327" s="894" t="s">
        <v>1832</v>
      </c>
      <c r="L327" s="28"/>
      <c r="M327" s="152"/>
      <c r="T327" s="52"/>
      <c r="AT327" s="16" t="s">
        <v>214</v>
      </c>
      <c r="AU327" s="16" t="s">
        <v>88</v>
      </c>
    </row>
    <row r="328" spans="2:65" s="13" customFormat="1">
      <c r="B328" s="159"/>
      <c r="D328" s="154" t="s">
        <v>259</v>
      </c>
      <c r="E328" s="160" t="s">
        <v>1</v>
      </c>
      <c r="F328" s="161" t="s">
        <v>534</v>
      </c>
      <c r="H328" s="162">
        <v>14.7</v>
      </c>
      <c r="L328" s="159"/>
      <c r="M328" s="163"/>
      <c r="T328" s="164"/>
      <c r="AT328" s="160" t="s">
        <v>259</v>
      </c>
      <c r="AU328" s="160" t="s">
        <v>88</v>
      </c>
      <c r="AV328" s="13" t="s">
        <v>88</v>
      </c>
      <c r="AW328" s="13" t="s">
        <v>27</v>
      </c>
      <c r="AX328" s="13" t="s">
        <v>80</v>
      </c>
      <c r="AY328" s="160" t="s">
        <v>157</v>
      </c>
    </row>
    <row r="329" spans="2:65" s="1" customFormat="1" ht="16.399999999999999" customHeight="1">
      <c r="B329" s="132"/>
      <c r="C329" s="133" t="s">
        <v>899</v>
      </c>
      <c r="D329" s="133" t="s">
        <v>160</v>
      </c>
      <c r="E329" s="134" t="s">
        <v>1834</v>
      </c>
      <c r="F329" s="135" t="s">
        <v>1835</v>
      </c>
      <c r="G329" s="136" t="s">
        <v>306</v>
      </c>
      <c r="H329" s="137">
        <v>14.7</v>
      </c>
      <c r="I329" s="901"/>
      <c r="J329" s="138">
        <f>ROUND(I329*H329,2)</f>
        <v>0</v>
      </c>
      <c r="K329" s="139"/>
      <c r="L329" s="28"/>
      <c r="M329" s="140" t="s">
        <v>1</v>
      </c>
      <c r="N329" s="141" t="s">
        <v>38</v>
      </c>
      <c r="O329" s="142">
        <v>1.0999999999999999E-2</v>
      </c>
      <c r="P329" s="142">
        <f>O329*H329</f>
        <v>0.16169999999999998</v>
      </c>
      <c r="Q329" s="142">
        <v>0</v>
      </c>
      <c r="R329" s="142">
        <f>Q329*H329</f>
        <v>0</v>
      </c>
      <c r="S329" s="142">
        <v>0</v>
      </c>
      <c r="T329" s="143">
        <f>S329*H329</f>
        <v>0</v>
      </c>
      <c r="AR329" s="144" t="s">
        <v>188</v>
      </c>
      <c r="AT329" s="144" t="s">
        <v>160</v>
      </c>
      <c r="AU329" s="144" t="s">
        <v>88</v>
      </c>
      <c r="AY329" s="16" t="s">
        <v>157</v>
      </c>
      <c r="BE329" s="145">
        <f>IF(N329="základní",J329,0)</f>
        <v>0</v>
      </c>
      <c r="BF329" s="145">
        <f>IF(N329="snížená",J329,0)</f>
        <v>0</v>
      </c>
      <c r="BG329" s="145">
        <f>IF(N329="zákl. přenesená",J329,0)</f>
        <v>0</v>
      </c>
      <c r="BH329" s="145">
        <f>IF(N329="sníž. přenesená",J329,0)</f>
        <v>0</v>
      </c>
      <c r="BI329" s="145">
        <f>IF(N329="nulová",J329,0)</f>
        <v>0</v>
      </c>
      <c r="BJ329" s="16" t="s">
        <v>88</v>
      </c>
      <c r="BK329" s="145">
        <f>ROUND(I329*H329,2)</f>
        <v>0</v>
      </c>
      <c r="BL329" s="16" t="s">
        <v>188</v>
      </c>
      <c r="BM329" s="144" t="s">
        <v>2270</v>
      </c>
    </row>
    <row r="330" spans="2:65" s="1" customFormat="1">
      <c r="B330" s="28"/>
      <c r="D330" s="150" t="s">
        <v>214</v>
      </c>
      <c r="F330" s="894" t="s">
        <v>1837</v>
      </c>
      <c r="L330" s="28"/>
      <c r="M330" s="152"/>
      <c r="T330" s="52"/>
      <c r="AT330" s="16" t="s">
        <v>214</v>
      </c>
      <c r="AU330" s="16" t="s">
        <v>88</v>
      </c>
    </row>
    <row r="331" spans="2:65" s="13" customFormat="1">
      <c r="B331" s="159"/>
      <c r="D331" s="154" t="s">
        <v>259</v>
      </c>
      <c r="E331" s="160" t="s">
        <v>1</v>
      </c>
      <c r="F331" s="161" t="s">
        <v>534</v>
      </c>
      <c r="H331" s="162">
        <v>14.7</v>
      </c>
      <c r="L331" s="159"/>
      <c r="M331" s="163"/>
      <c r="T331" s="164"/>
      <c r="AT331" s="160" t="s">
        <v>259</v>
      </c>
      <c r="AU331" s="160" t="s">
        <v>88</v>
      </c>
      <c r="AV331" s="13" t="s">
        <v>88</v>
      </c>
      <c r="AW331" s="13" t="s">
        <v>27</v>
      </c>
      <c r="AX331" s="13" t="s">
        <v>80</v>
      </c>
      <c r="AY331" s="160" t="s">
        <v>157</v>
      </c>
    </row>
    <row r="332" spans="2:65" s="1" customFormat="1" ht="23.5" customHeight="1">
      <c r="B332" s="132"/>
      <c r="C332" s="133" t="s">
        <v>904</v>
      </c>
      <c r="D332" s="133" t="s">
        <v>160</v>
      </c>
      <c r="E332" s="134" t="s">
        <v>1839</v>
      </c>
      <c r="F332" s="135" t="s">
        <v>1840</v>
      </c>
      <c r="G332" s="136" t="s">
        <v>306</v>
      </c>
      <c r="H332" s="137">
        <v>14.7</v>
      </c>
      <c r="I332" s="901"/>
      <c r="J332" s="138">
        <f>ROUND(I332*H332,2)</f>
        <v>0</v>
      </c>
      <c r="K332" s="139"/>
      <c r="L332" s="28"/>
      <c r="M332" s="140" t="s">
        <v>1</v>
      </c>
      <c r="N332" s="141" t="s">
        <v>38</v>
      </c>
      <c r="O332" s="142">
        <v>0.184</v>
      </c>
      <c r="P332" s="142">
        <f>O332*H332</f>
        <v>2.7047999999999996</v>
      </c>
      <c r="Q332" s="142">
        <v>1.3999999999999999E-4</v>
      </c>
      <c r="R332" s="142">
        <f>Q332*H332</f>
        <v>2.0579999999999999E-3</v>
      </c>
      <c r="S332" s="142">
        <v>0</v>
      </c>
      <c r="T332" s="143">
        <f>S332*H332</f>
        <v>0</v>
      </c>
      <c r="AR332" s="144" t="s">
        <v>188</v>
      </c>
      <c r="AT332" s="144" t="s">
        <v>160</v>
      </c>
      <c r="AU332" s="144" t="s">
        <v>88</v>
      </c>
      <c r="AY332" s="16" t="s">
        <v>157</v>
      </c>
      <c r="BE332" s="145">
        <f>IF(N332="základní",J332,0)</f>
        <v>0</v>
      </c>
      <c r="BF332" s="145">
        <f>IF(N332="snížená",J332,0)</f>
        <v>0</v>
      </c>
      <c r="BG332" s="145">
        <f>IF(N332="zákl. přenesená",J332,0)</f>
        <v>0</v>
      </c>
      <c r="BH332" s="145">
        <f>IF(N332="sníž. přenesená",J332,0)</f>
        <v>0</v>
      </c>
      <c r="BI332" s="145">
        <f>IF(N332="nulová",J332,0)</f>
        <v>0</v>
      </c>
      <c r="BJ332" s="16" t="s">
        <v>88</v>
      </c>
      <c r="BK332" s="145">
        <f>ROUND(I332*H332,2)</f>
        <v>0</v>
      </c>
      <c r="BL332" s="16" t="s">
        <v>188</v>
      </c>
      <c r="BM332" s="144" t="s">
        <v>2271</v>
      </c>
    </row>
    <row r="333" spans="2:65" s="1" customFormat="1">
      <c r="B333" s="28"/>
      <c r="D333" s="150" t="s">
        <v>214</v>
      </c>
      <c r="F333" s="894" t="s">
        <v>1842</v>
      </c>
      <c r="L333" s="28"/>
      <c r="M333" s="152"/>
      <c r="T333" s="52"/>
      <c r="AT333" s="16" t="s">
        <v>214</v>
      </c>
      <c r="AU333" s="16" t="s">
        <v>88</v>
      </c>
    </row>
    <row r="334" spans="2:65" s="13" customFormat="1">
      <c r="B334" s="159"/>
      <c r="D334" s="154" t="s">
        <v>259</v>
      </c>
      <c r="E334" s="160" t="s">
        <v>1</v>
      </c>
      <c r="F334" s="161" t="s">
        <v>2272</v>
      </c>
      <c r="H334" s="162">
        <v>14.7</v>
      </c>
      <c r="L334" s="159"/>
      <c r="M334" s="163"/>
      <c r="T334" s="164"/>
      <c r="AT334" s="160" t="s">
        <v>259</v>
      </c>
      <c r="AU334" s="160" t="s">
        <v>88</v>
      </c>
      <c r="AV334" s="13" t="s">
        <v>88</v>
      </c>
      <c r="AW334" s="13" t="s">
        <v>27</v>
      </c>
      <c r="AX334" s="13" t="s">
        <v>72</v>
      </c>
      <c r="AY334" s="160" t="s">
        <v>157</v>
      </c>
    </row>
    <row r="335" spans="2:65" s="14" customFormat="1">
      <c r="B335" s="165"/>
      <c r="D335" s="154" t="s">
        <v>259</v>
      </c>
      <c r="E335" s="166" t="s">
        <v>534</v>
      </c>
      <c r="F335" s="167" t="s">
        <v>265</v>
      </c>
      <c r="H335" s="168">
        <v>14.7</v>
      </c>
      <c r="L335" s="165"/>
      <c r="M335" s="169"/>
      <c r="T335" s="170"/>
      <c r="AT335" s="166" t="s">
        <v>259</v>
      </c>
      <c r="AU335" s="166" t="s">
        <v>88</v>
      </c>
      <c r="AV335" s="14" t="s">
        <v>164</v>
      </c>
      <c r="AW335" s="14" t="s">
        <v>27</v>
      </c>
      <c r="AX335" s="14" t="s">
        <v>80</v>
      </c>
      <c r="AY335" s="166" t="s">
        <v>157</v>
      </c>
    </row>
    <row r="336" spans="2:65" s="1" customFormat="1" ht="23.5" customHeight="1">
      <c r="B336" s="132"/>
      <c r="C336" s="133" t="s">
        <v>911</v>
      </c>
      <c r="D336" s="133" t="s">
        <v>160</v>
      </c>
      <c r="E336" s="134" t="s">
        <v>1849</v>
      </c>
      <c r="F336" s="135" t="s">
        <v>1850</v>
      </c>
      <c r="G336" s="136" t="s">
        <v>306</v>
      </c>
      <c r="H336" s="137">
        <v>14.7</v>
      </c>
      <c r="I336" s="901"/>
      <c r="J336" s="138">
        <f>ROUND(I336*H336,2)</f>
        <v>0</v>
      </c>
      <c r="K336" s="139"/>
      <c r="L336" s="28"/>
      <c r="M336" s="140" t="s">
        <v>1</v>
      </c>
      <c r="N336" s="141" t="s">
        <v>38</v>
      </c>
      <c r="O336" s="142">
        <v>0.17199999999999999</v>
      </c>
      <c r="P336" s="142">
        <f>O336*H336</f>
        <v>2.5283999999999995</v>
      </c>
      <c r="Q336" s="142">
        <v>1.2E-4</v>
      </c>
      <c r="R336" s="142">
        <f>Q336*H336</f>
        <v>1.7639999999999999E-3</v>
      </c>
      <c r="S336" s="142">
        <v>0</v>
      </c>
      <c r="T336" s="143">
        <f>S336*H336</f>
        <v>0</v>
      </c>
      <c r="AR336" s="144" t="s">
        <v>188</v>
      </c>
      <c r="AT336" s="144" t="s">
        <v>160</v>
      </c>
      <c r="AU336" s="144" t="s">
        <v>88</v>
      </c>
      <c r="AY336" s="16" t="s">
        <v>157</v>
      </c>
      <c r="BE336" s="145">
        <f>IF(N336="základní",J336,0)</f>
        <v>0</v>
      </c>
      <c r="BF336" s="145">
        <f>IF(N336="snížená",J336,0)</f>
        <v>0</v>
      </c>
      <c r="BG336" s="145">
        <f>IF(N336="zákl. přenesená",J336,0)</f>
        <v>0</v>
      </c>
      <c r="BH336" s="145">
        <f>IF(N336="sníž. přenesená",J336,0)</f>
        <v>0</v>
      </c>
      <c r="BI336" s="145">
        <f>IF(N336="nulová",J336,0)</f>
        <v>0</v>
      </c>
      <c r="BJ336" s="16" t="s">
        <v>88</v>
      </c>
      <c r="BK336" s="145">
        <f>ROUND(I336*H336,2)</f>
        <v>0</v>
      </c>
      <c r="BL336" s="16" t="s">
        <v>188</v>
      </c>
      <c r="BM336" s="144" t="s">
        <v>2273</v>
      </c>
    </row>
    <row r="337" spans="2:65" s="1" customFormat="1">
      <c r="B337" s="28"/>
      <c r="D337" s="150" t="s">
        <v>214</v>
      </c>
      <c r="F337" s="894" t="s">
        <v>1852</v>
      </c>
      <c r="L337" s="28"/>
      <c r="M337" s="152"/>
      <c r="T337" s="52"/>
      <c r="AT337" s="16" t="s">
        <v>214</v>
      </c>
      <c r="AU337" s="16" t="s">
        <v>88</v>
      </c>
    </row>
    <row r="338" spans="2:65" s="13" customFormat="1">
      <c r="B338" s="159"/>
      <c r="D338" s="154" t="s">
        <v>259</v>
      </c>
      <c r="E338" s="160" t="s">
        <v>1</v>
      </c>
      <c r="F338" s="161" t="s">
        <v>534</v>
      </c>
      <c r="H338" s="162">
        <v>14.7</v>
      </c>
      <c r="L338" s="159"/>
      <c r="M338" s="163"/>
      <c r="T338" s="164"/>
      <c r="AT338" s="160" t="s">
        <v>259</v>
      </c>
      <c r="AU338" s="160" t="s">
        <v>88</v>
      </c>
      <c r="AV338" s="13" t="s">
        <v>88</v>
      </c>
      <c r="AW338" s="13" t="s">
        <v>27</v>
      </c>
      <c r="AX338" s="13" t="s">
        <v>80</v>
      </c>
      <c r="AY338" s="160" t="s">
        <v>157</v>
      </c>
    </row>
    <row r="339" spans="2:65" s="11" customFormat="1" ht="22.9" customHeight="1">
      <c r="B339" s="121"/>
      <c r="D339" s="122" t="s">
        <v>71</v>
      </c>
      <c r="E339" s="130" t="s">
        <v>1853</v>
      </c>
      <c r="F339" s="130" t="s">
        <v>1854</v>
      </c>
      <c r="J339" s="131">
        <f>BK339</f>
        <v>0</v>
      </c>
      <c r="L339" s="121"/>
      <c r="M339" s="125"/>
      <c r="P339" s="126">
        <f>SUM(P340:P362)</f>
        <v>94.984370000000013</v>
      </c>
      <c r="R339" s="126">
        <f>SUM(R340:R362)</f>
        <v>0.3678844</v>
      </c>
      <c r="T339" s="127">
        <f>SUM(T340:T362)</f>
        <v>0</v>
      </c>
      <c r="AR339" s="122" t="s">
        <v>88</v>
      </c>
      <c r="AT339" s="128" t="s">
        <v>71</v>
      </c>
      <c r="AU339" s="128" t="s">
        <v>80</v>
      </c>
      <c r="AY339" s="122" t="s">
        <v>157</v>
      </c>
      <c r="BK339" s="129">
        <f>SUM(BK340:BK362)</f>
        <v>0</v>
      </c>
    </row>
    <row r="340" spans="2:65" s="1" customFormat="1" ht="23.5" customHeight="1">
      <c r="B340" s="132"/>
      <c r="C340" s="133" t="s">
        <v>916</v>
      </c>
      <c r="D340" s="133" t="s">
        <v>160</v>
      </c>
      <c r="E340" s="134" t="s">
        <v>1856</v>
      </c>
      <c r="F340" s="135" t="s">
        <v>1857</v>
      </c>
      <c r="G340" s="136" t="s">
        <v>306</v>
      </c>
      <c r="H340" s="137">
        <v>720.07</v>
      </c>
      <c r="I340" s="901"/>
      <c r="J340" s="138">
        <f>ROUND(I340*H340,2)</f>
        <v>0</v>
      </c>
      <c r="K340" s="139"/>
      <c r="L340" s="28"/>
      <c r="M340" s="140" t="s">
        <v>1</v>
      </c>
      <c r="N340" s="141" t="s">
        <v>38</v>
      </c>
      <c r="O340" s="142">
        <v>3.3000000000000002E-2</v>
      </c>
      <c r="P340" s="142">
        <f>O340*H340</f>
        <v>23.762310000000003</v>
      </c>
      <c r="Q340" s="142">
        <v>2.0000000000000001E-4</v>
      </c>
      <c r="R340" s="142">
        <f>Q340*H340</f>
        <v>0.144014</v>
      </c>
      <c r="S340" s="142">
        <v>0</v>
      </c>
      <c r="T340" s="143">
        <f>S340*H340</f>
        <v>0</v>
      </c>
      <c r="AR340" s="144" t="s">
        <v>188</v>
      </c>
      <c r="AT340" s="144" t="s">
        <v>160</v>
      </c>
      <c r="AU340" s="144" t="s">
        <v>88</v>
      </c>
      <c r="AY340" s="16" t="s">
        <v>157</v>
      </c>
      <c r="BE340" s="145">
        <f>IF(N340="základní",J340,0)</f>
        <v>0</v>
      </c>
      <c r="BF340" s="145">
        <f>IF(N340="snížená",J340,0)</f>
        <v>0</v>
      </c>
      <c r="BG340" s="145">
        <f>IF(N340="zákl. přenesená",J340,0)</f>
        <v>0</v>
      </c>
      <c r="BH340" s="145">
        <f>IF(N340="sníž. přenesená",J340,0)</f>
        <v>0</v>
      </c>
      <c r="BI340" s="145">
        <f>IF(N340="nulová",J340,0)</f>
        <v>0</v>
      </c>
      <c r="BJ340" s="16" t="s">
        <v>88</v>
      </c>
      <c r="BK340" s="145">
        <f>ROUND(I340*H340,2)</f>
        <v>0</v>
      </c>
      <c r="BL340" s="16" t="s">
        <v>188</v>
      </c>
      <c r="BM340" s="144" t="s">
        <v>2274</v>
      </c>
    </row>
    <row r="341" spans="2:65" s="1" customFormat="1">
      <c r="B341" s="28"/>
      <c r="D341" s="150" t="s">
        <v>214</v>
      </c>
      <c r="F341" s="894" t="s">
        <v>1859</v>
      </c>
      <c r="L341" s="28"/>
      <c r="M341" s="152"/>
      <c r="T341" s="52"/>
      <c r="AT341" s="16" t="s">
        <v>214</v>
      </c>
      <c r="AU341" s="16" t="s">
        <v>88</v>
      </c>
    </row>
    <row r="342" spans="2:65" s="13" customFormat="1">
      <c r="B342" s="159"/>
      <c r="D342" s="154" t="s">
        <v>259</v>
      </c>
      <c r="E342" s="160" t="s">
        <v>1</v>
      </c>
      <c r="F342" s="161" t="s">
        <v>2275</v>
      </c>
      <c r="H342" s="162">
        <v>720.07</v>
      </c>
      <c r="L342" s="159"/>
      <c r="M342" s="163"/>
      <c r="T342" s="164"/>
      <c r="AT342" s="160" t="s">
        <v>259</v>
      </c>
      <c r="AU342" s="160" t="s">
        <v>88</v>
      </c>
      <c r="AV342" s="13" t="s">
        <v>88</v>
      </c>
      <c r="AW342" s="13" t="s">
        <v>27</v>
      </c>
      <c r="AX342" s="13" t="s">
        <v>80</v>
      </c>
      <c r="AY342" s="160" t="s">
        <v>157</v>
      </c>
    </row>
    <row r="343" spans="2:65" s="1" customFormat="1" ht="31.9" customHeight="1">
      <c r="B343" s="132"/>
      <c r="C343" s="133" t="s">
        <v>922</v>
      </c>
      <c r="D343" s="133" t="s">
        <v>160</v>
      </c>
      <c r="E343" s="134" t="s">
        <v>2276</v>
      </c>
      <c r="F343" s="135" t="s">
        <v>2277</v>
      </c>
      <c r="G343" s="136" t="s">
        <v>306</v>
      </c>
      <c r="H343" s="137">
        <v>109.2</v>
      </c>
      <c r="I343" s="901"/>
      <c r="J343" s="138">
        <f>ROUND(I343*H343,2)</f>
        <v>0</v>
      </c>
      <c r="K343" s="139"/>
      <c r="L343" s="28"/>
      <c r="M343" s="140" t="s">
        <v>1</v>
      </c>
      <c r="N343" s="141" t="s">
        <v>38</v>
      </c>
      <c r="O343" s="142">
        <v>0.104</v>
      </c>
      <c r="P343" s="142">
        <f>O343*H343</f>
        <v>11.3568</v>
      </c>
      <c r="Q343" s="142">
        <v>2.5999999999999998E-4</v>
      </c>
      <c r="R343" s="142">
        <f>Q343*H343</f>
        <v>2.8391999999999997E-2</v>
      </c>
      <c r="S343" s="142">
        <v>0</v>
      </c>
      <c r="T343" s="143">
        <f>S343*H343</f>
        <v>0</v>
      </c>
      <c r="AR343" s="144" t="s">
        <v>188</v>
      </c>
      <c r="AT343" s="144" t="s">
        <v>160</v>
      </c>
      <c r="AU343" s="144" t="s">
        <v>88</v>
      </c>
      <c r="AY343" s="16" t="s">
        <v>157</v>
      </c>
      <c r="BE343" s="145">
        <f>IF(N343="základní",J343,0)</f>
        <v>0</v>
      </c>
      <c r="BF343" s="145">
        <f>IF(N343="snížená",J343,0)</f>
        <v>0</v>
      </c>
      <c r="BG343" s="145">
        <f>IF(N343="zákl. přenesená",J343,0)</f>
        <v>0</v>
      </c>
      <c r="BH343" s="145">
        <f>IF(N343="sníž. přenesená",J343,0)</f>
        <v>0</v>
      </c>
      <c r="BI343" s="145">
        <f>IF(N343="nulová",J343,0)</f>
        <v>0</v>
      </c>
      <c r="BJ343" s="16" t="s">
        <v>88</v>
      </c>
      <c r="BK343" s="145">
        <f>ROUND(I343*H343,2)</f>
        <v>0</v>
      </c>
      <c r="BL343" s="16" t="s">
        <v>188</v>
      </c>
      <c r="BM343" s="144" t="s">
        <v>2278</v>
      </c>
    </row>
    <row r="344" spans="2:65" s="1" customFormat="1">
      <c r="B344" s="28"/>
      <c r="D344" s="150" t="s">
        <v>214</v>
      </c>
      <c r="F344" s="894" t="s">
        <v>2279</v>
      </c>
      <c r="L344" s="28"/>
      <c r="M344" s="152"/>
      <c r="T344" s="52"/>
      <c r="AT344" s="16" t="s">
        <v>214</v>
      </c>
      <c r="AU344" s="16" t="s">
        <v>88</v>
      </c>
    </row>
    <row r="345" spans="2:65" s="13" customFormat="1">
      <c r="B345" s="159"/>
      <c r="D345" s="154" t="s">
        <v>259</v>
      </c>
      <c r="E345" s="160" t="s">
        <v>1</v>
      </c>
      <c r="F345" s="161" t="s">
        <v>2280</v>
      </c>
      <c r="H345" s="162">
        <v>119.4</v>
      </c>
      <c r="L345" s="159"/>
      <c r="M345" s="163"/>
      <c r="T345" s="164"/>
      <c r="AT345" s="160" t="s">
        <v>259</v>
      </c>
      <c r="AU345" s="160" t="s">
        <v>88</v>
      </c>
      <c r="AV345" s="13" t="s">
        <v>88</v>
      </c>
      <c r="AW345" s="13" t="s">
        <v>27</v>
      </c>
      <c r="AX345" s="13" t="s">
        <v>72</v>
      </c>
      <c r="AY345" s="160" t="s">
        <v>157</v>
      </c>
    </row>
    <row r="346" spans="2:65" s="13" customFormat="1">
      <c r="B346" s="159"/>
      <c r="D346" s="154" t="s">
        <v>259</v>
      </c>
      <c r="E346" s="160" t="s">
        <v>1</v>
      </c>
      <c r="F346" s="161" t="s">
        <v>2281</v>
      </c>
      <c r="H346" s="162">
        <v>-10.199999999999999</v>
      </c>
      <c r="L346" s="159"/>
      <c r="M346" s="163"/>
      <c r="T346" s="164"/>
      <c r="AT346" s="160" t="s">
        <v>259</v>
      </c>
      <c r="AU346" s="160" t="s">
        <v>88</v>
      </c>
      <c r="AV346" s="13" t="s">
        <v>88</v>
      </c>
      <c r="AW346" s="13" t="s">
        <v>27</v>
      </c>
      <c r="AX346" s="13" t="s">
        <v>72</v>
      </c>
      <c r="AY346" s="160" t="s">
        <v>157</v>
      </c>
    </row>
    <row r="347" spans="2:65" s="14" customFormat="1">
      <c r="B347" s="165"/>
      <c r="D347" s="154" t="s">
        <v>259</v>
      </c>
      <c r="E347" s="166" t="s">
        <v>2017</v>
      </c>
      <c r="F347" s="167" t="s">
        <v>265</v>
      </c>
      <c r="H347" s="168">
        <v>109.2</v>
      </c>
      <c r="L347" s="165"/>
      <c r="M347" s="169"/>
      <c r="T347" s="170"/>
      <c r="AT347" s="166" t="s">
        <v>259</v>
      </c>
      <c r="AU347" s="166" t="s">
        <v>88</v>
      </c>
      <c r="AV347" s="14" t="s">
        <v>164</v>
      </c>
      <c r="AW347" s="14" t="s">
        <v>27</v>
      </c>
      <c r="AX347" s="14" t="s">
        <v>80</v>
      </c>
      <c r="AY347" s="166" t="s">
        <v>157</v>
      </c>
    </row>
    <row r="348" spans="2:65" s="1" customFormat="1" ht="31.9" customHeight="1">
      <c r="B348" s="132"/>
      <c r="C348" s="133" t="s">
        <v>927</v>
      </c>
      <c r="D348" s="133" t="s">
        <v>160</v>
      </c>
      <c r="E348" s="134" t="s">
        <v>2282</v>
      </c>
      <c r="F348" s="135" t="s">
        <v>2283</v>
      </c>
      <c r="G348" s="136" t="s">
        <v>306</v>
      </c>
      <c r="H348" s="137">
        <v>610.87</v>
      </c>
      <c r="I348" s="901"/>
      <c r="J348" s="138">
        <f>ROUND(I348*H348,2)</f>
        <v>0</v>
      </c>
      <c r="K348" s="139"/>
      <c r="L348" s="28"/>
      <c r="M348" s="140" t="s">
        <v>1</v>
      </c>
      <c r="N348" s="141" t="s">
        <v>38</v>
      </c>
      <c r="O348" s="142">
        <v>9.8000000000000004E-2</v>
      </c>
      <c r="P348" s="142">
        <f>O348*H348</f>
        <v>59.865259999999999</v>
      </c>
      <c r="Q348" s="142">
        <v>3.2000000000000003E-4</v>
      </c>
      <c r="R348" s="142">
        <f>Q348*H348</f>
        <v>0.19547840000000002</v>
      </c>
      <c r="S348" s="142">
        <v>0</v>
      </c>
      <c r="T348" s="143">
        <f>S348*H348</f>
        <v>0</v>
      </c>
      <c r="AR348" s="144" t="s">
        <v>188</v>
      </c>
      <c r="AT348" s="144" t="s">
        <v>160</v>
      </c>
      <c r="AU348" s="144" t="s">
        <v>88</v>
      </c>
      <c r="AY348" s="16" t="s">
        <v>157</v>
      </c>
      <c r="BE348" s="145">
        <f>IF(N348="základní",J348,0)</f>
        <v>0</v>
      </c>
      <c r="BF348" s="145">
        <f>IF(N348="snížená",J348,0)</f>
        <v>0</v>
      </c>
      <c r="BG348" s="145">
        <f>IF(N348="zákl. přenesená",J348,0)</f>
        <v>0</v>
      </c>
      <c r="BH348" s="145">
        <f>IF(N348="sníž. přenesená",J348,0)</f>
        <v>0</v>
      </c>
      <c r="BI348" s="145">
        <f>IF(N348="nulová",J348,0)</f>
        <v>0</v>
      </c>
      <c r="BJ348" s="16" t="s">
        <v>88</v>
      </c>
      <c r="BK348" s="145">
        <f>ROUND(I348*H348,2)</f>
        <v>0</v>
      </c>
      <c r="BL348" s="16" t="s">
        <v>188</v>
      </c>
      <c r="BM348" s="144" t="s">
        <v>2284</v>
      </c>
    </row>
    <row r="349" spans="2:65" s="1" customFormat="1">
      <c r="B349" s="28"/>
      <c r="D349" s="150" t="s">
        <v>214</v>
      </c>
      <c r="F349" s="894" t="s">
        <v>2285</v>
      </c>
      <c r="L349" s="28"/>
      <c r="M349" s="152"/>
      <c r="T349" s="52"/>
      <c r="AT349" s="16" t="s">
        <v>214</v>
      </c>
      <c r="AU349" s="16" t="s">
        <v>88</v>
      </c>
    </row>
    <row r="350" spans="2:65" s="13" customFormat="1">
      <c r="B350" s="159"/>
      <c r="D350" s="154" t="s">
        <v>259</v>
      </c>
      <c r="E350" s="160" t="s">
        <v>1</v>
      </c>
      <c r="F350" s="161" t="s">
        <v>2286</v>
      </c>
      <c r="H350" s="162">
        <v>191.04</v>
      </c>
      <c r="L350" s="159"/>
      <c r="M350" s="163"/>
      <c r="T350" s="164"/>
      <c r="AT350" s="160" t="s">
        <v>259</v>
      </c>
      <c r="AU350" s="160" t="s">
        <v>88</v>
      </c>
      <c r="AV350" s="13" t="s">
        <v>88</v>
      </c>
      <c r="AW350" s="13" t="s">
        <v>27</v>
      </c>
      <c r="AX350" s="13" t="s">
        <v>72</v>
      </c>
      <c r="AY350" s="160" t="s">
        <v>157</v>
      </c>
    </row>
    <row r="351" spans="2:65" s="13" customFormat="1">
      <c r="B351" s="159"/>
      <c r="D351" s="154" t="s">
        <v>259</v>
      </c>
      <c r="E351" s="160" t="s">
        <v>1</v>
      </c>
      <c r="F351" s="161" t="s">
        <v>2281</v>
      </c>
      <c r="H351" s="162">
        <v>-10.199999999999999</v>
      </c>
      <c r="L351" s="159"/>
      <c r="M351" s="163"/>
      <c r="T351" s="164"/>
      <c r="AT351" s="160" t="s">
        <v>259</v>
      </c>
      <c r="AU351" s="160" t="s">
        <v>88</v>
      </c>
      <c r="AV351" s="13" t="s">
        <v>88</v>
      </c>
      <c r="AW351" s="13" t="s">
        <v>27</v>
      </c>
      <c r="AX351" s="13" t="s">
        <v>72</v>
      </c>
      <c r="AY351" s="160" t="s">
        <v>157</v>
      </c>
    </row>
    <row r="352" spans="2:65" s="13" customFormat="1">
      <c r="B352" s="159"/>
      <c r="D352" s="154" t="s">
        <v>259</v>
      </c>
      <c r="E352" s="160" t="s">
        <v>1</v>
      </c>
      <c r="F352" s="161" t="s">
        <v>2287</v>
      </c>
      <c r="H352" s="162">
        <v>51.74</v>
      </c>
      <c r="L352" s="159"/>
      <c r="M352" s="163"/>
      <c r="T352" s="164"/>
      <c r="AT352" s="160" t="s">
        <v>259</v>
      </c>
      <c r="AU352" s="160" t="s">
        <v>88</v>
      </c>
      <c r="AV352" s="13" t="s">
        <v>88</v>
      </c>
      <c r="AW352" s="13" t="s">
        <v>27</v>
      </c>
      <c r="AX352" s="13" t="s">
        <v>72</v>
      </c>
      <c r="AY352" s="160" t="s">
        <v>157</v>
      </c>
    </row>
    <row r="353" spans="2:51" s="13" customFormat="1">
      <c r="B353" s="159"/>
      <c r="D353" s="154" t="s">
        <v>259</v>
      </c>
      <c r="E353" s="160" t="s">
        <v>1</v>
      </c>
      <c r="F353" s="161" t="s">
        <v>2288</v>
      </c>
      <c r="H353" s="162">
        <v>-14.7</v>
      </c>
      <c r="L353" s="159"/>
      <c r="M353" s="163"/>
      <c r="T353" s="164"/>
      <c r="AT353" s="160" t="s">
        <v>259</v>
      </c>
      <c r="AU353" s="160" t="s">
        <v>88</v>
      </c>
      <c r="AV353" s="13" t="s">
        <v>88</v>
      </c>
      <c r="AW353" s="13" t="s">
        <v>27</v>
      </c>
      <c r="AX353" s="13" t="s">
        <v>72</v>
      </c>
      <c r="AY353" s="160" t="s">
        <v>157</v>
      </c>
    </row>
    <row r="354" spans="2:51" s="13" customFormat="1">
      <c r="B354" s="159"/>
      <c r="D354" s="154" t="s">
        <v>259</v>
      </c>
      <c r="E354" s="160" t="s">
        <v>1</v>
      </c>
      <c r="F354" s="161" t="s">
        <v>2289</v>
      </c>
      <c r="H354" s="162">
        <v>-7.37</v>
      </c>
      <c r="L354" s="159"/>
      <c r="M354" s="163"/>
      <c r="T354" s="164"/>
      <c r="AT354" s="160" t="s">
        <v>259</v>
      </c>
      <c r="AU354" s="160" t="s">
        <v>88</v>
      </c>
      <c r="AV354" s="13" t="s">
        <v>88</v>
      </c>
      <c r="AW354" s="13" t="s">
        <v>27</v>
      </c>
      <c r="AX354" s="13" t="s">
        <v>72</v>
      </c>
      <c r="AY354" s="160" t="s">
        <v>157</v>
      </c>
    </row>
    <row r="355" spans="2:51" s="13" customFormat="1">
      <c r="B355" s="159"/>
      <c r="D355" s="154" t="s">
        <v>259</v>
      </c>
      <c r="E355" s="160" t="s">
        <v>1</v>
      </c>
      <c r="F355" s="161" t="s">
        <v>2290</v>
      </c>
      <c r="H355" s="162">
        <v>12</v>
      </c>
      <c r="L355" s="159"/>
      <c r="M355" s="163"/>
      <c r="T355" s="164"/>
      <c r="AT355" s="160" t="s">
        <v>259</v>
      </c>
      <c r="AU355" s="160" t="s">
        <v>88</v>
      </c>
      <c r="AV355" s="13" t="s">
        <v>88</v>
      </c>
      <c r="AW355" s="13" t="s">
        <v>27</v>
      </c>
      <c r="AX355" s="13" t="s">
        <v>72</v>
      </c>
      <c r="AY355" s="160" t="s">
        <v>157</v>
      </c>
    </row>
    <row r="356" spans="2:51" s="13" customFormat="1">
      <c r="B356" s="159"/>
      <c r="D356" s="154" t="s">
        <v>259</v>
      </c>
      <c r="E356" s="160" t="s">
        <v>1</v>
      </c>
      <c r="F356" s="161" t="s">
        <v>2127</v>
      </c>
      <c r="H356" s="162">
        <v>153.6</v>
      </c>
      <c r="L356" s="159"/>
      <c r="M356" s="163"/>
      <c r="T356" s="164"/>
      <c r="AT356" s="160" t="s">
        <v>259</v>
      </c>
      <c r="AU356" s="160" t="s">
        <v>88</v>
      </c>
      <c r="AV356" s="13" t="s">
        <v>88</v>
      </c>
      <c r="AW356" s="13" t="s">
        <v>27</v>
      </c>
      <c r="AX356" s="13" t="s">
        <v>72</v>
      </c>
      <c r="AY356" s="160" t="s">
        <v>157</v>
      </c>
    </row>
    <row r="357" spans="2:51" s="13" customFormat="1">
      <c r="B357" s="159"/>
      <c r="D357" s="154" t="s">
        <v>259</v>
      </c>
      <c r="E357" s="160" t="s">
        <v>1</v>
      </c>
      <c r="F357" s="161" t="s">
        <v>2291</v>
      </c>
      <c r="H357" s="162">
        <v>84.36</v>
      </c>
      <c r="L357" s="159"/>
      <c r="M357" s="163"/>
      <c r="T357" s="164"/>
      <c r="AT357" s="160" t="s">
        <v>259</v>
      </c>
      <c r="AU357" s="160" t="s">
        <v>88</v>
      </c>
      <c r="AV357" s="13" t="s">
        <v>88</v>
      </c>
      <c r="AW357" s="13" t="s">
        <v>27</v>
      </c>
      <c r="AX357" s="13" t="s">
        <v>72</v>
      </c>
      <c r="AY357" s="160" t="s">
        <v>157</v>
      </c>
    </row>
    <row r="358" spans="2:51" s="13" customFormat="1">
      <c r="B358" s="159"/>
      <c r="D358" s="154" t="s">
        <v>259</v>
      </c>
      <c r="E358" s="160" t="s">
        <v>1</v>
      </c>
      <c r="F358" s="161" t="s">
        <v>2292</v>
      </c>
      <c r="H358" s="162">
        <v>163.59200000000001</v>
      </c>
      <c r="L358" s="159"/>
      <c r="M358" s="163"/>
      <c r="T358" s="164"/>
      <c r="AT358" s="160" t="s">
        <v>259</v>
      </c>
      <c r="AU358" s="160" t="s">
        <v>88</v>
      </c>
      <c r="AV358" s="13" t="s">
        <v>88</v>
      </c>
      <c r="AW358" s="13" t="s">
        <v>27</v>
      </c>
      <c r="AX358" s="13" t="s">
        <v>72</v>
      </c>
      <c r="AY358" s="160" t="s">
        <v>157</v>
      </c>
    </row>
    <row r="359" spans="2:51" s="13" customFormat="1">
      <c r="B359" s="159"/>
      <c r="D359" s="154" t="s">
        <v>259</v>
      </c>
      <c r="E359" s="160" t="s">
        <v>1</v>
      </c>
      <c r="F359" s="161" t="s">
        <v>2293</v>
      </c>
      <c r="H359" s="162">
        <v>4.758</v>
      </c>
      <c r="L359" s="159"/>
      <c r="M359" s="163"/>
      <c r="T359" s="164"/>
      <c r="AT359" s="160" t="s">
        <v>259</v>
      </c>
      <c r="AU359" s="160" t="s">
        <v>88</v>
      </c>
      <c r="AV359" s="13" t="s">
        <v>88</v>
      </c>
      <c r="AW359" s="13" t="s">
        <v>27</v>
      </c>
      <c r="AX359" s="13" t="s">
        <v>72</v>
      </c>
      <c r="AY359" s="160" t="s">
        <v>157</v>
      </c>
    </row>
    <row r="360" spans="2:51" s="13" customFormat="1">
      <c r="B360" s="159"/>
      <c r="D360" s="154" t="s">
        <v>259</v>
      </c>
      <c r="E360" s="160" t="s">
        <v>1</v>
      </c>
      <c r="F360" s="161" t="s">
        <v>1964</v>
      </c>
      <c r="H360" s="162">
        <v>-10.8</v>
      </c>
      <c r="L360" s="159"/>
      <c r="M360" s="163"/>
      <c r="T360" s="164"/>
      <c r="AT360" s="160" t="s">
        <v>259</v>
      </c>
      <c r="AU360" s="160" t="s">
        <v>88</v>
      </c>
      <c r="AV360" s="13" t="s">
        <v>88</v>
      </c>
      <c r="AW360" s="13" t="s">
        <v>27</v>
      </c>
      <c r="AX360" s="13" t="s">
        <v>72</v>
      </c>
      <c r="AY360" s="160" t="s">
        <v>157</v>
      </c>
    </row>
    <row r="361" spans="2:51" s="13" customFormat="1">
      <c r="B361" s="159"/>
      <c r="D361" s="154" t="s">
        <v>259</v>
      </c>
      <c r="E361" s="160" t="s">
        <v>1</v>
      </c>
      <c r="F361" s="161" t="s">
        <v>2294</v>
      </c>
      <c r="H361" s="162">
        <v>-7.15</v>
      </c>
      <c r="L361" s="159"/>
      <c r="M361" s="163"/>
      <c r="T361" s="164"/>
      <c r="AT361" s="160" t="s">
        <v>259</v>
      </c>
      <c r="AU361" s="160" t="s">
        <v>88</v>
      </c>
      <c r="AV361" s="13" t="s">
        <v>88</v>
      </c>
      <c r="AW361" s="13" t="s">
        <v>27</v>
      </c>
      <c r="AX361" s="13" t="s">
        <v>72</v>
      </c>
      <c r="AY361" s="160" t="s">
        <v>157</v>
      </c>
    </row>
    <row r="362" spans="2:51" s="14" customFormat="1">
      <c r="B362" s="165"/>
      <c r="D362" s="154" t="s">
        <v>259</v>
      </c>
      <c r="E362" s="166" t="s">
        <v>557</v>
      </c>
      <c r="F362" s="167" t="s">
        <v>265</v>
      </c>
      <c r="H362" s="168">
        <v>610.87</v>
      </c>
      <c r="L362" s="165"/>
      <c r="M362" s="174"/>
      <c r="N362" s="175"/>
      <c r="O362" s="175"/>
      <c r="P362" s="175"/>
      <c r="Q362" s="175"/>
      <c r="R362" s="175"/>
      <c r="S362" s="175"/>
      <c r="T362" s="176"/>
      <c r="AT362" s="166" t="s">
        <v>259</v>
      </c>
      <c r="AU362" s="166" t="s">
        <v>88</v>
      </c>
      <c r="AV362" s="14" t="s">
        <v>164</v>
      </c>
      <c r="AW362" s="14" t="s">
        <v>27</v>
      </c>
      <c r="AX362" s="14" t="s">
        <v>80</v>
      </c>
      <c r="AY362" s="166" t="s">
        <v>157</v>
      </c>
    </row>
    <row r="363" spans="2:51" s="1" customFormat="1" ht="7" customHeight="1">
      <c r="B363" s="40"/>
      <c r="C363" s="41"/>
      <c r="D363" s="41"/>
      <c r="E363" s="41"/>
      <c r="F363" s="41"/>
      <c r="G363" s="41"/>
      <c r="H363" s="41"/>
      <c r="I363" s="41"/>
      <c r="J363" s="41"/>
      <c r="K363" s="41"/>
      <c r="L363" s="28"/>
    </row>
  </sheetData>
  <autoFilter ref="C132:K362" xr:uid="{00000000-0009-0000-0000-000008000000}"/>
  <mergeCells count="11">
    <mergeCell ref="E125:H125"/>
    <mergeCell ref="E7:H7"/>
    <mergeCell ref="E9:H9"/>
    <mergeCell ref="E11:H11"/>
    <mergeCell ref="E29:H29"/>
    <mergeCell ref="E85:H85"/>
    <mergeCell ref="L2:V2"/>
    <mergeCell ref="E87:H87"/>
    <mergeCell ref="E89:H89"/>
    <mergeCell ref="E121:H121"/>
    <mergeCell ref="E123:H123"/>
  </mergeCells>
  <hyperlinks>
    <hyperlink ref="F137" r:id="rId1" xr:uid="{00000000-0004-0000-0800-000000000000}"/>
    <hyperlink ref="F140" r:id="rId2" xr:uid="{00000000-0004-0000-0800-000001000000}"/>
    <hyperlink ref="F146" r:id="rId3" xr:uid="{00000000-0004-0000-0800-000002000000}"/>
    <hyperlink ref="F152" r:id="rId4" xr:uid="{00000000-0004-0000-0800-000003000000}"/>
    <hyperlink ref="F156" r:id="rId5" xr:uid="{00000000-0004-0000-0800-000004000000}"/>
    <hyperlink ref="F158" r:id="rId6" xr:uid="{00000000-0004-0000-0800-000005000000}"/>
    <hyperlink ref="F161" r:id="rId7" xr:uid="{00000000-0004-0000-0800-000006000000}"/>
    <hyperlink ref="F171" r:id="rId8" xr:uid="{00000000-0004-0000-0800-000007000000}"/>
    <hyperlink ref="F173" r:id="rId9" xr:uid="{00000000-0004-0000-0800-000008000000}"/>
    <hyperlink ref="F176" r:id="rId10" xr:uid="{00000000-0004-0000-0800-000009000000}"/>
    <hyperlink ref="F179" r:id="rId11" xr:uid="{00000000-0004-0000-0800-00000A000000}"/>
    <hyperlink ref="F186" r:id="rId12" xr:uid="{00000000-0004-0000-0800-00000B000000}"/>
    <hyperlink ref="F189" r:id="rId13" xr:uid="{00000000-0004-0000-0800-00000C000000}"/>
    <hyperlink ref="F193" r:id="rId14" xr:uid="{00000000-0004-0000-0800-00000D000000}"/>
    <hyperlink ref="F200" r:id="rId15" xr:uid="{00000000-0004-0000-0800-00000E000000}"/>
    <hyperlink ref="F204" r:id="rId16" xr:uid="{00000000-0004-0000-0800-00000F000000}"/>
    <hyperlink ref="F208" r:id="rId17" xr:uid="{00000000-0004-0000-0800-000010000000}"/>
    <hyperlink ref="F212" r:id="rId18" xr:uid="{00000000-0004-0000-0800-000011000000}"/>
    <hyperlink ref="F215" r:id="rId19" xr:uid="{00000000-0004-0000-0800-000012000000}"/>
    <hyperlink ref="F217" r:id="rId20" xr:uid="{00000000-0004-0000-0800-000013000000}"/>
    <hyperlink ref="F220" r:id="rId21" xr:uid="{00000000-0004-0000-0800-000014000000}"/>
    <hyperlink ref="F223" r:id="rId22" xr:uid="{00000000-0004-0000-0800-000015000000}"/>
    <hyperlink ref="F226" r:id="rId23" xr:uid="{00000000-0004-0000-0800-000016000000}"/>
    <hyperlink ref="F232" r:id="rId24" xr:uid="{00000000-0004-0000-0800-000017000000}"/>
    <hyperlink ref="F239" r:id="rId25" xr:uid="{00000000-0004-0000-0800-000018000000}"/>
    <hyperlink ref="F242" r:id="rId26" xr:uid="{00000000-0004-0000-0800-000019000000}"/>
    <hyperlink ref="F249" r:id="rId27" xr:uid="{00000000-0004-0000-0800-00001A000000}"/>
    <hyperlink ref="F252" r:id="rId28" xr:uid="{00000000-0004-0000-0800-00001B000000}"/>
    <hyperlink ref="F255" r:id="rId29" xr:uid="{00000000-0004-0000-0800-00001C000000}"/>
    <hyperlink ref="F258" r:id="rId30" xr:uid="{00000000-0004-0000-0800-00001D000000}"/>
    <hyperlink ref="F261" r:id="rId31" xr:uid="{00000000-0004-0000-0800-00001E000000}"/>
    <hyperlink ref="F264" r:id="rId32" xr:uid="{00000000-0004-0000-0800-00001F000000}"/>
    <hyperlink ref="F267" r:id="rId33" xr:uid="{00000000-0004-0000-0800-000020000000}"/>
    <hyperlink ref="F280" r:id="rId34" xr:uid="{00000000-0004-0000-0800-000021000000}"/>
    <hyperlink ref="F294" r:id="rId35" xr:uid="{00000000-0004-0000-0800-000022000000}"/>
    <hyperlink ref="F299" r:id="rId36" xr:uid="{00000000-0004-0000-0800-000023000000}"/>
    <hyperlink ref="F302" r:id="rId37" xr:uid="{00000000-0004-0000-0800-000024000000}"/>
    <hyperlink ref="F305" r:id="rId38" xr:uid="{00000000-0004-0000-0800-000025000000}"/>
    <hyperlink ref="F308" r:id="rId39" xr:uid="{00000000-0004-0000-0800-000026000000}"/>
    <hyperlink ref="F311" r:id="rId40" xr:uid="{00000000-0004-0000-0800-000027000000}"/>
    <hyperlink ref="F316" r:id="rId41" xr:uid="{00000000-0004-0000-0800-000028000000}"/>
    <hyperlink ref="F324" r:id="rId42" xr:uid="{00000000-0004-0000-0800-000029000000}"/>
    <hyperlink ref="F327" r:id="rId43" xr:uid="{00000000-0004-0000-0800-00002A000000}"/>
    <hyperlink ref="F330" r:id="rId44" xr:uid="{00000000-0004-0000-0800-00002B000000}"/>
    <hyperlink ref="F333" r:id="rId45" xr:uid="{00000000-0004-0000-0800-00002C000000}"/>
    <hyperlink ref="F337" r:id="rId46" xr:uid="{00000000-0004-0000-0800-00002D000000}"/>
    <hyperlink ref="F341" r:id="rId47" xr:uid="{00000000-0004-0000-0800-00002E000000}"/>
    <hyperlink ref="F344" r:id="rId48" xr:uid="{00000000-0004-0000-0800-00002F000000}"/>
    <hyperlink ref="F349" r:id="rId49" xr:uid="{00000000-0004-0000-0800-00003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DCB46-AFD5-494C-AF81-35C3E7DEBD0C}">
  <sheetPr codeName="List4">
    <pageSetUpPr fitToPage="1"/>
  </sheetPr>
  <dimension ref="B2:BM328"/>
  <sheetViews>
    <sheetView showGridLines="0" workbookViewId="0">
      <selection activeCell="L96" sqref="L96"/>
    </sheetView>
  </sheetViews>
  <sheetFormatPr defaultRowHeight="10"/>
  <cols>
    <col min="1" max="1" width="8.33203125" customWidth="1"/>
    <col min="2" max="2" width="1.109375" customWidth="1"/>
    <col min="3" max="3" width="4.109375" customWidth="1"/>
    <col min="4" max="4" width="4.33203125" customWidth="1"/>
    <col min="5" max="5" width="17.109375" customWidth="1"/>
    <col min="6" max="6" width="50.77734375" customWidth="1"/>
    <col min="7" max="7" width="7.44140625" customWidth="1"/>
    <col min="8" max="8" width="14" customWidth="1"/>
    <col min="9" max="9" width="15.77734375" customWidth="1"/>
    <col min="10" max="11" width="22.33203125" customWidth="1"/>
    <col min="12" max="12" width="9.33203125" customWidth="1"/>
    <col min="13" max="13" width="10.77734375" hidden="1" customWidth="1"/>
    <col min="14" max="14" width="9.33203125" hidden="1" customWidth="1"/>
    <col min="15" max="20" width="14.109375" hidden="1" customWidth="1"/>
    <col min="21" max="21" width="16.33203125"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 min="257" max="257" width="8.33203125" customWidth="1"/>
    <col min="258" max="258" width="1.109375" customWidth="1"/>
    <col min="259" max="259" width="4.109375" customWidth="1"/>
    <col min="260" max="260" width="4.33203125" customWidth="1"/>
    <col min="261" max="261" width="17.109375" customWidth="1"/>
    <col min="262" max="262" width="50.77734375" customWidth="1"/>
    <col min="263" max="263" width="7.44140625" customWidth="1"/>
    <col min="264" max="264" width="14" customWidth="1"/>
    <col min="265" max="265" width="15.77734375" customWidth="1"/>
    <col min="266" max="267" width="22.33203125" customWidth="1"/>
    <col min="269" max="277" width="0" hidden="1" customWidth="1"/>
    <col min="278" max="278" width="12.33203125" customWidth="1"/>
    <col min="279" max="279" width="16.33203125" customWidth="1"/>
    <col min="280" max="280" width="12.33203125" customWidth="1"/>
    <col min="281" max="281" width="15" customWidth="1"/>
    <col min="282" max="282" width="11" customWidth="1"/>
    <col min="283" max="283" width="15" customWidth="1"/>
    <col min="284" max="284" width="16.33203125" customWidth="1"/>
    <col min="285" max="285" width="11" customWidth="1"/>
    <col min="286" max="286" width="15" customWidth="1"/>
    <col min="287" max="287" width="16.33203125" customWidth="1"/>
    <col min="300" max="321" width="0" hidden="1" customWidth="1"/>
    <col min="513" max="513" width="8.33203125" customWidth="1"/>
    <col min="514" max="514" width="1.109375" customWidth="1"/>
    <col min="515" max="515" width="4.109375" customWidth="1"/>
    <col min="516" max="516" width="4.33203125" customWidth="1"/>
    <col min="517" max="517" width="17.109375" customWidth="1"/>
    <col min="518" max="518" width="50.77734375" customWidth="1"/>
    <col min="519" max="519" width="7.44140625" customWidth="1"/>
    <col min="520" max="520" width="14" customWidth="1"/>
    <col min="521" max="521" width="15.77734375" customWidth="1"/>
    <col min="522" max="523" width="22.33203125" customWidth="1"/>
    <col min="525" max="533" width="0" hidden="1" customWidth="1"/>
    <col min="534" max="534" width="12.33203125" customWidth="1"/>
    <col min="535" max="535" width="16.33203125" customWidth="1"/>
    <col min="536" max="536" width="12.33203125" customWidth="1"/>
    <col min="537" max="537" width="15" customWidth="1"/>
    <col min="538" max="538" width="11" customWidth="1"/>
    <col min="539" max="539" width="15" customWidth="1"/>
    <col min="540" max="540" width="16.33203125" customWidth="1"/>
    <col min="541" max="541" width="11" customWidth="1"/>
    <col min="542" max="542" width="15" customWidth="1"/>
    <col min="543" max="543" width="16.33203125" customWidth="1"/>
    <col min="556" max="577" width="0" hidden="1" customWidth="1"/>
    <col min="769" max="769" width="8.33203125" customWidth="1"/>
    <col min="770" max="770" width="1.109375" customWidth="1"/>
    <col min="771" max="771" width="4.109375" customWidth="1"/>
    <col min="772" max="772" width="4.33203125" customWidth="1"/>
    <col min="773" max="773" width="17.109375" customWidth="1"/>
    <col min="774" max="774" width="50.77734375" customWidth="1"/>
    <col min="775" max="775" width="7.44140625" customWidth="1"/>
    <col min="776" max="776" width="14" customWidth="1"/>
    <col min="777" max="777" width="15.77734375" customWidth="1"/>
    <col min="778" max="779" width="22.33203125" customWidth="1"/>
    <col min="781" max="789" width="0" hidden="1" customWidth="1"/>
    <col min="790" max="790" width="12.33203125" customWidth="1"/>
    <col min="791" max="791" width="16.33203125" customWidth="1"/>
    <col min="792" max="792" width="12.33203125" customWidth="1"/>
    <col min="793" max="793" width="15" customWidth="1"/>
    <col min="794" max="794" width="11" customWidth="1"/>
    <col min="795" max="795" width="15" customWidth="1"/>
    <col min="796" max="796" width="16.33203125" customWidth="1"/>
    <col min="797" max="797" width="11" customWidth="1"/>
    <col min="798" max="798" width="15" customWidth="1"/>
    <col min="799" max="799" width="16.33203125" customWidth="1"/>
    <col min="812" max="833" width="0" hidden="1" customWidth="1"/>
    <col min="1025" max="1025" width="8.33203125" customWidth="1"/>
    <col min="1026" max="1026" width="1.109375" customWidth="1"/>
    <col min="1027" max="1027" width="4.109375" customWidth="1"/>
    <col min="1028" max="1028" width="4.33203125" customWidth="1"/>
    <col min="1029" max="1029" width="17.109375" customWidth="1"/>
    <col min="1030" max="1030" width="50.77734375" customWidth="1"/>
    <col min="1031" max="1031" width="7.44140625" customWidth="1"/>
    <col min="1032" max="1032" width="14" customWidth="1"/>
    <col min="1033" max="1033" width="15.77734375" customWidth="1"/>
    <col min="1034" max="1035" width="22.33203125" customWidth="1"/>
    <col min="1037" max="1045" width="0" hidden="1" customWidth="1"/>
    <col min="1046" max="1046" width="12.33203125" customWidth="1"/>
    <col min="1047" max="1047" width="16.33203125" customWidth="1"/>
    <col min="1048" max="1048" width="12.33203125" customWidth="1"/>
    <col min="1049" max="1049" width="15" customWidth="1"/>
    <col min="1050" max="1050" width="11" customWidth="1"/>
    <col min="1051" max="1051" width="15" customWidth="1"/>
    <col min="1052" max="1052" width="16.33203125" customWidth="1"/>
    <col min="1053" max="1053" width="11" customWidth="1"/>
    <col min="1054" max="1054" width="15" customWidth="1"/>
    <col min="1055" max="1055" width="16.33203125" customWidth="1"/>
    <col min="1068" max="1089" width="0" hidden="1" customWidth="1"/>
    <col min="1281" max="1281" width="8.33203125" customWidth="1"/>
    <col min="1282" max="1282" width="1.109375" customWidth="1"/>
    <col min="1283" max="1283" width="4.109375" customWidth="1"/>
    <col min="1284" max="1284" width="4.33203125" customWidth="1"/>
    <col min="1285" max="1285" width="17.109375" customWidth="1"/>
    <col min="1286" max="1286" width="50.77734375" customWidth="1"/>
    <col min="1287" max="1287" width="7.44140625" customWidth="1"/>
    <col min="1288" max="1288" width="14" customWidth="1"/>
    <col min="1289" max="1289" width="15.77734375" customWidth="1"/>
    <col min="1290" max="1291" width="22.33203125" customWidth="1"/>
    <col min="1293" max="1301" width="0" hidden="1" customWidth="1"/>
    <col min="1302" max="1302" width="12.33203125" customWidth="1"/>
    <col min="1303" max="1303" width="16.33203125" customWidth="1"/>
    <col min="1304" max="1304" width="12.33203125" customWidth="1"/>
    <col min="1305" max="1305" width="15" customWidth="1"/>
    <col min="1306" max="1306" width="11" customWidth="1"/>
    <col min="1307" max="1307" width="15" customWidth="1"/>
    <col min="1308" max="1308" width="16.33203125" customWidth="1"/>
    <col min="1309" max="1309" width="11" customWidth="1"/>
    <col min="1310" max="1310" width="15" customWidth="1"/>
    <col min="1311" max="1311" width="16.33203125" customWidth="1"/>
    <col min="1324" max="1345" width="0" hidden="1" customWidth="1"/>
    <col min="1537" max="1537" width="8.33203125" customWidth="1"/>
    <col min="1538" max="1538" width="1.109375" customWidth="1"/>
    <col min="1539" max="1539" width="4.109375" customWidth="1"/>
    <col min="1540" max="1540" width="4.33203125" customWidth="1"/>
    <col min="1541" max="1541" width="17.109375" customWidth="1"/>
    <col min="1542" max="1542" width="50.77734375" customWidth="1"/>
    <col min="1543" max="1543" width="7.44140625" customWidth="1"/>
    <col min="1544" max="1544" width="14" customWidth="1"/>
    <col min="1545" max="1545" width="15.77734375" customWidth="1"/>
    <col min="1546" max="1547" width="22.33203125" customWidth="1"/>
    <col min="1549" max="1557" width="0" hidden="1" customWidth="1"/>
    <col min="1558" max="1558" width="12.33203125" customWidth="1"/>
    <col min="1559" max="1559" width="16.33203125" customWidth="1"/>
    <col min="1560" max="1560" width="12.33203125" customWidth="1"/>
    <col min="1561" max="1561" width="15" customWidth="1"/>
    <col min="1562" max="1562" width="11" customWidth="1"/>
    <col min="1563" max="1563" width="15" customWidth="1"/>
    <col min="1564" max="1564" width="16.33203125" customWidth="1"/>
    <col min="1565" max="1565" width="11" customWidth="1"/>
    <col min="1566" max="1566" width="15" customWidth="1"/>
    <col min="1567" max="1567" width="16.33203125" customWidth="1"/>
    <col min="1580" max="1601" width="0" hidden="1" customWidth="1"/>
    <col min="1793" max="1793" width="8.33203125" customWidth="1"/>
    <col min="1794" max="1794" width="1.109375" customWidth="1"/>
    <col min="1795" max="1795" width="4.109375" customWidth="1"/>
    <col min="1796" max="1796" width="4.33203125" customWidth="1"/>
    <col min="1797" max="1797" width="17.109375" customWidth="1"/>
    <col min="1798" max="1798" width="50.77734375" customWidth="1"/>
    <col min="1799" max="1799" width="7.44140625" customWidth="1"/>
    <col min="1800" max="1800" width="14" customWidth="1"/>
    <col min="1801" max="1801" width="15.77734375" customWidth="1"/>
    <col min="1802" max="1803" width="22.33203125" customWidth="1"/>
    <col min="1805" max="1813" width="0" hidden="1" customWidth="1"/>
    <col min="1814" max="1814" width="12.33203125" customWidth="1"/>
    <col min="1815" max="1815" width="16.33203125" customWidth="1"/>
    <col min="1816" max="1816" width="12.33203125" customWidth="1"/>
    <col min="1817" max="1817" width="15" customWidth="1"/>
    <col min="1818" max="1818" width="11" customWidth="1"/>
    <col min="1819" max="1819" width="15" customWidth="1"/>
    <col min="1820" max="1820" width="16.33203125" customWidth="1"/>
    <col min="1821" max="1821" width="11" customWidth="1"/>
    <col min="1822" max="1822" width="15" customWidth="1"/>
    <col min="1823" max="1823" width="16.33203125" customWidth="1"/>
    <col min="1836" max="1857" width="0" hidden="1" customWidth="1"/>
    <col min="2049" max="2049" width="8.33203125" customWidth="1"/>
    <col min="2050" max="2050" width="1.109375" customWidth="1"/>
    <col min="2051" max="2051" width="4.109375" customWidth="1"/>
    <col min="2052" max="2052" width="4.33203125" customWidth="1"/>
    <col min="2053" max="2053" width="17.109375" customWidth="1"/>
    <col min="2054" max="2054" width="50.77734375" customWidth="1"/>
    <col min="2055" max="2055" width="7.44140625" customWidth="1"/>
    <col min="2056" max="2056" width="14" customWidth="1"/>
    <col min="2057" max="2057" width="15.77734375" customWidth="1"/>
    <col min="2058" max="2059" width="22.33203125" customWidth="1"/>
    <col min="2061" max="2069" width="0" hidden="1" customWidth="1"/>
    <col min="2070" max="2070" width="12.33203125" customWidth="1"/>
    <col min="2071" max="2071" width="16.33203125" customWidth="1"/>
    <col min="2072" max="2072" width="12.33203125" customWidth="1"/>
    <col min="2073" max="2073" width="15" customWidth="1"/>
    <col min="2074" max="2074" width="11" customWidth="1"/>
    <col min="2075" max="2075" width="15" customWidth="1"/>
    <col min="2076" max="2076" width="16.33203125" customWidth="1"/>
    <col min="2077" max="2077" width="11" customWidth="1"/>
    <col min="2078" max="2078" width="15" customWidth="1"/>
    <col min="2079" max="2079" width="16.33203125" customWidth="1"/>
    <col min="2092" max="2113" width="0" hidden="1" customWidth="1"/>
    <col min="2305" max="2305" width="8.33203125" customWidth="1"/>
    <col min="2306" max="2306" width="1.109375" customWidth="1"/>
    <col min="2307" max="2307" width="4.109375" customWidth="1"/>
    <col min="2308" max="2308" width="4.33203125" customWidth="1"/>
    <col min="2309" max="2309" width="17.109375" customWidth="1"/>
    <col min="2310" max="2310" width="50.77734375" customWidth="1"/>
    <col min="2311" max="2311" width="7.44140625" customWidth="1"/>
    <col min="2312" max="2312" width="14" customWidth="1"/>
    <col min="2313" max="2313" width="15.77734375" customWidth="1"/>
    <col min="2314" max="2315" width="22.33203125" customWidth="1"/>
    <col min="2317" max="2325" width="0" hidden="1" customWidth="1"/>
    <col min="2326" max="2326" width="12.33203125" customWidth="1"/>
    <col min="2327" max="2327" width="16.33203125" customWidth="1"/>
    <col min="2328" max="2328" width="12.33203125" customWidth="1"/>
    <col min="2329" max="2329" width="15" customWidth="1"/>
    <col min="2330" max="2330" width="11" customWidth="1"/>
    <col min="2331" max="2331" width="15" customWidth="1"/>
    <col min="2332" max="2332" width="16.33203125" customWidth="1"/>
    <col min="2333" max="2333" width="11" customWidth="1"/>
    <col min="2334" max="2334" width="15" customWidth="1"/>
    <col min="2335" max="2335" width="16.33203125" customWidth="1"/>
    <col min="2348" max="2369" width="0" hidden="1" customWidth="1"/>
    <col min="2561" max="2561" width="8.33203125" customWidth="1"/>
    <col min="2562" max="2562" width="1.109375" customWidth="1"/>
    <col min="2563" max="2563" width="4.109375" customWidth="1"/>
    <col min="2564" max="2564" width="4.33203125" customWidth="1"/>
    <col min="2565" max="2565" width="17.109375" customWidth="1"/>
    <col min="2566" max="2566" width="50.77734375" customWidth="1"/>
    <col min="2567" max="2567" width="7.44140625" customWidth="1"/>
    <col min="2568" max="2568" width="14" customWidth="1"/>
    <col min="2569" max="2569" width="15.77734375" customWidth="1"/>
    <col min="2570" max="2571" width="22.33203125" customWidth="1"/>
    <col min="2573" max="2581" width="0" hidden="1" customWidth="1"/>
    <col min="2582" max="2582" width="12.33203125" customWidth="1"/>
    <col min="2583" max="2583" width="16.33203125" customWidth="1"/>
    <col min="2584" max="2584" width="12.33203125" customWidth="1"/>
    <col min="2585" max="2585" width="15" customWidth="1"/>
    <col min="2586" max="2586" width="11" customWidth="1"/>
    <col min="2587" max="2587" width="15" customWidth="1"/>
    <col min="2588" max="2588" width="16.33203125" customWidth="1"/>
    <col min="2589" max="2589" width="11" customWidth="1"/>
    <col min="2590" max="2590" width="15" customWidth="1"/>
    <col min="2591" max="2591" width="16.33203125" customWidth="1"/>
    <col min="2604" max="2625" width="0" hidden="1" customWidth="1"/>
    <col min="2817" max="2817" width="8.33203125" customWidth="1"/>
    <col min="2818" max="2818" width="1.109375" customWidth="1"/>
    <col min="2819" max="2819" width="4.109375" customWidth="1"/>
    <col min="2820" max="2820" width="4.33203125" customWidth="1"/>
    <col min="2821" max="2821" width="17.109375" customWidth="1"/>
    <col min="2822" max="2822" width="50.77734375" customWidth="1"/>
    <col min="2823" max="2823" width="7.44140625" customWidth="1"/>
    <col min="2824" max="2824" width="14" customWidth="1"/>
    <col min="2825" max="2825" width="15.77734375" customWidth="1"/>
    <col min="2826" max="2827" width="22.33203125" customWidth="1"/>
    <col min="2829" max="2837" width="0" hidden="1" customWidth="1"/>
    <col min="2838" max="2838" width="12.33203125" customWidth="1"/>
    <col min="2839" max="2839" width="16.33203125" customWidth="1"/>
    <col min="2840" max="2840" width="12.33203125" customWidth="1"/>
    <col min="2841" max="2841" width="15" customWidth="1"/>
    <col min="2842" max="2842" width="11" customWidth="1"/>
    <col min="2843" max="2843" width="15" customWidth="1"/>
    <col min="2844" max="2844" width="16.33203125" customWidth="1"/>
    <col min="2845" max="2845" width="11" customWidth="1"/>
    <col min="2846" max="2846" width="15" customWidth="1"/>
    <col min="2847" max="2847" width="16.33203125" customWidth="1"/>
    <col min="2860" max="2881" width="0" hidden="1" customWidth="1"/>
    <col min="3073" max="3073" width="8.33203125" customWidth="1"/>
    <col min="3074" max="3074" width="1.109375" customWidth="1"/>
    <col min="3075" max="3075" width="4.109375" customWidth="1"/>
    <col min="3076" max="3076" width="4.33203125" customWidth="1"/>
    <col min="3077" max="3077" width="17.109375" customWidth="1"/>
    <col min="3078" max="3078" width="50.77734375" customWidth="1"/>
    <col min="3079" max="3079" width="7.44140625" customWidth="1"/>
    <col min="3080" max="3080" width="14" customWidth="1"/>
    <col min="3081" max="3081" width="15.77734375" customWidth="1"/>
    <col min="3082" max="3083" width="22.33203125" customWidth="1"/>
    <col min="3085" max="3093" width="0" hidden="1" customWidth="1"/>
    <col min="3094" max="3094" width="12.33203125" customWidth="1"/>
    <col min="3095" max="3095" width="16.33203125" customWidth="1"/>
    <col min="3096" max="3096" width="12.33203125" customWidth="1"/>
    <col min="3097" max="3097" width="15" customWidth="1"/>
    <col min="3098" max="3098" width="11" customWidth="1"/>
    <col min="3099" max="3099" width="15" customWidth="1"/>
    <col min="3100" max="3100" width="16.33203125" customWidth="1"/>
    <col min="3101" max="3101" width="11" customWidth="1"/>
    <col min="3102" max="3102" width="15" customWidth="1"/>
    <col min="3103" max="3103" width="16.33203125" customWidth="1"/>
    <col min="3116" max="3137" width="0" hidden="1" customWidth="1"/>
    <col min="3329" max="3329" width="8.33203125" customWidth="1"/>
    <col min="3330" max="3330" width="1.109375" customWidth="1"/>
    <col min="3331" max="3331" width="4.109375" customWidth="1"/>
    <col min="3332" max="3332" width="4.33203125" customWidth="1"/>
    <col min="3333" max="3333" width="17.109375" customWidth="1"/>
    <col min="3334" max="3334" width="50.77734375" customWidth="1"/>
    <col min="3335" max="3335" width="7.44140625" customWidth="1"/>
    <col min="3336" max="3336" width="14" customWidth="1"/>
    <col min="3337" max="3337" width="15.77734375" customWidth="1"/>
    <col min="3338" max="3339" width="22.33203125" customWidth="1"/>
    <col min="3341" max="3349" width="0" hidden="1" customWidth="1"/>
    <col min="3350" max="3350" width="12.33203125" customWidth="1"/>
    <col min="3351" max="3351" width="16.33203125" customWidth="1"/>
    <col min="3352" max="3352" width="12.33203125" customWidth="1"/>
    <col min="3353" max="3353" width="15" customWidth="1"/>
    <col min="3354" max="3354" width="11" customWidth="1"/>
    <col min="3355" max="3355" width="15" customWidth="1"/>
    <col min="3356" max="3356" width="16.33203125" customWidth="1"/>
    <col min="3357" max="3357" width="11" customWidth="1"/>
    <col min="3358" max="3358" width="15" customWidth="1"/>
    <col min="3359" max="3359" width="16.33203125" customWidth="1"/>
    <col min="3372" max="3393" width="0" hidden="1" customWidth="1"/>
    <col min="3585" max="3585" width="8.33203125" customWidth="1"/>
    <col min="3586" max="3586" width="1.109375" customWidth="1"/>
    <col min="3587" max="3587" width="4.109375" customWidth="1"/>
    <col min="3588" max="3588" width="4.33203125" customWidth="1"/>
    <col min="3589" max="3589" width="17.109375" customWidth="1"/>
    <col min="3590" max="3590" width="50.77734375" customWidth="1"/>
    <col min="3591" max="3591" width="7.44140625" customWidth="1"/>
    <col min="3592" max="3592" width="14" customWidth="1"/>
    <col min="3593" max="3593" width="15.77734375" customWidth="1"/>
    <col min="3594" max="3595" width="22.33203125" customWidth="1"/>
    <col min="3597" max="3605" width="0" hidden="1" customWidth="1"/>
    <col min="3606" max="3606" width="12.33203125" customWidth="1"/>
    <col min="3607" max="3607" width="16.33203125" customWidth="1"/>
    <col min="3608" max="3608" width="12.33203125" customWidth="1"/>
    <col min="3609" max="3609" width="15" customWidth="1"/>
    <col min="3610" max="3610" width="11" customWidth="1"/>
    <col min="3611" max="3611" width="15" customWidth="1"/>
    <col min="3612" max="3612" width="16.33203125" customWidth="1"/>
    <col min="3613" max="3613" width="11" customWidth="1"/>
    <col min="3614" max="3614" width="15" customWidth="1"/>
    <col min="3615" max="3615" width="16.33203125" customWidth="1"/>
    <col min="3628" max="3649" width="0" hidden="1" customWidth="1"/>
    <col min="3841" max="3841" width="8.33203125" customWidth="1"/>
    <col min="3842" max="3842" width="1.109375" customWidth="1"/>
    <col min="3843" max="3843" width="4.109375" customWidth="1"/>
    <col min="3844" max="3844" width="4.33203125" customWidth="1"/>
    <col min="3845" max="3845" width="17.109375" customWidth="1"/>
    <col min="3846" max="3846" width="50.77734375" customWidth="1"/>
    <col min="3847" max="3847" width="7.44140625" customWidth="1"/>
    <col min="3848" max="3848" width="14" customWidth="1"/>
    <col min="3849" max="3849" width="15.77734375" customWidth="1"/>
    <col min="3850" max="3851" width="22.33203125" customWidth="1"/>
    <col min="3853" max="3861" width="0" hidden="1" customWidth="1"/>
    <col min="3862" max="3862" width="12.33203125" customWidth="1"/>
    <col min="3863" max="3863" width="16.33203125" customWidth="1"/>
    <col min="3864" max="3864" width="12.33203125" customWidth="1"/>
    <col min="3865" max="3865" width="15" customWidth="1"/>
    <col min="3866" max="3866" width="11" customWidth="1"/>
    <col min="3867" max="3867" width="15" customWidth="1"/>
    <col min="3868" max="3868" width="16.33203125" customWidth="1"/>
    <col min="3869" max="3869" width="11" customWidth="1"/>
    <col min="3870" max="3870" width="15" customWidth="1"/>
    <col min="3871" max="3871" width="16.33203125" customWidth="1"/>
    <col min="3884" max="3905" width="0" hidden="1" customWidth="1"/>
    <col min="4097" max="4097" width="8.33203125" customWidth="1"/>
    <col min="4098" max="4098" width="1.109375" customWidth="1"/>
    <col min="4099" max="4099" width="4.109375" customWidth="1"/>
    <col min="4100" max="4100" width="4.33203125" customWidth="1"/>
    <col min="4101" max="4101" width="17.109375" customWidth="1"/>
    <col min="4102" max="4102" width="50.77734375" customWidth="1"/>
    <col min="4103" max="4103" width="7.44140625" customWidth="1"/>
    <col min="4104" max="4104" width="14" customWidth="1"/>
    <col min="4105" max="4105" width="15.77734375" customWidth="1"/>
    <col min="4106" max="4107" width="22.33203125" customWidth="1"/>
    <col min="4109" max="4117" width="0" hidden="1" customWidth="1"/>
    <col min="4118" max="4118" width="12.33203125" customWidth="1"/>
    <col min="4119" max="4119" width="16.33203125" customWidth="1"/>
    <col min="4120" max="4120" width="12.33203125" customWidth="1"/>
    <col min="4121" max="4121" width="15" customWidth="1"/>
    <col min="4122" max="4122" width="11" customWidth="1"/>
    <col min="4123" max="4123" width="15" customWidth="1"/>
    <col min="4124" max="4124" width="16.33203125" customWidth="1"/>
    <col min="4125" max="4125" width="11" customWidth="1"/>
    <col min="4126" max="4126" width="15" customWidth="1"/>
    <col min="4127" max="4127" width="16.33203125" customWidth="1"/>
    <col min="4140" max="4161" width="0" hidden="1" customWidth="1"/>
    <col min="4353" max="4353" width="8.33203125" customWidth="1"/>
    <col min="4354" max="4354" width="1.109375" customWidth="1"/>
    <col min="4355" max="4355" width="4.109375" customWidth="1"/>
    <col min="4356" max="4356" width="4.33203125" customWidth="1"/>
    <col min="4357" max="4357" width="17.109375" customWidth="1"/>
    <col min="4358" max="4358" width="50.77734375" customWidth="1"/>
    <col min="4359" max="4359" width="7.44140625" customWidth="1"/>
    <col min="4360" max="4360" width="14" customWidth="1"/>
    <col min="4361" max="4361" width="15.77734375" customWidth="1"/>
    <col min="4362" max="4363" width="22.33203125" customWidth="1"/>
    <col min="4365" max="4373" width="0" hidden="1" customWidth="1"/>
    <col min="4374" max="4374" width="12.33203125" customWidth="1"/>
    <col min="4375" max="4375" width="16.33203125" customWidth="1"/>
    <col min="4376" max="4376" width="12.33203125" customWidth="1"/>
    <col min="4377" max="4377" width="15" customWidth="1"/>
    <col min="4378" max="4378" width="11" customWidth="1"/>
    <col min="4379" max="4379" width="15" customWidth="1"/>
    <col min="4380" max="4380" width="16.33203125" customWidth="1"/>
    <col min="4381" max="4381" width="11" customWidth="1"/>
    <col min="4382" max="4382" width="15" customWidth="1"/>
    <col min="4383" max="4383" width="16.33203125" customWidth="1"/>
    <col min="4396" max="4417" width="0" hidden="1" customWidth="1"/>
    <col min="4609" max="4609" width="8.33203125" customWidth="1"/>
    <col min="4610" max="4610" width="1.109375" customWidth="1"/>
    <col min="4611" max="4611" width="4.109375" customWidth="1"/>
    <col min="4612" max="4612" width="4.33203125" customWidth="1"/>
    <col min="4613" max="4613" width="17.109375" customWidth="1"/>
    <col min="4614" max="4614" width="50.77734375" customWidth="1"/>
    <col min="4615" max="4615" width="7.44140625" customWidth="1"/>
    <col min="4616" max="4616" width="14" customWidth="1"/>
    <col min="4617" max="4617" width="15.77734375" customWidth="1"/>
    <col min="4618" max="4619" width="22.33203125" customWidth="1"/>
    <col min="4621" max="4629" width="0" hidden="1" customWidth="1"/>
    <col min="4630" max="4630" width="12.33203125" customWidth="1"/>
    <col min="4631" max="4631" width="16.33203125" customWidth="1"/>
    <col min="4632" max="4632" width="12.33203125" customWidth="1"/>
    <col min="4633" max="4633" width="15" customWidth="1"/>
    <col min="4634" max="4634" width="11" customWidth="1"/>
    <col min="4635" max="4635" width="15" customWidth="1"/>
    <col min="4636" max="4636" width="16.33203125" customWidth="1"/>
    <col min="4637" max="4637" width="11" customWidth="1"/>
    <col min="4638" max="4638" width="15" customWidth="1"/>
    <col min="4639" max="4639" width="16.33203125" customWidth="1"/>
    <col min="4652" max="4673" width="0" hidden="1" customWidth="1"/>
    <col min="4865" max="4865" width="8.33203125" customWidth="1"/>
    <col min="4866" max="4866" width="1.109375" customWidth="1"/>
    <col min="4867" max="4867" width="4.109375" customWidth="1"/>
    <col min="4868" max="4868" width="4.33203125" customWidth="1"/>
    <col min="4869" max="4869" width="17.109375" customWidth="1"/>
    <col min="4870" max="4870" width="50.77734375" customWidth="1"/>
    <col min="4871" max="4871" width="7.44140625" customWidth="1"/>
    <col min="4872" max="4872" width="14" customWidth="1"/>
    <col min="4873" max="4873" width="15.77734375" customWidth="1"/>
    <col min="4874" max="4875" width="22.33203125" customWidth="1"/>
    <col min="4877" max="4885" width="0" hidden="1" customWidth="1"/>
    <col min="4886" max="4886" width="12.33203125" customWidth="1"/>
    <col min="4887" max="4887" width="16.33203125" customWidth="1"/>
    <col min="4888" max="4888" width="12.33203125" customWidth="1"/>
    <col min="4889" max="4889" width="15" customWidth="1"/>
    <col min="4890" max="4890" width="11" customWidth="1"/>
    <col min="4891" max="4891" width="15" customWidth="1"/>
    <col min="4892" max="4892" width="16.33203125" customWidth="1"/>
    <col min="4893" max="4893" width="11" customWidth="1"/>
    <col min="4894" max="4894" width="15" customWidth="1"/>
    <col min="4895" max="4895" width="16.33203125" customWidth="1"/>
    <col min="4908" max="4929" width="0" hidden="1" customWidth="1"/>
    <col min="5121" max="5121" width="8.33203125" customWidth="1"/>
    <col min="5122" max="5122" width="1.109375" customWidth="1"/>
    <col min="5123" max="5123" width="4.109375" customWidth="1"/>
    <col min="5124" max="5124" width="4.33203125" customWidth="1"/>
    <col min="5125" max="5125" width="17.109375" customWidth="1"/>
    <col min="5126" max="5126" width="50.77734375" customWidth="1"/>
    <col min="5127" max="5127" width="7.44140625" customWidth="1"/>
    <col min="5128" max="5128" width="14" customWidth="1"/>
    <col min="5129" max="5129" width="15.77734375" customWidth="1"/>
    <col min="5130" max="5131" width="22.33203125" customWidth="1"/>
    <col min="5133" max="5141" width="0" hidden="1" customWidth="1"/>
    <col min="5142" max="5142" width="12.33203125" customWidth="1"/>
    <col min="5143" max="5143" width="16.33203125" customWidth="1"/>
    <col min="5144" max="5144" width="12.33203125" customWidth="1"/>
    <col min="5145" max="5145" width="15" customWidth="1"/>
    <col min="5146" max="5146" width="11" customWidth="1"/>
    <col min="5147" max="5147" width="15" customWidth="1"/>
    <col min="5148" max="5148" width="16.33203125" customWidth="1"/>
    <col min="5149" max="5149" width="11" customWidth="1"/>
    <col min="5150" max="5150" width="15" customWidth="1"/>
    <col min="5151" max="5151" width="16.33203125" customWidth="1"/>
    <col min="5164" max="5185" width="0" hidden="1" customWidth="1"/>
    <col min="5377" max="5377" width="8.33203125" customWidth="1"/>
    <col min="5378" max="5378" width="1.109375" customWidth="1"/>
    <col min="5379" max="5379" width="4.109375" customWidth="1"/>
    <col min="5380" max="5380" width="4.33203125" customWidth="1"/>
    <col min="5381" max="5381" width="17.109375" customWidth="1"/>
    <col min="5382" max="5382" width="50.77734375" customWidth="1"/>
    <col min="5383" max="5383" width="7.44140625" customWidth="1"/>
    <col min="5384" max="5384" width="14" customWidth="1"/>
    <col min="5385" max="5385" width="15.77734375" customWidth="1"/>
    <col min="5386" max="5387" width="22.33203125" customWidth="1"/>
    <col min="5389" max="5397" width="0" hidden="1" customWidth="1"/>
    <col min="5398" max="5398" width="12.33203125" customWidth="1"/>
    <col min="5399" max="5399" width="16.33203125" customWidth="1"/>
    <col min="5400" max="5400" width="12.33203125" customWidth="1"/>
    <col min="5401" max="5401" width="15" customWidth="1"/>
    <col min="5402" max="5402" width="11" customWidth="1"/>
    <col min="5403" max="5403" width="15" customWidth="1"/>
    <col min="5404" max="5404" width="16.33203125" customWidth="1"/>
    <col min="5405" max="5405" width="11" customWidth="1"/>
    <col min="5406" max="5406" width="15" customWidth="1"/>
    <col min="5407" max="5407" width="16.33203125" customWidth="1"/>
    <col min="5420" max="5441" width="0" hidden="1" customWidth="1"/>
    <col min="5633" max="5633" width="8.33203125" customWidth="1"/>
    <col min="5634" max="5634" width="1.109375" customWidth="1"/>
    <col min="5635" max="5635" width="4.109375" customWidth="1"/>
    <col min="5636" max="5636" width="4.33203125" customWidth="1"/>
    <col min="5637" max="5637" width="17.109375" customWidth="1"/>
    <col min="5638" max="5638" width="50.77734375" customWidth="1"/>
    <col min="5639" max="5639" width="7.44140625" customWidth="1"/>
    <col min="5640" max="5640" width="14" customWidth="1"/>
    <col min="5641" max="5641" width="15.77734375" customWidth="1"/>
    <col min="5642" max="5643" width="22.33203125" customWidth="1"/>
    <col min="5645" max="5653" width="0" hidden="1" customWidth="1"/>
    <col min="5654" max="5654" width="12.33203125" customWidth="1"/>
    <col min="5655" max="5655" width="16.33203125" customWidth="1"/>
    <col min="5656" max="5656" width="12.33203125" customWidth="1"/>
    <col min="5657" max="5657" width="15" customWidth="1"/>
    <col min="5658" max="5658" width="11" customWidth="1"/>
    <col min="5659" max="5659" width="15" customWidth="1"/>
    <col min="5660" max="5660" width="16.33203125" customWidth="1"/>
    <col min="5661" max="5661" width="11" customWidth="1"/>
    <col min="5662" max="5662" width="15" customWidth="1"/>
    <col min="5663" max="5663" width="16.33203125" customWidth="1"/>
    <col min="5676" max="5697" width="0" hidden="1" customWidth="1"/>
    <col min="5889" max="5889" width="8.33203125" customWidth="1"/>
    <col min="5890" max="5890" width="1.109375" customWidth="1"/>
    <col min="5891" max="5891" width="4.109375" customWidth="1"/>
    <col min="5892" max="5892" width="4.33203125" customWidth="1"/>
    <col min="5893" max="5893" width="17.109375" customWidth="1"/>
    <col min="5894" max="5894" width="50.77734375" customWidth="1"/>
    <col min="5895" max="5895" width="7.44140625" customWidth="1"/>
    <col min="5896" max="5896" width="14" customWidth="1"/>
    <col min="5897" max="5897" width="15.77734375" customWidth="1"/>
    <col min="5898" max="5899" width="22.33203125" customWidth="1"/>
    <col min="5901" max="5909" width="0" hidden="1" customWidth="1"/>
    <col min="5910" max="5910" width="12.33203125" customWidth="1"/>
    <col min="5911" max="5911" width="16.33203125" customWidth="1"/>
    <col min="5912" max="5912" width="12.33203125" customWidth="1"/>
    <col min="5913" max="5913" width="15" customWidth="1"/>
    <col min="5914" max="5914" width="11" customWidth="1"/>
    <col min="5915" max="5915" width="15" customWidth="1"/>
    <col min="5916" max="5916" width="16.33203125" customWidth="1"/>
    <col min="5917" max="5917" width="11" customWidth="1"/>
    <col min="5918" max="5918" width="15" customWidth="1"/>
    <col min="5919" max="5919" width="16.33203125" customWidth="1"/>
    <col min="5932" max="5953" width="0" hidden="1" customWidth="1"/>
    <col min="6145" max="6145" width="8.33203125" customWidth="1"/>
    <col min="6146" max="6146" width="1.109375" customWidth="1"/>
    <col min="6147" max="6147" width="4.109375" customWidth="1"/>
    <col min="6148" max="6148" width="4.33203125" customWidth="1"/>
    <col min="6149" max="6149" width="17.109375" customWidth="1"/>
    <col min="6150" max="6150" width="50.77734375" customWidth="1"/>
    <col min="6151" max="6151" width="7.44140625" customWidth="1"/>
    <col min="6152" max="6152" width="14" customWidth="1"/>
    <col min="6153" max="6153" width="15.77734375" customWidth="1"/>
    <col min="6154" max="6155" width="22.33203125" customWidth="1"/>
    <col min="6157" max="6165" width="0" hidden="1" customWidth="1"/>
    <col min="6166" max="6166" width="12.33203125" customWidth="1"/>
    <col min="6167" max="6167" width="16.33203125" customWidth="1"/>
    <col min="6168" max="6168" width="12.33203125" customWidth="1"/>
    <col min="6169" max="6169" width="15" customWidth="1"/>
    <col min="6170" max="6170" width="11" customWidth="1"/>
    <col min="6171" max="6171" width="15" customWidth="1"/>
    <col min="6172" max="6172" width="16.33203125" customWidth="1"/>
    <col min="6173" max="6173" width="11" customWidth="1"/>
    <col min="6174" max="6174" width="15" customWidth="1"/>
    <col min="6175" max="6175" width="16.33203125" customWidth="1"/>
    <col min="6188" max="6209" width="0" hidden="1" customWidth="1"/>
    <col min="6401" max="6401" width="8.33203125" customWidth="1"/>
    <col min="6402" max="6402" width="1.109375" customWidth="1"/>
    <col min="6403" max="6403" width="4.109375" customWidth="1"/>
    <col min="6404" max="6404" width="4.33203125" customWidth="1"/>
    <col min="6405" max="6405" width="17.109375" customWidth="1"/>
    <col min="6406" max="6406" width="50.77734375" customWidth="1"/>
    <col min="6407" max="6407" width="7.44140625" customWidth="1"/>
    <col min="6408" max="6408" width="14" customWidth="1"/>
    <col min="6409" max="6409" width="15.77734375" customWidth="1"/>
    <col min="6410" max="6411" width="22.33203125" customWidth="1"/>
    <col min="6413" max="6421" width="0" hidden="1" customWidth="1"/>
    <col min="6422" max="6422" width="12.33203125" customWidth="1"/>
    <col min="6423" max="6423" width="16.33203125" customWidth="1"/>
    <col min="6424" max="6424" width="12.33203125" customWidth="1"/>
    <col min="6425" max="6425" width="15" customWidth="1"/>
    <col min="6426" max="6426" width="11" customWidth="1"/>
    <col min="6427" max="6427" width="15" customWidth="1"/>
    <col min="6428" max="6428" width="16.33203125" customWidth="1"/>
    <col min="6429" max="6429" width="11" customWidth="1"/>
    <col min="6430" max="6430" width="15" customWidth="1"/>
    <col min="6431" max="6431" width="16.33203125" customWidth="1"/>
    <col min="6444" max="6465" width="0" hidden="1" customWidth="1"/>
    <col min="6657" max="6657" width="8.33203125" customWidth="1"/>
    <col min="6658" max="6658" width="1.109375" customWidth="1"/>
    <col min="6659" max="6659" width="4.109375" customWidth="1"/>
    <col min="6660" max="6660" width="4.33203125" customWidth="1"/>
    <col min="6661" max="6661" width="17.109375" customWidth="1"/>
    <col min="6662" max="6662" width="50.77734375" customWidth="1"/>
    <col min="6663" max="6663" width="7.44140625" customWidth="1"/>
    <col min="6664" max="6664" width="14" customWidth="1"/>
    <col min="6665" max="6665" width="15.77734375" customWidth="1"/>
    <col min="6666" max="6667" width="22.33203125" customWidth="1"/>
    <col min="6669" max="6677" width="0" hidden="1" customWidth="1"/>
    <col min="6678" max="6678" width="12.33203125" customWidth="1"/>
    <col min="6679" max="6679" width="16.33203125" customWidth="1"/>
    <col min="6680" max="6680" width="12.33203125" customWidth="1"/>
    <col min="6681" max="6681" width="15" customWidth="1"/>
    <col min="6682" max="6682" width="11" customWidth="1"/>
    <col min="6683" max="6683" width="15" customWidth="1"/>
    <col min="6684" max="6684" width="16.33203125" customWidth="1"/>
    <col min="6685" max="6685" width="11" customWidth="1"/>
    <col min="6686" max="6686" width="15" customWidth="1"/>
    <col min="6687" max="6687" width="16.33203125" customWidth="1"/>
    <col min="6700" max="6721" width="0" hidden="1" customWidth="1"/>
    <col min="6913" max="6913" width="8.33203125" customWidth="1"/>
    <col min="6914" max="6914" width="1.109375" customWidth="1"/>
    <col min="6915" max="6915" width="4.109375" customWidth="1"/>
    <col min="6916" max="6916" width="4.33203125" customWidth="1"/>
    <col min="6917" max="6917" width="17.109375" customWidth="1"/>
    <col min="6918" max="6918" width="50.77734375" customWidth="1"/>
    <col min="6919" max="6919" width="7.44140625" customWidth="1"/>
    <col min="6920" max="6920" width="14" customWidth="1"/>
    <col min="6921" max="6921" width="15.77734375" customWidth="1"/>
    <col min="6922" max="6923" width="22.33203125" customWidth="1"/>
    <col min="6925" max="6933" width="0" hidden="1" customWidth="1"/>
    <col min="6934" max="6934" width="12.33203125" customWidth="1"/>
    <col min="6935" max="6935" width="16.33203125" customWidth="1"/>
    <col min="6936" max="6936" width="12.33203125" customWidth="1"/>
    <col min="6937" max="6937" width="15" customWidth="1"/>
    <col min="6938" max="6938" width="11" customWidth="1"/>
    <col min="6939" max="6939" width="15" customWidth="1"/>
    <col min="6940" max="6940" width="16.33203125" customWidth="1"/>
    <col min="6941" max="6941" width="11" customWidth="1"/>
    <col min="6942" max="6942" width="15" customWidth="1"/>
    <col min="6943" max="6943" width="16.33203125" customWidth="1"/>
    <col min="6956" max="6977" width="0" hidden="1" customWidth="1"/>
    <col min="7169" max="7169" width="8.33203125" customWidth="1"/>
    <col min="7170" max="7170" width="1.109375" customWidth="1"/>
    <col min="7171" max="7171" width="4.109375" customWidth="1"/>
    <col min="7172" max="7172" width="4.33203125" customWidth="1"/>
    <col min="7173" max="7173" width="17.109375" customWidth="1"/>
    <col min="7174" max="7174" width="50.77734375" customWidth="1"/>
    <col min="7175" max="7175" width="7.44140625" customWidth="1"/>
    <col min="7176" max="7176" width="14" customWidth="1"/>
    <col min="7177" max="7177" width="15.77734375" customWidth="1"/>
    <col min="7178" max="7179" width="22.33203125" customWidth="1"/>
    <col min="7181" max="7189" width="0" hidden="1" customWidth="1"/>
    <col min="7190" max="7190" width="12.33203125" customWidth="1"/>
    <col min="7191" max="7191" width="16.33203125" customWidth="1"/>
    <col min="7192" max="7192" width="12.33203125" customWidth="1"/>
    <col min="7193" max="7193" width="15" customWidth="1"/>
    <col min="7194" max="7194" width="11" customWidth="1"/>
    <col min="7195" max="7195" width="15" customWidth="1"/>
    <col min="7196" max="7196" width="16.33203125" customWidth="1"/>
    <col min="7197" max="7197" width="11" customWidth="1"/>
    <col min="7198" max="7198" width="15" customWidth="1"/>
    <col min="7199" max="7199" width="16.33203125" customWidth="1"/>
    <col min="7212" max="7233" width="0" hidden="1" customWidth="1"/>
    <col min="7425" max="7425" width="8.33203125" customWidth="1"/>
    <col min="7426" max="7426" width="1.109375" customWidth="1"/>
    <col min="7427" max="7427" width="4.109375" customWidth="1"/>
    <col min="7428" max="7428" width="4.33203125" customWidth="1"/>
    <col min="7429" max="7429" width="17.109375" customWidth="1"/>
    <col min="7430" max="7430" width="50.77734375" customWidth="1"/>
    <col min="7431" max="7431" width="7.44140625" customWidth="1"/>
    <col min="7432" max="7432" width="14" customWidth="1"/>
    <col min="7433" max="7433" width="15.77734375" customWidth="1"/>
    <col min="7434" max="7435" width="22.33203125" customWidth="1"/>
    <col min="7437" max="7445" width="0" hidden="1" customWidth="1"/>
    <col min="7446" max="7446" width="12.33203125" customWidth="1"/>
    <col min="7447" max="7447" width="16.33203125" customWidth="1"/>
    <col min="7448" max="7448" width="12.33203125" customWidth="1"/>
    <col min="7449" max="7449" width="15" customWidth="1"/>
    <col min="7450" max="7450" width="11" customWidth="1"/>
    <col min="7451" max="7451" width="15" customWidth="1"/>
    <col min="7452" max="7452" width="16.33203125" customWidth="1"/>
    <col min="7453" max="7453" width="11" customWidth="1"/>
    <col min="7454" max="7454" width="15" customWidth="1"/>
    <col min="7455" max="7455" width="16.33203125" customWidth="1"/>
    <col min="7468" max="7489" width="0" hidden="1" customWidth="1"/>
    <col min="7681" max="7681" width="8.33203125" customWidth="1"/>
    <col min="7682" max="7682" width="1.109375" customWidth="1"/>
    <col min="7683" max="7683" width="4.109375" customWidth="1"/>
    <col min="7684" max="7684" width="4.33203125" customWidth="1"/>
    <col min="7685" max="7685" width="17.109375" customWidth="1"/>
    <col min="7686" max="7686" width="50.77734375" customWidth="1"/>
    <col min="7687" max="7687" width="7.44140625" customWidth="1"/>
    <col min="7688" max="7688" width="14" customWidth="1"/>
    <col min="7689" max="7689" width="15.77734375" customWidth="1"/>
    <col min="7690" max="7691" width="22.33203125" customWidth="1"/>
    <col min="7693" max="7701" width="0" hidden="1" customWidth="1"/>
    <col min="7702" max="7702" width="12.33203125" customWidth="1"/>
    <col min="7703" max="7703" width="16.33203125" customWidth="1"/>
    <col min="7704" max="7704" width="12.33203125" customWidth="1"/>
    <col min="7705" max="7705" width="15" customWidth="1"/>
    <col min="7706" max="7706" width="11" customWidth="1"/>
    <col min="7707" max="7707" width="15" customWidth="1"/>
    <col min="7708" max="7708" width="16.33203125" customWidth="1"/>
    <col min="7709" max="7709" width="11" customWidth="1"/>
    <col min="7710" max="7710" width="15" customWidth="1"/>
    <col min="7711" max="7711" width="16.33203125" customWidth="1"/>
    <col min="7724" max="7745" width="0" hidden="1" customWidth="1"/>
    <col min="7937" max="7937" width="8.33203125" customWidth="1"/>
    <col min="7938" max="7938" width="1.109375" customWidth="1"/>
    <col min="7939" max="7939" width="4.109375" customWidth="1"/>
    <col min="7940" max="7940" width="4.33203125" customWidth="1"/>
    <col min="7941" max="7941" width="17.109375" customWidth="1"/>
    <col min="7942" max="7942" width="50.77734375" customWidth="1"/>
    <col min="7943" max="7943" width="7.44140625" customWidth="1"/>
    <col min="7944" max="7944" width="14" customWidth="1"/>
    <col min="7945" max="7945" width="15.77734375" customWidth="1"/>
    <col min="7946" max="7947" width="22.33203125" customWidth="1"/>
    <col min="7949" max="7957" width="0" hidden="1" customWidth="1"/>
    <col min="7958" max="7958" width="12.33203125" customWidth="1"/>
    <col min="7959" max="7959" width="16.33203125" customWidth="1"/>
    <col min="7960" max="7960" width="12.33203125" customWidth="1"/>
    <col min="7961" max="7961" width="15" customWidth="1"/>
    <col min="7962" max="7962" width="11" customWidth="1"/>
    <col min="7963" max="7963" width="15" customWidth="1"/>
    <col min="7964" max="7964" width="16.33203125" customWidth="1"/>
    <col min="7965" max="7965" width="11" customWidth="1"/>
    <col min="7966" max="7966" width="15" customWidth="1"/>
    <col min="7967" max="7967" width="16.33203125" customWidth="1"/>
    <col min="7980" max="8001" width="0" hidden="1" customWidth="1"/>
    <col min="8193" max="8193" width="8.33203125" customWidth="1"/>
    <col min="8194" max="8194" width="1.109375" customWidth="1"/>
    <col min="8195" max="8195" width="4.109375" customWidth="1"/>
    <col min="8196" max="8196" width="4.33203125" customWidth="1"/>
    <col min="8197" max="8197" width="17.109375" customWidth="1"/>
    <col min="8198" max="8198" width="50.77734375" customWidth="1"/>
    <col min="8199" max="8199" width="7.44140625" customWidth="1"/>
    <col min="8200" max="8200" width="14" customWidth="1"/>
    <col min="8201" max="8201" width="15.77734375" customWidth="1"/>
    <col min="8202" max="8203" width="22.33203125" customWidth="1"/>
    <col min="8205" max="8213" width="0" hidden="1" customWidth="1"/>
    <col min="8214" max="8214" width="12.33203125" customWidth="1"/>
    <col min="8215" max="8215" width="16.33203125" customWidth="1"/>
    <col min="8216" max="8216" width="12.33203125" customWidth="1"/>
    <col min="8217" max="8217" width="15" customWidth="1"/>
    <col min="8218" max="8218" width="11" customWidth="1"/>
    <col min="8219" max="8219" width="15" customWidth="1"/>
    <col min="8220" max="8220" width="16.33203125" customWidth="1"/>
    <col min="8221" max="8221" width="11" customWidth="1"/>
    <col min="8222" max="8222" width="15" customWidth="1"/>
    <col min="8223" max="8223" width="16.33203125" customWidth="1"/>
    <col min="8236" max="8257" width="0" hidden="1" customWidth="1"/>
    <col min="8449" max="8449" width="8.33203125" customWidth="1"/>
    <col min="8450" max="8450" width="1.109375" customWidth="1"/>
    <col min="8451" max="8451" width="4.109375" customWidth="1"/>
    <col min="8452" max="8452" width="4.33203125" customWidth="1"/>
    <col min="8453" max="8453" width="17.109375" customWidth="1"/>
    <col min="8454" max="8454" width="50.77734375" customWidth="1"/>
    <col min="8455" max="8455" width="7.44140625" customWidth="1"/>
    <col min="8456" max="8456" width="14" customWidth="1"/>
    <col min="8457" max="8457" width="15.77734375" customWidth="1"/>
    <col min="8458" max="8459" width="22.33203125" customWidth="1"/>
    <col min="8461" max="8469" width="0" hidden="1" customWidth="1"/>
    <col min="8470" max="8470" width="12.33203125" customWidth="1"/>
    <col min="8471" max="8471" width="16.33203125" customWidth="1"/>
    <col min="8472" max="8472" width="12.33203125" customWidth="1"/>
    <col min="8473" max="8473" width="15" customWidth="1"/>
    <col min="8474" max="8474" width="11" customWidth="1"/>
    <col min="8475" max="8475" width="15" customWidth="1"/>
    <col min="8476" max="8476" width="16.33203125" customWidth="1"/>
    <col min="8477" max="8477" width="11" customWidth="1"/>
    <col min="8478" max="8478" width="15" customWidth="1"/>
    <col min="8479" max="8479" width="16.33203125" customWidth="1"/>
    <col min="8492" max="8513" width="0" hidden="1" customWidth="1"/>
    <col min="8705" max="8705" width="8.33203125" customWidth="1"/>
    <col min="8706" max="8706" width="1.109375" customWidth="1"/>
    <col min="8707" max="8707" width="4.109375" customWidth="1"/>
    <col min="8708" max="8708" width="4.33203125" customWidth="1"/>
    <col min="8709" max="8709" width="17.109375" customWidth="1"/>
    <col min="8710" max="8710" width="50.77734375" customWidth="1"/>
    <col min="8711" max="8711" width="7.44140625" customWidth="1"/>
    <col min="8712" max="8712" width="14" customWidth="1"/>
    <col min="8713" max="8713" width="15.77734375" customWidth="1"/>
    <col min="8714" max="8715" width="22.33203125" customWidth="1"/>
    <col min="8717" max="8725" width="0" hidden="1" customWidth="1"/>
    <col min="8726" max="8726" width="12.33203125" customWidth="1"/>
    <col min="8727" max="8727" width="16.33203125" customWidth="1"/>
    <col min="8728" max="8728" width="12.33203125" customWidth="1"/>
    <col min="8729" max="8729" width="15" customWidth="1"/>
    <col min="8730" max="8730" width="11" customWidth="1"/>
    <col min="8731" max="8731" width="15" customWidth="1"/>
    <col min="8732" max="8732" width="16.33203125" customWidth="1"/>
    <col min="8733" max="8733" width="11" customWidth="1"/>
    <col min="8734" max="8734" width="15" customWidth="1"/>
    <col min="8735" max="8735" width="16.33203125" customWidth="1"/>
    <col min="8748" max="8769" width="0" hidden="1" customWidth="1"/>
    <col min="8961" max="8961" width="8.33203125" customWidth="1"/>
    <col min="8962" max="8962" width="1.109375" customWidth="1"/>
    <col min="8963" max="8963" width="4.109375" customWidth="1"/>
    <col min="8964" max="8964" width="4.33203125" customWidth="1"/>
    <col min="8965" max="8965" width="17.109375" customWidth="1"/>
    <col min="8966" max="8966" width="50.77734375" customWidth="1"/>
    <col min="8967" max="8967" width="7.44140625" customWidth="1"/>
    <col min="8968" max="8968" width="14" customWidth="1"/>
    <col min="8969" max="8969" width="15.77734375" customWidth="1"/>
    <col min="8970" max="8971" width="22.33203125" customWidth="1"/>
    <col min="8973" max="8981" width="0" hidden="1" customWidth="1"/>
    <col min="8982" max="8982" width="12.33203125" customWidth="1"/>
    <col min="8983" max="8983" width="16.33203125" customWidth="1"/>
    <col min="8984" max="8984" width="12.33203125" customWidth="1"/>
    <col min="8985" max="8985" width="15" customWidth="1"/>
    <col min="8986" max="8986" width="11" customWidth="1"/>
    <col min="8987" max="8987" width="15" customWidth="1"/>
    <col min="8988" max="8988" width="16.33203125" customWidth="1"/>
    <col min="8989" max="8989" width="11" customWidth="1"/>
    <col min="8990" max="8990" width="15" customWidth="1"/>
    <col min="8991" max="8991" width="16.33203125" customWidth="1"/>
    <col min="9004" max="9025" width="0" hidden="1" customWidth="1"/>
    <col min="9217" max="9217" width="8.33203125" customWidth="1"/>
    <col min="9218" max="9218" width="1.109375" customWidth="1"/>
    <col min="9219" max="9219" width="4.109375" customWidth="1"/>
    <col min="9220" max="9220" width="4.33203125" customWidth="1"/>
    <col min="9221" max="9221" width="17.109375" customWidth="1"/>
    <col min="9222" max="9222" width="50.77734375" customWidth="1"/>
    <col min="9223" max="9223" width="7.44140625" customWidth="1"/>
    <col min="9224" max="9224" width="14" customWidth="1"/>
    <col min="9225" max="9225" width="15.77734375" customWidth="1"/>
    <col min="9226" max="9227" width="22.33203125" customWidth="1"/>
    <col min="9229" max="9237" width="0" hidden="1" customWidth="1"/>
    <col min="9238" max="9238" width="12.33203125" customWidth="1"/>
    <col min="9239" max="9239" width="16.33203125" customWidth="1"/>
    <col min="9240" max="9240" width="12.33203125" customWidth="1"/>
    <col min="9241" max="9241" width="15" customWidth="1"/>
    <col min="9242" max="9242" width="11" customWidth="1"/>
    <col min="9243" max="9243" width="15" customWidth="1"/>
    <col min="9244" max="9244" width="16.33203125" customWidth="1"/>
    <col min="9245" max="9245" width="11" customWidth="1"/>
    <col min="9246" max="9246" width="15" customWidth="1"/>
    <col min="9247" max="9247" width="16.33203125" customWidth="1"/>
    <col min="9260" max="9281" width="0" hidden="1" customWidth="1"/>
    <col min="9473" max="9473" width="8.33203125" customWidth="1"/>
    <col min="9474" max="9474" width="1.109375" customWidth="1"/>
    <col min="9475" max="9475" width="4.109375" customWidth="1"/>
    <col min="9476" max="9476" width="4.33203125" customWidth="1"/>
    <col min="9477" max="9477" width="17.109375" customWidth="1"/>
    <col min="9478" max="9478" width="50.77734375" customWidth="1"/>
    <col min="9479" max="9479" width="7.44140625" customWidth="1"/>
    <col min="9480" max="9480" width="14" customWidth="1"/>
    <col min="9481" max="9481" width="15.77734375" customWidth="1"/>
    <col min="9482" max="9483" width="22.33203125" customWidth="1"/>
    <col min="9485" max="9493" width="0" hidden="1" customWidth="1"/>
    <col min="9494" max="9494" width="12.33203125" customWidth="1"/>
    <col min="9495" max="9495" width="16.33203125" customWidth="1"/>
    <col min="9496" max="9496" width="12.33203125" customWidth="1"/>
    <col min="9497" max="9497" width="15" customWidth="1"/>
    <col min="9498" max="9498" width="11" customWidth="1"/>
    <col min="9499" max="9499" width="15" customWidth="1"/>
    <col min="9500" max="9500" width="16.33203125" customWidth="1"/>
    <col min="9501" max="9501" width="11" customWidth="1"/>
    <col min="9502" max="9502" width="15" customWidth="1"/>
    <col min="9503" max="9503" width="16.33203125" customWidth="1"/>
    <col min="9516" max="9537" width="0" hidden="1" customWidth="1"/>
    <col min="9729" max="9729" width="8.33203125" customWidth="1"/>
    <col min="9730" max="9730" width="1.109375" customWidth="1"/>
    <col min="9731" max="9731" width="4.109375" customWidth="1"/>
    <col min="9732" max="9732" width="4.33203125" customWidth="1"/>
    <col min="9733" max="9733" width="17.109375" customWidth="1"/>
    <col min="9734" max="9734" width="50.77734375" customWidth="1"/>
    <col min="9735" max="9735" width="7.44140625" customWidth="1"/>
    <col min="9736" max="9736" width="14" customWidth="1"/>
    <col min="9737" max="9737" width="15.77734375" customWidth="1"/>
    <col min="9738" max="9739" width="22.33203125" customWidth="1"/>
    <col min="9741" max="9749" width="0" hidden="1" customWidth="1"/>
    <col min="9750" max="9750" width="12.33203125" customWidth="1"/>
    <col min="9751" max="9751" width="16.33203125" customWidth="1"/>
    <col min="9752" max="9752" width="12.33203125" customWidth="1"/>
    <col min="9753" max="9753" width="15" customWidth="1"/>
    <col min="9754" max="9754" width="11" customWidth="1"/>
    <col min="9755" max="9755" width="15" customWidth="1"/>
    <col min="9756" max="9756" width="16.33203125" customWidth="1"/>
    <col min="9757" max="9757" width="11" customWidth="1"/>
    <col min="9758" max="9758" width="15" customWidth="1"/>
    <col min="9759" max="9759" width="16.33203125" customWidth="1"/>
    <col min="9772" max="9793" width="0" hidden="1" customWidth="1"/>
    <col min="9985" max="9985" width="8.33203125" customWidth="1"/>
    <col min="9986" max="9986" width="1.109375" customWidth="1"/>
    <col min="9987" max="9987" width="4.109375" customWidth="1"/>
    <col min="9988" max="9988" width="4.33203125" customWidth="1"/>
    <col min="9989" max="9989" width="17.109375" customWidth="1"/>
    <col min="9990" max="9990" width="50.77734375" customWidth="1"/>
    <col min="9991" max="9991" width="7.44140625" customWidth="1"/>
    <col min="9992" max="9992" width="14" customWidth="1"/>
    <col min="9993" max="9993" width="15.77734375" customWidth="1"/>
    <col min="9994" max="9995" width="22.33203125" customWidth="1"/>
    <col min="9997" max="10005" width="0" hidden="1" customWidth="1"/>
    <col min="10006" max="10006" width="12.33203125" customWidth="1"/>
    <col min="10007" max="10007" width="16.33203125" customWidth="1"/>
    <col min="10008" max="10008" width="12.33203125" customWidth="1"/>
    <col min="10009" max="10009" width="15" customWidth="1"/>
    <col min="10010" max="10010" width="11" customWidth="1"/>
    <col min="10011" max="10011" width="15" customWidth="1"/>
    <col min="10012" max="10012" width="16.33203125" customWidth="1"/>
    <col min="10013" max="10013" width="11" customWidth="1"/>
    <col min="10014" max="10014" width="15" customWidth="1"/>
    <col min="10015" max="10015" width="16.33203125" customWidth="1"/>
    <col min="10028" max="10049" width="0" hidden="1" customWidth="1"/>
    <col min="10241" max="10241" width="8.33203125" customWidth="1"/>
    <col min="10242" max="10242" width="1.109375" customWidth="1"/>
    <col min="10243" max="10243" width="4.109375" customWidth="1"/>
    <col min="10244" max="10244" width="4.33203125" customWidth="1"/>
    <col min="10245" max="10245" width="17.109375" customWidth="1"/>
    <col min="10246" max="10246" width="50.77734375" customWidth="1"/>
    <col min="10247" max="10247" width="7.44140625" customWidth="1"/>
    <col min="10248" max="10248" width="14" customWidth="1"/>
    <col min="10249" max="10249" width="15.77734375" customWidth="1"/>
    <col min="10250" max="10251" width="22.33203125" customWidth="1"/>
    <col min="10253" max="10261" width="0" hidden="1" customWidth="1"/>
    <col min="10262" max="10262" width="12.33203125" customWidth="1"/>
    <col min="10263" max="10263" width="16.33203125" customWidth="1"/>
    <col min="10264" max="10264" width="12.33203125" customWidth="1"/>
    <col min="10265" max="10265" width="15" customWidth="1"/>
    <col min="10266" max="10266" width="11" customWidth="1"/>
    <col min="10267" max="10267" width="15" customWidth="1"/>
    <col min="10268" max="10268" width="16.33203125" customWidth="1"/>
    <col min="10269" max="10269" width="11" customWidth="1"/>
    <col min="10270" max="10270" width="15" customWidth="1"/>
    <col min="10271" max="10271" width="16.33203125" customWidth="1"/>
    <col min="10284" max="10305" width="0" hidden="1" customWidth="1"/>
    <col min="10497" max="10497" width="8.33203125" customWidth="1"/>
    <col min="10498" max="10498" width="1.109375" customWidth="1"/>
    <col min="10499" max="10499" width="4.109375" customWidth="1"/>
    <col min="10500" max="10500" width="4.33203125" customWidth="1"/>
    <col min="10501" max="10501" width="17.109375" customWidth="1"/>
    <col min="10502" max="10502" width="50.77734375" customWidth="1"/>
    <col min="10503" max="10503" width="7.44140625" customWidth="1"/>
    <col min="10504" max="10504" width="14" customWidth="1"/>
    <col min="10505" max="10505" width="15.77734375" customWidth="1"/>
    <col min="10506" max="10507" width="22.33203125" customWidth="1"/>
    <col min="10509" max="10517" width="0" hidden="1" customWidth="1"/>
    <col min="10518" max="10518" width="12.33203125" customWidth="1"/>
    <col min="10519" max="10519" width="16.33203125" customWidth="1"/>
    <col min="10520" max="10520" width="12.33203125" customWidth="1"/>
    <col min="10521" max="10521" width="15" customWidth="1"/>
    <col min="10522" max="10522" width="11" customWidth="1"/>
    <col min="10523" max="10523" width="15" customWidth="1"/>
    <col min="10524" max="10524" width="16.33203125" customWidth="1"/>
    <col min="10525" max="10525" width="11" customWidth="1"/>
    <col min="10526" max="10526" width="15" customWidth="1"/>
    <col min="10527" max="10527" width="16.33203125" customWidth="1"/>
    <col min="10540" max="10561" width="0" hidden="1" customWidth="1"/>
    <col min="10753" max="10753" width="8.33203125" customWidth="1"/>
    <col min="10754" max="10754" width="1.109375" customWidth="1"/>
    <col min="10755" max="10755" width="4.109375" customWidth="1"/>
    <col min="10756" max="10756" width="4.33203125" customWidth="1"/>
    <col min="10757" max="10757" width="17.109375" customWidth="1"/>
    <col min="10758" max="10758" width="50.77734375" customWidth="1"/>
    <col min="10759" max="10759" width="7.44140625" customWidth="1"/>
    <col min="10760" max="10760" width="14" customWidth="1"/>
    <col min="10761" max="10761" width="15.77734375" customWidth="1"/>
    <col min="10762" max="10763" width="22.33203125" customWidth="1"/>
    <col min="10765" max="10773" width="0" hidden="1" customWidth="1"/>
    <col min="10774" max="10774" width="12.33203125" customWidth="1"/>
    <col min="10775" max="10775" width="16.33203125" customWidth="1"/>
    <col min="10776" max="10776" width="12.33203125" customWidth="1"/>
    <col min="10777" max="10777" width="15" customWidth="1"/>
    <col min="10778" max="10778" width="11" customWidth="1"/>
    <col min="10779" max="10779" width="15" customWidth="1"/>
    <col min="10780" max="10780" width="16.33203125" customWidth="1"/>
    <col min="10781" max="10781" width="11" customWidth="1"/>
    <col min="10782" max="10782" width="15" customWidth="1"/>
    <col min="10783" max="10783" width="16.33203125" customWidth="1"/>
    <col min="10796" max="10817" width="0" hidden="1" customWidth="1"/>
    <col min="11009" max="11009" width="8.33203125" customWidth="1"/>
    <col min="11010" max="11010" width="1.109375" customWidth="1"/>
    <col min="11011" max="11011" width="4.109375" customWidth="1"/>
    <col min="11012" max="11012" width="4.33203125" customWidth="1"/>
    <col min="11013" max="11013" width="17.109375" customWidth="1"/>
    <col min="11014" max="11014" width="50.77734375" customWidth="1"/>
    <col min="11015" max="11015" width="7.44140625" customWidth="1"/>
    <col min="11016" max="11016" width="14" customWidth="1"/>
    <col min="11017" max="11017" width="15.77734375" customWidth="1"/>
    <col min="11018" max="11019" width="22.33203125" customWidth="1"/>
    <col min="11021" max="11029" width="0" hidden="1" customWidth="1"/>
    <col min="11030" max="11030" width="12.33203125" customWidth="1"/>
    <col min="11031" max="11031" width="16.33203125" customWidth="1"/>
    <col min="11032" max="11032" width="12.33203125" customWidth="1"/>
    <col min="11033" max="11033" width="15" customWidth="1"/>
    <col min="11034" max="11034" width="11" customWidth="1"/>
    <col min="11035" max="11035" width="15" customWidth="1"/>
    <col min="11036" max="11036" width="16.33203125" customWidth="1"/>
    <col min="11037" max="11037" width="11" customWidth="1"/>
    <col min="11038" max="11038" width="15" customWidth="1"/>
    <col min="11039" max="11039" width="16.33203125" customWidth="1"/>
    <col min="11052" max="11073" width="0" hidden="1" customWidth="1"/>
    <col min="11265" max="11265" width="8.33203125" customWidth="1"/>
    <col min="11266" max="11266" width="1.109375" customWidth="1"/>
    <col min="11267" max="11267" width="4.109375" customWidth="1"/>
    <col min="11268" max="11268" width="4.33203125" customWidth="1"/>
    <col min="11269" max="11269" width="17.109375" customWidth="1"/>
    <col min="11270" max="11270" width="50.77734375" customWidth="1"/>
    <col min="11271" max="11271" width="7.44140625" customWidth="1"/>
    <col min="11272" max="11272" width="14" customWidth="1"/>
    <col min="11273" max="11273" width="15.77734375" customWidth="1"/>
    <col min="11274" max="11275" width="22.33203125" customWidth="1"/>
    <col min="11277" max="11285" width="0" hidden="1" customWidth="1"/>
    <col min="11286" max="11286" width="12.33203125" customWidth="1"/>
    <col min="11287" max="11287" width="16.33203125" customWidth="1"/>
    <col min="11288" max="11288" width="12.33203125" customWidth="1"/>
    <col min="11289" max="11289" width="15" customWidth="1"/>
    <col min="11290" max="11290" width="11" customWidth="1"/>
    <col min="11291" max="11291" width="15" customWidth="1"/>
    <col min="11292" max="11292" width="16.33203125" customWidth="1"/>
    <col min="11293" max="11293" width="11" customWidth="1"/>
    <col min="11294" max="11294" width="15" customWidth="1"/>
    <col min="11295" max="11295" width="16.33203125" customWidth="1"/>
    <col min="11308" max="11329" width="0" hidden="1" customWidth="1"/>
    <col min="11521" max="11521" width="8.33203125" customWidth="1"/>
    <col min="11522" max="11522" width="1.109375" customWidth="1"/>
    <col min="11523" max="11523" width="4.109375" customWidth="1"/>
    <col min="11524" max="11524" width="4.33203125" customWidth="1"/>
    <col min="11525" max="11525" width="17.109375" customWidth="1"/>
    <col min="11526" max="11526" width="50.77734375" customWidth="1"/>
    <col min="11527" max="11527" width="7.44140625" customWidth="1"/>
    <col min="11528" max="11528" width="14" customWidth="1"/>
    <col min="11529" max="11529" width="15.77734375" customWidth="1"/>
    <col min="11530" max="11531" width="22.33203125" customWidth="1"/>
    <col min="11533" max="11541" width="0" hidden="1" customWidth="1"/>
    <col min="11542" max="11542" width="12.33203125" customWidth="1"/>
    <col min="11543" max="11543" width="16.33203125" customWidth="1"/>
    <col min="11544" max="11544" width="12.33203125" customWidth="1"/>
    <col min="11545" max="11545" width="15" customWidth="1"/>
    <col min="11546" max="11546" width="11" customWidth="1"/>
    <col min="11547" max="11547" width="15" customWidth="1"/>
    <col min="11548" max="11548" width="16.33203125" customWidth="1"/>
    <col min="11549" max="11549" width="11" customWidth="1"/>
    <col min="11550" max="11550" width="15" customWidth="1"/>
    <col min="11551" max="11551" width="16.33203125" customWidth="1"/>
    <col min="11564" max="11585" width="0" hidden="1" customWidth="1"/>
    <col min="11777" max="11777" width="8.33203125" customWidth="1"/>
    <col min="11778" max="11778" width="1.109375" customWidth="1"/>
    <col min="11779" max="11779" width="4.109375" customWidth="1"/>
    <col min="11780" max="11780" width="4.33203125" customWidth="1"/>
    <col min="11781" max="11781" width="17.109375" customWidth="1"/>
    <col min="11782" max="11782" width="50.77734375" customWidth="1"/>
    <col min="11783" max="11783" width="7.44140625" customWidth="1"/>
    <col min="11784" max="11784" width="14" customWidth="1"/>
    <col min="11785" max="11785" width="15.77734375" customWidth="1"/>
    <col min="11786" max="11787" width="22.33203125" customWidth="1"/>
    <col min="11789" max="11797" width="0" hidden="1" customWidth="1"/>
    <col min="11798" max="11798" width="12.33203125" customWidth="1"/>
    <col min="11799" max="11799" width="16.33203125" customWidth="1"/>
    <col min="11800" max="11800" width="12.33203125" customWidth="1"/>
    <col min="11801" max="11801" width="15" customWidth="1"/>
    <col min="11802" max="11802" width="11" customWidth="1"/>
    <col min="11803" max="11803" width="15" customWidth="1"/>
    <col min="11804" max="11804" width="16.33203125" customWidth="1"/>
    <col min="11805" max="11805" width="11" customWidth="1"/>
    <col min="11806" max="11806" width="15" customWidth="1"/>
    <col min="11807" max="11807" width="16.33203125" customWidth="1"/>
    <col min="11820" max="11841" width="0" hidden="1" customWidth="1"/>
    <col min="12033" max="12033" width="8.33203125" customWidth="1"/>
    <col min="12034" max="12034" width="1.109375" customWidth="1"/>
    <col min="12035" max="12035" width="4.109375" customWidth="1"/>
    <col min="12036" max="12036" width="4.33203125" customWidth="1"/>
    <col min="12037" max="12037" width="17.109375" customWidth="1"/>
    <col min="12038" max="12038" width="50.77734375" customWidth="1"/>
    <col min="12039" max="12039" width="7.44140625" customWidth="1"/>
    <col min="12040" max="12040" width="14" customWidth="1"/>
    <col min="12041" max="12041" width="15.77734375" customWidth="1"/>
    <col min="12042" max="12043" width="22.33203125" customWidth="1"/>
    <col min="12045" max="12053" width="0" hidden="1" customWidth="1"/>
    <col min="12054" max="12054" width="12.33203125" customWidth="1"/>
    <col min="12055" max="12055" width="16.33203125" customWidth="1"/>
    <col min="12056" max="12056" width="12.33203125" customWidth="1"/>
    <col min="12057" max="12057" width="15" customWidth="1"/>
    <col min="12058" max="12058" width="11" customWidth="1"/>
    <col min="12059" max="12059" width="15" customWidth="1"/>
    <col min="12060" max="12060" width="16.33203125" customWidth="1"/>
    <col min="12061" max="12061" width="11" customWidth="1"/>
    <col min="12062" max="12062" width="15" customWidth="1"/>
    <col min="12063" max="12063" width="16.33203125" customWidth="1"/>
    <col min="12076" max="12097" width="0" hidden="1" customWidth="1"/>
    <col min="12289" max="12289" width="8.33203125" customWidth="1"/>
    <col min="12290" max="12290" width="1.109375" customWidth="1"/>
    <col min="12291" max="12291" width="4.109375" customWidth="1"/>
    <col min="12292" max="12292" width="4.33203125" customWidth="1"/>
    <col min="12293" max="12293" width="17.109375" customWidth="1"/>
    <col min="12294" max="12294" width="50.77734375" customWidth="1"/>
    <col min="12295" max="12295" width="7.44140625" customWidth="1"/>
    <col min="12296" max="12296" width="14" customWidth="1"/>
    <col min="12297" max="12297" width="15.77734375" customWidth="1"/>
    <col min="12298" max="12299" width="22.33203125" customWidth="1"/>
    <col min="12301" max="12309" width="0" hidden="1" customWidth="1"/>
    <col min="12310" max="12310" width="12.33203125" customWidth="1"/>
    <col min="12311" max="12311" width="16.33203125" customWidth="1"/>
    <col min="12312" max="12312" width="12.33203125" customWidth="1"/>
    <col min="12313" max="12313" width="15" customWidth="1"/>
    <col min="12314" max="12314" width="11" customWidth="1"/>
    <col min="12315" max="12315" width="15" customWidth="1"/>
    <col min="12316" max="12316" width="16.33203125" customWidth="1"/>
    <col min="12317" max="12317" width="11" customWidth="1"/>
    <col min="12318" max="12318" width="15" customWidth="1"/>
    <col min="12319" max="12319" width="16.33203125" customWidth="1"/>
    <col min="12332" max="12353" width="0" hidden="1" customWidth="1"/>
    <col min="12545" max="12545" width="8.33203125" customWidth="1"/>
    <col min="12546" max="12546" width="1.109375" customWidth="1"/>
    <col min="12547" max="12547" width="4.109375" customWidth="1"/>
    <col min="12548" max="12548" width="4.33203125" customWidth="1"/>
    <col min="12549" max="12549" width="17.109375" customWidth="1"/>
    <col min="12550" max="12550" width="50.77734375" customWidth="1"/>
    <col min="12551" max="12551" width="7.44140625" customWidth="1"/>
    <col min="12552" max="12552" width="14" customWidth="1"/>
    <col min="12553" max="12553" width="15.77734375" customWidth="1"/>
    <col min="12554" max="12555" width="22.33203125" customWidth="1"/>
    <col min="12557" max="12565" width="0" hidden="1" customWidth="1"/>
    <col min="12566" max="12566" width="12.33203125" customWidth="1"/>
    <col min="12567" max="12567" width="16.33203125" customWidth="1"/>
    <col min="12568" max="12568" width="12.33203125" customWidth="1"/>
    <col min="12569" max="12569" width="15" customWidth="1"/>
    <col min="12570" max="12570" width="11" customWidth="1"/>
    <col min="12571" max="12571" width="15" customWidth="1"/>
    <col min="12572" max="12572" width="16.33203125" customWidth="1"/>
    <col min="12573" max="12573" width="11" customWidth="1"/>
    <col min="12574" max="12574" width="15" customWidth="1"/>
    <col min="12575" max="12575" width="16.33203125" customWidth="1"/>
    <col min="12588" max="12609" width="0" hidden="1" customWidth="1"/>
    <col min="12801" max="12801" width="8.33203125" customWidth="1"/>
    <col min="12802" max="12802" width="1.109375" customWidth="1"/>
    <col min="12803" max="12803" width="4.109375" customWidth="1"/>
    <col min="12804" max="12804" width="4.33203125" customWidth="1"/>
    <col min="12805" max="12805" width="17.109375" customWidth="1"/>
    <col min="12806" max="12806" width="50.77734375" customWidth="1"/>
    <col min="12807" max="12807" width="7.44140625" customWidth="1"/>
    <col min="12808" max="12808" width="14" customWidth="1"/>
    <col min="12809" max="12809" width="15.77734375" customWidth="1"/>
    <col min="12810" max="12811" width="22.33203125" customWidth="1"/>
    <col min="12813" max="12821" width="0" hidden="1" customWidth="1"/>
    <col min="12822" max="12822" width="12.33203125" customWidth="1"/>
    <col min="12823" max="12823" width="16.33203125" customWidth="1"/>
    <col min="12824" max="12824" width="12.33203125" customWidth="1"/>
    <col min="12825" max="12825" width="15" customWidth="1"/>
    <col min="12826" max="12826" width="11" customWidth="1"/>
    <col min="12827" max="12827" width="15" customWidth="1"/>
    <col min="12828" max="12828" width="16.33203125" customWidth="1"/>
    <col min="12829" max="12829" width="11" customWidth="1"/>
    <col min="12830" max="12830" width="15" customWidth="1"/>
    <col min="12831" max="12831" width="16.33203125" customWidth="1"/>
    <col min="12844" max="12865" width="0" hidden="1" customWidth="1"/>
    <col min="13057" max="13057" width="8.33203125" customWidth="1"/>
    <col min="13058" max="13058" width="1.109375" customWidth="1"/>
    <col min="13059" max="13059" width="4.109375" customWidth="1"/>
    <col min="13060" max="13060" width="4.33203125" customWidth="1"/>
    <col min="13061" max="13061" width="17.109375" customWidth="1"/>
    <col min="13062" max="13062" width="50.77734375" customWidth="1"/>
    <col min="13063" max="13063" width="7.44140625" customWidth="1"/>
    <col min="13064" max="13064" width="14" customWidth="1"/>
    <col min="13065" max="13065" width="15.77734375" customWidth="1"/>
    <col min="13066" max="13067" width="22.33203125" customWidth="1"/>
    <col min="13069" max="13077" width="0" hidden="1" customWidth="1"/>
    <col min="13078" max="13078" width="12.33203125" customWidth="1"/>
    <col min="13079" max="13079" width="16.33203125" customWidth="1"/>
    <col min="13080" max="13080" width="12.33203125" customWidth="1"/>
    <col min="13081" max="13081" width="15" customWidth="1"/>
    <col min="13082" max="13082" width="11" customWidth="1"/>
    <col min="13083" max="13083" width="15" customWidth="1"/>
    <col min="13084" max="13084" width="16.33203125" customWidth="1"/>
    <col min="13085" max="13085" width="11" customWidth="1"/>
    <col min="13086" max="13086" width="15" customWidth="1"/>
    <col min="13087" max="13087" width="16.33203125" customWidth="1"/>
    <col min="13100" max="13121" width="0" hidden="1" customWidth="1"/>
    <col min="13313" max="13313" width="8.33203125" customWidth="1"/>
    <col min="13314" max="13314" width="1.109375" customWidth="1"/>
    <col min="13315" max="13315" width="4.109375" customWidth="1"/>
    <col min="13316" max="13316" width="4.33203125" customWidth="1"/>
    <col min="13317" max="13317" width="17.109375" customWidth="1"/>
    <col min="13318" max="13318" width="50.77734375" customWidth="1"/>
    <col min="13319" max="13319" width="7.44140625" customWidth="1"/>
    <col min="13320" max="13320" width="14" customWidth="1"/>
    <col min="13321" max="13321" width="15.77734375" customWidth="1"/>
    <col min="13322" max="13323" width="22.33203125" customWidth="1"/>
    <col min="13325" max="13333" width="0" hidden="1" customWidth="1"/>
    <col min="13334" max="13334" width="12.33203125" customWidth="1"/>
    <col min="13335" max="13335" width="16.33203125" customWidth="1"/>
    <col min="13336" max="13336" width="12.33203125" customWidth="1"/>
    <col min="13337" max="13337" width="15" customWidth="1"/>
    <col min="13338" max="13338" width="11" customWidth="1"/>
    <col min="13339" max="13339" width="15" customWidth="1"/>
    <col min="13340" max="13340" width="16.33203125" customWidth="1"/>
    <col min="13341" max="13341" width="11" customWidth="1"/>
    <col min="13342" max="13342" width="15" customWidth="1"/>
    <col min="13343" max="13343" width="16.33203125" customWidth="1"/>
    <col min="13356" max="13377" width="0" hidden="1" customWidth="1"/>
    <col min="13569" max="13569" width="8.33203125" customWidth="1"/>
    <col min="13570" max="13570" width="1.109375" customWidth="1"/>
    <col min="13571" max="13571" width="4.109375" customWidth="1"/>
    <col min="13572" max="13572" width="4.33203125" customWidth="1"/>
    <col min="13573" max="13573" width="17.109375" customWidth="1"/>
    <col min="13574" max="13574" width="50.77734375" customWidth="1"/>
    <col min="13575" max="13575" width="7.44140625" customWidth="1"/>
    <col min="13576" max="13576" width="14" customWidth="1"/>
    <col min="13577" max="13577" width="15.77734375" customWidth="1"/>
    <col min="13578" max="13579" width="22.33203125" customWidth="1"/>
    <col min="13581" max="13589" width="0" hidden="1" customWidth="1"/>
    <col min="13590" max="13590" width="12.33203125" customWidth="1"/>
    <col min="13591" max="13591" width="16.33203125" customWidth="1"/>
    <col min="13592" max="13592" width="12.33203125" customWidth="1"/>
    <col min="13593" max="13593" width="15" customWidth="1"/>
    <col min="13594" max="13594" width="11" customWidth="1"/>
    <col min="13595" max="13595" width="15" customWidth="1"/>
    <col min="13596" max="13596" width="16.33203125" customWidth="1"/>
    <col min="13597" max="13597" width="11" customWidth="1"/>
    <col min="13598" max="13598" width="15" customWidth="1"/>
    <col min="13599" max="13599" width="16.33203125" customWidth="1"/>
    <col min="13612" max="13633" width="0" hidden="1" customWidth="1"/>
    <col min="13825" max="13825" width="8.33203125" customWidth="1"/>
    <col min="13826" max="13826" width="1.109375" customWidth="1"/>
    <col min="13827" max="13827" width="4.109375" customWidth="1"/>
    <col min="13828" max="13828" width="4.33203125" customWidth="1"/>
    <col min="13829" max="13829" width="17.109375" customWidth="1"/>
    <col min="13830" max="13830" width="50.77734375" customWidth="1"/>
    <col min="13831" max="13831" width="7.44140625" customWidth="1"/>
    <col min="13832" max="13832" width="14" customWidth="1"/>
    <col min="13833" max="13833" width="15.77734375" customWidth="1"/>
    <col min="13834" max="13835" width="22.33203125" customWidth="1"/>
    <col min="13837" max="13845" width="0" hidden="1" customWidth="1"/>
    <col min="13846" max="13846" width="12.33203125" customWidth="1"/>
    <col min="13847" max="13847" width="16.33203125" customWidth="1"/>
    <col min="13848" max="13848" width="12.33203125" customWidth="1"/>
    <col min="13849" max="13849" width="15" customWidth="1"/>
    <col min="13850" max="13850" width="11" customWidth="1"/>
    <col min="13851" max="13851" width="15" customWidth="1"/>
    <col min="13852" max="13852" width="16.33203125" customWidth="1"/>
    <col min="13853" max="13853" width="11" customWidth="1"/>
    <col min="13854" max="13854" width="15" customWidth="1"/>
    <col min="13855" max="13855" width="16.33203125" customWidth="1"/>
    <col min="13868" max="13889" width="0" hidden="1" customWidth="1"/>
    <col min="14081" max="14081" width="8.33203125" customWidth="1"/>
    <col min="14082" max="14082" width="1.109375" customWidth="1"/>
    <col min="14083" max="14083" width="4.109375" customWidth="1"/>
    <col min="14084" max="14084" width="4.33203125" customWidth="1"/>
    <col min="14085" max="14085" width="17.109375" customWidth="1"/>
    <col min="14086" max="14086" width="50.77734375" customWidth="1"/>
    <col min="14087" max="14087" width="7.44140625" customWidth="1"/>
    <col min="14088" max="14088" width="14" customWidth="1"/>
    <col min="14089" max="14089" width="15.77734375" customWidth="1"/>
    <col min="14090" max="14091" width="22.33203125" customWidth="1"/>
    <col min="14093" max="14101" width="0" hidden="1" customWidth="1"/>
    <col min="14102" max="14102" width="12.33203125" customWidth="1"/>
    <col min="14103" max="14103" width="16.33203125" customWidth="1"/>
    <col min="14104" max="14104" width="12.33203125" customWidth="1"/>
    <col min="14105" max="14105" width="15" customWidth="1"/>
    <col min="14106" max="14106" width="11" customWidth="1"/>
    <col min="14107" max="14107" width="15" customWidth="1"/>
    <col min="14108" max="14108" width="16.33203125" customWidth="1"/>
    <col min="14109" max="14109" width="11" customWidth="1"/>
    <col min="14110" max="14110" width="15" customWidth="1"/>
    <col min="14111" max="14111" width="16.33203125" customWidth="1"/>
    <col min="14124" max="14145" width="0" hidden="1" customWidth="1"/>
    <col min="14337" max="14337" width="8.33203125" customWidth="1"/>
    <col min="14338" max="14338" width="1.109375" customWidth="1"/>
    <col min="14339" max="14339" width="4.109375" customWidth="1"/>
    <col min="14340" max="14340" width="4.33203125" customWidth="1"/>
    <col min="14341" max="14341" width="17.109375" customWidth="1"/>
    <col min="14342" max="14342" width="50.77734375" customWidth="1"/>
    <col min="14343" max="14343" width="7.44140625" customWidth="1"/>
    <col min="14344" max="14344" width="14" customWidth="1"/>
    <col min="14345" max="14345" width="15.77734375" customWidth="1"/>
    <col min="14346" max="14347" width="22.33203125" customWidth="1"/>
    <col min="14349" max="14357" width="0" hidden="1" customWidth="1"/>
    <col min="14358" max="14358" width="12.33203125" customWidth="1"/>
    <col min="14359" max="14359" width="16.33203125" customWidth="1"/>
    <col min="14360" max="14360" width="12.33203125" customWidth="1"/>
    <col min="14361" max="14361" width="15" customWidth="1"/>
    <col min="14362" max="14362" width="11" customWidth="1"/>
    <col min="14363" max="14363" width="15" customWidth="1"/>
    <col min="14364" max="14364" width="16.33203125" customWidth="1"/>
    <col min="14365" max="14365" width="11" customWidth="1"/>
    <col min="14366" max="14366" width="15" customWidth="1"/>
    <col min="14367" max="14367" width="16.33203125" customWidth="1"/>
    <col min="14380" max="14401" width="0" hidden="1" customWidth="1"/>
    <col min="14593" max="14593" width="8.33203125" customWidth="1"/>
    <col min="14594" max="14594" width="1.109375" customWidth="1"/>
    <col min="14595" max="14595" width="4.109375" customWidth="1"/>
    <col min="14596" max="14596" width="4.33203125" customWidth="1"/>
    <col min="14597" max="14597" width="17.109375" customWidth="1"/>
    <col min="14598" max="14598" width="50.77734375" customWidth="1"/>
    <col min="14599" max="14599" width="7.44140625" customWidth="1"/>
    <col min="14600" max="14600" width="14" customWidth="1"/>
    <col min="14601" max="14601" width="15.77734375" customWidth="1"/>
    <col min="14602" max="14603" width="22.33203125" customWidth="1"/>
    <col min="14605" max="14613" width="0" hidden="1" customWidth="1"/>
    <col min="14614" max="14614" width="12.33203125" customWidth="1"/>
    <col min="14615" max="14615" width="16.33203125" customWidth="1"/>
    <col min="14616" max="14616" width="12.33203125" customWidth="1"/>
    <col min="14617" max="14617" width="15" customWidth="1"/>
    <col min="14618" max="14618" width="11" customWidth="1"/>
    <col min="14619" max="14619" width="15" customWidth="1"/>
    <col min="14620" max="14620" width="16.33203125" customWidth="1"/>
    <col min="14621" max="14621" width="11" customWidth="1"/>
    <col min="14622" max="14622" width="15" customWidth="1"/>
    <col min="14623" max="14623" width="16.33203125" customWidth="1"/>
    <col min="14636" max="14657" width="0" hidden="1" customWidth="1"/>
    <col min="14849" max="14849" width="8.33203125" customWidth="1"/>
    <col min="14850" max="14850" width="1.109375" customWidth="1"/>
    <col min="14851" max="14851" width="4.109375" customWidth="1"/>
    <col min="14852" max="14852" width="4.33203125" customWidth="1"/>
    <col min="14853" max="14853" width="17.109375" customWidth="1"/>
    <col min="14854" max="14854" width="50.77734375" customWidth="1"/>
    <col min="14855" max="14855" width="7.44140625" customWidth="1"/>
    <col min="14856" max="14856" width="14" customWidth="1"/>
    <col min="14857" max="14857" width="15.77734375" customWidth="1"/>
    <col min="14858" max="14859" width="22.33203125" customWidth="1"/>
    <col min="14861" max="14869" width="0" hidden="1" customWidth="1"/>
    <col min="14870" max="14870" width="12.33203125" customWidth="1"/>
    <col min="14871" max="14871" width="16.33203125" customWidth="1"/>
    <col min="14872" max="14872" width="12.33203125" customWidth="1"/>
    <col min="14873" max="14873" width="15" customWidth="1"/>
    <col min="14874" max="14874" width="11" customWidth="1"/>
    <col min="14875" max="14875" width="15" customWidth="1"/>
    <col min="14876" max="14876" width="16.33203125" customWidth="1"/>
    <col min="14877" max="14877" width="11" customWidth="1"/>
    <col min="14878" max="14878" width="15" customWidth="1"/>
    <col min="14879" max="14879" width="16.33203125" customWidth="1"/>
    <col min="14892" max="14913" width="0" hidden="1" customWidth="1"/>
    <col min="15105" max="15105" width="8.33203125" customWidth="1"/>
    <col min="15106" max="15106" width="1.109375" customWidth="1"/>
    <col min="15107" max="15107" width="4.109375" customWidth="1"/>
    <col min="15108" max="15108" width="4.33203125" customWidth="1"/>
    <col min="15109" max="15109" width="17.109375" customWidth="1"/>
    <col min="15110" max="15110" width="50.77734375" customWidth="1"/>
    <col min="15111" max="15111" width="7.44140625" customWidth="1"/>
    <col min="15112" max="15112" width="14" customWidth="1"/>
    <col min="15113" max="15113" width="15.77734375" customWidth="1"/>
    <col min="15114" max="15115" width="22.33203125" customWidth="1"/>
    <col min="15117" max="15125" width="0" hidden="1" customWidth="1"/>
    <col min="15126" max="15126" width="12.33203125" customWidth="1"/>
    <col min="15127" max="15127" width="16.33203125" customWidth="1"/>
    <col min="15128" max="15128" width="12.33203125" customWidth="1"/>
    <col min="15129" max="15129" width="15" customWidth="1"/>
    <col min="15130" max="15130" width="11" customWidth="1"/>
    <col min="15131" max="15131" width="15" customWidth="1"/>
    <col min="15132" max="15132" width="16.33203125" customWidth="1"/>
    <col min="15133" max="15133" width="11" customWidth="1"/>
    <col min="15134" max="15134" width="15" customWidth="1"/>
    <col min="15135" max="15135" width="16.33203125" customWidth="1"/>
    <col min="15148" max="15169" width="0" hidden="1" customWidth="1"/>
    <col min="15361" max="15361" width="8.33203125" customWidth="1"/>
    <col min="15362" max="15362" width="1.109375" customWidth="1"/>
    <col min="15363" max="15363" width="4.109375" customWidth="1"/>
    <col min="15364" max="15364" width="4.33203125" customWidth="1"/>
    <col min="15365" max="15365" width="17.109375" customWidth="1"/>
    <col min="15366" max="15366" width="50.77734375" customWidth="1"/>
    <col min="15367" max="15367" width="7.44140625" customWidth="1"/>
    <col min="15368" max="15368" width="14" customWidth="1"/>
    <col min="15369" max="15369" width="15.77734375" customWidth="1"/>
    <col min="15370" max="15371" width="22.33203125" customWidth="1"/>
    <col min="15373" max="15381" width="0" hidden="1" customWidth="1"/>
    <col min="15382" max="15382" width="12.33203125" customWidth="1"/>
    <col min="15383" max="15383" width="16.33203125" customWidth="1"/>
    <col min="15384" max="15384" width="12.33203125" customWidth="1"/>
    <col min="15385" max="15385" width="15" customWidth="1"/>
    <col min="15386" max="15386" width="11" customWidth="1"/>
    <col min="15387" max="15387" width="15" customWidth="1"/>
    <col min="15388" max="15388" width="16.33203125" customWidth="1"/>
    <col min="15389" max="15389" width="11" customWidth="1"/>
    <col min="15390" max="15390" width="15" customWidth="1"/>
    <col min="15391" max="15391" width="16.33203125" customWidth="1"/>
    <col min="15404" max="15425" width="0" hidden="1" customWidth="1"/>
    <col min="15617" max="15617" width="8.33203125" customWidth="1"/>
    <col min="15618" max="15618" width="1.109375" customWidth="1"/>
    <col min="15619" max="15619" width="4.109375" customWidth="1"/>
    <col min="15620" max="15620" width="4.33203125" customWidth="1"/>
    <col min="15621" max="15621" width="17.109375" customWidth="1"/>
    <col min="15622" max="15622" width="50.77734375" customWidth="1"/>
    <col min="15623" max="15623" width="7.44140625" customWidth="1"/>
    <col min="15624" max="15624" width="14" customWidth="1"/>
    <col min="15625" max="15625" width="15.77734375" customWidth="1"/>
    <col min="15626" max="15627" width="22.33203125" customWidth="1"/>
    <col min="15629" max="15637" width="0" hidden="1" customWidth="1"/>
    <col min="15638" max="15638" width="12.33203125" customWidth="1"/>
    <col min="15639" max="15639" width="16.33203125" customWidth="1"/>
    <col min="15640" max="15640" width="12.33203125" customWidth="1"/>
    <col min="15641" max="15641" width="15" customWidth="1"/>
    <col min="15642" max="15642" width="11" customWidth="1"/>
    <col min="15643" max="15643" width="15" customWidth="1"/>
    <col min="15644" max="15644" width="16.33203125" customWidth="1"/>
    <col min="15645" max="15645" width="11" customWidth="1"/>
    <col min="15646" max="15646" width="15" customWidth="1"/>
    <col min="15647" max="15647" width="16.33203125" customWidth="1"/>
    <col min="15660" max="15681" width="0" hidden="1" customWidth="1"/>
    <col min="15873" max="15873" width="8.33203125" customWidth="1"/>
    <col min="15874" max="15874" width="1.109375" customWidth="1"/>
    <col min="15875" max="15875" width="4.109375" customWidth="1"/>
    <col min="15876" max="15876" width="4.33203125" customWidth="1"/>
    <col min="15877" max="15877" width="17.109375" customWidth="1"/>
    <col min="15878" max="15878" width="50.77734375" customWidth="1"/>
    <col min="15879" max="15879" width="7.44140625" customWidth="1"/>
    <col min="15880" max="15880" width="14" customWidth="1"/>
    <col min="15881" max="15881" width="15.77734375" customWidth="1"/>
    <col min="15882" max="15883" width="22.33203125" customWidth="1"/>
    <col min="15885" max="15893" width="0" hidden="1" customWidth="1"/>
    <col min="15894" max="15894" width="12.33203125" customWidth="1"/>
    <col min="15895" max="15895" width="16.33203125" customWidth="1"/>
    <col min="15896" max="15896" width="12.33203125" customWidth="1"/>
    <col min="15897" max="15897" width="15" customWidth="1"/>
    <col min="15898" max="15898" width="11" customWidth="1"/>
    <col min="15899" max="15899" width="15" customWidth="1"/>
    <col min="15900" max="15900" width="16.33203125" customWidth="1"/>
    <col min="15901" max="15901" width="11" customWidth="1"/>
    <col min="15902" max="15902" width="15" customWidth="1"/>
    <col min="15903" max="15903" width="16.33203125" customWidth="1"/>
    <col min="15916" max="15937" width="0" hidden="1" customWidth="1"/>
    <col min="16129" max="16129" width="8.33203125" customWidth="1"/>
    <col min="16130" max="16130" width="1.109375" customWidth="1"/>
    <col min="16131" max="16131" width="4.109375" customWidth="1"/>
    <col min="16132" max="16132" width="4.33203125" customWidth="1"/>
    <col min="16133" max="16133" width="17.109375" customWidth="1"/>
    <col min="16134" max="16134" width="50.77734375" customWidth="1"/>
    <col min="16135" max="16135" width="7.44140625" customWidth="1"/>
    <col min="16136" max="16136" width="14" customWidth="1"/>
    <col min="16137" max="16137" width="15.77734375" customWidth="1"/>
    <col min="16138" max="16139" width="22.33203125" customWidth="1"/>
    <col min="16141" max="16149" width="0" hidden="1" customWidth="1"/>
    <col min="16150" max="16150" width="12.33203125" customWidth="1"/>
    <col min="16151" max="16151" width="16.33203125" customWidth="1"/>
    <col min="16152" max="16152" width="12.33203125" customWidth="1"/>
    <col min="16153" max="16153" width="15" customWidth="1"/>
    <col min="16154" max="16154" width="11" customWidth="1"/>
    <col min="16155" max="16155" width="15" customWidth="1"/>
    <col min="16156" max="16156" width="16.33203125" customWidth="1"/>
    <col min="16157" max="16157" width="11" customWidth="1"/>
    <col min="16158" max="16158" width="15" customWidth="1"/>
    <col min="16159" max="16159" width="16.33203125" customWidth="1"/>
    <col min="16172" max="16193" width="0" hidden="1" customWidth="1"/>
  </cols>
  <sheetData>
    <row r="2" spans="2:46" ht="37" customHeight="1">
      <c r="L2" s="981"/>
      <c r="M2" s="981"/>
      <c r="N2" s="981"/>
      <c r="O2" s="981"/>
      <c r="P2" s="981"/>
      <c r="Q2" s="981"/>
      <c r="R2" s="981"/>
      <c r="S2" s="981"/>
      <c r="T2" s="981"/>
      <c r="U2" s="981"/>
      <c r="V2" s="981"/>
      <c r="AT2" s="16" t="s">
        <v>8245</v>
      </c>
    </row>
    <row r="3" spans="2:46" ht="7" customHeight="1">
      <c r="B3" s="17"/>
      <c r="C3" s="18"/>
      <c r="D3" s="18"/>
      <c r="E3" s="18"/>
      <c r="F3" s="18"/>
      <c r="G3" s="18"/>
      <c r="H3" s="18"/>
      <c r="I3" s="18"/>
      <c r="J3" s="18"/>
      <c r="K3" s="18"/>
      <c r="L3" s="19"/>
      <c r="AT3" s="16" t="s">
        <v>88</v>
      </c>
    </row>
    <row r="4" spans="2:46" ht="25" customHeight="1">
      <c r="B4" s="19"/>
      <c r="D4" s="777" t="s">
        <v>127</v>
      </c>
      <c r="L4" s="19"/>
      <c r="M4" s="778" t="s">
        <v>10</v>
      </c>
      <c r="AT4" s="16" t="s">
        <v>3</v>
      </c>
    </row>
    <row r="5" spans="2:46" ht="7" customHeight="1">
      <c r="B5" s="19"/>
      <c r="L5" s="19"/>
    </row>
    <row r="6" spans="2:46" ht="12" customHeight="1">
      <c r="B6" s="19"/>
      <c r="D6" s="779" t="s">
        <v>14</v>
      </c>
      <c r="L6" s="19"/>
    </row>
    <row r="7" spans="2:46" ht="16.5" customHeight="1">
      <c r="B7" s="19"/>
      <c r="E7" s="1020" t="str">
        <f>'[5]Rekapitulace stavby'!K6</f>
        <v>DOMOV SENIORŮ BOROHRÁDEK</v>
      </c>
      <c r="F7" s="1021"/>
      <c r="G7" s="1021"/>
      <c r="H7" s="1021"/>
      <c r="L7" s="19"/>
    </row>
    <row r="8" spans="2:46" s="1" customFormat="1" ht="12" customHeight="1">
      <c r="B8" s="28"/>
      <c r="D8" s="779" t="s">
        <v>128</v>
      </c>
      <c r="L8" s="28"/>
    </row>
    <row r="9" spans="2:46" s="1" customFormat="1" ht="16.5" customHeight="1">
      <c r="B9" s="28"/>
      <c r="E9" s="1010" t="s">
        <v>8246</v>
      </c>
      <c r="F9" s="1009"/>
      <c r="G9" s="1009"/>
      <c r="H9" s="1009"/>
      <c r="L9" s="28"/>
    </row>
    <row r="10" spans="2:46" s="1" customFormat="1">
      <c r="B10" s="28"/>
      <c r="L10" s="28"/>
    </row>
    <row r="11" spans="2:46" s="1" customFormat="1" ht="12" customHeight="1">
      <c r="B11" s="28"/>
      <c r="D11" s="779" t="s">
        <v>16</v>
      </c>
      <c r="F11" s="780" t="s">
        <v>1</v>
      </c>
      <c r="I11" s="779" t="s">
        <v>17</v>
      </c>
      <c r="J11" s="780" t="s">
        <v>1</v>
      </c>
      <c r="L11" s="28"/>
    </row>
    <row r="12" spans="2:46" s="1" customFormat="1" ht="12" customHeight="1">
      <c r="B12" s="28"/>
      <c r="D12" s="25" t="s">
        <v>18</v>
      </c>
      <c r="F12" s="23" t="str">
        <f>'Rekapitulace stavby'!K8</f>
        <v>DpS Borohrádek, st.p.č.243,722,p.p.č.187</v>
      </c>
      <c r="I12" s="25" t="s">
        <v>19</v>
      </c>
      <c r="J12" s="48" t="str">
        <f>'Rekapitulace stavby'!AN8</f>
        <v>10. 6. 2024</v>
      </c>
      <c r="L12" s="28"/>
    </row>
    <row r="13" spans="2:46" s="1" customFormat="1" ht="10.9" customHeight="1">
      <c r="B13" s="28"/>
      <c r="L13" s="28"/>
    </row>
    <row r="14" spans="2:46" s="1" customFormat="1" ht="12" customHeight="1">
      <c r="B14" s="28"/>
      <c r="D14" s="25" t="s">
        <v>21</v>
      </c>
      <c r="I14" s="25" t="s">
        <v>22</v>
      </c>
      <c r="J14" s="23" t="s">
        <v>1</v>
      </c>
      <c r="L14" s="28"/>
    </row>
    <row r="15" spans="2:46" s="1" customFormat="1" ht="18" customHeight="1">
      <c r="B15" s="28"/>
      <c r="E15" s="23" t="str">
        <f>'Rekapitulace stavby'!E11</f>
        <v>Královehradecký kraj,Pivovarské nám.1245 H.Králové</v>
      </c>
      <c r="I15" s="25" t="s">
        <v>23</v>
      </c>
      <c r="J15" s="23" t="s">
        <v>1</v>
      </c>
      <c r="L15" s="28"/>
    </row>
    <row r="16" spans="2:46" s="1" customFormat="1" ht="7" customHeight="1">
      <c r="B16" s="28"/>
      <c r="L16" s="28"/>
    </row>
    <row r="17" spans="2:12" s="1" customFormat="1" ht="12" customHeight="1">
      <c r="B17" s="28"/>
      <c r="D17" s="25" t="s">
        <v>24</v>
      </c>
      <c r="I17" s="25" t="s">
        <v>22</v>
      </c>
      <c r="J17" s="23" t="s">
        <v>1</v>
      </c>
      <c r="L17" s="28"/>
    </row>
    <row r="18" spans="2:12" s="1" customFormat="1" ht="18" customHeight="1">
      <c r="B18" s="28"/>
      <c r="E18" s="23" t="str">
        <f>'Rekapitulace stavby'!E14</f>
        <v>VZ</v>
      </c>
      <c r="I18" s="25" t="s">
        <v>23</v>
      </c>
      <c r="J18" s="23" t="s">
        <v>1</v>
      </c>
      <c r="L18" s="28"/>
    </row>
    <row r="19" spans="2:12" s="1" customFormat="1" ht="7" customHeight="1">
      <c r="B19" s="28"/>
      <c r="L19" s="28"/>
    </row>
    <row r="20" spans="2:12" s="1" customFormat="1" ht="12" customHeight="1">
      <c r="B20" s="28"/>
      <c r="D20" s="779" t="s">
        <v>26</v>
      </c>
      <c r="I20" s="779" t="s">
        <v>22</v>
      </c>
      <c r="J20" s="780" t="str">
        <f>IF('[5]Rekapitulace stavby'!AN16="","",'[5]Rekapitulace stavby'!AN16)</f>
        <v/>
      </c>
      <c r="L20" s="28"/>
    </row>
    <row r="21" spans="2:12" s="1" customFormat="1" ht="18" customHeight="1">
      <c r="B21" s="28"/>
      <c r="E21" s="780" t="str">
        <f>IF('[5]Rekapitulace stavby'!E17="","",'[5]Rekapitulace stavby'!E17)</f>
        <v xml:space="preserve"> </v>
      </c>
      <c r="I21" s="779" t="s">
        <v>23</v>
      </c>
      <c r="J21" s="780" t="str">
        <f>IF('[5]Rekapitulace stavby'!AN17="","",'[5]Rekapitulace stavby'!AN17)</f>
        <v/>
      </c>
      <c r="L21" s="28"/>
    </row>
    <row r="22" spans="2:12" s="1" customFormat="1" ht="7" customHeight="1">
      <c r="B22" s="28"/>
      <c r="L22" s="28"/>
    </row>
    <row r="23" spans="2:12" s="1" customFormat="1" ht="12" customHeight="1">
      <c r="B23" s="28"/>
      <c r="D23" s="779" t="s">
        <v>28</v>
      </c>
      <c r="I23" s="779" t="s">
        <v>22</v>
      </c>
      <c r="J23" s="780" t="str">
        <f>IF('[5]Rekapitulace stavby'!AN19="","",'[5]Rekapitulace stavby'!AN19)</f>
        <v/>
      </c>
      <c r="L23" s="28"/>
    </row>
    <row r="24" spans="2:12" s="1" customFormat="1" ht="18" customHeight="1">
      <c r="B24" s="28"/>
      <c r="E24" s="780" t="str">
        <f>IF('[5]Rekapitulace stavby'!E20="","",'[5]Rekapitulace stavby'!E20)</f>
        <v xml:space="preserve"> </v>
      </c>
      <c r="I24" s="779" t="s">
        <v>23</v>
      </c>
      <c r="J24" s="780" t="str">
        <f>IF('[5]Rekapitulace stavby'!AN20="","",'[5]Rekapitulace stavby'!AN20)</f>
        <v/>
      </c>
      <c r="L24" s="28"/>
    </row>
    <row r="25" spans="2:12" s="1" customFormat="1" ht="7" customHeight="1">
      <c r="B25" s="28"/>
      <c r="L25" s="28"/>
    </row>
    <row r="26" spans="2:12" s="1" customFormat="1" ht="12" customHeight="1">
      <c r="B26" s="28"/>
      <c r="D26" s="779" t="s">
        <v>31</v>
      </c>
      <c r="L26" s="28"/>
    </row>
    <row r="27" spans="2:12" s="7" customFormat="1" ht="16.5" customHeight="1">
      <c r="B27" s="90"/>
      <c r="E27" s="1022" t="s">
        <v>1</v>
      </c>
      <c r="F27" s="1022"/>
      <c r="G27" s="1022"/>
      <c r="H27" s="1022"/>
      <c r="L27" s="90"/>
    </row>
    <row r="28" spans="2:12" s="1" customFormat="1" ht="7" customHeight="1">
      <c r="B28" s="28"/>
      <c r="L28" s="28"/>
    </row>
    <row r="29" spans="2:12" s="1" customFormat="1" ht="7" customHeight="1">
      <c r="B29" s="28"/>
      <c r="D29" s="49"/>
      <c r="E29" s="49"/>
      <c r="F29" s="49"/>
      <c r="G29" s="49"/>
      <c r="H29" s="49"/>
      <c r="I29" s="49"/>
      <c r="J29" s="49"/>
      <c r="K29" s="49"/>
      <c r="L29" s="28"/>
    </row>
    <row r="30" spans="2:12" s="1" customFormat="1" ht="25.4" customHeight="1">
      <c r="B30" s="28"/>
      <c r="D30" s="781" t="s">
        <v>32</v>
      </c>
      <c r="J30" s="782">
        <f>ROUND(J85, 2)</f>
        <v>0</v>
      </c>
      <c r="L30" s="28"/>
    </row>
    <row r="31" spans="2:12" s="1" customFormat="1" ht="7" customHeight="1">
      <c r="B31" s="28"/>
      <c r="D31" s="49"/>
      <c r="E31" s="49"/>
      <c r="F31" s="49"/>
      <c r="G31" s="49"/>
      <c r="H31" s="49"/>
      <c r="I31" s="49"/>
      <c r="J31" s="49"/>
      <c r="K31" s="49"/>
      <c r="L31" s="28"/>
    </row>
    <row r="32" spans="2:12" s="1" customFormat="1" ht="14.5" customHeight="1">
      <c r="B32" s="28"/>
      <c r="F32" s="783" t="s">
        <v>34</v>
      </c>
      <c r="I32" s="783" t="s">
        <v>33</v>
      </c>
      <c r="J32" s="783" t="s">
        <v>35</v>
      </c>
      <c r="L32" s="28"/>
    </row>
    <row r="33" spans="2:12" s="1" customFormat="1" ht="14.5" customHeight="1">
      <c r="B33" s="28"/>
      <c r="D33" s="784" t="s">
        <v>36</v>
      </c>
      <c r="E33" s="779" t="s">
        <v>37</v>
      </c>
      <c r="F33" s="785">
        <f>ROUND((SUM(BE85:BE327)),  2)</f>
        <v>0</v>
      </c>
      <c r="I33" s="786">
        <v>0.21</v>
      </c>
      <c r="J33" s="785">
        <f>ROUND(((SUM(BE85:BE327))*I33),  2)</f>
        <v>0</v>
      </c>
      <c r="L33" s="28"/>
    </row>
    <row r="34" spans="2:12" s="1" customFormat="1" ht="14.5" customHeight="1">
      <c r="B34" s="28"/>
      <c r="E34" s="779" t="s">
        <v>38</v>
      </c>
      <c r="F34" s="785">
        <f>ROUND((SUM(BF85:BF327)),  2)</f>
        <v>0</v>
      </c>
      <c r="I34" s="786">
        <v>0.12</v>
      </c>
      <c r="J34" s="785">
        <f>ROUND(((SUM(BF85:BF327))*I34),  2)</f>
        <v>0</v>
      </c>
      <c r="L34" s="28"/>
    </row>
    <row r="35" spans="2:12" s="1" customFormat="1" ht="14.5" hidden="1" customHeight="1">
      <c r="B35" s="28"/>
      <c r="E35" s="779" t="s">
        <v>39</v>
      </c>
      <c r="F35" s="785">
        <f>ROUND((SUM(BG85:BG327)),  2)</f>
        <v>0</v>
      </c>
      <c r="I35" s="786">
        <v>0.21</v>
      </c>
      <c r="J35" s="785">
        <f>0</f>
        <v>0</v>
      </c>
      <c r="L35" s="28"/>
    </row>
    <row r="36" spans="2:12" s="1" customFormat="1" ht="14.5" hidden="1" customHeight="1">
      <c r="B36" s="28"/>
      <c r="E36" s="779" t="s">
        <v>40</v>
      </c>
      <c r="F36" s="785">
        <f>ROUND((SUM(BH85:BH327)),  2)</f>
        <v>0</v>
      </c>
      <c r="I36" s="786">
        <v>0.12</v>
      </c>
      <c r="J36" s="785">
        <f>0</f>
        <v>0</v>
      </c>
      <c r="L36" s="28"/>
    </row>
    <row r="37" spans="2:12" s="1" customFormat="1" ht="14.5" hidden="1" customHeight="1">
      <c r="B37" s="28"/>
      <c r="E37" s="779" t="s">
        <v>41</v>
      </c>
      <c r="F37" s="785">
        <f>ROUND((SUM(BI85:BI327)),  2)</f>
        <v>0</v>
      </c>
      <c r="I37" s="786">
        <v>0</v>
      </c>
      <c r="J37" s="785">
        <f>0</f>
        <v>0</v>
      </c>
      <c r="L37" s="28"/>
    </row>
    <row r="38" spans="2:12" s="1" customFormat="1" ht="7" customHeight="1">
      <c r="B38" s="28"/>
      <c r="L38" s="28"/>
    </row>
    <row r="39" spans="2:12" s="1" customFormat="1" ht="25.4" customHeight="1">
      <c r="B39" s="28"/>
      <c r="C39" s="93"/>
      <c r="D39" s="787" t="s">
        <v>42</v>
      </c>
      <c r="E39" s="53"/>
      <c r="F39" s="53"/>
      <c r="G39" s="788" t="s">
        <v>43</v>
      </c>
      <c r="H39" s="789" t="s">
        <v>44</v>
      </c>
      <c r="I39" s="53"/>
      <c r="J39" s="790">
        <f>SUM(J30:J37)</f>
        <v>0</v>
      </c>
      <c r="K39" s="98"/>
      <c r="L39" s="28"/>
    </row>
    <row r="40" spans="2:12" s="1" customFormat="1" ht="14.5" customHeight="1">
      <c r="B40" s="40"/>
      <c r="C40" s="41"/>
      <c r="D40" s="41"/>
      <c r="E40" s="41"/>
      <c r="F40" s="41"/>
      <c r="G40" s="41"/>
      <c r="H40" s="41"/>
      <c r="I40" s="41"/>
      <c r="J40" s="41"/>
      <c r="K40" s="41"/>
      <c r="L40" s="28"/>
    </row>
    <row r="44" spans="2:12" s="1" customFormat="1" ht="7" customHeight="1">
      <c r="B44" s="42"/>
      <c r="C44" s="43"/>
      <c r="D44" s="43"/>
      <c r="E44" s="43"/>
      <c r="F44" s="43"/>
      <c r="G44" s="43"/>
      <c r="H44" s="43"/>
      <c r="I44" s="43"/>
      <c r="J44" s="43"/>
      <c r="K44" s="43"/>
      <c r="L44" s="28"/>
    </row>
    <row r="45" spans="2:12" s="1" customFormat="1" ht="25" customHeight="1">
      <c r="B45" s="28"/>
      <c r="C45" s="777" t="s">
        <v>130</v>
      </c>
      <c r="L45" s="28"/>
    </row>
    <row r="46" spans="2:12" s="1" customFormat="1" ht="7" customHeight="1">
      <c r="B46" s="28"/>
      <c r="L46" s="28"/>
    </row>
    <row r="47" spans="2:12" s="1" customFormat="1" ht="12" customHeight="1">
      <c r="B47" s="28"/>
      <c r="C47" s="779" t="s">
        <v>14</v>
      </c>
      <c r="L47" s="28"/>
    </row>
    <row r="48" spans="2:12" s="1" customFormat="1" ht="16.5" customHeight="1">
      <c r="B48" s="28"/>
      <c r="E48" s="1020" t="str">
        <f>E7</f>
        <v>DOMOV SENIORŮ BOROHRÁDEK</v>
      </c>
      <c r="F48" s="1021"/>
      <c r="G48" s="1021"/>
      <c r="H48" s="1021"/>
      <c r="L48" s="28"/>
    </row>
    <row r="49" spans="2:47" s="1" customFormat="1" ht="12" customHeight="1">
      <c r="B49" s="28"/>
      <c r="C49" s="779" t="s">
        <v>128</v>
      </c>
      <c r="L49" s="28"/>
    </row>
    <row r="50" spans="2:47" s="1" customFormat="1" ht="16.5" customHeight="1">
      <c r="B50" s="28"/>
      <c r="E50" s="1010" t="str">
        <f>E9</f>
        <v>SO 03 - Hlavní budova - zdravotní technika</v>
      </c>
      <c r="F50" s="1009"/>
      <c r="G50" s="1009"/>
      <c r="H50" s="1009"/>
      <c r="L50" s="28"/>
    </row>
    <row r="51" spans="2:47" s="1" customFormat="1" ht="7" customHeight="1">
      <c r="B51" s="28"/>
      <c r="L51" s="28"/>
    </row>
    <row r="52" spans="2:47" s="1" customFormat="1" ht="12" customHeight="1">
      <c r="B52" s="28"/>
      <c r="C52" s="779" t="s">
        <v>18</v>
      </c>
      <c r="F52" s="780" t="str">
        <f>F12</f>
        <v>DpS Borohrádek, st.p.č.243,722,p.p.č.187</v>
      </c>
      <c r="I52" s="779" t="s">
        <v>19</v>
      </c>
      <c r="J52" s="791" t="str">
        <f>IF(J12="","",J12)</f>
        <v>10. 6. 2024</v>
      </c>
      <c r="L52" s="28"/>
    </row>
    <row r="53" spans="2:47" s="1" customFormat="1" ht="7" customHeight="1">
      <c r="B53" s="28"/>
      <c r="L53" s="28"/>
    </row>
    <row r="54" spans="2:47" s="1" customFormat="1" ht="15.25" customHeight="1">
      <c r="B54" s="28"/>
      <c r="C54" s="779" t="s">
        <v>21</v>
      </c>
      <c r="F54" s="780" t="str">
        <f>E15</f>
        <v>Královehradecký kraj,Pivovarské nám.1245 H.Králové</v>
      </c>
      <c r="I54" s="779" t="s">
        <v>26</v>
      </c>
      <c r="J54" s="792" t="str">
        <f>E21</f>
        <v xml:space="preserve"> </v>
      </c>
      <c r="L54" s="28"/>
    </row>
    <row r="55" spans="2:47" s="1" customFormat="1" ht="15.25" customHeight="1">
      <c r="B55" s="28"/>
      <c r="C55" s="779" t="s">
        <v>24</v>
      </c>
      <c r="F55" s="780" t="str">
        <f>IF(E18="","",E18)</f>
        <v>VZ</v>
      </c>
      <c r="I55" s="779" t="s">
        <v>28</v>
      </c>
      <c r="J55" s="792" t="str">
        <f>E24</f>
        <v xml:space="preserve"> </v>
      </c>
      <c r="L55" s="28"/>
    </row>
    <row r="56" spans="2:47" s="1" customFormat="1" ht="10.4" customHeight="1">
      <c r="B56" s="28"/>
      <c r="L56" s="28"/>
    </row>
    <row r="57" spans="2:47" s="1" customFormat="1" ht="29.25" customHeight="1">
      <c r="B57" s="28"/>
      <c r="C57" s="793" t="s">
        <v>131</v>
      </c>
      <c r="D57" s="93"/>
      <c r="E57" s="93"/>
      <c r="F57" s="93"/>
      <c r="G57" s="93"/>
      <c r="H57" s="93"/>
      <c r="I57" s="93"/>
      <c r="J57" s="794" t="s">
        <v>132</v>
      </c>
      <c r="K57" s="93"/>
      <c r="L57" s="28"/>
    </row>
    <row r="58" spans="2:47" s="1" customFormat="1" ht="10.4" customHeight="1">
      <c r="B58" s="28"/>
      <c r="L58" s="28"/>
    </row>
    <row r="59" spans="2:47" s="1" customFormat="1" ht="22.9" customHeight="1">
      <c r="B59" s="28"/>
      <c r="C59" s="795" t="s">
        <v>2716</v>
      </c>
      <c r="J59" s="782">
        <f>J85</f>
        <v>0</v>
      </c>
      <c r="L59" s="28"/>
      <c r="AU59" s="16" t="s">
        <v>134</v>
      </c>
    </row>
    <row r="60" spans="2:47" s="796" customFormat="1" ht="25" customHeight="1">
      <c r="B60" s="797"/>
      <c r="D60" s="798" t="s">
        <v>296</v>
      </c>
      <c r="E60" s="799"/>
      <c r="F60" s="799"/>
      <c r="G60" s="799"/>
      <c r="H60" s="799"/>
      <c r="I60" s="799"/>
      <c r="J60" s="800">
        <f>J86</f>
        <v>0</v>
      </c>
      <c r="L60" s="797"/>
    </row>
    <row r="61" spans="2:47" s="801" customFormat="1" ht="19.899999999999999" customHeight="1">
      <c r="B61" s="802"/>
      <c r="D61" s="803" t="s">
        <v>7143</v>
      </c>
      <c r="E61" s="804"/>
      <c r="F61" s="804"/>
      <c r="G61" s="804"/>
      <c r="H61" s="804"/>
      <c r="I61" s="804"/>
      <c r="J61" s="805">
        <f>J87</f>
        <v>0</v>
      </c>
      <c r="L61" s="802"/>
    </row>
    <row r="62" spans="2:47" s="801" customFormat="1" ht="19.899999999999999" customHeight="1">
      <c r="B62" s="802"/>
      <c r="D62" s="803" t="s">
        <v>7144</v>
      </c>
      <c r="E62" s="804"/>
      <c r="F62" s="804"/>
      <c r="G62" s="804"/>
      <c r="H62" s="804"/>
      <c r="I62" s="804"/>
      <c r="J62" s="805">
        <f>J143</f>
        <v>0</v>
      </c>
      <c r="L62" s="802"/>
    </row>
    <row r="63" spans="2:47" s="801" customFormat="1" ht="19.899999999999999" customHeight="1">
      <c r="B63" s="802"/>
      <c r="D63" s="803" t="s">
        <v>2717</v>
      </c>
      <c r="E63" s="804"/>
      <c r="F63" s="804"/>
      <c r="G63" s="804"/>
      <c r="H63" s="804"/>
      <c r="I63" s="804"/>
      <c r="J63" s="805">
        <f>J239</f>
        <v>0</v>
      </c>
      <c r="L63" s="802"/>
    </row>
    <row r="64" spans="2:47" s="801" customFormat="1" ht="19.899999999999999" customHeight="1">
      <c r="B64" s="802"/>
      <c r="D64" s="803" t="s">
        <v>7146</v>
      </c>
      <c r="E64" s="804"/>
      <c r="F64" s="804"/>
      <c r="G64" s="804"/>
      <c r="H64" s="804"/>
      <c r="I64" s="804"/>
      <c r="J64" s="805">
        <f>J305</f>
        <v>0</v>
      </c>
      <c r="L64" s="802"/>
    </row>
    <row r="65" spans="2:12" s="801" customFormat="1" ht="19.899999999999999" customHeight="1">
      <c r="B65" s="802"/>
      <c r="D65" s="803" t="s">
        <v>7147</v>
      </c>
      <c r="E65" s="804"/>
      <c r="F65" s="804"/>
      <c r="G65" s="804"/>
      <c r="H65" s="804"/>
      <c r="I65" s="804"/>
      <c r="J65" s="805">
        <f>J317</f>
        <v>0</v>
      </c>
      <c r="L65" s="802"/>
    </row>
    <row r="66" spans="2:12" s="1" customFormat="1" ht="21.75" customHeight="1">
      <c r="B66" s="28"/>
      <c r="L66" s="28"/>
    </row>
    <row r="67" spans="2:12" s="1" customFormat="1" ht="7" customHeight="1">
      <c r="B67" s="40"/>
      <c r="C67" s="41"/>
      <c r="D67" s="41"/>
      <c r="E67" s="41"/>
      <c r="F67" s="41"/>
      <c r="G67" s="41"/>
      <c r="H67" s="41"/>
      <c r="I67" s="41"/>
      <c r="J67" s="41"/>
      <c r="K67" s="41"/>
      <c r="L67" s="28"/>
    </row>
    <row r="71" spans="2:12" s="1" customFormat="1" ht="7" customHeight="1">
      <c r="B71" s="42"/>
      <c r="C71" s="43"/>
      <c r="D71" s="43"/>
      <c r="E71" s="43"/>
      <c r="F71" s="43"/>
      <c r="G71" s="43"/>
      <c r="H71" s="43"/>
      <c r="I71" s="43"/>
      <c r="J71" s="43"/>
      <c r="K71" s="43"/>
      <c r="L71" s="28"/>
    </row>
    <row r="72" spans="2:12" s="1" customFormat="1" ht="25" customHeight="1">
      <c r="B72" s="28"/>
      <c r="C72" s="777" t="s">
        <v>141</v>
      </c>
      <c r="L72" s="28"/>
    </row>
    <row r="73" spans="2:12" s="1" customFormat="1" ht="7" customHeight="1">
      <c r="B73" s="28"/>
      <c r="L73" s="28"/>
    </row>
    <row r="74" spans="2:12" s="1" customFormat="1" ht="12" customHeight="1">
      <c r="B74" s="28"/>
      <c r="C74" s="779" t="s">
        <v>14</v>
      </c>
      <c r="L74" s="28"/>
    </row>
    <row r="75" spans="2:12" s="1" customFormat="1" ht="16.5" customHeight="1">
      <c r="B75" s="28"/>
      <c r="E75" s="1020" t="str">
        <f>E7</f>
        <v>DOMOV SENIORŮ BOROHRÁDEK</v>
      </c>
      <c r="F75" s="1021"/>
      <c r="G75" s="1021"/>
      <c r="H75" s="1021"/>
      <c r="L75" s="28"/>
    </row>
    <row r="76" spans="2:12" s="1" customFormat="1" ht="12" customHeight="1">
      <c r="B76" s="28"/>
      <c r="C76" s="779" t="s">
        <v>128</v>
      </c>
      <c r="L76" s="28"/>
    </row>
    <row r="77" spans="2:12" s="1" customFormat="1" ht="16.5" customHeight="1">
      <c r="B77" s="28"/>
      <c r="E77" s="1010" t="str">
        <f>E9</f>
        <v>SO 03 - Hlavní budova - zdravotní technika</v>
      </c>
      <c r="F77" s="1009"/>
      <c r="G77" s="1009"/>
      <c r="H77" s="1009"/>
      <c r="L77" s="28"/>
    </row>
    <row r="78" spans="2:12" s="1" customFormat="1" ht="7" customHeight="1">
      <c r="B78" s="28"/>
      <c r="L78" s="28"/>
    </row>
    <row r="79" spans="2:12" s="1" customFormat="1" ht="12" customHeight="1">
      <c r="B79" s="28"/>
      <c r="C79" s="779" t="s">
        <v>18</v>
      </c>
      <c r="F79" s="780" t="str">
        <f>F12</f>
        <v>DpS Borohrádek, st.p.č.243,722,p.p.č.187</v>
      </c>
      <c r="I79" s="779" t="s">
        <v>19</v>
      </c>
      <c r="J79" s="791" t="str">
        <f>IF(J12="","",J12)</f>
        <v>10. 6. 2024</v>
      </c>
      <c r="L79" s="28"/>
    </row>
    <row r="80" spans="2:12" s="1" customFormat="1" ht="7" customHeight="1">
      <c r="B80" s="28"/>
      <c r="L80" s="28"/>
    </row>
    <row r="81" spans="2:65" s="1" customFormat="1" ht="15.25" customHeight="1">
      <c r="B81" s="28"/>
      <c r="C81" s="779" t="s">
        <v>21</v>
      </c>
      <c r="F81" s="780" t="str">
        <f>E15</f>
        <v>Královehradecký kraj,Pivovarské nám.1245 H.Králové</v>
      </c>
      <c r="I81" s="779" t="s">
        <v>26</v>
      </c>
      <c r="J81" s="792" t="str">
        <f>E21</f>
        <v xml:space="preserve"> </v>
      </c>
      <c r="L81" s="28"/>
    </row>
    <row r="82" spans="2:65" s="1" customFormat="1" ht="15.25" customHeight="1">
      <c r="B82" s="28"/>
      <c r="C82" s="779" t="s">
        <v>24</v>
      </c>
      <c r="F82" s="780" t="str">
        <f>IF(E18="","",E18)</f>
        <v>VZ</v>
      </c>
      <c r="I82" s="779" t="s">
        <v>28</v>
      </c>
      <c r="J82" s="792" t="str">
        <f>E24</f>
        <v xml:space="preserve"> </v>
      </c>
      <c r="L82" s="28"/>
    </row>
    <row r="83" spans="2:65" s="1" customFormat="1" ht="10.4" customHeight="1">
      <c r="B83" s="28"/>
      <c r="L83" s="28"/>
    </row>
    <row r="84" spans="2:65" s="10" customFormat="1" ht="29.25" customHeight="1">
      <c r="B84" s="112"/>
      <c r="C84" s="806" t="s">
        <v>142</v>
      </c>
      <c r="D84" s="807" t="s">
        <v>57</v>
      </c>
      <c r="E84" s="807" t="s">
        <v>53</v>
      </c>
      <c r="F84" s="807" t="s">
        <v>54</v>
      </c>
      <c r="G84" s="807" t="s">
        <v>143</v>
      </c>
      <c r="H84" s="807" t="s">
        <v>144</v>
      </c>
      <c r="I84" s="807" t="s">
        <v>145</v>
      </c>
      <c r="J84" s="807" t="s">
        <v>132</v>
      </c>
      <c r="K84" s="808" t="s">
        <v>146</v>
      </c>
      <c r="L84" s="112"/>
      <c r="M84" s="809" t="s">
        <v>1</v>
      </c>
      <c r="N84" s="810" t="s">
        <v>36</v>
      </c>
      <c r="O84" s="810" t="s">
        <v>147</v>
      </c>
      <c r="P84" s="810" t="s">
        <v>148</v>
      </c>
      <c r="Q84" s="810" t="s">
        <v>149</v>
      </c>
      <c r="R84" s="810" t="s">
        <v>150</v>
      </c>
      <c r="S84" s="810" t="s">
        <v>151</v>
      </c>
      <c r="T84" s="811" t="s">
        <v>152</v>
      </c>
    </row>
    <row r="85" spans="2:65" s="1" customFormat="1" ht="22.9" customHeight="1">
      <c r="B85" s="28"/>
      <c r="C85" s="812" t="s">
        <v>153</v>
      </c>
      <c r="J85" s="813">
        <f>BK85</f>
        <v>0</v>
      </c>
      <c r="L85" s="28"/>
      <c r="M85" s="58"/>
      <c r="N85" s="49"/>
      <c r="O85" s="49"/>
      <c r="P85" s="814">
        <f>P86</f>
        <v>614.35877499999981</v>
      </c>
      <c r="Q85" s="49"/>
      <c r="R85" s="814">
        <f>R86</f>
        <v>1.4780800000000003</v>
      </c>
      <c r="S85" s="49"/>
      <c r="T85" s="815">
        <f>T86</f>
        <v>1.6867500000000002</v>
      </c>
      <c r="AT85" s="16" t="s">
        <v>71</v>
      </c>
      <c r="AU85" s="16" t="s">
        <v>134</v>
      </c>
      <c r="BK85" s="816">
        <f>BK86</f>
        <v>0</v>
      </c>
    </row>
    <row r="86" spans="2:65" s="817" customFormat="1" ht="25.9" customHeight="1">
      <c r="B86" s="818"/>
      <c r="D86" s="819" t="s">
        <v>71</v>
      </c>
      <c r="E86" s="820" t="s">
        <v>437</v>
      </c>
      <c r="F86" s="820" t="s">
        <v>438</v>
      </c>
      <c r="J86" s="821">
        <f>BK86</f>
        <v>0</v>
      </c>
      <c r="L86" s="818"/>
      <c r="M86" s="822"/>
      <c r="P86" s="823">
        <f>P87+P143+P239+P305+P317</f>
        <v>614.35877499999981</v>
      </c>
      <c r="R86" s="823">
        <f>R87+R143+R239+R305+R317</f>
        <v>1.4780800000000003</v>
      </c>
      <c r="T86" s="824">
        <f>T87+T143+T239+T305+T317</f>
        <v>1.6867500000000002</v>
      </c>
      <c r="AR86" s="819" t="s">
        <v>88</v>
      </c>
      <c r="AT86" s="825" t="s">
        <v>71</v>
      </c>
      <c r="AU86" s="825" t="s">
        <v>72</v>
      </c>
      <c r="AY86" s="819" t="s">
        <v>157</v>
      </c>
      <c r="BK86" s="826">
        <f>BK87+BK143+BK239+BK305+BK317</f>
        <v>0</v>
      </c>
    </row>
    <row r="87" spans="2:65" s="817" customFormat="1" ht="22.9" customHeight="1">
      <c r="B87" s="818"/>
      <c r="D87" s="819" t="s">
        <v>71</v>
      </c>
      <c r="E87" s="827" t="s">
        <v>7399</v>
      </c>
      <c r="F87" s="827" t="s">
        <v>7400</v>
      </c>
      <c r="J87" s="828">
        <f>BK87</f>
        <v>0</v>
      </c>
      <c r="L87" s="818"/>
      <c r="M87" s="822"/>
      <c r="P87" s="823">
        <f>SUM(P88:P142)</f>
        <v>111.700394</v>
      </c>
      <c r="R87" s="823">
        <f>SUM(R88:R142)</f>
        <v>0.18618000000000001</v>
      </c>
      <c r="T87" s="824">
        <f>SUM(T88:T142)</f>
        <v>1.07376</v>
      </c>
      <c r="AR87" s="819" t="s">
        <v>88</v>
      </c>
      <c r="AT87" s="825" t="s">
        <v>71</v>
      </c>
      <c r="AU87" s="825" t="s">
        <v>80</v>
      </c>
      <c r="AY87" s="819" t="s">
        <v>157</v>
      </c>
      <c r="BK87" s="826">
        <f>SUM(BK88:BK142)</f>
        <v>0</v>
      </c>
    </row>
    <row r="88" spans="2:65" s="1" customFormat="1" ht="33" customHeight="1">
      <c r="B88" s="28"/>
      <c r="C88" s="829" t="s">
        <v>80</v>
      </c>
      <c r="D88" s="829" t="s">
        <v>160</v>
      </c>
      <c r="E88" s="830" t="s">
        <v>7401</v>
      </c>
      <c r="F88" s="831" t="s">
        <v>7402</v>
      </c>
      <c r="G88" s="832" t="s">
        <v>411</v>
      </c>
      <c r="H88" s="833">
        <v>20</v>
      </c>
      <c r="I88" s="923"/>
      <c r="J88" s="834">
        <f>ROUND(I88*H88,2)</f>
        <v>0</v>
      </c>
      <c r="K88" s="831" t="s">
        <v>2720</v>
      </c>
      <c r="L88" s="28"/>
      <c r="M88" s="835" t="s">
        <v>1</v>
      </c>
      <c r="N88" s="836" t="s">
        <v>38</v>
      </c>
      <c r="O88" s="837">
        <v>0.29299999999999998</v>
      </c>
      <c r="P88" s="837">
        <f>O88*H88</f>
        <v>5.8599999999999994</v>
      </c>
      <c r="Q88" s="837">
        <v>0</v>
      </c>
      <c r="R88" s="837">
        <f>Q88*H88</f>
        <v>0</v>
      </c>
      <c r="S88" s="837">
        <v>2.6700000000000002E-2</v>
      </c>
      <c r="T88" s="838">
        <f>S88*H88</f>
        <v>0.53400000000000003</v>
      </c>
      <c r="AR88" s="839" t="s">
        <v>188</v>
      </c>
      <c r="AT88" s="839" t="s">
        <v>160</v>
      </c>
      <c r="AU88" s="839" t="s">
        <v>88</v>
      </c>
      <c r="AY88" s="16" t="s">
        <v>157</v>
      </c>
      <c r="BE88" s="145">
        <f>IF(N88="základní",J88,0)</f>
        <v>0</v>
      </c>
      <c r="BF88" s="145">
        <f>IF(N88="snížená",J88,0)</f>
        <v>0</v>
      </c>
      <c r="BG88" s="145">
        <f>IF(N88="zákl. přenesená",J88,0)</f>
        <v>0</v>
      </c>
      <c r="BH88" s="145">
        <f>IF(N88="sníž. přenesená",J88,0)</f>
        <v>0</v>
      </c>
      <c r="BI88" s="145">
        <f>IF(N88="nulová",J88,0)</f>
        <v>0</v>
      </c>
      <c r="BJ88" s="16" t="s">
        <v>80</v>
      </c>
      <c r="BK88" s="145">
        <f>ROUND(I88*H88,2)</f>
        <v>0</v>
      </c>
      <c r="BL88" s="16" t="s">
        <v>188</v>
      </c>
      <c r="BM88" s="839" t="s">
        <v>8247</v>
      </c>
    </row>
    <row r="89" spans="2:65" s="1" customFormat="1">
      <c r="B89" s="28"/>
      <c r="D89" s="840" t="s">
        <v>214</v>
      </c>
      <c r="F89" s="841" t="s">
        <v>7404</v>
      </c>
      <c r="L89" s="28"/>
      <c r="M89" s="152"/>
      <c r="T89" s="52"/>
      <c r="AT89" s="16" t="s">
        <v>214</v>
      </c>
      <c r="AU89" s="16" t="s">
        <v>88</v>
      </c>
    </row>
    <row r="90" spans="2:65" s="1" customFormat="1" ht="24.25" customHeight="1">
      <c r="B90" s="28"/>
      <c r="C90" s="829" t="s">
        <v>88</v>
      </c>
      <c r="D90" s="829" t="s">
        <v>160</v>
      </c>
      <c r="E90" s="830" t="s">
        <v>7405</v>
      </c>
      <c r="F90" s="831" t="s">
        <v>7406</v>
      </c>
      <c r="G90" s="832" t="s">
        <v>411</v>
      </c>
      <c r="H90" s="833">
        <v>24</v>
      </c>
      <c r="I90" s="923"/>
      <c r="J90" s="834">
        <f>ROUND(I90*H90,2)</f>
        <v>0</v>
      </c>
      <c r="K90" s="831" t="s">
        <v>2720</v>
      </c>
      <c r="L90" s="28"/>
      <c r="M90" s="835" t="s">
        <v>1</v>
      </c>
      <c r="N90" s="836" t="s">
        <v>38</v>
      </c>
      <c r="O90" s="837">
        <v>0.41299999999999998</v>
      </c>
      <c r="P90" s="837">
        <f>O90*H90</f>
        <v>9.911999999999999</v>
      </c>
      <c r="Q90" s="837">
        <v>0</v>
      </c>
      <c r="R90" s="837">
        <f>Q90*H90</f>
        <v>0</v>
      </c>
      <c r="S90" s="837">
        <v>1.4919999999999999E-2</v>
      </c>
      <c r="T90" s="838">
        <f>S90*H90</f>
        <v>0.35807999999999995</v>
      </c>
      <c r="AR90" s="839" t="s">
        <v>188</v>
      </c>
      <c r="AT90" s="839" t="s">
        <v>160</v>
      </c>
      <c r="AU90" s="839" t="s">
        <v>88</v>
      </c>
      <c r="AY90" s="16" t="s">
        <v>157</v>
      </c>
      <c r="BE90" s="145">
        <f>IF(N90="základní",J90,0)</f>
        <v>0</v>
      </c>
      <c r="BF90" s="145">
        <f>IF(N90="snížená",J90,0)</f>
        <v>0</v>
      </c>
      <c r="BG90" s="145">
        <f>IF(N90="zákl. přenesená",J90,0)</f>
        <v>0</v>
      </c>
      <c r="BH90" s="145">
        <f>IF(N90="sníž. přenesená",J90,0)</f>
        <v>0</v>
      </c>
      <c r="BI90" s="145">
        <f>IF(N90="nulová",J90,0)</f>
        <v>0</v>
      </c>
      <c r="BJ90" s="16" t="s">
        <v>80</v>
      </c>
      <c r="BK90" s="145">
        <f>ROUND(I90*H90,2)</f>
        <v>0</v>
      </c>
      <c r="BL90" s="16" t="s">
        <v>188</v>
      </c>
      <c r="BM90" s="839" t="s">
        <v>8248</v>
      </c>
    </row>
    <row r="91" spans="2:65" s="1" customFormat="1">
      <c r="B91" s="28"/>
      <c r="D91" s="840" t="s">
        <v>214</v>
      </c>
      <c r="F91" s="841" t="s">
        <v>7408</v>
      </c>
      <c r="L91" s="28"/>
      <c r="M91" s="152"/>
      <c r="T91" s="52"/>
      <c r="AT91" s="16" t="s">
        <v>214</v>
      </c>
      <c r="AU91" s="16" t="s">
        <v>88</v>
      </c>
    </row>
    <row r="92" spans="2:65" s="1" customFormat="1" ht="24.25" customHeight="1">
      <c r="B92" s="28"/>
      <c r="C92" s="829" t="s">
        <v>95</v>
      </c>
      <c r="D92" s="829" t="s">
        <v>160</v>
      </c>
      <c r="E92" s="830" t="s">
        <v>7409</v>
      </c>
      <c r="F92" s="831" t="s">
        <v>7410</v>
      </c>
      <c r="G92" s="832" t="s">
        <v>228</v>
      </c>
      <c r="H92" s="833">
        <v>3</v>
      </c>
      <c r="I92" s="923"/>
      <c r="J92" s="834">
        <f>ROUND(I92*H92,2)</f>
        <v>0</v>
      </c>
      <c r="K92" s="831" t="s">
        <v>2720</v>
      </c>
      <c r="L92" s="28"/>
      <c r="M92" s="835" t="s">
        <v>1</v>
      </c>
      <c r="N92" s="836" t="s">
        <v>38</v>
      </c>
      <c r="O92" s="837">
        <v>0.99199999999999999</v>
      </c>
      <c r="P92" s="837">
        <f>O92*H92</f>
        <v>2.976</v>
      </c>
      <c r="Q92" s="837">
        <v>2.0200000000000001E-3</v>
      </c>
      <c r="R92" s="837">
        <f>Q92*H92</f>
        <v>6.0600000000000003E-3</v>
      </c>
      <c r="S92" s="837">
        <v>0</v>
      </c>
      <c r="T92" s="838">
        <f>S92*H92</f>
        <v>0</v>
      </c>
      <c r="AR92" s="839" t="s">
        <v>188</v>
      </c>
      <c r="AT92" s="839" t="s">
        <v>160</v>
      </c>
      <c r="AU92" s="839" t="s">
        <v>88</v>
      </c>
      <c r="AY92" s="16" t="s">
        <v>157</v>
      </c>
      <c r="BE92" s="145">
        <f>IF(N92="základní",J92,0)</f>
        <v>0</v>
      </c>
      <c r="BF92" s="145">
        <f>IF(N92="snížená",J92,0)</f>
        <v>0</v>
      </c>
      <c r="BG92" s="145">
        <f>IF(N92="zákl. přenesená",J92,0)</f>
        <v>0</v>
      </c>
      <c r="BH92" s="145">
        <f>IF(N92="sníž. přenesená",J92,0)</f>
        <v>0</v>
      </c>
      <c r="BI92" s="145">
        <f>IF(N92="nulová",J92,0)</f>
        <v>0</v>
      </c>
      <c r="BJ92" s="16" t="s">
        <v>80</v>
      </c>
      <c r="BK92" s="145">
        <f>ROUND(I92*H92,2)</f>
        <v>0</v>
      </c>
      <c r="BL92" s="16" t="s">
        <v>188</v>
      </c>
      <c r="BM92" s="839" t="s">
        <v>8249</v>
      </c>
    </row>
    <row r="93" spans="2:65" s="1" customFormat="1">
      <c r="B93" s="28"/>
      <c r="D93" s="840" t="s">
        <v>214</v>
      </c>
      <c r="F93" s="841" t="s">
        <v>7412</v>
      </c>
      <c r="L93" s="28"/>
      <c r="M93" s="152"/>
      <c r="T93" s="52"/>
      <c r="AT93" s="16" t="s">
        <v>214</v>
      </c>
      <c r="AU93" s="16" t="s">
        <v>88</v>
      </c>
    </row>
    <row r="94" spans="2:65" s="1" customFormat="1" ht="24.25" customHeight="1">
      <c r="B94" s="28"/>
      <c r="C94" s="829" t="s">
        <v>164</v>
      </c>
      <c r="D94" s="829" t="s">
        <v>160</v>
      </c>
      <c r="E94" s="830" t="s">
        <v>7413</v>
      </c>
      <c r="F94" s="831" t="s">
        <v>7414</v>
      </c>
      <c r="G94" s="832" t="s">
        <v>228</v>
      </c>
      <c r="H94" s="833">
        <v>3</v>
      </c>
      <c r="I94" s="923"/>
      <c r="J94" s="834">
        <f>ROUND(I94*H94,2)</f>
        <v>0</v>
      </c>
      <c r="K94" s="831" t="s">
        <v>2720</v>
      </c>
      <c r="L94" s="28"/>
      <c r="M94" s="835" t="s">
        <v>1</v>
      </c>
      <c r="N94" s="836" t="s">
        <v>38</v>
      </c>
      <c r="O94" s="837">
        <v>0.20599999999999999</v>
      </c>
      <c r="P94" s="837">
        <f>O94*H94</f>
        <v>0.61799999999999999</v>
      </c>
      <c r="Q94" s="837">
        <v>0</v>
      </c>
      <c r="R94" s="837">
        <f>Q94*H94</f>
        <v>0</v>
      </c>
      <c r="S94" s="837">
        <v>0</v>
      </c>
      <c r="T94" s="838">
        <f>S94*H94</f>
        <v>0</v>
      </c>
      <c r="AR94" s="839" t="s">
        <v>188</v>
      </c>
      <c r="AT94" s="839" t="s">
        <v>160</v>
      </c>
      <c r="AU94" s="839" t="s">
        <v>88</v>
      </c>
      <c r="AY94" s="16" t="s">
        <v>157</v>
      </c>
      <c r="BE94" s="145">
        <f>IF(N94="základní",J94,0)</f>
        <v>0</v>
      </c>
      <c r="BF94" s="145">
        <f>IF(N94="snížená",J94,0)</f>
        <v>0</v>
      </c>
      <c r="BG94" s="145">
        <f>IF(N94="zákl. přenesená",J94,0)</f>
        <v>0</v>
      </c>
      <c r="BH94" s="145">
        <f>IF(N94="sníž. přenesená",J94,0)</f>
        <v>0</v>
      </c>
      <c r="BI94" s="145">
        <f>IF(N94="nulová",J94,0)</f>
        <v>0</v>
      </c>
      <c r="BJ94" s="16" t="s">
        <v>80</v>
      </c>
      <c r="BK94" s="145">
        <f>ROUND(I94*H94,2)</f>
        <v>0</v>
      </c>
      <c r="BL94" s="16" t="s">
        <v>188</v>
      </c>
      <c r="BM94" s="839" t="s">
        <v>8250</v>
      </c>
    </row>
    <row r="95" spans="2:65" s="1" customFormat="1">
      <c r="B95" s="28"/>
      <c r="D95" s="840" t="s">
        <v>214</v>
      </c>
      <c r="F95" s="841" t="s">
        <v>7416</v>
      </c>
      <c r="L95" s="28"/>
      <c r="M95" s="152"/>
      <c r="T95" s="52"/>
      <c r="AT95" s="16" t="s">
        <v>214</v>
      </c>
      <c r="AU95" s="16" t="s">
        <v>88</v>
      </c>
    </row>
    <row r="96" spans="2:65" s="1" customFormat="1" ht="24.25" customHeight="1">
      <c r="B96" s="28"/>
      <c r="C96" s="829" t="s">
        <v>156</v>
      </c>
      <c r="D96" s="829" t="s">
        <v>160</v>
      </c>
      <c r="E96" s="830" t="s">
        <v>7417</v>
      </c>
      <c r="F96" s="831" t="s">
        <v>7418</v>
      </c>
      <c r="G96" s="832" t="s">
        <v>411</v>
      </c>
      <c r="H96" s="833">
        <v>20</v>
      </c>
      <c r="I96" s="923"/>
      <c r="J96" s="834">
        <f>ROUND(I96*H96,2)</f>
        <v>0</v>
      </c>
      <c r="K96" s="831" t="s">
        <v>2720</v>
      </c>
      <c r="L96" s="28"/>
      <c r="M96" s="835" t="s">
        <v>1</v>
      </c>
      <c r="N96" s="836" t="s">
        <v>38</v>
      </c>
      <c r="O96" s="837">
        <v>3.1E-2</v>
      </c>
      <c r="P96" s="837">
        <f>O96*H96</f>
        <v>0.62</v>
      </c>
      <c r="Q96" s="837">
        <v>0</v>
      </c>
      <c r="R96" s="837">
        <f>Q96*H96</f>
        <v>0</v>
      </c>
      <c r="S96" s="837">
        <v>2.0999999999999999E-3</v>
      </c>
      <c r="T96" s="838">
        <f>S96*H96</f>
        <v>4.1999999999999996E-2</v>
      </c>
      <c r="AR96" s="839" t="s">
        <v>188</v>
      </c>
      <c r="AT96" s="839" t="s">
        <v>160</v>
      </c>
      <c r="AU96" s="839" t="s">
        <v>88</v>
      </c>
      <c r="AY96" s="16" t="s">
        <v>157</v>
      </c>
      <c r="BE96" s="145">
        <f>IF(N96="základní",J96,0)</f>
        <v>0</v>
      </c>
      <c r="BF96" s="145">
        <f>IF(N96="snížená",J96,0)</f>
        <v>0</v>
      </c>
      <c r="BG96" s="145">
        <f>IF(N96="zákl. přenesená",J96,0)</f>
        <v>0</v>
      </c>
      <c r="BH96" s="145">
        <f>IF(N96="sníž. přenesená",J96,0)</f>
        <v>0</v>
      </c>
      <c r="BI96" s="145">
        <f>IF(N96="nulová",J96,0)</f>
        <v>0</v>
      </c>
      <c r="BJ96" s="16" t="s">
        <v>80</v>
      </c>
      <c r="BK96" s="145">
        <f>ROUND(I96*H96,2)</f>
        <v>0</v>
      </c>
      <c r="BL96" s="16" t="s">
        <v>188</v>
      </c>
      <c r="BM96" s="839" t="s">
        <v>8251</v>
      </c>
    </row>
    <row r="97" spans="2:65" s="1" customFormat="1">
      <c r="B97" s="28"/>
      <c r="D97" s="840" t="s">
        <v>214</v>
      </c>
      <c r="F97" s="841" t="s">
        <v>7420</v>
      </c>
      <c r="L97" s="28"/>
      <c r="M97" s="152"/>
      <c r="T97" s="52"/>
      <c r="AT97" s="16" t="s">
        <v>214</v>
      </c>
      <c r="AU97" s="16" t="s">
        <v>88</v>
      </c>
    </row>
    <row r="98" spans="2:65" s="1" customFormat="1" ht="24.25" customHeight="1">
      <c r="B98" s="28"/>
      <c r="C98" s="829" t="s">
        <v>169</v>
      </c>
      <c r="D98" s="829" t="s">
        <v>160</v>
      </c>
      <c r="E98" s="830" t="s">
        <v>7421</v>
      </c>
      <c r="F98" s="831" t="s">
        <v>7422</v>
      </c>
      <c r="G98" s="832" t="s">
        <v>411</v>
      </c>
      <c r="H98" s="833">
        <v>10</v>
      </c>
      <c r="I98" s="923"/>
      <c r="J98" s="834">
        <f>ROUND(I98*H98,2)</f>
        <v>0</v>
      </c>
      <c r="K98" s="831" t="s">
        <v>2720</v>
      </c>
      <c r="L98" s="28"/>
      <c r="M98" s="835" t="s">
        <v>1</v>
      </c>
      <c r="N98" s="836" t="s">
        <v>38</v>
      </c>
      <c r="O98" s="837">
        <v>8.3000000000000004E-2</v>
      </c>
      <c r="P98" s="837">
        <f>O98*H98</f>
        <v>0.83000000000000007</v>
      </c>
      <c r="Q98" s="837">
        <v>0</v>
      </c>
      <c r="R98" s="837">
        <f>Q98*H98</f>
        <v>0</v>
      </c>
      <c r="S98" s="837">
        <v>1.98E-3</v>
      </c>
      <c r="T98" s="838">
        <f>S98*H98</f>
        <v>1.9799999999999998E-2</v>
      </c>
      <c r="AR98" s="839" t="s">
        <v>188</v>
      </c>
      <c r="AT98" s="839" t="s">
        <v>160</v>
      </c>
      <c r="AU98" s="839" t="s">
        <v>88</v>
      </c>
      <c r="AY98" s="16" t="s">
        <v>157</v>
      </c>
      <c r="BE98" s="145">
        <f>IF(N98="základní",J98,0)</f>
        <v>0</v>
      </c>
      <c r="BF98" s="145">
        <f>IF(N98="snížená",J98,0)</f>
        <v>0</v>
      </c>
      <c r="BG98" s="145">
        <f>IF(N98="zákl. přenesená",J98,0)</f>
        <v>0</v>
      </c>
      <c r="BH98" s="145">
        <f>IF(N98="sníž. přenesená",J98,0)</f>
        <v>0</v>
      </c>
      <c r="BI98" s="145">
        <f>IF(N98="nulová",J98,0)</f>
        <v>0</v>
      </c>
      <c r="BJ98" s="16" t="s">
        <v>80</v>
      </c>
      <c r="BK98" s="145">
        <f>ROUND(I98*H98,2)</f>
        <v>0</v>
      </c>
      <c r="BL98" s="16" t="s">
        <v>188</v>
      </c>
      <c r="BM98" s="839" t="s">
        <v>8252</v>
      </c>
    </row>
    <row r="99" spans="2:65" s="1" customFormat="1">
      <c r="B99" s="28"/>
      <c r="D99" s="840" t="s">
        <v>214</v>
      </c>
      <c r="F99" s="841" t="s">
        <v>7424</v>
      </c>
      <c r="L99" s="28"/>
      <c r="M99" s="152"/>
      <c r="T99" s="52"/>
      <c r="AT99" s="16" t="s">
        <v>214</v>
      </c>
      <c r="AU99" s="16" t="s">
        <v>88</v>
      </c>
    </row>
    <row r="100" spans="2:65" s="1" customFormat="1" ht="24.25" customHeight="1">
      <c r="B100" s="28"/>
      <c r="C100" s="829" t="s">
        <v>182</v>
      </c>
      <c r="D100" s="829" t="s">
        <v>160</v>
      </c>
      <c r="E100" s="830" t="s">
        <v>7425</v>
      </c>
      <c r="F100" s="831" t="s">
        <v>7426</v>
      </c>
      <c r="G100" s="832" t="s">
        <v>228</v>
      </c>
      <c r="H100" s="833">
        <v>3</v>
      </c>
      <c r="I100" s="923"/>
      <c r="J100" s="834">
        <f>ROUND(I100*H100,2)</f>
        <v>0</v>
      </c>
      <c r="K100" s="831" t="s">
        <v>2720</v>
      </c>
      <c r="L100" s="28"/>
      <c r="M100" s="835" t="s">
        <v>1</v>
      </c>
      <c r="N100" s="836" t="s">
        <v>38</v>
      </c>
      <c r="O100" s="837">
        <v>0.36099999999999999</v>
      </c>
      <c r="P100" s="837">
        <f>O100*H100</f>
        <v>1.083</v>
      </c>
      <c r="Q100" s="837">
        <v>1E-3</v>
      </c>
      <c r="R100" s="837">
        <f>Q100*H100</f>
        <v>3.0000000000000001E-3</v>
      </c>
      <c r="S100" s="837">
        <v>0</v>
      </c>
      <c r="T100" s="838">
        <f>S100*H100</f>
        <v>0</v>
      </c>
      <c r="AR100" s="839" t="s">
        <v>188</v>
      </c>
      <c r="AT100" s="839" t="s">
        <v>160</v>
      </c>
      <c r="AU100" s="839" t="s">
        <v>88</v>
      </c>
      <c r="AY100" s="16" t="s">
        <v>157</v>
      </c>
      <c r="BE100" s="145">
        <f>IF(N100="základní",J100,0)</f>
        <v>0</v>
      </c>
      <c r="BF100" s="145">
        <f>IF(N100="snížená",J100,0)</f>
        <v>0</v>
      </c>
      <c r="BG100" s="145">
        <f>IF(N100="zákl. přenesená",J100,0)</f>
        <v>0</v>
      </c>
      <c r="BH100" s="145">
        <f>IF(N100="sníž. přenesená",J100,0)</f>
        <v>0</v>
      </c>
      <c r="BI100" s="145">
        <f>IF(N100="nulová",J100,0)</f>
        <v>0</v>
      </c>
      <c r="BJ100" s="16" t="s">
        <v>80</v>
      </c>
      <c r="BK100" s="145">
        <f>ROUND(I100*H100,2)</f>
        <v>0</v>
      </c>
      <c r="BL100" s="16" t="s">
        <v>188</v>
      </c>
      <c r="BM100" s="839" t="s">
        <v>8253</v>
      </c>
    </row>
    <row r="101" spans="2:65" s="1" customFormat="1">
      <c r="B101" s="28"/>
      <c r="D101" s="840" t="s">
        <v>214</v>
      </c>
      <c r="F101" s="841" t="s">
        <v>7428</v>
      </c>
      <c r="L101" s="28"/>
      <c r="M101" s="152"/>
      <c r="T101" s="52"/>
      <c r="AT101" s="16" t="s">
        <v>214</v>
      </c>
      <c r="AU101" s="16" t="s">
        <v>88</v>
      </c>
    </row>
    <row r="102" spans="2:65" s="1" customFormat="1" ht="21.75" customHeight="1">
      <c r="B102" s="28"/>
      <c r="C102" s="829" t="s">
        <v>172</v>
      </c>
      <c r="D102" s="829" t="s">
        <v>160</v>
      </c>
      <c r="E102" s="830" t="s">
        <v>7429</v>
      </c>
      <c r="F102" s="831" t="s">
        <v>7430</v>
      </c>
      <c r="G102" s="832" t="s">
        <v>411</v>
      </c>
      <c r="H102" s="833">
        <v>10</v>
      </c>
      <c r="I102" s="923"/>
      <c r="J102" s="834">
        <f>ROUND(I102*H102,2)</f>
        <v>0</v>
      </c>
      <c r="K102" s="831" t="s">
        <v>2720</v>
      </c>
      <c r="L102" s="28"/>
      <c r="M102" s="835" t="s">
        <v>1</v>
      </c>
      <c r="N102" s="836" t="s">
        <v>38</v>
      </c>
      <c r="O102" s="837">
        <v>0.36299999999999999</v>
      </c>
      <c r="P102" s="837">
        <f>O102*H102</f>
        <v>3.63</v>
      </c>
      <c r="Q102" s="837">
        <v>1.42E-3</v>
      </c>
      <c r="R102" s="837">
        <f>Q102*H102</f>
        <v>1.4200000000000001E-2</v>
      </c>
      <c r="S102" s="837">
        <v>0</v>
      </c>
      <c r="T102" s="838">
        <f>S102*H102</f>
        <v>0</v>
      </c>
      <c r="AR102" s="839" t="s">
        <v>188</v>
      </c>
      <c r="AT102" s="839" t="s">
        <v>160</v>
      </c>
      <c r="AU102" s="839" t="s">
        <v>88</v>
      </c>
      <c r="AY102" s="16" t="s">
        <v>157</v>
      </c>
      <c r="BE102" s="145">
        <f>IF(N102="základní",J102,0)</f>
        <v>0</v>
      </c>
      <c r="BF102" s="145">
        <f>IF(N102="snížená",J102,0)</f>
        <v>0</v>
      </c>
      <c r="BG102" s="145">
        <f>IF(N102="zákl. přenesená",J102,0)</f>
        <v>0</v>
      </c>
      <c r="BH102" s="145">
        <f>IF(N102="sníž. přenesená",J102,0)</f>
        <v>0</v>
      </c>
      <c r="BI102" s="145">
        <f>IF(N102="nulová",J102,0)</f>
        <v>0</v>
      </c>
      <c r="BJ102" s="16" t="s">
        <v>80</v>
      </c>
      <c r="BK102" s="145">
        <f>ROUND(I102*H102,2)</f>
        <v>0</v>
      </c>
      <c r="BL102" s="16" t="s">
        <v>188</v>
      </c>
      <c r="BM102" s="839" t="s">
        <v>8254</v>
      </c>
    </row>
    <row r="103" spans="2:65" s="1" customFormat="1">
      <c r="B103" s="28"/>
      <c r="D103" s="840" t="s">
        <v>214</v>
      </c>
      <c r="F103" s="841" t="s">
        <v>7432</v>
      </c>
      <c r="L103" s="28"/>
      <c r="M103" s="152"/>
      <c r="T103" s="52"/>
      <c r="AT103" s="16" t="s">
        <v>214</v>
      </c>
      <c r="AU103" s="16" t="s">
        <v>88</v>
      </c>
    </row>
    <row r="104" spans="2:65" s="1" customFormat="1" ht="21.75" customHeight="1">
      <c r="B104" s="28"/>
      <c r="C104" s="829" t="s">
        <v>191</v>
      </c>
      <c r="D104" s="829" t="s">
        <v>160</v>
      </c>
      <c r="E104" s="830" t="s">
        <v>7433</v>
      </c>
      <c r="F104" s="831" t="s">
        <v>7434</v>
      </c>
      <c r="G104" s="832" t="s">
        <v>411</v>
      </c>
      <c r="H104" s="833">
        <v>9</v>
      </c>
      <c r="I104" s="923"/>
      <c r="J104" s="834">
        <f>ROUND(I104*H104,2)</f>
        <v>0</v>
      </c>
      <c r="K104" s="831" t="s">
        <v>2720</v>
      </c>
      <c r="L104" s="28"/>
      <c r="M104" s="835" t="s">
        <v>1</v>
      </c>
      <c r="N104" s="836" t="s">
        <v>38</v>
      </c>
      <c r="O104" s="837">
        <v>0.38300000000000001</v>
      </c>
      <c r="P104" s="837">
        <f>O104*H104</f>
        <v>3.4470000000000001</v>
      </c>
      <c r="Q104" s="837">
        <v>1.97E-3</v>
      </c>
      <c r="R104" s="837">
        <f>Q104*H104</f>
        <v>1.7729999999999999E-2</v>
      </c>
      <c r="S104" s="837">
        <v>0</v>
      </c>
      <c r="T104" s="838">
        <f>S104*H104</f>
        <v>0</v>
      </c>
      <c r="AR104" s="839" t="s">
        <v>188</v>
      </c>
      <c r="AT104" s="839" t="s">
        <v>160</v>
      </c>
      <c r="AU104" s="839" t="s">
        <v>88</v>
      </c>
      <c r="AY104" s="16" t="s">
        <v>157</v>
      </c>
      <c r="BE104" s="145">
        <f>IF(N104="základní",J104,0)</f>
        <v>0</v>
      </c>
      <c r="BF104" s="145">
        <f>IF(N104="snížená",J104,0)</f>
        <v>0</v>
      </c>
      <c r="BG104" s="145">
        <f>IF(N104="zákl. přenesená",J104,0)</f>
        <v>0</v>
      </c>
      <c r="BH104" s="145">
        <f>IF(N104="sníž. přenesená",J104,0)</f>
        <v>0</v>
      </c>
      <c r="BI104" s="145">
        <f>IF(N104="nulová",J104,0)</f>
        <v>0</v>
      </c>
      <c r="BJ104" s="16" t="s">
        <v>80</v>
      </c>
      <c r="BK104" s="145">
        <f>ROUND(I104*H104,2)</f>
        <v>0</v>
      </c>
      <c r="BL104" s="16" t="s">
        <v>188</v>
      </c>
      <c r="BM104" s="839" t="s">
        <v>8255</v>
      </c>
    </row>
    <row r="105" spans="2:65" s="1" customFormat="1">
      <c r="B105" s="28"/>
      <c r="D105" s="840" t="s">
        <v>214</v>
      </c>
      <c r="F105" s="841" t="s">
        <v>7436</v>
      </c>
      <c r="L105" s="28"/>
      <c r="M105" s="152"/>
      <c r="T105" s="52"/>
      <c r="AT105" s="16" t="s">
        <v>214</v>
      </c>
      <c r="AU105" s="16" t="s">
        <v>88</v>
      </c>
    </row>
    <row r="106" spans="2:65" s="1" customFormat="1" ht="21.75" customHeight="1">
      <c r="B106" s="28"/>
      <c r="C106" s="829" t="s">
        <v>177</v>
      </c>
      <c r="D106" s="829" t="s">
        <v>160</v>
      </c>
      <c r="E106" s="830" t="s">
        <v>7437</v>
      </c>
      <c r="F106" s="831" t="s">
        <v>7438</v>
      </c>
      <c r="G106" s="832" t="s">
        <v>411</v>
      </c>
      <c r="H106" s="833">
        <v>18</v>
      </c>
      <c r="I106" s="923"/>
      <c r="J106" s="834">
        <f>ROUND(I106*H106,2)</f>
        <v>0</v>
      </c>
      <c r="K106" s="831" t="s">
        <v>2720</v>
      </c>
      <c r="L106" s="28"/>
      <c r="M106" s="835" t="s">
        <v>1</v>
      </c>
      <c r="N106" s="836" t="s">
        <v>38</v>
      </c>
      <c r="O106" s="837">
        <v>0.40400000000000003</v>
      </c>
      <c r="P106" s="837">
        <f>O106*H106</f>
        <v>7.2720000000000002</v>
      </c>
      <c r="Q106" s="837">
        <v>3.0400000000000002E-3</v>
      </c>
      <c r="R106" s="837">
        <f>Q106*H106</f>
        <v>5.4720000000000005E-2</v>
      </c>
      <c r="S106" s="837">
        <v>0</v>
      </c>
      <c r="T106" s="838">
        <f>S106*H106</f>
        <v>0</v>
      </c>
      <c r="AR106" s="839" t="s">
        <v>188</v>
      </c>
      <c r="AT106" s="839" t="s">
        <v>160</v>
      </c>
      <c r="AU106" s="839" t="s">
        <v>88</v>
      </c>
      <c r="AY106" s="16" t="s">
        <v>157</v>
      </c>
      <c r="BE106" s="145">
        <f>IF(N106="základní",J106,0)</f>
        <v>0</v>
      </c>
      <c r="BF106" s="145">
        <f>IF(N106="snížená",J106,0)</f>
        <v>0</v>
      </c>
      <c r="BG106" s="145">
        <f>IF(N106="zákl. přenesená",J106,0)</f>
        <v>0</v>
      </c>
      <c r="BH106" s="145">
        <f>IF(N106="sníž. přenesená",J106,0)</f>
        <v>0</v>
      </c>
      <c r="BI106" s="145">
        <f>IF(N106="nulová",J106,0)</f>
        <v>0</v>
      </c>
      <c r="BJ106" s="16" t="s">
        <v>80</v>
      </c>
      <c r="BK106" s="145">
        <f>ROUND(I106*H106,2)</f>
        <v>0</v>
      </c>
      <c r="BL106" s="16" t="s">
        <v>188</v>
      </c>
      <c r="BM106" s="839" t="s">
        <v>8256</v>
      </c>
    </row>
    <row r="107" spans="2:65" s="1" customFormat="1">
      <c r="B107" s="28"/>
      <c r="D107" s="840" t="s">
        <v>214</v>
      </c>
      <c r="F107" s="841" t="s">
        <v>7440</v>
      </c>
      <c r="L107" s="28"/>
      <c r="M107" s="152"/>
      <c r="T107" s="52"/>
      <c r="AT107" s="16" t="s">
        <v>214</v>
      </c>
      <c r="AU107" s="16" t="s">
        <v>88</v>
      </c>
    </row>
    <row r="108" spans="2:65" s="1" customFormat="1" ht="21.75" customHeight="1">
      <c r="B108" s="28"/>
      <c r="C108" s="829" t="s">
        <v>199</v>
      </c>
      <c r="D108" s="829" t="s">
        <v>160</v>
      </c>
      <c r="E108" s="830" t="s">
        <v>7445</v>
      </c>
      <c r="F108" s="831" t="s">
        <v>7446</v>
      </c>
      <c r="G108" s="832" t="s">
        <v>411</v>
      </c>
      <c r="H108" s="833">
        <v>7</v>
      </c>
      <c r="I108" s="923"/>
      <c r="J108" s="834">
        <f>ROUND(I108*H108,2)</f>
        <v>0</v>
      </c>
      <c r="K108" s="831" t="s">
        <v>2720</v>
      </c>
      <c r="L108" s="28"/>
      <c r="M108" s="835" t="s">
        <v>1</v>
      </c>
      <c r="N108" s="836" t="s">
        <v>38</v>
      </c>
      <c r="O108" s="837">
        <v>0.65900000000000003</v>
      </c>
      <c r="P108" s="837">
        <f>O108*H108</f>
        <v>4.6130000000000004</v>
      </c>
      <c r="Q108" s="837">
        <v>4.0999999999999999E-4</v>
      </c>
      <c r="R108" s="837">
        <f>Q108*H108</f>
        <v>2.8700000000000002E-3</v>
      </c>
      <c r="S108" s="837">
        <v>0</v>
      </c>
      <c r="T108" s="838">
        <f>S108*H108</f>
        <v>0</v>
      </c>
      <c r="AR108" s="839" t="s">
        <v>188</v>
      </c>
      <c r="AT108" s="839" t="s">
        <v>160</v>
      </c>
      <c r="AU108" s="839" t="s">
        <v>88</v>
      </c>
      <c r="AY108" s="16" t="s">
        <v>157</v>
      </c>
      <c r="BE108" s="145">
        <f>IF(N108="základní",J108,0)</f>
        <v>0</v>
      </c>
      <c r="BF108" s="145">
        <f>IF(N108="snížená",J108,0)</f>
        <v>0</v>
      </c>
      <c r="BG108" s="145">
        <f>IF(N108="zákl. přenesená",J108,0)</f>
        <v>0</v>
      </c>
      <c r="BH108" s="145">
        <f>IF(N108="sníž. přenesená",J108,0)</f>
        <v>0</v>
      </c>
      <c r="BI108" s="145">
        <f>IF(N108="nulová",J108,0)</f>
        <v>0</v>
      </c>
      <c r="BJ108" s="16" t="s">
        <v>80</v>
      </c>
      <c r="BK108" s="145">
        <f>ROUND(I108*H108,2)</f>
        <v>0</v>
      </c>
      <c r="BL108" s="16" t="s">
        <v>188</v>
      </c>
      <c r="BM108" s="839" t="s">
        <v>8257</v>
      </c>
    </row>
    <row r="109" spans="2:65" s="1" customFormat="1">
      <c r="B109" s="28"/>
      <c r="D109" s="840" t="s">
        <v>214</v>
      </c>
      <c r="F109" s="841" t="s">
        <v>7448</v>
      </c>
      <c r="L109" s="28"/>
      <c r="M109" s="152"/>
      <c r="T109" s="52"/>
      <c r="AT109" s="16" t="s">
        <v>214</v>
      </c>
      <c r="AU109" s="16" t="s">
        <v>88</v>
      </c>
    </row>
    <row r="110" spans="2:65" s="1" customFormat="1" ht="21.75" customHeight="1">
      <c r="B110" s="28"/>
      <c r="C110" s="829" t="s">
        <v>8</v>
      </c>
      <c r="D110" s="829" t="s">
        <v>160</v>
      </c>
      <c r="E110" s="830" t="s">
        <v>7449</v>
      </c>
      <c r="F110" s="831" t="s">
        <v>7450</v>
      </c>
      <c r="G110" s="832" t="s">
        <v>411</v>
      </c>
      <c r="H110" s="833">
        <v>30</v>
      </c>
      <c r="I110" s="923"/>
      <c r="J110" s="834">
        <f>ROUND(I110*H110,2)</f>
        <v>0</v>
      </c>
      <c r="K110" s="831" t="s">
        <v>2720</v>
      </c>
      <c r="L110" s="28"/>
      <c r="M110" s="835" t="s">
        <v>1</v>
      </c>
      <c r="N110" s="836" t="s">
        <v>38</v>
      </c>
      <c r="O110" s="837">
        <v>0.72799999999999998</v>
      </c>
      <c r="P110" s="837">
        <f>O110*H110</f>
        <v>21.84</v>
      </c>
      <c r="Q110" s="837">
        <v>4.8000000000000001E-4</v>
      </c>
      <c r="R110" s="837">
        <f>Q110*H110</f>
        <v>1.44E-2</v>
      </c>
      <c r="S110" s="837">
        <v>0</v>
      </c>
      <c r="T110" s="838">
        <f>S110*H110</f>
        <v>0</v>
      </c>
      <c r="AR110" s="839" t="s">
        <v>188</v>
      </c>
      <c r="AT110" s="839" t="s">
        <v>160</v>
      </c>
      <c r="AU110" s="839" t="s">
        <v>88</v>
      </c>
      <c r="AY110" s="16" t="s">
        <v>157</v>
      </c>
      <c r="BE110" s="145">
        <f>IF(N110="základní",J110,0)</f>
        <v>0</v>
      </c>
      <c r="BF110" s="145">
        <f>IF(N110="snížená",J110,0)</f>
        <v>0</v>
      </c>
      <c r="BG110" s="145">
        <f>IF(N110="zákl. přenesená",J110,0)</f>
        <v>0</v>
      </c>
      <c r="BH110" s="145">
        <f>IF(N110="sníž. přenesená",J110,0)</f>
        <v>0</v>
      </c>
      <c r="BI110" s="145">
        <f>IF(N110="nulová",J110,0)</f>
        <v>0</v>
      </c>
      <c r="BJ110" s="16" t="s">
        <v>80</v>
      </c>
      <c r="BK110" s="145">
        <f>ROUND(I110*H110,2)</f>
        <v>0</v>
      </c>
      <c r="BL110" s="16" t="s">
        <v>188</v>
      </c>
      <c r="BM110" s="839" t="s">
        <v>8258</v>
      </c>
    </row>
    <row r="111" spans="2:65" s="1" customFormat="1">
      <c r="B111" s="28"/>
      <c r="D111" s="840" t="s">
        <v>214</v>
      </c>
      <c r="F111" s="841" t="s">
        <v>7452</v>
      </c>
      <c r="L111" s="28"/>
      <c r="M111" s="152"/>
      <c r="T111" s="52"/>
      <c r="AT111" s="16" t="s">
        <v>214</v>
      </c>
      <c r="AU111" s="16" t="s">
        <v>88</v>
      </c>
    </row>
    <row r="112" spans="2:65" s="1" customFormat="1" ht="24.25" customHeight="1">
      <c r="B112" s="28"/>
      <c r="C112" s="829" t="s">
        <v>393</v>
      </c>
      <c r="D112" s="829" t="s">
        <v>160</v>
      </c>
      <c r="E112" s="830" t="s">
        <v>7453</v>
      </c>
      <c r="F112" s="831" t="s">
        <v>7454</v>
      </c>
      <c r="G112" s="832" t="s">
        <v>411</v>
      </c>
      <c r="H112" s="833">
        <v>6</v>
      </c>
      <c r="I112" s="923"/>
      <c r="J112" s="834">
        <f>ROUND(I112*H112,2)</f>
        <v>0</v>
      </c>
      <c r="K112" s="831" t="s">
        <v>2720</v>
      </c>
      <c r="L112" s="28"/>
      <c r="M112" s="835" t="s">
        <v>1</v>
      </c>
      <c r="N112" s="836" t="s">
        <v>38</v>
      </c>
      <c r="O112" s="837">
        <v>0.71</v>
      </c>
      <c r="P112" s="837">
        <f>O112*H112</f>
        <v>4.26</v>
      </c>
      <c r="Q112" s="837">
        <v>9.3000000000000005E-4</v>
      </c>
      <c r="R112" s="837">
        <f>Q112*H112</f>
        <v>5.5799999999999999E-3</v>
      </c>
      <c r="S112" s="837">
        <v>0</v>
      </c>
      <c r="T112" s="838">
        <f>S112*H112</f>
        <v>0</v>
      </c>
      <c r="AR112" s="839" t="s">
        <v>188</v>
      </c>
      <c r="AT112" s="839" t="s">
        <v>160</v>
      </c>
      <c r="AU112" s="839" t="s">
        <v>88</v>
      </c>
      <c r="AY112" s="16" t="s">
        <v>157</v>
      </c>
      <c r="BE112" s="145">
        <f>IF(N112="základní",J112,0)</f>
        <v>0</v>
      </c>
      <c r="BF112" s="145">
        <f>IF(N112="snížená",J112,0)</f>
        <v>0</v>
      </c>
      <c r="BG112" s="145">
        <f>IF(N112="zákl. přenesená",J112,0)</f>
        <v>0</v>
      </c>
      <c r="BH112" s="145">
        <f>IF(N112="sníž. přenesená",J112,0)</f>
        <v>0</v>
      </c>
      <c r="BI112" s="145">
        <f>IF(N112="nulová",J112,0)</f>
        <v>0</v>
      </c>
      <c r="BJ112" s="16" t="s">
        <v>80</v>
      </c>
      <c r="BK112" s="145">
        <f>ROUND(I112*H112,2)</f>
        <v>0</v>
      </c>
      <c r="BL112" s="16" t="s">
        <v>188</v>
      </c>
      <c r="BM112" s="839" t="s">
        <v>8259</v>
      </c>
    </row>
    <row r="113" spans="2:65" s="1" customFormat="1">
      <c r="B113" s="28"/>
      <c r="D113" s="840" t="s">
        <v>214</v>
      </c>
      <c r="F113" s="841" t="s">
        <v>7456</v>
      </c>
      <c r="L113" s="28"/>
      <c r="M113" s="152"/>
      <c r="T113" s="52"/>
      <c r="AT113" s="16" t="s">
        <v>214</v>
      </c>
      <c r="AU113" s="16" t="s">
        <v>88</v>
      </c>
    </row>
    <row r="114" spans="2:65" s="1" customFormat="1" ht="24.25" customHeight="1">
      <c r="B114" s="28"/>
      <c r="C114" s="829" t="s">
        <v>185</v>
      </c>
      <c r="D114" s="829" t="s">
        <v>160</v>
      </c>
      <c r="E114" s="830" t="s">
        <v>7457</v>
      </c>
      <c r="F114" s="831" t="s">
        <v>7458</v>
      </c>
      <c r="G114" s="832" t="s">
        <v>411</v>
      </c>
      <c r="H114" s="833">
        <v>34</v>
      </c>
      <c r="I114" s="923"/>
      <c r="J114" s="834">
        <f>ROUND(I114*H114,2)</f>
        <v>0</v>
      </c>
      <c r="K114" s="831" t="s">
        <v>2720</v>
      </c>
      <c r="L114" s="28"/>
      <c r="M114" s="835" t="s">
        <v>1</v>
      </c>
      <c r="N114" s="836" t="s">
        <v>38</v>
      </c>
      <c r="O114" s="837">
        <v>0.79</v>
      </c>
      <c r="P114" s="837">
        <f>O114*H114</f>
        <v>26.86</v>
      </c>
      <c r="Q114" s="837">
        <v>1.7700000000000001E-3</v>
      </c>
      <c r="R114" s="837">
        <f>Q114*H114</f>
        <v>6.0180000000000004E-2</v>
      </c>
      <c r="S114" s="837">
        <v>0</v>
      </c>
      <c r="T114" s="838">
        <f>S114*H114</f>
        <v>0</v>
      </c>
      <c r="AR114" s="839" t="s">
        <v>188</v>
      </c>
      <c r="AT114" s="839" t="s">
        <v>160</v>
      </c>
      <c r="AU114" s="839" t="s">
        <v>88</v>
      </c>
      <c r="AY114" s="16" t="s">
        <v>157</v>
      </c>
      <c r="BE114" s="145">
        <f>IF(N114="základní",J114,0)</f>
        <v>0</v>
      </c>
      <c r="BF114" s="145">
        <f>IF(N114="snížená",J114,0)</f>
        <v>0</v>
      </c>
      <c r="BG114" s="145">
        <f>IF(N114="zákl. přenesená",J114,0)</f>
        <v>0</v>
      </c>
      <c r="BH114" s="145">
        <f>IF(N114="sníž. přenesená",J114,0)</f>
        <v>0</v>
      </c>
      <c r="BI114" s="145">
        <f>IF(N114="nulová",J114,0)</f>
        <v>0</v>
      </c>
      <c r="BJ114" s="16" t="s">
        <v>80</v>
      </c>
      <c r="BK114" s="145">
        <f>ROUND(I114*H114,2)</f>
        <v>0</v>
      </c>
      <c r="BL114" s="16" t="s">
        <v>188</v>
      </c>
      <c r="BM114" s="839" t="s">
        <v>8260</v>
      </c>
    </row>
    <row r="115" spans="2:65" s="1" customFormat="1">
      <c r="B115" s="28"/>
      <c r="D115" s="840" t="s">
        <v>214</v>
      </c>
      <c r="F115" s="841" t="s">
        <v>7460</v>
      </c>
      <c r="L115" s="28"/>
      <c r="M115" s="152"/>
      <c r="T115" s="52"/>
      <c r="AT115" s="16" t="s">
        <v>214</v>
      </c>
      <c r="AU115" s="16" t="s">
        <v>88</v>
      </c>
    </row>
    <row r="116" spans="2:65" s="1" customFormat="1" ht="24.25" customHeight="1">
      <c r="B116" s="28"/>
      <c r="C116" s="829" t="s">
        <v>408</v>
      </c>
      <c r="D116" s="829" t="s">
        <v>160</v>
      </c>
      <c r="E116" s="830" t="s">
        <v>7469</v>
      </c>
      <c r="F116" s="831" t="s">
        <v>7470</v>
      </c>
      <c r="G116" s="832" t="s">
        <v>228</v>
      </c>
      <c r="H116" s="833">
        <v>6</v>
      </c>
      <c r="I116" s="923"/>
      <c r="J116" s="834">
        <f>ROUND(I116*H116,2)</f>
        <v>0</v>
      </c>
      <c r="K116" s="831" t="s">
        <v>2720</v>
      </c>
      <c r="L116" s="28"/>
      <c r="M116" s="835" t="s">
        <v>1</v>
      </c>
      <c r="N116" s="836" t="s">
        <v>38</v>
      </c>
      <c r="O116" s="837">
        <v>0.157</v>
      </c>
      <c r="P116" s="837">
        <f>O116*H116</f>
        <v>0.94199999999999995</v>
      </c>
      <c r="Q116" s="837">
        <v>0</v>
      </c>
      <c r="R116" s="837">
        <f>Q116*H116</f>
        <v>0</v>
      </c>
      <c r="S116" s="837">
        <v>0</v>
      </c>
      <c r="T116" s="838">
        <f>S116*H116</f>
        <v>0</v>
      </c>
      <c r="AR116" s="839" t="s">
        <v>188</v>
      </c>
      <c r="AT116" s="839" t="s">
        <v>160</v>
      </c>
      <c r="AU116" s="839" t="s">
        <v>88</v>
      </c>
      <c r="AY116" s="16" t="s">
        <v>157</v>
      </c>
      <c r="BE116" s="145">
        <f>IF(N116="základní",J116,0)</f>
        <v>0</v>
      </c>
      <c r="BF116" s="145">
        <f>IF(N116="snížená",J116,0)</f>
        <v>0</v>
      </c>
      <c r="BG116" s="145">
        <f>IF(N116="zákl. přenesená",J116,0)</f>
        <v>0</v>
      </c>
      <c r="BH116" s="145">
        <f>IF(N116="sníž. přenesená",J116,0)</f>
        <v>0</v>
      </c>
      <c r="BI116" s="145">
        <f>IF(N116="nulová",J116,0)</f>
        <v>0</v>
      </c>
      <c r="BJ116" s="16" t="s">
        <v>80</v>
      </c>
      <c r="BK116" s="145">
        <f>ROUND(I116*H116,2)</f>
        <v>0</v>
      </c>
      <c r="BL116" s="16" t="s">
        <v>188</v>
      </c>
      <c r="BM116" s="839" t="s">
        <v>8261</v>
      </c>
    </row>
    <row r="117" spans="2:65" s="1" customFormat="1">
      <c r="B117" s="28"/>
      <c r="D117" s="840" t="s">
        <v>214</v>
      </c>
      <c r="F117" s="841" t="s">
        <v>7472</v>
      </c>
      <c r="L117" s="28"/>
      <c r="M117" s="152"/>
      <c r="T117" s="52"/>
      <c r="AT117" s="16" t="s">
        <v>214</v>
      </c>
      <c r="AU117" s="16" t="s">
        <v>88</v>
      </c>
    </row>
    <row r="118" spans="2:65" s="1" customFormat="1" ht="24.25" customHeight="1">
      <c r="B118" s="28"/>
      <c r="C118" s="829" t="s">
        <v>188</v>
      </c>
      <c r="D118" s="829" t="s">
        <v>160</v>
      </c>
      <c r="E118" s="830" t="s">
        <v>7473</v>
      </c>
      <c r="F118" s="831" t="s">
        <v>7474</v>
      </c>
      <c r="G118" s="832" t="s">
        <v>228</v>
      </c>
      <c r="H118" s="833">
        <v>7</v>
      </c>
      <c r="I118" s="923"/>
      <c r="J118" s="834">
        <f>ROUND(I118*H118,2)</f>
        <v>0</v>
      </c>
      <c r="K118" s="831" t="s">
        <v>2720</v>
      </c>
      <c r="L118" s="28"/>
      <c r="M118" s="835" t="s">
        <v>1</v>
      </c>
      <c r="N118" s="836" t="s">
        <v>38</v>
      </c>
      <c r="O118" s="837">
        <v>0.17399999999999999</v>
      </c>
      <c r="P118" s="837">
        <f>O118*H118</f>
        <v>1.218</v>
      </c>
      <c r="Q118" s="837">
        <v>0</v>
      </c>
      <c r="R118" s="837">
        <f>Q118*H118</f>
        <v>0</v>
      </c>
      <c r="S118" s="837">
        <v>0</v>
      </c>
      <c r="T118" s="838">
        <f>S118*H118</f>
        <v>0</v>
      </c>
      <c r="AR118" s="839" t="s">
        <v>188</v>
      </c>
      <c r="AT118" s="839" t="s">
        <v>160</v>
      </c>
      <c r="AU118" s="839" t="s">
        <v>88</v>
      </c>
      <c r="AY118" s="16" t="s">
        <v>157</v>
      </c>
      <c r="BE118" s="145">
        <f>IF(N118="základní",J118,0)</f>
        <v>0</v>
      </c>
      <c r="BF118" s="145">
        <f>IF(N118="snížená",J118,0)</f>
        <v>0</v>
      </c>
      <c r="BG118" s="145">
        <f>IF(N118="zákl. přenesená",J118,0)</f>
        <v>0</v>
      </c>
      <c r="BH118" s="145">
        <f>IF(N118="sníž. přenesená",J118,0)</f>
        <v>0</v>
      </c>
      <c r="BI118" s="145">
        <f>IF(N118="nulová",J118,0)</f>
        <v>0</v>
      </c>
      <c r="BJ118" s="16" t="s">
        <v>80</v>
      </c>
      <c r="BK118" s="145">
        <f>ROUND(I118*H118,2)</f>
        <v>0</v>
      </c>
      <c r="BL118" s="16" t="s">
        <v>188</v>
      </c>
      <c r="BM118" s="839" t="s">
        <v>8262</v>
      </c>
    </row>
    <row r="119" spans="2:65" s="1" customFormat="1">
      <c r="B119" s="28"/>
      <c r="D119" s="840" t="s">
        <v>214</v>
      </c>
      <c r="F119" s="841" t="s">
        <v>7476</v>
      </c>
      <c r="L119" s="28"/>
      <c r="M119" s="152"/>
      <c r="T119" s="52"/>
      <c r="AT119" s="16" t="s">
        <v>214</v>
      </c>
      <c r="AU119" s="16" t="s">
        <v>88</v>
      </c>
    </row>
    <row r="120" spans="2:65" s="1" customFormat="1" ht="24.25" customHeight="1">
      <c r="B120" s="28"/>
      <c r="C120" s="829" t="s">
        <v>419</v>
      </c>
      <c r="D120" s="829" t="s">
        <v>160</v>
      </c>
      <c r="E120" s="830" t="s">
        <v>7481</v>
      </c>
      <c r="F120" s="831" t="s">
        <v>7482</v>
      </c>
      <c r="G120" s="832" t="s">
        <v>228</v>
      </c>
      <c r="H120" s="833">
        <v>6</v>
      </c>
      <c r="I120" s="923"/>
      <c r="J120" s="834">
        <f>ROUND(I120*H120,2)</f>
        <v>0</v>
      </c>
      <c r="K120" s="831" t="s">
        <v>2720</v>
      </c>
      <c r="L120" s="28"/>
      <c r="M120" s="835" t="s">
        <v>1</v>
      </c>
      <c r="N120" s="836" t="s">
        <v>38</v>
      </c>
      <c r="O120" s="837">
        <v>0.25900000000000001</v>
      </c>
      <c r="P120" s="837">
        <f>O120*H120</f>
        <v>1.554</v>
      </c>
      <c r="Q120" s="837">
        <v>0</v>
      </c>
      <c r="R120" s="837">
        <f>Q120*H120</f>
        <v>0</v>
      </c>
      <c r="S120" s="837">
        <v>0</v>
      </c>
      <c r="T120" s="838">
        <f>S120*H120</f>
        <v>0</v>
      </c>
      <c r="AR120" s="839" t="s">
        <v>188</v>
      </c>
      <c r="AT120" s="839" t="s">
        <v>160</v>
      </c>
      <c r="AU120" s="839" t="s">
        <v>88</v>
      </c>
      <c r="AY120" s="16" t="s">
        <v>157</v>
      </c>
      <c r="BE120" s="145">
        <f>IF(N120="základní",J120,0)</f>
        <v>0</v>
      </c>
      <c r="BF120" s="145">
        <f>IF(N120="snížená",J120,0)</f>
        <v>0</v>
      </c>
      <c r="BG120" s="145">
        <f>IF(N120="zákl. přenesená",J120,0)</f>
        <v>0</v>
      </c>
      <c r="BH120" s="145">
        <f>IF(N120="sníž. přenesená",J120,0)</f>
        <v>0</v>
      </c>
      <c r="BI120" s="145">
        <f>IF(N120="nulová",J120,0)</f>
        <v>0</v>
      </c>
      <c r="BJ120" s="16" t="s">
        <v>80</v>
      </c>
      <c r="BK120" s="145">
        <f>ROUND(I120*H120,2)</f>
        <v>0</v>
      </c>
      <c r="BL120" s="16" t="s">
        <v>188</v>
      </c>
      <c r="BM120" s="839" t="s">
        <v>8263</v>
      </c>
    </row>
    <row r="121" spans="2:65" s="1" customFormat="1">
      <c r="B121" s="28"/>
      <c r="D121" s="840" t="s">
        <v>214</v>
      </c>
      <c r="F121" s="841" t="s">
        <v>7484</v>
      </c>
      <c r="L121" s="28"/>
      <c r="M121" s="152"/>
      <c r="T121" s="52"/>
      <c r="AT121" s="16" t="s">
        <v>214</v>
      </c>
      <c r="AU121" s="16" t="s">
        <v>88</v>
      </c>
    </row>
    <row r="122" spans="2:65" s="1" customFormat="1" ht="24.25" customHeight="1">
      <c r="B122" s="28"/>
      <c r="C122" s="829" t="s">
        <v>193</v>
      </c>
      <c r="D122" s="829" t="s">
        <v>160</v>
      </c>
      <c r="E122" s="830" t="s">
        <v>7485</v>
      </c>
      <c r="F122" s="831" t="s">
        <v>7486</v>
      </c>
      <c r="G122" s="832" t="s">
        <v>228</v>
      </c>
      <c r="H122" s="833">
        <v>3</v>
      </c>
      <c r="I122" s="923"/>
      <c r="J122" s="834">
        <f>ROUND(I122*H122,2)</f>
        <v>0</v>
      </c>
      <c r="K122" s="831" t="s">
        <v>2720</v>
      </c>
      <c r="L122" s="28"/>
      <c r="M122" s="835" t="s">
        <v>1</v>
      </c>
      <c r="N122" s="836" t="s">
        <v>38</v>
      </c>
      <c r="O122" s="837">
        <v>0.372</v>
      </c>
      <c r="P122" s="837">
        <f>O122*H122</f>
        <v>1.1160000000000001</v>
      </c>
      <c r="Q122" s="837">
        <v>0</v>
      </c>
      <c r="R122" s="837">
        <f>Q122*H122</f>
        <v>0</v>
      </c>
      <c r="S122" s="837">
        <v>2.7560000000000001E-2</v>
      </c>
      <c r="T122" s="838">
        <f>S122*H122</f>
        <v>8.2680000000000003E-2</v>
      </c>
      <c r="AR122" s="839" t="s">
        <v>188</v>
      </c>
      <c r="AT122" s="839" t="s">
        <v>160</v>
      </c>
      <c r="AU122" s="839" t="s">
        <v>88</v>
      </c>
      <c r="AY122" s="16" t="s">
        <v>157</v>
      </c>
      <c r="BE122" s="145">
        <f>IF(N122="základní",J122,0)</f>
        <v>0</v>
      </c>
      <c r="BF122" s="145">
        <f>IF(N122="snížená",J122,0)</f>
        <v>0</v>
      </c>
      <c r="BG122" s="145">
        <f>IF(N122="zákl. přenesená",J122,0)</f>
        <v>0</v>
      </c>
      <c r="BH122" s="145">
        <f>IF(N122="sníž. přenesená",J122,0)</f>
        <v>0</v>
      </c>
      <c r="BI122" s="145">
        <f>IF(N122="nulová",J122,0)</f>
        <v>0</v>
      </c>
      <c r="BJ122" s="16" t="s">
        <v>80</v>
      </c>
      <c r="BK122" s="145">
        <f>ROUND(I122*H122,2)</f>
        <v>0</v>
      </c>
      <c r="BL122" s="16" t="s">
        <v>188</v>
      </c>
      <c r="BM122" s="839" t="s">
        <v>8264</v>
      </c>
    </row>
    <row r="123" spans="2:65" s="1" customFormat="1">
      <c r="B123" s="28"/>
      <c r="D123" s="840" t="s">
        <v>214</v>
      </c>
      <c r="F123" s="841" t="s">
        <v>7488</v>
      </c>
      <c r="L123" s="28"/>
      <c r="M123" s="152"/>
      <c r="T123" s="52"/>
      <c r="AT123" s="16" t="s">
        <v>214</v>
      </c>
      <c r="AU123" s="16" t="s">
        <v>88</v>
      </c>
    </row>
    <row r="124" spans="2:65" s="1" customFormat="1" ht="24.25" customHeight="1">
      <c r="B124" s="28"/>
      <c r="C124" s="829" t="s">
        <v>429</v>
      </c>
      <c r="D124" s="829" t="s">
        <v>160</v>
      </c>
      <c r="E124" s="830" t="s">
        <v>7489</v>
      </c>
      <c r="F124" s="831" t="s">
        <v>7490</v>
      </c>
      <c r="G124" s="832" t="s">
        <v>228</v>
      </c>
      <c r="H124" s="833">
        <v>6</v>
      </c>
      <c r="I124" s="923"/>
      <c r="J124" s="834">
        <f>ROUND(I124*H124,2)</f>
        <v>0</v>
      </c>
      <c r="K124" s="831" t="s">
        <v>2720</v>
      </c>
      <c r="L124" s="28"/>
      <c r="M124" s="835" t="s">
        <v>1</v>
      </c>
      <c r="N124" s="836" t="s">
        <v>38</v>
      </c>
      <c r="O124" s="837">
        <v>0.46500000000000002</v>
      </c>
      <c r="P124" s="837">
        <f>O124*H124</f>
        <v>2.79</v>
      </c>
      <c r="Q124" s="837">
        <v>8.9999999999999998E-4</v>
      </c>
      <c r="R124" s="837">
        <f>Q124*H124</f>
        <v>5.4000000000000003E-3</v>
      </c>
      <c r="S124" s="837">
        <v>0</v>
      </c>
      <c r="T124" s="838">
        <f>S124*H124</f>
        <v>0</v>
      </c>
      <c r="AR124" s="839" t="s">
        <v>188</v>
      </c>
      <c r="AT124" s="839" t="s">
        <v>160</v>
      </c>
      <c r="AU124" s="839" t="s">
        <v>88</v>
      </c>
      <c r="AY124" s="16" t="s">
        <v>157</v>
      </c>
      <c r="BE124" s="145">
        <f>IF(N124="základní",J124,0)</f>
        <v>0</v>
      </c>
      <c r="BF124" s="145">
        <f>IF(N124="snížená",J124,0)</f>
        <v>0</v>
      </c>
      <c r="BG124" s="145">
        <f>IF(N124="zákl. přenesená",J124,0)</f>
        <v>0</v>
      </c>
      <c r="BH124" s="145">
        <f>IF(N124="sníž. přenesená",J124,0)</f>
        <v>0</v>
      </c>
      <c r="BI124" s="145">
        <f>IF(N124="nulová",J124,0)</f>
        <v>0</v>
      </c>
      <c r="BJ124" s="16" t="s">
        <v>80</v>
      </c>
      <c r="BK124" s="145">
        <f>ROUND(I124*H124,2)</f>
        <v>0</v>
      </c>
      <c r="BL124" s="16" t="s">
        <v>188</v>
      </c>
      <c r="BM124" s="839" t="s">
        <v>8265</v>
      </c>
    </row>
    <row r="125" spans="2:65" s="1" customFormat="1">
      <c r="B125" s="28"/>
      <c r="D125" s="840" t="s">
        <v>214</v>
      </c>
      <c r="F125" s="841" t="s">
        <v>7492</v>
      </c>
      <c r="L125" s="28"/>
      <c r="M125" s="152"/>
      <c r="T125" s="52"/>
      <c r="AT125" s="16" t="s">
        <v>214</v>
      </c>
      <c r="AU125" s="16" t="s">
        <v>88</v>
      </c>
    </row>
    <row r="126" spans="2:65" s="1" customFormat="1" ht="16.5" customHeight="1">
      <c r="B126" s="28"/>
      <c r="C126" s="829" t="s">
        <v>196</v>
      </c>
      <c r="D126" s="829" t="s">
        <v>160</v>
      </c>
      <c r="E126" s="830" t="s">
        <v>7493</v>
      </c>
      <c r="F126" s="831" t="s">
        <v>7494</v>
      </c>
      <c r="G126" s="832" t="s">
        <v>228</v>
      </c>
      <c r="H126" s="833">
        <v>12</v>
      </c>
      <c r="I126" s="923"/>
      <c r="J126" s="834">
        <f>ROUND(I126*H126,2)</f>
        <v>0</v>
      </c>
      <c r="K126" s="831" t="s">
        <v>2720</v>
      </c>
      <c r="L126" s="28"/>
      <c r="M126" s="835" t="s">
        <v>1</v>
      </c>
      <c r="N126" s="836" t="s">
        <v>38</v>
      </c>
      <c r="O126" s="837">
        <v>0.31</v>
      </c>
      <c r="P126" s="837">
        <f>O126*H126</f>
        <v>3.7199999999999998</v>
      </c>
      <c r="Q126" s="837">
        <v>0</v>
      </c>
      <c r="R126" s="837">
        <f>Q126*H126</f>
        <v>0</v>
      </c>
      <c r="S126" s="837">
        <v>3.0999999999999999E-3</v>
      </c>
      <c r="T126" s="838">
        <f>S126*H126</f>
        <v>3.7199999999999997E-2</v>
      </c>
      <c r="AR126" s="839" t="s">
        <v>188</v>
      </c>
      <c r="AT126" s="839" t="s">
        <v>160</v>
      </c>
      <c r="AU126" s="839" t="s">
        <v>88</v>
      </c>
      <c r="AY126" s="16" t="s">
        <v>157</v>
      </c>
      <c r="BE126" s="145">
        <f>IF(N126="základní",J126,0)</f>
        <v>0</v>
      </c>
      <c r="BF126" s="145">
        <f>IF(N126="snížená",J126,0)</f>
        <v>0</v>
      </c>
      <c r="BG126" s="145">
        <f>IF(N126="zákl. přenesená",J126,0)</f>
        <v>0</v>
      </c>
      <c r="BH126" s="145">
        <f>IF(N126="sníž. přenesená",J126,0)</f>
        <v>0</v>
      </c>
      <c r="BI126" s="145">
        <f>IF(N126="nulová",J126,0)</f>
        <v>0</v>
      </c>
      <c r="BJ126" s="16" t="s">
        <v>80</v>
      </c>
      <c r="BK126" s="145">
        <f>ROUND(I126*H126,2)</f>
        <v>0</v>
      </c>
      <c r="BL126" s="16" t="s">
        <v>188</v>
      </c>
      <c r="BM126" s="839" t="s">
        <v>8266</v>
      </c>
    </row>
    <row r="127" spans="2:65" s="1" customFormat="1">
      <c r="B127" s="28"/>
      <c r="D127" s="840" t="s">
        <v>214</v>
      </c>
      <c r="F127" s="841" t="s">
        <v>7496</v>
      </c>
      <c r="L127" s="28"/>
      <c r="M127" s="152"/>
      <c r="T127" s="52"/>
      <c r="AT127" s="16" t="s">
        <v>214</v>
      </c>
      <c r="AU127" s="16" t="s">
        <v>88</v>
      </c>
    </row>
    <row r="128" spans="2:65" s="1" customFormat="1" ht="24.25" customHeight="1">
      <c r="B128" s="28"/>
      <c r="C128" s="829" t="s">
        <v>7</v>
      </c>
      <c r="D128" s="829" t="s">
        <v>160</v>
      </c>
      <c r="E128" s="830" t="s">
        <v>7497</v>
      </c>
      <c r="F128" s="831" t="s">
        <v>7498</v>
      </c>
      <c r="G128" s="832" t="s">
        <v>228</v>
      </c>
      <c r="H128" s="833">
        <v>6</v>
      </c>
      <c r="I128" s="923"/>
      <c r="J128" s="834">
        <f>ROUND(I128*H128,2)</f>
        <v>0</v>
      </c>
      <c r="K128" s="831" t="s">
        <v>2720</v>
      </c>
      <c r="L128" s="28"/>
      <c r="M128" s="835" t="s">
        <v>1</v>
      </c>
      <c r="N128" s="836" t="s">
        <v>38</v>
      </c>
      <c r="O128" s="837">
        <v>0.113</v>
      </c>
      <c r="P128" s="837">
        <f>O128*H128</f>
        <v>0.67800000000000005</v>
      </c>
      <c r="Q128" s="837">
        <v>3.4000000000000002E-4</v>
      </c>
      <c r="R128" s="837">
        <f>Q128*H128</f>
        <v>2.0400000000000001E-3</v>
      </c>
      <c r="S128" s="837">
        <v>0</v>
      </c>
      <c r="T128" s="838">
        <f>S128*H128</f>
        <v>0</v>
      </c>
      <c r="AR128" s="839" t="s">
        <v>188</v>
      </c>
      <c r="AT128" s="839" t="s">
        <v>160</v>
      </c>
      <c r="AU128" s="839" t="s">
        <v>88</v>
      </c>
      <c r="AY128" s="16" t="s">
        <v>157</v>
      </c>
      <c r="BE128" s="145">
        <f>IF(N128="základní",J128,0)</f>
        <v>0</v>
      </c>
      <c r="BF128" s="145">
        <f>IF(N128="snížená",J128,0)</f>
        <v>0</v>
      </c>
      <c r="BG128" s="145">
        <f>IF(N128="zákl. přenesená",J128,0)</f>
        <v>0</v>
      </c>
      <c r="BH128" s="145">
        <f>IF(N128="sníž. přenesená",J128,0)</f>
        <v>0</v>
      </c>
      <c r="BI128" s="145">
        <f>IF(N128="nulová",J128,0)</f>
        <v>0</v>
      </c>
      <c r="BJ128" s="16" t="s">
        <v>80</v>
      </c>
      <c r="BK128" s="145">
        <f>ROUND(I128*H128,2)</f>
        <v>0</v>
      </c>
      <c r="BL128" s="16" t="s">
        <v>188</v>
      </c>
      <c r="BM128" s="839" t="s">
        <v>8267</v>
      </c>
    </row>
    <row r="129" spans="2:65" s="1" customFormat="1">
      <c r="B129" s="28"/>
      <c r="D129" s="840" t="s">
        <v>214</v>
      </c>
      <c r="F129" s="841" t="s">
        <v>7500</v>
      </c>
      <c r="L129" s="28"/>
      <c r="M129" s="152"/>
      <c r="T129" s="52"/>
      <c r="AT129" s="16" t="s">
        <v>214</v>
      </c>
      <c r="AU129" s="16" t="s">
        <v>88</v>
      </c>
    </row>
    <row r="130" spans="2:65" s="1" customFormat="1" ht="24.25" customHeight="1">
      <c r="B130" s="28"/>
      <c r="C130" s="829" t="s">
        <v>201</v>
      </c>
      <c r="D130" s="829" t="s">
        <v>160</v>
      </c>
      <c r="E130" s="830" t="s">
        <v>7513</v>
      </c>
      <c r="F130" s="831" t="s">
        <v>7514</v>
      </c>
      <c r="G130" s="832" t="s">
        <v>411</v>
      </c>
      <c r="H130" s="833">
        <v>96</v>
      </c>
      <c r="I130" s="923"/>
      <c r="J130" s="834">
        <f>ROUND(I130*H130,2)</f>
        <v>0</v>
      </c>
      <c r="K130" s="831" t="s">
        <v>2720</v>
      </c>
      <c r="L130" s="28"/>
      <c r="M130" s="835" t="s">
        <v>1</v>
      </c>
      <c r="N130" s="836" t="s">
        <v>38</v>
      </c>
      <c r="O130" s="837">
        <v>4.8000000000000001E-2</v>
      </c>
      <c r="P130" s="837">
        <f>O130*H130</f>
        <v>4.6080000000000005</v>
      </c>
      <c r="Q130" s="837">
        <v>0</v>
      </c>
      <c r="R130" s="837">
        <f>Q130*H130</f>
        <v>0</v>
      </c>
      <c r="S130" s="837">
        <v>0</v>
      </c>
      <c r="T130" s="838">
        <f>S130*H130</f>
        <v>0</v>
      </c>
      <c r="AR130" s="839" t="s">
        <v>188</v>
      </c>
      <c r="AT130" s="839" t="s">
        <v>160</v>
      </c>
      <c r="AU130" s="839" t="s">
        <v>88</v>
      </c>
      <c r="AY130" s="16" t="s">
        <v>157</v>
      </c>
      <c r="BE130" s="145">
        <f>IF(N130="základní",J130,0)</f>
        <v>0</v>
      </c>
      <c r="BF130" s="145">
        <f>IF(N130="snížená",J130,0)</f>
        <v>0</v>
      </c>
      <c r="BG130" s="145">
        <f>IF(N130="zákl. přenesená",J130,0)</f>
        <v>0</v>
      </c>
      <c r="BH130" s="145">
        <f>IF(N130="sníž. přenesená",J130,0)</f>
        <v>0</v>
      </c>
      <c r="BI130" s="145">
        <f>IF(N130="nulová",J130,0)</f>
        <v>0</v>
      </c>
      <c r="BJ130" s="16" t="s">
        <v>80</v>
      </c>
      <c r="BK130" s="145">
        <f>ROUND(I130*H130,2)</f>
        <v>0</v>
      </c>
      <c r="BL130" s="16" t="s">
        <v>188</v>
      </c>
      <c r="BM130" s="839" t="s">
        <v>8268</v>
      </c>
    </row>
    <row r="131" spans="2:65" s="1" customFormat="1">
      <c r="B131" s="28"/>
      <c r="D131" s="840" t="s">
        <v>214</v>
      </c>
      <c r="F131" s="841" t="s">
        <v>7516</v>
      </c>
      <c r="L131" s="28"/>
      <c r="M131" s="152"/>
      <c r="T131" s="52"/>
      <c r="AT131" s="16" t="s">
        <v>214</v>
      </c>
      <c r="AU131" s="16" t="s">
        <v>88</v>
      </c>
    </row>
    <row r="132" spans="2:65" s="1" customFormat="1" ht="24.25" customHeight="1">
      <c r="B132" s="28"/>
      <c r="C132" s="829" t="s">
        <v>456</v>
      </c>
      <c r="D132" s="829" t="s">
        <v>160</v>
      </c>
      <c r="E132" s="830" t="s">
        <v>7517</v>
      </c>
      <c r="F132" s="831" t="s">
        <v>7518</v>
      </c>
      <c r="G132" s="832" t="s">
        <v>411</v>
      </c>
      <c r="H132" s="833">
        <v>18</v>
      </c>
      <c r="I132" s="923"/>
      <c r="J132" s="834">
        <f>ROUND(I132*H132,2)</f>
        <v>0</v>
      </c>
      <c r="K132" s="831" t="s">
        <v>2720</v>
      </c>
      <c r="L132" s="28"/>
      <c r="M132" s="835" t="s">
        <v>1</v>
      </c>
      <c r="N132" s="836" t="s">
        <v>38</v>
      </c>
      <c r="O132" s="837">
        <v>5.8999999999999997E-2</v>
      </c>
      <c r="P132" s="837">
        <f>O132*H132</f>
        <v>1.0619999999999998</v>
      </c>
      <c r="Q132" s="837">
        <v>0</v>
      </c>
      <c r="R132" s="837">
        <f>Q132*H132</f>
        <v>0</v>
      </c>
      <c r="S132" s="837">
        <v>0</v>
      </c>
      <c r="T132" s="838">
        <f>S132*H132</f>
        <v>0</v>
      </c>
      <c r="AR132" s="839" t="s">
        <v>188</v>
      </c>
      <c r="AT132" s="839" t="s">
        <v>160</v>
      </c>
      <c r="AU132" s="839" t="s">
        <v>88</v>
      </c>
      <c r="AY132" s="16" t="s">
        <v>157</v>
      </c>
      <c r="BE132" s="145">
        <f>IF(N132="základní",J132,0)</f>
        <v>0</v>
      </c>
      <c r="BF132" s="145">
        <f>IF(N132="snížená",J132,0)</f>
        <v>0</v>
      </c>
      <c r="BG132" s="145">
        <f>IF(N132="zákl. přenesená",J132,0)</f>
        <v>0</v>
      </c>
      <c r="BH132" s="145">
        <f>IF(N132="sníž. přenesená",J132,0)</f>
        <v>0</v>
      </c>
      <c r="BI132" s="145">
        <f>IF(N132="nulová",J132,0)</f>
        <v>0</v>
      </c>
      <c r="BJ132" s="16" t="s">
        <v>80</v>
      </c>
      <c r="BK132" s="145">
        <f>ROUND(I132*H132,2)</f>
        <v>0</v>
      </c>
      <c r="BL132" s="16" t="s">
        <v>188</v>
      </c>
      <c r="BM132" s="839" t="s">
        <v>8269</v>
      </c>
    </row>
    <row r="133" spans="2:65" s="1" customFormat="1">
      <c r="B133" s="28"/>
      <c r="D133" s="840" t="s">
        <v>214</v>
      </c>
      <c r="F133" s="841" t="s">
        <v>7520</v>
      </c>
      <c r="L133" s="28"/>
      <c r="M133" s="152"/>
      <c r="T133" s="52"/>
      <c r="AT133" s="16" t="s">
        <v>214</v>
      </c>
      <c r="AU133" s="16" t="s">
        <v>88</v>
      </c>
    </row>
    <row r="134" spans="2:65" s="1" customFormat="1" ht="16.5" customHeight="1">
      <c r="B134" s="28"/>
      <c r="C134" s="829" t="s">
        <v>465</v>
      </c>
      <c r="D134" s="829" t="s">
        <v>160</v>
      </c>
      <c r="E134" s="830" t="s">
        <v>7521</v>
      </c>
      <c r="F134" s="831" t="s">
        <v>7522</v>
      </c>
      <c r="G134" s="832" t="s">
        <v>211</v>
      </c>
      <c r="H134" s="833">
        <v>24</v>
      </c>
      <c r="I134" s="923"/>
      <c r="J134" s="834">
        <f t="shared" ref="J134:J141" si="0">ROUND(I134*H134,2)</f>
        <v>0</v>
      </c>
      <c r="K134" s="831" t="s">
        <v>1</v>
      </c>
      <c r="L134" s="28"/>
      <c r="M134" s="835" t="s">
        <v>1</v>
      </c>
      <c r="N134" s="836" t="s">
        <v>38</v>
      </c>
      <c r="O134" s="837">
        <v>0</v>
      </c>
      <c r="P134" s="837">
        <f t="shared" ref="P134:P141" si="1">O134*H134</f>
        <v>0</v>
      </c>
      <c r="Q134" s="837">
        <v>0</v>
      </c>
      <c r="R134" s="837">
        <f t="shared" ref="R134:R141" si="2">Q134*H134</f>
        <v>0</v>
      </c>
      <c r="S134" s="837">
        <v>0</v>
      </c>
      <c r="T134" s="838">
        <f t="shared" ref="T134:T141" si="3">S134*H134</f>
        <v>0</v>
      </c>
      <c r="AR134" s="839" t="s">
        <v>188</v>
      </c>
      <c r="AT134" s="839" t="s">
        <v>160</v>
      </c>
      <c r="AU134" s="839" t="s">
        <v>88</v>
      </c>
      <c r="AY134" s="16" t="s">
        <v>157</v>
      </c>
      <c r="BE134" s="145">
        <f t="shared" ref="BE134:BE141" si="4">IF(N134="základní",J134,0)</f>
        <v>0</v>
      </c>
      <c r="BF134" s="145">
        <f t="shared" ref="BF134:BF141" si="5">IF(N134="snížená",J134,0)</f>
        <v>0</v>
      </c>
      <c r="BG134" s="145">
        <f t="shared" ref="BG134:BG141" si="6">IF(N134="zákl. přenesená",J134,0)</f>
        <v>0</v>
      </c>
      <c r="BH134" s="145">
        <f t="shared" ref="BH134:BH141" si="7">IF(N134="sníž. přenesená",J134,0)</f>
        <v>0</v>
      </c>
      <c r="BI134" s="145">
        <f t="shared" ref="BI134:BI141" si="8">IF(N134="nulová",J134,0)</f>
        <v>0</v>
      </c>
      <c r="BJ134" s="16" t="s">
        <v>80</v>
      </c>
      <c r="BK134" s="145">
        <f t="shared" ref="BK134:BK141" si="9">ROUND(I134*H134,2)</f>
        <v>0</v>
      </c>
      <c r="BL134" s="16" t="s">
        <v>188</v>
      </c>
      <c r="BM134" s="839" t="s">
        <v>8270</v>
      </c>
    </row>
    <row r="135" spans="2:65" s="1" customFormat="1" ht="24.25" customHeight="1">
      <c r="B135" s="28"/>
      <c r="C135" s="829" t="s">
        <v>470</v>
      </c>
      <c r="D135" s="829" t="s">
        <v>160</v>
      </c>
      <c r="E135" s="830" t="s">
        <v>7524</v>
      </c>
      <c r="F135" s="831" t="s">
        <v>7525</v>
      </c>
      <c r="G135" s="832" t="s">
        <v>7355</v>
      </c>
      <c r="H135" s="833">
        <v>1</v>
      </c>
      <c r="I135" s="923"/>
      <c r="J135" s="834">
        <f t="shared" si="0"/>
        <v>0</v>
      </c>
      <c r="K135" s="831" t="s">
        <v>1</v>
      </c>
      <c r="L135" s="28"/>
      <c r="M135" s="835" t="s">
        <v>1</v>
      </c>
      <c r="N135" s="836" t="s">
        <v>38</v>
      </c>
      <c r="O135" s="837">
        <v>0</v>
      </c>
      <c r="P135" s="837">
        <f t="shared" si="1"/>
        <v>0</v>
      </c>
      <c r="Q135" s="837">
        <v>0</v>
      </c>
      <c r="R135" s="837">
        <f t="shared" si="2"/>
        <v>0</v>
      </c>
      <c r="S135" s="837">
        <v>0</v>
      </c>
      <c r="T135" s="838">
        <f t="shared" si="3"/>
        <v>0</v>
      </c>
      <c r="AR135" s="839" t="s">
        <v>188</v>
      </c>
      <c r="AT135" s="839" t="s">
        <v>160</v>
      </c>
      <c r="AU135" s="839" t="s">
        <v>88</v>
      </c>
      <c r="AY135" s="16" t="s">
        <v>157</v>
      </c>
      <c r="BE135" s="145">
        <f t="shared" si="4"/>
        <v>0</v>
      </c>
      <c r="BF135" s="145">
        <f t="shared" si="5"/>
        <v>0</v>
      </c>
      <c r="BG135" s="145">
        <f t="shared" si="6"/>
        <v>0</v>
      </c>
      <c r="BH135" s="145">
        <f t="shared" si="7"/>
        <v>0</v>
      </c>
      <c r="BI135" s="145">
        <f t="shared" si="8"/>
        <v>0</v>
      </c>
      <c r="BJ135" s="16" t="s">
        <v>80</v>
      </c>
      <c r="BK135" s="145">
        <f t="shared" si="9"/>
        <v>0</v>
      </c>
      <c r="BL135" s="16" t="s">
        <v>188</v>
      </c>
      <c r="BM135" s="839" t="s">
        <v>8271</v>
      </c>
    </row>
    <row r="136" spans="2:65" s="1" customFormat="1" ht="44.25" customHeight="1">
      <c r="B136" s="28"/>
      <c r="C136" s="829" t="s">
        <v>476</v>
      </c>
      <c r="D136" s="829" t="s">
        <v>160</v>
      </c>
      <c r="E136" s="830" t="s">
        <v>7527</v>
      </c>
      <c r="F136" s="831" t="s">
        <v>7528</v>
      </c>
      <c r="G136" s="832" t="s">
        <v>411</v>
      </c>
      <c r="H136" s="833">
        <v>37</v>
      </c>
      <c r="I136" s="923"/>
      <c r="J136" s="834">
        <f t="shared" si="0"/>
        <v>0</v>
      </c>
      <c r="K136" s="831" t="s">
        <v>1</v>
      </c>
      <c r="L136" s="28"/>
      <c r="M136" s="835" t="s">
        <v>1</v>
      </c>
      <c r="N136" s="836" t="s">
        <v>38</v>
      </c>
      <c r="O136" s="837">
        <v>0</v>
      </c>
      <c r="P136" s="837">
        <f t="shared" si="1"/>
        <v>0</v>
      </c>
      <c r="Q136" s="837">
        <v>0</v>
      </c>
      <c r="R136" s="837">
        <f t="shared" si="2"/>
        <v>0</v>
      </c>
      <c r="S136" s="837">
        <v>0</v>
      </c>
      <c r="T136" s="838">
        <f t="shared" si="3"/>
        <v>0</v>
      </c>
      <c r="AR136" s="839" t="s">
        <v>188</v>
      </c>
      <c r="AT136" s="839" t="s">
        <v>160</v>
      </c>
      <c r="AU136" s="839" t="s">
        <v>88</v>
      </c>
      <c r="AY136" s="16" t="s">
        <v>157</v>
      </c>
      <c r="BE136" s="145">
        <f t="shared" si="4"/>
        <v>0</v>
      </c>
      <c r="BF136" s="145">
        <f t="shared" si="5"/>
        <v>0</v>
      </c>
      <c r="BG136" s="145">
        <f t="shared" si="6"/>
        <v>0</v>
      </c>
      <c r="BH136" s="145">
        <f t="shared" si="7"/>
        <v>0</v>
      </c>
      <c r="BI136" s="145">
        <f t="shared" si="8"/>
        <v>0</v>
      </c>
      <c r="BJ136" s="16" t="s">
        <v>80</v>
      </c>
      <c r="BK136" s="145">
        <f t="shared" si="9"/>
        <v>0</v>
      </c>
      <c r="BL136" s="16" t="s">
        <v>188</v>
      </c>
      <c r="BM136" s="839" t="s">
        <v>8272</v>
      </c>
    </row>
    <row r="137" spans="2:65" s="1" customFormat="1" ht="24.25" customHeight="1">
      <c r="B137" s="28"/>
      <c r="C137" s="829" t="s">
        <v>481</v>
      </c>
      <c r="D137" s="829" t="s">
        <v>160</v>
      </c>
      <c r="E137" s="830" t="s">
        <v>7539</v>
      </c>
      <c r="F137" s="831" t="s">
        <v>7540</v>
      </c>
      <c r="G137" s="832" t="s">
        <v>1680</v>
      </c>
      <c r="H137" s="833">
        <v>60</v>
      </c>
      <c r="I137" s="923"/>
      <c r="J137" s="834">
        <f t="shared" si="0"/>
        <v>0</v>
      </c>
      <c r="K137" s="831" t="s">
        <v>1</v>
      </c>
      <c r="L137" s="28"/>
      <c r="M137" s="835" t="s">
        <v>1</v>
      </c>
      <c r="N137" s="836" t="s">
        <v>38</v>
      </c>
      <c r="O137" s="837">
        <v>0</v>
      </c>
      <c r="P137" s="837">
        <f t="shared" si="1"/>
        <v>0</v>
      </c>
      <c r="Q137" s="837">
        <v>0</v>
      </c>
      <c r="R137" s="837">
        <f t="shared" si="2"/>
        <v>0</v>
      </c>
      <c r="S137" s="837">
        <v>0</v>
      </c>
      <c r="T137" s="838">
        <f t="shared" si="3"/>
        <v>0</v>
      </c>
      <c r="AR137" s="839" t="s">
        <v>188</v>
      </c>
      <c r="AT137" s="839" t="s">
        <v>160</v>
      </c>
      <c r="AU137" s="839" t="s">
        <v>88</v>
      </c>
      <c r="AY137" s="16" t="s">
        <v>157</v>
      </c>
      <c r="BE137" s="145">
        <f t="shared" si="4"/>
        <v>0</v>
      </c>
      <c r="BF137" s="145">
        <f t="shared" si="5"/>
        <v>0</v>
      </c>
      <c r="BG137" s="145">
        <f t="shared" si="6"/>
        <v>0</v>
      </c>
      <c r="BH137" s="145">
        <f t="shared" si="7"/>
        <v>0</v>
      </c>
      <c r="BI137" s="145">
        <f t="shared" si="8"/>
        <v>0</v>
      </c>
      <c r="BJ137" s="16" t="s">
        <v>80</v>
      </c>
      <c r="BK137" s="145">
        <f t="shared" si="9"/>
        <v>0</v>
      </c>
      <c r="BL137" s="16" t="s">
        <v>188</v>
      </c>
      <c r="BM137" s="839" t="s">
        <v>8273</v>
      </c>
    </row>
    <row r="138" spans="2:65" s="1" customFormat="1" ht="16.5" customHeight="1">
      <c r="B138" s="28"/>
      <c r="C138" s="829" t="s">
        <v>486</v>
      </c>
      <c r="D138" s="829" t="s">
        <v>160</v>
      </c>
      <c r="E138" s="830" t="s">
        <v>7545</v>
      </c>
      <c r="F138" s="831" t="s">
        <v>7546</v>
      </c>
      <c r="G138" s="832" t="s">
        <v>7355</v>
      </c>
      <c r="H138" s="833">
        <v>6</v>
      </c>
      <c r="I138" s="923"/>
      <c r="J138" s="834">
        <f t="shared" si="0"/>
        <v>0</v>
      </c>
      <c r="K138" s="831" t="s">
        <v>1</v>
      </c>
      <c r="L138" s="28"/>
      <c r="M138" s="835" t="s">
        <v>1</v>
      </c>
      <c r="N138" s="836" t="s">
        <v>38</v>
      </c>
      <c r="O138" s="837">
        <v>0</v>
      </c>
      <c r="P138" s="837">
        <f t="shared" si="1"/>
        <v>0</v>
      </c>
      <c r="Q138" s="837">
        <v>0</v>
      </c>
      <c r="R138" s="837">
        <f t="shared" si="2"/>
        <v>0</v>
      </c>
      <c r="S138" s="837">
        <v>0</v>
      </c>
      <c r="T138" s="838">
        <f t="shared" si="3"/>
        <v>0</v>
      </c>
      <c r="AR138" s="839" t="s">
        <v>188</v>
      </c>
      <c r="AT138" s="839" t="s">
        <v>160</v>
      </c>
      <c r="AU138" s="839" t="s">
        <v>88</v>
      </c>
      <c r="AY138" s="16" t="s">
        <v>157</v>
      </c>
      <c r="BE138" s="145">
        <f t="shared" si="4"/>
        <v>0</v>
      </c>
      <c r="BF138" s="145">
        <f t="shared" si="5"/>
        <v>0</v>
      </c>
      <c r="BG138" s="145">
        <f t="shared" si="6"/>
        <v>0</v>
      </c>
      <c r="BH138" s="145">
        <f t="shared" si="7"/>
        <v>0</v>
      </c>
      <c r="BI138" s="145">
        <f t="shared" si="8"/>
        <v>0</v>
      </c>
      <c r="BJ138" s="16" t="s">
        <v>80</v>
      </c>
      <c r="BK138" s="145">
        <f t="shared" si="9"/>
        <v>0</v>
      </c>
      <c r="BL138" s="16" t="s">
        <v>188</v>
      </c>
      <c r="BM138" s="839" t="s">
        <v>8274</v>
      </c>
    </row>
    <row r="139" spans="2:65" s="1" customFormat="1" ht="24.25" customHeight="1">
      <c r="B139" s="28"/>
      <c r="C139" s="829" t="s">
        <v>492</v>
      </c>
      <c r="D139" s="829" t="s">
        <v>160</v>
      </c>
      <c r="E139" s="830" t="s">
        <v>7548</v>
      </c>
      <c r="F139" s="831" t="s">
        <v>7549</v>
      </c>
      <c r="G139" s="832" t="s">
        <v>7355</v>
      </c>
      <c r="H139" s="833">
        <v>1</v>
      </c>
      <c r="I139" s="923"/>
      <c r="J139" s="834">
        <f t="shared" si="0"/>
        <v>0</v>
      </c>
      <c r="K139" s="831" t="s">
        <v>1</v>
      </c>
      <c r="L139" s="28"/>
      <c r="M139" s="835" t="s">
        <v>1</v>
      </c>
      <c r="N139" s="836" t="s">
        <v>38</v>
      </c>
      <c r="O139" s="837">
        <v>0</v>
      </c>
      <c r="P139" s="837">
        <f t="shared" si="1"/>
        <v>0</v>
      </c>
      <c r="Q139" s="837">
        <v>0</v>
      </c>
      <c r="R139" s="837">
        <f t="shared" si="2"/>
        <v>0</v>
      </c>
      <c r="S139" s="837">
        <v>0</v>
      </c>
      <c r="T139" s="838">
        <f t="shared" si="3"/>
        <v>0</v>
      </c>
      <c r="AR139" s="839" t="s">
        <v>188</v>
      </c>
      <c r="AT139" s="839" t="s">
        <v>160</v>
      </c>
      <c r="AU139" s="839" t="s">
        <v>88</v>
      </c>
      <c r="AY139" s="16" t="s">
        <v>157</v>
      </c>
      <c r="BE139" s="145">
        <f t="shared" si="4"/>
        <v>0</v>
      </c>
      <c r="BF139" s="145">
        <f t="shared" si="5"/>
        <v>0</v>
      </c>
      <c r="BG139" s="145">
        <f t="shared" si="6"/>
        <v>0</v>
      </c>
      <c r="BH139" s="145">
        <f t="shared" si="7"/>
        <v>0</v>
      </c>
      <c r="BI139" s="145">
        <f t="shared" si="8"/>
        <v>0</v>
      </c>
      <c r="BJ139" s="16" t="s">
        <v>80</v>
      </c>
      <c r="BK139" s="145">
        <f t="shared" si="9"/>
        <v>0</v>
      </c>
      <c r="BL139" s="16" t="s">
        <v>188</v>
      </c>
      <c r="BM139" s="839" t="s">
        <v>8275</v>
      </c>
    </row>
    <row r="140" spans="2:65" s="1" customFormat="1" ht="24.25" customHeight="1">
      <c r="B140" s="28"/>
      <c r="C140" s="829" t="s">
        <v>500</v>
      </c>
      <c r="D140" s="829" t="s">
        <v>160</v>
      </c>
      <c r="E140" s="830" t="s">
        <v>7551</v>
      </c>
      <c r="F140" s="831" t="s">
        <v>7552</v>
      </c>
      <c r="G140" s="832" t="s">
        <v>256</v>
      </c>
      <c r="H140" s="833">
        <v>0.75</v>
      </c>
      <c r="I140" s="923"/>
      <c r="J140" s="834">
        <f t="shared" si="0"/>
        <v>0</v>
      </c>
      <c r="K140" s="831" t="s">
        <v>1</v>
      </c>
      <c r="L140" s="28"/>
      <c r="M140" s="835" t="s">
        <v>1</v>
      </c>
      <c r="N140" s="836" t="s">
        <v>38</v>
      </c>
      <c r="O140" s="837">
        <v>0</v>
      </c>
      <c r="P140" s="837">
        <f t="shared" si="1"/>
        <v>0</v>
      </c>
      <c r="Q140" s="837">
        <v>0</v>
      </c>
      <c r="R140" s="837">
        <f t="shared" si="2"/>
        <v>0</v>
      </c>
      <c r="S140" s="837">
        <v>0</v>
      </c>
      <c r="T140" s="838">
        <f t="shared" si="3"/>
        <v>0</v>
      </c>
      <c r="AR140" s="839" t="s">
        <v>188</v>
      </c>
      <c r="AT140" s="839" t="s">
        <v>160</v>
      </c>
      <c r="AU140" s="839" t="s">
        <v>88</v>
      </c>
      <c r="AY140" s="16" t="s">
        <v>157</v>
      </c>
      <c r="BE140" s="145">
        <f t="shared" si="4"/>
        <v>0</v>
      </c>
      <c r="BF140" s="145">
        <f t="shared" si="5"/>
        <v>0</v>
      </c>
      <c r="BG140" s="145">
        <f t="shared" si="6"/>
        <v>0</v>
      </c>
      <c r="BH140" s="145">
        <f t="shared" si="7"/>
        <v>0</v>
      </c>
      <c r="BI140" s="145">
        <f t="shared" si="8"/>
        <v>0</v>
      </c>
      <c r="BJ140" s="16" t="s">
        <v>80</v>
      </c>
      <c r="BK140" s="145">
        <f t="shared" si="9"/>
        <v>0</v>
      </c>
      <c r="BL140" s="16" t="s">
        <v>188</v>
      </c>
      <c r="BM140" s="839" t="s">
        <v>8276</v>
      </c>
    </row>
    <row r="141" spans="2:65" s="1" customFormat="1" ht="49.15" customHeight="1">
      <c r="B141" s="28"/>
      <c r="C141" s="829" t="s">
        <v>508</v>
      </c>
      <c r="D141" s="829" t="s">
        <v>160</v>
      </c>
      <c r="E141" s="830" t="s">
        <v>7554</v>
      </c>
      <c r="F141" s="831" t="s">
        <v>7555</v>
      </c>
      <c r="G141" s="832" t="s">
        <v>276</v>
      </c>
      <c r="H141" s="833">
        <v>0.186</v>
      </c>
      <c r="I141" s="923"/>
      <c r="J141" s="834">
        <f t="shared" si="0"/>
        <v>0</v>
      </c>
      <c r="K141" s="831" t="s">
        <v>2720</v>
      </c>
      <c r="L141" s="28"/>
      <c r="M141" s="835" t="s">
        <v>1</v>
      </c>
      <c r="N141" s="836" t="s">
        <v>38</v>
      </c>
      <c r="O141" s="837">
        <v>1.0289999999999999</v>
      </c>
      <c r="P141" s="837">
        <f t="shared" si="1"/>
        <v>0.19139399999999998</v>
      </c>
      <c r="Q141" s="837">
        <v>0</v>
      </c>
      <c r="R141" s="837">
        <f t="shared" si="2"/>
        <v>0</v>
      </c>
      <c r="S141" s="837">
        <v>0</v>
      </c>
      <c r="T141" s="838">
        <f t="shared" si="3"/>
        <v>0</v>
      </c>
      <c r="AR141" s="839" t="s">
        <v>188</v>
      </c>
      <c r="AT141" s="839" t="s">
        <v>160</v>
      </c>
      <c r="AU141" s="839" t="s">
        <v>88</v>
      </c>
      <c r="AY141" s="16" t="s">
        <v>157</v>
      </c>
      <c r="BE141" s="145">
        <f t="shared" si="4"/>
        <v>0</v>
      </c>
      <c r="BF141" s="145">
        <f t="shared" si="5"/>
        <v>0</v>
      </c>
      <c r="BG141" s="145">
        <f t="shared" si="6"/>
        <v>0</v>
      </c>
      <c r="BH141" s="145">
        <f t="shared" si="7"/>
        <v>0</v>
      </c>
      <c r="BI141" s="145">
        <f t="shared" si="8"/>
        <v>0</v>
      </c>
      <c r="BJ141" s="16" t="s">
        <v>80</v>
      </c>
      <c r="BK141" s="145">
        <f t="shared" si="9"/>
        <v>0</v>
      </c>
      <c r="BL141" s="16" t="s">
        <v>188</v>
      </c>
      <c r="BM141" s="839" t="s">
        <v>8277</v>
      </c>
    </row>
    <row r="142" spans="2:65" s="1" customFormat="1">
      <c r="B142" s="28"/>
      <c r="D142" s="840" t="s">
        <v>214</v>
      </c>
      <c r="F142" s="841" t="s">
        <v>7557</v>
      </c>
      <c r="L142" s="28"/>
      <c r="M142" s="152"/>
      <c r="T142" s="52"/>
      <c r="AT142" s="16" t="s">
        <v>214</v>
      </c>
      <c r="AU142" s="16" t="s">
        <v>88</v>
      </c>
    </row>
    <row r="143" spans="2:65" s="817" customFormat="1" ht="22.9" customHeight="1">
      <c r="B143" s="818"/>
      <c r="D143" s="819" t="s">
        <v>71</v>
      </c>
      <c r="E143" s="827" t="s">
        <v>7558</v>
      </c>
      <c r="F143" s="827" t="s">
        <v>7559</v>
      </c>
      <c r="J143" s="828">
        <f>BK143</f>
        <v>0</v>
      </c>
      <c r="L143" s="818"/>
      <c r="M143" s="822"/>
      <c r="P143" s="823">
        <f>SUM(P144:P238)</f>
        <v>404.9347029999999</v>
      </c>
      <c r="R143" s="823">
        <f>SUM(R144:R238)</f>
        <v>0.86087999999999998</v>
      </c>
      <c r="T143" s="824">
        <f>SUM(T144:T238)</f>
        <v>0.36827000000000004</v>
      </c>
      <c r="AR143" s="819" t="s">
        <v>88</v>
      </c>
      <c r="AT143" s="825" t="s">
        <v>71</v>
      </c>
      <c r="AU143" s="825" t="s">
        <v>80</v>
      </c>
      <c r="AY143" s="819" t="s">
        <v>157</v>
      </c>
      <c r="BK143" s="826">
        <f>SUM(BK144:BK238)</f>
        <v>0</v>
      </c>
    </row>
    <row r="144" spans="2:65" s="1" customFormat="1" ht="24.25" customHeight="1">
      <c r="B144" s="28"/>
      <c r="C144" s="829" t="s">
        <v>735</v>
      </c>
      <c r="D144" s="829" t="s">
        <v>160</v>
      </c>
      <c r="E144" s="830" t="s">
        <v>7560</v>
      </c>
      <c r="F144" s="831" t="s">
        <v>7561</v>
      </c>
      <c r="G144" s="832" t="s">
        <v>411</v>
      </c>
      <c r="H144" s="833">
        <v>8</v>
      </c>
      <c r="I144" s="923"/>
      <c r="J144" s="834">
        <f>ROUND(I144*H144,2)</f>
        <v>0</v>
      </c>
      <c r="K144" s="831" t="s">
        <v>2720</v>
      </c>
      <c r="L144" s="28"/>
      <c r="M144" s="835" t="s">
        <v>1</v>
      </c>
      <c r="N144" s="836" t="s">
        <v>38</v>
      </c>
      <c r="O144" s="837">
        <v>0.66800000000000004</v>
      </c>
      <c r="P144" s="837">
        <f>O144*H144</f>
        <v>5.3440000000000003</v>
      </c>
      <c r="Q144" s="837">
        <v>3.0899999999999999E-3</v>
      </c>
      <c r="R144" s="837">
        <f>Q144*H144</f>
        <v>2.4719999999999999E-2</v>
      </c>
      <c r="S144" s="837">
        <v>0</v>
      </c>
      <c r="T144" s="838">
        <f>S144*H144</f>
        <v>0</v>
      </c>
      <c r="AR144" s="839" t="s">
        <v>188</v>
      </c>
      <c r="AT144" s="839" t="s">
        <v>160</v>
      </c>
      <c r="AU144" s="839" t="s">
        <v>88</v>
      </c>
      <c r="AY144" s="16" t="s">
        <v>157</v>
      </c>
      <c r="BE144" s="145">
        <f>IF(N144="základní",J144,0)</f>
        <v>0</v>
      </c>
      <c r="BF144" s="145">
        <f>IF(N144="snížená",J144,0)</f>
        <v>0</v>
      </c>
      <c r="BG144" s="145">
        <f>IF(N144="zákl. přenesená",J144,0)</f>
        <v>0</v>
      </c>
      <c r="BH144" s="145">
        <f>IF(N144="sníž. přenesená",J144,0)</f>
        <v>0</v>
      </c>
      <c r="BI144" s="145">
        <f>IF(N144="nulová",J144,0)</f>
        <v>0</v>
      </c>
      <c r="BJ144" s="16" t="s">
        <v>80</v>
      </c>
      <c r="BK144" s="145">
        <f>ROUND(I144*H144,2)</f>
        <v>0</v>
      </c>
      <c r="BL144" s="16" t="s">
        <v>188</v>
      </c>
      <c r="BM144" s="839" t="s">
        <v>8278</v>
      </c>
    </row>
    <row r="145" spans="2:65" s="1" customFormat="1">
      <c r="B145" s="28"/>
      <c r="D145" s="840" t="s">
        <v>214</v>
      </c>
      <c r="F145" s="841" t="s">
        <v>7563</v>
      </c>
      <c r="L145" s="28"/>
      <c r="M145" s="152"/>
      <c r="T145" s="52"/>
      <c r="AT145" s="16" t="s">
        <v>214</v>
      </c>
      <c r="AU145" s="16" t="s">
        <v>88</v>
      </c>
    </row>
    <row r="146" spans="2:65" s="1" customFormat="1" ht="24.25" customHeight="1">
      <c r="B146" s="28"/>
      <c r="C146" s="829" t="s">
        <v>740</v>
      </c>
      <c r="D146" s="829" t="s">
        <v>160</v>
      </c>
      <c r="E146" s="830" t="s">
        <v>7576</v>
      </c>
      <c r="F146" s="831" t="s">
        <v>7577</v>
      </c>
      <c r="G146" s="832" t="s">
        <v>411</v>
      </c>
      <c r="H146" s="833">
        <v>30</v>
      </c>
      <c r="I146" s="923"/>
      <c r="J146" s="834">
        <f>ROUND(I146*H146,2)</f>
        <v>0</v>
      </c>
      <c r="K146" s="831" t="s">
        <v>2720</v>
      </c>
      <c r="L146" s="28"/>
      <c r="M146" s="835" t="s">
        <v>1</v>
      </c>
      <c r="N146" s="836" t="s">
        <v>38</v>
      </c>
      <c r="O146" s="837">
        <v>0.17299999999999999</v>
      </c>
      <c r="P146" s="837">
        <f>O146*H146</f>
        <v>5.1899999999999995</v>
      </c>
      <c r="Q146" s="837">
        <v>0</v>
      </c>
      <c r="R146" s="837">
        <f>Q146*H146</f>
        <v>0</v>
      </c>
      <c r="S146" s="837">
        <v>2.1299999999999999E-3</v>
      </c>
      <c r="T146" s="838">
        <f>S146*H146</f>
        <v>6.3899999999999998E-2</v>
      </c>
      <c r="AR146" s="839" t="s">
        <v>188</v>
      </c>
      <c r="AT146" s="839" t="s">
        <v>160</v>
      </c>
      <c r="AU146" s="839" t="s">
        <v>88</v>
      </c>
      <c r="AY146" s="16" t="s">
        <v>157</v>
      </c>
      <c r="BE146" s="145">
        <f>IF(N146="základní",J146,0)</f>
        <v>0</v>
      </c>
      <c r="BF146" s="145">
        <f>IF(N146="snížená",J146,0)</f>
        <v>0</v>
      </c>
      <c r="BG146" s="145">
        <f>IF(N146="zákl. přenesená",J146,0)</f>
        <v>0</v>
      </c>
      <c r="BH146" s="145">
        <f>IF(N146="sníž. přenesená",J146,0)</f>
        <v>0</v>
      </c>
      <c r="BI146" s="145">
        <f>IF(N146="nulová",J146,0)</f>
        <v>0</v>
      </c>
      <c r="BJ146" s="16" t="s">
        <v>80</v>
      </c>
      <c r="BK146" s="145">
        <f>ROUND(I146*H146,2)</f>
        <v>0</v>
      </c>
      <c r="BL146" s="16" t="s">
        <v>188</v>
      </c>
      <c r="BM146" s="839" t="s">
        <v>8279</v>
      </c>
    </row>
    <row r="147" spans="2:65" s="1" customFormat="1">
      <c r="B147" s="28"/>
      <c r="D147" s="840" t="s">
        <v>214</v>
      </c>
      <c r="F147" s="841" t="s">
        <v>7579</v>
      </c>
      <c r="L147" s="28"/>
      <c r="M147" s="152"/>
      <c r="T147" s="52"/>
      <c r="AT147" s="16" t="s">
        <v>214</v>
      </c>
      <c r="AU147" s="16" t="s">
        <v>88</v>
      </c>
    </row>
    <row r="148" spans="2:65" s="1" customFormat="1" ht="24.25" customHeight="1">
      <c r="B148" s="28"/>
      <c r="C148" s="829" t="s">
        <v>746</v>
      </c>
      <c r="D148" s="829" t="s">
        <v>160</v>
      </c>
      <c r="E148" s="830" t="s">
        <v>7580</v>
      </c>
      <c r="F148" s="831" t="s">
        <v>7581</v>
      </c>
      <c r="G148" s="832" t="s">
        <v>411</v>
      </c>
      <c r="H148" s="833">
        <v>40</v>
      </c>
      <c r="I148" s="923"/>
      <c r="J148" s="834">
        <f>ROUND(I148*H148,2)</f>
        <v>0</v>
      </c>
      <c r="K148" s="831" t="s">
        <v>2720</v>
      </c>
      <c r="L148" s="28"/>
      <c r="M148" s="835" t="s">
        <v>1</v>
      </c>
      <c r="N148" s="836" t="s">
        <v>38</v>
      </c>
      <c r="O148" s="837">
        <v>0.20399999999999999</v>
      </c>
      <c r="P148" s="837">
        <f>O148*H148</f>
        <v>8.16</v>
      </c>
      <c r="Q148" s="837">
        <v>0</v>
      </c>
      <c r="R148" s="837">
        <f>Q148*H148</f>
        <v>0</v>
      </c>
      <c r="S148" s="837">
        <v>4.9699999999999996E-3</v>
      </c>
      <c r="T148" s="838">
        <f>S148*H148</f>
        <v>0.19879999999999998</v>
      </c>
      <c r="AR148" s="839" t="s">
        <v>188</v>
      </c>
      <c r="AT148" s="839" t="s">
        <v>160</v>
      </c>
      <c r="AU148" s="839" t="s">
        <v>88</v>
      </c>
      <c r="AY148" s="16" t="s">
        <v>157</v>
      </c>
      <c r="BE148" s="145">
        <f>IF(N148="základní",J148,0)</f>
        <v>0</v>
      </c>
      <c r="BF148" s="145">
        <f>IF(N148="snížená",J148,0)</f>
        <v>0</v>
      </c>
      <c r="BG148" s="145">
        <f>IF(N148="zákl. přenesená",J148,0)</f>
        <v>0</v>
      </c>
      <c r="BH148" s="145">
        <f>IF(N148="sníž. přenesená",J148,0)</f>
        <v>0</v>
      </c>
      <c r="BI148" s="145">
        <f>IF(N148="nulová",J148,0)</f>
        <v>0</v>
      </c>
      <c r="BJ148" s="16" t="s">
        <v>80</v>
      </c>
      <c r="BK148" s="145">
        <f>ROUND(I148*H148,2)</f>
        <v>0</v>
      </c>
      <c r="BL148" s="16" t="s">
        <v>188</v>
      </c>
      <c r="BM148" s="839" t="s">
        <v>8280</v>
      </c>
    </row>
    <row r="149" spans="2:65" s="1" customFormat="1">
      <c r="B149" s="28"/>
      <c r="D149" s="840" t="s">
        <v>214</v>
      </c>
      <c r="F149" s="841" t="s">
        <v>7583</v>
      </c>
      <c r="L149" s="28"/>
      <c r="M149" s="152"/>
      <c r="T149" s="52"/>
      <c r="AT149" s="16" t="s">
        <v>214</v>
      </c>
      <c r="AU149" s="16" t="s">
        <v>88</v>
      </c>
    </row>
    <row r="150" spans="2:65" s="1" customFormat="1" ht="24.25" customHeight="1">
      <c r="B150" s="28"/>
      <c r="C150" s="829" t="s">
        <v>751</v>
      </c>
      <c r="D150" s="829" t="s">
        <v>160</v>
      </c>
      <c r="E150" s="830" t="s">
        <v>7588</v>
      </c>
      <c r="F150" s="831" t="s">
        <v>7589</v>
      </c>
      <c r="G150" s="832" t="s">
        <v>228</v>
      </c>
      <c r="H150" s="833">
        <v>18</v>
      </c>
      <c r="I150" s="923"/>
      <c r="J150" s="834">
        <f>ROUND(I150*H150,2)</f>
        <v>0</v>
      </c>
      <c r="K150" s="831" t="s">
        <v>2720</v>
      </c>
      <c r="L150" s="28"/>
      <c r="M150" s="835" t="s">
        <v>1</v>
      </c>
      <c r="N150" s="836" t="s">
        <v>38</v>
      </c>
      <c r="O150" s="837">
        <v>0.114</v>
      </c>
      <c r="P150" s="837">
        <f>O150*H150</f>
        <v>2.052</v>
      </c>
      <c r="Q150" s="837">
        <v>0</v>
      </c>
      <c r="R150" s="837">
        <f>Q150*H150</f>
        <v>0</v>
      </c>
      <c r="S150" s="837">
        <v>2.2000000000000001E-4</v>
      </c>
      <c r="T150" s="838">
        <f>S150*H150</f>
        <v>3.96E-3</v>
      </c>
      <c r="AR150" s="839" t="s">
        <v>188</v>
      </c>
      <c r="AT150" s="839" t="s">
        <v>160</v>
      </c>
      <c r="AU150" s="839" t="s">
        <v>88</v>
      </c>
      <c r="AY150" s="16" t="s">
        <v>157</v>
      </c>
      <c r="BE150" s="145">
        <f>IF(N150="základní",J150,0)</f>
        <v>0</v>
      </c>
      <c r="BF150" s="145">
        <f>IF(N150="snížená",J150,0)</f>
        <v>0</v>
      </c>
      <c r="BG150" s="145">
        <f>IF(N150="zákl. přenesená",J150,0)</f>
        <v>0</v>
      </c>
      <c r="BH150" s="145">
        <f>IF(N150="sníž. přenesená",J150,0)</f>
        <v>0</v>
      </c>
      <c r="BI150" s="145">
        <f>IF(N150="nulová",J150,0)</f>
        <v>0</v>
      </c>
      <c r="BJ150" s="16" t="s">
        <v>80</v>
      </c>
      <c r="BK150" s="145">
        <f>ROUND(I150*H150,2)</f>
        <v>0</v>
      </c>
      <c r="BL150" s="16" t="s">
        <v>188</v>
      </c>
      <c r="BM150" s="839" t="s">
        <v>8281</v>
      </c>
    </row>
    <row r="151" spans="2:65" s="1" customFormat="1">
      <c r="B151" s="28"/>
      <c r="D151" s="840" t="s">
        <v>214</v>
      </c>
      <c r="F151" s="841" t="s">
        <v>7591</v>
      </c>
      <c r="L151" s="28"/>
      <c r="M151" s="152"/>
      <c r="T151" s="52"/>
      <c r="AT151" s="16" t="s">
        <v>214</v>
      </c>
      <c r="AU151" s="16" t="s">
        <v>88</v>
      </c>
    </row>
    <row r="152" spans="2:65" s="1" customFormat="1" ht="16.5" customHeight="1">
      <c r="B152" s="28"/>
      <c r="C152" s="829" t="s">
        <v>756</v>
      </c>
      <c r="D152" s="829" t="s">
        <v>160</v>
      </c>
      <c r="E152" s="830" t="s">
        <v>7592</v>
      </c>
      <c r="F152" s="831" t="s">
        <v>7593</v>
      </c>
      <c r="G152" s="832" t="s">
        <v>411</v>
      </c>
      <c r="H152" s="833">
        <v>66</v>
      </c>
      <c r="I152" s="923"/>
      <c r="J152" s="834">
        <f>ROUND(I152*H152,2)</f>
        <v>0</v>
      </c>
      <c r="K152" s="831" t="s">
        <v>2720</v>
      </c>
      <c r="L152" s="28"/>
      <c r="M152" s="835" t="s">
        <v>1</v>
      </c>
      <c r="N152" s="836" t="s">
        <v>38</v>
      </c>
      <c r="O152" s="837">
        <v>5.1999999999999998E-2</v>
      </c>
      <c r="P152" s="837">
        <f>O152*H152</f>
        <v>3.4319999999999999</v>
      </c>
      <c r="Q152" s="837">
        <v>0</v>
      </c>
      <c r="R152" s="837">
        <f>Q152*H152</f>
        <v>0</v>
      </c>
      <c r="S152" s="837">
        <v>2.7999999999999998E-4</v>
      </c>
      <c r="T152" s="838">
        <f>S152*H152</f>
        <v>1.848E-2</v>
      </c>
      <c r="AR152" s="839" t="s">
        <v>188</v>
      </c>
      <c r="AT152" s="839" t="s">
        <v>160</v>
      </c>
      <c r="AU152" s="839" t="s">
        <v>88</v>
      </c>
      <c r="AY152" s="16" t="s">
        <v>157</v>
      </c>
      <c r="BE152" s="145">
        <f>IF(N152="základní",J152,0)</f>
        <v>0</v>
      </c>
      <c r="BF152" s="145">
        <f>IF(N152="snížená",J152,0)</f>
        <v>0</v>
      </c>
      <c r="BG152" s="145">
        <f>IF(N152="zákl. přenesená",J152,0)</f>
        <v>0</v>
      </c>
      <c r="BH152" s="145">
        <f>IF(N152="sníž. přenesená",J152,0)</f>
        <v>0</v>
      </c>
      <c r="BI152" s="145">
        <f>IF(N152="nulová",J152,0)</f>
        <v>0</v>
      </c>
      <c r="BJ152" s="16" t="s">
        <v>80</v>
      </c>
      <c r="BK152" s="145">
        <f>ROUND(I152*H152,2)</f>
        <v>0</v>
      </c>
      <c r="BL152" s="16" t="s">
        <v>188</v>
      </c>
      <c r="BM152" s="839" t="s">
        <v>8282</v>
      </c>
    </row>
    <row r="153" spans="2:65" s="1" customFormat="1">
      <c r="B153" s="28"/>
      <c r="D153" s="840" t="s">
        <v>214</v>
      </c>
      <c r="F153" s="841" t="s">
        <v>7595</v>
      </c>
      <c r="L153" s="28"/>
      <c r="M153" s="152"/>
      <c r="T153" s="52"/>
      <c r="AT153" s="16" t="s">
        <v>214</v>
      </c>
      <c r="AU153" s="16" t="s">
        <v>88</v>
      </c>
    </row>
    <row r="154" spans="2:65" s="1" customFormat="1" ht="21.75" customHeight="1">
      <c r="B154" s="28"/>
      <c r="C154" s="829" t="s">
        <v>762</v>
      </c>
      <c r="D154" s="829" t="s">
        <v>160</v>
      </c>
      <c r="E154" s="830" t="s">
        <v>7596</v>
      </c>
      <c r="F154" s="831" t="s">
        <v>7597</v>
      </c>
      <c r="G154" s="832" t="s">
        <v>411</v>
      </c>
      <c r="H154" s="833">
        <v>120</v>
      </c>
      <c r="I154" s="923"/>
      <c r="J154" s="834">
        <f>ROUND(I154*H154,2)</f>
        <v>0</v>
      </c>
      <c r="K154" s="831" t="s">
        <v>2720</v>
      </c>
      <c r="L154" s="28"/>
      <c r="M154" s="835" t="s">
        <v>1</v>
      </c>
      <c r="N154" s="836" t="s">
        <v>38</v>
      </c>
      <c r="O154" s="837">
        <v>8.3000000000000004E-2</v>
      </c>
      <c r="P154" s="837">
        <f>O154*H154</f>
        <v>9.9600000000000009</v>
      </c>
      <c r="Q154" s="837">
        <v>0</v>
      </c>
      <c r="R154" s="837">
        <f>Q154*H154</f>
        <v>0</v>
      </c>
      <c r="S154" s="837">
        <v>2.9E-4</v>
      </c>
      <c r="T154" s="838">
        <f>S154*H154</f>
        <v>3.4799999999999998E-2</v>
      </c>
      <c r="AR154" s="839" t="s">
        <v>188</v>
      </c>
      <c r="AT154" s="839" t="s">
        <v>160</v>
      </c>
      <c r="AU154" s="839" t="s">
        <v>88</v>
      </c>
      <c r="AY154" s="16" t="s">
        <v>157</v>
      </c>
      <c r="BE154" s="145">
        <f>IF(N154="základní",J154,0)</f>
        <v>0</v>
      </c>
      <c r="BF154" s="145">
        <f>IF(N154="snížená",J154,0)</f>
        <v>0</v>
      </c>
      <c r="BG154" s="145">
        <f>IF(N154="zákl. přenesená",J154,0)</f>
        <v>0</v>
      </c>
      <c r="BH154" s="145">
        <f>IF(N154="sníž. přenesená",J154,0)</f>
        <v>0</v>
      </c>
      <c r="BI154" s="145">
        <f>IF(N154="nulová",J154,0)</f>
        <v>0</v>
      </c>
      <c r="BJ154" s="16" t="s">
        <v>80</v>
      </c>
      <c r="BK154" s="145">
        <f>ROUND(I154*H154,2)</f>
        <v>0</v>
      </c>
      <c r="BL154" s="16" t="s">
        <v>188</v>
      </c>
      <c r="BM154" s="839" t="s">
        <v>8283</v>
      </c>
    </row>
    <row r="155" spans="2:65" s="1" customFormat="1">
      <c r="B155" s="28"/>
      <c r="D155" s="840" t="s">
        <v>214</v>
      </c>
      <c r="F155" s="841" t="s">
        <v>7599</v>
      </c>
      <c r="L155" s="28"/>
      <c r="M155" s="152"/>
      <c r="T155" s="52"/>
      <c r="AT155" s="16" t="s">
        <v>214</v>
      </c>
      <c r="AU155" s="16" t="s">
        <v>88</v>
      </c>
    </row>
    <row r="156" spans="2:65" s="1" customFormat="1" ht="37.9" customHeight="1">
      <c r="B156" s="28"/>
      <c r="C156" s="829" t="s">
        <v>768</v>
      </c>
      <c r="D156" s="829" t="s">
        <v>160</v>
      </c>
      <c r="E156" s="830" t="s">
        <v>7600</v>
      </c>
      <c r="F156" s="831" t="s">
        <v>7601</v>
      </c>
      <c r="G156" s="832" t="s">
        <v>228</v>
      </c>
      <c r="H156" s="833">
        <v>12</v>
      </c>
      <c r="I156" s="923"/>
      <c r="J156" s="834">
        <f>ROUND(I156*H156,2)</f>
        <v>0</v>
      </c>
      <c r="K156" s="831" t="s">
        <v>2720</v>
      </c>
      <c r="L156" s="28"/>
      <c r="M156" s="835" t="s">
        <v>1</v>
      </c>
      <c r="N156" s="836" t="s">
        <v>38</v>
      </c>
      <c r="O156" s="837">
        <v>0.38400000000000001</v>
      </c>
      <c r="P156" s="837">
        <f>O156*H156</f>
        <v>4.6080000000000005</v>
      </c>
      <c r="Q156" s="837">
        <v>6.9999999999999999E-4</v>
      </c>
      <c r="R156" s="837">
        <f>Q156*H156</f>
        <v>8.3999999999999995E-3</v>
      </c>
      <c r="S156" s="837">
        <v>0</v>
      </c>
      <c r="T156" s="838">
        <f>S156*H156</f>
        <v>0</v>
      </c>
      <c r="AR156" s="839" t="s">
        <v>188</v>
      </c>
      <c r="AT156" s="839" t="s">
        <v>160</v>
      </c>
      <c r="AU156" s="839" t="s">
        <v>88</v>
      </c>
      <c r="AY156" s="16" t="s">
        <v>157</v>
      </c>
      <c r="BE156" s="145">
        <f>IF(N156="základní",J156,0)</f>
        <v>0</v>
      </c>
      <c r="BF156" s="145">
        <f>IF(N156="snížená",J156,0)</f>
        <v>0</v>
      </c>
      <c r="BG156" s="145">
        <f>IF(N156="zákl. přenesená",J156,0)</f>
        <v>0</v>
      </c>
      <c r="BH156" s="145">
        <f>IF(N156="sníž. přenesená",J156,0)</f>
        <v>0</v>
      </c>
      <c r="BI156" s="145">
        <f>IF(N156="nulová",J156,0)</f>
        <v>0</v>
      </c>
      <c r="BJ156" s="16" t="s">
        <v>80</v>
      </c>
      <c r="BK156" s="145">
        <f>ROUND(I156*H156,2)</f>
        <v>0</v>
      </c>
      <c r="BL156" s="16" t="s">
        <v>188</v>
      </c>
      <c r="BM156" s="839" t="s">
        <v>8284</v>
      </c>
    </row>
    <row r="157" spans="2:65" s="1" customFormat="1">
      <c r="B157" s="28"/>
      <c r="D157" s="840" t="s">
        <v>214</v>
      </c>
      <c r="F157" s="841" t="s">
        <v>7603</v>
      </c>
      <c r="L157" s="28"/>
      <c r="M157" s="152"/>
      <c r="T157" s="52"/>
      <c r="AT157" s="16" t="s">
        <v>214</v>
      </c>
      <c r="AU157" s="16" t="s">
        <v>88</v>
      </c>
    </row>
    <row r="158" spans="2:65" s="1" customFormat="1" ht="37.9" customHeight="1">
      <c r="B158" s="28"/>
      <c r="C158" s="829" t="s">
        <v>774</v>
      </c>
      <c r="D158" s="829" t="s">
        <v>160</v>
      </c>
      <c r="E158" s="830" t="s">
        <v>7604</v>
      </c>
      <c r="F158" s="831" t="s">
        <v>7605</v>
      </c>
      <c r="G158" s="832" t="s">
        <v>228</v>
      </c>
      <c r="H158" s="833">
        <v>12</v>
      </c>
      <c r="I158" s="923"/>
      <c r="J158" s="834">
        <f>ROUND(I158*H158,2)</f>
        <v>0</v>
      </c>
      <c r="K158" s="831" t="s">
        <v>2720</v>
      </c>
      <c r="L158" s="28"/>
      <c r="M158" s="835" t="s">
        <v>1</v>
      </c>
      <c r="N158" s="836" t="s">
        <v>38</v>
      </c>
      <c r="O158" s="837">
        <v>0.42499999999999999</v>
      </c>
      <c r="P158" s="837">
        <f>O158*H158</f>
        <v>5.0999999999999996</v>
      </c>
      <c r="Q158" s="837">
        <v>1.33E-3</v>
      </c>
      <c r="R158" s="837">
        <f>Q158*H158</f>
        <v>1.5960000000000002E-2</v>
      </c>
      <c r="S158" s="837">
        <v>0</v>
      </c>
      <c r="T158" s="838">
        <f>S158*H158</f>
        <v>0</v>
      </c>
      <c r="AR158" s="839" t="s">
        <v>188</v>
      </c>
      <c r="AT158" s="839" t="s">
        <v>160</v>
      </c>
      <c r="AU158" s="839" t="s">
        <v>88</v>
      </c>
      <c r="AY158" s="16" t="s">
        <v>157</v>
      </c>
      <c r="BE158" s="145">
        <f>IF(N158="základní",J158,0)</f>
        <v>0</v>
      </c>
      <c r="BF158" s="145">
        <f>IF(N158="snížená",J158,0)</f>
        <v>0</v>
      </c>
      <c r="BG158" s="145">
        <f>IF(N158="zákl. přenesená",J158,0)</f>
        <v>0</v>
      </c>
      <c r="BH158" s="145">
        <f>IF(N158="sníž. přenesená",J158,0)</f>
        <v>0</v>
      </c>
      <c r="BI158" s="145">
        <f>IF(N158="nulová",J158,0)</f>
        <v>0</v>
      </c>
      <c r="BJ158" s="16" t="s">
        <v>80</v>
      </c>
      <c r="BK158" s="145">
        <f>ROUND(I158*H158,2)</f>
        <v>0</v>
      </c>
      <c r="BL158" s="16" t="s">
        <v>188</v>
      </c>
      <c r="BM158" s="839" t="s">
        <v>8285</v>
      </c>
    </row>
    <row r="159" spans="2:65" s="1" customFormat="1">
      <c r="B159" s="28"/>
      <c r="D159" s="840" t="s">
        <v>214</v>
      </c>
      <c r="F159" s="841" t="s">
        <v>7607</v>
      </c>
      <c r="L159" s="28"/>
      <c r="M159" s="152"/>
      <c r="T159" s="52"/>
      <c r="AT159" s="16" t="s">
        <v>214</v>
      </c>
      <c r="AU159" s="16" t="s">
        <v>88</v>
      </c>
    </row>
    <row r="160" spans="2:65" s="1" customFormat="1" ht="37.9" customHeight="1">
      <c r="B160" s="28"/>
      <c r="C160" s="829" t="s">
        <v>779</v>
      </c>
      <c r="D160" s="829" t="s">
        <v>160</v>
      </c>
      <c r="E160" s="830" t="s">
        <v>7608</v>
      </c>
      <c r="F160" s="831" t="s">
        <v>7609</v>
      </c>
      <c r="G160" s="832" t="s">
        <v>228</v>
      </c>
      <c r="H160" s="833">
        <v>1</v>
      </c>
      <c r="I160" s="923"/>
      <c r="J160" s="834">
        <f>ROUND(I160*H160,2)</f>
        <v>0</v>
      </c>
      <c r="K160" s="831" t="s">
        <v>2720</v>
      </c>
      <c r="L160" s="28"/>
      <c r="M160" s="835" t="s">
        <v>1</v>
      </c>
      <c r="N160" s="836" t="s">
        <v>38</v>
      </c>
      <c r="O160" s="837">
        <v>0.42499999999999999</v>
      </c>
      <c r="P160" s="837">
        <f>O160*H160</f>
        <v>0.42499999999999999</v>
      </c>
      <c r="Q160" s="837">
        <v>1.47E-3</v>
      </c>
      <c r="R160" s="837">
        <f>Q160*H160</f>
        <v>1.47E-3</v>
      </c>
      <c r="S160" s="837">
        <v>0</v>
      </c>
      <c r="T160" s="838">
        <f>S160*H160</f>
        <v>0</v>
      </c>
      <c r="AR160" s="839" t="s">
        <v>188</v>
      </c>
      <c r="AT160" s="839" t="s">
        <v>160</v>
      </c>
      <c r="AU160" s="839" t="s">
        <v>88</v>
      </c>
      <c r="AY160" s="16" t="s">
        <v>157</v>
      </c>
      <c r="BE160" s="145">
        <f>IF(N160="základní",J160,0)</f>
        <v>0</v>
      </c>
      <c r="BF160" s="145">
        <f>IF(N160="snížená",J160,0)</f>
        <v>0</v>
      </c>
      <c r="BG160" s="145">
        <f>IF(N160="zákl. přenesená",J160,0)</f>
        <v>0</v>
      </c>
      <c r="BH160" s="145">
        <f>IF(N160="sníž. přenesená",J160,0)</f>
        <v>0</v>
      </c>
      <c r="BI160" s="145">
        <f>IF(N160="nulová",J160,0)</f>
        <v>0</v>
      </c>
      <c r="BJ160" s="16" t="s">
        <v>80</v>
      </c>
      <c r="BK160" s="145">
        <f>ROUND(I160*H160,2)</f>
        <v>0</v>
      </c>
      <c r="BL160" s="16" t="s">
        <v>188</v>
      </c>
      <c r="BM160" s="839" t="s">
        <v>8286</v>
      </c>
    </row>
    <row r="161" spans="2:65" s="1" customFormat="1">
      <c r="B161" s="28"/>
      <c r="D161" s="840" t="s">
        <v>214</v>
      </c>
      <c r="F161" s="841" t="s">
        <v>7611</v>
      </c>
      <c r="L161" s="28"/>
      <c r="M161" s="152"/>
      <c r="T161" s="52"/>
      <c r="AT161" s="16" t="s">
        <v>214</v>
      </c>
      <c r="AU161" s="16" t="s">
        <v>88</v>
      </c>
    </row>
    <row r="162" spans="2:65" s="1" customFormat="1" ht="37.9" customHeight="1">
      <c r="B162" s="28"/>
      <c r="C162" s="829" t="s">
        <v>785</v>
      </c>
      <c r="D162" s="829" t="s">
        <v>160</v>
      </c>
      <c r="E162" s="830" t="s">
        <v>7612</v>
      </c>
      <c r="F162" s="831" t="s">
        <v>7613</v>
      </c>
      <c r="G162" s="832" t="s">
        <v>228</v>
      </c>
      <c r="H162" s="833">
        <v>2</v>
      </c>
      <c r="I162" s="923"/>
      <c r="J162" s="834">
        <f>ROUND(I162*H162,2)</f>
        <v>0</v>
      </c>
      <c r="K162" s="831" t="s">
        <v>2720</v>
      </c>
      <c r="L162" s="28"/>
      <c r="M162" s="835" t="s">
        <v>1</v>
      </c>
      <c r="N162" s="836" t="s">
        <v>38</v>
      </c>
      <c r="O162" s="837">
        <v>0.50600000000000001</v>
      </c>
      <c r="P162" s="837">
        <f>O162*H162</f>
        <v>1.012</v>
      </c>
      <c r="Q162" s="837">
        <v>2.0300000000000001E-3</v>
      </c>
      <c r="R162" s="837">
        <f>Q162*H162</f>
        <v>4.0600000000000002E-3</v>
      </c>
      <c r="S162" s="837">
        <v>0</v>
      </c>
      <c r="T162" s="838">
        <f>S162*H162</f>
        <v>0</v>
      </c>
      <c r="AR162" s="839" t="s">
        <v>188</v>
      </c>
      <c r="AT162" s="839" t="s">
        <v>160</v>
      </c>
      <c r="AU162" s="839" t="s">
        <v>88</v>
      </c>
      <c r="AY162" s="16" t="s">
        <v>157</v>
      </c>
      <c r="BE162" s="145">
        <f>IF(N162="základní",J162,0)</f>
        <v>0</v>
      </c>
      <c r="BF162" s="145">
        <f>IF(N162="snížená",J162,0)</f>
        <v>0</v>
      </c>
      <c r="BG162" s="145">
        <f>IF(N162="zákl. přenesená",J162,0)</f>
        <v>0</v>
      </c>
      <c r="BH162" s="145">
        <f>IF(N162="sníž. přenesená",J162,0)</f>
        <v>0</v>
      </c>
      <c r="BI162" s="145">
        <f>IF(N162="nulová",J162,0)</f>
        <v>0</v>
      </c>
      <c r="BJ162" s="16" t="s">
        <v>80</v>
      </c>
      <c r="BK162" s="145">
        <f>ROUND(I162*H162,2)</f>
        <v>0</v>
      </c>
      <c r="BL162" s="16" t="s">
        <v>188</v>
      </c>
      <c r="BM162" s="839" t="s">
        <v>8287</v>
      </c>
    </row>
    <row r="163" spans="2:65" s="1" customFormat="1">
      <c r="B163" s="28"/>
      <c r="D163" s="840" t="s">
        <v>214</v>
      </c>
      <c r="F163" s="841" t="s">
        <v>7615</v>
      </c>
      <c r="L163" s="28"/>
      <c r="M163" s="152"/>
      <c r="T163" s="52"/>
      <c r="AT163" s="16" t="s">
        <v>214</v>
      </c>
      <c r="AU163" s="16" t="s">
        <v>88</v>
      </c>
    </row>
    <row r="164" spans="2:65" s="1" customFormat="1" ht="37.9" customHeight="1">
      <c r="B164" s="28"/>
      <c r="C164" s="829" t="s">
        <v>791</v>
      </c>
      <c r="D164" s="829" t="s">
        <v>160</v>
      </c>
      <c r="E164" s="830" t="s">
        <v>7616</v>
      </c>
      <c r="F164" s="831" t="s">
        <v>7617</v>
      </c>
      <c r="G164" s="832" t="s">
        <v>228</v>
      </c>
      <c r="H164" s="833">
        <v>2</v>
      </c>
      <c r="I164" s="923"/>
      <c r="J164" s="834">
        <f>ROUND(I164*H164,2)</f>
        <v>0</v>
      </c>
      <c r="K164" s="831" t="s">
        <v>2720</v>
      </c>
      <c r="L164" s="28"/>
      <c r="M164" s="835" t="s">
        <v>1</v>
      </c>
      <c r="N164" s="836" t="s">
        <v>38</v>
      </c>
      <c r="O164" s="837">
        <v>0.58699999999999997</v>
      </c>
      <c r="P164" s="837">
        <f>O164*H164</f>
        <v>1.1739999999999999</v>
      </c>
      <c r="Q164" s="837">
        <v>2.0600000000000002E-3</v>
      </c>
      <c r="R164" s="837">
        <f>Q164*H164</f>
        <v>4.1200000000000004E-3</v>
      </c>
      <c r="S164" s="837">
        <v>0</v>
      </c>
      <c r="T164" s="838">
        <f>S164*H164</f>
        <v>0</v>
      </c>
      <c r="AR164" s="839" t="s">
        <v>188</v>
      </c>
      <c r="AT164" s="839" t="s">
        <v>160</v>
      </c>
      <c r="AU164" s="839" t="s">
        <v>88</v>
      </c>
      <c r="AY164" s="16" t="s">
        <v>157</v>
      </c>
      <c r="BE164" s="145">
        <f>IF(N164="základní",J164,0)</f>
        <v>0</v>
      </c>
      <c r="BF164" s="145">
        <f>IF(N164="snížená",J164,0)</f>
        <v>0</v>
      </c>
      <c r="BG164" s="145">
        <f>IF(N164="zákl. přenesená",J164,0)</f>
        <v>0</v>
      </c>
      <c r="BH164" s="145">
        <f>IF(N164="sníž. přenesená",J164,0)</f>
        <v>0</v>
      </c>
      <c r="BI164" s="145">
        <f>IF(N164="nulová",J164,0)</f>
        <v>0</v>
      </c>
      <c r="BJ164" s="16" t="s">
        <v>80</v>
      </c>
      <c r="BK164" s="145">
        <f>ROUND(I164*H164,2)</f>
        <v>0</v>
      </c>
      <c r="BL164" s="16" t="s">
        <v>188</v>
      </c>
      <c r="BM164" s="839" t="s">
        <v>8288</v>
      </c>
    </row>
    <row r="165" spans="2:65" s="1" customFormat="1">
      <c r="B165" s="28"/>
      <c r="D165" s="840" t="s">
        <v>214</v>
      </c>
      <c r="F165" s="841" t="s">
        <v>7619</v>
      </c>
      <c r="L165" s="28"/>
      <c r="M165" s="152"/>
      <c r="T165" s="52"/>
      <c r="AT165" s="16" t="s">
        <v>214</v>
      </c>
      <c r="AU165" s="16" t="s">
        <v>88</v>
      </c>
    </row>
    <row r="166" spans="2:65" s="1" customFormat="1" ht="24.25" customHeight="1">
      <c r="B166" s="28"/>
      <c r="C166" s="829" t="s">
        <v>796</v>
      </c>
      <c r="D166" s="829" t="s">
        <v>160</v>
      </c>
      <c r="E166" s="830" t="s">
        <v>7620</v>
      </c>
      <c r="F166" s="831" t="s">
        <v>7621</v>
      </c>
      <c r="G166" s="832" t="s">
        <v>411</v>
      </c>
      <c r="H166" s="833">
        <v>42</v>
      </c>
      <c r="I166" s="923"/>
      <c r="J166" s="834">
        <f>ROUND(I166*H166,2)</f>
        <v>0</v>
      </c>
      <c r="K166" s="831" t="s">
        <v>2720</v>
      </c>
      <c r="L166" s="28"/>
      <c r="M166" s="835" t="s">
        <v>1</v>
      </c>
      <c r="N166" s="836" t="s">
        <v>38</v>
      </c>
      <c r="O166" s="837">
        <v>0.52900000000000003</v>
      </c>
      <c r="P166" s="837">
        <f>O166*H166</f>
        <v>22.218</v>
      </c>
      <c r="Q166" s="837">
        <v>7.2999999999999996E-4</v>
      </c>
      <c r="R166" s="837">
        <f>Q166*H166</f>
        <v>3.066E-2</v>
      </c>
      <c r="S166" s="837">
        <v>0</v>
      </c>
      <c r="T166" s="838">
        <f>S166*H166</f>
        <v>0</v>
      </c>
      <c r="AR166" s="839" t="s">
        <v>188</v>
      </c>
      <c r="AT166" s="839" t="s">
        <v>160</v>
      </c>
      <c r="AU166" s="839" t="s">
        <v>88</v>
      </c>
      <c r="AY166" s="16" t="s">
        <v>157</v>
      </c>
      <c r="BE166" s="145">
        <f>IF(N166="základní",J166,0)</f>
        <v>0</v>
      </c>
      <c r="BF166" s="145">
        <f>IF(N166="snížená",J166,0)</f>
        <v>0</v>
      </c>
      <c r="BG166" s="145">
        <f>IF(N166="zákl. přenesená",J166,0)</f>
        <v>0</v>
      </c>
      <c r="BH166" s="145">
        <f>IF(N166="sníž. přenesená",J166,0)</f>
        <v>0</v>
      </c>
      <c r="BI166" s="145">
        <f>IF(N166="nulová",J166,0)</f>
        <v>0</v>
      </c>
      <c r="BJ166" s="16" t="s">
        <v>80</v>
      </c>
      <c r="BK166" s="145">
        <f>ROUND(I166*H166,2)</f>
        <v>0</v>
      </c>
      <c r="BL166" s="16" t="s">
        <v>188</v>
      </c>
      <c r="BM166" s="839" t="s">
        <v>8289</v>
      </c>
    </row>
    <row r="167" spans="2:65" s="1" customFormat="1">
      <c r="B167" s="28"/>
      <c r="D167" s="840" t="s">
        <v>214</v>
      </c>
      <c r="F167" s="841" t="s">
        <v>7623</v>
      </c>
      <c r="L167" s="28"/>
      <c r="M167" s="152"/>
      <c r="T167" s="52"/>
      <c r="AT167" s="16" t="s">
        <v>214</v>
      </c>
      <c r="AU167" s="16" t="s">
        <v>88</v>
      </c>
    </row>
    <row r="168" spans="2:65" s="1" customFormat="1" ht="24.25" customHeight="1">
      <c r="B168" s="28"/>
      <c r="C168" s="829" t="s">
        <v>802</v>
      </c>
      <c r="D168" s="829" t="s">
        <v>160</v>
      </c>
      <c r="E168" s="830" t="s">
        <v>7624</v>
      </c>
      <c r="F168" s="831" t="s">
        <v>7625</v>
      </c>
      <c r="G168" s="832" t="s">
        <v>411</v>
      </c>
      <c r="H168" s="833">
        <v>84</v>
      </c>
      <c r="I168" s="923"/>
      <c r="J168" s="834">
        <f>ROUND(I168*H168,2)</f>
        <v>0</v>
      </c>
      <c r="K168" s="831" t="s">
        <v>2720</v>
      </c>
      <c r="L168" s="28"/>
      <c r="M168" s="835" t="s">
        <v>1</v>
      </c>
      <c r="N168" s="836" t="s">
        <v>38</v>
      </c>
      <c r="O168" s="837">
        <v>0.61599999999999999</v>
      </c>
      <c r="P168" s="837">
        <f>O168*H168</f>
        <v>51.744</v>
      </c>
      <c r="Q168" s="837">
        <v>9.7999999999999997E-4</v>
      </c>
      <c r="R168" s="837">
        <f>Q168*H168</f>
        <v>8.2320000000000004E-2</v>
      </c>
      <c r="S168" s="837">
        <v>0</v>
      </c>
      <c r="T168" s="838">
        <f>S168*H168</f>
        <v>0</v>
      </c>
      <c r="AR168" s="839" t="s">
        <v>188</v>
      </c>
      <c r="AT168" s="839" t="s">
        <v>160</v>
      </c>
      <c r="AU168" s="839" t="s">
        <v>88</v>
      </c>
      <c r="AY168" s="16" t="s">
        <v>157</v>
      </c>
      <c r="BE168" s="145">
        <f>IF(N168="základní",J168,0)</f>
        <v>0</v>
      </c>
      <c r="BF168" s="145">
        <f>IF(N168="snížená",J168,0)</f>
        <v>0</v>
      </c>
      <c r="BG168" s="145">
        <f>IF(N168="zákl. přenesená",J168,0)</f>
        <v>0</v>
      </c>
      <c r="BH168" s="145">
        <f>IF(N168="sníž. přenesená",J168,0)</f>
        <v>0</v>
      </c>
      <c r="BI168" s="145">
        <f>IF(N168="nulová",J168,0)</f>
        <v>0</v>
      </c>
      <c r="BJ168" s="16" t="s">
        <v>80</v>
      </c>
      <c r="BK168" s="145">
        <f>ROUND(I168*H168,2)</f>
        <v>0</v>
      </c>
      <c r="BL168" s="16" t="s">
        <v>188</v>
      </c>
      <c r="BM168" s="839" t="s">
        <v>8290</v>
      </c>
    </row>
    <row r="169" spans="2:65" s="1" customFormat="1">
      <c r="B169" s="28"/>
      <c r="D169" s="840" t="s">
        <v>214</v>
      </c>
      <c r="F169" s="841" t="s">
        <v>7627</v>
      </c>
      <c r="L169" s="28"/>
      <c r="M169" s="152"/>
      <c r="T169" s="52"/>
      <c r="AT169" s="16" t="s">
        <v>214</v>
      </c>
      <c r="AU169" s="16" t="s">
        <v>88</v>
      </c>
    </row>
    <row r="170" spans="2:65" s="1" customFormat="1" ht="24.25" customHeight="1">
      <c r="B170" s="28"/>
      <c r="C170" s="829" t="s">
        <v>814</v>
      </c>
      <c r="D170" s="829" t="s">
        <v>160</v>
      </c>
      <c r="E170" s="830" t="s">
        <v>7628</v>
      </c>
      <c r="F170" s="831" t="s">
        <v>7629</v>
      </c>
      <c r="G170" s="832" t="s">
        <v>411</v>
      </c>
      <c r="H170" s="833">
        <v>118</v>
      </c>
      <c r="I170" s="923"/>
      <c r="J170" s="834">
        <f>ROUND(I170*H170,2)</f>
        <v>0</v>
      </c>
      <c r="K170" s="831" t="s">
        <v>2720</v>
      </c>
      <c r="L170" s="28"/>
      <c r="M170" s="835" t="s">
        <v>1</v>
      </c>
      <c r="N170" s="836" t="s">
        <v>38</v>
      </c>
      <c r="O170" s="837">
        <v>0.69599999999999995</v>
      </c>
      <c r="P170" s="837">
        <f>O170*H170</f>
        <v>82.128</v>
      </c>
      <c r="Q170" s="837">
        <v>1.2999999999999999E-3</v>
      </c>
      <c r="R170" s="837">
        <f>Q170*H170</f>
        <v>0.15339999999999998</v>
      </c>
      <c r="S170" s="837">
        <v>0</v>
      </c>
      <c r="T170" s="838">
        <f>S170*H170</f>
        <v>0</v>
      </c>
      <c r="AR170" s="839" t="s">
        <v>188</v>
      </c>
      <c r="AT170" s="839" t="s">
        <v>160</v>
      </c>
      <c r="AU170" s="839" t="s">
        <v>88</v>
      </c>
      <c r="AY170" s="16" t="s">
        <v>157</v>
      </c>
      <c r="BE170" s="145">
        <f>IF(N170="základní",J170,0)</f>
        <v>0</v>
      </c>
      <c r="BF170" s="145">
        <f>IF(N170="snížená",J170,0)</f>
        <v>0</v>
      </c>
      <c r="BG170" s="145">
        <f>IF(N170="zákl. přenesená",J170,0)</f>
        <v>0</v>
      </c>
      <c r="BH170" s="145">
        <f>IF(N170="sníž. přenesená",J170,0)</f>
        <v>0</v>
      </c>
      <c r="BI170" s="145">
        <f>IF(N170="nulová",J170,0)</f>
        <v>0</v>
      </c>
      <c r="BJ170" s="16" t="s">
        <v>80</v>
      </c>
      <c r="BK170" s="145">
        <f>ROUND(I170*H170,2)</f>
        <v>0</v>
      </c>
      <c r="BL170" s="16" t="s">
        <v>188</v>
      </c>
      <c r="BM170" s="839" t="s">
        <v>8291</v>
      </c>
    </row>
    <row r="171" spans="2:65" s="1" customFormat="1">
      <c r="B171" s="28"/>
      <c r="D171" s="840" t="s">
        <v>214</v>
      </c>
      <c r="F171" s="841" t="s">
        <v>7631</v>
      </c>
      <c r="L171" s="28"/>
      <c r="M171" s="152"/>
      <c r="T171" s="52"/>
      <c r="AT171" s="16" t="s">
        <v>214</v>
      </c>
      <c r="AU171" s="16" t="s">
        <v>88</v>
      </c>
    </row>
    <row r="172" spans="2:65" s="1" customFormat="1" ht="24.25" customHeight="1">
      <c r="B172" s="28"/>
      <c r="C172" s="829" t="s">
        <v>825</v>
      </c>
      <c r="D172" s="829" t="s">
        <v>160</v>
      </c>
      <c r="E172" s="830" t="s">
        <v>7632</v>
      </c>
      <c r="F172" s="831" t="s">
        <v>7633</v>
      </c>
      <c r="G172" s="832" t="s">
        <v>411</v>
      </c>
      <c r="H172" s="833">
        <v>30</v>
      </c>
      <c r="I172" s="923"/>
      <c r="J172" s="834">
        <f>ROUND(I172*H172,2)</f>
        <v>0</v>
      </c>
      <c r="K172" s="831" t="s">
        <v>2720</v>
      </c>
      <c r="L172" s="28"/>
      <c r="M172" s="835" t="s">
        <v>1</v>
      </c>
      <c r="N172" s="836" t="s">
        <v>38</v>
      </c>
      <c r="O172" s="837">
        <v>0.74299999999999999</v>
      </c>
      <c r="P172" s="837">
        <f>O172*H172</f>
        <v>22.29</v>
      </c>
      <c r="Q172" s="837">
        <v>2.63E-3</v>
      </c>
      <c r="R172" s="837">
        <f>Q172*H172</f>
        <v>7.8899999999999998E-2</v>
      </c>
      <c r="S172" s="837">
        <v>0</v>
      </c>
      <c r="T172" s="838">
        <f>S172*H172</f>
        <v>0</v>
      </c>
      <c r="AR172" s="839" t="s">
        <v>188</v>
      </c>
      <c r="AT172" s="839" t="s">
        <v>160</v>
      </c>
      <c r="AU172" s="839" t="s">
        <v>88</v>
      </c>
      <c r="AY172" s="16" t="s">
        <v>157</v>
      </c>
      <c r="BE172" s="145">
        <f>IF(N172="základní",J172,0)</f>
        <v>0</v>
      </c>
      <c r="BF172" s="145">
        <f>IF(N172="snížená",J172,0)</f>
        <v>0</v>
      </c>
      <c r="BG172" s="145">
        <f>IF(N172="zákl. přenesená",J172,0)</f>
        <v>0</v>
      </c>
      <c r="BH172" s="145">
        <f>IF(N172="sníž. přenesená",J172,0)</f>
        <v>0</v>
      </c>
      <c r="BI172" s="145">
        <f>IF(N172="nulová",J172,0)</f>
        <v>0</v>
      </c>
      <c r="BJ172" s="16" t="s">
        <v>80</v>
      </c>
      <c r="BK172" s="145">
        <f>ROUND(I172*H172,2)</f>
        <v>0</v>
      </c>
      <c r="BL172" s="16" t="s">
        <v>188</v>
      </c>
      <c r="BM172" s="839" t="s">
        <v>8292</v>
      </c>
    </row>
    <row r="173" spans="2:65" s="1" customFormat="1">
      <c r="B173" s="28"/>
      <c r="D173" s="840" t="s">
        <v>214</v>
      </c>
      <c r="F173" s="841" t="s">
        <v>7635</v>
      </c>
      <c r="L173" s="28"/>
      <c r="M173" s="152"/>
      <c r="T173" s="52"/>
      <c r="AT173" s="16" t="s">
        <v>214</v>
      </c>
      <c r="AU173" s="16" t="s">
        <v>88</v>
      </c>
    </row>
    <row r="174" spans="2:65" s="1" customFormat="1" ht="24.25" customHeight="1">
      <c r="B174" s="28"/>
      <c r="C174" s="829" t="s">
        <v>830</v>
      </c>
      <c r="D174" s="829" t="s">
        <v>160</v>
      </c>
      <c r="E174" s="830" t="s">
        <v>7636</v>
      </c>
      <c r="F174" s="831" t="s">
        <v>7637</v>
      </c>
      <c r="G174" s="832" t="s">
        <v>411</v>
      </c>
      <c r="H174" s="833">
        <v>60</v>
      </c>
      <c r="I174" s="923"/>
      <c r="J174" s="834">
        <f>ROUND(I174*H174,2)</f>
        <v>0</v>
      </c>
      <c r="K174" s="831" t="s">
        <v>2720</v>
      </c>
      <c r="L174" s="28"/>
      <c r="M174" s="835" t="s">
        <v>1</v>
      </c>
      <c r="N174" s="836" t="s">
        <v>38</v>
      </c>
      <c r="O174" s="837">
        <v>0.78900000000000003</v>
      </c>
      <c r="P174" s="837">
        <f>O174*H174</f>
        <v>47.34</v>
      </c>
      <c r="Q174" s="837">
        <v>3.64E-3</v>
      </c>
      <c r="R174" s="837">
        <f>Q174*H174</f>
        <v>0.21840000000000001</v>
      </c>
      <c r="S174" s="837">
        <v>0</v>
      </c>
      <c r="T174" s="838">
        <f>S174*H174</f>
        <v>0</v>
      </c>
      <c r="AR174" s="839" t="s">
        <v>188</v>
      </c>
      <c r="AT174" s="839" t="s">
        <v>160</v>
      </c>
      <c r="AU174" s="839" t="s">
        <v>88</v>
      </c>
      <c r="AY174" s="16" t="s">
        <v>157</v>
      </c>
      <c r="BE174" s="145">
        <f>IF(N174="základní",J174,0)</f>
        <v>0</v>
      </c>
      <c r="BF174" s="145">
        <f>IF(N174="snížená",J174,0)</f>
        <v>0</v>
      </c>
      <c r="BG174" s="145">
        <f>IF(N174="zákl. přenesená",J174,0)</f>
        <v>0</v>
      </c>
      <c r="BH174" s="145">
        <f>IF(N174="sníž. přenesená",J174,0)</f>
        <v>0</v>
      </c>
      <c r="BI174" s="145">
        <f>IF(N174="nulová",J174,0)</f>
        <v>0</v>
      </c>
      <c r="BJ174" s="16" t="s">
        <v>80</v>
      </c>
      <c r="BK174" s="145">
        <f>ROUND(I174*H174,2)</f>
        <v>0</v>
      </c>
      <c r="BL174" s="16" t="s">
        <v>188</v>
      </c>
      <c r="BM174" s="839" t="s">
        <v>8293</v>
      </c>
    </row>
    <row r="175" spans="2:65" s="1" customFormat="1">
      <c r="B175" s="28"/>
      <c r="D175" s="840" t="s">
        <v>214</v>
      </c>
      <c r="F175" s="841" t="s">
        <v>7639</v>
      </c>
      <c r="L175" s="28"/>
      <c r="M175" s="152"/>
      <c r="T175" s="52"/>
      <c r="AT175" s="16" t="s">
        <v>214</v>
      </c>
      <c r="AU175" s="16" t="s">
        <v>88</v>
      </c>
    </row>
    <row r="176" spans="2:65" s="1" customFormat="1" ht="55.5" customHeight="1">
      <c r="B176" s="28"/>
      <c r="C176" s="829" t="s">
        <v>837</v>
      </c>
      <c r="D176" s="829" t="s">
        <v>160</v>
      </c>
      <c r="E176" s="830" t="s">
        <v>7644</v>
      </c>
      <c r="F176" s="831" t="s">
        <v>7645</v>
      </c>
      <c r="G176" s="832" t="s">
        <v>411</v>
      </c>
      <c r="H176" s="833">
        <v>126</v>
      </c>
      <c r="I176" s="923"/>
      <c r="J176" s="834">
        <f>ROUND(I176*H176,2)</f>
        <v>0</v>
      </c>
      <c r="K176" s="831" t="s">
        <v>2720</v>
      </c>
      <c r="L176" s="28"/>
      <c r="M176" s="835" t="s">
        <v>1</v>
      </c>
      <c r="N176" s="836" t="s">
        <v>38</v>
      </c>
      <c r="O176" s="837">
        <v>0.106</v>
      </c>
      <c r="P176" s="837">
        <f>O176*H176</f>
        <v>13.356</v>
      </c>
      <c r="Q176" s="837">
        <v>6.9999999999999994E-5</v>
      </c>
      <c r="R176" s="837">
        <f>Q176*H176</f>
        <v>8.8199999999999997E-3</v>
      </c>
      <c r="S176" s="837">
        <v>0</v>
      </c>
      <c r="T176" s="838">
        <f>S176*H176</f>
        <v>0</v>
      </c>
      <c r="AR176" s="839" t="s">
        <v>188</v>
      </c>
      <c r="AT176" s="839" t="s">
        <v>160</v>
      </c>
      <c r="AU176" s="839" t="s">
        <v>88</v>
      </c>
      <c r="AY176" s="16" t="s">
        <v>157</v>
      </c>
      <c r="BE176" s="145">
        <f>IF(N176="základní",J176,0)</f>
        <v>0</v>
      </c>
      <c r="BF176" s="145">
        <f>IF(N176="snížená",J176,0)</f>
        <v>0</v>
      </c>
      <c r="BG176" s="145">
        <f>IF(N176="zákl. přenesená",J176,0)</f>
        <v>0</v>
      </c>
      <c r="BH176" s="145">
        <f>IF(N176="sníž. přenesená",J176,0)</f>
        <v>0</v>
      </c>
      <c r="BI176" s="145">
        <f>IF(N176="nulová",J176,0)</f>
        <v>0</v>
      </c>
      <c r="BJ176" s="16" t="s">
        <v>80</v>
      </c>
      <c r="BK176" s="145">
        <f>ROUND(I176*H176,2)</f>
        <v>0</v>
      </c>
      <c r="BL176" s="16" t="s">
        <v>188</v>
      </c>
      <c r="BM176" s="839" t="s">
        <v>8294</v>
      </c>
    </row>
    <row r="177" spans="2:65" s="1" customFormat="1">
      <c r="B177" s="28"/>
      <c r="D177" s="840" t="s">
        <v>214</v>
      </c>
      <c r="F177" s="841" t="s">
        <v>7647</v>
      </c>
      <c r="L177" s="28"/>
      <c r="M177" s="152"/>
      <c r="T177" s="52"/>
      <c r="AT177" s="16" t="s">
        <v>214</v>
      </c>
      <c r="AU177" s="16" t="s">
        <v>88</v>
      </c>
    </row>
    <row r="178" spans="2:65" s="1" customFormat="1" ht="55.5" customHeight="1">
      <c r="B178" s="28"/>
      <c r="C178" s="829" t="s">
        <v>842</v>
      </c>
      <c r="D178" s="829" t="s">
        <v>160</v>
      </c>
      <c r="E178" s="830" t="s">
        <v>7648</v>
      </c>
      <c r="F178" s="831" t="s">
        <v>7649</v>
      </c>
      <c r="G178" s="832" t="s">
        <v>411</v>
      </c>
      <c r="H178" s="833">
        <v>208</v>
      </c>
      <c r="I178" s="923"/>
      <c r="J178" s="834">
        <f>ROUND(I178*H178,2)</f>
        <v>0</v>
      </c>
      <c r="K178" s="831" t="s">
        <v>2720</v>
      </c>
      <c r="L178" s="28"/>
      <c r="M178" s="835" t="s">
        <v>1</v>
      </c>
      <c r="N178" s="836" t="s">
        <v>38</v>
      </c>
      <c r="O178" s="837">
        <v>0.113</v>
      </c>
      <c r="P178" s="837">
        <f>O178*H178</f>
        <v>23.504000000000001</v>
      </c>
      <c r="Q178" s="837">
        <v>1.6000000000000001E-4</v>
      </c>
      <c r="R178" s="837">
        <f>Q178*H178</f>
        <v>3.3280000000000004E-2</v>
      </c>
      <c r="S178" s="837">
        <v>0</v>
      </c>
      <c r="T178" s="838">
        <f>S178*H178</f>
        <v>0</v>
      </c>
      <c r="AR178" s="839" t="s">
        <v>188</v>
      </c>
      <c r="AT178" s="839" t="s">
        <v>160</v>
      </c>
      <c r="AU178" s="839" t="s">
        <v>88</v>
      </c>
      <c r="AY178" s="16" t="s">
        <v>157</v>
      </c>
      <c r="BE178" s="145">
        <f>IF(N178="základní",J178,0)</f>
        <v>0</v>
      </c>
      <c r="BF178" s="145">
        <f>IF(N178="snížená",J178,0)</f>
        <v>0</v>
      </c>
      <c r="BG178" s="145">
        <f>IF(N178="zákl. přenesená",J178,0)</f>
        <v>0</v>
      </c>
      <c r="BH178" s="145">
        <f>IF(N178="sníž. přenesená",J178,0)</f>
        <v>0</v>
      </c>
      <c r="BI178" s="145">
        <f>IF(N178="nulová",J178,0)</f>
        <v>0</v>
      </c>
      <c r="BJ178" s="16" t="s">
        <v>80</v>
      </c>
      <c r="BK178" s="145">
        <f>ROUND(I178*H178,2)</f>
        <v>0</v>
      </c>
      <c r="BL178" s="16" t="s">
        <v>188</v>
      </c>
      <c r="BM178" s="839" t="s">
        <v>8295</v>
      </c>
    </row>
    <row r="179" spans="2:65" s="1" customFormat="1">
      <c r="B179" s="28"/>
      <c r="D179" s="840" t="s">
        <v>214</v>
      </c>
      <c r="F179" s="841" t="s">
        <v>7651</v>
      </c>
      <c r="L179" s="28"/>
      <c r="M179" s="152"/>
      <c r="T179" s="52"/>
      <c r="AT179" s="16" t="s">
        <v>214</v>
      </c>
      <c r="AU179" s="16" t="s">
        <v>88</v>
      </c>
    </row>
    <row r="180" spans="2:65" s="1" customFormat="1" ht="24.25" customHeight="1">
      <c r="B180" s="28"/>
      <c r="C180" s="829" t="s">
        <v>848</v>
      </c>
      <c r="D180" s="829" t="s">
        <v>160</v>
      </c>
      <c r="E180" s="830" t="s">
        <v>7652</v>
      </c>
      <c r="F180" s="831" t="s">
        <v>7653</v>
      </c>
      <c r="G180" s="832" t="s">
        <v>411</v>
      </c>
      <c r="H180" s="833">
        <v>140</v>
      </c>
      <c r="I180" s="923"/>
      <c r="J180" s="834">
        <f>ROUND(I180*H180,2)</f>
        <v>0</v>
      </c>
      <c r="K180" s="831" t="s">
        <v>2720</v>
      </c>
      <c r="L180" s="28"/>
      <c r="M180" s="835" t="s">
        <v>1</v>
      </c>
      <c r="N180" s="836" t="s">
        <v>38</v>
      </c>
      <c r="O180" s="837">
        <v>7.1999999999999995E-2</v>
      </c>
      <c r="P180" s="837">
        <f>O180*H180</f>
        <v>10.08</v>
      </c>
      <c r="Q180" s="837">
        <v>0</v>
      </c>
      <c r="R180" s="837">
        <f>Q180*H180</f>
        <v>0</v>
      </c>
      <c r="S180" s="837">
        <v>2.3000000000000001E-4</v>
      </c>
      <c r="T180" s="838">
        <f>S180*H180</f>
        <v>3.2199999999999999E-2</v>
      </c>
      <c r="AR180" s="839" t="s">
        <v>188</v>
      </c>
      <c r="AT180" s="839" t="s">
        <v>160</v>
      </c>
      <c r="AU180" s="839" t="s">
        <v>88</v>
      </c>
      <c r="AY180" s="16" t="s">
        <v>157</v>
      </c>
      <c r="BE180" s="145">
        <f>IF(N180="základní",J180,0)</f>
        <v>0</v>
      </c>
      <c r="BF180" s="145">
        <f>IF(N180="snížená",J180,0)</f>
        <v>0</v>
      </c>
      <c r="BG180" s="145">
        <f>IF(N180="zákl. přenesená",J180,0)</f>
        <v>0</v>
      </c>
      <c r="BH180" s="145">
        <f>IF(N180="sníž. přenesená",J180,0)</f>
        <v>0</v>
      </c>
      <c r="BI180" s="145">
        <f>IF(N180="nulová",J180,0)</f>
        <v>0</v>
      </c>
      <c r="BJ180" s="16" t="s">
        <v>80</v>
      </c>
      <c r="BK180" s="145">
        <f>ROUND(I180*H180,2)</f>
        <v>0</v>
      </c>
      <c r="BL180" s="16" t="s">
        <v>188</v>
      </c>
      <c r="BM180" s="839" t="s">
        <v>8296</v>
      </c>
    </row>
    <row r="181" spans="2:65" s="1" customFormat="1">
      <c r="B181" s="28"/>
      <c r="D181" s="840" t="s">
        <v>214</v>
      </c>
      <c r="F181" s="841" t="s">
        <v>7655</v>
      </c>
      <c r="L181" s="28"/>
      <c r="M181" s="152"/>
      <c r="T181" s="52"/>
      <c r="AT181" s="16" t="s">
        <v>214</v>
      </c>
      <c r="AU181" s="16" t="s">
        <v>88</v>
      </c>
    </row>
    <row r="182" spans="2:65" s="1" customFormat="1" ht="16.5" customHeight="1">
      <c r="B182" s="28"/>
      <c r="C182" s="829" t="s">
        <v>854</v>
      </c>
      <c r="D182" s="829" t="s">
        <v>160</v>
      </c>
      <c r="E182" s="830" t="s">
        <v>7656</v>
      </c>
      <c r="F182" s="831" t="s">
        <v>7657</v>
      </c>
      <c r="G182" s="832" t="s">
        <v>411</v>
      </c>
      <c r="H182" s="833">
        <v>6</v>
      </c>
      <c r="I182" s="923"/>
      <c r="J182" s="834">
        <f>ROUND(I182*H182,2)</f>
        <v>0</v>
      </c>
      <c r="K182" s="831" t="s">
        <v>2720</v>
      </c>
      <c r="L182" s="28"/>
      <c r="M182" s="835" t="s">
        <v>1</v>
      </c>
      <c r="N182" s="836" t="s">
        <v>38</v>
      </c>
      <c r="O182" s="837">
        <v>1.7000000000000001E-2</v>
      </c>
      <c r="P182" s="837">
        <f>O182*H182</f>
        <v>0.10200000000000001</v>
      </c>
      <c r="Q182" s="837">
        <v>1.9000000000000001E-4</v>
      </c>
      <c r="R182" s="837">
        <f>Q182*H182</f>
        <v>1.14E-3</v>
      </c>
      <c r="S182" s="837">
        <v>0</v>
      </c>
      <c r="T182" s="838">
        <f>S182*H182</f>
        <v>0</v>
      </c>
      <c r="AR182" s="839" t="s">
        <v>188</v>
      </c>
      <c r="AT182" s="839" t="s">
        <v>160</v>
      </c>
      <c r="AU182" s="839" t="s">
        <v>88</v>
      </c>
      <c r="AY182" s="16" t="s">
        <v>157</v>
      </c>
      <c r="BE182" s="145">
        <f>IF(N182="základní",J182,0)</f>
        <v>0</v>
      </c>
      <c r="BF182" s="145">
        <f>IF(N182="snížená",J182,0)</f>
        <v>0</v>
      </c>
      <c r="BG182" s="145">
        <f>IF(N182="zákl. přenesená",J182,0)</f>
        <v>0</v>
      </c>
      <c r="BH182" s="145">
        <f>IF(N182="sníž. přenesená",J182,0)</f>
        <v>0</v>
      </c>
      <c r="BI182" s="145">
        <f>IF(N182="nulová",J182,0)</f>
        <v>0</v>
      </c>
      <c r="BJ182" s="16" t="s">
        <v>80</v>
      </c>
      <c r="BK182" s="145">
        <f>ROUND(I182*H182,2)</f>
        <v>0</v>
      </c>
      <c r="BL182" s="16" t="s">
        <v>188</v>
      </c>
      <c r="BM182" s="839" t="s">
        <v>8297</v>
      </c>
    </row>
    <row r="183" spans="2:65" s="1" customFormat="1">
      <c r="B183" s="28"/>
      <c r="D183" s="840" t="s">
        <v>214</v>
      </c>
      <c r="F183" s="841" t="s">
        <v>7659</v>
      </c>
      <c r="L183" s="28"/>
      <c r="M183" s="152"/>
      <c r="T183" s="52"/>
      <c r="AT183" s="16" t="s">
        <v>214</v>
      </c>
      <c r="AU183" s="16" t="s">
        <v>88</v>
      </c>
    </row>
    <row r="184" spans="2:65" s="1" customFormat="1" ht="16.5" customHeight="1">
      <c r="B184" s="28"/>
      <c r="C184" s="829" t="s">
        <v>860</v>
      </c>
      <c r="D184" s="829" t="s">
        <v>160</v>
      </c>
      <c r="E184" s="830" t="s">
        <v>7660</v>
      </c>
      <c r="F184" s="831" t="s">
        <v>7661</v>
      </c>
      <c r="G184" s="832" t="s">
        <v>411</v>
      </c>
      <c r="H184" s="833">
        <v>22</v>
      </c>
      <c r="I184" s="923"/>
      <c r="J184" s="834">
        <f>ROUND(I184*H184,2)</f>
        <v>0</v>
      </c>
      <c r="K184" s="831" t="s">
        <v>2720</v>
      </c>
      <c r="L184" s="28"/>
      <c r="M184" s="835" t="s">
        <v>1</v>
      </c>
      <c r="N184" s="836" t="s">
        <v>38</v>
      </c>
      <c r="O184" s="837">
        <v>1.7000000000000001E-2</v>
      </c>
      <c r="P184" s="837">
        <f>O184*H184</f>
        <v>0.374</v>
      </c>
      <c r="Q184" s="837">
        <v>2.5000000000000001E-4</v>
      </c>
      <c r="R184" s="837">
        <f>Q184*H184</f>
        <v>5.4999999999999997E-3</v>
      </c>
      <c r="S184" s="837">
        <v>0</v>
      </c>
      <c r="T184" s="838">
        <f>S184*H184</f>
        <v>0</v>
      </c>
      <c r="AR184" s="839" t="s">
        <v>188</v>
      </c>
      <c r="AT184" s="839" t="s">
        <v>160</v>
      </c>
      <c r="AU184" s="839" t="s">
        <v>88</v>
      </c>
      <c r="AY184" s="16" t="s">
        <v>157</v>
      </c>
      <c r="BE184" s="145">
        <f>IF(N184="základní",J184,0)</f>
        <v>0</v>
      </c>
      <c r="BF184" s="145">
        <f>IF(N184="snížená",J184,0)</f>
        <v>0</v>
      </c>
      <c r="BG184" s="145">
        <f>IF(N184="zákl. přenesená",J184,0)</f>
        <v>0</v>
      </c>
      <c r="BH184" s="145">
        <f>IF(N184="sníž. přenesená",J184,0)</f>
        <v>0</v>
      </c>
      <c r="BI184" s="145">
        <f>IF(N184="nulová",J184,0)</f>
        <v>0</v>
      </c>
      <c r="BJ184" s="16" t="s">
        <v>80</v>
      </c>
      <c r="BK184" s="145">
        <f>ROUND(I184*H184,2)</f>
        <v>0</v>
      </c>
      <c r="BL184" s="16" t="s">
        <v>188</v>
      </c>
      <c r="BM184" s="839" t="s">
        <v>8298</v>
      </c>
    </row>
    <row r="185" spans="2:65" s="1" customFormat="1">
      <c r="B185" s="28"/>
      <c r="D185" s="840" t="s">
        <v>214</v>
      </c>
      <c r="F185" s="841" t="s">
        <v>7663</v>
      </c>
      <c r="L185" s="28"/>
      <c r="M185" s="152"/>
      <c r="T185" s="52"/>
      <c r="AT185" s="16" t="s">
        <v>214</v>
      </c>
      <c r="AU185" s="16" t="s">
        <v>88</v>
      </c>
    </row>
    <row r="186" spans="2:65" s="1" customFormat="1" ht="16.5" customHeight="1">
      <c r="B186" s="28"/>
      <c r="C186" s="829" t="s">
        <v>868</v>
      </c>
      <c r="D186" s="829" t="s">
        <v>160</v>
      </c>
      <c r="E186" s="830" t="s">
        <v>7664</v>
      </c>
      <c r="F186" s="831" t="s">
        <v>7665</v>
      </c>
      <c r="G186" s="832" t="s">
        <v>411</v>
      </c>
      <c r="H186" s="833">
        <v>88</v>
      </c>
      <c r="I186" s="923"/>
      <c r="J186" s="834">
        <f>ROUND(I186*H186,2)</f>
        <v>0</v>
      </c>
      <c r="K186" s="831" t="s">
        <v>2720</v>
      </c>
      <c r="L186" s="28"/>
      <c r="M186" s="835" t="s">
        <v>1</v>
      </c>
      <c r="N186" s="836" t="s">
        <v>38</v>
      </c>
      <c r="O186" s="837">
        <v>1.7000000000000001E-2</v>
      </c>
      <c r="P186" s="837">
        <f>O186*H186</f>
        <v>1.496</v>
      </c>
      <c r="Q186" s="837">
        <v>2.5999999999999998E-4</v>
      </c>
      <c r="R186" s="837">
        <f>Q186*H186</f>
        <v>2.2879999999999998E-2</v>
      </c>
      <c r="S186" s="837">
        <v>0</v>
      </c>
      <c r="T186" s="838">
        <f>S186*H186</f>
        <v>0</v>
      </c>
      <c r="AR186" s="839" t="s">
        <v>188</v>
      </c>
      <c r="AT186" s="839" t="s">
        <v>160</v>
      </c>
      <c r="AU186" s="839" t="s">
        <v>88</v>
      </c>
      <c r="AY186" s="16" t="s">
        <v>157</v>
      </c>
      <c r="BE186" s="145">
        <f>IF(N186="základní",J186,0)</f>
        <v>0</v>
      </c>
      <c r="BF186" s="145">
        <f>IF(N186="snížená",J186,0)</f>
        <v>0</v>
      </c>
      <c r="BG186" s="145">
        <f>IF(N186="zákl. přenesená",J186,0)</f>
        <v>0</v>
      </c>
      <c r="BH186" s="145">
        <f>IF(N186="sníž. přenesená",J186,0)</f>
        <v>0</v>
      </c>
      <c r="BI186" s="145">
        <f>IF(N186="nulová",J186,0)</f>
        <v>0</v>
      </c>
      <c r="BJ186" s="16" t="s">
        <v>80</v>
      </c>
      <c r="BK186" s="145">
        <f>ROUND(I186*H186,2)</f>
        <v>0</v>
      </c>
      <c r="BL186" s="16" t="s">
        <v>188</v>
      </c>
      <c r="BM186" s="839" t="s">
        <v>8299</v>
      </c>
    </row>
    <row r="187" spans="2:65" s="1" customFormat="1">
      <c r="B187" s="28"/>
      <c r="D187" s="840" t="s">
        <v>214</v>
      </c>
      <c r="F187" s="841" t="s">
        <v>7667</v>
      </c>
      <c r="L187" s="28"/>
      <c r="M187" s="152"/>
      <c r="T187" s="52"/>
      <c r="AT187" s="16" t="s">
        <v>214</v>
      </c>
      <c r="AU187" s="16" t="s">
        <v>88</v>
      </c>
    </row>
    <row r="188" spans="2:65" s="1" customFormat="1" ht="16.5" customHeight="1">
      <c r="B188" s="28"/>
      <c r="C188" s="829" t="s">
        <v>873</v>
      </c>
      <c r="D188" s="829" t="s">
        <v>160</v>
      </c>
      <c r="E188" s="830" t="s">
        <v>7668</v>
      </c>
      <c r="F188" s="831" t="s">
        <v>7669</v>
      </c>
      <c r="G188" s="832" t="s">
        <v>411</v>
      </c>
      <c r="H188" s="833">
        <v>22</v>
      </c>
      <c r="I188" s="923"/>
      <c r="J188" s="834">
        <f>ROUND(I188*H188,2)</f>
        <v>0</v>
      </c>
      <c r="K188" s="831" t="s">
        <v>2720</v>
      </c>
      <c r="L188" s="28"/>
      <c r="M188" s="835" t="s">
        <v>1</v>
      </c>
      <c r="N188" s="836" t="s">
        <v>38</v>
      </c>
      <c r="O188" s="837">
        <v>1.7000000000000001E-2</v>
      </c>
      <c r="P188" s="837">
        <f>O188*H188</f>
        <v>0.374</v>
      </c>
      <c r="Q188" s="837">
        <v>2.7E-4</v>
      </c>
      <c r="R188" s="837">
        <f>Q188*H188</f>
        <v>5.94E-3</v>
      </c>
      <c r="S188" s="837">
        <v>0</v>
      </c>
      <c r="T188" s="838">
        <f>S188*H188</f>
        <v>0</v>
      </c>
      <c r="AR188" s="839" t="s">
        <v>188</v>
      </c>
      <c r="AT188" s="839" t="s">
        <v>160</v>
      </c>
      <c r="AU188" s="839" t="s">
        <v>88</v>
      </c>
      <c r="AY188" s="16" t="s">
        <v>157</v>
      </c>
      <c r="BE188" s="145">
        <f>IF(N188="základní",J188,0)</f>
        <v>0</v>
      </c>
      <c r="BF188" s="145">
        <f>IF(N188="snížená",J188,0)</f>
        <v>0</v>
      </c>
      <c r="BG188" s="145">
        <f>IF(N188="zákl. přenesená",J188,0)</f>
        <v>0</v>
      </c>
      <c r="BH188" s="145">
        <f>IF(N188="sníž. přenesená",J188,0)</f>
        <v>0</v>
      </c>
      <c r="BI188" s="145">
        <f>IF(N188="nulová",J188,0)</f>
        <v>0</v>
      </c>
      <c r="BJ188" s="16" t="s">
        <v>80</v>
      </c>
      <c r="BK188" s="145">
        <f>ROUND(I188*H188,2)</f>
        <v>0</v>
      </c>
      <c r="BL188" s="16" t="s">
        <v>188</v>
      </c>
      <c r="BM188" s="839" t="s">
        <v>8300</v>
      </c>
    </row>
    <row r="189" spans="2:65" s="1" customFormat="1">
      <c r="B189" s="28"/>
      <c r="D189" s="840" t="s">
        <v>214</v>
      </c>
      <c r="F189" s="841" t="s">
        <v>7671</v>
      </c>
      <c r="L189" s="28"/>
      <c r="M189" s="152"/>
      <c r="T189" s="52"/>
      <c r="AT189" s="16" t="s">
        <v>214</v>
      </c>
      <c r="AU189" s="16" t="s">
        <v>88</v>
      </c>
    </row>
    <row r="190" spans="2:65" s="1" customFormat="1" ht="16.5" customHeight="1">
      <c r="B190" s="28"/>
      <c r="C190" s="829" t="s">
        <v>879</v>
      </c>
      <c r="D190" s="829" t="s">
        <v>160</v>
      </c>
      <c r="E190" s="830" t="s">
        <v>7672</v>
      </c>
      <c r="F190" s="831" t="s">
        <v>7673</v>
      </c>
      <c r="G190" s="832" t="s">
        <v>411</v>
      </c>
      <c r="H190" s="833">
        <v>55</v>
      </c>
      <c r="I190" s="923"/>
      <c r="J190" s="834">
        <f>ROUND(I190*H190,2)</f>
        <v>0</v>
      </c>
      <c r="K190" s="831" t="s">
        <v>2720</v>
      </c>
      <c r="L190" s="28"/>
      <c r="M190" s="835" t="s">
        <v>1</v>
      </c>
      <c r="N190" s="836" t="s">
        <v>38</v>
      </c>
      <c r="O190" s="837">
        <v>1.7000000000000001E-2</v>
      </c>
      <c r="P190" s="837">
        <f>O190*H190</f>
        <v>0.93500000000000005</v>
      </c>
      <c r="Q190" s="837">
        <v>2.9999999999999997E-4</v>
      </c>
      <c r="R190" s="837">
        <f>Q190*H190</f>
        <v>1.6499999999999997E-2</v>
      </c>
      <c r="S190" s="837">
        <v>0</v>
      </c>
      <c r="T190" s="838">
        <f>S190*H190</f>
        <v>0</v>
      </c>
      <c r="AR190" s="839" t="s">
        <v>188</v>
      </c>
      <c r="AT190" s="839" t="s">
        <v>160</v>
      </c>
      <c r="AU190" s="839" t="s">
        <v>88</v>
      </c>
      <c r="AY190" s="16" t="s">
        <v>157</v>
      </c>
      <c r="BE190" s="145">
        <f>IF(N190="základní",J190,0)</f>
        <v>0</v>
      </c>
      <c r="BF190" s="145">
        <f>IF(N190="snížená",J190,0)</f>
        <v>0</v>
      </c>
      <c r="BG190" s="145">
        <f>IF(N190="zákl. přenesená",J190,0)</f>
        <v>0</v>
      </c>
      <c r="BH190" s="145">
        <f>IF(N190="sníž. přenesená",J190,0)</f>
        <v>0</v>
      </c>
      <c r="BI190" s="145">
        <f>IF(N190="nulová",J190,0)</f>
        <v>0</v>
      </c>
      <c r="BJ190" s="16" t="s">
        <v>80</v>
      </c>
      <c r="BK190" s="145">
        <f>ROUND(I190*H190,2)</f>
        <v>0</v>
      </c>
      <c r="BL190" s="16" t="s">
        <v>188</v>
      </c>
      <c r="BM190" s="839" t="s">
        <v>8301</v>
      </c>
    </row>
    <row r="191" spans="2:65" s="1" customFormat="1">
      <c r="B191" s="28"/>
      <c r="D191" s="840" t="s">
        <v>214</v>
      </c>
      <c r="F191" s="841" t="s">
        <v>7675</v>
      </c>
      <c r="L191" s="28"/>
      <c r="M191" s="152"/>
      <c r="T191" s="52"/>
      <c r="AT191" s="16" t="s">
        <v>214</v>
      </c>
      <c r="AU191" s="16" t="s">
        <v>88</v>
      </c>
    </row>
    <row r="192" spans="2:65" s="1" customFormat="1" ht="24.25" customHeight="1">
      <c r="B192" s="28"/>
      <c r="C192" s="829" t="s">
        <v>884</v>
      </c>
      <c r="D192" s="829" t="s">
        <v>160</v>
      </c>
      <c r="E192" s="830" t="s">
        <v>7676</v>
      </c>
      <c r="F192" s="831" t="s">
        <v>7677</v>
      </c>
      <c r="G192" s="832" t="s">
        <v>228</v>
      </c>
      <c r="H192" s="833">
        <v>33</v>
      </c>
      <c r="I192" s="923"/>
      <c r="J192" s="834">
        <f>ROUND(I192*H192,2)</f>
        <v>0</v>
      </c>
      <c r="K192" s="831" t="s">
        <v>2720</v>
      </c>
      <c r="L192" s="28"/>
      <c r="M192" s="835" t="s">
        <v>1</v>
      </c>
      <c r="N192" s="836" t="s">
        <v>38</v>
      </c>
      <c r="O192" s="837">
        <v>0.42499999999999999</v>
      </c>
      <c r="P192" s="837">
        <f>O192*H192</f>
        <v>14.025</v>
      </c>
      <c r="Q192" s="837">
        <v>0</v>
      </c>
      <c r="R192" s="837">
        <f>Q192*H192</f>
        <v>0</v>
      </c>
      <c r="S192" s="837">
        <v>0</v>
      </c>
      <c r="T192" s="838">
        <f>S192*H192</f>
        <v>0</v>
      </c>
      <c r="AR192" s="839" t="s">
        <v>188</v>
      </c>
      <c r="AT192" s="839" t="s">
        <v>160</v>
      </c>
      <c r="AU192" s="839" t="s">
        <v>88</v>
      </c>
      <c r="AY192" s="16" t="s">
        <v>157</v>
      </c>
      <c r="BE192" s="145">
        <f>IF(N192="základní",J192,0)</f>
        <v>0</v>
      </c>
      <c r="BF192" s="145">
        <f>IF(N192="snížená",J192,0)</f>
        <v>0</v>
      </c>
      <c r="BG192" s="145">
        <f>IF(N192="zákl. přenesená",J192,0)</f>
        <v>0</v>
      </c>
      <c r="BH192" s="145">
        <f>IF(N192="sníž. přenesená",J192,0)</f>
        <v>0</v>
      </c>
      <c r="BI192" s="145">
        <f>IF(N192="nulová",J192,0)</f>
        <v>0</v>
      </c>
      <c r="BJ192" s="16" t="s">
        <v>80</v>
      </c>
      <c r="BK192" s="145">
        <f>ROUND(I192*H192,2)</f>
        <v>0</v>
      </c>
      <c r="BL192" s="16" t="s">
        <v>188</v>
      </c>
      <c r="BM192" s="839" t="s">
        <v>8302</v>
      </c>
    </row>
    <row r="193" spans="2:65" s="1" customFormat="1">
      <c r="B193" s="28"/>
      <c r="D193" s="840" t="s">
        <v>214</v>
      </c>
      <c r="F193" s="841" t="s">
        <v>7679</v>
      </c>
      <c r="L193" s="28"/>
      <c r="M193" s="152"/>
      <c r="T193" s="52"/>
      <c r="AT193" s="16" t="s">
        <v>214</v>
      </c>
      <c r="AU193" s="16" t="s">
        <v>88</v>
      </c>
    </row>
    <row r="194" spans="2:65" s="1" customFormat="1" ht="33" customHeight="1">
      <c r="B194" s="28"/>
      <c r="C194" s="829" t="s">
        <v>889</v>
      </c>
      <c r="D194" s="829" t="s">
        <v>160</v>
      </c>
      <c r="E194" s="830" t="s">
        <v>7680</v>
      </c>
      <c r="F194" s="831" t="s">
        <v>7681</v>
      </c>
      <c r="G194" s="832" t="s">
        <v>228</v>
      </c>
      <c r="H194" s="833">
        <v>2</v>
      </c>
      <c r="I194" s="923"/>
      <c r="J194" s="834">
        <f>ROUND(I194*H194,2)</f>
        <v>0</v>
      </c>
      <c r="K194" s="831" t="s">
        <v>2720</v>
      </c>
      <c r="L194" s="28"/>
      <c r="M194" s="835" t="s">
        <v>1</v>
      </c>
      <c r="N194" s="836" t="s">
        <v>38</v>
      </c>
      <c r="O194" s="837">
        <v>0.16500000000000001</v>
      </c>
      <c r="P194" s="837">
        <f>O194*H194</f>
        <v>0.33</v>
      </c>
      <c r="Q194" s="837">
        <v>0</v>
      </c>
      <c r="R194" s="837">
        <f>Q194*H194</f>
        <v>0</v>
      </c>
      <c r="S194" s="837">
        <v>0</v>
      </c>
      <c r="T194" s="838">
        <f>S194*H194</f>
        <v>0</v>
      </c>
      <c r="AR194" s="839" t="s">
        <v>188</v>
      </c>
      <c r="AT194" s="839" t="s">
        <v>160</v>
      </c>
      <c r="AU194" s="839" t="s">
        <v>88</v>
      </c>
      <c r="AY194" s="16" t="s">
        <v>157</v>
      </c>
      <c r="BE194" s="145">
        <f>IF(N194="základní",J194,0)</f>
        <v>0</v>
      </c>
      <c r="BF194" s="145">
        <f>IF(N194="snížená",J194,0)</f>
        <v>0</v>
      </c>
      <c r="BG194" s="145">
        <f>IF(N194="zákl. přenesená",J194,0)</f>
        <v>0</v>
      </c>
      <c r="BH194" s="145">
        <f>IF(N194="sníž. přenesená",J194,0)</f>
        <v>0</v>
      </c>
      <c r="BI194" s="145">
        <f>IF(N194="nulová",J194,0)</f>
        <v>0</v>
      </c>
      <c r="BJ194" s="16" t="s">
        <v>80</v>
      </c>
      <c r="BK194" s="145">
        <f>ROUND(I194*H194,2)</f>
        <v>0</v>
      </c>
      <c r="BL194" s="16" t="s">
        <v>188</v>
      </c>
      <c r="BM194" s="839" t="s">
        <v>8303</v>
      </c>
    </row>
    <row r="195" spans="2:65" s="1" customFormat="1">
      <c r="B195" s="28"/>
      <c r="D195" s="840" t="s">
        <v>214</v>
      </c>
      <c r="F195" s="841" t="s">
        <v>7683</v>
      </c>
      <c r="L195" s="28"/>
      <c r="M195" s="152"/>
      <c r="T195" s="52"/>
      <c r="AT195" s="16" t="s">
        <v>214</v>
      </c>
      <c r="AU195" s="16" t="s">
        <v>88</v>
      </c>
    </row>
    <row r="196" spans="2:65" s="1" customFormat="1" ht="24.25" customHeight="1">
      <c r="B196" s="28"/>
      <c r="C196" s="829" t="s">
        <v>894</v>
      </c>
      <c r="D196" s="829" t="s">
        <v>160</v>
      </c>
      <c r="E196" s="830" t="s">
        <v>7684</v>
      </c>
      <c r="F196" s="831" t="s">
        <v>7685</v>
      </c>
      <c r="G196" s="832" t="s">
        <v>228</v>
      </c>
      <c r="H196" s="833">
        <v>33</v>
      </c>
      <c r="I196" s="923"/>
      <c r="J196" s="834">
        <f>ROUND(I196*H196,2)</f>
        <v>0</v>
      </c>
      <c r="K196" s="831" t="s">
        <v>2720</v>
      </c>
      <c r="L196" s="28"/>
      <c r="M196" s="835" t="s">
        <v>1</v>
      </c>
      <c r="N196" s="836" t="s">
        <v>38</v>
      </c>
      <c r="O196" s="837">
        <v>0.23</v>
      </c>
      <c r="P196" s="837">
        <f>O196*H196</f>
        <v>7.5900000000000007</v>
      </c>
      <c r="Q196" s="837">
        <v>1.2999999999999999E-4</v>
      </c>
      <c r="R196" s="837">
        <f>Q196*H196</f>
        <v>4.2899999999999995E-3</v>
      </c>
      <c r="S196" s="837">
        <v>0</v>
      </c>
      <c r="T196" s="838">
        <f>S196*H196</f>
        <v>0</v>
      </c>
      <c r="AR196" s="839" t="s">
        <v>188</v>
      </c>
      <c r="AT196" s="839" t="s">
        <v>160</v>
      </c>
      <c r="AU196" s="839" t="s">
        <v>88</v>
      </c>
      <c r="AY196" s="16" t="s">
        <v>157</v>
      </c>
      <c r="BE196" s="145">
        <f>IF(N196="základní",J196,0)</f>
        <v>0</v>
      </c>
      <c r="BF196" s="145">
        <f>IF(N196="snížená",J196,0)</f>
        <v>0</v>
      </c>
      <c r="BG196" s="145">
        <f>IF(N196="zákl. přenesená",J196,0)</f>
        <v>0</v>
      </c>
      <c r="BH196" s="145">
        <f>IF(N196="sníž. přenesená",J196,0)</f>
        <v>0</v>
      </c>
      <c r="BI196" s="145">
        <f>IF(N196="nulová",J196,0)</f>
        <v>0</v>
      </c>
      <c r="BJ196" s="16" t="s">
        <v>80</v>
      </c>
      <c r="BK196" s="145">
        <f>ROUND(I196*H196,2)</f>
        <v>0</v>
      </c>
      <c r="BL196" s="16" t="s">
        <v>188</v>
      </c>
      <c r="BM196" s="839" t="s">
        <v>8304</v>
      </c>
    </row>
    <row r="197" spans="2:65" s="1" customFormat="1">
      <c r="B197" s="28"/>
      <c r="D197" s="840" t="s">
        <v>214</v>
      </c>
      <c r="F197" s="841" t="s">
        <v>7687</v>
      </c>
      <c r="L197" s="28"/>
      <c r="M197" s="152"/>
      <c r="T197" s="52"/>
      <c r="AT197" s="16" t="s">
        <v>214</v>
      </c>
      <c r="AU197" s="16" t="s">
        <v>88</v>
      </c>
    </row>
    <row r="198" spans="2:65" s="1" customFormat="1" ht="37.9" customHeight="1">
      <c r="B198" s="28"/>
      <c r="C198" s="829" t="s">
        <v>899</v>
      </c>
      <c r="D198" s="829" t="s">
        <v>160</v>
      </c>
      <c r="E198" s="830" t="s">
        <v>8305</v>
      </c>
      <c r="F198" s="831" t="s">
        <v>8306</v>
      </c>
      <c r="G198" s="832" t="s">
        <v>228</v>
      </c>
      <c r="H198" s="833">
        <v>4</v>
      </c>
      <c r="I198" s="923"/>
      <c r="J198" s="834">
        <f>ROUND(I198*H198,2)</f>
        <v>0</v>
      </c>
      <c r="K198" s="831" t="s">
        <v>2720</v>
      </c>
      <c r="L198" s="28"/>
      <c r="M198" s="835" t="s">
        <v>1</v>
      </c>
      <c r="N198" s="836" t="s">
        <v>38</v>
      </c>
      <c r="O198" s="837">
        <v>0.121</v>
      </c>
      <c r="P198" s="837">
        <f>O198*H198</f>
        <v>0.48399999999999999</v>
      </c>
      <c r="Q198" s="837">
        <v>1E-4</v>
      </c>
      <c r="R198" s="837">
        <f>Q198*H198</f>
        <v>4.0000000000000002E-4</v>
      </c>
      <c r="S198" s="837">
        <v>0</v>
      </c>
      <c r="T198" s="838">
        <f>S198*H198</f>
        <v>0</v>
      </c>
      <c r="AR198" s="839" t="s">
        <v>188</v>
      </c>
      <c r="AT198" s="839" t="s">
        <v>160</v>
      </c>
      <c r="AU198" s="839" t="s">
        <v>88</v>
      </c>
      <c r="AY198" s="16" t="s">
        <v>157</v>
      </c>
      <c r="BE198" s="145">
        <f>IF(N198="základní",J198,0)</f>
        <v>0</v>
      </c>
      <c r="BF198" s="145">
        <f>IF(N198="snížená",J198,0)</f>
        <v>0</v>
      </c>
      <c r="BG198" s="145">
        <f>IF(N198="zákl. přenesená",J198,0)</f>
        <v>0</v>
      </c>
      <c r="BH198" s="145">
        <f>IF(N198="sníž. přenesená",J198,0)</f>
        <v>0</v>
      </c>
      <c r="BI198" s="145">
        <f>IF(N198="nulová",J198,0)</f>
        <v>0</v>
      </c>
      <c r="BJ198" s="16" t="s">
        <v>80</v>
      </c>
      <c r="BK198" s="145">
        <f>ROUND(I198*H198,2)</f>
        <v>0</v>
      </c>
      <c r="BL198" s="16" t="s">
        <v>188</v>
      </c>
      <c r="BM198" s="839" t="s">
        <v>8307</v>
      </c>
    </row>
    <row r="199" spans="2:65" s="1" customFormat="1">
      <c r="B199" s="28"/>
      <c r="D199" s="840" t="s">
        <v>214</v>
      </c>
      <c r="F199" s="841" t="s">
        <v>8308</v>
      </c>
      <c r="L199" s="28"/>
      <c r="M199" s="152"/>
      <c r="T199" s="52"/>
      <c r="AT199" s="16" t="s">
        <v>214</v>
      </c>
      <c r="AU199" s="16" t="s">
        <v>88</v>
      </c>
    </row>
    <row r="200" spans="2:65" s="1" customFormat="1" ht="37.9" customHeight="1">
      <c r="B200" s="28"/>
      <c r="C200" s="829" t="s">
        <v>904</v>
      </c>
      <c r="D200" s="829" t="s">
        <v>160</v>
      </c>
      <c r="E200" s="830" t="s">
        <v>8309</v>
      </c>
      <c r="F200" s="831" t="s">
        <v>8310</v>
      </c>
      <c r="G200" s="832" t="s">
        <v>228</v>
      </c>
      <c r="H200" s="833">
        <v>4</v>
      </c>
      <c r="I200" s="923"/>
      <c r="J200" s="834">
        <f>ROUND(I200*H200,2)</f>
        <v>0</v>
      </c>
      <c r="K200" s="831" t="s">
        <v>2720</v>
      </c>
      <c r="L200" s="28"/>
      <c r="M200" s="835" t="s">
        <v>1</v>
      </c>
      <c r="N200" s="836" t="s">
        <v>38</v>
      </c>
      <c r="O200" s="837">
        <v>0.16300000000000001</v>
      </c>
      <c r="P200" s="837">
        <f>O200*H200</f>
        <v>0.65200000000000002</v>
      </c>
      <c r="Q200" s="837">
        <v>2.9999999999999997E-4</v>
      </c>
      <c r="R200" s="837">
        <f>Q200*H200</f>
        <v>1.1999999999999999E-3</v>
      </c>
      <c r="S200" s="837">
        <v>0</v>
      </c>
      <c r="T200" s="838">
        <f>S200*H200</f>
        <v>0</v>
      </c>
      <c r="AR200" s="839" t="s">
        <v>188</v>
      </c>
      <c r="AT200" s="839" t="s">
        <v>160</v>
      </c>
      <c r="AU200" s="839" t="s">
        <v>88</v>
      </c>
      <c r="AY200" s="16" t="s">
        <v>157</v>
      </c>
      <c r="BE200" s="145">
        <f>IF(N200="základní",J200,0)</f>
        <v>0</v>
      </c>
      <c r="BF200" s="145">
        <f>IF(N200="snížená",J200,0)</f>
        <v>0</v>
      </c>
      <c r="BG200" s="145">
        <f>IF(N200="zákl. přenesená",J200,0)</f>
        <v>0</v>
      </c>
      <c r="BH200" s="145">
        <f>IF(N200="sníž. přenesená",J200,0)</f>
        <v>0</v>
      </c>
      <c r="BI200" s="145">
        <f>IF(N200="nulová",J200,0)</f>
        <v>0</v>
      </c>
      <c r="BJ200" s="16" t="s">
        <v>80</v>
      </c>
      <c r="BK200" s="145">
        <f>ROUND(I200*H200,2)</f>
        <v>0</v>
      </c>
      <c r="BL200" s="16" t="s">
        <v>188</v>
      </c>
      <c r="BM200" s="839" t="s">
        <v>8311</v>
      </c>
    </row>
    <row r="201" spans="2:65" s="1" customFormat="1">
      <c r="B201" s="28"/>
      <c r="D201" s="840" t="s">
        <v>214</v>
      </c>
      <c r="F201" s="841" t="s">
        <v>8312</v>
      </c>
      <c r="L201" s="28"/>
      <c r="M201" s="152"/>
      <c r="T201" s="52"/>
      <c r="AT201" s="16" t="s">
        <v>214</v>
      </c>
      <c r="AU201" s="16" t="s">
        <v>88</v>
      </c>
    </row>
    <row r="202" spans="2:65" s="1" customFormat="1" ht="24.25" customHeight="1">
      <c r="B202" s="28"/>
      <c r="C202" s="829" t="s">
        <v>911</v>
      </c>
      <c r="D202" s="829" t="s">
        <v>160</v>
      </c>
      <c r="E202" s="830" t="s">
        <v>7688</v>
      </c>
      <c r="F202" s="831" t="s">
        <v>7689</v>
      </c>
      <c r="G202" s="832" t="s">
        <v>228</v>
      </c>
      <c r="H202" s="833">
        <v>5</v>
      </c>
      <c r="I202" s="923"/>
      <c r="J202" s="834">
        <f>ROUND(I202*H202,2)</f>
        <v>0</v>
      </c>
      <c r="K202" s="831" t="s">
        <v>2720</v>
      </c>
      <c r="L202" s="28"/>
      <c r="M202" s="835" t="s">
        <v>1</v>
      </c>
      <c r="N202" s="836" t="s">
        <v>38</v>
      </c>
      <c r="O202" s="837">
        <v>4.1000000000000002E-2</v>
      </c>
      <c r="P202" s="837">
        <f>O202*H202</f>
        <v>0.20500000000000002</v>
      </c>
      <c r="Q202" s="837">
        <v>0</v>
      </c>
      <c r="R202" s="837">
        <f>Q202*H202</f>
        <v>0</v>
      </c>
      <c r="S202" s="837">
        <v>6.8999999999999997E-4</v>
      </c>
      <c r="T202" s="838">
        <f>S202*H202</f>
        <v>3.4499999999999999E-3</v>
      </c>
      <c r="AR202" s="839" t="s">
        <v>188</v>
      </c>
      <c r="AT202" s="839" t="s">
        <v>160</v>
      </c>
      <c r="AU202" s="839" t="s">
        <v>88</v>
      </c>
      <c r="AY202" s="16" t="s">
        <v>157</v>
      </c>
      <c r="BE202" s="145">
        <f>IF(N202="základní",J202,0)</f>
        <v>0</v>
      </c>
      <c r="BF202" s="145">
        <f>IF(N202="snížená",J202,0)</f>
        <v>0</v>
      </c>
      <c r="BG202" s="145">
        <f>IF(N202="zákl. přenesená",J202,0)</f>
        <v>0</v>
      </c>
      <c r="BH202" s="145">
        <f>IF(N202="sníž. přenesená",J202,0)</f>
        <v>0</v>
      </c>
      <c r="BI202" s="145">
        <f>IF(N202="nulová",J202,0)</f>
        <v>0</v>
      </c>
      <c r="BJ202" s="16" t="s">
        <v>80</v>
      </c>
      <c r="BK202" s="145">
        <f>ROUND(I202*H202,2)</f>
        <v>0</v>
      </c>
      <c r="BL202" s="16" t="s">
        <v>188</v>
      </c>
      <c r="BM202" s="839" t="s">
        <v>8313</v>
      </c>
    </row>
    <row r="203" spans="2:65" s="1" customFormat="1">
      <c r="B203" s="28"/>
      <c r="D203" s="840" t="s">
        <v>214</v>
      </c>
      <c r="F203" s="841" t="s">
        <v>7691</v>
      </c>
      <c r="L203" s="28"/>
      <c r="M203" s="152"/>
      <c r="T203" s="52"/>
      <c r="AT203" s="16" t="s">
        <v>214</v>
      </c>
      <c r="AU203" s="16" t="s">
        <v>88</v>
      </c>
    </row>
    <row r="204" spans="2:65" s="1" customFormat="1" ht="21.75" customHeight="1">
      <c r="B204" s="28"/>
      <c r="C204" s="829" t="s">
        <v>916</v>
      </c>
      <c r="D204" s="829" t="s">
        <v>160</v>
      </c>
      <c r="E204" s="830" t="s">
        <v>7692</v>
      </c>
      <c r="F204" s="831" t="s">
        <v>7693</v>
      </c>
      <c r="G204" s="832" t="s">
        <v>228</v>
      </c>
      <c r="H204" s="833">
        <v>10</v>
      </c>
      <c r="I204" s="923"/>
      <c r="J204" s="834">
        <f>ROUND(I204*H204,2)</f>
        <v>0</v>
      </c>
      <c r="K204" s="831" t="s">
        <v>2720</v>
      </c>
      <c r="L204" s="28"/>
      <c r="M204" s="835" t="s">
        <v>1</v>
      </c>
      <c r="N204" s="836" t="s">
        <v>38</v>
      </c>
      <c r="O204" s="837">
        <v>6.2E-2</v>
      </c>
      <c r="P204" s="837">
        <f>O204*H204</f>
        <v>0.62</v>
      </c>
      <c r="Q204" s="837">
        <v>0</v>
      </c>
      <c r="R204" s="837">
        <f>Q204*H204</f>
        <v>0</v>
      </c>
      <c r="S204" s="837">
        <v>5.2999999999999998E-4</v>
      </c>
      <c r="T204" s="838">
        <f>S204*H204</f>
        <v>5.3E-3</v>
      </c>
      <c r="AR204" s="839" t="s">
        <v>188</v>
      </c>
      <c r="AT204" s="839" t="s">
        <v>160</v>
      </c>
      <c r="AU204" s="839" t="s">
        <v>88</v>
      </c>
      <c r="AY204" s="16" t="s">
        <v>157</v>
      </c>
      <c r="BE204" s="145">
        <f>IF(N204="základní",J204,0)</f>
        <v>0</v>
      </c>
      <c r="BF204" s="145">
        <f>IF(N204="snížená",J204,0)</f>
        <v>0</v>
      </c>
      <c r="BG204" s="145">
        <f>IF(N204="zákl. přenesená",J204,0)</f>
        <v>0</v>
      </c>
      <c r="BH204" s="145">
        <f>IF(N204="sníž. přenesená",J204,0)</f>
        <v>0</v>
      </c>
      <c r="BI204" s="145">
        <f>IF(N204="nulová",J204,0)</f>
        <v>0</v>
      </c>
      <c r="BJ204" s="16" t="s">
        <v>80</v>
      </c>
      <c r="BK204" s="145">
        <f>ROUND(I204*H204,2)</f>
        <v>0</v>
      </c>
      <c r="BL204" s="16" t="s">
        <v>188</v>
      </c>
      <c r="BM204" s="839" t="s">
        <v>8314</v>
      </c>
    </row>
    <row r="205" spans="2:65" s="1" customFormat="1">
      <c r="B205" s="28"/>
      <c r="D205" s="840" t="s">
        <v>214</v>
      </c>
      <c r="F205" s="841" t="s">
        <v>7695</v>
      </c>
      <c r="L205" s="28"/>
      <c r="M205" s="152"/>
      <c r="T205" s="52"/>
      <c r="AT205" s="16" t="s">
        <v>214</v>
      </c>
      <c r="AU205" s="16" t="s">
        <v>88</v>
      </c>
    </row>
    <row r="206" spans="2:65" s="1" customFormat="1" ht="24.25" customHeight="1">
      <c r="B206" s="28"/>
      <c r="C206" s="829" t="s">
        <v>922</v>
      </c>
      <c r="D206" s="829" t="s">
        <v>160</v>
      </c>
      <c r="E206" s="830" t="s">
        <v>7696</v>
      </c>
      <c r="F206" s="831" t="s">
        <v>7697</v>
      </c>
      <c r="G206" s="832" t="s">
        <v>228</v>
      </c>
      <c r="H206" s="833">
        <v>6</v>
      </c>
      <c r="I206" s="923"/>
      <c r="J206" s="834">
        <f>ROUND(I206*H206,2)</f>
        <v>0</v>
      </c>
      <c r="K206" s="831" t="s">
        <v>2720</v>
      </c>
      <c r="L206" s="28"/>
      <c r="M206" s="835" t="s">
        <v>1</v>
      </c>
      <c r="N206" s="836" t="s">
        <v>38</v>
      </c>
      <c r="O206" s="837">
        <v>7.1999999999999995E-2</v>
      </c>
      <c r="P206" s="837">
        <f>O206*H206</f>
        <v>0.43199999999999994</v>
      </c>
      <c r="Q206" s="837">
        <v>0</v>
      </c>
      <c r="R206" s="837">
        <f>Q206*H206</f>
        <v>0</v>
      </c>
      <c r="S206" s="837">
        <v>1.23E-3</v>
      </c>
      <c r="T206" s="838">
        <f>S206*H206</f>
        <v>7.3799999999999994E-3</v>
      </c>
      <c r="AR206" s="839" t="s">
        <v>188</v>
      </c>
      <c r="AT206" s="839" t="s">
        <v>160</v>
      </c>
      <c r="AU206" s="839" t="s">
        <v>88</v>
      </c>
      <c r="AY206" s="16" t="s">
        <v>157</v>
      </c>
      <c r="BE206" s="145">
        <f>IF(N206="základní",J206,0)</f>
        <v>0</v>
      </c>
      <c r="BF206" s="145">
        <f>IF(N206="snížená",J206,0)</f>
        <v>0</v>
      </c>
      <c r="BG206" s="145">
        <f>IF(N206="zákl. přenesená",J206,0)</f>
        <v>0</v>
      </c>
      <c r="BH206" s="145">
        <f>IF(N206="sníž. přenesená",J206,0)</f>
        <v>0</v>
      </c>
      <c r="BI206" s="145">
        <f>IF(N206="nulová",J206,0)</f>
        <v>0</v>
      </c>
      <c r="BJ206" s="16" t="s">
        <v>80</v>
      </c>
      <c r="BK206" s="145">
        <f>ROUND(I206*H206,2)</f>
        <v>0</v>
      </c>
      <c r="BL206" s="16" t="s">
        <v>188</v>
      </c>
      <c r="BM206" s="839" t="s">
        <v>8315</v>
      </c>
    </row>
    <row r="207" spans="2:65" s="1" customFormat="1">
      <c r="B207" s="28"/>
      <c r="D207" s="840" t="s">
        <v>214</v>
      </c>
      <c r="F207" s="841" t="s">
        <v>7699</v>
      </c>
      <c r="L207" s="28"/>
      <c r="M207" s="152"/>
      <c r="T207" s="52"/>
      <c r="AT207" s="16" t="s">
        <v>214</v>
      </c>
      <c r="AU207" s="16" t="s">
        <v>88</v>
      </c>
    </row>
    <row r="208" spans="2:65" s="1" customFormat="1" ht="24.25" customHeight="1">
      <c r="B208" s="28"/>
      <c r="C208" s="829" t="s">
        <v>927</v>
      </c>
      <c r="D208" s="829" t="s">
        <v>160</v>
      </c>
      <c r="E208" s="830" t="s">
        <v>7700</v>
      </c>
      <c r="F208" s="831" t="s">
        <v>7701</v>
      </c>
      <c r="G208" s="832" t="s">
        <v>228</v>
      </c>
      <c r="H208" s="833">
        <v>14</v>
      </c>
      <c r="I208" s="923"/>
      <c r="J208" s="834">
        <f>ROUND(I208*H208,2)</f>
        <v>0</v>
      </c>
      <c r="K208" s="831" t="s">
        <v>2720</v>
      </c>
      <c r="L208" s="28"/>
      <c r="M208" s="835" t="s">
        <v>1</v>
      </c>
      <c r="N208" s="836" t="s">
        <v>38</v>
      </c>
      <c r="O208" s="837">
        <v>8.3000000000000004E-2</v>
      </c>
      <c r="P208" s="837">
        <f>O208*H208</f>
        <v>1.1620000000000001</v>
      </c>
      <c r="Q208" s="837">
        <v>2.2000000000000001E-4</v>
      </c>
      <c r="R208" s="837">
        <f>Q208*H208</f>
        <v>3.0800000000000003E-3</v>
      </c>
      <c r="S208" s="837">
        <v>0</v>
      </c>
      <c r="T208" s="838">
        <f>S208*H208</f>
        <v>0</v>
      </c>
      <c r="AR208" s="839" t="s">
        <v>188</v>
      </c>
      <c r="AT208" s="839" t="s">
        <v>160</v>
      </c>
      <c r="AU208" s="839" t="s">
        <v>88</v>
      </c>
      <c r="AY208" s="16" t="s">
        <v>157</v>
      </c>
      <c r="BE208" s="145">
        <f>IF(N208="základní",J208,0)</f>
        <v>0</v>
      </c>
      <c r="BF208" s="145">
        <f>IF(N208="snížená",J208,0)</f>
        <v>0</v>
      </c>
      <c r="BG208" s="145">
        <f>IF(N208="zákl. přenesená",J208,0)</f>
        <v>0</v>
      </c>
      <c r="BH208" s="145">
        <f>IF(N208="sníž. přenesená",J208,0)</f>
        <v>0</v>
      </c>
      <c r="BI208" s="145">
        <f>IF(N208="nulová",J208,0)</f>
        <v>0</v>
      </c>
      <c r="BJ208" s="16" t="s">
        <v>80</v>
      </c>
      <c r="BK208" s="145">
        <f>ROUND(I208*H208,2)</f>
        <v>0</v>
      </c>
      <c r="BL208" s="16" t="s">
        <v>188</v>
      </c>
      <c r="BM208" s="839" t="s">
        <v>8316</v>
      </c>
    </row>
    <row r="209" spans="2:65" s="1" customFormat="1">
      <c r="B209" s="28"/>
      <c r="D209" s="840" t="s">
        <v>214</v>
      </c>
      <c r="F209" s="841" t="s">
        <v>7703</v>
      </c>
      <c r="L209" s="28"/>
      <c r="M209" s="152"/>
      <c r="T209" s="52"/>
      <c r="AT209" s="16" t="s">
        <v>214</v>
      </c>
      <c r="AU209" s="16" t="s">
        <v>88</v>
      </c>
    </row>
    <row r="210" spans="2:65" s="1" customFormat="1" ht="24.25" customHeight="1">
      <c r="B210" s="28"/>
      <c r="C210" s="829" t="s">
        <v>932</v>
      </c>
      <c r="D210" s="829" t="s">
        <v>160</v>
      </c>
      <c r="E210" s="830" t="s">
        <v>7704</v>
      </c>
      <c r="F210" s="831" t="s">
        <v>7705</v>
      </c>
      <c r="G210" s="832" t="s">
        <v>228</v>
      </c>
      <c r="H210" s="833">
        <v>4</v>
      </c>
      <c r="I210" s="923"/>
      <c r="J210" s="834">
        <f>ROUND(I210*H210,2)</f>
        <v>0</v>
      </c>
      <c r="K210" s="831" t="s">
        <v>2720</v>
      </c>
      <c r="L210" s="28"/>
      <c r="M210" s="835" t="s">
        <v>1</v>
      </c>
      <c r="N210" s="836" t="s">
        <v>38</v>
      </c>
      <c r="O210" s="837">
        <v>0.114</v>
      </c>
      <c r="P210" s="837">
        <f>O210*H210</f>
        <v>0.45600000000000002</v>
      </c>
      <c r="Q210" s="837">
        <v>2.7E-4</v>
      </c>
      <c r="R210" s="837">
        <f>Q210*H210</f>
        <v>1.08E-3</v>
      </c>
      <c r="S210" s="837">
        <v>0</v>
      </c>
      <c r="T210" s="838">
        <f>S210*H210</f>
        <v>0</v>
      </c>
      <c r="AR210" s="839" t="s">
        <v>188</v>
      </c>
      <c r="AT210" s="839" t="s">
        <v>160</v>
      </c>
      <c r="AU210" s="839" t="s">
        <v>88</v>
      </c>
      <c r="AY210" s="16" t="s">
        <v>157</v>
      </c>
      <c r="BE210" s="145">
        <f>IF(N210="základní",J210,0)</f>
        <v>0</v>
      </c>
      <c r="BF210" s="145">
        <f>IF(N210="snížená",J210,0)</f>
        <v>0</v>
      </c>
      <c r="BG210" s="145">
        <f>IF(N210="zákl. přenesená",J210,0)</f>
        <v>0</v>
      </c>
      <c r="BH210" s="145">
        <f>IF(N210="sníž. přenesená",J210,0)</f>
        <v>0</v>
      </c>
      <c r="BI210" s="145">
        <f>IF(N210="nulová",J210,0)</f>
        <v>0</v>
      </c>
      <c r="BJ210" s="16" t="s">
        <v>80</v>
      </c>
      <c r="BK210" s="145">
        <f>ROUND(I210*H210,2)</f>
        <v>0</v>
      </c>
      <c r="BL210" s="16" t="s">
        <v>188</v>
      </c>
      <c r="BM210" s="839" t="s">
        <v>8317</v>
      </c>
    </row>
    <row r="211" spans="2:65" s="1" customFormat="1">
      <c r="B211" s="28"/>
      <c r="D211" s="840" t="s">
        <v>214</v>
      </c>
      <c r="F211" s="841" t="s">
        <v>7707</v>
      </c>
      <c r="L211" s="28"/>
      <c r="M211" s="152"/>
      <c r="T211" s="52"/>
      <c r="AT211" s="16" t="s">
        <v>214</v>
      </c>
      <c r="AU211" s="16" t="s">
        <v>88</v>
      </c>
    </row>
    <row r="212" spans="2:65" s="1" customFormat="1" ht="24.25" customHeight="1">
      <c r="B212" s="28"/>
      <c r="C212" s="829" t="s">
        <v>938</v>
      </c>
      <c r="D212" s="829" t="s">
        <v>160</v>
      </c>
      <c r="E212" s="830" t="s">
        <v>7724</v>
      </c>
      <c r="F212" s="831" t="s">
        <v>7725</v>
      </c>
      <c r="G212" s="832" t="s">
        <v>228</v>
      </c>
      <c r="H212" s="833">
        <v>1</v>
      </c>
      <c r="I212" s="923"/>
      <c r="J212" s="834">
        <f>ROUND(I212*H212,2)</f>
        <v>0</v>
      </c>
      <c r="K212" s="831" t="s">
        <v>2720</v>
      </c>
      <c r="L212" s="28"/>
      <c r="M212" s="835" t="s">
        <v>1</v>
      </c>
      <c r="N212" s="836" t="s">
        <v>38</v>
      </c>
      <c r="O212" s="837">
        <v>0.16</v>
      </c>
      <c r="P212" s="837">
        <f>O212*H212</f>
        <v>0.16</v>
      </c>
      <c r="Q212" s="837">
        <v>2.1000000000000001E-4</v>
      </c>
      <c r="R212" s="837">
        <f>Q212*H212</f>
        <v>2.1000000000000001E-4</v>
      </c>
      <c r="S212" s="837">
        <v>0</v>
      </c>
      <c r="T212" s="838">
        <f>S212*H212</f>
        <v>0</v>
      </c>
      <c r="AR212" s="839" t="s">
        <v>188</v>
      </c>
      <c r="AT212" s="839" t="s">
        <v>160</v>
      </c>
      <c r="AU212" s="839" t="s">
        <v>88</v>
      </c>
      <c r="AY212" s="16" t="s">
        <v>157</v>
      </c>
      <c r="BE212" s="145">
        <f>IF(N212="základní",J212,0)</f>
        <v>0</v>
      </c>
      <c r="BF212" s="145">
        <f>IF(N212="snížená",J212,0)</f>
        <v>0</v>
      </c>
      <c r="BG212" s="145">
        <f>IF(N212="zákl. přenesená",J212,0)</f>
        <v>0</v>
      </c>
      <c r="BH212" s="145">
        <f>IF(N212="sníž. přenesená",J212,0)</f>
        <v>0</v>
      </c>
      <c r="BI212" s="145">
        <f>IF(N212="nulová",J212,0)</f>
        <v>0</v>
      </c>
      <c r="BJ212" s="16" t="s">
        <v>80</v>
      </c>
      <c r="BK212" s="145">
        <f>ROUND(I212*H212,2)</f>
        <v>0</v>
      </c>
      <c r="BL212" s="16" t="s">
        <v>188</v>
      </c>
      <c r="BM212" s="839" t="s">
        <v>8318</v>
      </c>
    </row>
    <row r="213" spans="2:65" s="1" customFormat="1">
      <c r="B213" s="28"/>
      <c r="D213" s="840" t="s">
        <v>214</v>
      </c>
      <c r="F213" s="841" t="s">
        <v>7727</v>
      </c>
      <c r="L213" s="28"/>
      <c r="M213" s="152"/>
      <c r="T213" s="52"/>
      <c r="AT213" s="16" t="s">
        <v>214</v>
      </c>
      <c r="AU213" s="16" t="s">
        <v>88</v>
      </c>
    </row>
    <row r="214" spans="2:65" s="1" customFormat="1" ht="24.25" customHeight="1">
      <c r="B214" s="28"/>
      <c r="C214" s="829" t="s">
        <v>943</v>
      </c>
      <c r="D214" s="829" t="s">
        <v>160</v>
      </c>
      <c r="E214" s="830" t="s">
        <v>7728</v>
      </c>
      <c r="F214" s="831" t="s">
        <v>7729</v>
      </c>
      <c r="G214" s="832" t="s">
        <v>228</v>
      </c>
      <c r="H214" s="833">
        <v>6</v>
      </c>
      <c r="I214" s="923"/>
      <c r="J214" s="834">
        <f>ROUND(I214*H214,2)</f>
        <v>0</v>
      </c>
      <c r="K214" s="831" t="s">
        <v>2720</v>
      </c>
      <c r="L214" s="28"/>
      <c r="M214" s="835" t="s">
        <v>1</v>
      </c>
      <c r="N214" s="836" t="s">
        <v>38</v>
      </c>
      <c r="O214" s="837">
        <v>0.2</v>
      </c>
      <c r="P214" s="837">
        <f>O214*H214</f>
        <v>1.2000000000000002</v>
      </c>
      <c r="Q214" s="837">
        <v>3.4000000000000002E-4</v>
      </c>
      <c r="R214" s="837">
        <f>Q214*H214</f>
        <v>2.0400000000000001E-3</v>
      </c>
      <c r="S214" s="837">
        <v>0</v>
      </c>
      <c r="T214" s="838">
        <f>S214*H214</f>
        <v>0</v>
      </c>
      <c r="AR214" s="839" t="s">
        <v>188</v>
      </c>
      <c r="AT214" s="839" t="s">
        <v>160</v>
      </c>
      <c r="AU214" s="839" t="s">
        <v>88</v>
      </c>
      <c r="AY214" s="16" t="s">
        <v>157</v>
      </c>
      <c r="BE214" s="145">
        <f>IF(N214="základní",J214,0)</f>
        <v>0</v>
      </c>
      <c r="BF214" s="145">
        <f>IF(N214="snížená",J214,0)</f>
        <v>0</v>
      </c>
      <c r="BG214" s="145">
        <f>IF(N214="zákl. přenesená",J214,0)</f>
        <v>0</v>
      </c>
      <c r="BH214" s="145">
        <f>IF(N214="sníž. přenesená",J214,0)</f>
        <v>0</v>
      </c>
      <c r="BI214" s="145">
        <f>IF(N214="nulová",J214,0)</f>
        <v>0</v>
      </c>
      <c r="BJ214" s="16" t="s">
        <v>80</v>
      </c>
      <c r="BK214" s="145">
        <f>ROUND(I214*H214,2)</f>
        <v>0</v>
      </c>
      <c r="BL214" s="16" t="s">
        <v>188</v>
      </c>
      <c r="BM214" s="839" t="s">
        <v>8319</v>
      </c>
    </row>
    <row r="215" spans="2:65" s="1" customFormat="1">
      <c r="B215" s="28"/>
      <c r="D215" s="840" t="s">
        <v>214</v>
      </c>
      <c r="F215" s="841" t="s">
        <v>7731</v>
      </c>
      <c r="L215" s="28"/>
      <c r="M215" s="152"/>
      <c r="T215" s="52"/>
      <c r="AT215" s="16" t="s">
        <v>214</v>
      </c>
      <c r="AU215" s="16" t="s">
        <v>88</v>
      </c>
    </row>
    <row r="216" spans="2:65" s="1" customFormat="1" ht="24.25" customHeight="1">
      <c r="B216" s="28"/>
      <c r="C216" s="829" t="s">
        <v>953</v>
      </c>
      <c r="D216" s="829" t="s">
        <v>160</v>
      </c>
      <c r="E216" s="830" t="s">
        <v>7732</v>
      </c>
      <c r="F216" s="831" t="s">
        <v>7733</v>
      </c>
      <c r="G216" s="832" t="s">
        <v>228</v>
      </c>
      <c r="H216" s="833">
        <v>6</v>
      </c>
      <c r="I216" s="923"/>
      <c r="J216" s="834">
        <f>ROUND(I216*H216,2)</f>
        <v>0</v>
      </c>
      <c r="K216" s="831" t="s">
        <v>2720</v>
      </c>
      <c r="L216" s="28"/>
      <c r="M216" s="835" t="s">
        <v>1</v>
      </c>
      <c r="N216" s="836" t="s">
        <v>38</v>
      </c>
      <c r="O216" s="837">
        <v>0.22</v>
      </c>
      <c r="P216" s="837">
        <f>O216*H216</f>
        <v>1.32</v>
      </c>
      <c r="Q216" s="837">
        <v>5.0000000000000001E-4</v>
      </c>
      <c r="R216" s="837">
        <f>Q216*H216</f>
        <v>3.0000000000000001E-3</v>
      </c>
      <c r="S216" s="837">
        <v>0</v>
      </c>
      <c r="T216" s="838">
        <f>S216*H216</f>
        <v>0</v>
      </c>
      <c r="AR216" s="839" t="s">
        <v>188</v>
      </c>
      <c r="AT216" s="839" t="s">
        <v>160</v>
      </c>
      <c r="AU216" s="839" t="s">
        <v>88</v>
      </c>
      <c r="AY216" s="16" t="s">
        <v>157</v>
      </c>
      <c r="BE216" s="145">
        <f>IF(N216="základní",J216,0)</f>
        <v>0</v>
      </c>
      <c r="BF216" s="145">
        <f>IF(N216="snížená",J216,0)</f>
        <v>0</v>
      </c>
      <c r="BG216" s="145">
        <f>IF(N216="zákl. přenesená",J216,0)</f>
        <v>0</v>
      </c>
      <c r="BH216" s="145">
        <f>IF(N216="sníž. přenesená",J216,0)</f>
        <v>0</v>
      </c>
      <c r="BI216" s="145">
        <f>IF(N216="nulová",J216,0)</f>
        <v>0</v>
      </c>
      <c r="BJ216" s="16" t="s">
        <v>80</v>
      </c>
      <c r="BK216" s="145">
        <f>ROUND(I216*H216,2)</f>
        <v>0</v>
      </c>
      <c r="BL216" s="16" t="s">
        <v>188</v>
      </c>
      <c r="BM216" s="839" t="s">
        <v>8320</v>
      </c>
    </row>
    <row r="217" spans="2:65" s="1" customFormat="1">
      <c r="B217" s="28"/>
      <c r="D217" s="840" t="s">
        <v>214</v>
      </c>
      <c r="F217" s="841" t="s">
        <v>7735</v>
      </c>
      <c r="L217" s="28"/>
      <c r="M217" s="152"/>
      <c r="T217" s="52"/>
      <c r="AT217" s="16" t="s">
        <v>214</v>
      </c>
      <c r="AU217" s="16" t="s">
        <v>88</v>
      </c>
    </row>
    <row r="218" spans="2:65" s="1" customFormat="1" ht="24.25" customHeight="1">
      <c r="B218" s="28"/>
      <c r="C218" s="829" t="s">
        <v>970</v>
      </c>
      <c r="D218" s="829" t="s">
        <v>160</v>
      </c>
      <c r="E218" s="830" t="s">
        <v>7736</v>
      </c>
      <c r="F218" s="831" t="s">
        <v>7737</v>
      </c>
      <c r="G218" s="832" t="s">
        <v>228</v>
      </c>
      <c r="H218" s="833">
        <v>1</v>
      </c>
      <c r="I218" s="923"/>
      <c r="J218" s="834">
        <f>ROUND(I218*H218,2)</f>
        <v>0</v>
      </c>
      <c r="K218" s="831" t="s">
        <v>2720</v>
      </c>
      <c r="L218" s="28"/>
      <c r="M218" s="835" t="s">
        <v>1</v>
      </c>
      <c r="N218" s="836" t="s">
        <v>38</v>
      </c>
      <c r="O218" s="837">
        <v>0.26</v>
      </c>
      <c r="P218" s="837">
        <f>O218*H218</f>
        <v>0.26</v>
      </c>
      <c r="Q218" s="837">
        <v>6.9999999999999999E-4</v>
      </c>
      <c r="R218" s="837">
        <f>Q218*H218</f>
        <v>6.9999999999999999E-4</v>
      </c>
      <c r="S218" s="837">
        <v>0</v>
      </c>
      <c r="T218" s="838">
        <f>S218*H218</f>
        <v>0</v>
      </c>
      <c r="AR218" s="839" t="s">
        <v>188</v>
      </c>
      <c r="AT218" s="839" t="s">
        <v>160</v>
      </c>
      <c r="AU218" s="839" t="s">
        <v>88</v>
      </c>
      <c r="AY218" s="16" t="s">
        <v>157</v>
      </c>
      <c r="BE218" s="145">
        <f>IF(N218="základní",J218,0)</f>
        <v>0</v>
      </c>
      <c r="BF218" s="145">
        <f>IF(N218="snížená",J218,0)</f>
        <v>0</v>
      </c>
      <c r="BG218" s="145">
        <f>IF(N218="zákl. přenesená",J218,0)</f>
        <v>0</v>
      </c>
      <c r="BH218" s="145">
        <f>IF(N218="sníž. přenesená",J218,0)</f>
        <v>0</v>
      </c>
      <c r="BI218" s="145">
        <f>IF(N218="nulová",J218,0)</f>
        <v>0</v>
      </c>
      <c r="BJ218" s="16" t="s">
        <v>80</v>
      </c>
      <c r="BK218" s="145">
        <f>ROUND(I218*H218,2)</f>
        <v>0</v>
      </c>
      <c r="BL218" s="16" t="s">
        <v>188</v>
      </c>
      <c r="BM218" s="839" t="s">
        <v>8321</v>
      </c>
    </row>
    <row r="219" spans="2:65" s="1" customFormat="1">
      <c r="B219" s="28"/>
      <c r="D219" s="840" t="s">
        <v>214</v>
      </c>
      <c r="F219" s="841" t="s">
        <v>7739</v>
      </c>
      <c r="L219" s="28"/>
      <c r="M219" s="152"/>
      <c r="T219" s="52"/>
      <c r="AT219" s="16" t="s">
        <v>214</v>
      </c>
      <c r="AU219" s="16" t="s">
        <v>88</v>
      </c>
    </row>
    <row r="220" spans="2:65" s="1" customFormat="1" ht="24.25" customHeight="1">
      <c r="B220" s="28"/>
      <c r="C220" s="829" t="s">
        <v>975</v>
      </c>
      <c r="D220" s="829" t="s">
        <v>160</v>
      </c>
      <c r="E220" s="830" t="s">
        <v>7740</v>
      </c>
      <c r="F220" s="831" t="s">
        <v>7741</v>
      </c>
      <c r="G220" s="832" t="s">
        <v>228</v>
      </c>
      <c r="H220" s="833">
        <v>3</v>
      </c>
      <c r="I220" s="923"/>
      <c r="J220" s="834">
        <f>ROUND(I220*H220,2)</f>
        <v>0</v>
      </c>
      <c r="K220" s="831" t="s">
        <v>2720</v>
      </c>
      <c r="L220" s="28"/>
      <c r="M220" s="835" t="s">
        <v>1</v>
      </c>
      <c r="N220" s="836" t="s">
        <v>38</v>
      </c>
      <c r="O220" s="837">
        <v>0.34</v>
      </c>
      <c r="P220" s="837">
        <f>O220*H220</f>
        <v>1.02</v>
      </c>
      <c r="Q220" s="837">
        <v>1.07E-3</v>
      </c>
      <c r="R220" s="837">
        <f>Q220*H220</f>
        <v>3.2100000000000002E-3</v>
      </c>
      <c r="S220" s="837">
        <v>0</v>
      </c>
      <c r="T220" s="838">
        <f>S220*H220</f>
        <v>0</v>
      </c>
      <c r="AR220" s="839" t="s">
        <v>188</v>
      </c>
      <c r="AT220" s="839" t="s">
        <v>160</v>
      </c>
      <c r="AU220" s="839" t="s">
        <v>88</v>
      </c>
      <c r="AY220" s="16" t="s">
        <v>157</v>
      </c>
      <c r="BE220" s="145">
        <f>IF(N220="základní",J220,0)</f>
        <v>0</v>
      </c>
      <c r="BF220" s="145">
        <f>IF(N220="snížená",J220,0)</f>
        <v>0</v>
      </c>
      <c r="BG220" s="145">
        <f>IF(N220="zákl. přenesená",J220,0)</f>
        <v>0</v>
      </c>
      <c r="BH220" s="145">
        <f>IF(N220="sníž. přenesená",J220,0)</f>
        <v>0</v>
      </c>
      <c r="BI220" s="145">
        <f>IF(N220="nulová",J220,0)</f>
        <v>0</v>
      </c>
      <c r="BJ220" s="16" t="s">
        <v>80</v>
      </c>
      <c r="BK220" s="145">
        <f>ROUND(I220*H220,2)</f>
        <v>0</v>
      </c>
      <c r="BL220" s="16" t="s">
        <v>188</v>
      </c>
      <c r="BM220" s="839" t="s">
        <v>8322</v>
      </c>
    </row>
    <row r="221" spans="2:65" s="1" customFormat="1">
      <c r="B221" s="28"/>
      <c r="D221" s="840" t="s">
        <v>214</v>
      </c>
      <c r="F221" s="841" t="s">
        <v>7743</v>
      </c>
      <c r="L221" s="28"/>
      <c r="M221" s="152"/>
      <c r="T221" s="52"/>
      <c r="AT221" s="16" t="s">
        <v>214</v>
      </c>
      <c r="AU221" s="16" t="s">
        <v>88</v>
      </c>
    </row>
    <row r="222" spans="2:65" s="1" customFormat="1" ht="33" customHeight="1">
      <c r="B222" s="28"/>
      <c r="C222" s="829" t="s">
        <v>980</v>
      </c>
      <c r="D222" s="829" t="s">
        <v>160</v>
      </c>
      <c r="E222" s="830" t="s">
        <v>7764</v>
      </c>
      <c r="F222" s="831" t="s">
        <v>7765</v>
      </c>
      <c r="G222" s="832" t="s">
        <v>163</v>
      </c>
      <c r="H222" s="833">
        <v>2</v>
      </c>
      <c r="I222" s="923"/>
      <c r="J222" s="834">
        <f>ROUND(I222*H222,2)</f>
        <v>0</v>
      </c>
      <c r="K222" s="831" t="s">
        <v>2720</v>
      </c>
      <c r="L222" s="28"/>
      <c r="M222" s="835" t="s">
        <v>1</v>
      </c>
      <c r="N222" s="836" t="s">
        <v>38</v>
      </c>
      <c r="O222" s="837">
        <v>1.03</v>
      </c>
      <c r="P222" s="837">
        <f>O222*H222</f>
        <v>2.06</v>
      </c>
      <c r="Q222" s="837">
        <v>2.92E-2</v>
      </c>
      <c r="R222" s="837">
        <f>Q222*H222</f>
        <v>5.8400000000000001E-2</v>
      </c>
      <c r="S222" s="837">
        <v>0</v>
      </c>
      <c r="T222" s="838">
        <f>S222*H222</f>
        <v>0</v>
      </c>
      <c r="AR222" s="839" t="s">
        <v>188</v>
      </c>
      <c r="AT222" s="839" t="s">
        <v>160</v>
      </c>
      <c r="AU222" s="839" t="s">
        <v>88</v>
      </c>
      <c r="AY222" s="16" t="s">
        <v>157</v>
      </c>
      <c r="BE222" s="145">
        <f>IF(N222="základní",J222,0)</f>
        <v>0</v>
      </c>
      <c r="BF222" s="145">
        <f>IF(N222="snížená",J222,0)</f>
        <v>0</v>
      </c>
      <c r="BG222" s="145">
        <f>IF(N222="zákl. přenesená",J222,0)</f>
        <v>0</v>
      </c>
      <c r="BH222" s="145">
        <f>IF(N222="sníž. přenesená",J222,0)</f>
        <v>0</v>
      </c>
      <c r="BI222" s="145">
        <f>IF(N222="nulová",J222,0)</f>
        <v>0</v>
      </c>
      <c r="BJ222" s="16" t="s">
        <v>80</v>
      </c>
      <c r="BK222" s="145">
        <f>ROUND(I222*H222,2)</f>
        <v>0</v>
      </c>
      <c r="BL222" s="16" t="s">
        <v>188</v>
      </c>
      <c r="BM222" s="839" t="s">
        <v>8323</v>
      </c>
    </row>
    <row r="223" spans="2:65" s="1" customFormat="1">
      <c r="B223" s="28"/>
      <c r="D223" s="840" t="s">
        <v>214</v>
      </c>
      <c r="F223" s="841" t="s">
        <v>7767</v>
      </c>
      <c r="L223" s="28"/>
      <c r="M223" s="152"/>
      <c r="T223" s="52"/>
      <c r="AT223" s="16" t="s">
        <v>214</v>
      </c>
      <c r="AU223" s="16" t="s">
        <v>88</v>
      </c>
    </row>
    <row r="224" spans="2:65" s="1" customFormat="1" ht="37.9" customHeight="1">
      <c r="B224" s="28"/>
      <c r="C224" s="829" t="s">
        <v>986</v>
      </c>
      <c r="D224" s="829" t="s">
        <v>160</v>
      </c>
      <c r="E224" s="830" t="s">
        <v>7788</v>
      </c>
      <c r="F224" s="831" t="s">
        <v>7789</v>
      </c>
      <c r="G224" s="832" t="s">
        <v>411</v>
      </c>
      <c r="H224" s="833">
        <v>334</v>
      </c>
      <c r="I224" s="923"/>
      <c r="J224" s="834">
        <f>ROUND(I224*H224,2)</f>
        <v>0</v>
      </c>
      <c r="K224" s="831" t="s">
        <v>2720</v>
      </c>
      <c r="L224" s="28"/>
      <c r="M224" s="835" t="s">
        <v>1</v>
      </c>
      <c r="N224" s="836" t="s">
        <v>38</v>
      </c>
      <c r="O224" s="837">
        <v>6.7000000000000004E-2</v>
      </c>
      <c r="P224" s="837">
        <f>O224*H224</f>
        <v>22.378</v>
      </c>
      <c r="Q224" s="837">
        <v>1.9000000000000001E-4</v>
      </c>
      <c r="R224" s="837">
        <f>Q224*H224</f>
        <v>6.3460000000000003E-2</v>
      </c>
      <c r="S224" s="837">
        <v>0</v>
      </c>
      <c r="T224" s="838">
        <f>S224*H224</f>
        <v>0</v>
      </c>
      <c r="AR224" s="839" t="s">
        <v>188</v>
      </c>
      <c r="AT224" s="839" t="s">
        <v>160</v>
      </c>
      <c r="AU224" s="839" t="s">
        <v>88</v>
      </c>
      <c r="AY224" s="16" t="s">
        <v>157</v>
      </c>
      <c r="BE224" s="145">
        <f>IF(N224="základní",J224,0)</f>
        <v>0</v>
      </c>
      <c r="BF224" s="145">
        <f>IF(N224="snížená",J224,0)</f>
        <v>0</v>
      </c>
      <c r="BG224" s="145">
        <f>IF(N224="zákl. přenesená",J224,0)</f>
        <v>0</v>
      </c>
      <c r="BH224" s="145">
        <f>IF(N224="sníž. přenesená",J224,0)</f>
        <v>0</v>
      </c>
      <c r="BI224" s="145">
        <f>IF(N224="nulová",J224,0)</f>
        <v>0</v>
      </c>
      <c r="BJ224" s="16" t="s">
        <v>80</v>
      </c>
      <c r="BK224" s="145">
        <f>ROUND(I224*H224,2)</f>
        <v>0</v>
      </c>
      <c r="BL224" s="16" t="s">
        <v>188</v>
      </c>
      <c r="BM224" s="839" t="s">
        <v>8324</v>
      </c>
    </row>
    <row r="225" spans="2:65" s="1" customFormat="1">
      <c r="B225" s="28"/>
      <c r="D225" s="840" t="s">
        <v>214</v>
      </c>
      <c r="F225" s="841" t="s">
        <v>7791</v>
      </c>
      <c r="L225" s="28"/>
      <c r="M225" s="152"/>
      <c r="T225" s="52"/>
      <c r="AT225" s="16" t="s">
        <v>214</v>
      </c>
      <c r="AU225" s="16" t="s">
        <v>88</v>
      </c>
    </row>
    <row r="226" spans="2:65" s="1" customFormat="1" ht="33" customHeight="1">
      <c r="B226" s="28"/>
      <c r="C226" s="829" t="s">
        <v>989</v>
      </c>
      <c r="D226" s="829" t="s">
        <v>160</v>
      </c>
      <c r="E226" s="830" t="s">
        <v>7784</v>
      </c>
      <c r="F226" s="831" t="s">
        <v>7785</v>
      </c>
      <c r="G226" s="832" t="s">
        <v>411</v>
      </c>
      <c r="H226" s="833">
        <v>334</v>
      </c>
      <c r="I226" s="923"/>
      <c r="J226" s="834">
        <f>ROUND(I226*H226,2)</f>
        <v>0</v>
      </c>
      <c r="K226" s="831" t="s">
        <v>2720</v>
      </c>
      <c r="L226" s="28"/>
      <c r="M226" s="835" t="s">
        <v>1</v>
      </c>
      <c r="N226" s="836" t="s">
        <v>38</v>
      </c>
      <c r="O226" s="837">
        <v>8.2000000000000003E-2</v>
      </c>
      <c r="P226" s="837">
        <f>O226*H226</f>
        <v>27.388000000000002</v>
      </c>
      <c r="Q226" s="837">
        <v>1.0000000000000001E-5</v>
      </c>
      <c r="R226" s="837">
        <f>Q226*H226</f>
        <v>3.3400000000000001E-3</v>
      </c>
      <c r="S226" s="837">
        <v>0</v>
      </c>
      <c r="T226" s="838">
        <f>S226*H226</f>
        <v>0</v>
      </c>
      <c r="AR226" s="839" t="s">
        <v>188</v>
      </c>
      <c r="AT226" s="839" t="s">
        <v>160</v>
      </c>
      <c r="AU226" s="839" t="s">
        <v>88</v>
      </c>
      <c r="AY226" s="16" t="s">
        <v>157</v>
      </c>
      <c r="BE226" s="145">
        <f>IF(N226="základní",J226,0)</f>
        <v>0</v>
      </c>
      <c r="BF226" s="145">
        <f>IF(N226="snížená",J226,0)</f>
        <v>0</v>
      </c>
      <c r="BG226" s="145">
        <f>IF(N226="zákl. přenesená",J226,0)</f>
        <v>0</v>
      </c>
      <c r="BH226" s="145">
        <f>IF(N226="sníž. přenesená",J226,0)</f>
        <v>0</v>
      </c>
      <c r="BI226" s="145">
        <f>IF(N226="nulová",J226,0)</f>
        <v>0</v>
      </c>
      <c r="BJ226" s="16" t="s">
        <v>80</v>
      </c>
      <c r="BK226" s="145">
        <f>ROUND(I226*H226,2)</f>
        <v>0</v>
      </c>
      <c r="BL226" s="16" t="s">
        <v>188</v>
      </c>
      <c r="BM226" s="839" t="s">
        <v>8325</v>
      </c>
    </row>
    <row r="227" spans="2:65" s="1" customFormat="1">
      <c r="B227" s="28"/>
      <c r="D227" s="840" t="s">
        <v>214</v>
      </c>
      <c r="F227" s="841" t="s">
        <v>7787</v>
      </c>
      <c r="L227" s="28"/>
      <c r="M227" s="152"/>
      <c r="T227" s="52"/>
      <c r="AT227" s="16" t="s">
        <v>214</v>
      </c>
      <c r="AU227" s="16" t="s">
        <v>88</v>
      </c>
    </row>
    <row r="228" spans="2:65" s="1" customFormat="1" ht="16.5" customHeight="1">
      <c r="B228" s="28"/>
      <c r="C228" s="829" t="s">
        <v>992</v>
      </c>
      <c r="D228" s="829" t="s">
        <v>160</v>
      </c>
      <c r="E228" s="830" t="s">
        <v>7796</v>
      </c>
      <c r="F228" s="831" t="s">
        <v>7797</v>
      </c>
      <c r="G228" s="832" t="s">
        <v>211</v>
      </c>
      <c r="H228" s="833">
        <v>24</v>
      </c>
      <c r="I228" s="923"/>
      <c r="J228" s="834">
        <f t="shared" ref="J228:J233" si="10">ROUND(I228*H228,2)</f>
        <v>0</v>
      </c>
      <c r="K228" s="831" t="s">
        <v>1</v>
      </c>
      <c r="L228" s="28"/>
      <c r="M228" s="835" t="s">
        <v>1</v>
      </c>
      <c r="N228" s="836" t="s">
        <v>38</v>
      </c>
      <c r="O228" s="837">
        <v>0</v>
      </c>
      <c r="P228" s="837">
        <f t="shared" ref="P228:P233" si="11">O228*H228</f>
        <v>0</v>
      </c>
      <c r="Q228" s="837">
        <v>0</v>
      </c>
      <c r="R228" s="837">
        <f t="shared" ref="R228:R233" si="12">Q228*H228</f>
        <v>0</v>
      </c>
      <c r="S228" s="837">
        <v>0</v>
      </c>
      <c r="T228" s="838">
        <f t="shared" ref="T228:T233" si="13">S228*H228</f>
        <v>0</v>
      </c>
      <c r="AR228" s="839" t="s">
        <v>188</v>
      </c>
      <c r="AT228" s="839" t="s">
        <v>160</v>
      </c>
      <c r="AU228" s="839" t="s">
        <v>88</v>
      </c>
      <c r="AY228" s="16" t="s">
        <v>157</v>
      </c>
      <c r="BE228" s="145">
        <f t="shared" ref="BE228:BE233" si="14">IF(N228="základní",J228,0)</f>
        <v>0</v>
      </c>
      <c r="BF228" s="145">
        <f t="shared" ref="BF228:BF233" si="15">IF(N228="snížená",J228,0)</f>
        <v>0</v>
      </c>
      <c r="BG228" s="145">
        <f t="shared" ref="BG228:BG233" si="16">IF(N228="zákl. přenesená",J228,0)</f>
        <v>0</v>
      </c>
      <c r="BH228" s="145">
        <f t="shared" ref="BH228:BH233" si="17">IF(N228="sníž. přenesená",J228,0)</f>
        <v>0</v>
      </c>
      <c r="BI228" s="145">
        <f t="shared" ref="BI228:BI233" si="18">IF(N228="nulová",J228,0)</f>
        <v>0</v>
      </c>
      <c r="BJ228" s="16" t="s">
        <v>80</v>
      </c>
      <c r="BK228" s="145">
        <f t="shared" ref="BK228:BK233" si="19">ROUND(I228*H228,2)</f>
        <v>0</v>
      </c>
      <c r="BL228" s="16" t="s">
        <v>188</v>
      </c>
      <c r="BM228" s="839" t="s">
        <v>8326</v>
      </c>
    </row>
    <row r="229" spans="2:65" s="1" customFormat="1" ht="24.25" customHeight="1">
      <c r="B229" s="28"/>
      <c r="C229" s="829" t="s">
        <v>1002</v>
      </c>
      <c r="D229" s="829" t="s">
        <v>160</v>
      </c>
      <c r="E229" s="830" t="s">
        <v>7799</v>
      </c>
      <c r="F229" s="831" t="s">
        <v>7800</v>
      </c>
      <c r="G229" s="832" t="s">
        <v>7355</v>
      </c>
      <c r="H229" s="833">
        <v>1</v>
      </c>
      <c r="I229" s="923"/>
      <c r="J229" s="834">
        <f t="shared" si="10"/>
        <v>0</v>
      </c>
      <c r="K229" s="831" t="s">
        <v>1</v>
      </c>
      <c r="L229" s="28"/>
      <c r="M229" s="835" t="s">
        <v>1</v>
      </c>
      <c r="N229" s="836" t="s">
        <v>38</v>
      </c>
      <c r="O229" s="837">
        <v>0</v>
      </c>
      <c r="P229" s="837">
        <f t="shared" si="11"/>
        <v>0</v>
      </c>
      <c r="Q229" s="837">
        <v>0</v>
      </c>
      <c r="R229" s="837">
        <f t="shared" si="12"/>
        <v>0</v>
      </c>
      <c r="S229" s="837">
        <v>0</v>
      </c>
      <c r="T229" s="838">
        <f t="shared" si="13"/>
        <v>0</v>
      </c>
      <c r="AR229" s="839" t="s">
        <v>188</v>
      </c>
      <c r="AT229" s="839" t="s">
        <v>160</v>
      </c>
      <c r="AU229" s="839" t="s">
        <v>88</v>
      </c>
      <c r="AY229" s="16" t="s">
        <v>157</v>
      </c>
      <c r="BE229" s="145">
        <f t="shared" si="14"/>
        <v>0</v>
      </c>
      <c r="BF229" s="145">
        <f t="shared" si="15"/>
        <v>0</v>
      </c>
      <c r="BG229" s="145">
        <f t="shared" si="16"/>
        <v>0</v>
      </c>
      <c r="BH229" s="145">
        <f t="shared" si="17"/>
        <v>0</v>
      </c>
      <c r="BI229" s="145">
        <f t="shared" si="18"/>
        <v>0</v>
      </c>
      <c r="BJ229" s="16" t="s">
        <v>80</v>
      </c>
      <c r="BK229" s="145">
        <f t="shared" si="19"/>
        <v>0</v>
      </c>
      <c r="BL229" s="16" t="s">
        <v>188</v>
      </c>
      <c r="BM229" s="839" t="s">
        <v>8327</v>
      </c>
    </row>
    <row r="230" spans="2:65" s="1" customFormat="1" ht="24.25" customHeight="1">
      <c r="B230" s="28"/>
      <c r="C230" s="829" t="s">
        <v>1005</v>
      </c>
      <c r="D230" s="829" t="s">
        <v>160</v>
      </c>
      <c r="E230" s="830" t="s">
        <v>7802</v>
      </c>
      <c r="F230" s="831" t="s">
        <v>7540</v>
      </c>
      <c r="G230" s="832" t="s">
        <v>1680</v>
      </c>
      <c r="H230" s="833">
        <v>55</v>
      </c>
      <c r="I230" s="923"/>
      <c r="J230" s="834">
        <f t="shared" si="10"/>
        <v>0</v>
      </c>
      <c r="K230" s="831" t="s">
        <v>1</v>
      </c>
      <c r="L230" s="28"/>
      <c r="M230" s="835" t="s">
        <v>1</v>
      </c>
      <c r="N230" s="836" t="s">
        <v>38</v>
      </c>
      <c r="O230" s="837">
        <v>0</v>
      </c>
      <c r="P230" s="837">
        <f t="shared" si="11"/>
        <v>0</v>
      </c>
      <c r="Q230" s="837">
        <v>0</v>
      </c>
      <c r="R230" s="837">
        <f t="shared" si="12"/>
        <v>0</v>
      </c>
      <c r="S230" s="837">
        <v>0</v>
      </c>
      <c r="T230" s="838">
        <f t="shared" si="13"/>
        <v>0</v>
      </c>
      <c r="AR230" s="839" t="s">
        <v>188</v>
      </c>
      <c r="AT230" s="839" t="s">
        <v>160</v>
      </c>
      <c r="AU230" s="839" t="s">
        <v>88</v>
      </c>
      <c r="AY230" s="16" t="s">
        <v>157</v>
      </c>
      <c r="BE230" s="145">
        <f t="shared" si="14"/>
        <v>0</v>
      </c>
      <c r="BF230" s="145">
        <f t="shared" si="15"/>
        <v>0</v>
      </c>
      <c r="BG230" s="145">
        <f t="shared" si="16"/>
        <v>0</v>
      </c>
      <c r="BH230" s="145">
        <f t="shared" si="17"/>
        <v>0</v>
      </c>
      <c r="BI230" s="145">
        <f t="shared" si="18"/>
        <v>0</v>
      </c>
      <c r="BJ230" s="16" t="s">
        <v>80</v>
      </c>
      <c r="BK230" s="145">
        <f t="shared" si="19"/>
        <v>0</v>
      </c>
      <c r="BL230" s="16" t="s">
        <v>188</v>
      </c>
      <c r="BM230" s="839" t="s">
        <v>8328</v>
      </c>
    </row>
    <row r="231" spans="2:65" s="1" customFormat="1" ht="49.15" customHeight="1">
      <c r="B231" s="28"/>
      <c r="C231" s="829" t="s">
        <v>1008</v>
      </c>
      <c r="D231" s="829" t="s">
        <v>160</v>
      </c>
      <c r="E231" s="830" t="s">
        <v>7804</v>
      </c>
      <c r="F231" s="831" t="s">
        <v>7805</v>
      </c>
      <c r="G231" s="832" t="s">
        <v>7355</v>
      </c>
      <c r="H231" s="833">
        <v>1</v>
      </c>
      <c r="I231" s="923"/>
      <c r="J231" s="834">
        <f t="shared" si="10"/>
        <v>0</v>
      </c>
      <c r="K231" s="831" t="s">
        <v>1</v>
      </c>
      <c r="L231" s="28"/>
      <c r="M231" s="835" t="s">
        <v>1</v>
      </c>
      <c r="N231" s="836" t="s">
        <v>38</v>
      </c>
      <c r="O231" s="837">
        <v>0</v>
      </c>
      <c r="P231" s="837">
        <f t="shared" si="11"/>
        <v>0</v>
      </c>
      <c r="Q231" s="837">
        <v>0</v>
      </c>
      <c r="R231" s="837">
        <f t="shared" si="12"/>
        <v>0</v>
      </c>
      <c r="S231" s="837">
        <v>0</v>
      </c>
      <c r="T231" s="838">
        <f t="shared" si="13"/>
        <v>0</v>
      </c>
      <c r="AR231" s="839" t="s">
        <v>188</v>
      </c>
      <c r="AT231" s="839" t="s">
        <v>160</v>
      </c>
      <c r="AU231" s="839" t="s">
        <v>88</v>
      </c>
      <c r="AY231" s="16" t="s">
        <v>157</v>
      </c>
      <c r="BE231" s="145">
        <f t="shared" si="14"/>
        <v>0</v>
      </c>
      <c r="BF231" s="145">
        <f t="shared" si="15"/>
        <v>0</v>
      </c>
      <c r="BG231" s="145">
        <f t="shared" si="16"/>
        <v>0</v>
      </c>
      <c r="BH231" s="145">
        <f t="shared" si="17"/>
        <v>0</v>
      </c>
      <c r="BI231" s="145">
        <f t="shared" si="18"/>
        <v>0</v>
      </c>
      <c r="BJ231" s="16" t="s">
        <v>80</v>
      </c>
      <c r="BK231" s="145">
        <f t="shared" si="19"/>
        <v>0</v>
      </c>
      <c r="BL231" s="16" t="s">
        <v>188</v>
      </c>
      <c r="BM231" s="839" t="s">
        <v>8329</v>
      </c>
    </row>
    <row r="232" spans="2:65" s="1" customFormat="1" ht="24.25" customHeight="1">
      <c r="B232" s="28"/>
      <c r="C232" s="829" t="s">
        <v>1016</v>
      </c>
      <c r="D232" s="829" t="s">
        <v>160</v>
      </c>
      <c r="E232" s="830" t="s">
        <v>7807</v>
      </c>
      <c r="F232" s="831" t="s">
        <v>7808</v>
      </c>
      <c r="G232" s="832" t="s">
        <v>7355</v>
      </c>
      <c r="H232" s="833">
        <v>1</v>
      </c>
      <c r="I232" s="923"/>
      <c r="J232" s="834">
        <f t="shared" si="10"/>
        <v>0</v>
      </c>
      <c r="K232" s="831" t="s">
        <v>1</v>
      </c>
      <c r="L232" s="28"/>
      <c r="M232" s="835" t="s">
        <v>1</v>
      </c>
      <c r="N232" s="836" t="s">
        <v>38</v>
      </c>
      <c r="O232" s="837">
        <v>0</v>
      </c>
      <c r="P232" s="837">
        <f t="shared" si="11"/>
        <v>0</v>
      </c>
      <c r="Q232" s="837">
        <v>0</v>
      </c>
      <c r="R232" s="837">
        <f t="shared" si="12"/>
        <v>0</v>
      </c>
      <c r="S232" s="837">
        <v>0</v>
      </c>
      <c r="T232" s="838">
        <f t="shared" si="13"/>
        <v>0</v>
      </c>
      <c r="AR232" s="839" t="s">
        <v>188</v>
      </c>
      <c r="AT232" s="839" t="s">
        <v>160</v>
      </c>
      <c r="AU232" s="839" t="s">
        <v>88</v>
      </c>
      <c r="AY232" s="16" t="s">
        <v>157</v>
      </c>
      <c r="BE232" s="145">
        <f t="shared" si="14"/>
        <v>0</v>
      </c>
      <c r="BF232" s="145">
        <f t="shared" si="15"/>
        <v>0</v>
      </c>
      <c r="BG232" s="145">
        <f t="shared" si="16"/>
        <v>0</v>
      </c>
      <c r="BH232" s="145">
        <f t="shared" si="17"/>
        <v>0</v>
      </c>
      <c r="BI232" s="145">
        <f t="shared" si="18"/>
        <v>0</v>
      </c>
      <c r="BJ232" s="16" t="s">
        <v>80</v>
      </c>
      <c r="BK232" s="145">
        <f t="shared" si="19"/>
        <v>0</v>
      </c>
      <c r="BL232" s="16" t="s">
        <v>188</v>
      </c>
      <c r="BM232" s="839" t="s">
        <v>8330</v>
      </c>
    </row>
    <row r="233" spans="2:65" s="1" customFormat="1" ht="33" customHeight="1">
      <c r="B233" s="28"/>
      <c r="C233" s="829" t="s">
        <v>1022</v>
      </c>
      <c r="D233" s="829" t="s">
        <v>160</v>
      </c>
      <c r="E233" s="830" t="s">
        <v>7810</v>
      </c>
      <c r="F233" s="831" t="s">
        <v>7811</v>
      </c>
      <c r="G233" s="832" t="s">
        <v>228</v>
      </c>
      <c r="H233" s="833">
        <v>6</v>
      </c>
      <c r="I233" s="923"/>
      <c r="J233" s="834">
        <f t="shared" si="10"/>
        <v>0</v>
      </c>
      <c r="K233" s="831" t="s">
        <v>1</v>
      </c>
      <c r="L233" s="28"/>
      <c r="M233" s="835" t="s">
        <v>1</v>
      </c>
      <c r="N233" s="836" t="s">
        <v>38</v>
      </c>
      <c r="O233" s="837">
        <v>0</v>
      </c>
      <c r="P233" s="837">
        <f t="shared" si="11"/>
        <v>0</v>
      </c>
      <c r="Q233" s="837">
        <v>0</v>
      </c>
      <c r="R233" s="837">
        <f t="shared" si="12"/>
        <v>0</v>
      </c>
      <c r="S233" s="837">
        <v>0</v>
      </c>
      <c r="T233" s="838">
        <f t="shared" si="13"/>
        <v>0</v>
      </c>
      <c r="AR233" s="839" t="s">
        <v>188</v>
      </c>
      <c r="AT233" s="839" t="s">
        <v>160</v>
      </c>
      <c r="AU233" s="839" t="s">
        <v>88</v>
      </c>
      <c r="AY233" s="16" t="s">
        <v>157</v>
      </c>
      <c r="BE233" s="145">
        <f t="shared" si="14"/>
        <v>0</v>
      </c>
      <c r="BF233" s="145">
        <f t="shared" si="15"/>
        <v>0</v>
      </c>
      <c r="BG233" s="145">
        <f t="shared" si="16"/>
        <v>0</v>
      </c>
      <c r="BH233" s="145">
        <f t="shared" si="17"/>
        <v>0</v>
      </c>
      <c r="BI233" s="145">
        <f t="shared" si="18"/>
        <v>0</v>
      </c>
      <c r="BJ233" s="16" t="s">
        <v>80</v>
      </c>
      <c r="BK233" s="145">
        <f t="shared" si="19"/>
        <v>0</v>
      </c>
      <c r="BL233" s="16" t="s">
        <v>188</v>
      </c>
      <c r="BM233" s="839" t="s">
        <v>8331</v>
      </c>
    </row>
    <row r="234" spans="2:65" s="842" customFormat="1">
      <c r="B234" s="843"/>
      <c r="D234" s="844" t="s">
        <v>259</v>
      </c>
      <c r="E234" s="845" t="s">
        <v>1</v>
      </c>
      <c r="F234" s="846" t="s">
        <v>8332</v>
      </c>
      <c r="H234" s="847">
        <v>3</v>
      </c>
      <c r="L234" s="843"/>
      <c r="M234" s="848"/>
      <c r="T234" s="849"/>
      <c r="AT234" s="845" t="s">
        <v>259</v>
      </c>
      <c r="AU234" s="845" t="s">
        <v>88</v>
      </c>
      <c r="AV234" s="842" t="s">
        <v>88</v>
      </c>
      <c r="AW234" s="842" t="s">
        <v>27</v>
      </c>
      <c r="AX234" s="842" t="s">
        <v>72</v>
      </c>
      <c r="AY234" s="845" t="s">
        <v>157</v>
      </c>
    </row>
    <row r="235" spans="2:65" s="842" customFormat="1">
      <c r="B235" s="843"/>
      <c r="D235" s="844" t="s">
        <v>259</v>
      </c>
      <c r="E235" s="845" t="s">
        <v>1</v>
      </c>
      <c r="F235" s="846" t="s">
        <v>8333</v>
      </c>
      <c r="H235" s="847">
        <v>3</v>
      </c>
      <c r="L235" s="843"/>
      <c r="M235" s="848"/>
      <c r="T235" s="849"/>
      <c r="AT235" s="845" t="s">
        <v>259</v>
      </c>
      <c r="AU235" s="845" t="s">
        <v>88</v>
      </c>
      <c r="AV235" s="842" t="s">
        <v>88</v>
      </c>
      <c r="AW235" s="842" t="s">
        <v>27</v>
      </c>
      <c r="AX235" s="842" t="s">
        <v>72</v>
      </c>
      <c r="AY235" s="845" t="s">
        <v>157</v>
      </c>
    </row>
    <row r="236" spans="2:65" s="850" customFormat="1">
      <c r="B236" s="851"/>
      <c r="D236" s="844" t="s">
        <v>259</v>
      </c>
      <c r="E236" s="852" t="s">
        <v>1</v>
      </c>
      <c r="F236" s="853" t="s">
        <v>265</v>
      </c>
      <c r="H236" s="854">
        <v>6</v>
      </c>
      <c r="L236" s="851"/>
      <c r="M236" s="855"/>
      <c r="T236" s="856"/>
      <c r="AT236" s="852" t="s">
        <v>259</v>
      </c>
      <c r="AU236" s="852" t="s">
        <v>88</v>
      </c>
      <c r="AV236" s="850" t="s">
        <v>164</v>
      </c>
      <c r="AW236" s="850" t="s">
        <v>27</v>
      </c>
      <c r="AX236" s="850" t="s">
        <v>80</v>
      </c>
      <c r="AY236" s="852" t="s">
        <v>157</v>
      </c>
    </row>
    <row r="237" spans="2:65" s="1" customFormat="1" ht="49.15" customHeight="1">
      <c r="B237" s="28"/>
      <c r="C237" s="829" t="s">
        <v>1025</v>
      </c>
      <c r="D237" s="829" t="s">
        <v>160</v>
      </c>
      <c r="E237" s="830" t="s">
        <v>7825</v>
      </c>
      <c r="F237" s="831" t="s">
        <v>7826</v>
      </c>
      <c r="G237" s="832" t="s">
        <v>276</v>
      </c>
      <c r="H237" s="833">
        <v>0.86099999999999999</v>
      </c>
      <c r="I237" s="923"/>
      <c r="J237" s="834">
        <f>ROUND(I237*H237,2)</f>
        <v>0</v>
      </c>
      <c r="K237" s="831" t="s">
        <v>2720</v>
      </c>
      <c r="L237" s="28"/>
      <c r="M237" s="835" t="s">
        <v>1</v>
      </c>
      <c r="N237" s="836" t="s">
        <v>38</v>
      </c>
      <c r="O237" s="837">
        <v>0.92300000000000004</v>
      </c>
      <c r="P237" s="837">
        <f>O237*H237</f>
        <v>0.79470300000000005</v>
      </c>
      <c r="Q237" s="837">
        <v>0</v>
      </c>
      <c r="R237" s="837">
        <f>Q237*H237</f>
        <v>0</v>
      </c>
      <c r="S237" s="837">
        <v>0</v>
      </c>
      <c r="T237" s="838">
        <f>S237*H237</f>
        <v>0</v>
      </c>
      <c r="AR237" s="839" t="s">
        <v>188</v>
      </c>
      <c r="AT237" s="839" t="s">
        <v>160</v>
      </c>
      <c r="AU237" s="839" t="s">
        <v>88</v>
      </c>
      <c r="AY237" s="16" t="s">
        <v>157</v>
      </c>
      <c r="BE237" s="145">
        <f>IF(N237="základní",J237,0)</f>
        <v>0</v>
      </c>
      <c r="BF237" s="145">
        <f>IF(N237="snížená",J237,0)</f>
        <v>0</v>
      </c>
      <c r="BG237" s="145">
        <f>IF(N237="zákl. přenesená",J237,0)</f>
        <v>0</v>
      </c>
      <c r="BH237" s="145">
        <f>IF(N237="sníž. přenesená",J237,0)</f>
        <v>0</v>
      </c>
      <c r="BI237" s="145">
        <f>IF(N237="nulová",J237,0)</f>
        <v>0</v>
      </c>
      <c r="BJ237" s="16" t="s">
        <v>80</v>
      </c>
      <c r="BK237" s="145">
        <f>ROUND(I237*H237,2)</f>
        <v>0</v>
      </c>
      <c r="BL237" s="16" t="s">
        <v>188</v>
      </c>
      <c r="BM237" s="839" t="s">
        <v>8334</v>
      </c>
    </row>
    <row r="238" spans="2:65" s="1" customFormat="1">
      <c r="B238" s="28"/>
      <c r="D238" s="840" t="s">
        <v>214</v>
      </c>
      <c r="F238" s="841" t="s">
        <v>7828</v>
      </c>
      <c r="L238" s="28"/>
      <c r="M238" s="152"/>
      <c r="T238" s="52"/>
      <c r="AT238" s="16" t="s">
        <v>214</v>
      </c>
      <c r="AU238" s="16" t="s">
        <v>88</v>
      </c>
    </row>
    <row r="239" spans="2:65" s="817" customFormat="1" ht="22.9" customHeight="1">
      <c r="B239" s="818"/>
      <c r="D239" s="819" t="s">
        <v>71</v>
      </c>
      <c r="E239" s="827" t="s">
        <v>3169</v>
      </c>
      <c r="F239" s="827" t="s">
        <v>3170</v>
      </c>
      <c r="J239" s="828">
        <f>BK239</f>
        <v>0</v>
      </c>
      <c r="L239" s="818"/>
      <c r="M239" s="822"/>
      <c r="P239" s="823">
        <f>SUM(P240:P304)</f>
        <v>63.794990000000006</v>
      </c>
      <c r="R239" s="823">
        <f>SUM(R240:R304)</f>
        <v>0.35732000000000003</v>
      </c>
      <c r="T239" s="824">
        <f>SUM(T240:T304)</f>
        <v>0.24471999999999999</v>
      </c>
      <c r="AR239" s="819" t="s">
        <v>88</v>
      </c>
      <c r="AT239" s="825" t="s">
        <v>71</v>
      </c>
      <c r="AU239" s="825" t="s">
        <v>80</v>
      </c>
      <c r="AY239" s="819" t="s">
        <v>157</v>
      </c>
      <c r="BK239" s="826">
        <f>SUM(BK240:BK304)</f>
        <v>0</v>
      </c>
    </row>
    <row r="240" spans="2:65" s="1" customFormat="1" ht="16.5" customHeight="1">
      <c r="B240" s="28"/>
      <c r="C240" s="829" t="s">
        <v>1032</v>
      </c>
      <c r="D240" s="829" t="s">
        <v>160</v>
      </c>
      <c r="E240" s="830" t="s">
        <v>3171</v>
      </c>
      <c r="F240" s="831" t="s">
        <v>3172</v>
      </c>
      <c r="G240" s="832" t="s">
        <v>163</v>
      </c>
      <c r="H240" s="833">
        <v>4</v>
      </c>
      <c r="I240" s="923"/>
      <c r="J240" s="834">
        <f>ROUND(I240*H240,2)</f>
        <v>0</v>
      </c>
      <c r="K240" s="831" t="s">
        <v>2720</v>
      </c>
      <c r="L240" s="28"/>
      <c r="M240" s="835" t="s">
        <v>1</v>
      </c>
      <c r="N240" s="836" t="s">
        <v>38</v>
      </c>
      <c r="O240" s="837">
        <v>0.46500000000000002</v>
      </c>
      <c r="P240" s="837">
        <f>O240*H240</f>
        <v>1.86</v>
      </c>
      <c r="Q240" s="837">
        <v>0</v>
      </c>
      <c r="R240" s="837">
        <f>Q240*H240</f>
        <v>0</v>
      </c>
      <c r="S240" s="837">
        <v>3.4200000000000001E-2</v>
      </c>
      <c r="T240" s="838">
        <f>S240*H240</f>
        <v>0.1368</v>
      </c>
      <c r="AR240" s="839" t="s">
        <v>188</v>
      </c>
      <c r="AT240" s="839" t="s">
        <v>160</v>
      </c>
      <c r="AU240" s="839" t="s">
        <v>88</v>
      </c>
      <c r="AY240" s="16" t="s">
        <v>157</v>
      </c>
      <c r="BE240" s="145">
        <f>IF(N240="základní",J240,0)</f>
        <v>0</v>
      </c>
      <c r="BF240" s="145">
        <f>IF(N240="snížená",J240,0)</f>
        <v>0</v>
      </c>
      <c r="BG240" s="145">
        <f>IF(N240="zákl. přenesená",J240,0)</f>
        <v>0</v>
      </c>
      <c r="BH240" s="145">
        <f>IF(N240="sníž. přenesená",J240,0)</f>
        <v>0</v>
      </c>
      <c r="BI240" s="145">
        <f>IF(N240="nulová",J240,0)</f>
        <v>0</v>
      </c>
      <c r="BJ240" s="16" t="s">
        <v>80</v>
      </c>
      <c r="BK240" s="145">
        <f>ROUND(I240*H240,2)</f>
        <v>0</v>
      </c>
      <c r="BL240" s="16" t="s">
        <v>188</v>
      </c>
      <c r="BM240" s="839" t="s">
        <v>8335</v>
      </c>
    </row>
    <row r="241" spans="2:65" s="1" customFormat="1">
      <c r="B241" s="28"/>
      <c r="D241" s="840" t="s">
        <v>214</v>
      </c>
      <c r="F241" s="841" t="s">
        <v>3173</v>
      </c>
      <c r="L241" s="28"/>
      <c r="M241" s="152"/>
      <c r="T241" s="52"/>
      <c r="AT241" s="16" t="s">
        <v>214</v>
      </c>
      <c r="AU241" s="16" t="s">
        <v>88</v>
      </c>
    </row>
    <row r="242" spans="2:65" s="1" customFormat="1" ht="33" customHeight="1">
      <c r="B242" s="28"/>
      <c r="C242" s="829" t="s">
        <v>1037</v>
      </c>
      <c r="D242" s="829" t="s">
        <v>160</v>
      </c>
      <c r="E242" s="830" t="s">
        <v>7859</v>
      </c>
      <c r="F242" s="831" t="s">
        <v>7860</v>
      </c>
      <c r="G242" s="832" t="s">
        <v>163</v>
      </c>
      <c r="H242" s="833">
        <v>6</v>
      </c>
      <c r="I242" s="923"/>
      <c r="J242" s="834">
        <f>ROUND(I242*H242,2)</f>
        <v>0</v>
      </c>
      <c r="K242" s="831" t="s">
        <v>2720</v>
      </c>
      <c r="L242" s="28"/>
      <c r="M242" s="835" t="s">
        <v>1</v>
      </c>
      <c r="N242" s="836" t="s">
        <v>38</v>
      </c>
      <c r="O242" s="837">
        <v>1.1000000000000001</v>
      </c>
      <c r="P242" s="837">
        <f>O242*H242</f>
        <v>6.6000000000000005</v>
      </c>
      <c r="Q242" s="837">
        <v>1.6969999999999999E-2</v>
      </c>
      <c r="R242" s="837">
        <f>Q242*H242</f>
        <v>0.10181999999999999</v>
      </c>
      <c r="S242" s="837">
        <v>0</v>
      </c>
      <c r="T242" s="838">
        <f>S242*H242</f>
        <v>0</v>
      </c>
      <c r="AR242" s="839" t="s">
        <v>188</v>
      </c>
      <c r="AT242" s="839" t="s">
        <v>160</v>
      </c>
      <c r="AU242" s="839" t="s">
        <v>88</v>
      </c>
      <c r="AY242" s="16" t="s">
        <v>157</v>
      </c>
      <c r="BE242" s="145">
        <f>IF(N242="základní",J242,0)</f>
        <v>0</v>
      </c>
      <c r="BF242" s="145">
        <f>IF(N242="snížená",J242,0)</f>
        <v>0</v>
      </c>
      <c r="BG242" s="145">
        <f>IF(N242="zákl. přenesená",J242,0)</f>
        <v>0</v>
      </c>
      <c r="BH242" s="145">
        <f>IF(N242="sníž. přenesená",J242,0)</f>
        <v>0</v>
      </c>
      <c r="BI242" s="145">
        <f>IF(N242="nulová",J242,0)</f>
        <v>0</v>
      </c>
      <c r="BJ242" s="16" t="s">
        <v>80</v>
      </c>
      <c r="BK242" s="145">
        <f>ROUND(I242*H242,2)</f>
        <v>0</v>
      </c>
      <c r="BL242" s="16" t="s">
        <v>188</v>
      </c>
      <c r="BM242" s="839" t="s">
        <v>8336</v>
      </c>
    </row>
    <row r="243" spans="2:65" s="1" customFormat="1">
      <c r="B243" s="28"/>
      <c r="D243" s="840" t="s">
        <v>214</v>
      </c>
      <c r="F243" s="841" t="s">
        <v>7862</v>
      </c>
      <c r="L243" s="28"/>
      <c r="M243" s="152"/>
      <c r="T243" s="52"/>
      <c r="AT243" s="16" t="s">
        <v>214</v>
      </c>
      <c r="AU243" s="16" t="s">
        <v>88</v>
      </c>
    </row>
    <row r="244" spans="2:65" s="1" customFormat="1" ht="24.25" customHeight="1">
      <c r="B244" s="28"/>
      <c r="C244" s="829" t="s">
        <v>1043</v>
      </c>
      <c r="D244" s="829" t="s">
        <v>160</v>
      </c>
      <c r="E244" s="830" t="s">
        <v>7870</v>
      </c>
      <c r="F244" s="831" t="s">
        <v>7871</v>
      </c>
      <c r="G244" s="832" t="s">
        <v>228</v>
      </c>
      <c r="H244" s="833">
        <v>6</v>
      </c>
      <c r="I244" s="923"/>
      <c r="J244" s="834">
        <f>ROUND(I244*H244,2)</f>
        <v>0</v>
      </c>
      <c r="K244" s="831" t="s">
        <v>2720</v>
      </c>
      <c r="L244" s="28"/>
      <c r="M244" s="835" t="s">
        <v>1</v>
      </c>
      <c r="N244" s="836" t="s">
        <v>38</v>
      </c>
      <c r="O244" s="837">
        <v>0.28299999999999997</v>
      </c>
      <c r="P244" s="837">
        <f>O244*H244</f>
        <v>1.698</v>
      </c>
      <c r="Q244" s="837">
        <v>0</v>
      </c>
      <c r="R244" s="837">
        <f>Q244*H244</f>
        <v>0</v>
      </c>
      <c r="S244" s="837">
        <v>0</v>
      </c>
      <c r="T244" s="838">
        <f>S244*H244</f>
        <v>0</v>
      </c>
      <c r="AR244" s="839" t="s">
        <v>188</v>
      </c>
      <c r="AT244" s="839" t="s">
        <v>160</v>
      </c>
      <c r="AU244" s="839" t="s">
        <v>88</v>
      </c>
      <c r="AY244" s="16" t="s">
        <v>157</v>
      </c>
      <c r="BE244" s="145">
        <f>IF(N244="základní",J244,0)</f>
        <v>0</v>
      </c>
      <c r="BF244" s="145">
        <f>IF(N244="snížená",J244,0)</f>
        <v>0</v>
      </c>
      <c r="BG244" s="145">
        <f>IF(N244="zákl. přenesená",J244,0)</f>
        <v>0</v>
      </c>
      <c r="BH244" s="145">
        <f>IF(N244="sníž. přenesená",J244,0)</f>
        <v>0</v>
      </c>
      <c r="BI244" s="145">
        <f>IF(N244="nulová",J244,0)</f>
        <v>0</v>
      </c>
      <c r="BJ244" s="16" t="s">
        <v>80</v>
      </c>
      <c r="BK244" s="145">
        <f>ROUND(I244*H244,2)</f>
        <v>0</v>
      </c>
      <c r="BL244" s="16" t="s">
        <v>188</v>
      </c>
      <c r="BM244" s="839" t="s">
        <v>8337</v>
      </c>
    </row>
    <row r="245" spans="2:65" s="1" customFormat="1">
      <c r="B245" s="28"/>
      <c r="D245" s="840" t="s">
        <v>214</v>
      </c>
      <c r="F245" s="841" t="s">
        <v>7873</v>
      </c>
      <c r="L245" s="28"/>
      <c r="M245" s="152"/>
      <c r="T245" s="52"/>
      <c r="AT245" s="16" t="s">
        <v>214</v>
      </c>
      <c r="AU245" s="16" t="s">
        <v>88</v>
      </c>
    </row>
    <row r="246" spans="2:65" s="1" customFormat="1" ht="16.5" customHeight="1">
      <c r="B246" s="28"/>
      <c r="C246" s="857" t="s">
        <v>1051</v>
      </c>
      <c r="D246" s="857" t="s">
        <v>557</v>
      </c>
      <c r="E246" s="858" t="s">
        <v>7874</v>
      </c>
      <c r="F246" s="859" t="s">
        <v>7875</v>
      </c>
      <c r="G246" s="860" t="s">
        <v>228</v>
      </c>
      <c r="H246" s="861">
        <v>6</v>
      </c>
      <c r="I246" s="924"/>
      <c r="J246" s="862">
        <f>ROUND(I246*H246,2)</f>
        <v>0</v>
      </c>
      <c r="K246" s="859" t="s">
        <v>2720</v>
      </c>
      <c r="L246" s="863"/>
      <c r="M246" s="864" t="s">
        <v>1</v>
      </c>
      <c r="N246" s="865" t="s">
        <v>38</v>
      </c>
      <c r="O246" s="837">
        <v>0</v>
      </c>
      <c r="P246" s="837">
        <f>O246*H246</f>
        <v>0</v>
      </c>
      <c r="Q246" s="837">
        <v>2.2000000000000001E-3</v>
      </c>
      <c r="R246" s="837">
        <f>Q246*H246</f>
        <v>1.32E-2</v>
      </c>
      <c r="S246" s="837">
        <v>0</v>
      </c>
      <c r="T246" s="838">
        <f>S246*H246</f>
        <v>0</v>
      </c>
      <c r="AR246" s="839" t="s">
        <v>735</v>
      </c>
      <c r="AT246" s="839" t="s">
        <v>557</v>
      </c>
      <c r="AU246" s="839" t="s">
        <v>88</v>
      </c>
      <c r="AY246" s="16" t="s">
        <v>157</v>
      </c>
      <c r="BE246" s="145">
        <f>IF(N246="základní",J246,0)</f>
        <v>0</v>
      </c>
      <c r="BF246" s="145">
        <f>IF(N246="snížená",J246,0)</f>
        <v>0</v>
      </c>
      <c r="BG246" s="145">
        <f>IF(N246="zákl. přenesená",J246,0)</f>
        <v>0</v>
      </c>
      <c r="BH246" s="145">
        <f>IF(N246="sníž. přenesená",J246,0)</f>
        <v>0</v>
      </c>
      <c r="BI246" s="145">
        <f>IF(N246="nulová",J246,0)</f>
        <v>0</v>
      </c>
      <c r="BJ246" s="16" t="s">
        <v>80</v>
      </c>
      <c r="BK246" s="145">
        <f>ROUND(I246*H246,2)</f>
        <v>0</v>
      </c>
      <c r="BL246" s="16" t="s">
        <v>188</v>
      </c>
      <c r="BM246" s="839" t="s">
        <v>8338</v>
      </c>
    </row>
    <row r="247" spans="2:65" s="1" customFormat="1" ht="21.75" customHeight="1">
      <c r="B247" s="28"/>
      <c r="C247" s="829" t="s">
        <v>1057</v>
      </c>
      <c r="D247" s="829" t="s">
        <v>160</v>
      </c>
      <c r="E247" s="830" t="s">
        <v>3183</v>
      </c>
      <c r="F247" s="831" t="s">
        <v>3184</v>
      </c>
      <c r="G247" s="832" t="s">
        <v>163</v>
      </c>
      <c r="H247" s="833">
        <v>4</v>
      </c>
      <c r="I247" s="923"/>
      <c r="J247" s="834">
        <f>ROUND(I247*H247,2)</f>
        <v>0</v>
      </c>
      <c r="K247" s="831" t="s">
        <v>2720</v>
      </c>
      <c r="L247" s="28"/>
      <c r="M247" s="835" t="s">
        <v>1</v>
      </c>
      <c r="N247" s="836" t="s">
        <v>38</v>
      </c>
      <c r="O247" s="837">
        <v>0.36199999999999999</v>
      </c>
      <c r="P247" s="837">
        <f>O247*H247</f>
        <v>1.448</v>
      </c>
      <c r="Q247" s="837">
        <v>0</v>
      </c>
      <c r="R247" s="837">
        <f>Q247*H247</f>
        <v>0</v>
      </c>
      <c r="S247" s="837">
        <v>1.9460000000000002E-2</v>
      </c>
      <c r="T247" s="838">
        <f>S247*H247</f>
        <v>7.7840000000000006E-2</v>
      </c>
      <c r="AR247" s="839" t="s">
        <v>188</v>
      </c>
      <c r="AT247" s="839" t="s">
        <v>160</v>
      </c>
      <c r="AU247" s="839" t="s">
        <v>88</v>
      </c>
      <c r="AY247" s="16" t="s">
        <v>157</v>
      </c>
      <c r="BE247" s="145">
        <f>IF(N247="základní",J247,0)</f>
        <v>0</v>
      </c>
      <c r="BF247" s="145">
        <f>IF(N247="snížená",J247,0)</f>
        <v>0</v>
      </c>
      <c r="BG247" s="145">
        <f>IF(N247="zákl. přenesená",J247,0)</f>
        <v>0</v>
      </c>
      <c r="BH247" s="145">
        <f>IF(N247="sníž. přenesená",J247,0)</f>
        <v>0</v>
      </c>
      <c r="BI247" s="145">
        <f>IF(N247="nulová",J247,0)</f>
        <v>0</v>
      </c>
      <c r="BJ247" s="16" t="s">
        <v>80</v>
      </c>
      <c r="BK247" s="145">
        <f>ROUND(I247*H247,2)</f>
        <v>0</v>
      </c>
      <c r="BL247" s="16" t="s">
        <v>188</v>
      </c>
      <c r="BM247" s="839" t="s">
        <v>8339</v>
      </c>
    </row>
    <row r="248" spans="2:65" s="1" customFormat="1">
      <c r="B248" s="28"/>
      <c r="D248" s="840" t="s">
        <v>214</v>
      </c>
      <c r="F248" s="841" t="s">
        <v>3185</v>
      </c>
      <c r="L248" s="28"/>
      <c r="M248" s="152"/>
      <c r="T248" s="52"/>
      <c r="AT248" s="16" t="s">
        <v>214</v>
      </c>
      <c r="AU248" s="16" t="s">
        <v>88</v>
      </c>
    </row>
    <row r="249" spans="2:65" s="1" customFormat="1" ht="37.9" customHeight="1">
      <c r="B249" s="28"/>
      <c r="C249" s="829" t="s">
        <v>1063</v>
      </c>
      <c r="D249" s="829" t="s">
        <v>160</v>
      </c>
      <c r="E249" s="830" t="s">
        <v>7886</v>
      </c>
      <c r="F249" s="831" t="s">
        <v>7887</v>
      </c>
      <c r="G249" s="832" t="s">
        <v>163</v>
      </c>
      <c r="H249" s="833">
        <v>6</v>
      </c>
      <c r="I249" s="923"/>
      <c r="J249" s="834">
        <f>ROUND(I249*H249,2)</f>
        <v>0</v>
      </c>
      <c r="K249" s="831" t="s">
        <v>2720</v>
      </c>
      <c r="L249" s="28"/>
      <c r="M249" s="835" t="s">
        <v>1</v>
      </c>
      <c r="N249" s="836" t="s">
        <v>38</v>
      </c>
      <c r="O249" s="837">
        <v>1.2</v>
      </c>
      <c r="P249" s="837">
        <f>O249*H249</f>
        <v>7.1999999999999993</v>
      </c>
      <c r="Q249" s="837">
        <v>2.223E-2</v>
      </c>
      <c r="R249" s="837">
        <f>Q249*H249</f>
        <v>0.13338</v>
      </c>
      <c r="S249" s="837">
        <v>0</v>
      </c>
      <c r="T249" s="838">
        <f>S249*H249</f>
        <v>0</v>
      </c>
      <c r="AR249" s="839" t="s">
        <v>188</v>
      </c>
      <c r="AT249" s="839" t="s">
        <v>160</v>
      </c>
      <c r="AU249" s="839" t="s">
        <v>88</v>
      </c>
      <c r="AY249" s="16" t="s">
        <v>157</v>
      </c>
      <c r="BE249" s="145">
        <f>IF(N249="základní",J249,0)</f>
        <v>0</v>
      </c>
      <c r="BF249" s="145">
        <f>IF(N249="snížená",J249,0)</f>
        <v>0</v>
      </c>
      <c r="BG249" s="145">
        <f>IF(N249="zákl. přenesená",J249,0)</f>
        <v>0</v>
      </c>
      <c r="BH249" s="145">
        <f>IF(N249="sníž. přenesená",J249,0)</f>
        <v>0</v>
      </c>
      <c r="BI249" s="145">
        <f>IF(N249="nulová",J249,0)</f>
        <v>0</v>
      </c>
      <c r="BJ249" s="16" t="s">
        <v>80</v>
      </c>
      <c r="BK249" s="145">
        <f>ROUND(I249*H249,2)</f>
        <v>0</v>
      </c>
      <c r="BL249" s="16" t="s">
        <v>188</v>
      </c>
      <c r="BM249" s="839" t="s">
        <v>8340</v>
      </c>
    </row>
    <row r="250" spans="2:65" s="1" customFormat="1">
      <c r="B250" s="28"/>
      <c r="D250" s="840" t="s">
        <v>214</v>
      </c>
      <c r="F250" s="841" t="s">
        <v>7889</v>
      </c>
      <c r="L250" s="28"/>
      <c r="M250" s="152"/>
      <c r="T250" s="52"/>
      <c r="AT250" s="16" t="s">
        <v>214</v>
      </c>
      <c r="AU250" s="16" t="s">
        <v>88</v>
      </c>
    </row>
    <row r="251" spans="2:65" s="1" customFormat="1" ht="24.25" customHeight="1">
      <c r="B251" s="28"/>
      <c r="C251" s="829" t="s">
        <v>1070</v>
      </c>
      <c r="D251" s="829" t="s">
        <v>160</v>
      </c>
      <c r="E251" s="830" t="s">
        <v>7925</v>
      </c>
      <c r="F251" s="831" t="s">
        <v>7926</v>
      </c>
      <c r="G251" s="832" t="s">
        <v>228</v>
      </c>
      <c r="H251" s="833">
        <v>6</v>
      </c>
      <c r="I251" s="923"/>
      <c r="J251" s="834">
        <f>ROUND(I251*H251,2)</f>
        <v>0</v>
      </c>
      <c r="K251" s="831" t="s">
        <v>2720</v>
      </c>
      <c r="L251" s="28"/>
      <c r="M251" s="835" t="s">
        <v>1</v>
      </c>
      <c r="N251" s="836" t="s">
        <v>38</v>
      </c>
      <c r="O251" s="837">
        <v>0.36299999999999999</v>
      </c>
      <c r="P251" s="837">
        <f>O251*H251</f>
        <v>2.1779999999999999</v>
      </c>
      <c r="Q251" s="837">
        <v>0</v>
      </c>
      <c r="R251" s="837">
        <f>Q251*H251</f>
        <v>0</v>
      </c>
      <c r="S251" s="837">
        <v>0</v>
      </c>
      <c r="T251" s="838">
        <f>S251*H251</f>
        <v>0</v>
      </c>
      <c r="AR251" s="839" t="s">
        <v>188</v>
      </c>
      <c r="AT251" s="839" t="s">
        <v>160</v>
      </c>
      <c r="AU251" s="839" t="s">
        <v>88</v>
      </c>
      <c r="AY251" s="16" t="s">
        <v>157</v>
      </c>
      <c r="BE251" s="145">
        <f>IF(N251="základní",J251,0)</f>
        <v>0</v>
      </c>
      <c r="BF251" s="145">
        <f>IF(N251="snížená",J251,0)</f>
        <v>0</v>
      </c>
      <c r="BG251" s="145">
        <f>IF(N251="zákl. přenesená",J251,0)</f>
        <v>0</v>
      </c>
      <c r="BH251" s="145">
        <f>IF(N251="sníž. přenesená",J251,0)</f>
        <v>0</v>
      </c>
      <c r="BI251" s="145">
        <f>IF(N251="nulová",J251,0)</f>
        <v>0</v>
      </c>
      <c r="BJ251" s="16" t="s">
        <v>80</v>
      </c>
      <c r="BK251" s="145">
        <f>ROUND(I251*H251,2)</f>
        <v>0</v>
      </c>
      <c r="BL251" s="16" t="s">
        <v>188</v>
      </c>
      <c r="BM251" s="839" t="s">
        <v>8341</v>
      </c>
    </row>
    <row r="252" spans="2:65" s="1" customFormat="1">
      <c r="B252" s="28"/>
      <c r="D252" s="840" t="s">
        <v>214</v>
      </c>
      <c r="F252" s="841" t="s">
        <v>7928</v>
      </c>
      <c r="L252" s="28"/>
      <c r="M252" s="152"/>
      <c r="T252" s="52"/>
      <c r="AT252" s="16" t="s">
        <v>214</v>
      </c>
      <c r="AU252" s="16" t="s">
        <v>88</v>
      </c>
    </row>
    <row r="253" spans="2:65" s="1" customFormat="1" ht="16.5" customHeight="1">
      <c r="B253" s="28"/>
      <c r="C253" s="857" t="s">
        <v>1075</v>
      </c>
      <c r="D253" s="857" t="s">
        <v>557</v>
      </c>
      <c r="E253" s="858" t="s">
        <v>7929</v>
      </c>
      <c r="F253" s="859" t="s">
        <v>7930</v>
      </c>
      <c r="G253" s="860" t="s">
        <v>228</v>
      </c>
      <c r="H253" s="861">
        <v>6</v>
      </c>
      <c r="I253" s="924"/>
      <c r="J253" s="862">
        <f>ROUND(I253*H253,2)</f>
        <v>0</v>
      </c>
      <c r="K253" s="859" t="s">
        <v>2720</v>
      </c>
      <c r="L253" s="863"/>
      <c r="M253" s="864" t="s">
        <v>1</v>
      </c>
      <c r="N253" s="865" t="s">
        <v>38</v>
      </c>
      <c r="O253" s="837">
        <v>0</v>
      </c>
      <c r="P253" s="837">
        <f>O253*H253</f>
        <v>0</v>
      </c>
      <c r="Q253" s="837">
        <v>2.3999999999999998E-3</v>
      </c>
      <c r="R253" s="837">
        <f>Q253*H253</f>
        <v>1.44E-2</v>
      </c>
      <c r="S253" s="837">
        <v>0</v>
      </c>
      <c r="T253" s="838">
        <f>S253*H253</f>
        <v>0</v>
      </c>
      <c r="AR253" s="839" t="s">
        <v>735</v>
      </c>
      <c r="AT253" s="839" t="s">
        <v>557</v>
      </c>
      <c r="AU253" s="839" t="s">
        <v>88</v>
      </c>
      <c r="AY253" s="16" t="s">
        <v>157</v>
      </c>
      <c r="BE253" s="145">
        <f>IF(N253="základní",J253,0)</f>
        <v>0</v>
      </c>
      <c r="BF253" s="145">
        <f>IF(N253="snížená",J253,0)</f>
        <v>0</v>
      </c>
      <c r="BG253" s="145">
        <f>IF(N253="zákl. přenesená",J253,0)</f>
        <v>0</v>
      </c>
      <c r="BH253" s="145">
        <f>IF(N253="sníž. přenesená",J253,0)</f>
        <v>0</v>
      </c>
      <c r="BI253" s="145">
        <f>IF(N253="nulová",J253,0)</f>
        <v>0</v>
      </c>
      <c r="BJ253" s="16" t="s">
        <v>80</v>
      </c>
      <c r="BK253" s="145">
        <f>ROUND(I253*H253,2)</f>
        <v>0</v>
      </c>
      <c r="BL253" s="16" t="s">
        <v>188</v>
      </c>
      <c r="BM253" s="839" t="s">
        <v>8342</v>
      </c>
    </row>
    <row r="254" spans="2:65" s="1" customFormat="1" ht="24.25" customHeight="1">
      <c r="B254" s="28"/>
      <c r="C254" s="829" t="s">
        <v>1082</v>
      </c>
      <c r="D254" s="829" t="s">
        <v>160</v>
      </c>
      <c r="E254" s="830" t="s">
        <v>7932</v>
      </c>
      <c r="F254" s="831" t="s">
        <v>7933</v>
      </c>
      <c r="G254" s="832" t="s">
        <v>228</v>
      </c>
      <c r="H254" s="833">
        <v>7</v>
      </c>
      <c r="I254" s="923"/>
      <c r="J254" s="834">
        <f>ROUND(I254*H254,2)</f>
        <v>0</v>
      </c>
      <c r="K254" s="831" t="s">
        <v>2720</v>
      </c>
      <c r="L254" s="28"/>
      <c r="M254" s="835" t="s">
        <v>1</v>
      </c>
      <c r="N254" s="836" t="s">
        <v>38</v>
      </c>
      <c r="O254" s="837">
        <v>0.33</v>
      </c>
      <c r="P254" s="837">
        <f>O254*H254</f>
        <v>2.31</v>
      </c>
      <c r="Q254" s="837">
        <v>0</v>
      </c>
      <c r="R254" s="837">
        <f>Q254*H254</f>
        <v>0</v>
      </c>
      <c r="S254" s="837">
        <v>0</v>
      </c>
      <c r="T254" s="838">
        <f>S254*H254</f>
        <v>0</v>
      </c>
      <c r="AR254" s="839" t="s">
        <v>188</v>
      </c>
      <c r="AT254" s="839" t="s">
        <v>160</v>
      </c>
      <c r="AU254" s="839" t="s">
        <v>88</v>
      </c>
      <c r="AY254" s="16" t="s">
        <v>157</v>
      </c>
      <c r="BE254" s="145">
        <f>IF(N254="základní",J254,0)</f>
        <v>0</v>
      </c>
      <c r="BF254" s="145">
        <f>IF(N254="snížená",J254,0)</f>
        <v>0</v>
      </c>
      <c r="BG254" s="145">
        <f>IF(N254="zákl. přenesená",J254,0)</f>
        <v>0</v>
      </c>
      <c r="BH254" s="145">
        <f>IF(N254="sníž. přenesená",J254,0)</f>
        <v>0</v>
      </c>
      <c r="BI254" s="145">
        <f>IF(N254="nulová",J254,0)</f>
        <v>0</v>
      </c>
      <c r="BJ254" s="16" t="s">
        <v>80</v>
      </c>
      <c r="BK254" s="145">
        <f>ROUND(I254*H254,2)</f>
        <v>0</v>
      </c>
      <c r="BL254" s="16" t="s">
        <v>188</v>
      </c>
      <c r="BM254" s="839" t="s">
        <v>8343</v>
      </c>
    </row>
    <row r="255" spans="2:65" s="1" customFormat="1">
      <c r="B255" s="28"/>
      <c r="D255" s="840" t="s">
        <v>214</v>
      </c>
      <c r="F255" s="841" t="s">
        <v>7935</v>
      </c>
      <c r="L255" s="28"/>
      <c r="M255" s="152"/>
      <c r="T255" s="52"/>
      <c r="AT255" s="16" t="s">
        <v>214</v>
      </c>
      <c r="AU255" s="16" t="s">
        <v>88</v>
      </c>
    </row>
    <row r="256" spans="2:65" s="1" customFormat="1" ht="16.5" customHeight="1">
      <c r="B256" s="28"/>
      <c r="C256" s="857" t="s">
        <v>1088</v>
      </c>
      <c r="D256" s="857" t="s">
        <v>557</v>
      </c>
      <c r="E256" s="858" t="s">
        <v>7936</v>
      </c>
      <c r="F256" s="859" t="s">
        <v>7937</v>
      </c>
      <c r="G256" s="860" t="s">
        <v>228</v>
      </c>
      <c r="H256" s="861">
        <v>7</v>
      </c>
      <c r="I256" s="924"/>
      <c r="J256" s="862">
        <f>ROUND(I256*H256,2)</f>
        <v>0</v>
      </c>
      <c r="K256" s="859" t="s">
        <v>2720</v>
      </c>
      <c r="L256" s="863"/>
      <c r="M256" s="864" t="s">
        <v>1</v>
      </c>
      <c r="N256" s="865" t="s">
        <v>38</v>
      </c>
      <c r="O256" s="837">
        <v>0</v>
      </c>
      <c r="P256" s="837">
        <f>O256*H256</f>
        <v>0</v>
      </c>
      <c r="Q256" s="837">
        <v>5.0000000000000001E-4</v>
      </c>
      <c r="R256" s="837">
        <f>Q256*H256</f>
        <v>3.5000000000000001E-3</v>
      </c>
      <c r="S256" s="837">
        <v>0</v>
      </c>
      <c r="T256" s="838">
        <f>S256*H256</f>
        <v>0</v>
      </c>
      <c r="AR256" s="839" t="s">
        <v>735</v>
      </c>
      <c r="AT256" s="839" t="s">
        <v>557</v>
      </c>
      <c r="AU256" s="839" t="s">
        <v>88</v>
      </c>
      <c r="AY256" s="16" t="s">
        <v>157</v>
      </c>
      <c r="BE256" s="145">
        <f>IF(N256="základní",J256,0)</f>
        <v>0</v>
      </c>
      <c r="BF256" s="145">
        <f>IF(N256="snížená",J256,0)</f>
        <v>0</v>
      </c>
      <c r="BG256" s="145">
        <f>IF(N256="zákl. přenesená",J256,0)</f>
        <v>0</v>
      </c>
      <c r="BH256" s="145">
        <f>IF(N256="sníž. přenesená",J256,0)</f>
        <v>0</v>
      </c>
      <c r="BI256" s="145">
        <f>IF(N256="nulová",J256,0)</f>
        <v>0</v>
      </c>
      <c r="BJ256" s="16" t="s">
        <v>80</v>
      </c>
      <c r="BK256" s="145">
        <f>ROUND(I256*H256,2)</f>
        <v>0</v>
      </c>
      <c r="BL256" s="16" t="s">
        <v>188</v>
      </c>
      <c r="BM256" s="839" t="s">
        <v>8344</v>
      </c>
    </row>
    <row r="257" spans="2:65" s="1" customFormat="1" ht="24.25" customHeight="1">
      <c r="B257" s="28"/>
      <c r="C257" s="829" t="s">
        <v>1094</v>
      </c>
      <c r="D257" s="829" t="s">
        <v>160</v>
      </c>
      <c r="E257" s="830" t="s">
        <v>7939</v>
      </c>
      <c r="F257" s="831" t="s">
        <v>7940</v>
      </c>
      <c r="G257" s="832" t="s">
        <v>228</v>
      </c>
      <c r="H257" s="833">
        <v>6</v>
      </c>
      <c r="I257" s="923"/>
      <c r="J257" s="834">
        <f>ROUND(I257*H257,2)</f>
        <v>0</v>
      </c>
      <c r="K257" s="831" t="s">
        <v>2720</v>
      </c>
      <c r="L257" s="28"/>
      <c r="M257" s="835" t="s">
        <v>1</v>
      </c>
      <c r="N257" s="836" t="s">
        <v>38</v>
      </c>
      <c r="O257" s="837">
        <v>0.33300000000000002</v>
      </c>
      <c r="P257" s="837">
        <f>O257*H257</f>
        <v>1.9980000000000002</v>
      </c>
      <c r="Q257" s="837">
        <v>0</v>
      </c>
      <c r="R257" s="837">
        <f>Q257*H257</f>
        <v>0</v>
      </c>
      <c r="S257" s="837">
        <v>0</v>
      </c>
      <c r="T257" s="838">
        <f>S257*H257</f>
        <v>0</v>
      </c>
      <c r="AR257" s="839" t="s">
        <v>188</v>
      </c>
      <c r="AT257" s="839" t="s">
        <v>160</v>
      </c>
      <c r="AU257" s="839" t="s">
        <v>88</v>
      </c>
      <c r="AY257" s="16" t="s">
        <v>157</v>
      </c>
      <c r="BE257" s="145">
        <f>IF(N257="základní",J257,0)</f>
        <v>0</v>
      </c>
      <c r="BF257" s="145">
        <f>IF(N257="snížená",J257,0)</f>
        <v>0</v>
      </c>
      <c r="BG257" s="145">
        <f>IF(N257="zákl. přenesená",J257,0)</f>
        <v>0</v>
      </c>
      <c r="BH257" s="145">
        <f>IF(N257="sníž. přenesená",J257,0)</f>
        <v>0</v>
      </c>
      <c r="BI257" s="145">
        <f>IF(N257="nulová",J257,0)</f>
        <v>0</v>
      </c>
      <c r="BJ257" s="16" t="s">
        <v>80</v>
      </c>
      <c r="BK257" s="145">
        <f>ROUND(I257*H257,2)</f>
        <v>0</v>
      </c>
      <c r="BL257" s="16" t="s">
        <v>188</v>
      </c>
      <c r="BM257" s="839" t="s">
        <v>8345</v>
      </c>
    </row>
    <row r="258" spans="2:65" s="1" customFormat="1">
      <c r="B258" s="28"/>
      <c r="D258" s="840" t="s">
        <v>214</v>
      </c>
      <c r="F258" s="841" t="s">
        <v>7942</v>
      </c>
      <c r="L258" s="28"/>
      <c r="M258" s="152"/>
      <c r="T258" s="52"/>
      <c r="AT258" s="16" t="s">
        <v>214</v>
      </c>
      <c r="AU258" s="16" t="s">
        <v>88</v>
      </c>
    </row>
    <row r="259" spans="2:65" s="1" customFormat="1" ht="21.75" customHeight="1">
      <c r="B259" s="28"/>
      <c r="C259" s="857" t="s">
        <v>1100</v>
      </c>
      <c r="D259" s="857" t="s">
        <v>557</v>
      </c>
      <c r="E259" s="858" t="s">
        <v>7943</v>
      </c>
      <c r="F259" s="859" t="s">
        <v>7944</v>
      </c>
      <c r="G259" s="860" t="s">
        <v>228</v>
      </c>
      <c r="H259" s="861">
        <v>6</v>
      </c>
      <c r="I259" s="924"/>
      <c r="J259" s="862">
        <f>ROUND(I259*H259,2)</f>
        <v>0</v>
      </c>
      <c r="K259" s="859" t="s">
        <v>2720</v>
      </c>
      <c r="L259" s="863"/>
      <c r="M259" s="864" t="s">
        <v>1</v>
      </c>
      <c r="N259" s="865" t="s">
        <v>38</v>
      </c>
      <c r="O259" s="837">
        <v>0</v>
      </c>
      <c r="P259" s="837">
        <f>O259*H259</f>
        <v>0</v>
      </c>
      <c r="Q259" s="837">
        <v>5.0000000000000001E-4</v>
      </c>
      <c r="R259" s="837">
        <f>Q259*H259</f>
        <v>3.0000000000000001E-3</v>
      </c>
      <c r="S259" s="837">
        <v>0</v>
      </c>
      <c r="T259" s="838">
        <f>S259*H259</f>
        <v>0</v>
      </c>
      <c r="AR259" s="839" t="s">
        <v>735</v>
      </c>
      <c r="AT259" s="839" t="s">
        <v>557</v>
      </c>
      <c r="AU259" s="839" t="s">
        <v>88</v>
      </c>
      <c r="AY259" s="16" t="s">
        <v>157</v>
      </c>
      <c r="BE259" s="145">
        <f>IF(N259="základní",J259,0)</f>
        <v>0</v>
      </c>
      <c r="BF259" s="145">
        <f>IF(N259="snížená",J259,0)</f>
        <v>0</v>
      </c>
      <c r="BG259" s="145">
        <f>IF(N259="zákl. přenesená",J259,0)</f>
        <v>0</v>
      </c>
      <c r="BH259" s="145">
        <f>IF(N259="sníž. přenesená",J259,0)</f>
        <v>0</v>
      </c>
      <c r="BI259" s="145">
        <f>IF(N259="nulová",J259,0)</f>
        <v>0</v>
      </c>
      <c r="BJ259" s="16" t="s">
        <v>80</v>
      </c>
      <c r="BK259" s="145">
        <f>ROUND(I259*H259,2)</f>
        <v>0</v>
      </c>
      <c r="BL259" s="16" t="s">
        <v>188</v>
      </c>
      <c r="BM259" s="839" t="s">
        <v>8346</v>
      </c>
    </row>
    <row r="260" spans="2:65" s="1" customFormat="1" ht="24.25" customHeight="1">
      <c r="B260" s="28"/>
      <c r="C260" s="829" t="s">
        <v>1106</v>
      </c>
      <c r="D260" s="829" t="s">
        <v>160</v>
      </c>
      <c r="E260" s="830" t="s">
        <v>7946</v>
      </c>
      <c r="F260" s="831" t="s">
        <v>7947</v>
      </c>
      <c r="G260" s="832" t="s">
        <v>228</v>
      </c>
      <c r="H260" s="833">
        <v>7</v>
      </c>
      <c r="I260" s="923"/>
      <c r="J260" s="834">
        <f>ROUND(I260*H260,2)</f>
        <v>0</v>
      </c>
      <c r="K260" s="831" t="s">
        <v>2720</v>
      </c>
      <c r="L260" s="28"/>
      <c r="M260" s="835" t="s">
        <v>1</v>
      </c>
      <c r="N260" s="836" t="s">
        <v>38</v>
      </c>
      <c r="O260" s="837">
        <v>0.33800000000000002</v>
      </c>
      <c r="P260" s="837">
        <f>O260*H260</f>
        <v>2.3660000000000001</v>
      </c>
      <c r="Q260" s="837">
        <v>0</v>
      </c>
      <c r="R260" s="837">
        <f>Q260*H260</f>
        <v>0</v>
      </c>
      <c r="S260" s="837">
        <v>0</v>
      </c>
      <c r="T260" s="838">
        <f>S260*H260</f>
        <v>0</v>
      </c>
      <c r="AR260" s="839" t="s">
        <v>188</v>
      </c>
      <c r="AT260" s="839" t="s">
        <v>160</v>
      </c>
      <c r="AU260" s="839" t="s">
        <v>88</v>
      </c>
      <c r="AY260" s="16" t="s">
        <v>157</v>
      </c>
      <c r="BE260" s="145">
        <f>IF(N260="základní",J260,0)</f>
        <v>0</v>
      </c>
      <c r="BF260" s="145">
        <f>IF(N260="snížená",J260,0)</f>
        <v>0</v>
      </c>
      <c r="BG260" s="145">
        <f>IF(N260="zákl. přenesená",J260,0)</f>
        <v>0</v>
      </c>
      <c r="BH260" s="145">
        <f>IF(N260="sníž. přenesená",J260,0)</f>
        <v>0</v>
      </c>
      <c r="BI260" s="145">
        <f>IF(N260="nulová",J260,0)</f>
        <v>0</v>
      </c>
      <c r="BJ260" s="16" t="s">
        <v>80</v>
      </c>
      <c r="BK260" s="145">
        <f>ROUND(I260*H260,2)</f>
        <v>0</v>
      </c>
      <c r="BL260" s="16" t="s">
        <v>188</v>
      </c>
      <c r="BM260" s="839" t="s">
        <v>8347</v>
      </c>
    </row>
    <row r="261" spans="2:65" s="1" customFormat="1">
      <c r="B261" s="28"/>
      <c r="D261" s="840" t="s">
        <v>214</v>
      </c>
      <c r="F261" s="841" t="s">
        <v>7949</v>
      </c>
      <c r="L261" s="28"/>
      <c r="M261" s="152"/>
      <c r="T261" s="52"/>
      <c r="AT261" s="16" t="s">
        <v>214</v>
      </c>
      <c r="AU261" s="16" t="s">
        <v>88</v>
      </c>
    </row>
    <row r="262" spans="2:65" s="1" customFormat="1" ht="21.75" customHeight="1">
      <c r="B262" s="28"/>
      <c r="C262" s="857" t="s">
        <v>1112</v>
      </c>
      <c r="D262" s="857" t="s">
        <v>557</v>
      </c>
      <c r="E262" s="858" t="s">
        <v>7950</v>
      </c>
      <c r="F262" s="859" t="s">
        <v>7951</v>
      </c>
      <c r="G262" s="860" t="s">
        <v>228</v>
      </c>
      <c r="H262" s="861">
        <v>7</v>
      </c>
      <c r="I262" s="924"/>
      <c r="J262" s="862">
        <f>ROUND(I262*H262,2)</f>
        <v>0</v>
      </c>
      <c r="K262" s="859" t="s">
        <v>2720</v>
      </c>
      <c r="L262" s="863"/>
      <c r="M262" s="864" t="s">
        <v>1</v>
      </c>
      <c r="N262" s="865" t="s">
        <v>38</v>
      </c>
      <c r="O262" s="837">
        <v>0</v>
      </c>
      <c r="P262" s="837">
        <f>O262*H262</f>
        <v>0</v>
      </c>
      <c r="Q262" s="837">
        <v>5.0000000000000001E-4</v>
      </c>
      <c r="R262" s="837">
        <f>Q262*H262</f>
        <v>3.5000000000000001E-3</v>
      </c>
      <c r="S262" s="837">
        <v>0</v>
      </c>
      <c r="T262" s="838">
        <f>S262*H262</f>
        <v>0</v>
      </c>
      <c r="AR262" s="839" t="s">
        <v>735</v>
      </c>
      <c r="AT262" s="839" t="s">
        <v>557</v>
      </c>
      <c r="AU262" s="839" t="s">
        <v>88</v>
      </c>
      <c r="AY262" s="16" t="s">
        <v>157</v>
      </c>
      <c r="BE262" s="145">
        <f>IF(N262="základní",J262,0)</f>
        <v>0</v>
      </c>
      <c r="BF262" s="145">
        <f>IF(N262="snížená",J262,0)</f>
        <v>0</v>
      </c>
      <c r="BG262" s="145">
        <f>IF(N262="zákl. přenesená",J262,0)</f>
        <v>0</v>
      </c>
      <c r="BH262" s="145">
        <f>IF(N262="sníž. přenesená",J262,0)</f>
        <v>0</v>
      </c>
      <c r="BI262" s="145">
        <f>IF(N262="nulová",J262,0)</f>
        <v>0</v>
      </c>
      <c r="BJ262" s="16" t="s">
        <v>80</v>
      </c>
      <c r="BK262" s="145">
        <f>ROUND(I262*H262,2)</f>
        <v>0</v>
      </c>
      <c r="BL262" s="16" t="s">
        <v>188</v>
      </c>
      <c r="BM262" s="839" t="s">
        <v>8348</v>
      </c>
    </row>
    <row r="263" spans="2:65" s="1" customFormat="1" ht="24.25" customHeight="1">
      <c r="B263" s="28"/>
      <c r="C263" s="829" t="s">
        <v>1118</v>
      </c>
      <c r="D263" s="829" t="s">
        <v>160</v>
      </c>
      <c r="E263" s="830" t="s">
        <v>7953</v>
      </c>
      <c r="F263" s="831" t="s">
        <v>7954</v>
      </c>
      <c r="G263" s="832" t="s">
        <v>228</v>
      </c>
      <c r="H263" s="833">
        <v>6</v>
      </c>
      <c r="I263" s="923"/>
      <c r="J263" s="834">
        <f>ROUND(I263*H263,2)</f>
        <v>0</v>
      </c>
      <c r="K263" s="831" t="s">
        <v>2720</v>
      </c>
      <c r="L263" s="28"/>
      <c r="M263" s="835" t="s">
        <v>1</v>
      </c>
      <c r="N263" s="836" t="s">
        <v>38</v>
      </c>
      <c r="O263" s="837">
        <v>0.33600000000000002</v>
      </c>
      <c r="P263" s="837">
        <f>O263*H263</f>
        <v>2.016</v>
      </c>
      <c r="Q263" s="837">
        <v>0</v>
      </c>
      <c r="R263" s="837">
        <f>Q263*H263</f>
        <v>0</v>
      </c>
      <c r="S263" s="837">
        <v>0</v>
      </c>
      <c r="T263" s="838">
        <f>S263*H263</f>
        <v>0</v>
      </c>
      <c r="AR263" s="839" t="s">
        <v>188</v>
      </c>
      <c r="AT263" s="839" t="s">
        <v>160</v>
      </c>
      <c r="AU263" s="839" t="s">
        <v>88</v>
      </c>
      <c r="AY263" s="16" t="s">
        <v>157</v>
      </c>
      <c r="BE263" s="145">
        <f>IF(N263="základní",J263,0)</f>
        <v>0</v>
      </c>
      <c r="BF263" s="145">
        <f>IF(N263="snížená",J263,0)</f>
        <v>0</v>
      </c>
      <c r="BG263" s="145">
        <f>IF(N263="zákl. přenesená",J263,0)</f>
        <v>0</v>
      </c>
      <c r="BH263" s="145">
        <f>IF(N263="sníž. přenesená",J263,0)</f>
        <v>0</v>
      </c>
      <c r="BI263" s="145">
        <f>IF(N263="nulová",J263,0)</f>
        <v>0</v>
      </c>
      <c r="BJ263" s="16" t="s">
        <v>80</v>
      </c>
      <c r="BK263" s="145">
        <f>ROUND(I263*H263,2)</f>
        <v>0</v>
      </c>
      <c r="BL263" s="16" t="s">
        <v>188</v>
      </c>
      <c r="BM263" s="839" t="s">
        <v>8349</v>
      </c>
    </row>
    <row r="264" spans="2:65" s="1" customFormat="1">
      <c r="B264" s="28"/>
      <c r="D264" s="840" t="s">
        <v>214</v>
      </c>
      <c r="F264" s="841" t="s">
        <v>7956</v>
      </c>
      <c r="L264" s="28"/>
      <c r="M264" s="152"/>
      <c r="T264" s="52"/>
      <c r="AT264" s="16" t="s">
        <v>214</v>
      </c>
      <c r="AU264" s="16" t="s">
        <v>88</v>
      </c>
    </row>
    <row r="265" spans="2:65" s="1" customFormat="1" ht="24.25" customHeight="1">
      <c r="B265" s="28"/>
      <c r="C265" s="857" t="s">
        <v>1123</v>
      </c>
      <c r="D265" s="857" t="s">
        <v>557</v>
      </c>
      <c r="E265" s="858" t="s">
        <v>7957</v>
      </c>
      <c r="F265" s="859" t="s">
        <v>7958</v>
      </c>
      <c r="G265" s="860" t="s">
        <v>228</v>
      </c>
      <c r="H265" s="861">
        <v>6</v>
      </c>
      <c r="I265" s="924"/>
      <c r="J265" s="862">
        <f>ROUND(I265*H265,2)</f>
        <v>0</v>
      </c>
      <c r="K265" s="859" t="s">
        <v>2720</v>
      </c>
      <c r="L265" s="863"/>
      <c r="M265" s="864" t="s">
        <v>1</v>
      </c>
      <c r="N265" s="865" t="s">
        <v>38</v>
      </c>
      <c r="O265" s="837">
        <v>0</v>
      </c>
      <c r="P265" s="837">
        <f>O265*H265</f>
        <v>0</v>
      </c>
      <c r="Q265" s="837">
        <v>1.2999999999999999E-3</v>
      </c>
      <c r="R265" s="837">
        <f>Q265*H265</f>
        <v>7.7999999999999996E-3</v>
      </c>
      <c r="S265" s="837">
        <v>0</v>
      </c>
      <c r="T265" s="838">
        <f>S265*H265</f>
        <v>0</v>
      </c>
      <c r="AR265" s="839" t="s">
        <v>735</v>
      </c>
      <c r="AT265" s="839" t="s">
        <v>557</v>
      </c>
      <c r="AU265" s="839" t="s">
        <v>88</v>
      </c>
      <c r="AY265" s="16" t="s">
        <v>157</v>
      </c>
      <c r="BE265" s="145">
        <f>IF(N265="základní",J265,0)</f>
        <v>0</v>
      </c>
      <c r="BF265" s="145">
        <f>IF(N265="snížená",J265,0)</f>
        <v>0</v>
      </c>
      <c r="BG265" s="145">
        <f>IF(N265="zákl. přenesená",J265,0)</f>
        <v>0</v>
      </c>
      <c r="BH265" s="145">
        <f>IF(N265="sníž. přenesená",J265,0)</f>
        <v>0</v>
      </c>
      <c r="BI265" s="145">
        <f>IF(N265="nulová",J265,0)</f>
        <v>0</v>
      </c>
      <c r="BJ265" s="16" t="s">
        <v>80</v>
      </c>
      <c r="BK265" s="145">
        <f>ROUND(I265*H265,2)</f>
        <v>0</v>
      </c>
      <c r="BL265" s="16" t="s">
        <v>188</v>
      </c>
      <c r="BM265" s="839" t="s">
        <v>8350</v>
      </c>
    </row>
    <row r="266" spans="2:65" s="1" customFormat="1" ht="21.75" customHeight="1">
      <c r="B266" s="28"/>
      <c r="C266" s="829" t="s">
        <v>1129</v>
      </c>
      <c r="D266" s="829" t="s">
        <v>160</v>
      </c>
      <c r="E266" s="830" t="s">
        <v>7960</v>
      </c>
      <c r="F266" s="831" t="s">
        <v>7961</v>
      </c>
      <c r="G266" s="832" t="s">
        <v>228</v>
      </c>
      <c r="H266" s="833">
        <v>12</v>
      </c>
      <c r="I266" s="923"/>
      <c r="J266" s="834">
        <f>ROUND(I266*H266,2)</f>
        <v>0</v>
      </c>
      <c r="K266" s="831" t="s">
        <v>2720</v>
      </c>
      <c r="L266" s="28"/>
      <c r="M266" s="835" t="s">
        <v>1</v>
      </c>
      <c r="N266" s="836" t="s">
        <v>38</v>
      </c>
      <c r="O266" s="837">
        <v>0.21</v>
      </c>
      <c r="P266" s="837">
        <f>O266*H266</f>
        <v>2.52</v>
      </c>
      <c r="Q266" s="837">
        <v>0</v>
      </c>
      <c r="R266" s="837">
        <f>Q266*H266</f>
        <v>0</v>
      </c>
      <c r="S266" s="837">
        <v>0</v>
      </c>
      <c r="T266" s="838">
        <f>S266*H266</f>
        <v>0</v>
      </c>
      <c r="AR266" s="839" t="s">
        <v>188</v>
      </c>
      <c r="AT266" s="839" t="s">
        <v>160</v>
      </c>
      <c r="AU266" s="839" t="s">
        <v>88</v>
      </c>
      <c r="AY266" s="16" t="s">
        <v>157</v>
      </c>
      <c r="BE266" s="145">
        <f>IF(N266="základní",J266,0)</f>
        <v>0</v>
      </c>
      <c r="BF266" s="145">
        <f>IF(N266="snížená",J266,0)</f>
        <v>0</v>
      </c>
      <c r="BG266" s="145">
        <f>IF(N266="zákl. přenesená",J266,0)</f>
        <v>0</v>
      </c>
      <c r="BH266" s="145">
        <f>IF(N266="sníž. přenesená",J266,0)</f>
        <v>0</v>
      </c>
      <c r="BI266" s="145">
        <f>IF(N266="nulová",J266,0)</f>
        <v>0</v>
      </c>
      <c r="BJ266" s="16" t="s">
        <v>80</v>
      </c>
      <c r="BK266" s="145">
        <f>ROUND(I266*H266,2)</f>
        <v>0</v>
      </c>
      <c r="BL266" s="16" t="s">
        <v>188</v>
      </c>
      <c r="BM266" s="839" t="s">
        <v>8351</v>
      </c>
    </row>
    <row r="267" spans="2:65" s="1" customFormat="1">
      <c r="B267" s="28"/>
      <c r="D267" s="840" t="s">
        <v>214</v>
      </c>
      <c r="F267" s="841" t="s">
        <v>7963</v>
      </c>
      <c r="L267" s="28"/>
      <c r="M267" s="152"/>
      <c r="T267" s="52"/>
      <c r="AT267" s="16" t="s">
        <v>214</v>
      </c>
      <c r="AU267" s="16" t="s">
        <v>88</v>
      </c>
    </row>
    <row r="268" spans="2:65" s="1" customFormat="1" ht="16.5" customHeight="1">
      <c r="B268" s="28"/>
      <c r="C268" s="857" t="s">
        <v>1135</v>
      </c>
      <c r="D268" s="857" t="s">
        <v>557</v>
      </c>
      <c r="E268" s="858" t="s">
        <v>7964</v>
      </c>
      <c r="F268" s="859" t="s">
        <v>7965</v>
      </c>
      <c r="G268" s="860" t="s">
        <v>228</v>
      </c>
      <c r="H268" s="861">
        <v>12</v>
      </c>
      <c r="I268" s="924"/>
      <c r="J268" s="862">
        <f>ROUND(I268*H268,2)</f>
        <v>0</v>
      </c>
      <c r="K268" s="859" t="s">
        <v>2720</v>
      </c>
      <c r="L268" s="863"/>
      <c r="M268" s="864" t="s">
        <v>1</v>
      </c>
      <c r="N268" s="865" t="s">
        <v>38</v>
      </c>
      <c r="O268" s="837">
        <v>0</v>
      </c>
      <c r="P268" s="837">
        <f>O268*H268</f>
        <v>0</v>
      </c>
      <c r="Q268" s="837">
        <v>1.2E-4</v>
      </c>
      <c r="R268" s="837">
        <f>Q268*H268</f>
        <v>1.4400000000000001E-3</v>
      </c>
      <c r="S268" s="837">
        <v>0</v>
      </c>
      <c r="T268" s="838">
        <f>S268*H268</f>
        <v>0</v>
      </c>
      <c r="AR268" s="839" t="s">
        <v>735</v>
      </c>
      <c r="AT268" s="839" t="s">
        <v>557</v>
      </c>
      <c r="AU268" s="839" t="s">
        <v>88</v>
      </c>
      <c r="AY268" s="16" t="s">
        <v>157</v>
      </c>
      <c r="BE268" s="145">
        <f>IF(N268="základní",J268,0)</f>
        <v>0</v>
      </c>
      <c r="BF268" s="145">
        <f>IF(N268="snížená",J268,0)</f>
        <v>0</v>
      </c>
      <c r="BG268" s="145">
        <f>IF(N268="zákl. přenesená",J268,0)</f>
        <v>0</v>
      </c>
      <c r="BH268" s="145">
        <f>IF(N268="sníž. přenesená",J268,0)</f>
        <v>0</v>
      </c>
      <c r="BI268" s="145">
        <f>IF(N268="nulová",J268,0)</f>
        <v>0</v>
      </c>
      <c r="BJ268" s="16" t="s">
        <v>80</v>
      </c>
      <c r="BK268" s="145">
        <f>ROUND(I268*H268,2)</f>
        <v>0</v>
      </c>
      <c r="BL268" s="16" t="s">
        <v>188</v>
      </c>
      <c r="BM268" s="839" t="s">
        <v>8352</v>
      </c>
    </row>
    <row r="269" spans="2:65" s="1" customFormat="1" ht="24.25" customHeight="1">
      <c r="B269" s="28"/>
      <c r="C269" s="829" t="s">
        <v>1141</v>
      </c>
      <c r="D269" s="829" t="s">
        <v>160</v>
      </c>
      <c r="E269" s="830" t="s">
        <v>7967</v>
      </c>
      <c r="F269" s="831" t="s">
        <v>7968</v>
      </c>
      <c r="G269" s="832" t="s">
        <v>228</v>
      </c>
      <c r="H269" s="833">
        <v>12</v>
      </c>
      <c r="I269" s="923"/>
      <c r="J269" s="834">
        <f>ROUND(I269*H269,2)</f>
        <v>0</v>
      </c>
      <c r="K269" s="831" t="s">
        <v>2720</v>
      </c>
      <c r="L269" s="28"/>
      <c r="M269" s="835" t="s">
        <v>1</v>
      </c>
      <c r="N269" s="836" t="s">
        <v>38</v>
      </c>
      <c r="O269" s="837">
        <v>0.433</v>
      </c>
      <c r="P269" s="837">
        <f>O269*H269</f>
        <v>5.1959999999999997</v>
      </c>
      <c r="Q269" s="837">
        <v>0</v>
      </c>
      <c r="R269" s="837">
        <f>Q269*H269</f>
        <v>0</v>
      </c>
      <c r="S269" s="837">
        <v>0</v>
      </c>
      <c r="T269" s="838">
        <f>S269*H269</f>
        <v>0</v>
      </c>
      <c r="AR269" s="839" t="s">
        <v>188</v>
      </c>
      <c r="AT269" s="839" t="s">
        <v>160</v>
      </c>
      <c r="AU269" s="839" t="s">
        <v>88</v>
      </c>
      <c r="AY269" s="16" t="s">
        <v>157</v>
      </c>
      <c r="BE269" s="145">
        <f>IF(N269="základní",J269,0)</f>
        <v>0</v>
      </c>
      <c r="BF269" s="145">
        <f>IF(N269="snížená",J269,0)</f>
        <v>0</v>
      </c>
      <c r="BG269" s="145">
        <f>IF(N269="zákl. přenesená",J269,0)</f>
        <v>0</v>
      </c>
      <c r="BH269" s="145">
        <f>IF(N269="sníž. přenesená",J269,0)</f>
        <v>0</v>
      </c>
      <c r="BI269" s="145">
        <f>IF(N269="nulová",J269,0)</f>
        <v>0</v>
      </c>
      <c r="BJ269" s="16" t="s">
        <v>80</v>
      </c>
      <c r="BK269" s="145">
        <f>ROUND(I269*H269,2)</f>
        <v>0</v>
      </c>
      <c r="BL269" s="16" t="s">
        <v>188</v>
      </c>
      <c r="BM269" s="839" t="s">
        <v>8353</v>
      </c>
    </row>
    <row r="270" spans="2:65" s="1" customFormat="1">
      <c r="B270" s="28"/>
      <c r="D270" s="840" t="s">
        <v>214</v>
      </c>
      <c r="F270" s="841" t="s">
        <v>7970</v>
      </c>
      <c r="L270" s="28"/>
      <c r="M270" s="152"/>
      <c r="T270" s="52"/>
      <c r="AT270" s="16" t="s">
        <v>214</v>
      </c>
      <c r="AU270" s="16" t="s">
        <v>88</v>
      </c>
    </row>
    <row r="271" spans="2:65" s="1" customFormat="1" ht="16.5" customHeight="1">
      <c r="B271" s="28"/>
      <c r="C271" s="857" t="s">
        <v>1148</v>
      </c>
      <c r="D271" s="857" t="s">
        <v>557</v>
      </c>
      <c r="E271" s="858" t="s">
        <v>7971</v>
      </c>
      <c r="F271" s="859" t="s">
        <v>7972</v>
      </c>
      <c r="G271" s="860" t="s">
        <v>228</v>
      </c>
      <c r="H271" s="861">
        <v>12</v>
      </c>
      <c r="I271" s="924"/>
      <c r="J271" s="862">
        <f>ROUND(I271*H271,2)</f>
        <v>0</v>
      </c>
      <c r="K271" s="859" t="s">
        <v>2720</v>
      </c>
      <c r="L271" s="863"/>
      <c r="M271" s="864" t="s">
        <v>1</v>
      </c>
      <c r="N271" s="865" t="s">
        <v>38</v>
      </c>
      <c r="O271" s="837">
        <v>0</v>
      </c>
      <c r="P271" s="837">
        <f>O271*H271</f>
        <v>0</v>
      </c>
      <c r="Q271" s="837">
        <v>8.4999999999999995E-4</v>
      </c>
      <c r="R271" s="837">
        <f>Q271*H271</f>
        <v>1.0199999999999999E-2</v>
      </c>
      <c r="S271" s="837">
        <v>0</v>
      </c>
      <c r="T271" s="838">
        <f>S271*H271</f>
        <v>0</v>
      </c>
      <c r="AR271" s="839" t="s">
        <v>735</v>
      </c>
      <c r="AT271" s="839" t="s">
        <v>557</v>
      </c>
      <c r="AU271" s="839" t="s">
        <v>88</v>
      </c>
      <c r="AY271" s="16" t="s">
        <v>157</v>
      </c>
      <c r="BE271" s="145">
        <f>IF(N271="základní",J271,0)</f>
        <v>0</v>
      </c>
      <c r="BF271" s="145">
        <f>IF(N271="snížená",J271,0)</f>
        <v>0</v>
      </c>
      <c r="BG271" s="145">
        <f>IF(N271="zákl. přenesená",J271,0)</f>
        <v>0</v>
      </c>
      <c r="BH271" s="145">
        <f>IF(N271="sníž. přenesená",J271,0)</f>
        <v>0</v>
      </c>
      <c r="BI271" s="145">
        <f>IF(N271="nulová",J271,0)</f>
        <v>0</v>
      </c>
      <c r="BJ271" s="16" t="s">
        <v>80</v>
      </c>
      <c r="BK271" s="145">
        <f>ROUND(I271*H271,2)</f>
        <v>0</v>
      </c>
      <c r="BL271" s="16" t="s">
        <v>188</v>
      </c>
      <c r="BM271" s="839" t="s">
        <v>8354</v>
      </c>
    </row>
    <row r="272" spans="2:65" s="1" customFormat="1" ht="24.25" customHeight="1">
      <c r="B272" s="28"/>
      <c r="C272" s="829" t="s">
        <v>1153</v>
      </c>
      <c r="D272" s="829" t="s">
        <v>160</v>
      </c>
      <c r="E272" s="830" t="s">
        <v>7974</v>
      </c>
      <c r="F272" s="831" t="s">
        <v>7975</v>
      </c>
      <c r="G272" s="832" t="s">
        <v>228</v>
      </c>
      <c r="H272" s="833">
        <v>12</v>
      </c>
      <c r="I272" s="923"/>
      <c r="J272" s="834">
        <f>ROUND(I272*H272,2)</f>
        <v>0</v>
      </c>
      <c r="K272" s="831" t="s">
        <v>2720</v>
      </c>
      <c r="L272" s="28"/>
      <c r="M272" s="835" t="s">
        <v>1</v>
      </c>
      <c r="N272" s="836" t="s">
        <v>38</v>
      </c>
      <c r="O272" s="837">
        <v>0.46700000000000003</v>
      </c>
      <c r="P272" s="837">
        <f>O272*H272</f>
        <v>5.6040000000000001</v>
      </c>
      <c r="Q272" s="837">
        <v>0</v>
      </c>
      <c r="R272" s="837">
        <f>Q272*H272</f>
        <v>0</v>
      </c>
      <c r="S272" s="837">
        <v>0</v>
      </c>
      <c r="T272" s="838">
        <f>S272*H272</f>
        <v>0</v>
      </c>
      <c r="AR272" s="839" t="s">
        <v>188</v>
      </c>
      <c r="AT272" s="839" t="s">
        <v>160</v>
      </c>
      <c r="AU272" s="839" t="s">
        <v>88</v>
      </c>
      <c r="AY272" s="16" t="s">
        <v>157</v>
      </c>
      <c r="BE272" s="145">
        <f>IF(N272="základní",J272,0)</f>
        <v>0</v>
      </c>
      <c r="BF272" s="145">
        <f>IF(N272="snížená",J272,0)</f>
        <v>0</v>
      </c>
      <c r="BG272" s="145">
        <f>IF(N272="zákl. přenesená",J272,0)</f>
        <v>0</v>
      </c>
      <c r="BH272" s="145">
        <f>IF(N272="sníž. přenesená",J272,0)</f>
        <v>0</v>
      </c>
      <c r="BI272" s="145">
        <f>IF(N272="nulová",J272,0)</f>
        <v>0</v>
      </c>
      <c r="BJ272" s="16" t="s">
        <v>80</v>
      </c>
      <c r="BK272" s="145">
        <f>ROUND(I272*H272,2)</f>
        <v>0</v>
      </c>
      <c r="BL272" s="16" t="s">
        <v>188</v>
      </c>
      <c r="BM272" s="839" t="s">
        <v>8355</v>
      </c>
    </row>
    <row r="273" spans="2:65" s="1" customFormat="1">
      <c r="B273" s="28"/>
      <c r="D273" s="840" t="s">
        <v>214</v>
      </c>
      <c r="F273" s="841" t="s">
        <v>7977</v>
      </c>
      <c r="L273" s="28"/>
      <c r="M273" s="152"/>
      <c r="T273" s="52"/>
      <c r="AT273" s="16" t="s">
        <v>214</v>
      </c>
      <c r="AU273" s="16" t="s">
        <v>88</v>
      </c>
    </row>
    <row r="274" spans="2:65" s="1" customFormat="1" ht="16.5" customHeight="1">
      <c r="B274" s="28"/>
      <c r="C274" s="857" t="s">
        <v>1161</v>
      </c>
      <c r="D274" s="857" t="s">
        <v>557</v>
      </c>
      <c r="E274" s="858" t="s">
        <v>7978</v>
      </c>
      <c r="F274" s="859" t="s">
        <v>7979</v>
      </c>
      <c r="G274" s="860" t="s">
        <v>228</v>
      </c>
      <c r="H274" s="861">
        <v>12</v>
      </c>
      <c r="I274" s="924"/>
      <c r="J274" s="862">
        <f>ROUND(I274*H274,2)</f>
        <v>0</v>
      </c>
      <c r="K274" s="859" t="s">
        <v>2720</v>
      </c>
      <c r="L274" s="863"/>
      <c r="M274" s="864" t="s">
        <v>1</v>
      </c>
      <c r="N274" s="865" t="s">
        <v>38</v>
      </c>
      <c r="O274" s="837">
        <v>0</v>
      </c>
      <c r="P274" s="837">
        <f>O274*H274</f>
        <v>0</v>
      </c>
      <c r="Q274" s="837">
        <v>1E-3</v>
      </c>
      <c r="R274" s="837">
        <f>Q274*H274</f>
        <v>1.2E-2</v>
      </c>
      <c r="S274" s="837">
        <v>0</v>
      </c>
      <c r="T274" s="838">
        <f>S274*H274</f>
        <v>0</v>
      </c>
      <c r="AR274" s="839" t="s">
        <v>735</v>
      </c>
      <c r="AT274" s="839" t="s">
        <v>557</v>
      </c>
      <c r="AU274" s="839" t="s">
        <v>88</v>
      </c>
      <c r="AY274" s="16" t="s">
        <v>157</v>
      </c>
      <c r="BE274" s="145">
        <f>IF(N274="základní",J274,0)</f>
        <v>0</v>
      </c>
      <c r="BF274" s="145">
        <f>IF(N274="snížená",J274,0)</f>
        <v>0</v>
      </c>
      <c r="BG274" s="145">
        <f>IF(N274="zákl. přenesená",J274,0)</f>
        <v>0</v>
      </c>
      <c r="BH274" s="145">
        <f>IF(N274="sníž. přenesená",J274,0)</f>
        <v>0</v>
      </c>
      <c r="BI274" s="145">
        <f>IF(N274="nulová",J274,0)</f>
        <v>0</v>
      </c>
      <c r="BJ274" s="16" t="s">
        <v>80</v>
      </c>
      <c r="BK274" s="145">
        <f>ROUND(I274*H274,2)</f>
        <v>0</v>
      </c>
      <c r="BL274" s="16" t="s">
        <v>188</v>
      </c>
      <c r="BM274" s="839" t="s">
        <v>8356</v>
      </c>
    </row>
    <row r="275" spans="2:65" s="1" customFormat="1" ht="24.25" customHeight="1">
      <c r="B275" s="28"/>
      <c r="C275" s="829" t="s">
        <v>1166</v>
      </c>
      <c r="D275" s="829" t="s">
        <v>160</v>
      </c>
      <c r="E275" s="830" t="s">
        <v>7981</v>
      </c>
      <c r="F275" s="831" t="s">
        <v>7982</v>
      </c>
      <c r="G275" s="832" t="s">
        <v>228</v>
      </c>
      <c r="H275" s="833">
        <v>6</v>
      </c>
      <c r="I275" s="923"/>
      <c r="J275" s="834">
        <f>ROUND(I275*H275,2)</f>
        <v>0</v>
      </c>
      <c r="K275" s="831" t="s">
        <v>2720</v>
      </c>
      <c r="L275" s="28"/>
      <c r="M275" s="835" t="s">
        <v>1</v>
      </c>
      <c r="N275" s="836" t="s">
        <v>38</v>
      </c>
      <c r="O275" s="837">
        <v>0.5</v>
      </c>
      <c r="P275" s="837">
        <f>O275*H275</f>
        <v>3</v>
      </c>
      <c r="Q275" s="837">
        <v>0</v>
      </c>
      <c r="R275" s="837">
        <f>Q275*H275</f>
        <v>0</v>
      </c>
      <c r="S275" s="837">
        <v>0</v>
      </c>
      <c r="T275" s="838">
        <f>S275*H275</f>
        <v>0</v>
      </c>
      <c r="AR275" s="839" t="s">
        <v>188</v>
      </c>
      <c r="AT275" s="839" t="s">
        <v>160</v>
      </c>
      <c r="AU275" s="839" t="s">
        <v>88</v>
      </c>
      <c r="AY275" s="16" t="s">
        <v>157</v>
      </c>
      <c r="BE275" s="145">
        <f>IF(N275="základní",J275,0)</f>
        <v>0</v>
      </c>
      <c r="BF275" s="145">
        <f>IF(N275="snížená",J275,0)</f>
        <v>0</v>
      </c>
      <c r="BG275" s="145">
        <f>IF(N275="zákl. přenesená",J275,0)</f>
        <v>0</v>
      </c>
      <c r="BH275" s="145">
        <f>IF(N275="sníž. přenesená",J275,0)</f>
        <v>0</v>
      </c>
      <c r="BI275" s="145">
        <f>IF(N275="nulová",J275,0)</f>
        <v>0</v>
      </c>
      <c r="BJ275" s="16" t="s">
        <v>80</v>
      </c>
      <c r="BK275" s="145">
        <f>ROUND(I275*H275,2)</f>
        <v>0</v>
      </c>
      <c r="BL275" s="16" t="s">
        <v>188</v>
      </c>
      <c r="BM275" s="839" t="s">
        <v>8357</v>
      </c>
    </row>
    <row r="276" spans="2:65" s="1" customFormat="1">
      <c r="B276" s="28"/>
      <c r="D276" s="840" t="s">
        <v>214</v>
      </c>
      <c r="F276" s="841" t="s">
        <v>7984</v>
      </c>
      <c r="L276" s="28"/>
      <c r="M276" s="152"/>
      <c r="T276" s="52"/>
      <c r="AT276" s="16" t="s">
        <v>214</v>
      </c>
      <c r="AU276" s="16" t="s">
        <v>88</v>
      </c>
    </row>
    <row r="277" spans="2:65" s="1" customFormat="1" ht="16.5" customHeight="1">
      <c r="B277" s="28"/>
      <c r="C277" s="857" t="s">
        <v>1170</v>
      </c>
      <c r="D277" s="857" t="s">
        <v>557</v>
      </c>
      <c r="E277" s="858" t="s">
        <v>7985</v>
      </c>
      <c r="F277" s="859" t="s">
        <v>7986</v>
      </c>
      <c r="G277" s="860" t="s">
        <v>228</v>
      </c>
      <c r="H277" s="861">
        <v>6</v>
      </c>
      <c r="I277" s="924"/>
      <c r="J277" s="862">
        <f>ROUND(I277*H277,2)</f>
        <v>0</v>
      </c>
      <c r="K277" s="859" t="s">
        <v>2720</v>
      </c>
      <c r="L277" s="863"/>
      <c r="M277" s="864" t="s">
        <v>1</v>
      </c>
      <c r="N277" s="865" t="s">
        <v>38</v>
      </c>
      <c r="O277" s="837">
        <v>0</v>
      </c>
      <c r="P277" s="837">
        <f>O277*H277</f>
        <v>0</v>
      </c>
      <c r="Q277" s="837">
        <v>1E-3</v>
      </c>
      <c r="R277" s="837">
        <f>Q277*H277</f>
        <v>6.0000000000000001E-3</v>
      </c>
      <c r="S277" s="837">
        <v>0</v>
      </c>
      <c r="T277" s="838">
        <f>S277*H277</f>
        <v>0</v>
      </c>
      <c r="AR277" s="839" t="s">
        <v>735</v>
      </c>
      <c r="AT277" s="839" t="s">
        <v>557</v>
      </c>
      <c r="AU277" s="839" t="s">
        <v>88</v>
      </c>
      <c r="AY277" s="16" t="s">
        <v>157</v>
      </c>
      <c r="BE277" s="145">
        <f>IF(N277="základní",J277,0)</f>
        <v>0</v>
      </c>
      <c r="BF277" s="145">
        <f>IF(N277="snížená",J277,0)</f>
        <v>0</v>
      </c>
      <c r="BG277" s="145">
        <f>IF(N277="zákl. přenesená",J277,0)</f>
        <v>0</v>
      </c>
      <c r="BH277" s="145">
        <f>IF(N277="sníž. přenesená",J277,0)</f>
        <v>0</v>
      </c>
      <c r="BI277" s="145">
        <f>IF(N277="nulová",J277,0)</f>
        <v>0</v>
      </c>
      <c r="BJ277" s="16" t="s">
        <v>80</v>
      </c>
      <c r="BK277" s="145">
        <f>ROUND(I277*H277,2)</f>
        <v>0</v>
      </c>
      <c r="BL277" s="16" t="s">
        <v>188</v>
      </c>
      <c r="BM277" s="839" t="s">
        <v>8358</v>
      </c>
    </row>
    <row r="278" spans="2:65" s="1" customFormat="1" ht="37.9" customHeight="1">
      <c r="B278" s="28"/>
      <c r="C278" s="829" t="s">
        <v>1175</v>
      </c>
      <c r="D278" s="829" t="s">
        <v>160</v>
      </c>
      <c r="E278" s="830" t="s">
        <v>7988</v>
      </c>
      <c r="F278" s="831" t="s">
        <v>7989</v>
      </c>
      <c r="G278" s="832" t="s">
        <v>163</v>
      </c>
      <c r="H278" s="833">
        <v>1</v>
      </c>
      <c r="I278" s="923"/>
      <c r="J278" s="834">
        <f>ROUND(I278*H278,2)</f>
        <v>0</v>
      </c>
      <c r="K278" s="831" t="s">
        <v>2720</v>
      </c>
      <c r="L278" s="28"/>
      <c r="M278" s="835" t="s">
        <v>1</v>
      </c>
      <c r="N278" s="836" t="s">
        <v>38</v>
      </c>
      <c r="O278" s="837">
        <v>0.85</v>
      </c>
      <c r="P278" s="837">
        <f>O278*H278</f>
        <v>0.85</v>
      </c>
      <c r="Q278" s="837">
        <v>4.9300000000000004E-3</v>
      </c>
      <c r="R278" s="837">
        <f>Q278*H278</f>
        <v>4.9300000000000004E-3</v>
      </c>
      <c r="S278" s="837">
        <v>0</v>
      </c>
      <c r="T278" s="838">
        <f>S278*H278</f>
        <v>0</v>
      </c>
      <c r="AR278" s="839" t="s">
        <v>188</v>
      </c>
      <c r="AT278" s="839" t="s">
        <v>160</v>
      </c>
      <c r="AU278" s="839" t="s">
        <v>88</v>
      </c>
      <c r="AY278" s="16" t="s">
        <v>157</v>
      </c>
      <c r="BE278" s="145">
        <f>IF(N278="základní",J278,0)</f>
        <v>0</v>
      </c>
      <c r="BF278" s="145">
        <f>IF(N278="snížená",J278,0)</f>
        <v>0</v>
      </c>
      <c r="BG278" s="145">
        <f>IF(N278="zákl. přenesená",J278,0)</f>
        <v>0</v>
      </c>
      <c r="BH278" s="145">
        <f>IF(N278="sníž. přenesená",J278,0)</f>
        <v>0</v>
      </c>
      <c r="BI278" s="145">
        <f>IF(N278="nulová",J278,0)</f>
        <v>0</v>
      </c>
      <c r="BJ278" s="16" t="s">
        <v>80</v>
      </c>
      <c r="BK278" s="145">
        <f>ROUND(I278*H278,2)</f>
        <v>0</v>
      </c>
      <c r="BL278" s="16" t="s">
        <v>188</v>
      </c>
      <c r="BM278" s="839" t="s">
        <v>8359</v>
      </c>
    </row>
    <row r="279" spans="2:65" s="1" customFormat="1">
      <c r="B279" s="28"/>
      <c r="D279" s="840" t="s">
        <v>214</v>
      </c>
      <c r="F279" s="841" t="s">
        <v>7991</v>
      </c>
      <c r="L279" s="28"/>
      <c r="M279" s="152"/>
      <c r="T279" s="52"/>
      <c r="AT279" s="16" t="s">
        <v>214</v>
      </c>
      <c r="AU279" s="16" t="s">
        <v>88</v>
      </c>
    </row>
    <row r="280" spans="2:65" s="1" customFormat="1" ht="24.25" customHeight="1">
      <c r="B280" s="28"/>
      <c r="C280" s="829" t="s">
        <v>1181</v>
      </c>
      <c r="D280" s="829" t="s">
        <v>160</v>
      </c>
      <c r="E280" s="830" t="s">
        <v>8010</v>
      </c>
      <c r="F280" s="831" t="s">
        <v>8011</v>
      </c>
      <c r="G280" s="832" t="s">
        <v>228</v>
      </c>
      <c r="H280" s="833">
        <v>1</v>
      </c>
      <c r="I280" s="923"/>
      <c r="J280" s="834">
        <f>ROUND(I280*H280,2)</f>
        <v>0</v>
      </c>
      <c r="K280" s="831" t="s">
        <v>2720</v>
      </c>
      <c r="L280" s="28"/>
      <c r="M280" s="835" t="s">
        <v>1</v>
      </c>
      <c r="N280" s="836" t="s">
        <v>38</v>
      </c>
      <c r="O280" s="837">
        <v>0.17599999999999999</v>
      </c>
      <c r="P280" s="837">
        <f>O280*H280</f>
        <v>0.17599999999999999</v>
      </c>
      <c r="Q280" s="837">
        <v>1.09E-3</v>
      </c>
      <c r="R280" s="837">
        <f>Q280*H280</f>
        <v>1.09E-3</v>
      </c>
      <c r="S280" s="837">
        <v>0</v>
      </c>
      <c r="T280" s="838">
        <f>S280*H280</f>
        <v>0</v>
      </c>
      <c r="AR280" s="839" t="s">
        <v>188</v>
      </c>
      <c r="AT280" s="839" t="s">
        <v>160</v>
      </c>
      <c r="AU280" s="839" t="s">
        <v>88</v>
      </c>
      <c r="AY280" s="16" t="s">
        <v>157</v>
      </c>
      <c r="BE280" s="145">
        <f>IF(N280="základní",J280,0)</f>
        <v>0</v>
      </c>
      <c r="BF280" s="145">
        <f>IF(N280="snížená",J280,0)</f>
        <v>0</v>
      </c>
      <c r="BG280" s="145">
        <f>IF(N280="zákl. přenesená",J280,0)</f>
        <v>0</v>
      </c>
      <c r="BH280" s="145">
        <f>IF(N280="sníž. přenesená",J280,0)</f>
        <v>0</v>
      </c>
      <c r="BI280" s="145">
        <f>IF(N280="nulová",J280,0)</f>
        <v>0</v>
      </c>
      <c r="BJ280" s="16" t="s">
        <v>80</v>
      </c>
      <c r="BK280" s="145">
        <f>ROUND(I280*H280,2)</f>
        <v>0</v>
      </c>
      <c r="BL280" s="16" t="s">
        <v>188</v>
      </c>
      <c r="BM280" s="839" t="s">
        <v>8360</v>
      </c>
    </row>
    <row r="281" spans="2:65" s="1" customFormat="1">
      <c r="B281" s="28"/>
      <c r="D281" s="840" t="s">
        <v>214</v>
      </c>
      <c r="F281" s="841" t="s">
        <v>8013</v>
      </c>
      <c r="L281" s="28"/>
      <c r="M281" s="152"/>
      <c r="T281" s="52"/>
      <c r="AT281" s="16" t="s">
        <v>214</v>
      </c>
      <c r="AU281" s="16" t="s">
        <v>88</v>
      </c>
    </row>
    <row r="282" spans="2:65" s="1" customFormat="1" ht="16.5" customHeight="1">
      <c r="B282" s="28"/>
      <c r="C282" s="829" t="s">
        <v>1186</v>
      </c>
      <c r="D282" s="829" t="s">
        <v>160</v>
      </c>
      <c r="E282" s="830" t="s">
        <v>8014</v>
      </c>
      <c r="F282" s="831" t="s">
        <v>8015</v>
      </c>
      <c r="G282" s="832" t="s">
        <v>163</v>
      </c>
      <c r="H282" s="833">
        <v>8</v>
      </c>
      <c r="I282" s="923"/>
      <c r="J282" s="834">
        <f>ROUND(I282*H282,2)</f>
        <v>0</v>
      </c>
      <c r="K282" s="831" t="s">
        <v>2720</v>
      </c>
      <c r="L282" s="28"/>
      <c r="M282" s="835" t="s">
        <v>1</v>
      </c>
      <c r="N282" s="836" t="s">
        <v>38</v>
      </c>
      <c r="O282" s="837">
        <v>0.217</v>
      </c>
      <c r="P282" s="837">
        <f>O282*H282</f>
        <v>1.736</v>
      </c>
      <c r="Q282" s="837">
        <v>0</v>
      </c>
      <c r="R282" s="837">
        <f>Q282*H282</f>
        <v>0</v>
      </c>
      <c r="S282" s="837">
        <v>1.56E-3</v>
      </c>
      <c r="T282" s="838">
        <f>S282*H282</f>
        <v>1.248E-2</v>
      </c>
      <c r="AR282" s="839" t="s">
        <v>188</v>
      </c>
      <c r="AT282" s="839" t="s">
        <v>160</v>
      </c>
      <c r="AU282" s="839" t="s">
        <v>88</v>
      </c>
      <c r="AY282" s="16" t="s">
        <v>157</v>
      </c>
      <c r="BE282" s="145">
        <f>IF(N282="základní",J282,0)</f>
        <v>0</v>
      </c>
      <c r="BF282" s="145">
        <f>IF(N282="snížená",J282,0)</f>
        <v>0</v>
      </c>
      <c r="BG282" s="145">
        <f>IF(N282="zákl. přenesená",J282,0)</f>
        <v>0</v>
      </c>
      <c r="BH282" s="145">
        <f>IF(N282="sníž. přenesená",J282,0)</f>
        <v>0</v>
      </c>
      <c r="BI282" s="145">
        <f>IF(N282="nulová",J282,0)</f>
        <v>0</v>
      </c>
      <c r="BJ282" s="16" t="s">
        <v>80</v>
      </c>
      <c r="BK282" s="145">
        <f>ROUND(I282*H282,2)</f>
        <v>0</v>
      </c>
      <c r="BL282" s="16" t="s">
        <v>188</v>
      </c>
      <c r="BM282" s="839" t="s">
        <v>8361</v>
      </c>
    </row>
    <row r="283" spans="2:65" s="1" customFormat="1">
      <c r="B283" s="28"/>
      <c r="D283" s="840" t="s">
        <v>214</v>
      </c>
      <c r="F283" s="841" t="s">
        <v>8017</v>
      </c>
      <c r="L283" s="28"/>
      <c r="M283" s="152"/>
      <c r="T283" s="52"/>
      <c r="AT283" s="16" t="s">
        <v>214</v>
      </c>
      <c r="AU283" s="16" t="s">
        <v>88</v>
      </c>
    </row>
    <row r="284" spans="2:65" s="1" customFormat="1" ht="24.25" customHeight="1">
      <c r="B284" s="28"/>
      <c r="C284" s="829" t="s">
        <v>1192</v>
      </c>
      <c r="D284" s="829" t="s">
        <v>160</v>
      </c>
      <c r="E284" s="830" t="s">
        <v>8026</v>
      </c>
      <c r="F284" s="831" t="s">
        <v>8027</v>
      </c>
      <c r="G284" s="832" t="s">
        <v>163</v>
      </c>
      <c r="H284" s="833">
        <v>1</v>
      </c>
      <c r="I284" s="923"/>
      <c r="J284" s="834">
        <f>ROUND(I284*H284,2)</f>
        <v>0</v>
      </c>
      <c r="K284" s="831" t="s">
        <v>2720</v>
      </c>
      <c r="L284" s="28"/>
      <c r="M284" s="835" t="s">
        <v>1</v>
      </c>
      <c r="N284" s="836" t="s">
        <v>38</v>
      </c>
      <c r="O284" s="837">
        <v>0.2</v>
      </c>
      <c r="P284" s="837">
        <f>O284*H284</f>
        <v>0.2</v>
      </c>
      <c r="Q284" s="837">
        <v>1.8E-3</v>
      </c>
      <c r="R284" s="837">
        <f>Q284*H284</f>
        <v>1.8E-3</v>
      </c>
      <c r="S284" s="837">
        <v>0</v>
      </c>
      <c r="T284" s="838">
        <f>S284*H284</f>
        <v>0</v>
      </c>
      <c r="AR284" s="839" t="s">
        <v>188</v>
      </c>
      <c r="AT284" s="839" t="s">
        <v>160</v>
      </c>
      <c r="AU284" s="839" t="s">
        <v>88</v>
      </c>
      <c r="AY284" s="16" t="s">
        <v>157</v>
      </c>
      <c r="BE284" s="145">
        <f>IF(N284="základní",J284,0)</f>
        <v>0</v>
      </c>
      <c r="BF284" s="145">
        <f>IF(N284="snížená",J284,0)</f>
        <v>0</v>
      </c>
      <c r="BG284" s="145">
        <f>IF(N284="zákl. přenesená",J284,0)</f>
        <v>0</v>
      </c>
      <c r="BH284" s="145">
        <f>IF(N284="sníž. přenesená",J284,0)</f>
        <v>0</v>
      </c>
      <c r="BI284" s="145">
        <f>IF(N284="nulová",J284,0)</f>
        <v>0</v>
      </c>
      <c r="BJ284" s="16" t="s">
        <v>80</v>
      </c>
      <c r="BK284" s="145">
        <f>ROUND(I284*H284,2)</f>
        <v>0</v>
      </c>
      <c r="BL284" s="16" t="s">
        <v>188</v>
      </c>
      <c r="BM284" s="839" t="s">
        <v>8362</v>
      </c>
    </row>
    <row r="285" spans="2:65" s="1" customFormat="1">
      <c r="B285" s="28"/>
      <c r="D285" s="840" t="s">
        <v>214</v>
      </c>
      <c r="F285" s="841" t="s">
        <v>8029</v>
      </c>
      <c r="L285" s="28"/>
      <c r="M285" s="152"/>
      <c r="T285" s="52"/>
      <c r="AT285" s="16" t="s">
        <v>214</v>
      </c>
      <c r="AU285" s="16" t="s">
        <v>88</v>
      </c>
    </row>
    <row r="286" spans="2:65" s="1" customFormat="1" ht="24.25" customHeight="1">
      <c r="B286" s="28"/>
      <c r="C286" s="829" t="s">
        <v>1197</v>
      </c>
      <c r="D286" s="829" t="s">
        <v>160</v>
      </c>
      <c r="E286" s="830" t="s">
        <v>8030</v>
      </c>
      <c r="F286" s="831" t="s">
        <v>8031</v>
      </c>
      <c r="G286" s="832" t="s">
        <v>163</v>
      </c>
      <c r="H286" s="833">
        <v>6</v>
      </c>
      <c r="I286" s="923"/>
      <c r="J286" s="834">
        <f>ROUND(I286*H286,2)</f>
        <v>0</v>
      </c>
      <c r="K286" s="831" t="s">
        <v>2720</v>
      </c>
      <c r="L286" s="28"/>
      <c r="M286" s="835" t="s">
        <v>1</v>
      </c>
      <c r="N286" s="836" t="s">
        <v>38</v>
      </c>
      <c r="O286" s="837">
        <v>0.5</v>
      </c>
      <c r="P286" s="837">
        <f>O286*H286</f>
        <v>3</v>
      </c>
      <c r="Q286" s="837">
        <v>2.8400000000000001E-3</v>
      </c>
      <c r="R286" s="837">
        <f>Q286*H286</f>
        <v>1.704E-2</v>
      </c>
      <c r="S286" s="837">
        <v>0</v>
      </c>
      <c r="T286" s="838">
        <f>S286*H286</f>
        <v>0</v>
      </c>
      <c r="AR286" s="839" t="s">
        <v>188</v>
      </c>
      <c r="AT286" s="839" t="s">
        <v>160</v>
      </c>
      <c r="AU286" s="839" t="s">
        <v>88</v>
      </c>
      <c r="AY286" s="16" t="s">
        <v>157</v>
      </c>
      <c r="BE286" s="145">
        <f>IF(N286="základní",J286,0)</f>
        <v>0</v>
      </c>
      <c r="BF286" s="145">
        <f>IF(N286="snížená",J286,0)</f>
        <v>0</v>
      </c>
      <c r="BG286" s="145">
        <f>IF(N286="zákl. přenesená",J286,0)</f>
        <v>0</v>
      </c>
      <c r="BH286" s="145">
        <f>IF(N286="sníž. přenesená",J286,0)</f>
        <v>0</v>
      </c>
      <c r="BI286" s="145">
        <f>IF(N286="nulová",J286,0)</f>
        <v>0</v>
      </c>
      <c r="BJ286" s="16" t="s">
        <v>80</v>
      </c>
      <c r="BK286" s="145">
        <f>ROUND(I286*H286,2)</f>
        <v>0</v>
      </c>
      <c r="BL286" s="16" t="s">
        <v>188</v>
      </c>
      <c r="BM286" s="839" t="s">
        <v>8363</v>
      </c>
    </row>
    <row r="287" spans="2:65" s="1" customFormat="1">
      <c r="B287" s="28"/>
      <c r="D287" s="840" t="s">
        <v>214</v>
      </c>
      <c r="F287" s="841" t="s">
        <v>8033</v>
      </c>
      <c r="L287" s="28"/>
      <c r="M287" s="152"/>
      <c r="T287" s="52"/>
      <c r="AT287" s="16" t="s">
        <v>214</v>
      </c>
      <c r="AU287" s="16" t="s">
        <v>88</v>
      </c>
    </row>
    <row r="288" spans="2:65" s="1" customFormat="1" ht="21.75" customHeight="1">
      <c r="B288" s="28"/>
      <c r="C288" s="829" t="s">
        <v>1203</v>
      </c>
      <c r="D288" s="829" t="s">
        <v>160</v>
      </c>
      <c r="E288" s="830" t="s">
        <v>8034</v>
      </c>
      <c r="F288" s="831" t="s">
        <v>8035</v>
      </c>
      <c r="G288" s="832" t="s">
        <v>228</v>
      </c>
      <c r="H288" s="833">
        <v>6</v>
      </c>
      <c r="I288" s="923"/>
      <c r="J288" s="834">
        <f>ROUND(I288*H288,2)</f>
        <v>0</v>
      </c>
      <c r="K288" s="831" t="s">
        <v>1</v>
      </c>
      <c r="L288" s="28"/>
      <c r="M288" s="835" t="s">
        <v>1</v>
      </c>
      <c r="N288" s="836" t="s">
        <v>38</v>
      </c>
      <c r="O288" s="837">
        <v>0</v>
      </c>
      <c r="P288" s="837">
        <f>O288*H288</f>
        <v>0</v>
      </c>
      <c r="Q288" s="837">
        <v>0</v>
      </c>
      <c r="R288" s="837">
        <f>Q288*H288</f>
        <v>0</v>
      </c>
      <c r="S288" s="837">
        <v>0</v>
      </c>
      <c r="T288" s="838">
        <f>S288*H288</f>
        <v>0</v>
      </c>
      <c r="AR288" s="839" t="s">
        <v>188</v>
      </c>
      <c r="AT288" s="839" t="s">
        <v>160</v>
      </c>
      <c r="AU288" s="839" t="s">
        <v>88</v>
      </c>
      <c r="AY288" s="16" t="s">
        <v>157</v>
      </c>
      <c r="BE288" s="145">
        <f>IF(N288="základní",J288,0)</f>
        <v>0</v>
      </c>
      <c r="BF288" s="145">
        <f>IF(N288="snížená",J288,0)</f>
        <v>0</v>
      </c>
      <c r="BG288" s="145">
        <f>IF(N288="zákl. přenesená",J288,0)</f>
        <v>0</v>
      </c>
      <c r="BH288" s="145">
        <f>IF(N288="sníž. přenesená",J288,0)</f>
        <v>0</v>
      </c>
      <c r="BI288" s="145">
        <f>IF(N288="nulová",J288,0)</f>
        <v>0</v>
      </c>
      <c r="BJ288" s="16" t="s">
        <v>80</v>
      </c>
      <c r="BK288" s="145">
        <f>ROUND(I288*H288,2)</f>
        <v>0</v>
      </c>
      <c r="BL288" s="16" t="s">
        <v>188</v>
      </c>
      <c r="BM288" s="839" t="s">
        <v>8364</v>
      </c>
    </row>
    <row r="289" spans="2:65" s="1" customFormat="1" ht="24.25" customHeight="1">
      <c r="B289" s="28"/>
      <c r="C289" s="829" t="s">
        <v>1209</v>
      </c>
      <c r="D289" s="829" t="s">
        <v>160</v>
      </c>
      <c r="E289" s="830" t="s">
        <v>8037</v>
      </c>
      <c r="F289" s="831" t="s">
        <v>8038</v>
      </c>
      <c r="G289" s="832" t="s">
        <v>228</v>
      </c>
      <c r="H289" s="833">
        <v>4</v>
      </c>
      <c r="I289" s="923"/>
      <c r="J289" s="834">
        <f>ROUND(I289*H289,2)</f>
        <v>0</v>
      </c>
      <c r="K289" s="831" t="s">
        <v>2720</v>
      </c>
      <c r="L289" s="28"/>
      <c r="M289" s="835" t="s">
        <v>1</v>
      </c>
      <c r="N289" s="836" t="s">
        <v>38</v>
      </c>
      <c r="O289" s="837">
        <v>0.40699999999999997</v>
      </c>
      <c r="P289" s="837">
        <f>O289*H289</f>
        <v>1.6279999999999999</v>
      </c>
      <c r="Q289" s="837">
        <v>0</v>
      </c>
      <c r="R289" s="837">
        <f>Q289*H289</f>
        <v>0</v>
      </c>
      <c r="S289" s="837">
        <v>2.2499999999999998E-3</v>
      </c>
      <c r="T289" s="838">
        <f>S289*H289</f>
        <v>8.9999999999999993E-3</v>
      </c>
      <c r="AR289" s="839" t="s">
        <v>188</v>
      </c>
      <c r="AT289" s="839" t="s">
        <v>160</v>
      </c>
      <c r="AU289" s="839" t="s">
        <v>88</v>
      </c>
      <c r="AY289" s="16" t="s">
        <v>157</v>
      </c>
      <c r="BE289" s="145">
        <f>IF(N289="základní",J289,0)</f>
        <v>0</v>
      </c>
      <c r="BF289" s="145">
        <f>IF(N289="snížená",J289,0)</f>
        <v>0</v>
      </c>
      <c r="BG289" s="145">
        <f>IF(N289="zákl. přenesená",J289,0)</f>
        <v>0</v>
      </c>
      <c r="BH289" s="145">
        <f>IF(N289="sníž. přenesená",J289,0)</f>
        <v>0</v>
      </c>
      <c r="BI289" s="145">
        <f>IF(N289="nulová",J289,0)</f>
        <v>0</v>
      </c>
      <c r="BJ289" s="16" t="s">
        <v>80</v>
      </c>
      <c r="BK289" s="145">
        <f>ROUND(I289*H289,2)</f>
        <v>0</v>
      </c>
      <c r="BL289" s="16" t="s">
        <v>188</v>
      </c>
      <c r="BM289" s="839" t="s">
        <v>8365</v>
      </c>
    </row>
    <row r="290" spans="2:65" s="1" customFormat="1">
      <c r="B290" s="28"/>
      <c r="D290" s="840" t="s">
        <v>214</v>
      </c>
      <c r="F290" s="841" t="s">
        <v>8040</v>
      </c>
      <c r="L290" s="28"/>
      <c r="M290" s="152"/>
      <c r="T290" s="52"/>
      <c r="AT290" s="16" t="s">
        <v>214</v>
      </c>
      <c r="AU290" s="16" t="s">
        <v>88</v>
      </c>
    </row>
    <row r="291" spans="2:65" s="1" customFormat="1" ht="24.25" customHeight="1">
      <c r="B291" s="28"/>
      <c r="C291" s="829" t="s">
        <v>1211</v>
      </c>
      <c r="D291" s="829" t="s">
        <v>160</v>
      </c>
      <c r="E291" s="830" t="s">
        <v>8041</v>
      </c>
      <c r="F291" s="831" t="s">
        <v>8042</v>
      </c>
      <c r="G291" s="832" t="s">
        <v>163</v>
      </c>
      <c r="H291" s="833">
        <v>6</v>
      </c>
      <c r="I291" s="923"/>
      <c r="J291" s="834">
        <f>ROUND(I291*H291,2)</f>
        <v>0</v>
      </c>
      <c r="K291" s="831" t="s">
        <v>2720</v>
      </c>
      <c r="L291" s="28"/>
      <c r="M291" s="835" t="s">
        <v>1</v>
      </c>
      <c r="N291" s="836" t="s">
        <v>38</v>
      </c>
      <c r="O291" s="837">
        <v>1</v>
      </c>
      <c r="P291" s="837">
        <f>O291*H291</f>
        <v>6</v>
      </c>
      <c r="Q291" s="837">
        <v>2.9399999999999999E-3</v>
      </c>
      <c r="R291" s="837">
        <f>Q291*H291</f>
        <v>1.7639999999999999E-2</v>
      </c>
      <c r="S291" s="837">
        <v>0</v>
      </c>
      <c r="T291" s="838">
        <f>S291*H291</f>
        <v>0</v>
      </c>
      <c r="AR291" s="839" t="s">
        <v>188</v>
      </c>
      <c r="AT291" s="839" t="s">
        <v>160</v>
      </c>
      <c r="AU291" s="839" t="s">
        <v>88</v>
      </c>
      <c r="AY291" s="16" t="s">
        <v>157</v>
      </c>
      <c r="BE291" s="145">
        <f>IF(N291="základní",J291,0)</f>
        <v>0</v>
      </c>
      <c r="BF291" s="145">
        <f>IF(N291="snížená",J291,0)</f>
        <v>0</v>
      </c>
      <c r="BG291" s="145">
        <f>IF(N291="zákl. přenesená",J291,0)</f>
        <v>0</v>
      </c>
      <c r="BH291" s="145">
        <f>IF(N291="sníž. přenesená",J291,0)</f>
        <v>0</v>
      </c>
      <c r="BI291" s="145">
        <f>IF(N291="nulová",J291,0)</f>
        <v>0</v>
      </c>
      <c r="BJ291" s="16" t="s">
        <v>80</v>
      </c>
      <c r="BK291" s="145">
        <f>ROUND(I291*H291,2)</f>
        <v>0</v>
      </c>
      <c r="BL291" s="16" t="s">
        <v>188</v>
      </c>
      <c r="BM291" s="839" t="s">
        <v>8366</v>
      </c>
    </row>
    <row r="292" spans="2:65" s="1" customFormat="1">
      <c r="B292" s="28"/>
      <c r="D292" s="840" t="s">
        <v>214</v>
      </c>
      <c r="F292" s="841" t="s">
        <v>8044</v>
      </c>
      <c r="L292" s="28"/>
      <c r="M292" s="152"/>
      <c r="T292" s="52"/>
      <c r="AT292" s="16" t="s">
        <v>214</v>
      </c>
      <c r="AU292" s="16" t="s">
        <v>88</v>
      </c>
    </row>
    <row r="293" spans="2:65" s="1" customFormat="1" ht="24.25" customHeight="1">
      <c r="B293" s="28"/>
      <c r="C293" s="829" t="s">
        <v>1218</v>
      </c>
      <c r="D293" s="829" t="s">
        <v>160</v>
      </c>
      <c r="E293" s="830" t="s">
        <v>8045</v>
      </c>
      <c r="F293" s="831" t="s">
        <v>8046</v>
      </c>
      <c r="G293" s="832" t="s">
        <v>228</v>
      </c>
      <c r="H293" s="833">
        <v>10</v>
      </c>
      <c r="I293" s="923"/>
      <c r="J293" s="834">
        <f>ROUND(I293*H293,2)</f>
        <v>0</v>
      </c>
      <c r="K293" s="831" t="s">
        <v>2720</v>
      </c>
      <c r="L293" s="28"/>
      <c r="M293" s="835" t="s">
        <v>1</v>
      </c>
      <c r="N293" s="836" t="s">
        <v>38</v>
      </c>
      <c r="O293" s="837">
        <v>6.3E-2</v>
      </c>
      <c r="P293" s="837">
        <f>O293*H293</f>
        <v>0.63</v>
      </c>
      <c r="Q293" s="837">
        <v>0</v>
      </c>
      <c r="R293" s="837">
        <f>Q293*H293</f>
        <v>0</v>
      </c>
      <c r="S293" s="837">
        <v>8.5999999999999998E-4</v>
      </c>
      <c r="T293" s="838">
        <f>S293*H293</f>
        <v>8.6E-3</v>
      </c>
      <c r="AR293" s="839" t="s">
        <v>188</v>
      </c>
      <c r="AT293" s="839" t="s">
        <v>160</v>
      </c>
      <c r="AU293" s="839" t="s">
        <v>88</v>
      </c>
      <c r="AY293" s="16" t="s">
        <v>157</v>
      </c>
      <c r="BE293" s="145">
        <f>IF(N293="základní",J293,0)</f>
        <v>0</v>
      </c>
      <c r="BF293" s="145">
        <f>IF(N293="snížená",J293,0)</f>
        <v>0</v>
      </c>
      <c r="BG293" s="145">
        <f>IF(N293="zákl. přenesená",J293,0)</f>
        <v>0</v>
      </c>
      <c r="BH293" s="145">
        <f>IF(N293="sníž. přenesená",J293,0)</f>
        <v>0</v>
      </c>
      <c r="BI293" s="145">
        <f>IF(N293="nulová",J293,0)</f>
        <v>0</v>
      </c>
      <c r="BJ293" s="16" t="s">
        <v>80</v>
      </c>
      <c r="BK293" s="145">
        <f>ROUND(I293*H293,2)</f>
        <v>0</v>
      </c>
      <c r="BL293" s="16" t="s">
        <v>188</v>
      </c>
      <c r="BM293" s="839" t="s">
        <v>8367</v>
      </c>
    </row>
    <row r="294" spans="2:65" s="1" customFormat="1">
      <c r="B294" s="28"/>
      <c r="D294" s="840" t="s">
        <v>214</v>
      </c>
      <c r="F294" s="841" t="s">
        <v>8048</v>
      </c>
      <c r="L294" s="28"/>
      <c r="M294" s="152"/>
      <c r="T294" s="52"/>
      <c r="AT294" s="16" t="s">
        <v>214</v>
      </c>
      <c r="AU294" s="16" t="s">
        <v>88</v>
      </c>
    </row>
    <row r="295" spans="2:65" s="1" customFormat="1" ht="24.25" customHeight="1">
      <c r="B295" s="28"/>
      <c r="C295" s="829" t="s">
        <v>1223</v>
      </c>
      <c r="D295" s="829" t="s">
        <v>160</v>
      </c>
      <c r="E295" s="830" t="s">
        <v>8049</v>
      </c>
      <c r="F295" s="831" t="s">
        <v>8050</v>
      </c>
      <c r="G295" s="832" t="s">
        <v>228</v>
      </c>
      <c r="H295" s="833">
        <v>1</v>
      </c>
      <c r="I295" s="923"/>
      <c r="J295" s="834">
        <f>ROUND(I295*H295,2)</f>
        <v>0</v>
      </c>
      <c r="K295" s="831" t="s">
        <v>2720</v>
      </c>
      <c r="L295" s="28"/>
      <c r="M295" s="835" t="s">
        <v>1</v>
      </c>
      <c r="N295" s="836" t="s">
        <v>38</v>
      </c>
      <c r="O295" s="837">
        <v>0.23</v>
      </c>
      <c r="P295" s="837">
        <f>O295*H295</f>
        <v>0.23</v>
      </c>
      <c r="Q295" s="837">
        <v>1.6000000000000001E-4</v>
      </c>
      <c r="R295" s="837">
        <f>Q295*H295</f>
        <v>1.6000000000000001E-4</v>
      </c>
      <c r="S295" s="837">
        <v>0</v>
      </c>
      <c r="T295" s="838">
        <f>S295*H295</f>
        <v>0</v>
      </c>
      <c r="AR295" s="839" t="s">
        <v>188</v>
      </c>
      <c r="AT295" s="839" t="s">
        <v>160</v>
      </c>
      <c r="AU295" s="839" t="s">
        <v>88</v>
      </c>
      <c r="AY295" s="16" t="s">
        <v>157</v>
      </c>
      <c r="BE295" s="145">
        <f>IF(N295="základní",J295,0)</f>
        <v>0</v>
      </c>
      <c r="BF295" s="145">
        <f>IF(N295="snížená",J295,0)</f>
        <v>0</v>
      </c>
      <c r="BG295" s="145">
        <f>IF(N295="zákl. přenesená",J295,0)</f>
        <v>0</v>
      </c>
      <c r="BH295" s="145">
        <f>IF(N295="sníž. přenesená",J295,0)</f>
        <v>0</v>
      </c>
      <c r="BI295" s="145">
        <f>IF(N295="nulová",J295,0)</f>
        <v>0</v>
      </c>
      <c r="BJ295" s="16" t="s">
        <v>80</v>
      </c>
      <c r="BK295" s="145">
        <f>ROUND(I295*H295,2)</f>
        <v>0</v>
      </c>
      <c r="BL295" s="16" t="s">
        <v>188</v>
      </c>
      <c r="BM295" s="839" t="s">
        <v>8368</v>
      </c>
    </row>
    <row r="296" spans="2:65" s="1" customFormat="1">
      <c r="B296" s="28"/>
      <c r="D296" s="840" t="s">
        <v>214</v>
      </c>
      <c r="F296" s="841" t="s">
        <v>8052</v>
      </c>
      <c r="L296" s="28"/>
      <c r="M296" s="152"/>
      <c r="T296" s="52"/>
      <c r="AT296" s="16" t="s">
        <v>214</v>
      </c>
      <c r="AU296" s="16" t="s">
        <v>88</v>
      </c>
    </row>
    <row r="297" spans="2:65" s="1" customFormat="1" ht="24.25" customHeight="1">
      <c r="B297" s="28"/>
      <c r="C297" s="829" t="s">
        <v>1228</v>
      </c>
      <c r="D297" s="829" t="s">
        <v>160</v>
      </c>
      <c r="E297" s="830" t="s">
        <v>8053</v>
      </c>
      <c r="F297" s="831" t="s">
        <v>8054</v>
      </c>
      <c r="G297" s="832" t="s">
        <v>228</v>
      </c>
      <c r="H297" s="833">
        <v>6</v>
      </c>
      <c r="I297" s="923"/>
      <c r="J297" s="834">
        <f>ROUND(I297*H297,2)</f>
        <v>0</v>
      </c>
      <c r="K297" s="831" t="s">
        <v>2720</v>
      </c>
      <c r="L297" s="28"/>
      <c r="M297" s="835" t="s">
        <v>1</v>
      </c>
      <c r="N297" s="836" t="s">
        <v>38</v>
      </c>
      <c r="O297" s="837">
        <v>0.23</v>
      </c>
      <c r="P297" s="837">
        <f>O297*H297</f>
        <v>1.3800000000000001</v>
      </c>
      <c r="Q297" s="837">
        <v>1.3999999999999999E-4</v>
      </c>
      <c r="R297" s="837">
        <f>Q297*H297</f>
        <v>8.3999999999999993E-4</v>
      </c>
      <c r="S297" s="837">
        <v>0</v>
      </c>
      <c r="T297" s="838">
        <f>S297*H297</f>
        <v>0</v>
      </c>
      <c r="AR297" s="839" t="s">
        <v>188</v>
      </c>
      <c r="AT297" s="839" t="s">
        <v>160</v>
      </c>
      <c r="AU297" s="839" t="s">
        <v>88</v>
      </c>
      <c r="AY297" s="16" t="s">
        <v>157</v>
      </c>
      <c r="BE297" s="145">
        <f>IF(N297="základní",J297,0)</f>
        <v>0</v>
      </c>
      <c r="BF297" s="145">
        <f>IF(N297="snížená",J297,0)</f>
        <v>0</v>
      </c>
      <c r="BG297" s="145">
        <f>IF(N297="zákl. přenesená",J297,0)</f>
        <v>0</v>
      </c>
      <c r="BH297" s="145">
        <f>IF(N297="sníž. přenesená",J297,0)</f>
        <v>0</v>
      </c>
      <c r="BI297" s="145">
        <f>IF(N297="nulová",J297,0)</f>
        <v>0</v>
      </c>
      <c r="BJ297" s="16" t="s">
        <v>80</v>
      </c>
      <c r="BK297" s="145">
        <f>ROUND(I297*H297,2)</f>
        <v>0</v>
      </c>
      <c r="BL297" s="16" t="s">
        <v>188</v>
      </c>
      <c r="BM297" s="839" t="s">
        <v>8369</v>
      </c>
    </row>
    <row r="298" spans="2:65" s="1" customFormat="1">
      <c r="B298" s="28"/>
      <c r="D298" s="840" t="s">
        <v>214</v>
      </c>
      <c r="F298" s="841" t="s">
        <v>8056</v>
      </c>
      <c r="L298" s="28"/>
      <c r="M298" s="152"/>
      <c r="T298" s="52"/>
      <c r="AT298" s="16" t="s">
        <v>214</v>
      </c>
      <c r="AU298" s="16" t="s">
        <v>88</v>
      </c>
    </row>
    <row r="299" spans="2:65" s="1" customFormat="1" ht="24.25" customHeight="1">
      <c r="B299" s="28"/>
      <c r="C299" s="829" t="s">
        <v>1233</v>
      </c>
      <c r="D299" s="829" t="s">
        <v>160</v>
      </c>
      <c r="E299" s="830" t="s">
        <v>8061</v>
      </c>
      <c r="F299" s="831" t="s">
        <v>8062</v>
      </c>
      <c r="G299" s="832" t="s">
        <v>228</v>
      </c>
      <c r="H299" s="833">
        <v>6</v>
      </c>
      <c r="I299" s="923"/>
      <c r="J299" s="834">
        <f>ROUND(I299*H299,2)</f>
        <v>0</v>
      </c>
      <c r="K299" s="831" t="s">
        <v>2720</v>
      </c>
      <c r="L299" s="28"/>
      <c r="M299" s="835" t="s">
        <v>1</v>
      </c>
      <c r="N299" s="836" t="s">
        <v>38</v>
      </c>
      <c r="O299" s="837">
        <v>0.246</v>
      </c>
      <c r="P299" s="837">
        <f>O299*H299</f>
        <v>1.476</v>
      </c>
      <c r="Q299" s="837">
        <v>5.5000000000000003E-4</v>
      </c>
      <c r="R299" s="837">
        <f>Q299*H299</f>
        <v>3.3E-3</v>
      </c>
      <c r="S299" s="837">
        <v>0</v>
      </c>
      <c r="T299" s="838">
        <f>S299*H299</f>
        <v>0</v>
      </c>
      <c r="AR299" s="839" t="s">
        <v>188</v>
      </c>
      <c r="AT299" s="839" t="s">
        <v>160</v>
      </c>
      <c r="AU299" s="839" t="s">
        <v>88</v>
      </c>
      <c r="AY299" s="16" t="s">
        <v>157</v>
      </c>
      <c r="BE299" s="145">
        <f>IF(N299="základní",J299,0)</f>
        <v>0</v>
      </c>
      <c r="BF299" s="145">
        <f>IF(N299="snížená",J299,0)</f>
        <v>0</v>
      </c>
      <c r="BG299" s="145">
        <f>IF(N299="zákl. přenesená",J299,0)</f>
        <v>0</v>
      </c>
      <c r="BH299" s="145">
        <f>IF(N299="sníž. přenesená",J299,0)</f>
        <v>0</v>
      </c>
      <c r="BI299" s="145">
        <f>IF(N299="nulová",J299,0)</f>
        <v>0</v>
      </c>
      <c r="BJ299" s="16" t="s">
        <v>80</v>
      </c>
      <c r="BK299" s="145">
        <f>ROUND(I299*H299,2)</f>
        <v>0</v>
      </c>
      <c r="BL299" s="16" t="s">
        <v>188</v>
      </c>
      <c r="BM299" s="839" t="s">
        <v>8370</v>
      </c>
    </row>
    <row r="300" spans="2:65" s="1" customFormat="1">
      <c r="B300" s="28"/>
      <c r="D300" s="840" t="s">
        <v>214</v>
      </c>
      <c r="F300" s="841" t="s">
        <v>8064</v>
      </c>
      <c r="L300" s="28"/>
      <c r="M300" s="152"/>
      <c r="T300" s="52"/>
      <c r="AT300" s="16" t="s">
        <v>214</v>
      </c>
      <c r="AU300" s="16" t="s">
        <v>88</v>
      </c>
    </row>
    <row r="301" spans="2:65" s="1" customFormat="1" ht="24.25" customHeight="1">
      <c r="B301" s="28"/>
      <c r="C301" s="829" t="s">
        <v>1241</v>
      </c>
      <c r="D301" s="829" t="s">
        <v>160</v>
      </c>
      <c r="E301" s="830" t="s">
        <v>8065</v>
      </c>
      <c r="F301" s="831" t="s">
        <v>8066</v>
      </c>
      <c r="G301" s="832" t="s">
        <v>228</v>
      </c>
      <c r="H301" s="833">
        <v>1</v>
      </c>
      <c r="I301" s="923"/>
      <c r="J301" s="834">
        <f>ROUND(I301*H301,2)</f>
        <v>0</v>
      </c>
      <c r="K301" s="831" t="s">
        <v>2720</v>
      </c>
      <c r="L301" s="28"/>
      <c r="M301" s="835" t="s">
        <v>1</v>
      </c>
      <c r="N301" s="836" t="s">
        <v>38</v>
      </c>
      <c r="O301" s="837">
        <v>0.113</v>
      </c>
      <c r="P301" s="837">
        <f>O301*H301</f>
        <v>0.113</v>
      </c>
      <c r="Q301" s="837">
        <v>2.7999999999999998E-4</v>
      </c>
      <c r="R301" s="837">
        <f>Q301*H301</f>
        <v>2.7999999999999998E-4</v>
      </c>
      <c r="S301" s="837">
        <v>0</v>
      </c>
      <c r="T301" s="838">
        <f>S301*H301</f>
        <v>0</v>
      </c>
      <c r="AR301" s="839" t="s">
        <v>188</v>
      </c>
      <c r="AT301" s="839" t="s">
        <v>160</v>
      </c>
      <c r="AU301" s="839" t="s">
        <v>88</v>
      </c>
      <c r="AY301" s="16" t="s">
        <v>157</v>
      </c>
      <c r="BE301" s="145">
        <f>IF(N301="základní",J301,0)</f>
        <v>0</v>
      </c>
      <c r="BF301" s="145">
        <f>IF(N301="snížená",J301,0)</f>
        <v>0</v>
      </c>
      <c r="BG301" s="145">
        <f>IF(N301="zákl. přenesená",J301,0)</f>
        <v>0</v>
      </c>
      <c r="BH301" s="145">
        <f>IF(N301="sníž. přenesená",J301,0)</f>
        <v>0</v>
      </c>
      <c r="BI301" s="145">
        <f>IF(N301="nulová",J301,0)</f>
        <v>0</v>
      </c>
      <c r="BJ301" s="16" t="s">
        <v>80</v>
      </c>
      <c r="BK301" s="145">
        <f>ROUND(I301*H301,2)</f>
        <v>0</v>
      </c>
      <c r="BL301" s="16" t="s">
        <v>188</v>
      </c>
      <c r="BM301" s="839" t="s">
        <v>8371</v>
      </c>
    </row>
    <row r="302" spans="2:65" s="1" customFormat="1">
      <c r="B302" s="28"/>
      <c r="D302" s="840" t="s">
        <v>214</v>
      </c>
      <c r="F302" s="841" t="s">
        <v>8068</v>
      </c>
      <c r="L302" s="28"/>
      <c r="M302" s="152"/>
      <c r="T302" s="52"/>
      <c r="AT302" s="16" t="s">
        <v>214</v>
      </c>
      <c r="AU302" s="16" t="s">
        <v>88</v>
      </c>
    </row>
    <row r="303" spans="2:65" s="1" customFormat="1" ht="49.15" customHeight="1">
      <c r="B303" s="28"/>
      <c r="C303" s="829" t="s">
        <v>1244</v>
      </c>
      <c r="D303" s="829" t="s">
        <v>160</v>
      </c>
      <c r="E303" s="830" t="s">
        <v>8073</v>
      </c>
      <c r="F303" s="831" t="s">
        <v>8074</v>
      </c>
      <c r="G303" s="832" t="s">
        <v>276</v>
      </c>
      <c r="H303" s="833">
        <v>0.35699999999999998</v>
      </c>
      <c r="I303" s="923"/>
      <c r="J303" s="834">
        <f>ROUND(I303*H303,2)</f>
        <v>0</v>
      </c>
      <c r="K303" s="831" t="s">
        <v>2720</v>
      </c>
      <c r="L303" s="28"/>
      <c r="M303" s="835" t="s">
        <v>1</v>
      </c>
      <c r="N303" s="836" t="s">
        <v>38</v>
      </c>
      <c r="O303" s="837">
        <v>1.07</v>
      </c>
      <c r="P303" s="837">
        <f>O303*H303</f>
        <v>0.38199</v>
      </c>
      <c r="Q303" s="837">
        <v>0</v>
      </c>
      <c r="R303" s="837">
        <f>Q303*H303</f>
        <v>0</v>
      </c>
      <c r="S303" s="837">
        <v>0</v>
      </c>
      <c r="T303" s="838">
        <f>S303*H303</f>
        <v>0</v>
      </c>
      <c r="AR303" s="839" t="s">
        <v>188</v>
      </c>
      <c r="AT303" s="839" t="s">
        <v>160</v>
      </c>
      <c r="AU303" s="839" t="s">
        <v>88</v>
      </c>
      <c r="AY303" s="16" t="s">
        <v>157</v>
      </c>
      <c r="BE303" s="145">
        <f>IF(N303="základní",J303,0)</f>
        <v>0</v>
      </c>
      <c r="BF303" s="145">
        <f>IF(N303="snížená",J303,0)</f>
        <v>0</v>
      </c>
      <c r="BG303" s="145">
        <f>IF(N303="zákl. přenesená",J303,0)</f>
        <v>0</v>
      </c>
      <c r="BH303" s="145">
        <f>IF(N303="sníž. přenesená",J303,0)</f>
        <v>0</v>
      </c>
      <c r="BI303" s="145">
        <f>IF(N303="nulová",J303,0)</f>
        <v>0</v>
      </c>
      <c r="BJ303" s="16" t="s">
        <v>80</v>
      </c>
      <c r="BK303" s="145">
        <f>ROUND(I303*H303,2)</f>
        <v>0</v>
      </c>
      <c r="BL303" s="16" t="s">
        <v>188</v>
      </c>
      <c r="BM303" s="839" t="s">
        <v>8372</v>
      </c>
    </row>
    <row r="304" spans="2:65" s="1" customFormat="1">
      <c r="B304" s="28"/>
      <c r="D304" s="840" t="s">
        <v>214</v>
      </c>
      <c r="F304" s="841" t="s">
        <v>8076</v>
      </c>
      <c r="L304" s="28"/>
      <c r="M304" s="152"/>
      <c r="T304" s="52"/>
      <c r="AT304" s="16" t="s">
        <v>214</v>
      </c>
      <c r="AU304" s="16" t="s">
        <v>88</v>
      </c>
    </row>
    <row r="305" spans="2:65" s="817" customFormat="1" ht="22.9" customHeight="1">
      <c r="B305" s="818"/>
      <c r="D305" s="819" t="s">
        <v>71</v>
      </c>
      <c r="E305" s="827" t="s">
        <v>8077</v>
      </c>
      <c r="F305" s="827" t="s">
        <v>8078</v>
      </c>
      <c r="J305" s="828">
        <f>BK305</f>
        <v>0</v>
      </c>
      <c r="L305" s="818"/>
      <c r="M305" s="822"/>
      <c r="P305" s="823">
        <f>SUM(P306:P316)</f>
        <v>20.166340000000002</v>
      </c>
      <c r="R305" s="823">
        <f>SUM(R306:R316)</f>
        <v>6.2100000000000002E-2</v>
      </c>
      <c r="T305" s="824">
        <f>SUM(T306:T316)</f>
        <v>0</v>
      </c>
      <c r="AR305" s="819" t="s">
        <v>88</v>
      </c>
      <c r="AT305" s="825" t="s">
        <v>71</v>
      </c>
      <c r="AU305" s="825" t="s">
        <v>80</v>
      </c>
      <c r="AY305" s="819" t="s">
        <v>157</v>
      </c>
      <c r="BK305" s="826">
        <f>SUM(BK306:BK316)</f>
        <v>0</v>
      </c>
    </row>
    <row r="306" spans="2:65" s="1" customFormat="1" ht="37.9" customHeight="1">
      <c r="B306" s="28"/>
      <c r="C306" s="829" t="s">
        <v>1249</v>
      </c>
      <c r="D306" s="829" t="s">
        <v>160</v>
      </c>
      <c r="E306" s="830" t="s">
        <v>8079</v>
      </c>
      <c r="F306" s="831" t="s">
        <v>8080</v>
      </c>
      <c r="G306" s="832" t="s">
        <v>163</v>
      </c>
      <c r="H306" s="833">
        <v>6</v>
      </c>
      <c r="I306" s="923"/>
      <c r="J306" s="834">
        <f>ROUND(I306*H306,2)</f>
        <v>0</v>
      </c>
      <c r="K306" s="831" t="s">
        <v>2720</v>
      </c>
      <c r="L306" s="28"/>
      <c r="M306" s="835" t="s">
        <v>1</v>
      </c>
      <c r="N306" s="836" t="s">
        <v>38</v>
      </c>
      <c r="O306" s="837">
        <v>2.5</v>
      </c>
      <c r="P306" s="837">
        <f>O306*H306</f>
        <v>15</v>
      </c>
      <c r="Q306" s="837">
        <v>9.1999999999999998E-3</v>
      </c>
      <c r="R306" s="837">
        <f>Q306*H306</f>
        <v>5.5199999999999999E-2</v>
      </c>
      <c r="S306" s="837">
        <v>0</v>
      </c>
      <c r="T306" s="838">
        <f>S306*H306</f>
        <v>0</v>
      </c>
      <c r="AR306" s="839" t="s">
        <v>188</v>
      </c>
      <c r="AT306" s="839" t="s">
        <v>160</v>
      </c>
      <c r="AU306" s="839" t="s">
        <v>88</v>
      </c>
      <c r="AY306" s="16" t="s">
        <v>157</v>
      </c>
      <c r="BE306" s="145">
        <f>IF(N306="základní",J306,0)</f>
        <v>0</v>
      </c>
      <c r="BF306" s="145">
        <f>IF(N306="snížená",J306,0)</f>
        <v>0</v>
      </c>
      <c r="BG306" s="145">
        <f>IF(N306="zákl. přenesená",J306,0)</f>
        <v>0</v>
      </c>
      <c r="BH306" s="145">
        <f>IF(N306="sníž. přenesená",J306,0)</f>
        <v>0</v>
      </c>
      <c r="BI306" s="145">
        <f>IF(N306="nulová",J306,0)</f>
        <v>0</v>
      </c>
      <c r="BJ306" s="16" t="s">
        <v>80</v>
      </c>
      <c r="BK306" s="145">
        <f>ROUND(I306*H306,2)</f>
        <v>0</v>
      </c>
      <c r="BL306" s="16" t="s">
        <v>188</v>
      </c>
      <c r="BM306" s="839" t="s">
        <v>8373</v>
      </c>
    </row>
    <row r="307" spans="2:65" s="1" customFormat="1">
      <c r="B307" s="28"/>
      <c r="D307" s="840" t="s">
        <v>214</v>
      </c>
      <c r="F307" s="841" t="s">
        <v>8082</v>
      </c>
      <c r="L307" s="28"/>
      <c r="M307" s="152"/>
      <c r="T307" s="52"/>
      <c r="AT307" s="16" t="s">
        <v>214</v>
      </c>
      <c r="AU307" s="16" t="s">
        <v>88</v>
      </c>
    </row>
    <row r="308" spans="2:65" s="1" customFormat="1" ht="24.25" customHeight="1">
      <c r="B308" s="28"/>
      <c r="C308" s="829" t="s">
        <v>1254</v>
      </c>
      <c r="D308" s="829" t="s">
        <v>160</v>
      </c>
      <c r="E308" s="830" t="s">
        <v>8087</v>
      </c>
      <c r="F308" s="831" t="s">
        <v>8088</v>
      </c>
      <c r="G308" s="832" t="s">
        <v>163</v>
      </c>
      <c r="H308" s="833">
        <v>6</v>
      </c>
      <c r="I308" s="923"/>
      <c r="J308" s="834">
        <f>ROUND(I308*H308,2)</f>
        <v>0</v>
      </c>
      <c r="K308" s="831" t="s">
        <v>2720</v>
      </c>
      <c r="L308" s="28"/>
      <c r="M308" s="835" t="s">
        <v>1</v>
      </c>
      <c r="N308" s="836" t="s">
        <v>38</v>
      </c>
      <c r="O308" s="837">
        <v>0.1</v>
      </c>
      <c r="P308" s="837">
        <f>O308*H308</f>
        <v>0.60000000000000009</v>
      </c>
      <c r="Q308" s="837">
        <v>1.4999999999999999E-4</v>
      </c>
      <c r="R308" s="837">
        <f>Q308*H308</f>
        <v>8.9999999999999998E-4</v>
      </c>
      <c r="S308" s="837">
        <v>0</v>
      </c>
      <c r="T308" s="838">
        <f>S308*H308</f>
        <v>0</v>
      </c>
      <c r="AR308" s="839" t="s">
        <v>188</v>
      </c>
      <c r="AT308" s="839" t="s">
        <v>160</v>
      </c>
      <c r="AU308" s="839" t="s">
        <v>88</v>
      </c>
      <c r="AY308" s="16" t="s">
        <v>157</v>
      </c>
      <c r="BE308" s="145">
        <f>IF(N308="základní",J308,0)</f>
        <v>0</v>
      </c>
      <c r="BF308" s="145">
        <f>IF(N308="snížená",J308,0)</f>
        <v>0</v>
      </c>
      <c r="BG308" s="145">
        <f>IF(N308="zákl. přenesená",J308,0)</f>
        <v>0</v>
      </c>
      <c r="BH308" s="145">
        <f>IF(N308="sníž. přenesená",J308,0)</f>
        <v>0</v>
      </c>
      <c r="BI308" s="145">
        <f>IF(N308="nulová",J308,0)</f>
        <v>0</v>
      </c>
      <c r="BJ308" s="16" t="s">
        <v>80</v>
      </c>
      <c r="BK308" s="145">
        <f>ROUND(I308*H308,2)</f>
        <v>0</v>
      </c>
      <c r="BL308" s="16" t="s">
        <v>188</v>
      </c>
      <c r="BM308" s="839" t="s">
        <v>8374</v>
      </c>
    </row>
    <row r="309" spans="2:65" s="1" customFormat="1">
      <c r="B309" s="28"/>
      <c r="D309" s="840" t="s">
        <v>214</v>
      </c>
      <c r="F309" s="841" t="s">
        <v>8090</v>
      </c>
      <c r="L309" s="28"/>
      <c r="M309" s="152"/>
      <c r="T309" s="52"/>
      <c r="AT309" s="16" t="s">
        <v>214</v>
      </c>
      <c r="AU309" s="16" t="s">
        <v>88</v>
      </c>
    </row>
    <row r="310" spans="2:65" s="1" customFormat="1" ht="24.25" customHeight="1">
      <c r="B310" s="28"/>
      <c r="C310" s="829" t="s">
        <v>1259</v>
      </c>
      <c r="D310" s="829" t="s">
        <v>160</v>
      </c>
      <c r="E310" s="830" t="s">
        <v>8091</v>
      </c>
      <c r="F310" s="831" t="s">
        <v>8092</v>
      </c>
      <c r="G310" s="832" t="s">
        <v>163</v>
      </c>
      <c r="H310" s="833">
        <v>6</v>
      </c>
      <c r="I310" s="923"/>
      <c r="J310" s="834">
        <f>ROUND(I310*H310,2)</f>
        <v>0</v>
      </c>
      <c r="K310" s="831" t="s">
        <v>2720</v>
      </c>
      <c r="L310" s="28"/>
      <c r="M310" s="835" t="s">
        <v>1</v>
      </c>
      <c r="N310" s="836" t="s">
        <v>38</v>
      </c>
      <c r="O310" s="837">
        <v>0.5</v>
      </c>
      <c r="P310" s="837">
        <f>O310*H310</f>
        <v>3</v>
      </c>
      <c r="Q310" s="837">
        <v>5.0000000000000001E-4</v>
      </c>
      <c r="R310" s="837">
        <f>Q310*H310</f>
        <v>3.0000000000000001E-3</v>
      </c>
      <c r="S310" s="837">
        <v>0</v>
      </c>
      <c r="T310" s="838">
        <f>S310*H310</f>
        <v>0</v>
      </c>
      <c r="AR310" s="839" t="s">
        <v>188</v>
      </c>
      <c r="AT310" s="839" t="s">
        <v>160</v>
      </c>
      <c r="AU310" s="839" t="s">
        <v>88</v>
      </c>
      <c r="AY310" s="16" t="s">
        <v>157</v>
      </c>
      <c r="BE310" s="145">
        <f>IF(N310="základní",J310,0)</f>
        <v>0</v>
      </c>
      <c r="BF310" s="145">
        <f>IF(N310="snížená",J310,0)</f>
        <v>0</v>
      </c>
      <c r="BG310" s="145">
        <f>IF(N310="zákl. přenesená",J310,0)</f>
        <v>0</v>
      </c>
      <c r="BH310" s="145">
        <f>IF(N310="sníž. přenesená",J310,0)</f>
        <v>0</v>
      </c>
      <c r="BI310" s="145">
        <f>IF(N310="nulová",J310,0)</f>
        <v>0</v>
      </c>
      <c r="BJ310" s="16" t="s">
        <v>80</v>
      </c>
      <c r="BK310" s="145">
        <f>ROUND(I310*H310,2)</f>
        <v>0</v>
      </c>
      <c r="BL310" s="16" t="s">
        <v>188</v>
      </c>
      <c r="BM310" s="839" t="s">
        <v>8375</v>
      </c>
    </row>
    <row r="311" spans="2:65" s="1" customFormat="1">
      <c r="B311" s="28"/>
      <c r="D311" s="840" t="s">
        <v>214</v>
      </c>
      <c r="F311" s="841" t="s">
        <v>8094</v>
      </c>
      <c r="L311" s="28"/>
      <c r="M311" s="152"/>
      <c r="T311" s="52"/>
      <c r="AT311" s="16" t="s">
        <v>214</v>
      </c>
      <c r="AU311" s="16" t="s">
        <v>88</v>
      </c>
    </row>
    <row r="312" spans="2:65" s="1" customFormat="1" ht="24.25" customHeight="1">
      <c r="B312" s="28"/>
      <c r="C312" s="829" t="s">
        <v>1269</v>
      </c>
      <c r="D312" s="829" t="s">
        <v>160</v>
      </c>
      <c r="E312" s="830" t="s">
        <v>8095</v>
      </c>
      <c r="F312" s="831" t="s">
        <v>8096</v>
      </c>
      <c r="G312" s="832" t="s">
        <v>163</v>
      </c>
      <c r="H312" s="833">
        <v>6</v>
      </c>
      <c r="I312" s="923"/>
      <c r="J312" s="834">
        <f>ROUND(I312*H312,2)</f>
        <v>0</v>
      </c>
      <c r="K312" s="831" t="s">
        <v>2720</v>
      </c>
      <c r="L312" s="28"/>
      <c r="M312" s="835" t="s">
        <v>1</v>
      </c>
      <c r="N312" s="836" t="s">
        <v>38</v>
      </c>
      <c r="O312" s="837">
        <v>0.25</v>
      </c>
      <c r="P312" s="837">
        <f>O312*H312</f>
        <v>1.5</v>
      </c>
      <c r="Q312" s="837">
        <v>0</v>
      </c>
      <c r="R312" s="837">
        <f>Q312*H312</f>
        <v>0</v>
      </c>
      <c r="S312" s="837">
        <v>0</v>
      </c>
      <c r="T312" s="838">
        <f>S312*H312</f>
        <v>0</v>
      </c>
      <c r="AR312" s="839" t="s">
        <v>188</v>
      </c>
      <c r="AT312" s="839" t="s">
        <v>160</v>
      </c>
      <c r="AU312" s="839" t="s">
        <v>88</v>
      </c>
      <c r="AY312" s="16" t="s">
        <v>157</v>
      </c>
      <c r="BE312" s="145">
        <f>IF(N312="základní",J312,0)</f>
        <v>0</v>
      </c>
      <c r="BF312" s="145">
        <f>IF(N312="snížená",J312,0)</f>
        <v>0</v>
      </c>
      <c r="BG312" s="145">
        <f>IF(N312="zákl. přenesená",J312,0)</f>
        <v>0</v>
      </c>
      <c r="BH312" s="145">
        <f>IF(N312="sníž. přenesená",J312,0)</f>
        <v>0</v>
      </c>
      <c r="BI312" s="145">
        <f>IF(N312="nulová",J312,0)</f>
        <v>0</v>
      </c>
      <c r="BJ312" s="16" t="s">
        <v>80</v>
      </c>
      <c r="BK312" s="145">
        <f>ROUND(I312*H312,2)</f>
        <v>0</v>
      </c>
      <c r="BL312" s="16" t="s">
        <v>188</v>
      </c>
      <c r="BM312" s="839" t="s">
        <v>8376</v>
      </c>
    </row>
    <row r="313" spans="2:65" s="1" customFormat="1">
      <c r="B313" s="28"/>
      <c r="D313" s="840" t="s">
        <v>214</v>
      </c>
      <c r="F313" s="841" t="s">
        <v>8098</v>
      </c>
      <c r="L313" s="28"/>
      <c r="M313" s="152"/>
      <c r="T313" s="52"/>
      <c r="AT313" s="16" t="s">
        <v>214</v>
      </c>
      <c r="AU313" s="16" t="s">
        <v>88</v>
      </c>
    </row>
    <row r="314" spans="2:65" s="1" customFormat="1" ht="24.25" customHeight="1">
      <c r="B314" s="28"/>
      <c r="C314" s="857" t="s">
        <v>1274</v>
      </c>
      <c r="D314" s="857" t="s">
        <v>557</v>
      </c>
      <c r="E314" s="858" t="s">
        <v>8099</v>
      </c>
      <c r="F314" s="859" t="s">
        <v>8100</v>
      </c>
      <c r="G314" s="860" t="s">
        <v>228</v>
      </c>
      <c r="H314" s="861">
        <v>6</v>
      </c>
      <c r="I314" s="924"/>
      <c r="J314" s="862">
        <f>ROUND(I314*H314,2)</f>
        <v>0</v>
      </c>
      <c r="K314" s="859" t="s">
        <v>2720</v>
      </c>
      <c r="L314" s="863"/>
      <c r="M314" s="864" t="s">
        <v>1</v>
      </c>
      <c r="N314" s="865" t="s">
        <v>38</v>
      </c>
      <c r="O314" s="837">
        <v>0</v>
      </c>
      <c r="P314" s="837">
        <f>O314*H314</f>
        <v>0</v>
      </c>
      <c r="Q314" s="837">
        <v>5.0000000000000001E-4</v>
      </c>
      <c r="R314" s="837">
        <f>Q314*H314</f>
        <v>3.0000000000000001E-3</v>
      </c>
      <c r="S314" s="837">
        <v>0</v>
      </c>
      <c r="T314" s="838">
        <f>S314*H314</f>
        <v>0</v>
      </c>
      <c r="AR314" s="839" t="s">
        <v>735</v>
      </c>
      <c r="AT314" s="839" t="s">
        <v>557</v>
      </c>
      <c r="AU314" s="839" t="s">
        <v>88</v>
      </c>
      <c r="AY314" s="16" t="s">
        <v>157</v>
      </c>
      <c r="BE314" s="145">
        <f>IF(N314="základní",J314,0)</f>
        <v>0</v>
      </c>
      <c r="BF314" s="145">
        <f>IF(N314="snížená",J314,0)</f>
        <v>0</v>
      </c>
      <c r="BG314" s="145">
        <f>IF(N314="zákl. přenesená",J314,0)</f>
        <v>0</v>
      </c>
      <c r="BH314" s="145">
        <f>IF(N314="sníž. přenesená",J314,0)</f>
        <v>0</v>
      </c>
      <c r="BI314" s="145">
        <f>IF(N314="nulová",J314,0)</f>
        <v>0</v>
      </c>
      <c r="BJ314" s="16" t="s">
        <v>80</v>
      </c>
      <c r="BK314" s="145">
        <f>ROUND(I314*H314,2)</f>
        <v>0</v>
      </c>
      <c r="BL314" s="16" t="s">
        <v>188</v>
      </c>
      <c r="BM314" s="839" t="s">
        <v>8377</v>
      </c>
    </row>
    <row r="315" spans="2:65" s="1" customFormat="1" ht="49.15" customHeight="1">
      <c r="B315" s="28"/>
      <c r="C315" s="829" t="s">
        <v>1280</v>
      </c>
      <c r="D315" s="829" t="s">
        <v>160</v>
      </c>
      <c r="E315" s="830" t="s">
        <v>8102</v>
      </c>
      <c r="F315" s="831" t="s">
        <v>8103</v>
      </c>
      <c r="G315" s="832" t="s">
        <v>276</v>
      </c>
      <c r="H315" s="833">
        <v>6.2E-2</v>
      </c>
      <c r="I315" s="923"/>
      <c r="J315" s="834">
        <f>ROUND(I315*H315,2)</f>
        <v>0</v>
      </c>
      <c r="K315" s="831" t="s">
        <v>2720</v>
      </c>
      <c r="L315" s="28"/>
      <c r="M315" s="835" t="s">
        <v>1</v>
      </c>
      <c r="N315" s="836" t="s">
        <v>38</v>
      </c>
      <c r="O315" s="837">
        <v>1.07</v>
      </c>
      <c r="P315" s="837">
        <f>O315*H315</f>
        <v>6.634000000000001E-2</v>
      </c>
      <c r="Q315" s="837">
        <v>0</v>
      </c>
      <c r="R315" s="837">
        <f>Q315*H315</f>
        <v>0</v>
      </c>
      <c r="S315" s="837">
        <v>0</v>
      </c>
      <c r="T315" s="838">
        <f>S315*H315</f>
        <v>0</v>
      </c>
      <c r="AR315" s="839" t="s">
        <v>188</v>
      </c>
      <c r="AT315" s="839" t="s">
        <v>160</v>
      </c>
      <c r="AU315" s="839" t="s">
        <v>88</v>
      </c>
      <c r="AY315" s="16" t="s">
        <v>157</v>
      </c>
      <c r="BE315" s="145">
        <f>IF(N315="základní",J315,0)</f>
        <v>0</v>
      </c>
      <c r="BF315" s="145">
        <f>IF(N315="snížená",J315,0)</f>
        <v>0</v>
      </c>
      <c r="BG315" s="145">
        <f>IF(N315="zákl. přenesená",J315,0)</f>
        <v>0</v>
      </c>
      <c r="BH315" s="145">
        <f>IF(N315="sníž. přenesená",J315,0)</f>
        <v>0</v>
      </c>
      <c r="BI315" s="145">
        <f>IF(N315="nulová",J315,0)</f>
        <v>0</v>
      </c>
      <c r="BJ315" s="16" t="s">
        <v>80</v>
      </c>
      <c r="BK315" s="145">
        <f>ROUND(I315*H315,2)</f>
        <v>0</v>
      </c>
      <c r="BL315" s="16" t="s">
        <v>188</v>
      </c>
      <c r="BM315" s="839" t="s">
        <v>8378</v>
      </c>
    </row>
    <row r="316" spans="2:65" s="1" customFormat="1">
      <c r="B316" s="28"/>
      <c r="D316" s="840" t="s">
        <v>214</v>
      </c>
      <c r="F316" s="841" t="s">
        <v>8105</v>
      </c>
      <c r="L316" s="28"/>
      <c r="M316" s="152"/>
      <c r="T316" s="52"/>
      <c r="AT316" s="16" t="s">
        <v>214</v>
      </c>
      <c r="AU316" s="16" t="s">
        <v>88</v>
      </c>
    </row>
    <row r="317" spans="2:65" s="817" customFormat="1" ht="22.9" customHeight="1">
      <c r="B317" s="818"/>
      <c r="D317" s="819" t="s">
        <v>71</v>
      </c>
      <c r="E317" s="827" t="s">
        <v>8106</v>
      </c>
      <c r="F317" s="827" t="s">
        <v>8107</v>
      </c>
      <c r="J317" s="828">
        <f>BK317</f>
        <v>0</v>
      </c>
      <c r="L317" s="818"/>
      <c r="M317" s="822"/>
      <c r="P317" s="823">
        <f>SUM(P318:P327)</f>
        <v>13.762347999999999</v>
      </c>
      <c r="R317" s="823">
        <f>SUM(R318:R327)</f>
        <v>1.1599999999999999E-2</v>
      </c>
      <c r="T317" s="824">
        <f>SUM(T318:T327)</f>
        <v>0</v>
      </c>
      <c r="AR317" s="819" t="s">
        <v>88</v>
      </c>
      <c r="AT317" s="825" t="s">
        <v>71</v>
      </c>
      <c r="AU317" s="825" t="s">
        <v>80</v>
      </c>
      <c r="AY317" s="819" t="s">
        <v>157</v>
      </c>
      <c r="BK317" s="826">
        <f>SUM(BK318:BK327)</f>
        <v>0</v>
      </c>
    </row>
    <row r="318" spans="2:65" s="1" customFormat="1" ht="37.9" customHeight="1">
      <c r="B318" s="28"/>
      <c r="C318" s="829" t="s">
        <v>1286</v>
      </c>
      <c r="D318" s="829" t="s">
        <v>160</v>
      </c>
      <c r="E318" s="830" t="s">
        <v>8108</v>
      </c>
      <c r="F318" s="831" t="s">
        <v>8109</v>
      </c>
      <c r="G318" s="832" t="s">
        <v>228</v>
      </c>
      <c r="H318" s="833">
        <v>14</v>
      </c>
      <c r="I318" s="923"/>
      <c r="J318" s="834">
        <f>ROUND(I318*H318,2)</f>
        <v>0</v>
      </c>
      <c r="K318" s="831" t="s">
        <v>2720</v>
      </c>
      <c r="L318" s="28"/>
      <c r="M318" s="835" t="s">
        <v>1</v>
      </c>
      <c r="N318" s="836" t="s">
        <v>38</v>
      </c>
      <c r="O318" s="837">
        <v>0.625</v>
      </c>
      <c r="P318" s="837">
        <f>O318*H318</f>
        <v>8.75</v>
      </c>
      <c r="Q318" s="837">
        <v>5.0000000000000001E-4</v>
      </c>
      <c r="R318" s="837">
        <f>Q318*H318</f>
        <v>7.0000000000000001E-3</v>
      </c>
      <c r="S318" s="837">
        <v>0</v>
      </c>
      <c r="T318" s="838">
        <f>S318*H318</f>
        <v>0</v>
      </c>
      <c r="AR318" s="839" t="s">
        <v>188</v>
      </c>
      <c r="AT318" s="839" t="s">
        <v>160</v>
      </c>
      <c r="AU318" s="839" t="s">
        <v>88</v>
      </c>
      <c r="AY318" s="16" t="s">
        <v>157</v>
      </c>
      <c r="BE318" s="145">
        <f>IF(N318="základní",J318,0)</f>
        <v>0</v>
      </c>
      <c r="BF318" s="145">
        <f>IF(N318="snížená",J318,0)</f>
        <v>0</v>
      </c>
      <c r="BG318" s="145">
        <f>IF(N318="zákl. přenesená",J318,0)</f>
        <v>0</v>
      </c>
      <c r="BH318" s="145">
        <f>IF(N318="sníž. přenesená",J318,0)</f>
        <v>0</v>
      </c>
      <c r="BI318" s="145">
        <f>IF(N318="nulová",J318,0)</f>
        <v>0</v>
      </c>
      <c r="BJ318" s="16" t="s">
        <v>80</v>
      </c>
      <c r="BK318" s="145">
        <f>ROUND(I318*H318,2)</f>
        <v>0</v>
      </c>
      <c r="BL318" s="16" t="s">
        <v>188</v>
      </c>
      <c r="BM318" s="839" t="s">
        <v>8379</v>
      </c>
    </row>
    <row r="319" spans="2:65" s="1" customFormat="1">
      <c r="B319" s="28"/>
      <c r="D319" s="840" t="s">
        <v>214</v>
      </c>
      <c r="F319" s="841" t="s">
        <v>8111</v>
      </c>
      <c r="L319" s="28"/>
      <c r="M319" s="152"/>
      <c r="T319" s="52"/>
      <c r="AT319" s="16" t="s">
        <v>214</v>
      </c>
      <c r="AU319" s="16" t="s">
        <v>88</v>
      </c>
    </row>
    <row r="320" spans="2:65" s="1" customFormat="1" ht="37.9" customHeight="1">
      <c r="B320" s="28"/>
      <c r="C320" s="829" t="s">
        <v>1293</v>
      </c>
      <c r="D320" s="829" t="s">
        <v>160</v>
      </c>
      <c r="E320" s="830" t="s">
        <v>8112</v>
      </c>
      <c r="F320" s="831" t="s">
        <v>8113</v>
      </c>
      <c r="G320" s="832" t="s">
        <v>228</v>
      </c>
      <c r="H320" s="833">
        <v>2</v>
      </c>
      <c r="I320" s="923"/>
      <c r="J320" s="834">
        <f>ROUND(I320*H320,2)</f>
        <v>0</v>
      </c>
      <c r="K320" s="831" t="s">
        <v>2720</v>
      </c>
      <c r="L320" s="28"/>
      <c r="M320" s="835" t="s">
        <v>1</v>
      </c>
      <c r="N320" s="836" t="s">
        <v>38</v>
      </c>
      <c r="O320" s="837">
        <v>0.625</v>
      </c>
      <c r="P320" s="837">
        <f>O320*H320</f>
        <v>1.25</v>
      </c>
      <c r="Q320" s="837">
        <v>5.0000000000000001E-4</v>
      </c>
      <c r="R320" s="837">
        <f>Q320*H320</f>
        <v>1E-3</v>
      </c>
      <c r="S320" s="837">
        <v>0</v>
      </c>
      <c r="T320" s="838">
        <f>S320*H320</f>
        <v>0</v>
      </c>
      <c r="AR320" s="839" t="s">
        <v>188</v>
      </c>
      <c r="AT320" s="839" t="s">
        <v>160</v>
      </c>
      <c r="AU320" s="839" t="s">
        <v>88</v>
      </c>
      <c r="AY320" s="16" t="s">
        <v>157</v>
      </c>
      <c r="BE320" s="145">
        <f>IF(N320="základní",J320,0)</f>
        <v>0</v>
      </c>
      <c r="BF320" s="145">
        <f>IF(N320="snížená",J320,0)</f>
        <v>0</v>
      </c>
      <c r="BG320" s="145">
        <f>IF(N320="zákl. přenesená",J320,0)</f>
        <v>0</v>
      </c>
      <c r="BH320" s="145">
        <f>IF(N320="sníž. přenesená",J320,0)</f>
        <v>0</v>
      </c>
      <c r="BI320" s="145">
        <f>IF(N320="nulová",J320,0)</f>
        <v>0</v>
      </c>
      <c r="BJ320" s="16" t="s">
        <v>80</v>
      </c>
      <c r="BK320" s="145">
        <f>ROUND(I320*H320,2)</f>
        <v>0</v>
      </c>
      <c r="BL320" s="16" t="s">
        <v>188</v>
      </c>
      <c r="BM320" s="839" t="s">
        <v>8380</v>
      </c>
    </row>
    <row r="321" spans="2:65" s="1" customFormat="1">
      <c r="B321" s="28"/>
      <c r="D321" s="840" t="s">
        <v>214</v>
      </c>
      <c r="F321" s="841" t="s">
        <v>8115</v>
      </c>
      <c r="L321" s="28"/>
      <c r="M321" s="152"/>
      <c r="T321" s="52"/>
      <c r="AT321" s="16" t="s">
        <v>214</v>
      </c>
      <c r="AU321" s="16" t="s">
        <v>88</v>
      </c>
    </row>
    <row r="322" spans="2:65" s="1" customFormat="1" ht="37.9" customHeight="1">
      <c r="B322" s="28"/>
      <c r="C322" s="829" t="s">
        <v>1299</v>
      </c>
      <c r="D322" s="829" t="s">
        <v>160</v>
      </c>
      <c r="E322" s="830" t="s">
        <v>8116</v>
      </c>
      <c r="F322" s="831" t="s">
        <v>8117</v>
      </c>
      <c r="G322" s="832" t="s">
        <v>228</v>
      </c>
      <c r="H322" s="833">
        <v>3</v>
      </c>
      <c r="I322" s="923"/>
      <c r="J322" s="834">
        <f>ROUND(I322*H322,2)</f>
        <v>0</v>
      </c>
      <c r="K322" s="831" t="s">
        <v>2720</v>
      </c>
      <c r="L322" s="28"/>
      <c r="M322" s="835" t="s">
        <v>1</v>
      </c>
      <c r="N322" s="836" t="s">
        <v>38</v>
      </c>
      <c r="O322" s="837">
        <v>0.625</v>
      </c>
      <c r="P322" s="837">
        <f>O322*H322</f>
        <v>1.875</v>
      </c>
      <c r="Q322" s="837">
        <v>5.0000000000000001E-4</v>
      </c>
      <c r="R322" s="837">
        <f>Q322*H322</f>
        <v>1.5E-3</v>
      </c>
      <c r="S322" s="837">
        <v>0</v>
      </c>
      <c r="T322" s="838">
        <f>S322*H322</f>
        <v>0</v>
      </c>
      <c r="AR322" s="839" t="s">
        <v>188</v>
      </c>
      <c r="AT322" s="839" t="s">
        <v>160</v>
      </c>
      <c r="AU322" s="839" t="s">
        <v>88</v>
      </c>
      <c r="AY322" s="16" t="s">
        <v>157</v>
      </c>
      <c r="BE322" s="145">
        <f>IF(N322="základní",J322,0)</f>
        <v>0</v>
      </c>
      <c r="BF322" s="145">
        <f>IF(N322="snížená",J322,0)</f>
        <v>0</v>
      </c>
      <c r="BG322" s="145">
        <f>IF(N322="zákl. přenesená",J322,0)</f>
        <v>0</v>
      </c>
      <c r="BH322" s="145">
        <f>IF(N322="sníž. přenesená",J322,0)</f>
        <v>0</v>
      </c>
      <c r="BI322" s="145">
        <f>IF(N322="nulová",J322,0)</f>
        <v>0</v>
      </c>
      <c r="BJ322" s="16" t="s">
        <v>80</v>
      </c>
      <c r="BK322" s="145">
        <f>ROUND(I322*H322,2)</f>
        <v>0</v>
      </c>
      <c r="BL322" s="16" t="s">
        <v>188</v>
      </c>
      <c r="BM322" s="839" t="s">
        <v>8381</v>
      </c>
    </row>
    <row r="323" spans="2:65" s="1" customFormat="1">
      <c r="B323" s="28"/>
      <c r="D323" s="840" t="s">
        <v>214</v>
      </c>
      <c r="F323" s="841" t="s">
        <v>8119</v>
      </c>
      <c r="L323" s="28"/>
      <c r="M323" s="152"/>
      <c r="T323" s="52"/>
      <c r="AT323" s="16" t="s">
        <v>214</v>
      </c>
      <c r="AU323" s="16" t="s">
        <v>88</v>
      </c>
    </row>
    <row r="324" spans="2:65" s="1" customFormat="1" ht="37.9" customHeight="1">
      <c r="B324" s="28"/>
      <c r="C324" s="829" t="s">
        <v>1304</v>
      </c>
      <c r="D324" s="829" t="s">
        <v>160</v>
      </c>
      <c r="E324" s="830" t="s">
        <v>8124</v>
      </c>
      <c r="F324" s="831" t="s">
        <v>8125</v>
      </c>
      <c r="G324" s="832" t="s">
        <v>228</v>
      </c>
      <c r="H324" s="833">
        <v>3</v>
      </c>
      <c r="I324" s="923"/>
      <c r="J324" s="834">
        <f>ROUND(I324*H324,2)</f>
        <v>0</v>
      </c>
      <c r="K324" s="831" t="s">
        <v>2720</v>
      </c>
      <c r="L324" s="28"/>
      <c r="M324" s="835" t="s">
        <v>1</v>
      </c>
      <c r="N324" s="836" t="s">
        <v>38</v>
      </c>
      <c r="O324" s="837">
        <v>0.625</v>
      </c>
      <c r="P324" s="837">
        <f>O324*H324</f>
        <v>1.875</v>
      </c>
      <c r="Q324" s="837">
        <v>6.9999999999999999E-4</v>
      </c>
      <c r="R324" s="837">
        <f>Q324*H324</f>
        <v>2.0999999999999999E-3</v>
      </c>
      <c r="S324" s="837">
        <v>0</v>
      </c>
      <c r="T324" s="838">
        <f>S324*H324</f>
        <v>0</v>
      </c>
      <c r="AR324" s="839" t="s">
        <v>188</v>
      </c>
      <c r="AT324" s="839" t="s">
        <v>160</v>
      </c>
      <c r="AU324" s="839" t="s">
        <v>88</v>
      </c>
      <c r="AY324" s="16" t="s">
        <v>157</v>
      </c>
      <c r="BE324" s="145">
        <f>IF(N324="základní",J324,0)</f>
        <v>0</v>
      </c>
      <c r="BF324" s="145">
        <f>IF(N324="snížená",J324,0)</f>
        <v>0</v>
      </c>
      <c r="BG324" s="145">
        <f>IF(N324="zákl. přenesená",J324,0)</f>
        <v>0</v>
      </c>
      <c r="BH324" s="145">
        <f>IF(N324="sníž. přenesená",J324,0)</f>
        <v>0</v>
      </c>
      <c r="BI324" s="145">
        <f>IF(N324="nulová",J324,0)</f>
        <v>0</v>
      </c>
      <c r="BJ324" s="16" t="s">
        <v>80</v>
      </c>
      <c r="BK324" s="145">
        <f>ROUND(I324*H324,2)</f>
        <v>0</v>
      </c>
      <c r="BL324" s="16" t="s">
        <v>188</v>
      </c>
      <c r="BM324" s="839" t="s">
        <v>8382</v>
      </c>
    </row>
    <row r="325" spans="2:65" s="1" customFormat="1">
      <c r="B325" s="28"/>
      <c r="D325" s="840" t="s">
        <v>214</v>
      </c>
      <c r="F325" s="841" t="s">
        <v>8127</v>
      </c>
      <c r="L325" s="28"/>
      <c r="M325" s="152"/>
      <c r="T325" s="52"/>
      <c r="AT325" s="16" t="s">
        <v>214</v>
      </c>
      <c r="AU325" s="16" t="s">
        <v>88</v>
      </c>
    </row>
    <row r="326" spans="2:65" s="1" customFormat="1" ht="49.15" customHeight="1">
      <c r="B326" s="28"/>
      <c r="C326" s="829" t="s">
        <v>1312</v>
      </c>
      <c r="D326" s="829" t="s">
        <v>160</v>
      </c>
      <c r="E326" s="830" t="s">
        <v>8128</v>
      </c>
      <c r="F326" s="831" t="s">
        <v>8129</v>
      </c>
      <c r="G326" s="832" t="s">
        <v>276</v>
      </c>
      <c r="H326" s="833">
        <v>1.2E-2</v>
      </c>
      <c r="I326" s="923"/>
      <c r="J326" s="834">
        <f>ROUND(I326*H326,2)</f>
        <v>0</v>
      </c>
      <c r="K326" s="831" t="s">
        <v>2720</v>
      </c>
      <c r="L326" s="28"/>
      <c r="M326" s="835" t="s">
        <v>1</v>
      </c>
      <c r="N326" s="836" t="s">
        <v>38</v>
      </c>
      <c r="O326" s="837">
        <v>1.0289999999999999</v>
      </c>
      <c r="P326" s="837">
        <f>O326*H326</f>
        <v>1.2348E-2</v>
      </c>
      <c r="Q326" s="837">
        <v>0</v>
      </c>
      <c r="R326" s="837">
        <f>Q326*H326</f>
        <v>0</v>
      </c>
      <c r="S326" s="837">
        <v>0</v>
      </c>
      <c r="T326" s="838">
        <f>S326*H326</f>
        <v>0</v>
      </c>
      <c r="AR326" s="839" t="s">
        <v>188</v>
      </c>
      <c r="AT326" s="839" t="s">
        <v>160</v>
      </c>
      <c r="AU326" s="839" t="s">
        <v>88</v>
      </c>
      <c r="AY326" s="16" t="s">
        <v>157</v>
      </c>
      <c r="BE326" s="145">
        <f>IF(N326="základní",J326,0)</f>
        <v>0</v>
      </c>
      <c r="BF326" s="145">
        <f>IF(N326="snížená",J326,0)</f>
        <v>0</v>
      </c>
      <c r="BG326" s="145">
        <f>IF(N326="zákl. přenesená",J326,0)</f>
        <v>0</v>
      </c>
      <c r="BH326" s="145">
        <f>IF(N326="sníž. přenesená",J326,0)</f>
        <v>0</v>
      </c>
      <c r="BI326" s="145">
        <f>IF(N326="nulová",J326,0)</f>
        <v>0</v>
      </c>
      <c r="BJ326" s="16" t="s">
        <v>80</v>
      </c>
      <c r="BK326" s="145">
        <f>ROUND(I326*H326,2)</f>
        <v>0</v>
      </c>
      <c r="BL326" s="16" t="s">
        <v>188</v>
      </c>
      <c r="BM326" s="839" t="s">
        <v>8383</v>
      </c>
    </row>
    <row r="327" spans="2:65" s="1" customFormat="1">
      <c r="B327" s="28"/>
      <c r="D327" s="840" t="s">
        <v>214</v>
      </c>
      <c r="F327" s="841" t="s">
        <v>8131</v>
      </c>
      <c r="L327" s="28"/>
      <c r="M327" s="171"/>
      <c r="N327" s="172"/>
      <c r="O327" s="172"/>
      <c r="P327" s="172"/>
      <c r="Q327" s="172"/>
      <c r="R327" s="172"/>
      <c r="S327" s="172"/>
      <c r="T327" s="173"/>
      <c r="AT327" s="16" t="s">
        <v>214</v>
      </c>
      <c r="AU327" s="16" t="s">
        <v>88</v>
      </c>
    </row>
    <row r="328" spans="2:65" s="1" customFormat="1" ht="7" customHeight="1">
      <c r="B328" s="40"/>
      <c r="C328" s="41"/>
      <c r="D328" s="41"/>
      <c r="E328" s="41"/>
      <c r="F328" s="41"/>
      <c r="G328" s="41"/>
      <c r="H328" s="41"/>
      <c r="I328" s="41"/>
      <c r="J328" s="41"/>
      <c r="K328" s="41"/>
      <c r="L328" s="28"/>
    </row>
  </sheetData>
  <sheetProtection formatColumns="0" formatRows="0" autoFilter="0"/>
  <autoFilter ref="C84:K327" xr:uid="{A8A96932-0E6C-49DD-8DFE-0687318118C0}"/>
  <mergeCells count="8">
    <mergeCell ref="E50:H50"/>
    <mergeCell ref="E75:H75"/>
    <mergeCell ref="E77:H77"/>
    <mergeCell ref="L2:V2"/>
    <mergeCell ref="E7:H7"/>
    <mergeCell ref="E9:H9"/>
    <mergeCell ref="E27:H27"/>
    <mergeCell ref="E48:H48"/>
  </mergeCells>
  <hyperlinks>
    <hyperlink ref="F89" r:id="rId1" xr:uid="{85CB1868-0C87-4A71-A90A-2481A3E6DF88}"/>
    <hyperlink ref="F91" r:id="rId2" xr:uid="{849A4320-C5EE-4E7E-B348-CBB8B868AD95}"/>
    <hyperlink ref="F93" r:id="rId3" xr:uid="{C69FCF19-EE2C-4576-842B-EEAE3D99FBAC}"/>
    <hyperlink ref="F95" r:id="rId4" xr:uid="{83126B9C-7A81-49AA-B93E-35FCC22D5E02}"/>
    <hyperlink ref="F97" r:id="rId5" xr:uid="{C60BF42E-A1A5-4877-AB5B-549A87BB7A73}"/>
    <hyperlink ref="F99" r:id="rId6" xr:uid="{B2ED2609-9EBA-4428-8936-20FACDBEEC18}"/>
    <hyperlink ref="F101" r:id="rId7" xr:uid="{DC8F3174-F7F4-480C-BFA4-2A23515C11DE}"/>
    <hyperlink ref="F103" r:id="rId8" xr:uid="{293C26B9-BA2D-46F9-B2AB-6BD17999B2C9}"/>
    <hyperlink ref="F105" r:id="rId9" xr:uid="{5C60EB6B-475C-43A2-B511-E0F02BEBC938}"/>
    <hyperlink ref="F107" r:id="rId10" xr:uid="{3A9DEC79-25B3-4FF3-BD51-9A7886FA346C}"/>
    <hyperlink ref="F109" r:id="rId11" xr:uid="{0B143F7C-F4C6-4503-A42E-74345BECB924}"/>
    <hyperlink ref="F111" r:id="rId12" xr:uid="{E8ABA9DB-3C2D-494F-9A32-59C37CED4C9F}"/>
    <hyperlink ref="F113" r:id="rId13" xr:uid="{CEC10228-12AD-48A9-8432-9FEEB8000B3D}"/>
    <hyperlink ref="F115" r:id="rId14" xr:uid="{5D80C454-99F6-44B8-B0B4-89FBA3DE46BB}"/>
    <hyperlink ref="F117" r:id="rId15" xr:uid="{16EACD84-88F7-4EC7-BCFD-4A0F77DA368D}"/>
    <hyperlink ref="F119" r:id="rId16" xr:uid="{33053CA2-4F90-4C18-91B7-2F1AEFBAA1CE}"/>
    <hyperlink ref="F121" r:id="rId17" xr:uid="{2619F2C3-A99F-4C5D-A045-BAA3F494035B}"/>
    <hyperlink ref="F123" r:id="rId18" xr:uid="{456B39A3-0B97-49FD-9091-3B02D6F0AFDC}"/>
    <hyperlink ref="F125" r:id="rId19" xr:uid="{9D872ED9-FF4F-453F-A566-EF5E2D73E934}"/>
    <hyperlink ref="F127" r:id="rId20" xr:uid="{C8744BE9-5D4B-4A12-BE1E-8FA9DF6AAA41}"/>
    <hyperlink ref="F129" r:id="rId21" xr:uid="{9BDA5A16-D33D-4096-80EA-F21AC90B8372}"/>
    <hyperlink ref="F131" r:id="rId22" xr:uid="{FADFC587-26F5-4339-B6AA-702BF4A0F757}"/>
    <hyperlink ref="F133" r:id="rId23" xr:uid="{40998943-20BF-4679-B227-0A8F56D71CA0}"/>
    <hyperlink ref="F142" r:id="rId24" xr:uid="{82C48521-D29F-4459-8465-AF8A165DC558}"/>
    <hyperlink ref="F145" r:id="rId25" xr:uid="{684D4F3E-8C9B-46DA-A576-DBDCADF5DF9A}"/>
    <hyperlink ref="F147" r:id="rId26" xr:uid="{87296344-3FE3-4D18-BCDF-EA40086D0976}"/>
    <hyperlink ref="F149" r:id="rId27" xr:uid="{705D7779-66D8-4C36-A13C-3D2C8A3A59F5}"/>
    <hyperlink ref="F151" r:id="rId28" xr:uid="{B67F91C1-A932-4F54-9DA0-FB06419449B6}"/>
    <hyperlink ref="F153" r:id="rId29" xr:uid="{251FAC2E-7DB0-49F9-8942-8A10F9D3BBCD}"/>
    <hyperlink ref="F155" r:id="rId30" xr:uid="{5411DEE2-B93E-4364-B104-29B2ABED6B6B}"/>
    <hyperlink ref="F157" r:id="rId31" xr:uid="{ED1FD764-93ED-4D25-86D6-39AF517FB867}"/>
    <hyperlink ref="F159" r:id="rId32" xr:uid="{036AC8A0-A046-43B3-B57D-B55A5FB9CD44}"/>
    <hyperlink ref="F161" r:id="rId33" xr:uid="{8E23B8DD-289A-4596-9409-5D318505CDA5}"/>
    <hyperlink ref="F163" r:id="rId34" xr:uid="{C389ACCB-EBD5-4D83-B060-E085698A449C}"/>
    <hyperlink ref="F165" r:id="rId35" xr:uid="{066380C9-716B-4D72-991D-0BA762D2C9BF}"/>
    <hyperlink ref="F167" r:id="rId36" xr:uid="{2B06BBE4-09BB-4CA8-B2F4-44571EDB4412}"/>
    <hyperlink ref="F169" r:id="rId37" xr:uid="{8BF73E05-7483-45B5-AFB8-BD276B4BC4AA}"/>
    <hyperlink ref="F171" r:id="rId38" xr:uid="{9ECBF193-EBC7-40AF-B119-F9D020C77BD8}"/>
    <hyperlink ref="F173" r:id="rId39" xr:uid="{3EC88BD1-D738-4C8F-A6B2-800FC5B22B08}"/>
    <hyperlink ref="F175" r:id="rId40" xr:uid="{FC8C51E4-14B4-43E2-8079-4A3B760F1B0D}"/>
    <hyperlink ref="F177" r:id="rId41" xr:uid="{942660B0-81C9-44A2-A874-D361D31E2219}"/>
    <hyperlink ref="F179" r:id="rId42" xr:uid="{F2D4C0A1-C9C8-4625-9F03-CC0CA5675845}"/>
    <hyperlink ref="F181" r:id="rId43" xr:uid="{1382285B-479F-40CE-8558-C1302ECB36CE}"/>
    <hyperlink ref="F183" r:id="rId44" xr:uid="{3109ABC7-8AA1-43B8-AA3F-AB5C38245370}"/>
    <hyperlink ref="F185" r:id="rId45" xr:uid="{470676FE-AAAC-44BC-9331-024B3D5B4926}"/>
    <hyperlink ref="F187" r:id="rId46" xr:uid="{3CC9C9FC-7A28-4388-A762-2AB2018B9113}"/>
    <hyperlink ref="F189" r:id="rId47" xr:uid="{2EDFEB40-43B5-4F9A-B5C1-915DE0E899D1}"/>
    <hyperlink ref="F191" r:id="rId48" xr:uid="{8E4EC99D-E526-4E11-940A-B5E17B9B2345}"/>
    <hyperlink ref="F193" r:id="rId49" xr:uid="{74C525B3-B29C-48E8-BBBA-51DBC85E1160}"/>
    <hyperlink ref="F195" r:id="rId50" xr:uid="{E89BB320-7127-461E-8B9A-0FE7DE42C953}"/>
    <hyperlink ref="F197" r:id="rId51" xr:uid="{A3FFC75E-898B-4080-AECE-BBA194C1CB01}"/>
    <hyperlink ref="F199" r:id="rId52" xr:uid="{BC6C022C-5F50-40B7-A20D-B0B544B64839}"/>
    <hyperlink ref="F201" r:id="rId53" xr:uid="{38898D62-9558-41DA-92F3-50028EE02887}"/>
    <hyperlink ref="F203" r:id="rId54" xr:uid="{23A87048-ABED-4B5A-AA76-E9B48CA150CA}"/>
    <hyperlink ref="F205" r:id="rId55" xr:uid="{64D6DAE2-3A50-422A-9B7D-57C628E857E7}"/>
    <hyperlink ref="F207" r:id="rId56" xr:uid="{EFB49366-45EC-44CA-974C-8DA89B00E17B}"/>
    <hyperlink ref="F209" r:id="rId57" xr:uid="{5655D4A1-C68E-4BD2-9757-0EB76C5B5214}"/>
    <hyperlink ref="F211" r:id="rId58" xr:uid="{5E496437-F73E-4BEC-A23C-75B2268F89CD}"/>
    <hyperlink ref="F213" r:id="rId59" xr:uid="{BC6372BE-9288-46D9-BAB3-B42444A7E1F9}"/>
    <hyperlink ref="F215" r:id="rId60" xr:uid="{49072DC8-35B5-4864-A5FA-769F50FF9DE2}"/>
    <hyperlink ref="F217" r:id="rId61" xr:uid="{FF890A91-E96E-49C2-961F-E347478C5C7C}"/>
    <hyperlink ref="F219" r:id="rId62" xr:uid="{1B56D3A8-5613-4959-9D8D-FB617B95187D}"/>
    <hyperlink ref="F221" r:id="rId63" xr:uid="{16D09723-DC53-4DBB-838F-9490AEADB678}"/>
    <hyperlink ref="F223" r:id="rId64" xr:uid="{55EABAEC-980D-4505-A992-8DFA6A4DCAFF}"/>
    <hyperlink ref="F225" r:id="rId65" xr:uid="{4CE40BCB-8A8E-4DF3-885B-EF6DE42137C4}"/>
    <hyperlink ref="F227" r:id="rId66" xr:uid="{1FA6144B-4166-484F-B76D-93F9F1A37EC4}"/>
    <hyperlink ref="F238" r:id="rId67" xr:uid="{8FDAFE04-BA53-4206-928D-F2F5D399D2E8}"/>
    <hyperlink ref="F241" r:id="rId68" xr:uid="{A784D3CE-AB68-4BD0-9E07-DC33C3517FC2}"/>
    <hyperlink ref="F243" r:id="rId69" xr:uid="{E43A7D0F-3E00-485F-9EA7-3D3C647A97DD}"/>
    <hyperlink ref="F245" r:id="rId70" xr:uid="{3846BBC7-AD20-4116-A7E2-26AFCE0502E0}"/>
    <hyperlink ref="F248" r:id="rId71" xr:uid="{145E411C-739F-4C0C-A0A5-CD7C5E908FB6}"/>
    <hyperlink ref="F250" r:id="rId72" xr:uid="{C0FB4618-1553-45C8-AAC6-510A71187BEE}"/>
    <hyperlink ref="F252" r:id="rId73" xr:uid="{ED44DF8D-2EA0-43B9-8BE2-0CC191600B4D}"/>
    <hyperlink ref="F255" r:id="rId74" xr:uid="{EA65743C-E23A-4E07-876F-FD727304C25C}"/>
    <hyperlink ref="F258" r:id="rId75" xr:uid="{D0C0B362-19D1-432B-9F1E-D858227F7CA1}"/>
    <hyperlink ref="F261" r:id="rId76" xr:uid="{A8FECE44-B246-4638-99C3-EE60AEF1318C}"/>
    <hyperlink ref="F264" r:id="rId77" xr:uid="{A0C5D0F9-2E6F-4876-AE1E-693AE5644EFC}"/>
    <hyperlink ref="F267" r:id="rId78" xr:uid="{30928217-4CF3-4A09-A3BE-9F34B42123EE}"/>
    <hyperlink ref="F270" r:id="rId79" xr:uid="{5D465EE8-3242-44DE-BA0F-8C9A7667FB9E}"/>
    <hyperlink ref="F273" r:id="rId80" xr:uid="{E58CCD4D-9DBD-439F-9A58-0D9B3A5AF53E}"/>
    <hyperlink ref="F276" r:id="rId81" xr:uid="{AD3B57D0-1B73-4E0D-92E1-0A242107EDC2}"/>
    <hyperlink ref="F279" r:id="rId82" xr:uid="{42173ADE-A8E2-4D24-9386-889ABC22A348}"/>
    <hyperlink ref="F281" r:id="rId83" xr:uid="{35823F86-8379-4012-A4D4-17A85FD94B79}"/>
    <hyperlink ref="F283" r:id="rId84" xr:uid="{59D487E3-CCDC-404B-B687-3E5B5BE31539}"/>
    <hyperlink ref="F285" r:id="rId85" xr:uid="{93A77908-C3EC-4D24-865A-AB33E053C390}"/>
    <hyperlink ref="F287" r:id="rId86" xr:uid="{3FDA0943-BEDE-4D61-BCD7-512A7DD0210C}"/>
    <hyperlink ref="F290" r:id="rId87" xr:uid="{6348EBA9-049A-455F-8A9A-0AFDFF7A37C1}"/>
    <hyperlink ref="F292" r:id="rId88" xr:uid="{3FFE8F66-57AF-4830-9954-0FE12E9380CF}"/>
    <hyperlink ref="F294" r:id="rId89" xr:uid="{F0430D0F-2ADD-480B-98EE-6C7CA62D99E4}"/>
    <hyperlink ref="F296" r:id="rId90" xr:uid="{9C67079B-1A0F-4CA8-8A2B-6CA9130C8BF6}"/>
    <hyperlink ref="F298" r:id="rId91" xr:uid="{0F1E5E98-E098-490D-9065-6853406DB99E}"/>
    <hyperlink ref="F300" r:id="rId92" xr:uid="{5E76870E-506D-43BC-AAF9-38C837ABE4B6}"/>
    <hyperlink ref="F302" r:id="rId93" xr:uid="{1B50CAE7-AC21-4F18-B0B4-2D99BC0A330F}"/>
    <hyperlink ref="F304" r:id="rId94" xr:uid="{94383008-D7BB-48DC-8F9A-FE2FF6118418}"/>
    <hyperlink ref="F307" r:id="rId95" xr:uid="{5249DDCF-C597-4DBA-8CFE-50700AC272BE}"/>
    <hyperlink ref="F309" r:id="rId96" xr:uid="{2D3667BD-B663-4DF6-AAB5-F4C4B30AB44F}"/>
    <hyperlink ref="F311" r:id="rId97" xr:uid="{4F26C52E-5B4E-4D1A-9868-ED75C7670A37}"/>
    <hyperlink ref="F313" r:id="rId98" xr:uid="{33037221-BC4C-48AE-B2A6-1FE6EC41E74E}"/>
    <hyperlink ref="F316" r:id="rId99" xr:uid="{2D1F037D-89CC-41F7-B6F3-22C12C269AD6}"/>
    <hyperlink ref="F319" r:id="rId100" xr:uid="{7821B8A9-C359-48B8-87E6-55728B18F4F7}"/>
    <hyperlink ref="F321" r:id="rId101" xr:uid="{BBD9DCCE-18D5-491B-AA37-65C125BB2507}"/>
    <hyperlink ref="F323" r:id="rId102" xr:uid="{75F19A45-3EDA-4281-9345-FD70621E9499}"/>
    <hyperlink ref="F325" r:id="rId103" xr:uid="{B7EFD3CD-057C-4CE8-BB65-37E9CF01B051}"/>
    <hyperlink ref="F327" r:id="rId104" xr:uid="{3499963D-17DE-46E2-8C3D-72A7EAD25A55}"/>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3FF55-DE23-49E8-9F51-0D04CAD9E23F}">
  <dimension ref="A1:K1325"/>
  <sheetViews>
    <sheetView zoomScaleNormal="100" workbookViewId="0">
      <selection activeCell="G22" sqref="G22:G36"/>
    </sheetView>
  </sheetViews>
  <sheetFormatPr defaultRowHeight="15.5"/>
  <cols>
    <col min="1" max="1" width="7.77734375" style="543" customWidth="1"/>
    <col min="2" max="2" width="136.33203125" style="542" customWidth="1"/>
    <col min="3" max="3" width="12.109375" style="542" customWidth="1"/>
    <col min="4" max="4" width="8.77734375" style="543" customWidth="1"/>
    <col min="5" max="5" width="7.44140625" style="542" customWidth="1"/>
    <col min="6" max="6" width="12.33203125" style="571" customWidth="1"/>
    <col min="7" max="7" width="17.33203125" style="571" customWidth="1"/>
    <col min="8" max="8" width="13.6640625" style="571" bestFit="1" customWidth="1"/>
    <col min="9" max="256" width="9.33203125" style="511"/>
    <col min="257" max="257" width="7.77734375" style="511" customWidth="1"/>
    <col min="258" max="258" width="136.33203125" style="511" customWidth="1"/>
    <col min="259" max="259" width="12.109375" style="511" customWidth="1"/>
    <col min="260" max="260" width="8.77734375" style="511" customWidth="1"/>
    <col min="261" max="261" width="7.44140625" style="511" customWidth="1"/>
    <col min="262" max="262" width="12.33203125" style="511" customWidth="1"/>
    <col min="263" max="263" width="17.33203125" style="511" customWidth="1"/>
    <col min="264" max="264" width="13.6640625" style="511" bestFit="1" customWidth="1"/>
    <col min="265" max="512" width="9.33203125" style="511"/>
    <col min="513" max="513" width="7.77734375" style="511" customWidth="1"/>
    <col min="514" max="514" width="136.33203125" style="511" customWidth="1"/>
    <col min="515" max="515" width="12.109375" style="511" customWidth="1"/>
    <col min="516" max="516" width="8.77734375" style="511" customWidth="1"/>
    <col min="517" max="517" width="7.44140625" style="511" customWidth="1"/>
    <col min="518" max="518" width="12.33203125" style="511" customWidth="1"/>
    <col min="519" max="519" width="17.33203125" style="511" customWidth="1"/>
    <col min="520" max="520" width="13.6640625" style="511" bestFit="1" customWidth="1"/>
    <col min="521" max="768" width="9.33203125" style="511"/>
    <col min="769" max="769" width="7.77734375" style="511" customWidth="1"/>
    <col min="770" max="770" width="136.33203125" style="511" customWidth="1"/>
    <col min="771" max="771" width="12.109375" style="511" customWidth="1"/>
    <col min="772" max="772" width="8.77734375" style="511" customWidth="1"/>
    <col min="773" max="773" width="7.44140625" style="511" customWidth="1"/>
    <col min="774" max="774" width="12.33203125" style="511" customWidth="1"/>
    <col min="775" max="775" width="17.33203125" style="511" customWidth="1"/>
    <col min="776" max="776" width="13.6640625" style="511" bestFit="1" customWidth="1"/>
    <col min="777" max="1024" width="9.33203125" style="511"/>
    <col min="1025" max="1025" width="7.77734375" style="511" customWidth="1"/>
    <col min="1026" max="1026" width="136.33203125" style="511" customWidth="1"/>
    <col min="1027" max="1027" width="12.109375" style="511" customWidth="1"/>
    <col min="1028" max="1028" width="8.77734375" style="511" customWidth="1"/>
    <col min="1029" max="1029" width="7.44140625" style="511" customWidth="1"/>
    <col min="1030" max="1030" width="12.33203125" style="511" customWidth="1"/>
    <col min="1031" max="1031" width="17.33203125" style="511" customWidth="1"/>
    <col min="1032" max="1032" width="13.6640625" style="511" bestFit="1" customWidth="1"/>
    <col min="1033" max="1280" width="9.33203125" style="511"/>
    <col min="1281" max="1281" width="7.77734375" style="511" customWidth="1"/>
    <col min="1282" max="1282" width="136.33203125" style="511" customWidth="1"/>
    <col min="1283" max="1283" width="12.109375" style="511" customWidth="1"/>
    <col min="1284" max="1284" width="8.77734375" style="511" customWidth="1"/>
    <col min="1285" max="1285" width="7.44140625" style="511" customWidth="1"/>
    <col min="1286" max="1286" width="12.33203125" style="511" customWidth="1"/>
    <col min="1287" max="1287" width="17.33203125" style="511" customWidth="1"/>
    <col min="1288" max="1288" width="13.6640625" style="511" bestFit="1" customWidth="1"/>
    <col min="1289" max="1536" width="9.33203125" style="511"/>
    <col min="1537" max="1537" width="7.77734375" style="511" customWidth="1"/>
    <col min="1538" max="1538" width="136.33203125" style="511" customWidth="1"/>
    <col min="1539" max="1539" width="12.109375" style="511" customWidth="1"/>
    <col min="1540" max="1540" width="8.77734375" style="511" customWidth="1"/>
    <col min="1541" max="1541" width="7.44140625" style="511" customWidth="1"/>
    <col min="1542" max="1542" width="12.33203125" style="511" customWidth="1"/>
    <col min="1543" max="1543" width="17.33203125" style="511" customWidth="1"/>
    <col min="1544" max="1544" width="13.6640625" style="511" bestFit="1" customWidth="1"/>
    <col min="1545" max="1792" width="9.33203125" style="511"/>
    <col min="1793" max="1793" width="7.77734375" style="511" customWidth="1"/>
    <col min="1794" max="1794" width="136.33203125" style="511" customWidth="1"/>
    <col min="1795" max="1795" width="12.109375" style="511" customWidth="1"/>
    <col min="1796" max="1796" width="8.77734375" style="511" customWidth="1"/>
    <col min="1797" max="1797" width="7.44140625" style="511" customWidth="1"/>
    <col min="1798" max="1798" width="12.33203125" style="511" customWidth="1"/>
    <col min="1799" max="1799" width="17.33203125" style="511" customWidth="1"/>
    <col min="1800" max="1800" width="13.6640625" style="511" bestFit="1" customWidth="1"/>
    <col min="1801" max="2048" width="9.33203125" style="511"/>
    <col min="2049" max="2049" width="7.77734375" style="511" customWidth="1"/>
    <col min="2050" max="2050" width="136.33203125" style="511" customWidth="1"/>
    <col min="2051" max="2051" width="12.109375" style="511" customWidth="1"/>
    <col min="2052" max="2052" width="8.77734375" style="511" customWidth="1"/>
    <col min="2053" max="2053" width="7.44140625" style="511" customWidth="1"/>
    <col min="2054" max="2054" width="12.33203125" style="511" customWidth="1"/>
    <col min="2055" max="2055" width="17.33203125" style="511" customWidth="1"/>
    <col min="2056" max="2056" width="13.6640625" style="511" bestFit="1" customWidth="1"/>
    <col min="2057" max="2304" width="9.33203125" style="511"/>
    <col min="2305" max="2305" width="7.77734375" style="511" customWidth="1"/>
    <col min="2306" max="2306" width="136.33203125" style="511" customWidth="1"/>
    <col min="2307" max="2307" width="12.109375" style="511" customWidth="1"/>
    <col min="2308" max="2308" width="8.77734375" style="511" customWidth="1"/>
    <col min="2309" max="2309" width="7.44140625" style="511" customWidth="1"/>
    <col min="2310" max="2310" width="12.33203125" style="511" customWidth="1"/>
    <col min="2311" max="2311" width="17.33203125" style="511" customWidth="1"/>
    <col min="2312" max="2312" width="13.6640625" style="511" bestFit="1" customWidth="1"/>
    <col min="2313" max="2560" width="9.33203125" style="511"/>
    <col min="2561" max="2561" width="7.77734375" style="511" customWidth="1"/>
    <col min="2562" max="2562" width="136.33203125" style="511" customWidth="1"/>
    <col min="2563" max="2563" width="12.109375" style="511" customWidth="1"/>
    <col min="2564" max="2564" width="8.77734375" style="511" customWidth="1"/>
    <col min="2565" max="2565" width="7.44140625" style="511" customWidth="1"/>
    <col min="2566" max="2566" width="12.33203125" style="511" customWidth="1"/>
    <col min="2567" max="2567" width="17.33203125" style="511" customWidth="1"/>
    <col min="2568" max="2568" width="13.6640625" style="511" bestFit="1" customWidth="1"/>
    <col min="2569" max="2816" width="9.33203125" style="511"/>
    <col min="2817" max="2817" width="7.77734375" style="511" customWidth="1"/>
    <col min="2818" max="2818" width="136.33203125" style="511" customWidth="1"/>
    <col min="2819" max="2819" width="12.109375" style="511" customWidth="1"/>
    <col min="2820" max="2820" width="8.77734375" style="511" customWidth="1"/>
    <col min="2821" max="2821" width="7.44140625" style="511" customWidth="1"/>
    <col min="2822" max="2822" width="12.33203125" style="511" customWidth="1"/>
    <col min="2823" max="2823" width="17.33203125" style="511" customWidth="1"/>
    <col min="2824" max="2824" width="13.6640625" style="511" bestFit="1" customWidth="1"/>
    <col min="2825" max="3072" width="9.33203125" style="511"/>
    <col min="3073" max="3073" width="7.77734375" style="511" customWidth="1"/>
    <col min="3074" max="3074" width="136.33203125" style="511" customWidth="1"/>
    <col min="3075" max="3075" width="12.109375" style="511" customWidth="1"/>
    <col min="3076" max="3076" width="8.77734375" style="511" customWidth="1"/>
    <col min="3077" max="3077" width="7.44140625" style="511" customWidth="1"/>
    <col min="3078" max="3078" width="12.33203125" style="511" customWidth="1"/>
    <col min="3079" max="3079" width="17.33203125" style="511" customWidth="1"/>
    <col min="3080" max="3080" width="13.6640625" style="511" bestFit="1" customWidth="1"/>
    <col min="3081" max="3328" width="9.33203125" style="511"/>
    <col min="3329" max="3329" width="7.77734375" style="511" customWidth="1"/>
    <col min="3330" max="3330" width="136.33203125" style="511" customWidth="1"/>
    <col min="3331" max="3331" width="12.109375" style="511" customWidth="1"/>
    <col min="3332" max="3332" width="8.77734375" style="511" customWidth="1"/>
    <col min="3333" max="3333" width="7.44140625" style="511" customWidth="1"/>
    <col min="3334" max="3334" width="12.33203125" style="511" customWidth="1"/>
    <col min="3335" max="3335" width="17.33203125" style="511" customWidth="1"/>
    <col min="3336" max="3336" width="13.6640625" style="511" bestFit="1" customWidth="1"/>
    <col min="3337" max="3584" width="9.33203125" style="511"/>
    <col min="3585" max="3585" width="7.77734375" style="511" customWidth="1"/>
    <col min="3586" max="3586" width="136.33203125" style="511" customWidth="1"/>
    <col min="3587" max="3587" width="12.109375" style="511" customWidth="1"/>
    <col min="3588" max="3588" width="8.77734375" style="511" customWidth="1"/>
    <col min="3589" max="3589" width="7.44140625" style="511" customWidth="1"/>
    <col min="3590" max="3590" width="12.33203125" style="511" customWidth="1"/>
    <col min="3591" max="3591" width="17.33203125" style="511" customWidth="1"/>
    <col min="3592" max="3592" width="13.6640625" style="511" bestFit="1" customWidth="1"/>
    <col min="3593" max="3840" width="9.33203125" style="511"/>
    <col min="3841" max="3841" width="7.77734375" style="511" customWidth="1"/>
    <col min="3842" max="3842" width="136.33203125" style="511" customWidth="1"/>
    <col min="3843" max="3843" width="12.109375" style="511" customWidth="1"/>
    <col min="3844" max="3844" width="8.77734375" style="511" customWidth="1"/>
    <col min="3845" max="3845" width="7.44140625" style="511" customWidth="1"/>
    <col min="3846" max="3846" width="12.33203125" style="511" customWidth="1"/>
    <col min="3847" max="3847" width="17.33203125" style="511" customWidth="1"/>
    <col min="3848" max="3848" width="13.6640625" style="511" bestFit="1" customWidth="1"/>
    <col min="3849" max="4096" width="9.33203125" style="511"/>
    <col min="4097" max="4097" width="7.77734375" style="511" customWidth="1"/>
    <col min="4098" max="4098" width="136.33203125" style="511" customWidth="1"/>
    <col min="4099" max="4099" width="12.109375" style="511" customWidth="1"/>
    <col min="4100" max="4100" width="8.77734375" style="511" customWidth="1"/>
    <col min="4101" max="4101" width="7.44140625" style="511" customWidth="1"/>
    <col min="4102" max="4102" width="12.33203125" style="511" customWidth="1"/>
    <col min="4103" max="4103" width="17.33203125" style="511" customWidth="1"/>
    <col min="4104" max="4104" width="13.6640625" style="511" bestFit="1" customWidth="1"/>
    <col min="4105" max="4352" width="9.33203125" style="511"/>
    <col min="4353" max="4353" width="7.77734375" style="511" customWidth="1"/>
    <col min="4354" max="4354" width="136.33203125" style="511" customWidth="1"/>
    <col min="4355" max="4355" width="12.109375" style="511" customWidth="1"/>
    <col min="4356" max="4356" width="8.77734375" style="511" customWidth="1"/>
    <col min="4357" max="4357" width="7.44140625" style="511" customWidth="1"/>
    <col min="4358" max="4358" width="12.33203125" style="511" customWidth="1"/>
    <col min="4359" max="4359" width="17.33203125" style="511" customWidth="1"/>
    <col min="4360" max="4360" width="13.6640625" style="511" bestFit="1" customWidth="1"/>
    <col min="4361" max="4608" width="9.33203125" style="511"/>
    <col min="4609" max="4609" width="7.77734375" style="511" customWidth="1"/>
    <col min="4610" max="4610" width="136.33203125" style="511" customWidth="1"/>
    <col min="4611" max="4611" width="12.109375" style="511" customWidth="1"/>
    <col min="4612" max="4612" width="8.77734375" style="511" customWidth="1"/>
    <col min="4613" max="4613" width="7.44140625" style="511" customWidth="1"/>
    <col min="4614" max="4614" width="12.33203125" style="511" customWidth="1"/>
    <col min="4615" max="4615" width="17.33203125" style="511" customWidth="1"/>
    <col min="4616" max="4616" width="13.6640625" style="511" bestFit="1" customWidth="1"/>
    <col min="4617" max="4864" width="9.33203125" style="511"/>
    <col min="4865" max="4865" width="7.77734375" style="511" customWidth="1"/>
    <col min="4866" max="4866" width="136.33203125" style="511" customWidth="1"/>
    <col min="4867" max="4867" width="12.109375" style="511" customWidth="1"/>
    <col min="4868" max="4868" width="8.77734375" style="511" customWidth="1"/>
    <col min="4869" max="4869" width="7.44140625" style="511" customWidth="1"/>
    <col min="4870" max="4870" width="12.33203125" style="511" customWidth="1"/>
    <col min="4871" max="4871" width="17.33203125" style="511" customWidth="1"/>
    <col min="4872" max="4872" width="13.6640625" style="511" bestFit="1" customWidth="1"/>
    <col min="4873" max="5120" width="9.33203125" style="511"/>
    <col min="5121" max="5121" width="7.77734375" style="511" customWidth="1"/>
    <col min="5122" max="5122" width="136.33203125" style="511" customWidth="1"/>
    <col min="5123" max="5123" width="12.109375" style="511" customWidth="1"/>
    <col min="5124" max="5124" width="8.77734375" style="511" customWidth="1"/>
    <col min="5125" max="5125" width="7.44140625" style="511" customWidth="1"/>
    <col min="5126" max="5126" width="12.33203125" style="511" customWidth="1"/>
    <col min="5127" max="5127" width="17.33203125" style="511" customWidth="1"/>
    <col min="5128" max="5128" width="13.6640625" style="511" bestFit="1" customWidth="1"/>
    <col min="5129" max="5376" width="9.33203125" style="511"/>
    <col min="5377" max="5377" width="7.77734375" style="511" customWidth="1"/>
    <col min="5378" max="5378" width="136.33203125" style="511" customWidth="1"/>
    <col min="5379" max="5379" width="12.109375" style="511" customWidth="1"/>
    <col min="5380" max="5380" width="8.77734375" style="511" customWidth="1"/>
    <col min="5381" max="5381" width="7.44140625" style="511" customWidth="1"/>
    <col min="5382" max="5382" width="12.33203125" style="511" customWidth="1"/>
    <col min="5383" max="5383" width="17.33203125" style="511" customWidth="1"/>
    <col min="5384" max="5384" width="13.6640625" style="511" bestFit="1" customWidth="1"/>
    <col min="5385" max="5632" width="9.33203125" style="511"/>
    <col min="5633" max="5633" width="7.77734375" style="511" customWidth="1"/>
    <col min="5634" max="5634" width="136.33203125" style="511" customWidth="1"/>
    <col min="5635" max="5635" width="12.109375" style="511" customWidth="1"/>
    <col min="5636" max="5636" width="8.77734375" style="511" customWidth="1"/>
    <col min="5637" max="5637" width="7.44140625" style="511" customWidth="1"/>
    <col min="5638" max="5638" width="12.33203125" style="511" customWidth="1"/>
    <col min="5639" max="5639" width="17.33203125" style="511" customWidth="1"/>
    <col min="5640" max="5640" width="13.6640625" style="511" bestFit="1" customWidth="1"/>
    <col min="5641" max="5888" width="9.33203125" style="511"/>
    <col min="5889" max="5889" width="7.77734375" style="511" customWidth="1"/>
    <col min="5890" max="5890" width="136.33203125" style="511" customWidth="1"/>
    <col min="5891" max="5891" width="12.109375" style="511" customWidth="1"/>
    <col min="5892" max="5892" width="8.77734375" style="511" customWidth="1"/>
    <col min="5893" max="5893" width="7.44140625" style="511" customWidth="1"/>
    <col min="5894" max="5894" width="12.33203125" style="511" customWidth="1"/>
    <col min="5895" max="5895" width="17.33203125" style="511" customWidth="1"/>
    <col min="5896" max="5896" width="13.6640625" style="511" bestFit="1" customWidth="1"/>
    <col min="5897" max="6144" width="9.33203125" style="511"/>
    <col min="6145" max="6145" width="7.77734375" style="511" customWidth="1"/>
    <col min="6146" max="6146" width="136.33203125" style="511" customWidth="1"/>
    <col min="6147" max="6147" width="12.109375" style="511" customWidth="1"/>
    <col min="6148" max="6148" width="8.77734375" style="511" customWidth="1"/>
    <col min="6149" max="6149" width="7.44140625" style="511" customWidth="1"/>
    <col min="6150" max="6150" width="12.33203125" style="511" customWidth="1"/>
    <col min="6151" max="6151" width="17.33203125" style="511" customWidth="1"/>
    <col min="6152" max="6152" width="13.6640625" style="511" bestFit="1" customWidth="1"/>
    <col min="6153" max="6400" width="9.33203125" style="511"/>
    <col min="6401" max="6401" width="7.77734375" style="511" customWidth="1"/>
    <col min="6402" max="6402" width="136.33203125" style="511" customWidth="1"/>
    <col min="6403" max="6403" width="12.109375" style="511" customWidth="1"/>
    <col min="6404" max="6404" width="8.77734375" style="511" customWidth="1"/>
    <col min="6405" max="6405" width="7.44140625" style="511" customWidth="1"/>
    <col min="6406" max="6406" width="12.33203125" style="511" customWidth="1"/>
    <col min="6407" max="6407" width="17.33203125" style="511" customWidth="1"/>
    <col min="6408" max="6408" width="13.6640625" style="511" bestFit="1" customWidth="1"/>
    <col min="6409" max="6656" width="9.33203125" style="511"/>
    <col min="6657" max="6657" width="7.77734375" style="511" customWidth="1"/>
    <col min="6658" max="6658" width="136.33203125" style="511" customWidth="1"/>
    <col min="6659" max="6659" width="12.109375" style="511" customWidth="1"/>
    <col min="6660" max="6660" width="8.77734375" style="511" customWidth="1"/>
    <col min="6661" max="6661" width="7.44140625" style="511" customWidth="1"/>
    <col min="6662" max="6662" width="12.33203125" style="511" customWidth="1"/>
    <col min="6663" max="6663" width="17.33203125" style="511" customWidth="1"/>
    <col min="6664" max="6664" width="13.6640625" style="511" bestFit="1" customWidth="1"/>
    <col min="6665" max="6912" width="9.33203125" style="511"/>
    <col min="6913" max="6913" width="7.77734375" style="511" customWidth="1"/>
    <col min="6914" max="6914" width="136.33203125" style="511" customWidth="1"/>
    <col min="6915" max="6915" width="12.109375" style="511" customWidth="1"/>
    <col min="6916" max="6916" width="8.77734375" style="511" customWidth="1"/>
    <col min="6917" max="6917" width="7.44140625" style="511" customWidth="1"/>
    <col min="6918" max="6918" width="12.33203125" style="511" customWidth="1"/>
    <col min="6919" max="6919" width="17.33203125" style="511" customWidth="1"/>
    <col min="6920" max="6920" width="13.6640625" style="511" bestFit="1" customWidth="1"/>
    <col min="6921" max="7168" width="9.33203125" style="511"/>
    <col min="7169" max="7169" width="7.77734375" style="511" customWidth="1"/>
    <col min="7170" max="7170" width="136.33203125" style="511" customWidth="1"/>
    <col min="7171" max="7171" width="12.109375" style="511" customWidth="1"/>
    <col min="7172" max="7172" width="8.77734375" style="511" customWidth="1"/>
    <col min="7173" max="7173" width="7.44140625" style="511" customWidth="1"/>
    <col min="7174" max="7174" width="12.33203125" style="511" customWidth="1"/>
    <col min="7175" max="7175" width="17.33203125" style="511" customWidth="1"/>
    <col min="7176" max="7176" width="13.6640625" style="511" bestFit="1" customWidth="1"/>
    <col min="7177" max="7424" width="9.33203125" style="511"/>
    <col min="7425" max="7425" width="7.77734375" style="511" customWidth="1"/>
    <col min="7426" max="7426" width="136.33203125" style="511" customWidth="1"/>
    <col min="7427" max="7427" width="12.109375" style="511" customWidth="1"/>
    <col min="7428" max="7428" width="8.77734375" style="511" customWidth="1"/>
    <col min="7429" max="7429" width="7.44140625" style="511" customWidth="1"/>
    <col min="7430" max="7430" width="12.33203125" style="511" customWidth="1"/>
    <col min="7431" max="7431" width="17.33203125" style="511" customWidth="1"/>
    <col min="7432" max="7432" width="13.6640625" style="511" bestFit="1" customWidth="1"/>
    <col min="7433" max="7680" width="9.33203125" style="511"/>
    <col min="7681" max="7681" width="7.77734375" style="511" customWidth="1"/>
    <col min="7682" max="7682" width="136.33203125" style="511" customWidth="1"/>
    <col min="7683" max="7683" width="12.109375" style="511" customWidth="1"/>
    <col min="7684" max="7684" width="8.77734375" style="511" customWidth="1"/>
    <col min="7685" max="7685" width="7.44140625" style="511" customWidth="1"/>
    <col min="7686" max="7686" width="12.33203125" style="511" customWidth="1"/>
    <col min="7687" max="7687" width="17.33203125" style="511" customWidth="1"/>
    <col min="7688" max="7688" width="13.6640625" style="511" bestFit="1" customWidth="1"/>
    <col min="7689" max="7936" width="9.33203125" style="511"/>
    <col min="7937" max="7937" width="7.77734375" style="511" customWidth="1"/>
    <col min="7938" max="7938" width="136.33203125" style="511" customWidth="1"/>
    <col min="7939" max="7939" width="12.109375" style="511" customWidth="1"/>
    <col min="7940" max="7940" width="8.77734375" style="511" customWidth="1"/>
    <col min="7941" max="7941" width="7.44140625" style="511" customWidth="1"/>
    <col min="7942" max="7942" width="12.33203125" style="511" customWidth="1"/>
    <col min="7943" max="7943" width="17.33203125" style="511" customWidth="1"/>
    <col min="7944" max="7944" width="13.6640625" style="511" bestFit="1" customWidth="1"/>
    <col min="7945" max="8192" width="9.33203125" style="511"/>
    <col min="8193" max="8193" width="7.77734375" style="511" customWidth="1"/>
    <col min="8194" max="8194" width="136.33203125" style="511" customWidth="1"/>
    <col min="8195" max="8195" width="12.109375" style="511" customWidth="1"/>
    <col min="8196" max="8196" width="8.77734375" style="511" customWidth="1"/>
    <col min="8197" max="8197" width="7.44140625" style="511" customWidth="1"/>
    <col min="8198" max="8198" width="12.33203125" style="511" customWidth="1"/>
    <col min="8199" max="8199" width="17.33203125" style="511" customWidth="1"/>
    <col min="8200" max="8200" width="13.6640625" style="511" bestFit="1" customWidth="1"/>
    <col min="8201" max="8448" width="9.33203125" style="511"/>
    <col min="8449" max="8449" width="7.77734375" style="511" customWidth="1"/>
    <col min="8450" max="8450" width="136.33203125" style="511" customWidth="1"/>
    <col min="8451" max="8451" width="12.109375" style="511" customWidth="1"/>
    <col min="8452" max="8452" width="8.77734375" style="511" customWidth="1"/>
    <col min="8453" max="8453" width="7.44140625" style="511" customWidth="1"/>
    <col min="8454" max="8454" width="12.33203125" style="511" customWidth="1"/>
    <col min="8455" max="8455" width="17.33203125" style="511" customWidth="1"/>
    <col min="8456" max="8456" width="13.6640625" style="511" bestFit="1" customWidth="1"/>
    <col min="8457" max="8704" width="9.33203125" style="511"/>
    <col min="8705" max="8705" width="7.77734375" style="511" customWidth="1"/>
    <col min="8706" max="8706" width="136.33203125" style="511" customWidth="1"/>
    <col min="8707" max="8707" width="12.109375" style="511" customWidth="1"/>
    <col min="8708" max="8708" width="8.77734375" style="511" customWidth="1"/>
    <col min="8709" max="8709" width="7.44140625" style="511" customWidth="1"/>
    <col min="8710" max="8710" width="12.33203125" style="511" customWidth="1"/>
    <col min="8711" max="8711" width="17.33203125" style="511" customWidth="1"/>
    <col min="8712" max="8712" width="13.6640625" style="511" bestFit="1" customWidth="1"/>
    <col min="8713" max="8960" width="9.33203125" style="511"/>
    <col min="8961" max="8961" width="7.77734375" style="511" customWidth="1"/>
    <col min="8962" max="8962" width="136.33203125" style="511" customWidth="1"/>
    <col min="8963" max="8963" width="12.109375" style="511" customWidth="1"/>
    <col min="8964" max="8964" width="8.77734375" style="511" customWidth="1"/>
    <col min="8965" max="8965" width="7.44140625" style="511" customWidth="1"/>
    <col min="8966" max="8966" width="12.33203125" style="511" customWidth="1"/>
    <col min="8967" max="8967" width="17.33203125" style="511" customWidth="1"/>
    <col min="8968" max="8968" width="13.6640625" style="511" bestFit="1" customWidth="1"/>
    <col min="8969" max="9216" width="9.33203125" style="511"/>
    <col min="9217" max="9217" width="7.77734375" style="511" customWidth="1"/>
    <col min="9218" max="9218" width="136.33203125" style="511" customWidth="1"/>
    <col min="9219" max="9219" width="12.109375" style="511" customWidth="1"/>
    <col min="9220" max="9220" width="8.77734375" style="511" customWidth="1"/>
    <col min="9221" max="9221" width="7.44140625" style="511" customWidth="1"/>
    <col min="9222" max="9222" width="12.33203125" style="511" customWidth="1"/>
    <col min="9223" max="9223" width="17.33203125" style="511" customWidth="1"/>
    <col min="9224" max="9224" width="13.6640625" style="511" bestFit="1" customWidth="1"/>
    <col min="9225" max="9472" width="9.33203125" style="511"/>
    <col min="9473" max="9473" width="7.77734375" style="511" customWidth="1"/>
    <col min="9474" max="9474" width="136.33203125" style="511" customWidth="1"/>
    <col min="9475" max="9475" width="12.109375" style="511" customWidth="1"/>
    <col min="9476" max="9476" width="8.77734375" style="511" customWidth="1"/>
    <col min="9477" max="9477" width="7.44140625" style="511" customWidth="1"/>
    <col min="9478" max="9478" width="12.33203125" style="511" customWidth="1"/>
    <col min="9479" max="9479" width="17.33203125" style="511" customWidth="1"/>
    <col min="9480" max="9480" width="13.6640625" style="511" bestFit="1" customWidth="1"/>
    <col min="9481" max="9728" width="9.33203125" style="511"/>
    <col min="9729" max="9729" width="7.77734375" style="511" customWidth="1"/>
    <col min="9730" max="9730" width="136.33203125" style="511" customWidth="1"/>
    <col min="9731" max="9731" width="12.109375" style="511" customWidth="1"/>
    <col min="9732" max="9732" width="8.77734375" style="511" customWidth="1"/>
    <col min="9733" max="9733" width="7.44140625" style="511" customWidth="1"/>
    <col min="9734" max="9734" width="12.33203125" style="511" customWidth="1"/>
    <col min="9735" max="9735" width="17.33203125" style="511" customWidth="1"/>
    <col min="9736" max="9736" width="13.6640625" style="511" bestFit="1" customWidth="1"/>
    <col min="9737" max="9984" width="9.33203125" style="511"/>
    <col min="9985" max="9985" width="7.77734375" style="511" customWidth="1"/>
    <col min="9986" max="9986" width="136.33203125" style="511" customWidth="1"/>
    <col min="9987" max="9987" width="12.109375" style="511" customWidth="1"/>
    <col min="9988" max="9988" width="8.77734375" style="511" customWidth="1"/>
    <col min="9989" max="9989" width="7.44140625" style="511" customWidth="1"/>
    <col min="9990" max="9990" width="12.33203125" style="511" customWidth="1"/>
    <col min="9991" max="9991" width="17.33203125" style="511" customWidth="1"/>
    <col min="9992" max="9992" width="13.6640625" style="511" bestFit="1" customWidth="1"/>
    <col min="9993" max="10240" width="9.33203125" style="511"/>
    <col min="10241" max="10241" width="7.77734375" style="511" customWidth="1"/>
    <col min="10242" max="10242" width="136.33203125" style="511" customWidth="1"/>
    <col min="10243" max="10243" width="12.109375" style="511" customWidth="1"/>
    <col min="10244" max="10244" width="8.77734375" style="511" customWidth="1"/>
    <col min="10245" max="10245" width="7.44140625" style="511" customWidth="1"/>
    <col min="10246" max="10246" width="12.33203125" style="511" customWidth="1"/>
    <col min="10247" max="10247" width="17.33203125" style="511" customWidth="1"/>
    <col min="10248" max="10248" width="13.6640625" style="511" bestFit="1" customWidth="1"/>
    <col min="10249" max="10496" width="9.33203125" style="511"/>
    <col min="10497" max="10497" width="7.77734375" style="511" customWidth="1"/>
    <col min="10498" max="10498" width="136.33203125" style="511" customWidth="1"/>
    <col min="10499" max="10499" width="12.109375" style="511" customWidth="1"/>
    <col min="10500" max="10500" width="8.77734375" style="511" customWidth="1"/>
    <col min="10501" max="10501" width="7.44140625" style="511" customWidth="1"/>
    <col min="10502" max="10502" width="12.33203125" style="511" customWidth="1"/>
    <col min="10503" max="10503" width="17.33203125" style="511" customWidth="1"/>
    <col min="10504" max="10504" width="13.6640625" style="511" bestFit="1" customWidth="1"/>
    <col min="10505" max="10752" width="9.33203125" style="511"/>
    <col min="10753" max="10753" width="7.77734375" style="511" customWidth="1"/>
    <col min="10754" max="10754" width="136.33203125" style="511" customWidth="1"/>
    <col min="10755" max="10755" width="12.109375" style="511" customWidth="1"/>
    <col min="10756" max="10756" width="8.77734375" style="511" customWidth="1"/>
    <col min="10757" max="10757" width="7.44140625" style="511" customWidth="1"/>
    <col min="10758" max="10758" width="12.33203125" style="511" customWidth="1"/>
    <col min="10759" max="10759" width="17.33203125" style="511" customWidth="1"/>
    <col min="10760" max="10760" width="13.6640625" style="511" bestFit="1" customWidth="1"/>
    <col min="10761" max="11008" width="9.33203125" style="511"/>
    <col min="11009" max="11009" width="7.77734375" style="511" customWidth="1"/>
    <col min="11010" max="11010" width="136.33203125" style="511" customWidth="1"/>
    <col min="11011" max="11011" width="12.109375" style="511" customWidth="1"/>
    <col min="11012" max="11012" width="8.77734375" style="511" customWidth="1"/>
    <col min="11013" max="11013" width="7.44140625" style="511" customWidth="1"/>
    <col min="11014" max="11014" width="12.33203125" style="511" customWidth="1"/>
    <col min="11015" max="11015" width="17.33203125" style="511" customWidth="1"/>
    <col min="11016" max="11016" width="13.6640625" style="511" bestFit="1" customWidth="1"/>
    <col min="11017" max="11264" width="9.33203125" style="511"/>
    <col min="11265" max="11265" width="7.77734375" style="511" customWidth="1"/>
    <col min="11266" max="11266" width="136.33203125" style="511" customWidth="1"/>
    <col min="11267" max="11267" width="12.109375" style="511" customWidth="1"/>
    <col min="11268" max="11268" width="8.77734375" style="511" customWidth="1"/>
    <col min="11269" max="11269" width="7.44140625" style="511" customWidth="1"/>
    <col min="11270" max="11270" width="12.33203125" style="511" customWidth="1"/>
    <col min="11271" max="11271" width="17.33203125" style="511" customWidth="1"/>
    <col min="11272" max="11272" width="13.6640625" style="511" bestFit="1" customWidth="1"/>
    <col min="11273" max="11520" width="9.33203125" style="511"/>
    <col min="11521" max="11521" width="7.77734375" style="511" customWidth="1"/>
    <col min="11522" max="11522" width="136.33203125" style="511" customWidth="1"/>
    <col min="11523" max="11523" width="12.109375" style="511" customWidth="1"/>
    <col min="11524" max="11524" width="8.77734375" style="511" customWidth="1"/>
    <col min="11525" max="11525" width="7.44140625" style="511" customWidth="1"/>
    <col min="11526" max="11526" width="12.33203125" style="511" customWidth="1"/>
    <col min="11527" max="11527" width="17.33203125" style="511" customWidth="1"/>
    <col min="11528" max="11528" width="13.6640625" style="511" bestFit="1" customWidth="1"/>
    <col min="11529" max="11776" width="9.33203125" style="511"/>
    <col min="11777" max="11777" width="7.77734375" style="511" customWidth="1"/>
    <col min="11778" max="11778" width="136.33203125" style="511" customWidth="1"/>
    <col min="11779" max="11779" width="12.109375" style="511" customWidth="1"/>
    <col min="11780" max="11780" width="8.77734375" style="511" customWidth="1"/>
    <col min="11781" max="11781" width="7.44140625" style="511" customWidth="1"/>
    <col min="11782" max="11782" width="12.33203125" style="511" customWidth="1"/>
    <col min="11783" max="11783" width="17.33203125" style="511" customWidth="1"/>
    <col min="11784" max="11784" width="13.6640625" style="511" bestFit="1" customWidth="1"/>
    <col min="11785" max="12032" width="9.33203125" style="511"/>
    <col min="12033" max="12033" width="7.77734375" style="511" customWidth="1"/>
    <col min="12034" max="12034" width="136.33203125" style="511" customWidth="1"/>
    <col min="12035" max="12035" width="12.109375" style="511" customWidth="1"/>
    <col min="12036" max="12036" width="8.77734375" style="511" customWidth="1"/>
    <col min="12037" max="12037" width="7.44140625" style="511" customWidth="1"/>
    <col min="12038" max="12038" width="12.33203125" style="511" customWidth="1"/>
    <col min="12039" max="12039" width="17.33203125" style="511" customWidth="1"/>
    <col min="12040" max="12040" width="13.6640625" style="511" bestFit="1" customWidth="1"/>
    <col min="12041" max="12288" width="9.33203125" style="511"/>
    <col min="12289" max="12289" width="7.77734375" style="511" customWidth="1"/>
    <col min="12290" max="12290" width="136.33203125" style="511" customWidth="1"/>
    <col min="12291" max="12291" width="12.109375" style="511" customWidth="1"/>
    <col min="12292" max="12292" width="8.77734375" style="511" customWidth="1"/>
    <col min="12293" max="12293" width="7.44140625" style="511" customWidth="1"/>
    <col min="12294" max="12294" width="12.33203125" style="511" customWidth="1"/>
    <col min="12295" max="12295" width="17.33203125" style="511" customWidth="1"/>
    <col min="12296" max="12296" width="13.6640625" style="511" bestFit="1" customWidth="1"/>
    <col min="12297" max="12544" width="9.33203125" style="511"/>
    <col min="12545" max="12545" width="7.77734375" style="511" customWidth="1"/>
    <col min="12546" max="12546" width="136.33203125" style="511" customWidth="1"/>
    <col min="12547" max="12547" width="12.109375" style="511" customWidth="1"/>
    <col min="12548" max="12548" width="8.77734375" style="511" customWidth="1"/>
    <col min="12549" max="12549" width="7.44140625" style="511" customWidth="1"/>
    <col min="12550" max="12550" width="12.33203125" style="511" customWidth="1"/>
    <col min="12551" max="12551" width="17.33203125" style="511" customWidth="1"/>
    <col min="12552" max="12552" width="13.6640625" style="511" bestFit="1" customWidth="1"/>
    <col min="12553" max="12800" width="9.33203125" style="511"/>
    <col min="12801" max="12801" width="7.77734375" style="511" customWidth="1"/>
    <col min="12802" max="12802" width="136.33203125" style="511" customWidth="1"/>
    <col min="12803" max="12803" width="12.109375" style="511" customWidth="1"/>
    <col min="12804" max="12804" width="8.77734375" style="511" customWidth="1"/>
    <col min="12805" max="12805" width="7.44140625" style="511" customWidth="1"/>
    <col min="12806" max="12806" width="12.33203125" style="511" customWidth="1"/>
    <col min="12807" max="12807" width="17.33203125" style="511" customWidth="1"/>
    <col min="12808" max="12808" width="13.6640625" style="511" bestFit="1" customWidth="1"/>
    <col min="12809" max="13056" width="9.33203125" style="511"/>
    <col min="13057" max="13057" width="7.77734375" style="511" customWidth="1"/>
    <col min="13058" max="13058" width="136.33203125" style="511" customWidth="1"/>
    <col min="13059" max="13059" width="12.109375" style="511" customWidth="1"/>
    <col min="13060" max="13060" width="8.77734375" style="511" customWidth="1"/>
    <col min="13061" max="13061" width="7.44140625" style="511" customWidth="1"/>
    <col min="13062" max="13062" width="12.33203125" style="511" customWidth="1"/>
    <col min="13063" max="13063" width="17.33203125" style="511" customWidth="1"/>
    <col min="13064" max="13064" width="13.6640625" style="511" bestFit="1" customWidth="1"/>
    <col min="13065" max="13312" width="9.33203125" style="511"/>
    <col min="13313" max="13313" width="7.77734375" style="511" customWidth="1"/>
    <col min="13314" max="13314" width="136.33203125" style="511" customWidth="1"/>
    <col min="13315" max="13315" width="12.109375" style="511" customWidth="1"/>
    <col min="13316" max="13316" width="8.77734375" style="511" customWidth="1"/>
    <col min="13317" max="13317" width="7.44140625" style="511" customWidth="1"/>
    <col min="13318" max="13318" width="12.33203125" style="511" customWidth="1"/>
    <col min="13319" max="13319" width="17.33203125" style="511" customWidth="1"/>
    <col min="13320" max="13320" width="13.6640625" style="511" bestFit="1" customWidth="1"/>
    <col min="13321" max="13568" width="9.33203125" style="511"/>
    <col min="13569" max="13569" width="7.77734375" style="511" customWidth="1"/>
    <col min="13570" max="13570" width="136.33203125" style="511" customWidth="1"/>
    <col min="13571" max="13571" width="12.109375" style="511" customWidth="1"/>
    <col min="13572" max="13572" width="8.77734375" style="511" customWidth="1"/>
    <col min="13573" max="13573" width="7.44140625" style="511" customWidth="1"/>
    <col min="13574" max="13574" width="12.33203125" style="511" customWidth="1"/>
    <col min="13575" max="13575" width="17.33203125" style="511" customWidth="1"/>
    <col min="13576" max="13576" width="13.6640625" style="511" bestFit="1" customWidth="1"/>
    <col min="13577" max="13824" width="9.33203125" style="511"/>
    <col min="13825" max="13825" width="7.77734375" style="511" customWidth="1"/>
    <col min="13826" max="13826" width="136.33203125" style="511" customWidth="1"/>
    <col min="13827" max="13827" width="12.109375" style="511" customWidth="1"/>
    <col min="13828" max="13828" width="8.77734375" style="511" customWidth="1"/>
    <col min="13829" max="13829" width="7.44140625" style="511" customWidth="1"/>
    <col min="13830" max="13830" width="12.33203125" style="511" customWidth="1"/>
    <col min="13831" max="13831" width="17.33203125" style="511" customWidth="1"/>
    <col min="13832" max="13832" width="13.6640625" style="511" bestFit="1" customWidth="1"/>
    <col min="13833" max="14080" width="9.33203125" style="511"/>
    <col min="14081" max="14081" width="7.77734375" style="511" customWidth="1"/>
    <col min="14082" max="14082" width="136.33203125" style="511" customWidth="1"/>
    <col min="14083" max="14083" width="12.109375" style="511" customWidth="1"/>
    <col min="14084" max="14084" width="8.77734375" style="511" customWidth="1"/>
    <col min="14085" max="14085" width="7.44140625" style="511" customWidth="1"/>
    <col min="14086" max="14086" width="12.33203125" style="511" customWidth="1"/>
    <col min="14087" max="14087" width="17.33203125" style="511" customWidth="1"/>
    <col min="14088" max="14088" width="13.6640625" style="511" bestFit="1" customWidth="1"/>
    <col min="14089" max="14336" width="9.33203125" style="511"/>
    <col min="14337" max="14337" width="7.77734375" style="511" customWidth="1"/>
    <col min="14338" max="14338" width="136.33203125" style="511" customWidth="1"/>
    <col min="14339" max="14339" width="12.109375" style="511" customWidth="1"/>
    <col min="14340" max="14340" width="8.77734375" style="511" customWidth="1"/>
    <col min="14341" max="14341" width="7.44140625" style="511" customWidth="1"/>
    <col min="14342" max="14342" width="12.33203125" style="511" customWidth="1"/>
    <col min="14343" max="14343" width="17.33203125" style="511" customWidth="1"/>
    <col min="14344" max="14344" width="13.6640625" style="511" bestFit="1" customWidth="1"/>
    <col min="14345" max="14592" width="9.33203125" style="511"/>
    <col min="14593" max="14593" width="7.77734375" style="511" customWidth="1"/>
    <col min="14594" max="14594" width="136.33203125" style="511" customWidth="1"/>
    <col min="14595" max="14595" width="12.109375" style="511" customWidth="1"/>
    <col min="14596" max="14596" width="8.77734375" style="511" customWidth="1"/>
    <col min="14597" max="14597" width="7.44140625" style="511" customWidth="1"/>
    <col min="14598" max="14598" width="12.33203125" style="511" customWidth="1"/>
    <col min="14599" max="14599" width="17.33203125" style="511" customWidth="1"/>
    <col min="14600" max="14600" width="13.6640625" style="511" bestFit="1" customWidth="1"/>
    <col min="14601" max="14848" width="9.33203125" style="511"/>
    <col min="14849" max="14849" width="7.77734375" style="511" customWidth="1"/>
    <col min="14850" max="14850" width="136.33203125" style="511" customWidth="1"/>
    <col min="14851" max="14851" width="12.109375" style="511" customWidth="1"/>
    <col min="14852" max="14852" width="8.77734375" style="511" customWidth="1"/>
    <col min="14853" max="14853" width="7.44140625" style="511" customWidth="1"/>
    <col min="14854" max="14854" width="12.33203125" style="511" customWidth="1"/>
    <col min="14855" max="14855" width="17.33203125" style="511" customWidth="1"/>
    <col min="14856" max="14856" width="13.6640625" style="511" bestFit="1" customWidth="1"/>
    <col min="14857" max="15104" width="9.33203125" style="511"/>
    <col min="15105" max="15105" width="7.77734375" style="511" customWidth="1"/>
    <col min="15106" max="15106" width="136.33203125" style="511" customWidth="1"/>
    <col min="15107" max="15107" width="12.109375" style="511" customWidth="1"/>
    <col min="15108" max="15108" width="8.77734375" style="511" customWidth="1"/>
    <col min="15109" max="15109" width="7.44140625" style="511" customWidth="1"/>
    <col min="15110" max="15110" width="12.33203125" style="511" customWidth="1"/>
    <col min="15111" max="15111" width="17.33203125" style="511" customWidth="1"/>
    <col min="15112" max="15112" width="13.6640625" style="511" bestFit="1" customWidth="1"/>
    <col min="15113" max="15360" width="9.33203125" style="511"/>
    <col min="15361" max="15361" width="7.77734375" style="511" customWidth="1"/>
    <col min="15362" max="15362" width="136.33203125" style="511" customWidth="1"/>
    <col min="15363" max="15363" width="12.109375" style="511" customWidth="1"/>
    <col min="15364" max="15364" width="8.77734375" style="511" customWidth="1"/>
    <col min="15365" max="15365" width="7.44140625" style="511" customWidth="1"/>
    <col min="15366" max="15366" width="12.33203125" style="511" customWidth="1"/>
    <col min="15367" max="15367" width="17.33203125" style="511" customWidth="1"/>
    <col min="15368" max="15368" width="13.6640625" style="511" bestFit="1" customWidth="1"/>
    <col min="15369" max="15616" width="9.33203125" style="511"/>
    <col min="15617" max="15617" width="7.77734375" style="511" customWidth="1"/>
    <col min="15618" max="15618" width="136.33203125" style="511" customWidth="1"/>
    <col min="15619" max="15619" width="12.109375" style="511" customWidth="1"/>
    <col min="15620" max="15620" width="8.77734375" style="511" customWidth="1"/>
    <col min="15621" max="15621" width="7.44140625" style="511" customWidth="1"/>
    <col min="15622" max="15622" width="12.33203125" style="511" customWidth="1"/>
    <col min="15623" max="15623" width="17.33203125" style="511" customWidth="1"/>
    <col min="15624" max="15624" width="13.6640625" style="511" bestFit="1" customWidth="1"/>
    <col min="15625" max="15872" width="9.33203125" style="511"/>
    <col min="15873" max="15873" width="7.77734375" style="511" customWidth="1"/>
    <col min="15874" max="15874" width="136.33203125" style="511" customWidth="1"/>
    <col min="15875" max="15875" width="12.109375" style="511" customWidth="1"/>
    <col min="15876" max="15876" width="8.77734375" style="511" customWidth="1"/>
    <col min="15877" max="15877" width="7.44140625" style="511" customWidth="1"/>
    <col min="15878" max="15878" width="12.33203125" style="511" customWidth="1"/>
    <col min="15879" max="15879" width="17.33203125" style="511" customWidth="1"/>
    <col min="15880" max="15880" width="13.6640625" style="511" bestFit="1" customWidth="1"/>
    <col min="15881" max="16128" width="9.33203125" style="511"/>
    <col min="16129" max="16129" width="7.77734375" style="511" customWidth="1"/>
    <col min="16130" max="16130" width="136.33203125" style="511" customWidth="1"/>
    <col min="16131" max="16131" width="12.109375" style="511" customWidth="1"/>
    <col min="16132" max="16132" width="8.77734375" style="511" customWidth="1"/>
    <col min="16133" max="16133" width="7.44140625" style="511" customWidth="1"/>
    <col min="16134" max="16134" width="12.33203125" style="511" customWidth="1"/>
    <col min="16135" max="16135" width="17.33203125" style="511" customWidth="1"/>
    <col min="16136" max="16136" width="13.6640625" style="511" bestFit="1" customWidth="1"/>
    <col min="16137" max="16384" width="9.33203125" style="511"/>
  </cols>
  <sheetData>
    <row r="1" spans="1:8" ht="48" customHeight="1" thickBot="1">
      <c r="A1" s="1011"/>
      <c r="B1" s="1012"/>
      <c r="C1" s="1012"/>
      <c r="D1" s="1012"/>
      <c r="E1" s="1012"/>
      <c r="F1" s="1012"/>
      <c r="G1" s="1012"/>
      <c r="H1" s="1013"/>
    </row>
    <row r="2" spans="1:8" ht="18.75" customHeight="1" thickBot="1">
      <c r="A2" s="512"/>
      <c r="B2" s="513" t="s">
        <v>7036</v>
      </c>
      <c r="C2" s="514"/>
      <c r="D2" s="515"/>
      <c r="E2" s="516" t="s">
        <v>6708</v>
      </c>
      <c r="F2" s="517"/>
      <c r="G2" s="518" t="s">
        <v>6709</v>
      </c>
      <c r="H2" s="519" t="s">
        <v>6710</v>
      </c>
    </row>
    <row r="3" spans="1:8" ht="18" customHeight="1" thickBot="1">
      <c r="A3" s="520"/>
      <c r="B3" s="622" t="s">
        <v>8384</v>
      </c>
      <c r="C3" s="522"/>
      <c r="D3" s="523"/>
      <c r="E3" s="1014"/>
      <c r="F3" s="1015"/>
      <c r="G3" s="524" t="s">
        <v>6712</v>
      </c>
      <c r="H3" s="525" t="s">
        <v>7037</v>
      </c>
    </row>
    <row r="4" spans="1:8">
      <c r="A4" s="526"/>
      <c r="B4" s="527"/>
      <c r="C4" s="528"/>
      <c r="D4" s="527"/>
      <c r="E4" s="528"/>
      <c r="F4" s="529"/>
      <c r="G4" s="529"/>
      <c r="H4" s="530"/>
    </row>
    <row r="5" spans="1:8" s="535" customFormat="1" ht="14">
      <c r="A5" s="531" t="s">
        <v>6714</v>
      </c>
      <c r="B5" s="532" t="s">
        <v>7038</v>
      </c>
      <c r="C5" s="532" t="s">
        <v>6716</v>
      </c>
      <c r="D5" s="532" t="s">
        <v>6717</v>
      </c>
      <c r="E5" s="532" t="s">
        <v>6718</v>
      </c>
      <c r="F5" s="533" t="s">
        <v>6719</v>
      </c>
      <c r="G5" s="533" t="s">
        <v>6720</v>
      </c>
      <c r="H5" s="534" t="s">
        <v>6721</v>
      </c>
    </row>
    <row r="6" spans="1:8" s="535" customFormat="1" ht="14">
      <c r="A6" s="536"/>
      <c r="B6" s="537"/>
      <c r="C6" s="537"/>
      <c r="D6" s="537" t="s">
        <v>6722</v>
      </c>
      <c r="E6" s="537" t="s">
        <v>6723</v>
      </c>
      <c r="F6" s="538" t="s">
        <v>6724</v>
      </c>
      <c r="G6" s="538" t="s">
        <v>6724</v>
      </c>
      <c r="H6" s="539" t="s">
        <v>6725</v>
      </c>
    </row>
    <row r="7" spans="1:8" s="535" customFormat="1" ht="14">
      <c r="A7" s="531"/>
      <c r="C7" s="623"/>
      <c r="D7" s="623"/>
      <c r="E7" s="623"/>
      <c r="F7" s="624"/>
      <c r="G7" s="624"/>
      <c r="H7" s="625"/>
    </row>
    <row r="8" spans="1:8" ht="18">
      <c r="A8" s="553"/>
      <c r="B8" s="626"/>
      <c r="E8" s="547"/>
      <c r="F8" s="544"/>
      <c r="G8" s="544"/>
      <c r="H8" s="545"/>
    </row>
    <row r="9" spans="1:8" ht="18">
      <c r="A9" s="553"/>
      <c r="B9" s="626" t="s">
        <v>8385</v>
      </c>
      <c r="E9" s="547"/>
      <c r="F9" s="544"/>
      <c r="G9" s="544"/>
      <c r="H9" s="545"/>
    </row>
    <row r="10" spans="1:8">
      <c r="A10" s="546">
        <v>1</v>
      </c>
      <c r="B10" s="627" t="s">
        <v>8386</v>
      </c>
      <c r="C10" s="511"/>
      <c r="D10" s="543" t="s">
        <v>6232</v>
      </c>
      <c r="E10" s="554">
        <v>6</v>
      </c>
      <c r="F10" s="925"/>
      <c r="G10" s="720">
        <f>F10*E10</f>
        <v>0</v>
      </c>
      <c r="H10" s="721">
        <f>G10*0.25</f>
        <v>0</v>
      </c>
    </row>
    <row r="11" spans="1:8">
      <c r="A11" s="540">
        <v>2</v>
      </c>
      <c r="B11" s="866" t="s">
        <v>8387</v>
      </c>
      <c r="D11" s="543" t="s">
        <v>6232</v>
      </c>
      <c r="E11" s="543">
        <v>6</v>
      </c>
      <c r="F11" s="925"/>
      <c r="G11" s="720">
        <f>F11*E11</f>
        <v>0</v>
      </c>
      <c r="H11" s="721">
        <f>G11*0.25</f>
        <v>0</v>
      </c>
    </row>
    <row r="12" spans="1:8">
      <c r="A12" s="546"/>
      <c r="B12" s="867"/>
      <c r="E12" s="543"/>
      <c r="F12" s="720"/>
      <c r="G12" s="720"/>
      <c r="H12" s="721"/>
    </row>
    <row r="13" spans="1:8" ht="18">
      <c r="A13" s="540"/>
      <c r="B13" s="626" t="s">
        <v>8388</v>
      </c>
      <c r="E13" s="543"/>
      <c r="F13" s="720"/>
      <c r="G13" s="720"/>
      <c r="H13" s="721"/>
    </row>
    <row r="14" spans="1:8">
      <c r="A14" s="546">
        <v>1</v>
      </c>
      <c r="B14" s="627" t="s">
        <v>7056</v>
      </c>
      <c r="C14" s="511"/>
      <c r="D14" s="543" t="s">
        <v>6232</v>
      </c>
      <c r="E14" s="554">
        <v>4</v>
      </c>
      <c r="F14" s="925"/>
      <c r="G14" s="720">
        <f t="shared" ref="G14:G21" si="0">F14*E14</f>
        <v>0</v>
      </c>
      <c r="H14" s="721">
        <f t="shared" ref="H14:H20" si="1">G14*0.25</f>
        <v>0</v>
      </c>
    </row>
    <row r="15" spans="1:8">
      <c r="A15" s="540">
        <v>2</v>
      </c>
      <c r="B15" s="627" t="s">
        <v>7065</v>
      </c>
      <c r="C15" s="511"/>
      <c r="D15" s="543" t="s">
        <v>6232</v>
      </c>
      <c r="E15" s="554">
        <v>1</v>
      </c>
      <c r="F15" s="925"/>
      <c r="G15" s="720">
        <f t="shared" si="0"/>
        <v>0</v>
      </c>
      <c r="H15" s="721">
        <f t="shared" si="1"/>
        <v>0</v>
      </c>
    </row>
    <row r="16" spans="1:8">
      <c r="A16" s="546">
        <v>3</v>
      </c>
      <c r="B16" s="627" t="s">
        <v>7060</v>
      </c>
      <c r="C16" s="511"/>
      <c r="D16" s="543" t="s">
        <v>6232</v>
      </c>
      <c r="E16" s="554">
        <v>6</v>
      </c>
      <c r="F16" s="925"/>
      <c r="G16" s="720">
        <f t="shared" si="0"/>
        <v>0</v>
      </c>
      <c r="H16" s="721">
        <f t="shared" si="1"/>
        <v>0</v>
      </c>
    </row>
    <row r="17" spans="1:8">
      <c r="A17" s="540">
        <v>4</v>
      </c>
      <c r="B17" s="627" t="s">
        <v>7061</v>
      </c>
      <c r="C17" s="511"/>
      <c r="D17" s="543" t="s">
        <v>6232</v>
      </c>
      <c r="E17" s="554">
        <v>6</v>
      </c>
      <c r="F17" s="925"/>
      <c r="G17" s="720">
        <f t="shared" si="0"/>
        <v>0</v>
      </c>
      <c r="H17" s="721">
        <f t="shared" si="1"/>
        <v>0</v>
      </c>
    </row>
    <row r="18" spans="1:8">
      <c r="A18" s="546">
        <v>5</v>
      </c>
      <c r="B18" s="627" t="s">
        <v>7074</v>
      </c>
      <c r="D18" s="554" t="s">
        <v>411</v>
      </c>
      <c r="E18" s="554">
        <v>120</v>
      </c>
      <c r="F18" s="925"/>
      <c r="G18" s="720">
        <f t="shared" si="0"/>
        <v>0</v>
      </c>
      <c r="H18" s="721">
        <f t="shared" si="1"/>
        <v>0</v>
      </c>
    </row>
    <row r="19" spans="1:8">
      <c r="A19" s="540">
        <v>6</v>
      </c>
      <c r="B19" s="627" t="s">
        <v>7071</v>
      </c>
      <c r="C19" s="511"/>
      <c r="D19" s="543" t="s">
        <v>6736</v>
      </c>
      <c r="E19" s="554">
        <v>120</v>
      </c>
      <c r="F19" s="925"/>
      <c r="G19" s="720">
        <f t="shared" si="0"/>
        <v>0</v>
      </c>
      <c r="H19" s="721">
        <f t="shared" si="1"/>
        <v>0</v>
      </c>
    </row>
    <row r="20" spans="1:8">
      <c r="A20" s="546">
        <v>7</v>
      </c>
      <c r="B20" s="627" t="s">
        <v>7064</v>
      </c>
      <c r="C20" s="511"/>
      <c r="D20" s="543" t="s">
        <v>6232</v>
      </c>
      <c r="E20" s="554">
        <v>2</v>
      </c>
      <c r="F20" s="925"/>
      <c r="G20" s="720">
        <f t="shared" si="0"/>
        <v>0</v>
      </c>
      <c r="H20" s="721">
        <f t="shared" si="1"/>
        <v>0</v>
      </c>
    </row>
    <row r="21" spans="1:8">
      <c r="A21" s="540">
        <v>8</v>
      </c>
      <c r="B21" s="575" t="s">
        <v>8389</v>
      </c>
      <c r="C21" s="558"/>
      <c r="D21" s="543" t="s">
        <v>6232</v>
      </c>
      <c r="E21" s="554">
        <v>4</v>
      </c>
      <c r="F21" s="925"/>
      <c r="G21" s="720">
        <f t="shared" si="0"/>
        <v>0</v>
      </c>
      <c r="H21" s="926"/>
    </row>
    <row r="22" spans="1:8">
      <c r="A22" s="546">
        <v>9</v>
      </c>
      <c r="B22" s="511" t="s">
        <v>8390</v>
      </c>
      <c r="C22" s="511"/>
      <c r="D22" s="556" t="s">
        <v>163</v>
      </c>
      <c r="E22" s="557">
        <v>1</v>
      </c>
      <c r="F22" s="722"/>
      <c r="G22" s="925"/>
      <c r="H22" s="721"/>
    </row>
    <row r="23" spans="1:8">
      <c r="A23" s="546">
        <v>10</v>
      </c>
      <c r="B23" s="542" t="s">
        <v>7131</v>
      </c>
      <c r="D23" s="543" t="s">
        <v>163</v>
      </c>
      <c r="E23" s="557">
        <v>1</v>
      </c>
      <c r="F23" s="772"/>
      <c r="G23" s="925"/>
      <c r="H23" s="721"/>
    </row>
    <row r="24" spans="1:8">
      <c r="A24" s="546">
        <v>11</v>
      </c>
      <c r="B24" s="634" t="s">
        <v>7132</v>
      </c>
      <c r="C24" s="511"/>
      <c r="D24" s="543" t="s">
        <v>163</v>
      </c>
      <c r="E24" s="557">
        <v>1</v>
      </c>
      <c r="F24" s="772"/>
      <c r="G24" s="925"/>
      <c r="H24" s="721"/>
    </row>
    <row r="25" spans="1:8">
      <c r="A25" s="540">
        <v>12</v>
      </c>
      <c r="B25" s="634" t="s">
        <v>6800</v>
      </c>
      <c r="C25" s="511"/>
      <c r="D25" s="543" t="s">
        <v>163</v>
      </c>
      <c r="E25" s="557">
        <v>1</v>
      </c>
      <c r="F25" s="772"/>
      <c r="G25" s="925"/>
      <c r="H25" s="721"/>
    </row>
    <row r="26" spans="1:8">
      <c r="A26" s="546">
        <v>13</v>
      </c>
      <c r="B26" s="634" t="s">
        <v>7133</v>
      </c>
      <c r="C26" s="511"/>
      <c r="D26" s="543" t="s">
        <v>163</v>
      </c>
      <c r="E26" s="557">
        <v>1</v>
      </c>
      <c r="F26" s="772"/>
      <c r="G26" s="925"/>
      <c r="H26" s="721"/>
    </row>
    <row r="27" spans="1:8">
      <c r="A27" s="540">
        <v>14</v>
      </c>
      <c r="B27" s="542" t="s">
        <v>6802</v>
      </c>
      <c r="C27" s="558"/>
      <c r="D27" s="556" t="s">
        <v>163</v>
      </c>
      <c r="E27" s="557">
        <v>1</v>
      </c>
      <c r="F27" s="722"/>
      <c r="G27" s="925"/>
      <c r="H27" s="721"/>
    </row>
    <row r="28" spans="1:8">
      <c r="A28" s="546">
        <v>15</v>
      </c>
      <c r="B28" s="634" t="s">
        <v>7135</v>
      </c>
      <c r="C28" s="511"/>
      <c r="D28" s="543" t="s">
        <v>163</v>
      </c>
      <c r="E28" s="557">
        <v>1</v>
      </c>
      <c r="F28" s="772"/>
      <c r="G28" s="925"/>
      <c r="H28" s="721"/>
    </row>
    <row r="29" spans="1:8">
      <c r="A29" s="540">
        <v>16</v>
      </c>
      <c r="B29" s="634" t="s">
        <v>432</v>
      </c>
      <c r="C29" s="511"/>
      <c r="D29" s="543" t="s">
        <v>163</v>
      </c>
      <c r="E29" s="543">
        <v>1</v>
      </c>
      <c r="F29" s="772"/>
      <c r="G29" s="925"/>
      <c r="H29" s="721"/>
    </row>
    <row r="30" spans="1:8">
      <c r="A30" s="546">
        <v>17</v>
      </c>
      <c r="B30" s="634" t="s">
        <v>6807</v>
      </c>
      <c r="C30" s="511"/>
      <c r="D30" s="543" t="s">
        <v>163</v>
      </c>
      <c r="E30" s="557">
        <v>1</v>
      </c>
      <c r="F30" s="772"/>
      <c r="G30" s="925"/>
      <c r="H30" s="721"/>
    </row>
    <row r="31" spans="1:8">
      <c r="A31" s="540">
        <v>18</v>
      </c>
      <c r="B31" s="542" t="s">
        <v>7136</v>
      </c>
      <c r="C31" s="511"/>
      <c r="D31" s="543" t="s">
        <v>163</v>
      </c>
      <c r="E31" s="557">
        <v>1</v>
      </c>
      <c r="F31" s="772"/>
      <c r="G31" s="925"/>
      <c r="H31" s="721"/>
    </row>
    <row r="32" spans="1:8">
      <c r="A32" s="546">
        <v>19</v>
      </c>
      <c r="B32" s="542" t="s">
        <v>7137</v>
      </c>
      <c r="C32" s="511"/>
      <c r="D32" s="543" t="s">
        <v>163</v>
      </c>
      <c r="E32" s="557">
        <v>1</v>
      </c>
      <c r="F32" s="772"/>
      <c r="G32" s="925"/>
      <c r="H32" s="721"/>
    </row>
    <row r="33" spans="1:11">
      <c r="A33" s="540">
        <v>20</v>
      </c>
      <c r="B33" s="542" t="s">
        <v>6809</v>
      </c>
      <c r="C33" s="511"/>
      <c r="D33" s="543" t="s">
        <v>163</v>
      </c>
      <c r="E33" s="557">
        <v>1</v>
      </c>
      <c r="F33" s="772"/>
      <c r="G33" s="925"/>
      <c r="H33" s="721"/>
    </row>
    <row r="34" spans="1:11">
      <c r="A34" s="546">
        <v>21</v>
      </c>
      <c r="B34" s="542" t="s">
        <v>6811</v>
      </c>
      <c r="C34" s="511"/>
      <c r="D34" s="543" t="s">
        <v>163</v>
      </c>
      <c r="E34" s="632">
        <v>1</v>
      </c>
      <c r="F34" s="772"/>
      <c r="G34" s="925"/>
      <c r="H34" s="721"/>
    </row>
    <row r="35" spans="1:11">
      <c r="A35" s="540">
        <v>22</v>
      </c>
      <c r="B35" s="542" t="s">
        <v>7138</v>
      </c>
      <c r="C35" s="511"/>
      <c r="D35" s="543" t="s">
        <v>163</v>
      </c>
      <c r="E35" s="632">
        <v>1</v>
      </c>
      <c r="F35" s="772"/>
      <c r="G35" s="925"/>
      <c r="H35" s="721"/>
    </row>
    <row r="36" spans="1:11">
      <c r="A36" s="540">
        <v>23</v>
      </c>
      <c r="B36" s="511" t="s">
        <v>8391</v>
      </c>
      <c r="C36" s="511"/>
      <c r="D36" s="543" t="s">
        <v>163</v>
      </c>
      <c r="E36" s="632">
        <v>1</v>
      </c>
      <c r="F36" s="772"/>
      <c r="G36" s="925"/>
      <c r="H36" s="721"/>
    </row>
    <row r="37" spans="1:11">
      <c r="A37" s="546"/>
      <c r="E37" s="557"/>
      <c r="F37" s="720"/>
      <c r="G37" s="720"/>
      <c r="H37" s="721"/>
      <c r="I37" s="575"/>
      <c r="J37" s="575"/>
      <c r="K37" s="575"/>
    </row>
    <row r="38" spans="1:11">
      <c r="A38" s="546"/>
      <c r="B38" s="551" t="s">
        <v>6746</v>
      </c>
      <c r="C38" s="511"/>
      <c r="D38" s="511"/>
      <c r="E38" s="511"/>
      <c r="F38" s="720"/>
      <c r="G38" s="720">
        <f>SUM(G10:G37)</f>
        <v>0</v>
      </c>
      <c r="H38" s="721">
        <f>SUM(H10:H37)</f>
        <v>0</v>
      </c>
      <c r="I38" s="575"/>
      <c r="J38" s="575"/>
      <c r="K38" s="575"/>
    </row>
    <row r="39" spans="1:11">
      <c r="A39" s="546"/>
      <c r="B39" s="511"/>
      <c r="C39" s="511"/>
      <c r="D39" s="511"/>
      <c r="E39" s="511"/>
      <c r="F39" s="720"/>
      <c r="G39" s="720"/>
      <c r="H39" s="721"/>
      <c r="I39" s="575"/>
      <c r="J39" s="575"/>
      <c r="K39" s="575"/>
    </row>
    <row r="40" spans="1:11">
      <c r="A40" s="546"/>
      <c r="B40" s="636" t="s">
        <v>7140</v>
      </c>
      <c r="C40" s="636"/>
      <c r="D40" s="636"/>
      <c r="E40" s="636"/>
      <c r="F40" s="773"/>
      <c r="G40" s="773">
        <f>G38+H38</f>
        <v>0</v>
      </c>
      <c r="H40" s="721"/>
      <c r="I40" s="575"/>
      <c r="J40" s="575"/>
      <c r="K40" s="575"/>
    </row>
    <row r="41" spans="1:11" ht="16" thickBot="1">
      <c r="A41" s="638"/>
      <c r="B41" s="639"/>
      <c r="C41" s="640"/>
      <c r="D41" s="641"/>
      <c r="E41" s="642"/>
      <c r="F41" s="774"/>
      <c r="G41" s="775"/>
      <c r="H41" s="776"/>
      <c r="I41" s="575"/>
      <c r="J41" s="575"/>
      <c r="K41" s="575"/>
    </row>
    <row r="42" spans="1:11">
      <c r="A42" s="577"/>
      <c r="B42" s="646"/>
      <c r="C42" s="575"/>
      <c r="D42" s="556"/>
      <c r="E42" s="577"/>
      <c r="F42" s="647"/>
      <c r="G42" s="647"/>
      <c r="H42" s="647"/>
      <c r="I42" s="575"/>
      <c r="J42" s="575"/>
      <c r="K42" s="575"/>
    </row>
    <row r="43" spans="1:11">
      <c r="A43" s="577"/>
      <c r="B43" s="648"/>
      <c r="C43" s="575"/>
      <c r="D43" s="556"/>
      <c r="E43" s="577"/>
      <c r="F43" s="647"/>
      <c r="G43" s="647"/>
      <c r="H43" s="647"/>
      <c r="I43" s="575"/>
      <c r="J43" s="575"/>
      <c r="K43" s="575"/>
    </row>
    <row r="44" spans="1:11">
      <c r="A44" s="577"/>
      <c r="B44" s="648"/>
      <c r="C44" s="575"/>
      <c r="D44" s="556"/>
      <c r="E44" s="577"/>
      <c r="F44" s="647"/>
      <c r="G44" s="647"/>
      <c r="H44" s="647"/>
      <c r="I44" s="575"/>
      <c r="J44" s="575"/>
      <c r="K44" s="575"/>
    </row>
    <row r="45" spans="1:11">
      <c r="A45" s="577"/>
      <c r="B45" s="627"/>
      <c r="C45" s="511"/>
      <c r="E45" s="554"/>
      <c r="F45" s="628"/>
      <c r="G45" s="547"/>
      <c r="H45" s="547"/>
      <c r="I45" s="575"/>
      <c r="J45" s="575"/>
      <c r="K45" s="575"/>
    </row>
    <row r="46" spans="1:11">
      <c r="A46" s="577"/>
      <c r="B46" s="627"/>
      <c r="D46" s="554"/>
      <c r="E46" s="554"/>
      <c r="F46" s="547"/>
      <c r="G46" s="547"/>
      <c r="H46" s="547"/>
      <c r="I46" s="575"/>
      <c r="J46" s="575"/>
      <c r="K46" s="575"/>
    </row>
    <row r="47" spans="1:11" ht="18">
      <c r="A47" s="577"/>
      <c r="B47" s="626"/>
      <c r="E47" s="554"/>
      <c r="F47" s="628"/>
      <c r="G47" s="547"/>
      <c r="H47" s="547"/>
      <c r="I47" s="575"/>
      <c r="J47" s="575"/>
      <c r="K47" s="575"/>
    </row>
    <row r="48" spans="1:11">
      <c r="A48" s="577"/>
      <c r="E48" s="543"/>
      <c r="F48" s="547"/>
      <c r="G48" s="554"/>
      <c r="H48" s="547"/>
      <c r="I48" s="575"/>
      <c r="J48" s="575"/>
      <c r="K48" s="575"/>
    </row>
    <row r="49" spans="1:11">
      <c r="A49" s="577"/>
      <c r="E49" s="543"/>
      <c r="F49" s="547"/>
      <c r="G49" s="554"/>
      <c r="H49" s="547"/>
      <c r="I49" s="575"/>
      <c r="J49" s="575"/>
      <c r="K49" s="575"/>
    </row>
    <row r="50" spans="1:11">
      <c r="A50" s="577"/>
      <c r="B50" s="558"/>
      <c r="E50" s="543"/>
      <c r="F50" s="547"/>
      <c r="G50" s="554"/>
      <c r="H50" s="547"/>
      <c r="I50" s="575"/>
      <c r="J50" s="575"/>
      <c r="K50" s="575"/>
    </row>
    <row r="51" spans="1:11">
      <c r="A51" s="577"/>
      <c r="B51" s="511"/>
      <c r="E51" s="543"/>
      <c r="F51" s="547"/>
      <c r="G51" s="554"/>
      <c r="H51" s="547"/>
      <c r="I51" s="575"/>
      <c r="J51" s="575"/>
      <c r="K51" s="575"/>
    </row>
    <row r="52" spans="1:11">
      <c r="A52" s="577"/>
      <c r="B52" s="627"/>
      <c r="C52" s="511"/>
      <c r="E52" s="554"/>
      <c r="F52" s="628"/>
      <c r="G52" s="547"/>
      <c r="H52" s="547"/>
      <c r="I52" s="575"/>
      <c r="J52" s="575"/>
      <c r="K52" s="575"/>
    </row>
    <row r="53" spans="1:11">
      <c r="A53" s="577"/>
      <c r="B53" s="627"/>
      <c r="C53" s="511"/>
      <c r="E53" s="554"/>
      <c r="F53" s="547"/>
      <c r="G53" s="547"/>
      <c r="H53" s="547"/>
      <c r="I53" s="575"/>
      <c r="J53" s="575"/>
      <c r="K53" s="575"/>
    </row>
    <row r="54" spans="1:11">
      <c r="A54" s="577"/>
      <c r="B54" s="627"/>
      <c r="C54" s="511"/>
      <c r="E54" s="554"/>
      <c r="F54" s="628"/>
      <c r="G54" s="547"/>
      <c r="H54" s="547"/>
      <c r="I54" s="575"/>
      <c r="J54" s="575"/>
      <c r="K54" s="575"/>
    </row>
    <row r="55" spans="1:11">
      <c r="A55" s="577"/>
      <c r="B55" s="646"/>
      <c r="C55" s="575"/>
      <c r="E55" s="557"/>
      <c r="F55" s="647"/>
      <c r="G55" s="649"/>
      <c r="H55" s="649"/>
      <c r="I55" s="575"/>
      <c r="J55" s="575"/>
      <c r="K55" s="575"/>
    </row>
    <row r="56" spans="1:11">
      <c r="A56" s="577"/>
      <c r="B56" s="551"/>
      <c r="C56" s="575"/>
      <c r="E56" s="557"/>
      <c r="F56" s="647"/>
      <c r="G56" s="649"/>
      <c r="H56" s="649"/>
      <c r="I56" s="575"/>
      <c r="J56" s="575"/>
      <c r="K56" s="575"/>
    </row>
    <row r="57" spans="1:11">
      <c r="A57" s="577"/>
      <c r="B57" s="511"/>
      <c r="C57" s="511"/>
      <c r="D57" s="511"/>
      <c r="E57" s="511"/>
      <c r="F57" s="647"/>
      <c r="G57" s="649"/>
      <c r="H57" s="649"/>
      <c r="I57" s="575"/>
      <c r="J57" s="575"/>
      <c r="K57" s="575"/>
    </row>
    <row r="58" spans="1:11">
      <c r="A58" s="577"/>
      <c r="B58" s="551"/>
      <c r="C58" s="551"/>
      <c r="D58" s="551"/>
      <c r="E58" s="551"/>
      <c r="F58" s="650"/>
      <c r="G58" s="650"/>
      <c r="H58" s="649"/>
      <c r="I58" s="575"/>
      <c r="J58" s="575"/>
      <c r="K58" s="575"/>
    </row>
    <row r="59" spans="1:11">
      <c r="A59" s="577"/>
      <c r="B59" s="551"/>
      <c r="C59" s="575"/>
      <c r="D59" s="577"/>
      <c r="E59" s="577"/>
      <c r="F59" s="647"/>
      <c r="G59" s="649"/>
      <c r="H59" s="647"/>
      <c r="I59" s="575"/>
      <c r="J59" s="575"/>
      <c r="K59" s="575"/>
    </row>
    <row r="60" spans="1:11">
      <c r="A60" s="577"/>
      <c r="B60" s="646"/>
      <c r="C60" s="575"/>
      <c r="D60" s="577"/>
      <c r="E60" s="577"/>
      <c r="F60" s="647"/>
      <c r="G60" s="647"/>
      <c r="H60" s="647"/>
      <c r="I60" s="575"/>
      <c r="J60" s="575"/>
      <c r="K60" s="575"/>
    </row>
    <row r="61" spans="1:11">
      <c r="A61" s="577"/>
      <c r="B61" s="646"/>
      <c r="C61" s="575"/>
      <c r="D61" s="577"/>
      <c r="E61" s="577"/>
      <c r="F61" s="647"/>
      <c r="G61" s="647"/>
      <c r="H61" s="647"/>
      <c r="I61" s="575"/>
      <c r="J61" s="575"/>
      <c r="K61" s="575"/>
    </row>
    <row r="62" spans="1:11">
      <c r="A62" s="577"/>
      <c r="B62" s="646"/>
      <c r="C62" s="575"/>
      <c r="D62" s="577"/>
      <c r="E62" s="577"/>
      <c r="F62" s="647"/>
      <c r="G62" s="647"/>
      <c r="H62" s="647"/>
      <c r="I62" s="575"/>
      <c r="J62" s="575"/>
      <c r="K62" s="575"/>
    </row>
    <row r="63" spans="1:11">
      <c r="A63" s="577"/>
      <c r="B63" s="646"/>
      <c r="C63" s="575"/>
      <c r="D63" s="577"/>
      <c r="E63" s="577"/>
      <c r="F63" s="647"/>
      <c r="G63" s="647"/>
      <c r="H63" s="647"/>
      <c r="I63" s="575"/>
      <c r="J63" s="575"/>
      <c r="K63" s="575"/>
    </row>
    <row r="64" spans="1:11">
      <c r="A64" s="577"/>
      <c r="B64" s="646"/>
      <c r="C64" s="575"/>
      <c r="D64" s="556"/>
      <c r="E64" s="577"/>
      <c r="F64" s="647"/>
      <c r="G64" s="647"/>
      <c r="H64" s="647"/>
      <c r="I64" s="575"/>
      <c r="J64" s="575"/>
      <c r="K64" s="575"/>
    </row>
    <row r="65" spans="1:11">
      <c r="A65" s="577"/>
      <c r="B65" s="651"/>
      <c r="C65" s="575"/>
      <c r="D65" s="556"/>
      <c r="E65" s="652"/>
      <c r="F65" s="647"/>
      <c r="G65" s="647"/>
      <c r="H65" s="647"/>
      <c r="I65" s="575"/>
      <c r="J65" s="575"/>
      <c r="K65" s="575"/>
    </row>
    <row r="66" spans="1:11">
      <c r="A66" s="577"/>
      <c r="B66" s="651"/>
      <c r="C66" s="575"/>
      <c r="D66" s="556"/>
      <c r="E66" s="652"/>
      <c r="F66" s="647"/>
      <c r="G66" s="647"/>
      <c r="H66" s="647"/>
      <c r="I66" s="575"/>
      <c r="J66" s="575"/>
      <c r="K66" s="575"/>
    </row>
    <row r="67" spans="1:11">
      <c r="A67" s="577"/>
      <c r="B67" s="651"/>
      <c r="C67" s="575"/>
      <c r="D67" s="556"/>
      <c r="E67" s="556"/>
      <c r="F67" s="647"/>
      <c r="G67" s="647"/>
      <c r="H67" s="647"/>
      <c r="I67" s="575"/>
      <c r="J67" s="575"/>
      <c r="K67" s="575"/>
    </row>
    <row r="68" spans="1:11">
      <c r="A68" s="577"/>
      <c r="B68" s="651"/>
      <c r="C68" s="575"/>
      <c r="D68" s="556"/>
      <c r="E68" s="652"/>
      <c r="F68" s="647"/>
      <c r="G68" s="647"/>
      <c r="H68" s="647"/>
      <c r="I68" s="575"/>
      <c r="J68" s="575"/>
      <c r="K68" s="575"/>
    </row>
    <row r="69" spans="1:11">
      <c r="A69" s="577"/>
      <c r="B69" s="558"/>
      <c r="C69" s="575"/>
      <c r="D69" s="556"/>
      <c r="E69" s="652"/>
      <c r="F69" s="647"/>
      <c r="G69" s="647"/>
      <c r="H69" s="647"/>
      <c r="I69" s="575"/>
      <c r="J69" s="575"/>
      <c r="K69" s="575"/>
    </row>
    <row r="70" spans="1:11">
      <c r="A70" s="577"/>
      <c r="B70" s="558"/>
      <c r="C70" s="575"/>
      <c r="D70" s="556"/>
      <c r="E70" s="652"/>
      <c r="F70" s="647"/>
      <c r="G70" s="647"/>
      <c r="H70" s="647"/>
      <c r="I70" s="575"/>
      <c r="J70" s="575"/>
      <c r="K70" s="575"/>
    </row>
    <row r="71" spans="1:11">
      <c r="A71" s="577"/>
      <c r="B71" s="558"/>
      <c r="C71" s="575"/>
      <c r="D71" s="556"/>
      <c r="E71" s="652"/>
      <c r="F71" s="647"/>
      <c r="G71" s="647"/>
      <c r="H71" s="647"/>
      <c r="I71" s="575"/>
      <c r="J71" s="575"/>
      <c r="K71" s="575"/>
    </row>
    <row r="72" spans="1:11">
      <c r="A72" s="577"/>
      <c r="B72" s="558"/>
      <c r="C72" s="575"/>
      <c r="D72" s="556"/>
      <c r="E72" s="653"/>
      <c r="F72" s="647"/>
      <c r="G72" s="647"/>
      <c r="H72" s="647"/>
      <c r="I72" s="575"/>
      <c r="J72" s="575"/>
      <c r="K72" s="575"/>
    </row>
    <row r="73" spans="1:11">
      <c r="A73" s="577"/>
      <c r="B73" s="558"/>
      <c r="C73" s="575"/>
      <c r="D73" s="556"/>
      <c r="E73" s="653"/>
      <c r="F73" s="647"/>
      <c r="G73" s="647"/>
      <c r="H73" s="647"/>
      <c r="I73" s="575"/>
      <c r="J73" s="575"/>
      <c r="K73" s="575"/>
    </row>
    <row r="74" spans="1:11">
      <c r="A74" s="577"/>
      <c r="B74" s="558"/>
      <c r="C74" s="558"/>
      <c r="D74" s="556"/>
      <c r="E74" s="557"/>
      <c r="F74" s="578"/>
      <c r="G74" s="547"/>
      <c r="H74" s="547"/>
      <c r="I74" s="575"/>
      <c r="J74" s="575"/>
    </row>
    <row r="75" spans="1:11">
      <c r="A75" s="554"/>
      <c r="B75" s="558"/>
      <c r="C75" s="558"/>
      <c r="D75" s="556"/>
      <c r="E75" s="557"/>
      <c r="F75" s="578"/>
      <c r="G75" s="547"/>
      <c r="H75" s="547"/>
      <c r="I75" s="575"/>
      <c r="J75" s="575"/>
    </row>
    <row r="76" spans="1:11">
      <c r="A76" s="577"/>
      <c r="B76" s="558"/>
      <c r="C76" s="558"/>
      <c r="D76" s="556"/>
      <c r="E76" s="557"/>
      <c r="F76" s="547"/>
      <c r="G76" s="547"/>
      <c r="H76" s="547"/>
      <c r="J76" s="575"/>
    </row>
    <row r="77" spans="1:11">
      <c r="A77" s="577"/>
      <c r="C77" s="558"/>
      <c r="D77" s="556"/>
      <c r="E77" s="557"/>
      <c r="F77" s="547"/>
      <c r="G77" s="547"/>
      <c r="H77" s="547"/>
    </row>
    <row r="78" spans="1:11">
      <c r="A78" s="511"/>
    </row>
    <row r="79" spans="1:11">
      <c r="A79" s="511"/>
    </row>
    <row r="80" spans="1:11">
      <c r="A80" s="511"/>
    </row>
    <row r="81" spans="1:8">
      <c r="A81" s="511"/>
      <c r="B81" s="511"/>
      <c r="C81" s="511"/>
      <c r="D81" s="511"/>
      <c r="E81" s="511"/>
      <c r="F81" s="547"/>
      <c r="G81" s="547"/>
      <c r="H81" s="547"/>
    </row>
    <row r="82" spans="1:8">
      <c r="A82" s="511"/>
      <c r="B82" s="511"/>
      <c r="C82" s="511"/>
      <c r="D82" s="511"/>
      <c r="E82" s="511"/>
      <c r="F82" s="547"/>
      <c r="G82" s="547"/>
      <c r="H82" s="547"/>
    </row>
    <row r="83" spans="1:8">
      <c r="A83" s="511"/>
      <c r="B83" s="511"/>
      <c r="C83" s="511"/>
      <c r="D83" s="511"/>
      <c r="E83" s="511"/>
      <c r="F83" s="547"/>
      <c r="G83" s="547"/>
      <c r="H83" s="547"/>
    </row>
    <row r="84" spans="1:8">
      <c r="A84" s="577"/>
      <c r="C84" s="558"/>
      <c r="D84" s="556"/>
      <c r="E84" s="557"/>
      <c r="F84" s="547"/>
      <c r="G84" s="547"/>
      <c r="H84" s="547"/>
    </row>
    <row r="85" spans="1:8" ht="18">
      <c r="A85" s="554"/>
      <c r="B85" s="626"/>
      <c r="E85" s="543"/>
      <c r="F85" s="547"/>
      <c r="G85" s="654"/>
      <c r="H85" s="654"/>
    </row>
    <row r="86" spans="1:8">
      <c r="A86" s="577"/>
      <c r="C86" s="558"/>
      <c r="D86" s="556"/>
      <c r="E86" s="557"/>
      <c r="F86" s="655"/>
      <c r="G86" s="656"/>
      <c r="H86" s="656"/>
    </row>
    <row r="87" spans="1:8">
      <c r="A87" s="577"/>
      <c r="B87" s="575"/>
      <c r="C87" s="558"/>
      <c r="D87" s="556"/>
      <c r="E87" s="557"/>
      <c r="F87" s="657"/>
      <c r="G87" s="654"/>
      <c r="H87" s="656"/>
    </row>
    <row r="88" spans="1:8">
      <c r="A88" s="554"/>
      <c r="B88" s="575"/>
      <c r="C88" s="558"/>
      <c r="D88" s="556"/>
      <c r="E88" s="557"/>
    </row>
    <row r="89" spans="1:8">
      <c r="A89" s="577"/>
      <c r="E89" s="543"/>
      <c r="F89" s="547"/>
      <c r="G89" s="547"/>
      <c r="H89" s="547"/>
    </row>
    <row r="90" spans="1:8">
      <c r="A90" s="577"/>
      <c r="E90" s="543"/>
      <c r="F90" s="654"/>
      <c r="G90" s="547"/>
      <c r="H90" s="547"/>
    </row>
    <row r="91" spans="1:8">
      <c r="A91" s="554"/>
      <c r="B91" s="575"/>
      <c r="C91" s="558"/>
      <c r="D91" s="556"/>
      <c r="E91" s="557"/>
      <c r="F91" s="578"/>
      <c r="G91" s="547"/>
      <c r="H91" s="547"/>
    </row>
    <row r="92" spans="1:8">
      <c r="A92" s="577"/>
      <c r="E92" s="543"/>
      <c r="F92" s="578"/>
      <c r="G92" s="547"/>
      <c r="H92" s="547"/>
    </row>
    <row r="93" spans="1:8">
      <c r="A93" s="577"/>
      <c r="C93" s="558"/>
      <c r="D93" s="556"/>
      <c r="E93" s="557"/>
    </row>
    <row r="94" spans="1:8">
      <c r="A94" s="554"/>
      <c r="C94" s="558"/>
      <c r="D94" s="556"/>
      <c r="E94" s="557"/>
    </row>
    <row r="95" spans="1:8">
      <c r="A95" s="577"/>
      <c r="C95" s="558"/>
      <c r="D95" s="556"/>
      <c r="E95" s="557"/>
    </row>
    <row r="96" spans="1:8">
      <c r="A96" s="577"/>
      <c r="D96" s="556"/>
      <c r="E96" s="543"/>
    </row>
    <row r="97" spans="1:8">
      <c r="A97" s="554"/>
      <c r="B97" s="558"/>
      <c r="C97" s="558"/>
      <c r="D97" s="556"/>
      <c r="E97" s="557"/>
    </row>
    <row r="98" spans="1:8">
      <c r="A98" s="577"/>
      <c r="B98" s="558"/>
      <c r="C98" s="558"/>
      <c r="D98" s="556"/>
      <c r="E98" s="557"/>
    </row>
    <row r="99" spans="1:8">
      <c r="A99" s="577"/>
      <c r="B99" s="558"/>
      <c r="C99" s="558"/>
      <c r="D99" s="556"/>
      <c r="E99" s="557"/>
    </row>
    <row r="100" spans="1:8">
      <c r="A100" s="554"/>
    </row>
    <row r="102" spans="1:8" ht="18">
      <c r="B102" s="626"/>
    </row>
    <row r="104" spans="1:8">
      <c r="A104" s="577"/>
      <c r="B104" s="658"/>
      <c r="C104" s="543"/>
      <c r="E104" s="543"/>
    </row>
    <row r="105" spans="1:8">
      <c r="A105" s="554"/>
      <c r="B105" s="658"/>
      <c r="C105" s="543"/>
      <c r="E105" s="543"/>
      <c r="G105" s="547"/>
      <c r="H105" s="547"/>
    </row>
    <row r="106" spans="1:8">
      <c r="A106" s="577"/>
      <c r="B106" s="658"/>
      <c r="C106" s="543"/>
      <c r="E106" s="543"/>
      <c r="G106" s="654"/>
      <c r="H106" s="654"/>
    </row>
    <row r="107" spans="1:8">
      <c r="A107" s="577"/>
      <c r="B107" s="658"/>
      <c r="C107" s="543"/>
      <c r="E107" s="543"/>
      <c r="G107" s="656"/>
      <c r="H107" s="656"/>
    </row>
    <row r="108" spans="1:8">
      <c r="A108" s="554"/>
      <c r="C108" s="558"/>
      <c r="D108" s="556"/>
      <c r="E108" s="557"/>
      <c r="G108" s="654"/>
      <c r="H108" s="656"/>
    </row>
    <row r="109" spans="1:8">
      <c r="A109" s="577"/>
      <c r="C109" s="558"/>
      <c r="D109" s="556"/>
      <c r="E109" s="557"/>
      <c r="G109" s="554"/>
      <c r="H109" s="554"/>
    </row>
    <row r="110" spans="1:8">
      <c r="A110" s="577"/>
      <c r="D110" s="556"/>
      <c r="E110" s="543"/>
      <c r="G110" s="547"/>
      <c r="H110" s="547"/>
    </row>
    <row r="111" spans="1:8">
      <c r="A111" s="554"/>
      <c r="B111" s="558"/>
      <c r="C111" s="558"/>
      <c r="D111" s="556"/>
      <c r="E111" s="557"/>
      <c r="G111" s="547"/>
      <c r="H111" s="547"/>
    </row>
    <row r="112" spans="1:8">
      <c r="A112" s="577"/>
      <c r="B112" s="558"/>
      <c r="C112" s="558"/>
      <c r="D112" s="556"/>
      <c r="E112" s="557"/>
      <c r="G112" s="547"/>
      <c r="H112" s="547"/>
    </row>
    <row r="113" spans="1:8">
      <c r="A113" s="577"/>
      <c r="B113" s="558"/>
      <c r="C113" s="558"/>
      <c r="D113" s="556"/>
      <c r="E113" s="557"/>
      <c r="G113" s="547"/>
      <c r="H113" s="547"/>
    </row>
    <row r="114" spans="1:8">
      <c r="A114" s="554"/>
      <c r="G114" s="547"/>
      <c r="H114" s="547"/>
    </row>
    <row r="115" spans="1:8">
      <c r="G115" s="547"/>
      <c r="H115" s="547"/>
    </row>
    <row r="116" spans="1:8">
      <c r="A116" s="577"/>
      <c r="F116" s="578"/>
      <c r="G116" s="547"/>
      <c r="H116" s="547"/>
    </row>
    <row r="117" spans="1:8">
      <c r="A117" s="577"/>
      <c r="B117" s="558"/>
      <c r="C117" s="558"/>
      <c r="D117" s="556"/>
      <c r="E117" s="557"/>
      <c r="F117" s="547"/>
      <c r="G117" s="547"/>
      <c r="H117" s="547"/>
    </row>
    <row r="118" spans="1:8">
      <c r="A118" s="554"/>
      <c r="B118" s="568"/>
      <c r="F118" s="547"/>
      <c r="G118" s="547"/>
      <c r="H118" s="547"/>
    </row>
    <row r="119" spans="1:8">
      <c r="F119" s="547"/>
      <c r="G119" s="547"/>
      <c r="H119" s="547"/>
    </row>
    <row r="120" spans="1:8" ht="18">
      <c r="A120" s="623"/>
      <c r="B120" s="626"/>
      <c r="C120" s="623"/>
      <c r="D120" s="623"/>
      <c r="E120" s="623"/>
      <c r="F120" s="547"/>
      <c r="G120" s="659"/>
      <c r="H120" s="547"/>
    </row>
    <row r="121" spans="1:8">
      <c r="B121" s="558"/>
      <c r="E121" s="547"/>
      <c r="F121" s="547"/>
      <c r="G121" s="547"/>
      <c r="H121" s="547"/>
    </row>
    <row r="122" spans="1:8">
      <c r="A122" s="577"/>
      <c r="B122" s="575"/>
      <c r="C122" s="558"/>
      <c r="D122" s="556"/>
      <c r="E122" s="557"/>
      <c r="F122" s="547"/>
      <c r="G122" s="547"/>
      <c r="H122" s="547"/>
    </row>
    <row r="123" spans="1:8">
      <c r="A123" s="554"/>
      <c r="B123" s="575"/>
      <c r="C123" s="558"/>
      <c r="D123" s="556"/>
      <c r="E123" s="557"/>
      <c r="F123" s="547"/>
      <c r="G123" s="547"/>
      <c r="H123" s="547"/>
    </row>
    <row r="124" spans="1:8">
      <c r="A124" s="577"/>
      <c r="B124" s="575"/>
      <c r="C124" s="558"/>
      <c r="D124" s="556"/>
      <c r="E124" s="557"/>
      <c r="F124" s="547"/>
      <c r="G124" s="547"/>
      <c r="H124" s="547"/>
    </row>
    <row r="125" spans="1:8">
      <c r="A125" s="577"/>
      <c r="B125" s="575"/>
      <c r="C125" s="558"/>
      <c r="D125" s="556"/>
      <c r="E125" s="557"/>
      <c r="F125" s="547"/>
      <c r="G125" s="547"/>
      <c r="H125" s="547"/>
    </row>
    <row r="126" spans="1:8">
      <c r="A126" s="554"/>
      <c r="B126" s="575"/>
      <c r="C126" s="558"/>
      <c r="D126" s="556"/>
      <c r="E126" s="557"/>
      <c r="F126" s="547"/>
      <c r="G126" s="547"/>
      <c r="H126" s="547"/>
    </row>
    <row r="127" spans="1:8">
      <c r="A127" s="577"/>
      <c r="B127" s="575"/>
      <c r="C127" s="558"/>
      <c r="D127" s="556"/>
      <c r="E127" s="557"/>
      <c r="F127" s="547"/>
      <c r="G127" s="654"/>
      <c r="H127" s="654"/>
    </row>
    <row r="128" spans="1:8">
      <c r="A128" s="577"/>
      <c r="C128" s="558"/>
      <c r="D128" s="556"/>
      <c r="E128" s="557"/>
      <c r="F128" s="655"/>
      <c r="G128" s="656"/>
      <c r="H128" s="656"/>
    </row>
    <row r="129" spans="1:8">
      <c r="A129" s="554"/>
      <c r="D129" s="556"/>
      <c r="E129" s="543"/>
      <c r="F129" s="657"/>
      <c r="G129" s="654"/>
      <c r="H129" s="656"/>
    </row>
    <row r="130" spans="1:8">
      <c r="A130" s="577"/>
      <c r="B130" s="558"/>
      <c r="C130" s="558"/>
      <c r="D130" s="556"/>
      <c r="E130" s="557"/>
      <c r="F130" s="547"/>
      <c r="G130" s="547"/>
      <c r="H130" s="547"/>
    </row>
    <row r="131" spans="1:8">
      <c r="A131" s="577"/>
      <c r="B131" s="558"/>
      <c r="C131" s="558"/>
      <c r="D131" s="556"/>
      <c r="E131" s="557"/>
      <c r="F131" s="547"/>
      <c r="G131" s="547"/>
      <c r="H131" s="547"/>
    </row>
    <row r="132" spans="1:8">
      <c r="A132" s="554"/>
      <c r="B132" s="558"/>
      <c r="C132" s="558"/>
      <c r="D132" s="556"/>
      <c r="E132" s="557"/>
      <c r="F132" s="578"/>
      <c r="G132" s="547"/>
      <c r="H132" s="547"/>
    </row>
    <row r="133" spans="1:8">
      <c r="A133" s="577"/>
      <c r="B133" s="558"/>
      <c r="C133" s="558"/>
      <c r="D133" s="556"/>
      <c r="E133" s="557"/>
      <c r="F133" s="578"/>
      <c r="G133" s="547"/>
      <c r="H133" s="547"/>
    </row>
    <row r="134" spans="1:8">
      <c r="A134" s="577"/>
      <c r="B134" s="568"/>
      <c r="C134" s="558"/>
      <c r="D134" s="556"/>
      <c r="E134" s="557"/>
      <c r="F134" s="578"/>
      <c r="G134" s="547"/>
      <c r="H134" s="547"/>
    </row>
    <row r="135" spans="1:8" hidden="1">
      <c r="A135" s="554"/>
      <c r="B135" s="558"/>
      <c r="C135" s="558"/>
      <c r="D135" s="556"/>
      <c r="E135" s="557"/>
      <c r="F135" s="578"/>
      <c r="G135" s="547"/>
      <c r="H135" s="547"/>
    </row>
    <row r="136" spans="1:8">
      <c r="A136" s="577"/>
      <c r="C136" s="558"/>
      <c r="D136" s="556"/>
      <c r="E136" s="557"/>
      <c r="F136" s="578"/>
      <c r="G136" s="547"/>
      <c r="H136" s="547"/>
    </row>
    <row r="137" spans="1:8">
      <c r="A137" s="577"/>
      <c r="F137" s="578"/>
      <c r="G137" s="547"/>
      <c r="H137" s="547"/>
    </row>
    <row r="138" spans="1:8">
      <c r="A138" s="554"/>
      <c r="F138" s="578"/>
      <c r="G138" s="547"/>
      <c r="H138" s="547"/>
    </row>
    <row r="139" spans="1:8">
      <c r="A139" s="577"/>
      <c r="F139" s="547"/>
      <c r="G139" s="547"/>
      <c r="H139" s="547"/>
    </row>
    <row r="140" spans="1:8">
      <c r="A140" s="577"/>
      <c r="F140" s="547"/>
      <c r="G140" s="547"/>
      <c r="H140" s="547"/>
    </row>
    <row r="141" spans="1:8">
      <c r="A141" s="554"/>
      <c r="F141" s="547"/>
      <c r="G141" s="547"/>
      <c r="H141" s="547"/>
    </row>
    <row r="142" spans="1:8">
      <c r="A142" s="577"/>
      <c r="F142" s="547"/>
      <c r="G142" s="547"/>
      <c r="H142" s="547"/>
    </row>
    <row r="143" spans="1:8">
      <c r="A143" s="577"/>
      <c r="B143" s="558"/>
      <c r="C143" s="558"/>
      <c r="D143" s="556"/>
      <c r="E143" s="557"/>
      <c r="F143" s="547"/>
      <c r="G143" s="547"/>
      <c r="H143" s="547"/>
    </row>
    <row r="144" spans="1:8">
      <c r="A144" s="554"/>
      <c r="F144" s="547"/>
      <c r="G144" s="547"/>
      <c r="H144" s="547"/>
    </row>
    <row r="145" spans="1:8">
      <c r="A145" s="577"/>
      <c r="B145" s="558"/>
      <c r="C145" s="558"/>
      <c r="D145" s="556"/>
      <c r="E145" s="557"/>
      <c r="F145" s="547"/>
      <c r="G145" s="547"/>
      <c r="H145" s="547"/>
    </row>
    <row r="146" spans="1:8">
      <c r="A146" s="554"/>
      <c r="B146" s="558"/>
      <c r="C146" s="558"/>
      <c r="D146" s="556"/>
      <c r="E146" s="557"/>
      <c r="F146" s="547"/>
      <c r="G146" s="547"/>
      <c r="H146" s="547"/>
    </row>
    <row r="147" spans="1:8">
      <c r="A147" s="577"/>
      <c r="B147" s="558"/>
      <c r="C147" s="558"/>
      <c r="D147" s="556"/>
      <c r="E147" s="557"/>
      <c r="F147" s="547"/>
      <c r="G147" s="547"/>
      <c r="H147" s="547"/>
    </row>
    <row r="148" spans="1:8">
      <c r="A148" s="554"/>
      <c r="B148" s="558"/>
      <c r="C148" s="558"/>
      <c r="D148" s="556"/>
      <c r="E148" s="557"/>
      <c r="F148" s="547"/>
      <c r="G148" s="547"/>
      <c r="H148" s="547"/>
    </row>
    <row r="149" spans="1:8">
      <c r="A149" s="577"/>
      <c r="B149" s="579"/>
      <c r="C149" s="558"/>
      <c r="D149" s="556"/>
      <c r="E149" s="580"/>
      <c r="F149" s="547"/>
      <c r="G149" s="654"/>
      <c r="H149" s="654"/>
    </row>
    <row r="150" spans="1:8">
      <c r="A150" s="554"/>
      <c r="B150" s="575"/>
      <c r="C150" s="558"/>
      <c r="D150" s="556"/>
      <c r="E150" s="580"/>
      <c r="F150" s="655"/>
      <c r="G150" s="656"/>
      <c r="H150" s="656"/>
    </row>
    <row r="151" spans="1:8">
      <c r="A151" s="554"/>
      <c r="B151" s="568"/>
      <c r="C151" s="569"/>
      <c r="D151" s="572"/>
      <c r="E151" s="573"/>
      <c r="F151" s="657"/>
      <c r="G151" s="654"/>
      <c r="H151" s="656"/>
    </row>
    <row r="152" spans="1:8">
      <c r="A152" s="577"/>
      <c r="B152" s="511"/>
      <c r="C152" s="511"/>
      <c r="D152" s="511"/>
      <c r="E152" s="511"/>
      <c r="F152" s="554"/>
      <c r="G152" s="554"/>
      <c r="H152" s="554"/>
    </row>
    <row r="153" spans="1:8">
      <c r="A153" s="577"/>
      <c r="B153" s="568"/>
      <c r="C153" s="569"/>
      <c r="D153" s="572"/>
      <c r="E153" s="573"/>
      <c r="F153" s="657"/>
      <c r="G153" s="654"/>
      <c r="H153" s="656"/>
    </row>
    <row r="154" spans="1:8">
      <c r="A154" s="577"/>
      <c r="B154" s="568"/>
      <c r="C154" s="568"/>
      <c r="D154" s="568"/>
      <c r="E154" s="568"/>
      <c r="F154" s="654"/>
      <c r="G154" s="554"/>
      <c r="H154" s="554"/>
    </row>
    <row r="155" spans="1:8">
      <c r="A155" s="511"/>
      <c r="B155" s="511"/>
      <c r="C155" s="511"/>
      <c r="D155" s="511"/>
      <c r="E155" s="511"/>
      <c r="F155" s="554"/>
      <c r="G155" s="554"/>
      <c r="H155" s="554"/>
    </row>
    <row r="156" spans="1:8">
      <c r="A156" s="554"/>
      <c r="B156" s="541"/>
      <c r="E156" s="544"/>
      <c r="F156" s="656"/>
      <c r="G156" s="656"/>
      <c r="H156" s="656"/>
    </row>
    <row r="157" spans="1:8">
      <c r="A157" s="577"/>
      <c r="B157" s="575"/>
      <c r="C157" s="558"/>
      <c r="D157" s="556"/>
      <c r="E157" s="578"/>
      <c r="F157" s="547"/>
      <c r="G157" s="547"/>
      <c r="H157" s="547"/>
    </row>
    <row r="158" spans="1:8">
      <c r="A158" s="554"/>
      <c r="B158" s="511"/>
      <c r="C158" s="511"/>
      <c r="D158" s="554"/>
      <c r="E158" s="554"/>
      <c r="F158" s="554"/>
      <c r="G158" s="547"/>
      <c r="H158" s="547"/>
    </row>
    <row r="159" spans="1:8">
      <c r="A159" s="577"/>
      <c r="B159" s="558"/>
      <c r="C159" s="558"/>
      <c r="D159" s="556"/>
      <c r="E159" s="578"/>
      <c r="F159" s="547"/>
      <c r="G159" s="547"/>
      <c r="H159" s="547"/>
    </row>
    <row r="160" spans="1:8">
      <c r="A160" s="577"/>
      <c r="E160" s="543"/>
      <c r="F160" s="547"/>
      <c r="G160" s="547"/>
      <c r="H160" s="547"/>
    </row>
    <row r="161" spans="1:8">
      <c r="A161" s="554"/>
      <c r="B161" s="558"/>
      <c r="C161" s="511"/>
      <c r="D161" s="556"/>
      <c r="E161" s="578"/>
      <c r="F161" s="547"/>
      <c r="G161" s="547"/>
      <c r="H161" s="547"/>
    </row>
    <row r="162" spans="1:8">
      <c r="A162" s="577"/>
      <c r="B162" s="558"/>
      <c r="C162" s="511"/>
      <c r="D162" s="556"/>
      <c r="E162" s="578"/>
      <c r="F162" s="547"/>
      <c r="G162" s="547"/>
      <c r="H162" s="547"/>
    </row>
    <row r="163" spans="1:8">
      <c r="A163" s="554"/>
      <c r="B163" s="558"/>
      <c r="C163" s="511"/>
      <c r="D163" s="556"/>
      <c r="E163" s="578"/>
      <c r="F163" s="547"/>
      <c r="G163" s="547"/>
      <c r="H163" s="547"/>
    </row>
    <row r="164" spans="1:8">
      <c r="A164" s="577"/>
      <c r="B164" s="558"/>
      <c r="C164" s="511"/>
      <c r="D164" s="556"/>
      <c r="E164" s="578"/>
      <c r="F164" s="547"/>
      <c r="G164" s="547"/>
      <c r="H164" s="547"/>
    </row>
    <row r="165" spans="1:8">
      <c r="A165" s="577"/>
      <c r="C165" s="558"/>
      <c r="D165" s="556"/>
      <c r="E165" s="543"/>
      <c r="F165" s="547"/>
      <c r="G165" s="547"/>
      <c r="H165" s="547"/>
    </row>
    <row r="166" spans="1:8">
      <c r="A166" s="554"/>
      <c r="B166" s="558"/>
      <c r="C166" s="511"/>
      <c r="D166" s="556"/>
      <c r="E166" s="578"/>
      <c r="F166" s="548"/>
      <c r="H166" s="548"/>
    </row>
    <row r="167" spans="1:8">
      <c r="A167" s="577"/>
      <c r="B167" s="558"/>
      <c r="C167" s="558"/>
      <c r="D167" s="556"/>
      <c r="E167" s="578"/>
      <c r="F167" s="548"/>
      <c r="H167" s="548"/>
    </row>
    <row r="168" spans="1:8">
      <c r="A168" s="554"/>
      <c r="C168" s="558"/>
      <c r="D168" s="556"/>
      <c r="E168" s="557"/>
      <c r="F168" s="548"/>
      <c r="H168" s="548"/>
    </row>
    <row r="169" spans="1:8">
      <c r="A169" s="577"/>
      <c r="C169" s="558"/>
      <c r="D169" s="556"/>
      <c r="E169" s="557"/>
      <c r="F169" s="548"/>
      <c r="H169" s="548"/>
    </row>
    <row r="170" spans="1:8">
      <c r="A170" s="577"/>
      <c r="D170" s="556"/>
      <c r="E170" s="557"/>
      <c r="H170" s="548"/>
    </row>
    <row r="171" spans="1:8">
      <c r="A171" s="554"/>
      <c r="D171" s="556"/>
      <c r="E171" s="543"/>
      <c r="H171" s="548"/>
    </row>
    <row r="172" spans="1:8">
      <c r="A172" s="577"/>
      <c r="B172" s="558"/>
      <c r="C172" s="558"/>
      <c r="D172" s="556"/>
      <c r="E172" s="557"/>
      <c r="F172" s="548"/>
      <c r="H172" s="548"/>
    </row>
    <row r="173" spans="1:8">
      <c r="A173" s="554"/>
      <c r="B173" s="558"/>
      <c r="C173" s="558"/>
      <c r="D173" s="556"/>
      <c r="E173" s="557"/>
      <c r="F173" s="548"/>
      <c r="H173" s="548"/>
    </row>
    <row r="174" spans="1:8">
      <c r="A174" s="577"/>
      <c r="B174" s="558"/>
      <c r="C174" s="558"/>
      <c r="D174" s="556"/>
      <c r="E174" s="557"/>
      <c r="F174" s="548"/>
      <c r="H174" s="548"/>
    </row>
    <row r="175" spans="1:8">
      <c r="A175" s="577"/>
      <c r="B175" s="558"/>
      <c r="C175" s="558"/>
      <c r="D175" s="556"/>
      <c r="E175" s="557"/>
      <c r="F175" s="548"/>
      <c r="H175" s="548"/>
    </row>
    <row r="176" spans="1:8">
      <c r="A176" s="554"/>
      <c r="B176" s="558"/>
      <c r="C176" s="558"/>
      <c r="D176" s="556"/>
      <c r="E176" s="557"/>
      <c r="F176" s="548"/>
      <c r="H176" s="548"/>
    </row>
    <row r="177" spans="1:8">
      <c r="A177" s="554"/>
      <c r="B177" s="579"/>
      <c r="C177" s="558"/>
      <c r="D177" s="556"/>
      <c r="E177" s="580"/>
      <c r="G177" s="573"/>
      <c r="H177" s="573"/>
    </row>
    <row r="178" spans="1:8">
      <c r="A178" s="577"/>
      <c r="B178" s="511"/>
      <c r="C178" s="511"/>
      <c r="D178" s="511"/>
      <c r="E178" s="511"/>
      <c r="F178" s="511"/>
      <c r="G178" s="511"/>
      <c r="H178" s="511"/>
    </row>
    <row r="179" spans="1:8">
      <c r="A179" s="554"/>
      <c r="B179" s="568"/>
      <c r="C179" s="569"/>
      <c r="D179" s="572"/>
      <c r="E179" s="573"/>
      <c r="F179" s="574"/>
      <c r="G179" s="576"/>
      <c r="H179" s="548"/>
    </row>
    <row r="180" spans="1:8">
      <c r="A180" s="511"/>
      <c r="B180" s="511"/>
      <c r="C180" s="511"/>
      <c r="D180" s="511"/>
      <c r="E180" s="511"/>
      <c r="F180" s="511"/>
      <c r="G180" s="511"/>
      <c r="H180" s="511"/>
    </row>
    <row r="181" spans="1:8">
      <c r="A181" s="554"/>
      <c r="B181" s="541"/>
      <c r="D181" s="511"/>
      <c r="E181" s="511"/>
      <c r="F181" s="511"/>
      <c r="G181" s="511"/>
      <c r="H181" s="511"/>
    </row>
    <row r="182" spans="1:8">
      <c r="A182" s="577"/>
      <c r="B182" s="575"/>
      <c r="C182" s="558"/>
      <c r="D182" s="511"/>
      <c r="E182" s="554"/>
      <c r="F182" s="511"/>
      <c r="H182" s="548"/>
    </row>
    <row r="183" spans="1:8">
      <c r="A183" s="554"/>
      <c r="B183" s="558"/>
      <c r="C183" s="558"/>
      <c r="D183" s="556"/>
      <c r="E183" s="578"/>
      <c r="F183" s="548"/>
      <c r="H183" s="548"/>
    </row>
    <row r="184" spans="1:8">
      <c r="A184" s="577"/>
      <c r="B184" s="575"/>
      <c r="C184" s="558"/>
      <c r="D184" s="556"/>
      <c r="E184" s="578"/>
      <c r="F184" s="548"/>
      <c r="H184" s="548"/>
    </row>
    <row r="185" spans="1:8">
      <c r="A185" s="577"/>
      <c r="B185" s="558"/>
      <c r="C185" s="511"/>
      <c r="D185" s="556"/>
      <c r="E185" s="578"/>
      <c r="F185" s="548"/>
      <c r="H185" s="548"/>
    </row>
    <row r="186" spans="1:8">
      <c r="A186" s="554"/>
      <c r="B186" s="558"/>
      <c r="C186" s="558"/>
      <c r="D186" s="556"/>
      <c r="E186" s="578"/>
      <c r="F186" s="548"/>
      <c r="H186" s="548"/>
    </row>
    <row r="187" spans="1:8">
      <c r="A187" s="577"/>
      <c r="B187" s="558"/>
      <c r="C187" s="511"/>
      <c r="D187" s="556"/>
      <c r="E187" s="578"/>
      <c r="F187" s="548"/>
      <c r="H187" s="548"/>
    </row>
    <row r="188" spans="1:8">
      <c r="A188" s="577"/>
      <c r="B188" s="558"/>
      <c r="C188" s="558"/>
      <c r="D188" s="556"/>
      <c r="E188" s="578"/>
      <c r="F188" s="548"/>
      <c r="H188" s="548"/>
    </row>
    <row r="189" spans="1:8">
      <c r="A189" s="554"/>
      <c r="C189" s="558"/>
      <c r="D189" s="556"/>
      <c r="E189" s="543"/>
      <c r="H189" s="548"/>
    </row>
    <row r="190" spans="1:8">
      <c r="A190" s="577"/>
      <c r="C190" s="558"/>
      <c r="D190" s="556"/>
      <c r="E190" s="557"/>
      <c r="F190" s="548"/>
      <c r="H190" s="548"/>
    </row>
    <row r="191" spans="1:8">
      <c r="A191" s="577"/>
      <c r="C191" s="558"/>
      <c r="D191" s="556"/>
      <c r="E191" s="557"/>
      <c r="F191" s="548"/>
      <c r="H191" s="548"/>
    </row>
    <row r="192" spans="1:8">
      <c r="A192" s="554"/>
      <c r="D192" s="556"/>
      <c r="E192" s="557"/>
      <c r="H192" s="548"/>
    </row>
    <row r="193" spans="1:8">
      <c r="A193" s="577"/>
      <c r="D193" s="556"/>
      <c r="E193" s="543"/>
      <c r="H193" s="548"/>
    </row>
    <row r="194" spans="1:8">
      <c r="A194" s="577"/>
      <c r="B194" s="558"/>
      <c r="C194" s="558"/>
      <c r="D194" s="556"/>
      <c r="E194" s="557"/>
      <c r="F194" s="548"/>
      <c r="H194" s="548"/>
    </row>
    <row r="195" spans="1:8">
      <c r="A195" s="554"/>
      <c r="B195" s="558"/>
      <c r="C195" s="558"/>
      <c r="D195" s="556"/>
      <c r="E195" s="557"/>
      <c r="F195" s="548"/>
      <c r="H195" s="548"/>
    </row>
    <row r="196" spans="1:8">
      <c r="A196" s="577"/>
      <c r="B196" s="558"/>
      <c r="C196" s="558"/>
      <c r="D196" s="556"/>
      <c r="E196" s="557"/>
      <c r="F196" s="548"/>
      <c r="H196" s="548"/>
    </row>
    <row r="197" spans="1:8">
      <c r="A197" s="577"/>
      <c r="B197" s="558"/>
      <c r="C197" s="558"/>
      <c r="D197" s="556"/>
      <c r="E197" s="557"/>
      <c r="F197" s="548"/>
      <c r="H197" s="548"/>
    </row>
    <row r="198" spans="1:8">
      <c r="A198" s="554"/>
      <c r="B198" s="558"/>
      <c r="C198" s="558"/>
      <c r="D198" s="556"/>
      <c r="E198" s="557"/>
      <c r="F198" s="548"/>
      <c r="H198" s="548"/>
    </row>
    <row r="199" spans="1:8">
      <c r="A199" s="577"/>
      <c r="B199" s="579"/>
      <c r="C199" s="558"/>
      <c r="D199" s="556"/>
      <c r="E199" s="580"/>
      <c r="G199" s="573"/>
      <c r="H199" s="573"/>
    </row>
    <row r="200" spans="1:8">
      <c r="A200" s="577"/>
      <c r="B200" s="511"/>
      <c r="C200" s="511"/>
      <c r="D200" s="511"/>
      <c r="E200" s="511"/>
      <c r="F200" s="511"/>
      <c r="G200" s="511"/>
      <c r="H200" s="511"/>
    </row>
    <row r="201" spans="1:8">
      <c r="A201" s="554"/>
      <c r="B201" s="568"/>
      <c r="C201" s="569"/>
      <c r="D201" s="572"/>
      <c r="E201" s="573"/>
      <c r="F201" s="574"/>
      <c r="G201" s="576"/>
      <c r="H201" s="544"/>
    </row>
    <row r="202" spans="1:8">
      <c r="A202" s="577"/>
      <c r="B202" s="558"/>
      <c r="C202" s="558"/>
      <c r="D202" s="556"/>
      <c r="E202" s="578"/>
      <c r="F202" s="548"/>
      <c r="H202" s="548"/>
    </row>
    <row r="203" spans="1:8">
      <c r="A203" s="554"/>
      <c r="B203" s="541"/>
      <c r="D203" s="511"/>
      <c r="E203" s="511"/>
      <c r="F203" s="511"/>
      <c r="G203" s="511"/>
      <c r="H203" s="511"/>
    </row>
    <row r="204" spans="1:8">
      <c r="A204" s="577"/>
      <c r="B204" s="575"/>
      <c r="C204" s="558"/>
      <c r="D204" s="511"/>
      <c r="E204" s="554"/>
      <c r="F204" s="511"/>
      <c r="H204" s="548"/>
    </row>
    <row r="205" spans="1:8">
      <c r="A205" s="554"/>
      <c r="B205" s="558"/>
      <c r="C205" s="558"/>
      <c r="D205" s="556"/>
      <c r="E205" s="578"/>
      <c r="F205" s="548"/>
      <c r="H205" s="548"/>
    </row>
    <row r="206" spans="1:8">
      <c r="A206" s="577"/>
      <c r="B206" s="575"/>
      <c r="C206" s="558"/>
      <c r="D206" s="556"/>
      <c r="E206" s="578"/>
      <c r="F206" s="548"/>
      <c r="H206" s="548"/>
    </row>
    <row r="207" spans="1:8">
      <c r="A207" s="577"/>
      <c r="B207" s="558"/>
      <c r="C207" s="511"/>
      <c r="D207" s="556"/>
      <c r="E207" s="578"/>
      <c r="F207" s="548"/>
      <c r="H207" s="548"/>
    </row>
    <row r="208" spans="1:8">
      <c r="A208" s="554"/>
      <c r="B208" s="558"/>
      <c r="C208" s="558"/>
      <c r="D208" s="556"/>
      <c r="E208" s="578"/>
      <c r="F208" s="548"/>
      <c r="H208" s="548"/>
    </row>
    <row r="209" spans="1:8">
      <c r="A209" s="577"/>
      <c r="B209" s="558"/>
      <c r="C209" s="511"/>
      <c r="D209" s="556"/>
      <c r="E209" s="578"/>
      <c r="F209" s="548"/>
      <c r="H209" s="548"/>
    </row>
    <row r="210" spans="1:8">
      <c r="A210" s="577"/>
      <c r="C210" s="558"/>
      <c r="D210" s="556"/>
      <c r="E210" s="557"/>
      <c r="F210" s="548"/>
      <c r="H210" s="548"/>
    </row>
    <row r="211" spans="1:8">
      <c r="A211" s="554"/>
      <c r="C211" s="558"/>
      <c r="D211" s="556"/>
      <c r="E211" s="557"/>
      <c r="F211" s="548"/>
      <c r="H211" s="548"/>
    </row>
    <row r="212" spans="1:8">
      <c r="A212" s="577"/>
      <c r="D212" s="556"/>
      <c r="E212" s="557"/>
      <c r="H212" s="548"/>
    </row>
    <row r="213" spans="1:8">
      <c r="A213" s="577"/>
      <c r="D213" s="556"/>
      <c r="E213" s="543"/>
      <c r="H213" s="548"/>
    </row>
    <row r="214" spans="1:8">
      <c r="A214" s="554"/>
      <c r="B214" s="558"/>
      <c r="C214" s="558"/>
      <c r="D214" s="556"/>
      <c r="E214" s="557"/>
      <c r="F214" s="548"/>
      <c r="H214" s="548"/>
    </row>
    <row r="215" spans="1:8">
      <c r="A215" s="577"/>
      <c r="B215" s="558"/>
      <c r="C215" s="558"/>
      <c r="D215" s="556"/>
      <c r="E215" s="557"/>
      <c r="F215" s="548"/>
      <c r="H215" s="548"/>
    </row>
    <row r="216" spans="1:8">
      <c r="A216" s="577"/>
      <c r="B216" s="558"/>
      <c r="C216" s="558"/>
      <c r="D216" s="556"/>
      <c r="E216" s="557"/>
      <c r="F216" s="548"/>
      <c r="H216" s="548"/>
    </row>
    <row r="217" spans="1:8">
      <c r="A217" s="554"/>
      <c r="B217" s="558"/>
      <c r="C217" s="558"/>
      <c r="D217" s="556"/>
      <c r="E217" s="557"/>
      <c r="F217" s="548"/>
      <c r="H217" s="548"/>
    </row>
    <row r="218" spans="1:8">
      <c r="A218" s="577"/>
      <c r="B218" s="558"/>
      <c r="C218" s="558"/>
      <c r="D218" s="556"/>
      <c r="E218" s="557"/>
      <c r="F218" s="548"/>
      <c r="H218" s="548"/>
    </row>
    <row r="219" spans="1:8">
      <c r="A219" s="577"/>
      <c r="B219" s="579"/>
      <c r="C219" s="558"/>
      <c r="D219" s="556"/>
      <c r="E219" s="580"/>
      <c r="G219" s="573"/>
      <c r="H219" s="573"/>
    </row>
    <row r="220" spans="1:8">
      <c r="A220" s="554"/>
      <c r="B220" s="511"/>
      <c r="C220" s="511"/>
      <c r="D220" s="511"/>
      <c r="E220" s="511"/>
      <c r="F220" s="511"/>
      <c r="G220" s="511"/>
      <c r="H220" s="511"/>
    </row>
    <row r="221" spans="1:8">
      <c r="A221" s="577"/>
      <c r="B221" s="568"/>
      <c r="C221" s="569"/>
      <c r="D221" s="572"/>
      <c r="E221" s="573"/>
      <c r="F221" s="574"/>
      <c r="G221" s="576"/>
      <c r="H221" s="544"/>
    </row>
    <row r="222" spans="1:8">
      <c r="A222" s="577"/>
      <c r="B222" s="511"/>
      <c r="C222" s="511"/>
      <c r="D222" s="511"/>
      <c r="E222" s="511"/>
      <c r="F222" s="511"/>
      <c r="G222" s="511"/>
      <c r="H222" s="511"/>
    </row>
    <row r="223" spans="1:8">
      <c r="A223" s="554"/>
      <c r="B223" s="541"/>
      <c r="D223" s="511"/>
      <c r="E223" s="511"/>
      <c r="F223" s="511"/>
      <c r="G223" s="511"/>
      <c r="H223" s="511"/>
    </row>
    <row r="224" spans="1:8">
      <c r="A224" s="577"/>
      <c r="B224" s="575"/>
      <c r="C224" s="558"/>
      <c r="D224" s="554"/>
      <c r="E224" s="554"/>
      <c r="F224" s="511"/>
      <c r="H224" s="548"/>
    </row>
    <row r="225" spans="1:8">
      <c r="A225" s="554"/>
      <c r="B225" s="558"/>
      <c r="C225" s="558"/>
      <c r="D225" s="556"/>
      <c r="E225" s="578"/>
      <c r="F225" s="548"/>
      <c r="H225" s="548"/>
    </row>
    <row r="226" spans="1:8">
      <c r="A226" s="577"/>
      <c r="B226" s="575"/>
      <c r="C226" s="558"/>
      <c r="D226" s="556"/>
      <c r="E226" s="578"/>
      <c r="F226" s="548"/>
      <c r="H226" s="548"/>
    </row>
    <row r="227" spans="1:8">
      <c r="A227" s="577"/>
      <c r="B227" s="558"/>
      <c r="C227" s="511"/>
      <c r="D227" s="556"/>
      <c r="E227" s="578"/>
      <c r="F227" s="548"/>
      <c r="H227" s="548"/>
    </row>
    <row r="228" spans="1:8">
      <c r="A228" s="554"/>
      <c r="B228" s="558"/>
      <c r="C228" s="558"/>
      <c r="D228" s="556"/>
      <c r="E228" s="578"/>
      <c r="F228" s="548"/>
      <c r="H228" s="548"/>
    </row>
    <row r="229" spans="1:8">
      <c r="A229" s="577"/>
      <c r="B229" s="558"/>
      <c r="C229" s="511"/>
      <c r="D229" s="556"/>
      <c r="E229" s="578"/>
      <c r="F229" s="548"/>
      <c r="H229" s="548"/>
    </row>
    <row r="230" spans="1:8">
      <c r="A230" s="577"/>
      <c r="C230" s="558"/>
      <c r="D230" s="556"/>
      <c r="E230" s="557"/>
      <c r="F230" s="548"/>
      <c r="H230" s="548"/>
    </row>
    <row r="231" spans="1:8">
      <c r="A231" s="554"/>
      <c r="C231" s="558"/>
      <c r="D231" s="556"/>
      <c r="E231" s="557"/>
      <c r="F231" s="548"/>
      <c r="H231" s="548"/>
    </row>
    <row r="232" spans="1:8">
      <c r="A232" s="577"/>
      <c r="D232" s="556"/>
      <c r="E232" s="557"/>
      <c r="H232" s="548"/>
    </row>
    <row r="233" spans="1:8">
      <c r="A233" s="577"/>
      <c r="D233" s="556"/>
      <c r="E233" s="543"/>
      <c r="H233" s="548"/>
    </row>
    <row r="234" spans="1:8">
      <c r="A234" s="554"/>
      <c r="B234" s="558"/>
      <c r="C234" s="558"/>
      <c r="D234" s="556"/>
      <c r="E234" s="557"/>
      <c r="F234" s="548"/>
      <c r="H234" s="548"/>
    </row>
    <row r="235" spans="1:8">
      <c r="A235" s="577"/>
      <c r="B235" s="558"/>
      <c r="C235" s="558"/>
      <c r="D235" s="556"/>
      <c r="E235" s="557"/>
      <c r="F235" s="548"/>
      <c r="H235" s="548"/>
    </row>
    <row r="236" spans="1:8">
      <c r="A236" s="577"/>
      <c r="B236" s="558"/>
      <c r="C236" s="558"/>
      <c r="D236" s="556"/>
      <c r="E236" s="557"/>
      <c r="F236" s="548"/>
      <c r="H236" s="548"/>
    </row>
    <row r="237" spans="1:8">
      <c r="A237" s="554"/>
      <c r="B237" s="558"/>
      <c r="C237" s="558"/>
      <c r="D237" s="556"/>
      <c r="E237" s="557"/>
      <c r="F237" s="548"/>
      <c r="H237" s="548"/>
    </row>
    <row r="238" spans="1:8">
      <c r="A238" s="577"/>
      <c r="B238" s="558"/>
      <c r="C238" s="558"/>
      <c r="D238" s="556"/>
      <c r="E238" s="557"/>
      <c r="F238" s="548"/>
      <c r="H238" s="548"/>
    </row>
    <row r="239" spans="1:8">
      <c r="A239" s="577"/>
      <c r="B239" s="579"/>
      <c r="C239" s="558"/>
      <c r="D239" s="556"/>
      <c r="E239" s="580"/>
      <c r="G239" s="573"/>
      <c r="H239" s="573"/>
    </row>
    <row r="240" spans="1:8">
      <c r="A240" s="554"/>
      <c r="B240" s="511"/>
      <c r="C240" s="511"/>
      <c r="D240" s="511"/>
      <c r="E240" s="511"/>
      <c r="F240" s="511"/>
      <c r="G240" s="511"/>
      <c r="H240" s="511"/>
    </row>
    <row r="241" spans="1:8">
      <c r="A241" s="577"/>
      <c r="B241" s="568"/>
      <c r="C241" s="569"/>
      <c r="D241" s="572"/>
      <c r="E241" s="573"/>
      <c r="F241" s="574"/>
      <c r="G241" s="576"/>
      <c r="H241" s="544"/>
    </row>
    <row r="243" spans="1:8" ht="18">
      <c r="A243" s="577"/>
      <c r="B243" s="660"/>
      <c r="C243" s="661"/>
      <c r="D243" s="556"/>
      <c r="E243" s="578"/>
      <c r="F243" s="548"/>
      <c r="H243" s="548"/>
    </row>
    <row r="244" spans="1:8">
      <c r="A244" s="577"/>
      <c r="E244" s="543"/>
      <c r="H244" s="548"/>
    </row>
    <row r="245" spans="1:8">
      <c r="A245" s="577"/>
      <c r="B245" s="558"/>
      <c r="C245" s="558"/>
      <c r="D245" s="556"/>
      <c r="E245" s="543"/>
      <c r="H245" s="548"/>
    </row>
    <row r="246" spans="1:8">
      <c r="A246" s="577"/>
      <c r="C246" s="558"/>
      <c r="D246" s="556"/>
      <c r="E246" s="557"/>
      <c r="F246" s="548"/>
      <c r="H246" s="548"/>
    </row>
    <row r="247" spans="1:8">
      <c r="A247" s="577"/>
      <c r="C247" s="558"/>
      <c r="D247" s="556"/>
      <c r="E247" s="557"/>
      <c r="F247" s="548"/>
      <c r="H247" s="548"/>
    </row>
    <row r="248" spans="1:8">
      <c r="A248" s="577"/>
      <c r="D248" s="556"/>
      <c r="E248" s="557"/>
      <c r="H248" s="548"/>
    </row>
    <row r="249" spans="1:8">
      <c r="A249" s="577"/>
      <c r="D249" s="556"/>
      <c r="E249" s="543"/>
      <c r="H249" s="548"/>
    </row>
    <row r="250" spans="1:8">
      <c r="A250" s="577"/>
      <c r="B250" s="558"/>
      <c r="C250" s="558"/>
      <c r="D250" s="556"/>
      <c r="E250" s="557"/>
      <c r="F250" s="548"/>
      <c r="H250" s="548"/>
    </row>
    <row r="251" spans="1:8">
      <c r="A251" s="577"/>
      <c r="B251" s="558"/>
      <c r="C251" s="558"/>
      <c r="D251" s="556"/>
      <c r="E251" s="557"/>
      <c r="F251" s="548"/>
      <c r="H251" s="548"/>
    </row>
    <row r="252" spans="1:8">
      <c r="A252" s="577"/>
      <c r="B252" s="558"/>
      <c r="C252" s="558"/>
      <c r="D252" s="556"/>
      <c r="E252" s="557"/>
      <c r="F252" s="548"/>
      <c r="H252" s="548"/>
    </row>
    <row r="253" spans="1:8">
      <c r="A253" s="577"/>
      <c r="B253" s="558"/>
      <c r="C253" s="558"/>
      <c r="D253" s="556"/>
      <c r="E253" s="557"/>
      <c r="F253" s="548"/>
      <c r="H253" s="548"/>
    </row>
    <row r="254" spans="1:8">
      <c r="A254" s="577"/>
      <c r="B254" s="558"/>
      <c r="C254" s="558"/>
      <c r="D254" s="556"/>
      <c r="E254" s="557"/>
      <c r="F254" s="548"/>
      <c r="H254" s="548"/>
    </row>
    <row r="255" spans="1:8">
      <c r="A255" s="577"/>
      <c r="B255" s="579"/>
      <c r="C255" s="558"/>
      <c r="D255" s="556"/>
      <c r="E255" s="580"/>
      <c r="G255" s="573"/>
      <c r="H255" s="573"/>
    </row>
    <row r="256" spans="1:8">
      <c r="A256" s="577"/>
      <c r="B256" s="575"/>
      <c r="C256" s="558"/>
      <c r="D256" s="556"/>
      <c r="E256" s="580"/>
      <c r="F256" s="581"/>
      <c r="G256" s="544"/>
      <c r="H256" s="544"/>
    </row>
    <row r="257" spans="1:8">
      <c r="A257" s="577"/>
      <c r="B257" s="568"/>
      <c r="C257" s="569"/>
      <c r="D257" s="572"/>
      <c r="E257" s="573"/>
      <c r="F257" s="574"/>
      <c r="G257" s="576"/>
      <c r="H257" s="544"/>
    </row>
    <row r="258" spans="1:8">
      <c r="A258" s="577"/>
    </row>
    <row r="259" spans="1:8">
      <c r="A259" s="511"/>
      <c r="B259" s="541"/>
      <c r="E259" s="544"/>
      <c r="F259" s="544"/>
      <c r="G259" s="544"/>
      <c r="H259" s="544"/>
    </row>
    <row r="260" spans="1:8">
      <c r="A260" s="577"/>
      <c r="B260" s="575"/>
      <c r="C260" s="558"/>
      <c r="D260" s="556"/>
      <c r="E260" s="578"/>
      <c r="F260" s="548"/>
      <c r="H260" s="548"/>
    </row>
    <row r="261" spans="1:8">
      <c r="A261" s="577"/>
      <c r="B261" s="558"/>
      <c r="C261" s="558"/>
      <c r="D261" s="556"/>
      <c r="E261" s="543"/>
      <c r="H261" s="548"/>
    </row>
    <row r="262" spans="1:8">
      <c r="A262" s="577"/>
      <c r="B262" s="558"/>
      <c r="C262" s="558"/>
      <c r="D262" s="556"/>
      <c r="E262" s="578"/>
      <c r="F262" s="548"/>
      <c r="H262" s="548"/>
    </row>
    <row r="263" spans="1:8">
      <c r="A263" s="577"/>
      <c r="C263" s="558"/>
      <c r="D263" s="556"/>
      <c r="E263" s="557"/>
      <c r="F263" s="548"/>
      <c r="H263" s="548"/>
    </row>
    <row r="264" spans="1:8">
      <c r="A264" s="577"/>
      <c r="D264" s="556"/>
      <c r="E264" s="557"/>
      <c r="H264" s="548"/>
    </row>
    <row r="265" spans="1:8">
      <c r="A265" s="577"/>
      <c r="D265" s="556"/>
      <c r="E265" s="543"/>
      <c r="H265" s="548"/>
    </row>
    <row r="266" spans="1:8">
      <c r="A266" s="577"/>
      <c r="B266" s="558"/>
      <c r="C266" s="558"/>
      <c r="D266" s="556"/>
      <c r="E266" s="557"/>
      <c r="F266" s="548"/>
      <c r="H266" s="548"/>
    </row>
    <row r="267" spans="1:8">
      <c r="A267" s="577"/>
      <c r="B267" s="558"/>
      <c r="C267" s="558"/>
      <c r="D267" s="556"/>
      <c r="E267" s="557"/>
      <c r="F267" s="548"/>
      <c r="H267" s="548"/>
    </row>
    <row r="268" spans="1:8">
      <c r="A268" s="577"/>
      <c r="B268" s="558"/>
      <c r="C268" s="558"/>
      <c r="D268" s="556"/>
      <c r="E268" s="557"/>
      <c r="F268" s="548"/>
      <c r="H268" s="548"/>
    </row>
    <row r="269" spans="1:8">
      <c r="A269" s="577"/>
      <c r="B269" s="558"/>
      <c r="C269" s="558"/>
      <c r="D269" s="556"/>
      <c r="E269" s="557"/>
      <c r="F269" s="548"/>
      <c r="H269" s="548"/>
    </row>
    <row r="270" spans="1:8">
      <c r="A270" s="577"/>
      <c r="B270" s="558"/>
      <c r="C270" s="558"/>
      <c r="D270" s="556"/>
      <c r="E270" s="557"/>
      <c r="F270" s="548"/>
      <c r="H270" s="548"/>
    </row>
    <row r="271" spans="1:8">
      <c r="A271" s="577"/>
      <c r="B271" s="579"/>
      <c r="C271" s="558"/>
      <c r="D271" s="556"/>
      <c r="E271" s="580"/>
      <c r="G271" s="573"/>
      <c r="H271" s="573"/>
    </row>
    <row r="272" spans="1:8">
      <c r="A272" s="577"/>
      <c r="B272" s="575"/>
      <c r="C272" s="558"/>
      <c r="D272" s="556"/>
      <c r="E272" s="580"/>
      <c r="F272" s="581"/>
      <c r="G272" s="544"/>
      <c r="H272" s="544"/>
    </row>
    <row r="273" spans="1:8">
      <c r="A273" s="577"/>
      <c r="B273" s="568"/>
      <c r="C273" s="569"/>
      <c r="D273" s="572"/>
      <c r="E273" s="573"/>
      <c r="F273" s="574"/>
      <c r="G273" s="576"/>
      <c r="H273" s="544"/>
    </row>
    <row r="274" spans="1:8">
      <c r="A274" s="577"/>
    </row>
    <row r="275" spans="1:8">
      <c r="A275" s="577"/>
    </row>
    <row r="276" spans="1:8" ht="18">
      <c r="A276" s="554"/>
      <c r="B276" s="662"/>
    </row>
    <row r="277" spans="1:8">
      <c r="A277" s="554"/>
      <c r="E277" s="543"/>
      <c r="F277" s="548"/>
      <c r="H277" s="548"/>
    </row>
    <row r="278" spans="1:8">
      <c r="A278" s="554"/>
      <c r="D278" s="556"/>
      <c r="E278" s="577"/>
      <c r="H278" s="548"/>
    </row>
    <row r="279" spans="1:8">
      <c r="A279" s="554"/>
      <c r="D279" s="556"/>
      <c r="E279" s="577"/>
      <c r="H279" s="548"/>
    </row>
    <row r="280" spans="1:8">
      <c r="A280" s="554"/>
      <c r="D280" s="556"/>
      <c r="E280" s="577"/>
      <c r="H280" s="548"/>
    </row>
    <row r="281" spans="1:8">
      <c r="A281" s="554"/>
      <c r="D281" s="556"/>
      <c r="E281" s="577"/>
      <c r="H281" s="548"/>
    </row>
    <row r="282" spans="1:8">
      <c r="A282" s="554"/>
      <c r="D282" s="556"/>
      <c r="E282" s="577"/>
      <c r="H282" s="548"/>
    </row>
    <row r="283" spans="1:8">
      <c r="A283" s="554"/>
      <c r="D283" s="556"/>
      <c r="E283" s="577"/>
      <c r="H283" s="548"/>
    </row>
    <row r="284" spans="1:8">
      <c r="A284" s="554"/>
      <c r="B284" s="511"/>
      <c r="C284" s="511"/>
      <c r="D284" s="554"/>
      <c r="E284" s="554"/>
      <c r="H284" s="548"/>
    </row>
    <row r="285" spans="1:8">
      <c r="A285" s="554"/>
      <c r="B285" s="575"/>
      <c r="D285" s="556"/>
      <c r="E285" s="577"/>
      <c r="H285" s="548"/>
    </row>
    <row r="286" spans="1:8">
      <c r="A286" s="554"/>
      <c r="B286" s="575"/>
      <c r="D286" s="556"/>
      <c r="E286" s="577"/>
      <c r="H286" s="548"/>
    </row>
    <row r="287" spans="1:8">
      <c r="A287" s="554"/>
      <c r="B287" s="575"/>
      <c r="C287" s="558"/>
      <c r="D287" s="556"/>
      <c r="E287" s="577"/>
      <c r="H287" s="548"/>
    </row>
    <row r="288" spans="1:8">
      <c r="A288" s="554"/>
      <c r="B288" s="575"/>
      <c r="C288" s="558"/>
      <c r="D288" s="556"/>
      <c r="E288" s="577"/>
      <c r="H288" s="548"/>
    </row>
    <row r="289" spans="1:8">
      <c r="A289" s="554"/>
      <c r="C289" s="558"/>
      <c r="D289" s="556"/>
      <c r="E289" s="577"/>
      <c r="H289" s="548"/>
    </row>
    <row r="290" spans="1:8">
      <c r="A290" s="554"/>
      <c r="C290" s="558"/>
      <c r="D290" s="556"/>
      <c r="E290" s="577"/>
      <c r="H290" s="548"/>
    </row>
    <row r="291" spans="1:8">
      <c r="A291" s="554"/>
      <c r="E291" s="543"/>
      <c r="H291" s="548"/>
    </row>
    <row r="292" spans="1:8">
      <c r="A292" s="554"/>
      <c r="E292" s="543"/>
      <c r="F292" s="548"/>
      <c r="H292" s="548"/>
    </row>
    <row r="293" spans="1:8">
      <c r="A293" s="554"/>
      <c r="E293" s="543"/>
      <c r="F293" s="580"/>
      <c r="H293" s="548"/>
    </row>
    <row r="294" spans="1:8">
      <c r="A294" s="554"/>
      <c r="B294" s="575"/>
      <c r="C294" s="558"/>
      <c r="D294" s="556"/>
      <c r="E294" s="577"/>
      <c r="F294" s="580"/>
      <c r="H294" s="548"/>
    </row>
    <row r="295" spans="1:8">
      <c r="A295" s="554"/>
      <c r="B295" s="575"/>
      <c r="C295" s="558"/>
      <c r="D295" s="556"/>
      <c r="E295" s="577"/>
      <c r="F295" s="580"/>
      <c r="H295" s="548"/>
    </row>
    <row r="296" spans="1:8">
      <c r="A296" s="554"/>
      <c r="B296" s="575"/>
      <c r="C296" s="558"/>
      <c r="D296" s="556"/>
      <c r="E296" s="577"/>
      <c r="F296" s="580"/>
      <c r="H296" s="548"/>
    </row>
    <row r="297" spans="1:8">
      <c r="A297" s="554"/>
      <c r="B297" s="575"/>
      <c r="C297" s="558"/>
      <c r="D297" s="556"/>
      <c r="E297" s="577"/>
      <c r="F297" s="548"/>
      <c r="H297" s="548"/>
    </row>
    <row r="298" spans="1:8">
      <c r="A298" s="554"/>
      <c r="B298" s="575"/>
      <c r="D298" s="556"/>
      <c r="E298" s="577"/>
      <c r="F298" s="548"/>
      <c r="H298" s="548"/>
    </row>
    <row r="299" spans="1:8">
      <c r="A299" s="554"/>
      <c r="B299" s="575"/>
      <c r="D299" s="556"/>
      <c r="E299" s="577"/>
      <c r="F299" s="548"/>
      <c r="H299" s="548"/>
    </row>
    <row r="300" spans="1:8">
      <c r="A300" s="554"/>
      <c r="B300" s="575"/>
      <c r="C300" s="558"/>
      <c r="D300" s="556"/>
      <c r="E300" s="577"/>
      <c r="H300" s="548"/>
    </row>
    <row r="301" spans="1:8">
      <c r="A301" s="554"/>
      <c r="D301" s="556"/>
      <c r="E301" s="577"/>
      <c r="H301" s="548"/>
    </row>
    <row r="302" spans="1:8">
      <c r="A302" s="554"/>
      <c r="B302" s="558"/>
      <c r="E302" s="543"/>
      <c r="F302" s="548"/>
      <c r="H302" s="548"/>
    </row>
    <row r="303" spans="1:8">
      <c r="A303" s="554"/>
      <c r="E303" s="556"/>
      <c r="H303" s="548"/>
    </row>
    <row r="304" spans="1:8">
      <c r="A304" s="554"/>
      <c r="E304" s="556"/>
      <c r="H304" s="548"/>
    </row>
    <row r="305" spans="1:8">
      <c r="A305" s="554"/>
      <c r="E305" s="556"/>
      <c r="H305" s="548"/>
    </row>
    <row r="306" spans="1:8">
      <c r="A306" s="554"/>
      <c r="E306" s="556"/>
      <c r="H306" s="548"/>
    </row>
    <row r="307" spans="1:8">
      <c r="A307" s="554"/>
      <c r="E307" s="556"/>
      <c r="H307" s="548"/>
    </row>
    <row r="308" spans="1:8">
      <c r="A308" s="554"/>
      <c r="E308" s="556"/>
      <c r="H308" s="548"/>
    </row>
    <row r="309" spans="1:8">
      <c r="A309" s="554"/>
      <c r="E309" s="556"/>
      <c r="H309" s="548"/>
    </row>
    <row r="310" spans="1:8">
      <c r="A310" s="554"/>
      <c r="E310" s="556"/>
      <c r="H310" s="548"/>
    </row>
    <row r="311" spans="1:8">
      <c r="A311" s="554"/>
      <c r="E311" s="556"/>
      <c r="H311" s="548"/>
    </row>
    <row r="312" spans="1:8">
      <c r="A312" s="554"/>
      <c r="E312" s="556"/>
      <c r="H312" s="548"/>
    </row>
    <row r="313" spans="1:8">
      <c r="A313" s="554"/>
      <c r="E313" s="556"/>
      <c r="H313" s="548"/>
    </row>
    <row r="314" spans="1:8">
      <c r="A314" s="554"/>
      <c r="E314" s="556"/>
      <c r="H314" s="548"/>
    </row>
    <row r="315" spans="1:8">
      <c r="A315" s="554"/>
      <c r="E315" s="556"/>
      <c r="H315" s="548"/>
    </row>
    <row r="316" spans="1:8">
      <c r="A316" s="554"/>
      <c r="E316" s="543"/>
      <c r="H316" s="548"/>
    </row>
    <row r="317" spans="1:8">
      <c r="A317" s="554"/>
      <c r="E317" s="543"/>
      <c r="H317" s="548"/>
    </row>
    <row r="318" spans="1:8">
      <c r="A318" s="554"/>
      <c r="E318" s="543"/>
      <c r="H318" s="548"/>
    </row>
    <row r="319" spans="1:8">
      <c r="A319" s="554"/>
      <c r="E319" s="543"/>
      <c r="H319" s="548"/>
    </row>
    <row r="320" spans="1:8">
      <c r="A320" s="554"/>
      <c r="E320" s="543"/>
      <c r="H320" s="548"/>
    </row>
    <row r="321" spans="1:8">
      <c r="A321" s="554"/>
      <c r="E321" s="543"/>
      <c r="H321" s="548"/>
    </row>
    <row r="322" spans="1:8">
      <c r="A322" s="554"/>
      <c r="E322" s="543"/>
      <c r="H322" s="548"/>
    </row>
    <row r="323" spans="1:8">
      <c r="A323" s="554"/>
      <c r="E323" s="543"/>
      <c r="H323" s="548"/>
    </row>
    <row r="324" spans="1:8">
      <c r="A324" s="554"/>
      <c r="E324" s="543"/>
      <c r="H324" s="548"/>
    </row>
    <row r="325" spans="1:8">
      <c r="A325" s="554"/>
      <c r="E325" s="543"/>
      <c r="H325" s="548"/>
    </row>
    <row r="326" spans="1:8">
      <c r="A326" s="554"/>
      <c r="E326" s="543"/>
      <c r="H326" s="548"/>
    </row>
    <row r="327" spans="1:8">
      <c r="A327" s="554"/>
      <c r="E327" s="543"/>
      <c r="H327" s="548"/>
    </row>
    <row r="328" spans="1:8">
      <c r="A328" s="554"/>
      <c r="E328" s="543"/>
      <c r="H328" s="548"/>
    </row>
    <row r="329" spans="1:8">
      <c r="A329" s="554"/>
      <c r="B329" s="558"/>
      <c r="E329" s="556"/>
      <c r="F329" s="580"/>
      <c r="H329" s="548"/>
    </row>
    <row r="330" spans="1:8">
      <c r="A330" s="554"/>
      <c r="E330" s="543"/>
      <c r="F330" s="580"/>
      <c r="H330" s="548"/>
    </row>
    <row r="331" spans="1:8">
      <c r="A331" s="554"/>
      <c r="E331" s="543"/>
      <c r="F331" s="580"/>
      <c r="H331" s="548"/>
    </row>
    <row r="332" spans="1:8">
      <c r="A332" s="554"/>
      <c r="B332" s="558"/>
      <c r="D332" s="554"/>
      <c r="E332" s="543"/>
      <c r="H332" s="580"/>
    </row>
    <row r="333" spans="1:8">
      <c r="A333" s="554"/>
      <c r="B333" s="575"/>
      <c r="C333" s="511"/>
      <c r="D333" s="554"/>
      <c r="E333" s="543"/>
      <c r="H333" s="580"/>
    </row>
    <row r="334" spans="1:8">
      <c r="A334" s="554"/>
      <c r="B334" s="575"/>
      <c r="C334" s="558"/>
      <c r="D334" s="556"/>
      <c r="E334" s="543"/>
      <c r="H334" s="548"/>
    </row>
    <row r="335" spans="1:8">
      <c r="A335" s="554"/>
      <c r="C335" s="558"/>
      <c r="D335" s="556"/>
      <c r="E335" s="543"/>
      <c r="F335" s="548"/>
      <c r="H335" s="548"/>
    </row>
    <row r="336" spans="1:8">
      <c r="A336" s="554"/>
      <c r="C336" s="558"/>
      <c r="D336" s="556"/>
      <c r="E336" s="543"/>
      <c r="F336" s="548"/>
      <c r="H336" s="548"/>
    </row>
    <row r="337" spans="1:8">
      <c r="A337" s="554"/>
      <c r="C337" s="558"/>
      <c r="D337" s="556"/>
      <c r="E337" s="543"/>
      <c r="F337" s="548"/>
      <c r="H337" s="548"/>
    </row>
    <row r="338" spans="1:8">
      <c r="A338" s="554"/>
      <c r="B338" s="558"/>
      <c r="C338" s="558"/>
      <c r="D338" s="556"/>
      <c r="E338" s="543"/>
      <c r="F338" s="548"/>
      <c r="H338" s="548"/>
    </row>
    <row r="339" spans="1:8">
      <c r="A339" s="554"/>
      <c r="B339" s="558"/>
      <c r="D339" s="556"/>
      <c r="E339" s="543"/>
      <c r="F339" s="548"/>
      <c r="H339" s="548"/>
    </row>
    <row r="340" spans="1:8">
      <c r="A340" s="554"/>
      <c r="B340" s="575"/>
      <c r="C340" s="558"/>
      <c r="D340" s="556"/>
      <c r="E340" s="543"/>
      <c r="F340" s="548"/>
      <c r="H340" s="548"/>
    </row>
    <row r="341" spans="1:8">
      <c r="A341" s="554"/>
      <c r="B341" s="575"/>
      <c r="C341" s="558"/>
      <c r="D341" s="556"/>
      <c r="E341" s="543"/>
      <c r="F341" s="548"/>
      <c r="H341" s="548"/>
    </row>
    <row r="342" spans="1:8">
      <c r="A342" s="554"/>
      <c r="B342" s="575"/>
      <c r="C342" s="558"/>
      <c r="D342" s="556"/>
      <c r="E342" s="543"/>
      <c r="F342" s="548"/>
      <c r="H342" s="548"/>
    </row>
    <row r="343" spans="1:8">
      <c r="A343" s="554"/>
      <c r="B343" s="579"/>
      <c r="C343" s="558"/>
      <c r="D343" s="556"/>
      <c r="E343" s="580"/>
      <c r="G343" s="573"/>
      <c r="H343" s="573"/>
    </row>
    <row r="344" spans="1:8">
      <c r="A344" s="554"/>
      <c r="B344" s="575"/>
      <c r="C344" s="558"/>
      <c r="D344" s="556"/>
      <c r="E344" s="580"/>
      <c r="F344" s="581"/>
      <c r="G344" s="544"/>
      <c r="H344" s="544"/>
    </row>
    <row r="345" spans="1:8">
      <c r="A345" s="554"/>
      <c r="B345" s="568"/>
      <c r="C345" s="569"/>
      <c r="D345" s="572"/>
      <c r="E345" s="573"/>
      <c r="F345" s="574"/>
      <c r="G345" s="576"/>
      <c r="H345" s="544"/>
    </row>
    <row r="346" spans="1:8">
      <c r="A346" s="554"/>
      <c r="B346" s="511"/>
      <c r="C346" s="511"/>
      <c r="D346" s="511"/>
      <c r="E346" s="511"/>
      <c r="F346" s="511"/>
      <c r="G346" s="511"/>
      <c r="H346" s="511"/>
    </row>
    <row r="347" spans="1:8">
      <c r="A347" s="554"/>
      <c r="E347" s="543"/>
      <c r="F347" s="548"/>
      <c r="H347" s="548"/>
    </row>
    <row r="348" spans="1:8">
      <c r="A348" s="554"/>
      <c r="E348" s="543"/>
      <c r="F348" s="548"/>
      <c r="H348" s="548"/>
    </row>
    <row r="349" spans="1:8">
      <c r="A349" s="554"/>
    </row>
    <row r="350" spans="1:8">
      <c r="A350" s="554"/>
    </row>
    <row r="351" spans="1:8">
      <c r="A351" s="554"/>
      <c r="E351" s="543"/>
      <c r="F351" s="548"/>
      <c r="H351" s="548"/>
    </row>
    <row r="352" spans="1:8">
      <c r="A352" s="554"/>
      <c r="E352" s="543"/>
      <c r="F352" s="548"/>
      <c r="H352" s="548"/>
    </row>
    <row r="353" spans="1:8">
      <c r="A353" s="554"/>
      <c r="E353" s="554"/>
      <c r="F353" s="548"/>
      <c r="H353" s="548"/>
    </row>
    <row r="354" spans="1:8">
      <c r="A354" s="554"/>
      <c r="E354" s="577"/>
      <c r="F354" s="548"/>
      <c r="H354" s="548"/>
    </row>
    <row r="355" spans="1:8">
      <c r="A355" s="554"/>
      <c r="E355" s="577"/>
      <c r="F355" s="548"/>
      <c r="H355" s="548"/>
    </row>
    <row r="356" spans="1:8">
      <c r="A356" s="554"/>
      <c r="E356" s="577"/>
      <c r="G356" s="573"/>
      <c r="H356" s="573"/>
    </row>
    <row r="357" spans="1:8">
      <c r="A357" s="554"/>
      <c r="E357" s="577"/>
    </row>
    <row r="358" spans="1:8">
      <c r="A358" s="554"/>
      <c r="E358" s="577"/>
      <c r="F358" s="574"/>
      <c r="G358" s="576"/>
    </row>
    <row r="359" spans="1:8">
      <c r="A359" s="554"/>
      <c r="E359" s="543"/>
    </row>
    <row r="360" spans="1:8">
      <c r="A360" s="554"/>
      <c r="E360" s="577"/>
      <c r="F360" s="581"/>
      <c r="G360" s="544"/>
      <c r="H360" s="544"/>
    </row>
    <row r="361" spans="1:8" hidden="1">
      <c r="A361" s="554"/>
      <c r="D361" s="556"/>
      <c r="E361" s="577"/>
      <c r="F361" s="574"/>
      <c r="G361" s="576"/>
      <c r="H361" s="544"/>
    </row>
    <row r="362" spans="1:8" hidden="1">
      <c r="A362" s="554"/>
    </row>
    <row r="363" spans="1:8" hidden="1">
      <c r="B363" s="541"/>
    </row>
    <row r="364" spans="1:8">
      <c r="A364" s="577"/>
      <c r="B364" s="558"/>
      <c r="C364" s="558"/>
      <c r="D364" s="556"/>
      <c r="E364" s="557"/>
      <c r="F364" s="548"/>
      <c r="H364" s="548"/>
    </row>
    <row r="365" spans="1:8">
      <c r="A365" s="554"/>
      <c r="B365" s="575"/>
      <c r="C365" s="558"/>
      <c r="D365" s="556"/>
      <c r="E365" s="557"/>
      <c r="F365" s="580"/>
      <c r="H365" s="548"/>
    </row>
    <row r="366" spans="1:8">
      <c r="A366" s="577"/>
      <c r="B366" s="558"/>
      <c r="C366" s="558"/>
      <c r="D366" s="556"/>
      <c r="E366" s="557"/>
      <c r="F366" s="580"/>
      <c r="H366" s="548"/>
    </row>
    <row r="367" spans="1:8">
      <c r="A367" s="554"/>
      <c r="B367" s="558"/>
      <c r="C367" s="558"/>
      <c r="D367" s="556"/>
      <c r="E367" s="557"/>
      <c r="F367" s="580"/>
      <c r="H367" s="548"/>
    </row>
    <row r="368" spans="1:8">
      <c r="A368" s="577"/>
      <c r="B368" s="575"/>
      <c r="C368" s="558"/>
      <c r="D368" s="556"/>
      <c r="E368" s="557"/>
      <c r="F368" s="580"/>
      <c r="H368" s="548"/>
    </row>
    <row r="369" spans="1:8">
      <c r="A369" s="554"/>
      <c r="B369" s="575"/>
      <c r="C369" s="558"/>
      <c r="D369" s="556"/>
      <c r="E369" s="557"/>
      <c r="F369" s="580"/>
      <c r="H369" s="548"/>
    </row>
    <row r="370" spans="1:8">
      <c r="A370" s="577"/>
      <c r="B370" s="558"/>
      <c r="C370" s="558"/>
      <c r="D370" s="556"/>
      <c r="E370" s="578"/>
      <c r="F370" s="548"/>
      <c r="H370" s="548"/>
    </row>
    <row r="371" spans="1:8">
      <c r="A371" s="554"/>
      <c r="B371" s="558"/>
      <c r="C371" s="558"/>
      <c r="D371" s="556"/>
      <c r="E371" s="578"/>
      <c r="F371" s="548"/>
      <c r="H371" s="548"/>
    </row>
    <row r="372" spans="1:8">
      <c r="A372" s="577"/>
      <c r="B372" s="558"/>
      <c r="C372" s="558"/>
      <c r="D372" s="556"/>
      <c r="E372" s="578"/>
      <c r="F372" s="548"/>
      <c r="H372" s="548"/>
    </row>
    <row r="373" spans="1:8">
      <c r="A373" s="554"/>
      <c r="B373" s="558"/>
      <c r="C373" s="558"/>
      <c r="D373" s="556"/>
      <c r="E373" s="578"/>
      <c r="F373" s="548"/>
      <c r="H373" s="548"/>
    </row>
    <row r="374" spans="1:8">
      <c r="A374" s="577"/>
      <c r="C374" s="558"/>
      <c r="D374" s="556"/>
      <c r="E374" s="557"/>
      <c r="F374" s="548"/>
      <c r="H374" s="548"/>
    </row>
    <row r="375" spans="1:8">
      <c r="A375" s="554"/>
      <c r="C375" s="558"/>
      <c r="D375" s="556"/>
      <c r="E375" s="557"/>
      <c r="F375" s="548"/>
      <c r="H375" s="548"/>
    </row>
    <row r="376" spans="1:8">
      <c r="A376" s="577"/>
      <c r="C376" s="558"/>
      <c r="D376" s="556"/>
      <c r="E376" s="557"/>
      <c r="F376" s="548"/>
      <c r="H376" s="548"/>
    </row>
    <row r="377" spans="1:8">
      <c r="A377" s="554"/>
      <c r="C377" s="558"/>
      <c r="D377" s="556"/>
      <c r="E377" s="557"/>
      <c r="F377" s="548"/>
      <c r="H377" s="548"/>
    </row>
    <row r="378" spans="1:8">
      <c r="A378" s="577"/>
      <c r="C378" s="558"/>
      <c r="D378" s="556"/>
      <c r="E378" s="557"/>
      <c r="F378" s="548"/>
      <c r="H378" s="548"/>
    </row>
    <row r="379" spans="1:8">
      <c r="A379" s="554"/>
      <c r="C379" s="558"/>
      <c r="D379" s="556"/>
      <c r="E379" s="557"/>
      <c r="F379" s="548"/>
      <c r="H379" s="548"/>
    </row>
    <row r="380" spans="1:8">
      <c r="A380" s="554"/>
      <c r="C380" s="558"/>
      <c r="D380" s="556"/>
      <c r="E380" s="557"/>
      <c r="F380" s="548"/>
      <c r="H380" s="548"/>
    </row>
    <row r="381" spans="1:8">
      <c r="A381" s="577"/>
      <c r="C381" s="558"/>
      <c r="D381" s="556"/>
      <c r="E381" s="557"/>
      <c r="F381" s="548"/>
      <c r="H381" s="548"/>
    </row>
    <row r="382" spans="1:8">
      <c r="A382" s="554"/>
      <c r="D382" s="556"/>
      <c r="E382" s="557"/>
    </row>
    <row r="383" spans="1:8">
      <c r="A383" s="554"/>
      <c r="D383" s="556"/>
      <c r="E383" s="543"/>
    </row>
    <row r="384" spans="1:8">
      <c r="A384" s="577"/>
      <c r="B384" s="558"/>
      <c r="C384" s="558"/>
      <c r="D384" s="556"/>
      <c r="E384" s="557"/>
      <c r="F384" s="548"/>
      <c r="H384" s="548"/>
    </row>
    <row r="385" spans="1:8">
      <c r="A385" s="554"/>
      <c r="B385" s="558"/>
      <c r="C385" s="558"/>
      <c r="D385" s="556"/>
      <c r="E385" s="557"/>
      <c r="F385" s="548"/>
      <c r="H385" s="548"/>
    </row>
    <row r="386" spans="1:8">
      <c r="A386" s="554"/>
      <c r="B386" s="558"/>
      <c r="C386" s="558"/>
      <c r="D386" s="556"/>
      <c r="E386" s="557"/>
      <c r="F386" s="548"/>
      <c r="H386" s="548"/>
    </row>
    <row r="387" spans="1:8">
      <c r="A387" s="577"/>
      <c r="B387" s="558"/>
      <c r="C387" s="558"/>
      <c r="D387" s="556"/>
      <c r="E387" s="557"/>
      <c r="F387" s="548"/>
      <c r="H387" s="548"/>
    </row>
    <row r="388" spans="1:8">
      <c r="A388" s="554"/>
      <c r="B388" s="558"/>
      <c r="C388" s="558"/>
      <c r="D388" s="556"/>
      <c r="E388" s="557"/>
      <c r="F388" s="548"/>
      <c r="H388" s="548"/>
    </row>
    <row r="389" spans="1:8">
      <c r="A389" s="554"/>
      <c r="B389" s="579"/>
      <c r="C389" s="558"/>
      <c r="D389" s="556"/>
      <c r="E389" s="580"/>
      <c r="G389" s="573"/>
      <c r="H389" s="573"/>
    </row>
    <row r="390" spans="1:8">
      <c r="A390" s="577"/>
      <c r="B390" s="575"/>
      <c r="C390" s="558"/>
      <c r="D390" s="556"/>
      <c r="E390" s="580"/>
      <c r="F390" s="581"/>
      <c r="G390" s="544"/>
      <c r="H390" s="544"/>
    </row>
    <row r="391" spans="1:8">
      <c r="A391" s="554"/>
      <c r="B391" s="568"/>
      <c r="C391" s="569"/>
      <c r="D391" s="572"/>
      <c r="E391" s="573"/>
      <c r="F391" s="574"/>
      <c r="G391" s="576"/>
      <c r="H391" s="544"/>
    </row>
    <row r="392" spans="1:8">
      <c r="A392" s="554"/>
    </row>
    <row r="393" spans="1:8">
      <c r="B393" s="541"/>
    </row>
    <row r="394" spans="1:8">
      <c r="A394" s="577"/>
      <c r="B394" s="558"/>
      <c r="C394" s="558"/>
      <c r="D394" s="556"/>
      <c r="E394" s="557"/>
      <c r="F394" s="548"/>
      <c r="H394" s="548"/>
    </row>
    <row r="395" spans="1:8">
      <c r="A395" s="554"/>
      <c r="B395" s="575"/>
      <c r="C395" s="558"/>
      <c r="D395" s="556"/>
      <c r="E395" s="557"/>
      <c r="F395" s="580"/>
      <c r="H395" s="548"/>
    </row>
    <row r="396" spans="1:8">
      <c r="A396" s="577"/>
      <c r="B396" s="558"/>
      <c r="C396" s="558"/>
      <c r="D396" s="556"/>
      <c r="E396" s="557"/>
      <c r="F396" s="580"/>
      <c r="H396" s="548"/>
    </row>
    <row r="397" spans="1:8">
      <c r="A397" s="554"/>
      <c r="B397" s="558"/>
      <c r="C397" s="558"/>
      <c r="D397" s="556"/>
      <c r="E397" s="557"/>
      <c r="F397" s="580"/>
      <c r="H397" s="548"/>
    </row>
    <row r="398" spans="1:8">
      <c r="A398" s="577"/>
      <c r="B398" s="575"/>
      <c r="C398" s="558"/>
      <c r="D398" s="556"/>
      <c r="E398" s="557"/>
      <c r="F398" s="580"/>
      <c r="H398" s="548"/>
    </row>
    <row r="399" spans="1:8">
      <c r="A399" s="554"/>
      <c r="B399" s="575"/>
      <c r="C399" s="558"/>
      <c r="D399" s="556"/>
      <c r="E399" s="557"/>
      <c r="F399" s="580"/>
      <c r="H399" s="548"/>
    </row>
    <row r="400" spans="1:8">
      <c r="A400" s="577"/>
      <c r="B400" s="558"/>
      <c r="C400" s="558"/>
      <c r="D400" s="556"/>
      <c r="E400" s="578"/>
      <c r="F400" s="548"/>
      <c r="H400" s="548"/>
    </row>
    <row r="401" spans="1:8">
      <c r="A401" s="554"/>
      <c r="B401" s="558"/>
      <c r="C401" s="558"/>
      <c r="D401" s="556"/>
      <c r="E401" s="578"/>
      <c r="F401" s="548"/>
      <c r="H401" s="548"/>
    </row>
    <row r="402" spans="1:8">
      <c r="A402" s="577"/>
      <c r="B402" s="558"/>
      <c r="C402" s="558"/>
      <c r="D402" s="556"/>
      <c r="E402" s="578"/>
      <c r="F402" s="548"/>
      <c r="H402" s="548"/>
    </row>
    <row r="403" spans="1:8">
      <c r="A403" s="554"/>
      <c r="B403" s="558"/>
      <c r="C403" s="558"/>
      <c r="D403" s="556"/>
      <c r="E403" s="578"/>
      <c r="F403" s="548"/>
      <c r="H403" s="548"/>
    </row>
    <row r="404" spans="1:8">
      <c r="A404" s="577"/>
      <c r="C404" s="558"/>
      <c r="D404" s="556"/>
      <c r="E404" s="557"/>
      <c r="F404" s="548"/>
      <c r="H404" s="548"/>
    </row>
    <row r="405" spans="1:8">
      <c r="A405" s="554"/>
      <c r="C405" s="558"/>
      <c r="D405" s="556"/>
      <c r="E405" s="557"/>
      <c r="F405" s="548"/>
      <c r="H405" s="548"/>
    </row>
    <row r="406" spans="1:8">
      <c r="A406" s="577"/>
      <c r="C406" s="558"/>
      <c r="D406" s="556"/>
      <c r="E406" s="557"/>
      <c r="F406" s="548"/>
      <c r="H406" s="548"/>
    </row>
    <row r="407" spans="1:8">
      <c r="A407" s="577"/>
      <c r="C407" s="558"/>
      <c r="D407" s="556"/>
      <c r="E407" s="557"/>
      <c r="F407" s="548"/>
      <c r="H407" s="548"/>
    </row>
    <row r="408" spans="1:8">
      <c r="A408" s="554"/>
      <c r="C408" s="558"/>
      <c r="D408" s="556"/>
      <c r="E408" s="557"/>
      <c r="F408" s="548"/>
      <c r="H408" s="548"/>
    </row>
    <row r="409" spans="1:8">
      <c r="A409" s="577"/>
      <c r="C409" s="558"/>
      <c r="D409" s="556"/>
      <c r="E409" s="557"/>
      <c r="F409" s="548"/>
      <c r="H409" s="548"/>
    </row>
    <row r="410" spans="1:8">
      <c r="A410" s="554"/>
      <c r="C410" s="558"/>
      <c r="D410" s="556"/>
      <c r="E410" s="557"/>
      <c r="F410" s="548"/>
      <c r="H410" s="548"/>
    </row>
    <row r="411" spans="1:8">
      <c r="A411" s="554"/>
      <c r="C411" s="558"/>
      <c r="D411" s="556"/>
      <c r="E411" s="557"/>
      <c r="F411" s="548"/>
      <c r="H411" s="548"/>
    </row>
    <row r="412" spans="1:8">
      <c r="A412" s="577"/>
      <c r="C412" s="558"/>
      <c r="D412" s="556"/>
      <c r="E412" s="557"/>
      <c r="F412" s="548"/>
      <c r="H412" s="548"/>
    </row>
    <row r="413" spans="1:8">
      <c r="A413" s="554"/>
      <c r="D413" s="556"/>
      <c r="E413" s="557"/>
    </row>
    <row r="414" spans="1:8" hidden="1">
      <c r="A414" s="554"/>
      <c r="D414" s="556"/>
      <c r="E414" s="543"/>
    </row>
    <row r="415" spans="1:8" hidden="1">
      <c r="A415" s="577"/>
      <c r="B415" s="558"/>
      <c r="C415" s="558"/>
      <c r="D415" s="556"/>
      <c r="E415" s="557"/>
      <c r="F415" s="548"/>
      <c r="H415" s="548"/>
    </row>
    <row r="416" spans="1:8">
      <c r="A416" s="554"/>
      <c r="B416" s="558"/>
      <c r="C416" s="558"/>
      <c r="D416" s="556"/>
      <c r="E416" s="557"/>
      <c r="F416" s="548"/>
      <c r="H416" s="548"/>
    </row>
    <row r="417" spans="1:8">
      <c r="A417" s="554"/>
      <c r="B417" s="558"/>
      <c r="C417" s="558"/>
      <c r="D417" s="556"/>
      <c r="E417" s="557"/>
      <c r="F417" s="548"/>
      <c r="H417" s="548"/>
    </row>
    <row r="418" spans="1:8">
      <c r="A418" s="577"/>
      <c r="B418" s="558"/>
      <c r="C418" s="558"/>
      <c r="D418" s="556"/>
      <c r="E418" s="557"/>
      <c r="F418" s="548"/>
      <c r="H418" s="548"/>
    </row>
    <row r="419" spans="1:8">
      <c r="A419" s="554"/>
      <c r="B419" s="558"/>
      <c r="C419" s="558"/>
      <c r="D419" s="556"/>
      <c r="E419" s="557"/>
      <c r="F419" s="548"/>
      <c r="H419" s="548"/>
    </row>
    <row r="420" spans="1:8">
      <c r="A420" s="554"/>
      <c r="B420" s="579"/>
      <c r="C420" s="558"/>
      <c r="D420" s="556"/>
      <c r="E420" s="580"/>
      <c r="G420" s="573"/>
      <c r="H420" s="573"/>
    </row>
    <row r="421" spans="1:8">
      <c r="A421" s="577"/>
      <c r="B421" s="575"/>
      <c r="C421" s="558"/>
      <c r="D421" s="556"/>
      <c r="E421" s="580"/>
      <c r="F421" s="581"/>
      <c r="G421" s="544"/>
      <c r="H421" s="544"/>
    </row>
    <row r="422" spans="1:8">
      <c r="A422" s="554"/>
      <c r="B422" s="568"/>
      <c r="C422" s="569"/>
      <c r="D422" s="572"/>
      <c r="E422" s="573"/>
      <c r="F422" s="574"/>
      <c r="G422" s="576"/>
      <c r="H422" s="544"/>
    </row>
    <row r="424" spans="1:8">
      <c r="B424" s="541"/>
    </row>
    <row r="425" spans="1:8">
      <c r="A425" s="577"/>
      <c r="B425" s="558"/>
      <c r="C425" s="558"/>
      <c r="D425" s="556"/>
      <c r="E425" s="557"/>
      <c r="F425" s="548"/>
      <c r="H425" s="548"/>
    </row>
    <row r="426" spans="1:8">
      <c r="A426" s="554"/>
      <c r="B426" s="575"/>
      <c r="C426" s="558"/>
      <c r="D426" s="556"/>
      <c r="E426" s="557"/>
      <c r="F426" s="580"/>
      <c r="H426" s="548"/>
    </row>
    <row r="427" spans="1:8">
      <c r="A427" s="577"/>
      <c r="B427" s="558"/>
      <c r="C427" s="558"/>
      <c r="D427" s="556"/>
      <c r="E427" s="557"/>
      <c r="F427" s="580"/>
      <c r="H427" s="548"/>
    </row>
    <row r="428" spans="1:8">
      <c r="A428" s="577"/>
      <c r="B428" s="558"/>
      <c r="C428" s="558"/>
      <c r="D428" s="556"/>
      <c r="E428" s="557"/>
      <c r="F428" s="580"/>
      <c r="H428" s="548"/>
    </row>
    <row r="429" spans="1:8">
      <c r="A429" s="554"/>
      <c r="B429" s="575"/>
      <c r="C429" s="558"/>
      <c r="D429" s="556"/>
      <c r="E429" s="557"/>
      <c r="F429" s="580"/>
      <c r="H429" s="548"/>
    </row>
    <row r="430" spans="1:8">
      <c r="A430" s="577"/>
      <c r="B430" s="575"/>
      <c r="C430" s="558"/>
      <c r="D430" s="556"/>
      <c r="E430" s="557"/>
      <c r="F430" s="580"/>
      <c r="H430" s="548"/>
    </row>
    <row r="431" spans="1:8">
      <c r="A431" s="577"/>
      <c r="B431" s="558"/>
      <c r="C431" s="558"/>
      <c r="D431" s="556"/>
      <c r="E431" s="578"/>
      <c r="F431" s="548"/>
      <c r="H431" s="548"/>
    </row>
    <row r="432" spans="1:8">
      <c r="A432" s="554"/>
      <c r="B432" s="558"/>
      <c r="C432" s="558"/>
      <c r="D432" s="556"/>
      <c r="E432" s="578"/>
      <c r="F432" s="548"/>
      <c r="H432" s="548"/>
    </row>
    <row r="433" spans="1:8">
      <c r="A433" s="577"/>
      <c r="B433" s="558"/>
      <c r="C433" s="558"/>
      <c r="D433" s="556"/>
      <c r="E433" s="578"/>
      <c r="F433" s="548"/>
      <c r="H433" s="548"/>
    </row>
    <row r="434" spans="1:8">
      <c r="A434" s="577"/>
      <c r="B434" s="558"/>
      <c r="C434" s="558"/>
      <c r="D434" s="556"/>
      <c r="E434" s="578"/>
      <c r="F434" s="548"/>
      <c r="H434" s="548"/>
    </row>
    <row r="435" spans="1:8">
      <c r="A435" s="554"/>
      <c r="C435" s="558"/>
      <c r="D435" s="556"/>
      <c r="E435" s="557"/>
      <c r="F435" s="548"/>
      <c r="H435" s="548"/>
    </row>
    <row r="436" spans="1:8">
      <c r="A436" s="577"/>
      <c r="C436" s="558"/>
      <c r="D436" s="556"/>
      <c r="E436" s="557"/>
      <c r="F436" s="548"/>
      <c r="H436" s="548"/>
    </row>
    <row r="437" spans="1:8">
      <c r="A437" s="577"/>
      <c r="C437" s="558"/>
      <c r="D437" s="556"/>
      <c r="E437" s="557"/>
      <c r="F437" s="548"/>
      <c r="H437" s="548"/>
    </row>
    <row r="438" spans="1:8">
      <c r="A438" s="554"/>
      <c r="C438" s="558"/>
      <c r="D438" s="556"/>
      <c r="E438" s="557"/>
      <c r="F438" s="548"/>
      <c r="H438" s="548"/>
    </row>
    <row r="439" spans="1:8">
      <c r="A439" s="577"/>
      <c r="C439" s="558"/>
      <c r="D439" s="556"/>
      <c r="E439" s="557"/>
      <c r="F439" s="548"/>
      <c r="H439" s="548"/>
    </row>
    <row r="440" spans="1:8">
      <c r="A440" s="577"/>
      <c r="C440" s="558"/>
      <c r="D440" s="556"/>
      <c r="E440" s="557"/>
      <c r="F440" s="548"/>
      <c r="H440" s="548"/>
    </row>
    <row r="441" spans="1:8">
      <c r="A441" s="554"/>
      <c r="C441" s="558"/>
      <c r="D441" s="556"/>
      <c r="E441" s="557"/>
      <c r="F441" s="548"/>
      <c r="H441" s="548"/>
    </row>
    <row r="442" spans="1:8">
      <c r="A442" s="577"/>
      <c r="C442" s="558"/>
      <c r="D442" s="556"/>
      <c r="E442" s="557"/>
      <c r="F442" s="548"/>
      <c r="H442" s="548"/>
    </row>
    <row r="443" spans="1:8">
      <c r="A443" s="577"/>
      <c r="C443" s="558"/>
      <c r="D443" s="556"/>
      <c r="E443" s="557"/>
      <c r="F443" s="548"/>
      <c r="H443" s="548"/>
    </row>
    <row r="444" spans="1:8">
      <c r="A444" s="554"/>
      <c r="D444" s="556"/>
      <c r="E444" s="557"/>
    </row>
    <row r="445" spans="1:8">
      <c r="A445" s="577"/>
      <c r="D445" s="556"/>
      <c r="E445" s="543"/>
    </row>
    <row r="446" spans="1:8">
      <c r="A446" s="577"/>
      <c r="B446" s="558"/>
      <c r="C446" s="558"/>
      <c r="D446" s="556"/>
      <c r="E446" s="557"/>
      <c r="F446" s="548"/>
      <c r="H446" s="548"/>
    </row>
    <row r="447" spans="1:8">
      <c r="A447" s="554"/>
      <c r="B447" s="558"/>
      <c r="C447" s="558"/>
      <c r="D447" s="556"/>
      <c r="E447" s="557"/>
      <c r="F447" s="548"/>
      <c r="H447" s="548"/>
    </row>
    <row r="448" spans="1:8">
      <c r="A448" s="577"/>
      <c r="B448" s="558"/>
      <c r="C448" s="558"/>
      <c r="D448" s="556"/>
      <c r="E448" s="557"/>
      <c r="F448" s="548"/>
      <c r="H448" s="548"/>
    </row>
    <row r="449" spans="1:8">
      <c r="A449" s="577"/>
      <c r="B449" s="558"/>
      <c r="C449" s="558"/>
      <c r="D449" s="556"/>
      <c r="E449" s="557"/>
      <c r="F449" s="548"/>
      <c r="H449" s="548"/>
    </row>
    <row r="450" spans="1:8">
      <c r="A450" s="554"/>
      <c r="B450" s="558"/>
      <c r="C450" s="558"/>
      <c r="D450" s="556"/>
      <c r="E450" s="557"/>
      <c r="F450" s="548"/>
      <c r="H450" s="548"/>
    </row>
    <row r="451" spans="1:8">
      <c r="A451" s="577"/>
      <c r="B451" s="579"/>
      <c r="C451" s="558"/>
      <c r="D451" s="556"/>
      <c r="E451" s="580"/>
      <c r="G451" s="573"/>
      <c r="H451" s="573"/>
    </row>
    <row r="452" spans="1:8">
      <c r="A452" s="577"/>
      <c r="B452" s="575"/>
      <c r="C452" s="558"/>
      <c r="D452" s="556"/>
      <c r="E452" s="580"/>
      <c r="F452" s="581"/>
      <c r="G452" s="544"/>
      <c r="H452" s="544"/>
    </row>
    <row r="453" spans="1:8">
      <c r="A453" s="554"/>
      <c r="B453" s="568"/>
      <c r="C453" s="569"/>
      <c r="D453" s="572"/>
      <c r="E453" s="573"/>
      <c r="F453" s="574"/>
      <c r="G453" s="576"/>
      <c r="H453" s="544"/>
    </row>
    <row r="455" spans="1:8">
      <c r="A455" s="554"/>
      <c r="B455" s="541"/>
      <c r="E455" s="544"/>
      <c r="F455" s="544"/>
      <c r="G455" s="544"/>
      <c r="H455" s="544"/>
    </row>
    <row r="456" spans="1:8">
      <c r="A456" s="577"/>
      <c r="B456" s="575"/>
      <c r="C456" s="558"/>
      <c r="D456" s="556"/>
      <c r="E456" s="578"/>
      <c r="F456" s="548"/>
      <c r="H456" s="548"/>
    </row>
    <row r="457" spans="1:8">
      <c r="A457" s="554"/>
      <c r="B457" s="558"/>
      <c r="C457" s="558"/>
      <c r="D457" s="556"/>
      <c r="E457" s="578"/>
      <c r="F457" s="548"/>
      <c r="H457" s="548"/>
    </row>
    <row r="458" spans="1:8">
      <c r="A458" s="577"/>
      <c r="B458" s="558"/>
      <c r="C458" s="558"/>
      <c r="D458" s="556"/>
      <c r="E458" s="578"/>
      <c r="F458" s="548"/>
      <c r="H458" s="548"/>
    </row>
    <row r="459" spans="1:8">
      <c r="A459" s="554"/>
      <c r="C459" s="558"/>
      <c r="D459" s="556"/>
      <c r="E459" s="557"/>
      <c r="F459" s="548"/>
      <c r="H459" s="548"/>
    </row>
    <row r="460" spans="1:8">
      <c r="A460" s="577"/>
      <c r="C460" s="558"/>
      <c r="D460" s="556"/>
      <c r="E460" s="557"/>
      <c r="F460" s="548"/>
      <c r="H460" s="548"/>
    </row>
    <row r="461" spans="1:8">
      <c r="A461" s="554"/>
      <c r="D461" s="556"/>
      <c r="E461" s="557"/>
    </row>
    <row r="462" spans="1:8">
      <c r="A462" s="577"/>
      <c r="D462" s="556"/>
      <c r="E462" s="543"/>
    </row>
    <row r="463" spans="1:8">
      <c r="A463" s="554"/>
      <c r="B463" s="558"/>
      <c r="C463" s="558"/>
      <c r="D463" s="556"/>
      <c r="E463" s="557"/>
      <c r="F463" s="548"/>
      <c r="H463" s="548"/>
    </row>
    <row r="464" spans="1:8">
      <c r="A464" s="577"/>
      <c r="B464" s="558"/>
      <c r="C464" s="558"/>
      <c r="D464" s="556"/>
      <c r="E464" s="557"/>
      <c r="F464" s="548"/>
      <c r="H464" s="548"/>
    </row>
    <row r="465" spans="1:8">
      <c r="A465" s="554"/>
      <c r="B465" s="558"/>
      <c r="C465" s="558"/>
      <c r="D465" s="556"/>
      <c r="E465" s="557"/>
      <c r="F465" s="548"/>
      <c r="H465" s="548"/>
    </row>
    <row r="466" spans="1:8">
      <c r="A466" s="577"/>
      <c r="B466" s="558"/>
      <c r="C466" s="558"/>
      <c r="D466" s="556"/>
      <c r="E466" s="557"/>
      <c r="F466" s="548"/>
      <c r="H466" s="548"/>
    </row>
    <row r="467" spans="1:8">
      <c r="A467" s="554"/>
      <c r="B467" s="558"/>
      <c r="C467" s="558"/>
      <c r="D467" s="556"/>
      <c r="E467" s="557"/>
      <c r="F467" s="548"/>
      <c r="H467" s="548"/>
    </row>
    <row r="468" spans="1:8">
      <c r="A468" s="511"/>
      <c r="B468" s="579"/>
      <c r="C468" s="558"/>
      <c r="D468" s="556"/>
      <c r="E468" s="580"/>
      <c r="G468" s="573"/>
      <c r="H468" s="573"/>
    </row>
    <row r="469" spans="1:8">
      <c r="A469" s="511"/>
      <c r="B469" s="575"/>
      <c r="C469" s="558"/>
      <c r="D469" s="556"/>
      <c r="E469" s="580"/>
      <c r="F469" s="581"/>
      <c r="G469" s="544"/>
      <c r="H469" s="544"/>
    </row>
    <row r="470" spans="1:8">
      <c r="A470" s="511"/>
      <c r="B470" s="568"/>
      <c r="C470" s="569"/>
      <c r="D470" s="572"/>
      <c r="E470" s="573"/>
      <c r="F470" s="574"/>
      <c r="G470" s="576"/>
      <c r="H470" s="544"/>
    </row>
    <row r="471" spans="1:8">
      <c r="E471" s="583"/>
      <c r="F471" s="544"/>
      <c r="G471" s="544"/>
      <c r="H471" s="544"/>
    </row>
    <row r="632" spans="1:8">
      <c r="A632" s="511"/>
      <c r="E632" s="583"/>
      <c r="F632" s="544"/>
      <c r="G632" s="544"/>
      <c r="H632" s="544"/>
    </row>
    <row r="633" spans="1:8">
      <c r="E633" s="583"/>
      <c r="F633" s="544"/>
      <c r="G633" s="544"/>
      <c r="H633" s="544"/>
    </row>
    <row r="634" spans="1:8">
      <c r="E634" s="583"/>
      <c r="F634" s="544"/>
      <c r="G634" s="544"/>
      <c r="H634" s="544"/>
    </row>
    <row r="635" spans="1:8">
      <c r="E635" s="583"/>
      <c r="F635" s="544"/>
      <c r="G635" s="544"/>
      <c r="H635" s="544"/>
    </row>
    <row r="636" spans="1:8">
      <c r="E636" s="583"/>
      <c r="F636" s="544"/>
      <c r="G636" s="544"/>
      <c r="H636" s="544"/>
    </row>
    <row r="637" spans="1:8">
      <c r="E637" s="583"/>
      <c r="F637" s="544"/>
      <c r="G637" s="544"/>
      <c r="H637" s="544"/>
    </row>
    <row r="638" spans="1:8">
      <c r="E638" s="583"/>
      <c r="F638" s="544"/>
      <c r="G638" s="544"/>
      <c r="H638" s="544"/>
    </row>
    <row r="639" spans="1:8">
      <c r="E639" s="583"/>
      <c r="F639" s="544"/>
      <c r="G639" s="544"/>
      <c r="H639" s="544"/>
    </row>
    <row r="640" spans="1:8">
      <c r="E640" s="583"/>
      <c r="F640" s="544"/>
      <c r="G640" s="544"/>
      <c r="H640" s="544"/>
    </row>
    <row r="641" spans="5:8">
      <c r="E641" s="583"/>
      <c r="F641" s="544"/>
      <c r="G641" s="544"/>
      <c r="H641" s="544"/>
    </row>
    <row r="642" spans="5:8">
      <c r="E642" s="583"/>
      <c r="F642" s="544"/>
      <c r="G642" s="544"/>
      <c r="H642" s="544"/>
    </row>
    <row r="643" spans="5:8">
      <c r="E643" s="583"/>
      <c r="F643" s="544"/>
      <c r="G643" s="544"/>
      <c r="H643" s="544"/>
    </row>
    <row r="644" spans="5:8">
      <c r="E644" s="583"/>
      <c r="F644" s="544"/>
      <c r="G644" s="544"/>
      <c r="H644" s="544"/>
    </row>
    <row r="645" spans="5:8">
      <c r="E645" s="583"/>
      <c r="F645" s="544"/>
      <c r="G645" s="544"/>
      <c r="H645" s="544"/>
    </row>
    <row r="646" spans="5:8">
      <c r="E646" s="583"/>
      <c r="F646" s="544"/>
      <c r="G646" s="544"/>
      <c r="H646" s="544"/>
    </row>
    <row r="647" spans="5:8">
      <c r="E647" s="583"/>
      <c r="F647" s="544"/>
      <c r="G647" s="544"/>
      <c r="H647" s="544"/>
    </row>
    <row r="648" spans="5:8">
      <c r="E648" s="583"/>
      <c r="F648" s="544"/>
      <c r="G648" s="544"/>
      <c r="H648" s="544"/>
    </row>
    <row r="649" spans="5:8">
      <c r="E649" s="583"/>
      <c r="F649" s="544"/>
      <c r="G649" s="544"/>
      <c r="H649" s="544"/>
    </row>
    <row r="650" spans="5:8">
      <c r="E650" s="583"/>
      <c r="F650" s="544"/>
      <c r="G650" s="544"/>
      <c r="H650" s="544"/>
    </row>
    <row r="651" spans="5:8">
      <c r="E651" s="583"/>
      <c r="F651" s="544"/>
      <c r="G651" s="544"/>
      <c r="H651" s="544"/>
    </row>
    <row r="652" spans="5:8">
      <c r="E652" s="583"/>
      <c r="F652" s="544"/>
      <c r="G652" s="544"/>
      <c r="H652" s="544"/>
    </row>
    <row r="653" spans="5:8">
      <c r="E653" s="583"/>
      <c r="F653" s="544"/>
      <c r="G653" s="544"/>
      <c r="H653" s="544"/>
    </row>
    <row r="654" spans="5:8">
      <c r="E654" s="583"/>
      <c r="F654" s="544"/>
      <c r="G654" s="544"/>
      <c r="H654" s="544"/>
    </row>
    <row r="655" spans="5:8">
      <c r="E655" s="583"/>
      <c r="F655" s="544"/>
      <c r="G655" s="544"/>
      <c r="H655" s="544"/>
    </row>
    <row r="656" spans="5:8">
      <c r="E656" s="583"/>
      <c r="F656" s="544"/>
      <c r="G656" s="544"/>
      <c r="H656" s="544"/>
    </row>
    <row r="657" spans="5:8">
      <c r="E657" s="583"/>
      <c r="F657" s="544"/>
      <c r="G657" s="544"/>
      <c r="H657" s="544"/>
    </row>
    <row r="658" spans="5:8">
      <c r="E658" s="583"/>
      <c r="F658" s="544"/>
      <c r="G658" s="544"/>
      <c r="H658" s="544"/>
    </row>
    <row r="659" spans="5:8">
      <c r="E659" s="583"/>
      <c r="F659" s="544"/>
      <c r="G659" s="544"/>
      <c r="H659" s="544"/>
    </row>
    <row r="660" spans="5:8">
      <c r="E660" s="583"/>
      <c r="F660" s="544"/>
      <c r="G660" s="544"/>
      <c r="H660" s="544"/>
    </row>
    <row r="661" spans="5:8">
      <c r="E661" s="583"/>
      <c r="F661" s="544"/>
      <c r="G661" s="544"/>
      <c r="H661" s="544"/>
    </row>
    <row r="662" spans="5:8">
      <c r="E662" s="583"/>
      <c r="F662" s="544"/>
      <c r="G662" s="544"/>
      <c r="H662" s="544"/>
    </row>
    <row r="663" spans="5:8">
      <c r="E663" s="583"/>
      <c r="F663" s="544"/>
      <c r="G663" s="544"/>
      <c r="H663" s="544"/>
    </row>
    <row r="664" spans="5:8">
      <c r="E664" s="583"/>
      <c r="F664" s="544"/>
      <c r="G664" s="544"/>
      <c r="H664" s="544"/>
    </row>
    <row r="665" spans="5:8">
      <c r="E665" s="583"/>
      <c r="F665" s="544"/>
      <c r="G665" s="544"/>
      <c r="H665" s="544"/>
    </row>
    <row r="666" spans="5:8">
      <c r="E666" s="583"/>
      <c r="F666" s="544"/>
      <c r="G666" s="544"/>
      <c r="H666" s="544"/>
    </row>
    <row r="667" spans="5:8">
      <c r="E667" s="583"/>
      <c r="F667" s="544"/>
      <c r="G667" s="544"/>
      <c r="H667" s="544"/>
    </row>
    <row r="668" spans="5:8">
      <c r="E668" s="583"/>
      <c r="F668" s="544"/>
      <c r="G668" s="544"/>
      <c r="H668" s="544"/>
    </row>
    <row r="669" spans="5:8">
      <c r="E669" s="583"/>
      <c r="F669" s="544"/>
      <c r="G669" s="544"/>
      <c r="H669" s="544"/>
    </row>
    <row r="670" spans="5:8">
      <c r="E670" s="583"/>
      <c r="F670" s="544"/>
      <c r="G670" s="544"/>
      <c r="H670" s="544"/>
    </row>
    <row r="671" spans="5:8">
      <c r="E671" s="583"/>
      <c r="F671" s="544"/>
      <c r="G671" s="544"/>
      <c r="H671" s="544"/>
    </row>
    <row r="672" spans="5:8">
      <c r="E672" s="583"/>
      <c r="F672" s="544"/>
      <c r="G672" s="544"/>
      <c r="H672" s="544"/>
    </row>
    <row r="673" spans="5:8">
      <c r="E673" s="583"/>
      <c r="F673" s="544"/>
      <c r="G673" s="544"/>
      <c r="H673" s="544"/>
    </row>
    <row r="674" spans="5:8">
      <c r="E674" s="583"/>
      <c r="F674" s="544"/>
      <c r="G674" s="544"/>
      <c r="H674" s="544"/>
    </row>
    <row r="675" spans="5:8">
      <c r="E675" s="583"/>
      <c r="F675" s="544"/>
      <c r="G675" s="544"/>
      <c r="H675" s="544"/>
    </row>
    <row r="676" spans="5:8">
      <c r="E676" s="583"/>
      <c r="F676" s="544"/>
      <c r="G676" s="544"/>
      <c r="H676" s="544"/>
    </row>
    <row r="677" spans="5:8">
      <c r="E677" s="583"/>
      <c r="F677" s="544"/>
      <c r="G677" s="544"/>
      <c r="H677" s="544"/>
    </row>
    <row r="678" spans="5:8">
      <c r="E678" s="583"/>
      <c r="F678" s="544"/>
      <c r="G678" s="544"/>
      <c r="H678" s="544"/>
    </row>
    <row r="679" spans="5:8">
      <c r="E679" s="583"/>
      <c r="F679" s="544"/>
      <c r="G679" s="544"/>
      <c r="H679" s="544"/>
    </row>
    <row r="680" spans="5:8">
      <c r="E680" s="583"/>
      <c r="F680" s="544"/>
      <c r="G680" s="544"/>
      <c r="H680" s="544"/>
    </row>
    <row r="681" spans="5:8">
      <c r="E681" s="583"/>
      <c r="F681" s="544"/>
      <c r="G681" s="544"/>
      <c r="H681" s="544"/>
    </row>
    <row r="682" spans="5:8">
      <c r="E682" s="583"/>
      <c r="F682" s="544"/>
      <c r="G682" s="544"/>
      <c r="H682" s="544"/>
    </row>
    <row r="683" spans="5:8">
      <c r="E683" s="583"/>
      <c r="F683" s="544"/>
      <c r="G683" s="544"/>
      <c r="H683" s="544"/>
    </row>
    <row r="684" spans="5:8">
      <c r="E684" s="583"/>
      <c r="F684" s="544"/>
      <c r="G684" s="544"/>
      <c r="H684" s="544"/>
    </row>
    <row r="685" spans="5:8">
      <c r="E685" s="583"/>
      <c r="F685" s="544"/>
      <c r="G685" s="544"/>
      <c r="H685" s="544"/>
    </row>
    <row r="686" spans="5:8">
      <c r="E686" s="583"/>
      <c r="F686" s="544"/>
      <c r="G686" s="544"/>
      <c r="H686" s="544"/>
    </row>
    <row r="687" spans="5:8">
      <c r="E687" s="583"/>
      <c r="F687" s="544"/>
      <c r="G687" s="544"/>
      <c r="H687" s="544"/>
    </row>
    <row r="688" spans="5:8">
      <c r="E688" s="583"/>
      <c r="F688" s="544"/>
      <c r="G688" s="544"/>
      <c r="H688" s="544"/>
    </row>
    <row r="689" spans="5:8">
      <c r="E689" s="583"/>
      <c r="F689" s="544"/>
      <c r="G689" s="544"/>
      <c r="H689" s="544"/>
    </row>
    <row r="690" spans="5:8">
      <c r="E690" s="583"/>
      <c r="F690" s="544"/>
      <c r="G690" s="544"/>
      <c r="H690" s="544"/>
    </row>
    <row r="691" spans="5:8">
      <c r="E691" s="583"/>
      <c r="F691" s="544"/>
      <c r="G691" s="544"/>
      <c r="H691" s="544"/>
    </row>
    <row r="692" spans="5:8">
      <c r="E692" s="583"/>
      <c r="F692" s="544"/>
      <c r="G692" s="544"/>
      <c r="H692" s="544"/>
    </row>
    <row r="693" spans="5:8">
      <c r="E693" s="583"/>
      <c r="F693" s="544"/>
      <c r="G693" s="544"/>
      <c r="H693" s="544"/>
    </row>
    <row r="694" spans="5:8">
      <c r="E694" s="583"/>
      <c r="F694" s="544"/>
      <c r="G694" s="544"/>
      <c r="H694" s="544"/>
    </row>
    <row r="695" spans="5:8">
      <c r="E695" s="583"/>
      <c r="F695" s="544"/>
      <c r="G695" s="544"/>
      <c r="H695" s="544"/>
    </row>
    <row r="696" spans="5:8">
      <c r="E696" s="583"/>
      <c r="F696" s="544"/>
      <c r="G696" s="544"/>
      <c r="H696" s="544"/>
    </row>
    <row r="697" spans="5:8">
      <c r="E697" s="583"/>
      <c r="F697" s="544"/>
      <c r="G697" s="544"/>
      <c r="H697" s="544"/>
    </row>
    <row r="698" spans="5:8">
      <c r="E698" s="583"/>
      <c r="F698" s="544"/>
      <c r="G698" s="544"/>
      <c r="H698" s="544"/>
    </row>
    <row r="699" spans="5:8">
      <c r="E699" s="583"/>
      <c r="F699" s="544"/>
      <c r="G699" s="544"/>
      <c r="H699" s="544"/>
    </row>
    <row r="700" spans="5:8">
      <c r="E700" s="583"/>
      <c r="F700" s="544"/>
      <c r="G700" s="544"/>
      <c r="H700" s="544"/>
    </row>
    <row r="701" spans="5:8">
      <c r="E701" s="583"/>
      <c r="F701" s="544"/>
      <c r="G701" s="544"/>
      <c r="H701" s="544"/>
    </row>
    <row r="702" spans="5:8">
      <c r="E702" s="583"/>
      <c r="F702" s="544"/>
      <c r="G702" s="544"/>
      <c r="H702" s="544"/>
    </row>
    <row r="703" spans="5:8">
      <c r="E703" s="583"/>
      <c r="F703" s="544"/>
      <c r="G703" s="544"/>
      <c r="H703" s="544"/>
    </row>
    <row r="704" spans="5:8">
      <c r="E704" s="583"/>
      <c r="F704" s="544"/>
      <c r="G704" s="544"/>
      <c r="H704" s="544"/>
    </row>
    <row r="705" spans="5:8">
      <c r="E705" s="583"/>
      <c r="F705" s="544"/>
      <c r="G705" s="544"/>
      <c r="H705" s="544"/>
    </row>
    <row r="706" spans="5:8">
      <c r="E706" s="583"/>
      <c r="F706" s="544"/>
      <c r="G706" s="544"/>
      <c r="H706" s="544"/>
    </row>
    <row r="707" spans="5:8">
      <c r="E707" s="583"/>
      <c r="F707" s="544"/>
      <c r="G707" s="544"/>
      <c r="H707" s="544"/>
    </row>
    <row r="708" spans="5:8">
      <c r="E708" s="583"/>
      <c r="F708" s="544"/>
      <c r="G708" s="544"/>
      <c r="H708" s="544"/>
    </row>
    <row r="709" spans="5:8">
      <c r="E709" s="583"/>
      <c r="F709" s="544"/>
      <c r="G709" s="544"/>
      <c r="H709" s="544"/>
    </row>
    <row r="710" spans="5:8">
      <c r="E710" s="583"/>
      <c r="F710" s="544"/>
      <c r="G710" s="544"/>
      <c r="H710" s="544"/>
    </row>
    <row r="711" spans="5:8">
      <c r="E711" s="583"/>
      <c r="F711" s="544"/>
      <c r="G711" s="544"/>
      <c r="H711" s="544"/>
    </row>
    <row r="712" spans="5:8">
      <c r="E712" s="583"/>
      <c r="F712" s="544"/>
      <c r="G712" s="544"/>
      <c r="H712" s="544"/>
    </row>
    <row r="713" spans="5:8">
      <c r="E713" s="583"/>
      <c r="F713" s="544"/>
      <c r="G713" s="544"/>
      <c r="H713" s="544"/>
    </row>
    <row r="714" spans="5:8">
      <c r="E714" s="583"/>
      <c r="F714" s="544"/>
      <c r="G714" s="544"/>
      <c r="H714" s="544"/>
    </row>
    <row r="715" spans="5:8">
      <c r="E715" s="583"/>
      <c r="F715" s="544"/>
      <c r="G715" s="544"/>
      <c r="H715" s="544"/>
    </row>
    <row r="716" spans="5:8">
      <c r="E716" s="583"/>
      <c r="F716" s="544"/>
      <c r="G716" s="544"/>
      <c r="H716" s="544"/>
    </row>
    <row r="717" spans="5:8">
      <c r="E717" s="583"/>
      <c r="F717" s="544"/>
      <c r="G717" s="544"/>
      <c r="H717" s="544"/>
    </row>
    <row r="718" spans="5:8">
      <c r="E718" s="583"/>
      <c r="F718" s="544"/>
      <c r="G718" s="544"/>
      <c r="H718" s="544"/>
    </row>
    <row r="719" spans="5:8">
      <c r="E719" s="583"/>
      <c r="F719" s="544"/>
      <c r="G719" s="544"/>
      <c r="H719" s="544"/>
    </row>
    <row r="720" spans="5:8">
      <c r="E720" s="583"/>
      <c r="F720" s="544"/>
      <c r="G720" s="544"/>
      <c r="H720" s="544"/>
    </row>
    <row r="721" spans="5:8">
      <c r="E721" s="583"/>
      <c r="F721" s="544"/>
      <c r="G721" s="544"/>
      <c r="H721" s="544"/>
    </row>
    <row r="722" spans="5:8">
      <c r="E722" s="583"/>
      <c r="F722" s="544"/>
      <c r="G722" s="544"/>
      <c r="H722" s="544"/>
    </row>
    <row r="723" spans="5:8">
      <c r="E723" s="583"/>
      <c r="F723" s="544"/>
      <c r="G723" s="544"/>
      <c r="H723" s="544"/>
    </row>
    <row r="724" spans="5:8">
      <c r="E724" s="583"/>
      <c r="F724" s="544"/>
      <c r="G724" s="544"/>
      <c r="H724" s="544"/>
    </row>
    <row r="725" spans="5:8">
      <c r="E725" s="583"/>
      <c r="F725" s="544"/>
      <c r="G725" s="544"/>
      <c r="H725" s="544"/>
    </row>
    <row r="726" spans="5:8">
      <c r="E726" s="583"/>
      <c r="F726" s="544"/>
      <c r="G726" s="544"/>
      <c r="H726" s="544"/>
    </row>
    <row r="727" spans="5:8">
      <c r="E727" s="583"/>
      <c r="F727" s="544"/>
      <c r="G727" s="544"/>
      <c r="H727" s="544"/>
    </row>
    <row r="728" spans="5:8">
      <c r="E728" s="583"/>
      <c r="F728" s="544"/>
      <c r="G728" s="544"/>
      <c r="H728" s="544"/>
    </row>
    <row r="729" spans="5:8">
      <c r="E729" s="583"/>
      <c r="F729" s="544"/>
      <c r="G729" s="544"/>
      <c r="H729" s="544"/>
    </row>
    <row r="730" spans="5:8">
      <c r="E730" s="583"/>
      <c r="F730" s="544"/>
      <c r="G730" s="544"/>
      <c r="H730" s="544"/>
    </row>
    <row r="731" spans="5:8">
      <c r="E731" s="583"/>
      <c r="F731" s="544"/>
      <c r="G731" s="544"/>
      <c r="H731" s="544"/>
    </row>
    <row r="732" spans="5:8">
      <c r="E732" s="583"/>
      <c r="F732" s="544"/>
      <c r="G732" s="544"/>
      <c r="H732" s="544"/>
    </row>
    <row r="733" spans="5:8">
      <c r="E733" s="583"/>
      <c r="F733" s="544"/>
      <c r="G733" s="544"/>
      <c r="H733" s="544"/>
    </row>
    <row r="734" spans="5:8">
      <c r="E734" s="583"/>
      <c r="F734" s="544"/>
      <c r="G734" s="544"/>
      <c r="H734" s="544"/>
    </row>
    <row r="735" spans="5:8">
      <c r="E735" s="583"/>
      <c r="F735" s="544"/>
      <c r="G735" s="544"/>
      <c r="H735" s="544"/>
    </row>
    <row r="736" spans="5:8">
      <c r="E736" s="583"/>
      <c r="F736" s="544"/>
      <c r="G736" s="544"/>
      <c r="H736" s="544"/>
    </row>
    <row r="737" spans="5:8">
      <c r="E737" s="583"/>
      <c r="F737" s="544"/>
      <c r="G737" s="544"/>
      <c r="H737" s="544"/>
    </row>
    <row r="738" spans="5:8">
      <c r="E738" s="583"/>
      <c r="F738" s="544"/>
      <c r="G738" s="544"/>
      <c r="H738" s="544"/>
    </row>
    <row r="739" spans="5:8">
      <c r="E739" s="583"/>
      <c r="F739" s="544"/>
      <c r="G739" s="544"/>
      <c r="H739" s="544"/>
    </row>
    <row r="740" spans="5:8">
      <c r="E740" s="583"/>
      <c r="F740" s="544"/>
      <c r="G740" s="544"/>
      <c r="H740" s="544"/>
    </row>
    <row r="741" spans="5:8">
      <c r="E741" s="583"/>
      <c r="F741" s="544"/>
      <c r="G741" s="544"/>
      <c r="H741" s="544"/>
    </row>
    <row r="742" spans="5:8">
      <c r="E742" s="583"/>
      <c r="F742" s="544"/>
      <c r="G742" s="544"/>
      <c r="H742" s="544"/>
    </row>
    <row r="743" spans="5:8">
      <c r="E743" s="583"/>
      <c r="F743" s="544"/>
      <c r="G743" s="544"/>
      <c r="H743" s="544"/>
    </row>
    <row r="744" spans="5:8">
      <c r="E744" s="583"/>
      <c r="F744" s="544"/>
      <c r="G744" s="544"/>
      <c r="H744" s="544"/>
    </row>
    <row r="745" spans="5:8">
      <c r="E745" s="583"/>
      <c r="F745" s="544"/>
      <c r="G745" s="544"/>
      <c r="H745" s="544"/>
    </row>
    <row r="746" spans="5:8">
      <c r="E746" s="583"/>
      <c r="F746" s="544"/>
      <c r="G746" s="544"/>
      <c r="H746" s="544"/>
    </row>
    <row r="747" spans="5:8">
      <c r="E747" s="583"/>
      <c r="F747" s="544"/>
      <c r="G747" s="544"/>
      <c r="H747" s="544"/>
    </row>
    <row r="748" spans="5:8">
      <c r="E748" s="583"/>
      <c r="F748" s="544"/>
      <c r="G748" s="544"/>
      <c r="H748" s="544"/>
    </row>
    <row r="749" spans="5:8">
      <c r="E749" s="583"/>
      <c r="F749" s="544"/>
      <c r="G749" s="544"/>
      <c r="H749" s="544"/>
    </row>
    <row r="750" spans="5:8">
      <c r="E750" s="583"/>
      <c r="F750" s="544"/>
      <c r="G750" s="544"/>
      <c r="H750" s="544"/>
    </row>
    <row r="751" spans="5:8">
      <c r="E751" s="583"/>
      <c r="F751" s="544"/>
      <c r="G751" s="544"/>
      <c r="H751" s="544"/>
    </row>
    <row r="752" spans="5:8">
      <c r="E752" s="583"/>
      <c r="F752" s="544"/>
      <c r="G752" s="544"/>
      <c r="H752" s="544"/>
    </row>
    <row r="753" spans="5:8">
      <c r="E753" s="583"/>
      <c r="F753" s="544"/>
      <c r="G753" s="544"/>
      <c r="H753" s="544"/>
    </row>
    <row r="754" spans="5:8">
      <c r="E754" s="583"/>
      <c r="F754" s="544"/>
      <c r="G754" s="544"/>
      <c r="H754" s="544"/>
    </row>
    <row r="755" spans="5:8">
      <c r="E755" s="583"/>
      <c r="F755" s="544"/>
      <c r="G755" s="544"/>
      <c r="H755" s="544"/>
    </row>
    <row r="756" spans="5:8">
      <c r="E756" s="583"/>
      <c r="F756" s="544"/>
      <c r="G756" s="544"/>
      <c r="H756" s="544"/>
    </row>
    <row r="757" spans="5:8">
      <c r="E757" s="583"/>
      <c r="F757" s="544"/>
      <c r="G757" s="544"/>
      <c r="H757" s="544"/>
    </row>
    <row r="758" spans="5:8">
      <c r="E758" s="583"/>
      <c r="F758" s="544"/>
      <c r="G758" s="544"/>
      <c r="H758" s="544"/>
    </row>
    <row r="759" spans="5:8">
      <c r="E759" s="583"/>
      <c r="F759" s="544"/>
      <c r="G759" s="544"/>
      <c r="H759" s="544"/>
    </row>
    <row r="760" spans="5:8">
      <c r="E760" s="583"/>
      <c r="F760" s="544"/>
      <c r="G760" s="544"/>
      <c r="H760" s="544"/>
    </row>
    <row r="761" spans="5:8">
      <c r="E761" s="583"/>
      <c r="F761" s="544"/>
      <c r="G761" s="544"/>
      <c r="H761" s="544"/>
    </row>
    <row r="762" spans="5:8">
      <c r="E762" s="583"/>
      <c r="F762" s="544"/>
      <c r="G762" s="544"/>
      <c r="H762" s="544"/>
    </row>
    <row r="763" spans="5:8">
      <c r="E763" s="583"/>
      <c r="F763" s="544"/>
      <c r="G763" s="544"/>
      <c r="H763" s="544"/>
    </row>
    <row r="764" spans="5:8">
      <c r="E764" s="583"/>
      <c r="F764" s="544"/>
      <c r="G764" s="544"/>
      <c r="H764" s="544"/>
    </row>
    <row r="765" spans="5:8">
      <c r="E765" s="583"/>
      <c r="F765" s="544"/>
      <c r="G765" s="544"/>
      <c r="H765" s="544"/>
    </row>
    <row r="766" spans="5:8">
      <c r="E766" s="583"/>
      <c r="F766" s="544"/>
      <c r="G766" s="544"/>
      <c r="H766" s="544"/>
    </row>
    <row r="767" spans="5:8">
      <c r="E767" s="583"/>
      <c r="F767" s="544"/>
      <c r="G767" s="544"/>
      <c r="H767" s="544"/>
    </row>
    <row r="768" spans="5:8">
      <c r="E768" s="583"/>
      <c r="F768" s="544"/>
      <c r="G768" s="544"/>
      <c r="H768" s="544"/>
    </row>
    <row r="769" spans="5:8">
      <c r="E769" s="583"/>
      <c r="F769" s="544"/>
      <c r="G769" s="544"/>
      <c r="H769" s="544"/>
    </row>
    <row r="770" spans="5:8">
      <c r="E770" s="583"/>
      <c r="F770" s="544"/>
      <c r="G770" s="544"/>
      <c r="H770" s="544"/>
    </row>
    <row r="771" spans="5:8">
      <c r="E771" s="583"/>
      <c r="F771" s="544"/>
      <c r="G771" s="544"/>
      <c r="H771" s="544"/>
    </row>
    <row r="772" spans="5:8">
      <c r="E772" s="583"/>
      <c r="F772" s="544"/>
      <c r="G772" s="544"/>
      <c r="H772" s="544"/>
    </row>
    <row r="773" spans="5:8">
      <c r="E773" s="583"/>
      <c r="F773" s="544"/>
      <c r="G773" s="544"/>
      <c r="H773" s="544"/>
    </row>
    <row r="774" spans="5:8">
      <c r="E774" s="583"/>
      <c r="F774" s="544"/>
      <c r="G774" s="544"/>
      <c r="H774" s="544"/>
    </row>
    <row r="775" spans="5:8">
      <c r="E775" s="583"/>
      <c r="F775" s="544"/>
      <c r="G775" s="544"/>
      <c r="H775" s="544"/>
    </row>
    <row r="776" spans="5:8">
      <c r="E776" s="583"/>
      <c r="F776" s="544"/>
      <c r="G776" s="544"/>
      <c r="H776" s="544"/>
    </row>
    <row r="777" spans="5:8">
      <c r="E777" s="583"/>
      <c r="F777" s="544"/>
      <c r="G777" s="544"/>
      <c r="H777" s="544"/>
    </row>
    <row r="778" spans="5:8">
      <c r="E778" s="583"/>
      <c r="F778" s="544"/>
      <c r="G778" s="544"/>
      <c r="H778" s="544"/>
    </row>
    <row r="779" spans="5:8">
      <c r="E779" s="583"/>
      <c r="F779" s="544"/>
      <c r="G779" s="544"/>
      <c r="H779" s="544"/>
    </row>
    <row r="780" spans="5:8">
      <c r="E780" s="583"/>
      <c r="F780" s="544"/>
      <c r="G780" s="544"/>
      <c r="H780" s="544"/>
    </row>
    <row r="781" spans="5:8">
      <c r="E781" s="583"/>
      <c r="F781" s="544"/>
      <c r="G781" s="544"/>
      <c r="H781" s="544"/>
    </row>
    <row r="782" spans="5:8">
      <c r="E782" s="583"/>
      <c r="F782" s="544"/>
      <c r="G782" s="544"/>
      <c r="H782" s="544"/>
    </row>
    <row r="783" spans="5:8">
      <c r="E783" s="583"/>
      <c r="F783" s="544"/>
      <c r="G783" s="544"/>
      <c r="H783" s="544"/>
    </row>
    <row r="784" spans="5:8">
      <c r="E784" s="583"/>
      <c r="F784" s="544"/>
      <c r="G784" s="544"/>
      <c r="H784" s="544"/>
    </row>
    <row r="785" spans="5:8">
      <c r="E785" s="583"/>
      <c r="F785" s="544"/>
      <c r="G785" s="544"/>
      <c r="H785" s="544"/>
    </row>
    <row r="786" spans="5:8">
      <c r="E786" s="583"/>
      <c r="F786" s="544"/>
      <c r="G786" s="544"/>
      <c r="H786" s="544"/>
    </row>
    <row r="787" spans="5:8">
      <c r="E787" s="583"/>
      <c r="F787" s="544"/>
      <c r="G787" s="544"/>
      <c r="H787" s="544"/>
    </row>
    <row r="788" spans="5:8">
      <c r="E788" s="583"/>
      <c r="F788" s="544"/>
      <c r="G788" s="544"/>
      <c r="H788" s="544"/>
    </row>
    <row r="789" spans="5:8">
      <c r="E789" s="583"/>
      <c r="F789" s="544"/>
      <c r="G789" s="544"/>
      <c r="H789" s="544"/>
    </row>
    <row r="790" spans="5:8">
      <c r="E790" s="583"/>
      <c r="F790" s="544"/>
      <c r="G790" s="544"/>
      <c r="H790" s="544"/>
    </row>
    <row r="791" spans="5:8">
      <c r="E791" s="583"/>
      <c r="F791" s="544"/>
      <c r="G791" s="544"/>
      <c r="H791" s="544"/>
    </row>
    <row r="792" spans="5:8">
      <c r="E792" s="583"/>
      <c r="F792" s="544"/>
      <c r="G792" s="544"/>
      <c r="H792" s="544"/>
    </row>
    <row r="793" spans="5:8">
      <c r="E793" s="583"/>
      <c r="F793" s="544"/>
      <c r="G793" s="544"/>
      <c r="H793" s="544"/>
    </row>
    <row r="794" spans="5:8">
      <c r="E794" s="583"/>
      <c r="F794" s="544"/>
      <c r="G794" s="544"/>
      <c r="H794" s="544"/>
    </row>
    <row r="795" spans="5:8">
      <c r="E795" s="583"/>
      <c r="F795" s="544"/>
      <c r="G795" s="544"/>
      <c r="H795" s="544"/>
    </row>
    <row r="796" spans="5:8">
      <c r="E796" s="583"/>
      <c r="F796" s="544"/>
      <c r="G796" s="544"/>
      <c r="H796" s="544"/>
    </row>
    <row r="797" spans="5:8">
      <c r="E797" s="583"/>
      <c r="F797" s="544"/>
      <c r="G797" s="544"/>
      <c r="H797" s="544"/>
    </row>
    <row r="798" spans="5:8">
      <c r="E798" s="583"/>
      <c r="F798" s="544"/>
      <c r="G798" s="544"/>
      <c r="H798" s="544"/>
    </row>
    <row r="799" spans="5:8">
      <c r="E799" s="583"/>
      <c r="F799" s="544"/>
      <c r="G799" s="544"/>
      <c r="H799" s="544"/>
    </row>
    <row r="800" spans="5:8">
      <c r="E800" s="583"/>
      <c r="F800" s="544"/>
      <c r="G800" s="544"/>
      <c r="H800" s="544"/>
    </row>
    <row r="801" spans="5:8">
      <c r="E801" s="583"/>
      <c r="F801" s="544"/>
      <c r="G801" s="544"/>
      <c r="H801" s="544"/>
    </row>
    <row r="802" spans="5:8">
      <c r="E802" s="583"/>
      <c r="F802" s="544"/>
      <c r="G802" s="544"/>
      <c r="H802" s="544"/>
    </row>
    <row r="803" spans="5:8">
      <c r="E803" s="583"/>
      <c r="F803" s="544"/>
      <c r="G803" s="544"/>
      <c r="H803" s="544"/>
    </row>
    <row r="804" spans="5:8">
      <c r="E804" s="583"/>
      <c r="F804" s="544"/>
      <c r="G804" s="544"/>
      <c r="H804" s="544"/>
    </row>
    <row r="805" spans="5:8">
      <c r="E805" s="583"/>
      <c r="F805" s="544"/>
      <c r="G805" s="544"/>
      <c r="H805" s="544"/>
    </row>
    <row r="806" spans="5:8">
      <c r="E806" s="583"/>
      <c r="F806" s="544"/>
      <c r="G806" s="544"/>
      <c r="H806" s="544"/>
    </row>
    <row r="807" spans="5:8">
      <c r="E807" s="583"/>
      <c r="F807" s="544"/>
      <c r="G807" s="544"/>
      <c r="H807" s="544"/>
    </row>
    <row r="808" spans="5:8">
      <c r="E808" s="583"/>
      <c r="F808" s="544"/>
      <c r="G808" s="544"/>
      <c r="H808" s="544"/>
    </row>
    <row r="809" spans="5:8">
      <c r="E809" s="583"/>
      <c r="F809" s="544"/>
      <c r="G809" s="544"/>
      <c r="H809" s="544"/>
    </row>
    <row r="810" spans="5:8">
      <c r="E810" s="583"/>
      <c r="F810" s="544"/>
      <c r="G810" s="544"/>
      <c r="H810" s="544"/>
    </row>
    <row r="811" spans="5:8">
      <c r="E811" s="583"/>
      <c r="F811" s="544"/>
      <c r="G811" s="544"/>
      <c r="H811" s="544"/>
    </row>
    <row r="812" spans="5:8">
      <c r="E812" s="583"/>
      <c r="F812" s="544"/>
      <c r="G812" s="544"/>
      <c r="H812" s="544"/>
    </row>
    <row r="813" spans="5:8">
      <c r="E813" s="583"/>
      <c r="F813" s="544"/>
      <c r="G813" s="544"/>
      <c r="H813" s="544"/>
    </row>
    <row r="814" spans="5:8">
      <c r="E814" s="583"/>
      <c r="F814" s="544"/>
      <c r="G814" s="544"/>
      <c r="H814" s="544"/>
    </row>
    <row r="815" spans="5:8">
      <c r="E815" s="583"/>
      <c r="F815" s="544"/>
      <c r="G815" s="544"/>
      <c r="H815" s="544"/>
    </row>
    <row r="816" spans="5:8">
      <c r="E816" s="583"/>
      <c r="F816" s="544"/>
      <c r="G816" s="544"/>
      <c r="H816" s="544"/>
    </row>
    <row r="817" spans="5:8">
      <c r="E817" s="583"/>
      <c r="F817" s="544"/>
      <c r="G817" s="544"/>
      <c r="H817" s="544"/>
    </row>
    <row r="818" spans="5:8">
      <c r="E818" s="583"/>
      <c r="F818" s="544"/>
      <c r="G818" s="544"/>
      <c r="H818" s="544"/>
    </row>
    <row r="819" spans="5:8">
      <c r="E819" s="583"/>
      <c r="F819" s="544"/>
      <c r="G819" s="544"/>
      <c r="H819" s="544"/>
    </row>
    <row r="820" spans="5:8">
      <c r="E820" s="583"/>
      <c r="F820" s="544"/>
      <c r="G820" s="544"/>
      <c r="H820" s="544"/>
    </row>
    <row r="821" spans="5:8">
      <c r="E821" s="583"/>
      <c r="F821" s="544"/>
      <c r="G821" s="544"/>
      <c r="H821" s="544"/>
    </row>
    <row r="822" spans="5:8">
      <c r="E822" s="583"/>
      <c r="F822" s="544"/>
      <c r="G822" s="544"/>
      <c r="H822" s="544"/>
    </row>
    <row r="823" spans="5:8">
      <c r="E823" s="583"/>
      <c r="F823" s="544"/>
      <c r="G823" s="544"/>
      <c r="H823" s="544"/>
    </row>
    <row r="824" spans="5:8">
      <c r="E824" s="583"/>
      <c r="F824" s="544"/>
      <c r="G824" s="544"/>
      <c r="H824" s="544"/>
    </row>
    <row r="825" spans="5:8">
      <c r="E825" s="583"/>
      <c r="F825" s="544"/>
      <c r="G825" s="544"/>
      <c r="H825" s="544"/>
    </row>
    <row r="826" spans="5:8">
      <c r="E826" s="583"/>
      <c r="F826" s="544"/>
      <c r="G826" s="544"/>
      <c r="H826" s="544"/>
    </row>
    <row r="827" spans="5:8">
      <c r="E827" s="583"/>
      <c r="F827" s="544"/>
      <c r="G827" s="544"/>
      <c r="H827" s="544"/>
    </row>
    <row r="828" spans="5:8">
      <c r="E828" s="583"/>
      <c r="F828" s="544"/>
      <c r="G828" s="544"/>
      <c r="H828" s="544"/>
    </row>
    <row r="829" spans="5:8">
      <c r="E829" s="583"/>
      <c r="F829" s="544"/>
      <c r="G829" s="544"/>
      <c r="H829" s="544"/>
    </row>
    <row r="830" spans="5:8">
      <c r="E830" s="583"/>
      <c r="F830" s="544"/>
      <c r="G830" s="544"/>
      <c r="H830" s="544"/>
    </row>
    <row r="831" spans="5:8">
      <c r="E831" s="583"/>
      <c r="F831" s="544"/>
      <c r="G831" s="544"/>
      <c r="H831" s="544"/>
    </row>
    <row r="832" spans="5:8">
      <c r="E832" s="583"/>
      <c r="F832" s="544"/>
      <c r="G832" s="544"/>
      <c r="H832" s="544"/>
    </row>
    <row r="833" spans="5:8">
      <c r="E833" s="583"/>
      <c r="F833" s="544"/>
      <c r="G833" s="544"/>
      <c r="H833" s="544"/>
    </row>
    <row r="834" spans="5:8">
      <c r="E834" s="583"/>
      <c r="F834" s="544"/>
      <c r="G834" s="544"/>
      <c r="H834" s="544"/>
    </row>
    <row r="835" spans="5:8">
      <c r="E835" s="583"/>
      <c r="F835" s="544"/>
      <c r="G835" s="544"/>
      <c r="H835" s="544"/>
    </row>
    <row r="836" spans="5:8">
      <c r="E836" s="583"/>
      <c r="F836" s="544"/>
      <c r="G836" s="544"/>
      <c r="H836" s="544"/>
    </row>
    <row r="837" spans="5:8">
      <c r="E837" s="583"/>
      <c r="F837" s="544"/>
      <c r="G837" s="544"/>
      <c r="H837" s="544"/>
    </row>
    <row r="838" spans="5:8">
      <c r="E838" s="583"/>
      <c r="F838" s="544"/>
      <c r="G838" s="544"/>
      <c r="H838" s="544"/>
    </row>
    <row r="839" spans="5:8">
      <c r="E839" s="583"/>
      <c r="F839" s="544"/>
      <c r="G839" s="544"/>
      <c r="H839" s="544"/>
    </row>
    <row r="840" spans="5:8">
      <c r="E840" s="583"/>
      <c r="F840" s="544"/>
      <c r="G840" s="544"/>
      <c r="H840" s="544"/>
    </row>
    <row r="841" spans="5:8">
      <c r="E841" s="583"/>
      <c r="F841" s="544"/>
      <c r="G841" s="544"/>
      <c r="H841" s="544"/>
    </row>
    <row r="842" spans="5:8">
      <c r="E842" s="583"/>
      <c r="F842" s="544"/>
      <c r="G842" s="544"/>
      <c r="H842" s="544"/>
    </row>
    <row r="843" spans="5:8">
      <c r="E843" s="583"/>
      <c r="F843" s="544"/>
      <c r="G843" s="544"/>
      <c r="H843" s="544"/>
    </row>
    <row r="844" spans="5:8">
      <c r="E844" s="583"/>
      <c r="F844" s="544"/>
      <c r="G844" s="544"/>
      <c r="H844" s="544"/>
    </row>
    <row r="845" spans="5:8">
      <c r="E845" s="583"/>
      <c r="F845" s="544"/>
      <c r="G845" s="544"/>
      <c r="H845" s="544"/>
    </row>
    <row r="846" spans="5:8">
      <c r="E846" s="583"/>
      <c r="F846" s="544"/>
      <c r="G846" s="544"/>
      <c r="H846" s="544"/>
    </row>
    <row r="847" spans="5:8">
      <c r="E847" s="583"/>
      <c r="F847" s="544"/>
      <c r="G847" s="544"/>
      <c r="H847" s="544"/>
    </row>
    <row r="848" spans="5:8">
      <c r="E848" s="583"/>
      <c r="F848" s="544"/>
      <c r="G848" s="544"/>
      <c r="H848" s="544"/>
    </row>
    <row r="849" spans="5:8">
      <c r="E849" s="583"/>
      <c r="F849" s="544"/>
      <c r="G849" s="544"/>
      <c r="H849" s="544"/>
    </row>
    <row r="850" spans="5:8">
      <c r="E850" s="583"/>
      <c r="F850" s="544"/>
      <c r="G850" s="544"/>
      <c r="H850" s="544"/>
    </row>
    <row r="851" spans="5:8">
      <c r="E851" s="583"/>
      <c r="F851" s="544"/>
      <c r="G851" s="544"/>
      <c r="H851" s="544"/>
    </row>
    <row r="852" spans="5:8">
      <c r="E852" s="583"/>
      <c r="F852" s="544"/>
      <c r="G852" s="544"/>
      <c r="H852" s="544"/>
    </row>
    <row r="853" spans="5:8">
      <c r="E853" s="583"/>
      <c r="F853" s="544"/>
      <c r="G853" s="544"/>
      <c r="H853" s="544"/>
    </row>
    <row r="854" spans="5:8">
      <c r="E854" s="583"/>
      <c r="F854" s="544"/>
      <c r="G854" s="544"/>
      <c r="H854" s="544"/>
    </row>
    <row r="855" spans="5:8">
      <c r="E855" s="583"/>
      <c r="F855" s="544"/>
      <c r="G855" s="544"/>
      <c r="H855" s="544"/>
    </row>
    <row r="856" spans="5:8">
      <c r="E856" s="583"/>
      <c r="F856" s="544"/>
      <c r="G856" s="544"/>
      <c r="H856" s="544"/>
    </row>
    <row r="857" spans="5:8">
      <c r="E857" s="583"/>
      <c r="F857" s="544"/>
      <c r="G857" s="544"/>
      <c r="H857" s="544"/>
    </row>
    <row r="858" spans="5:8">
      <c r="E858" s="583"/>
      <c r="F858" s="544"/>
      <c r="G858" s="544"/>
      <c r="H858" s="544"/>
    </row>
    <row r="859" spans="5:8">
      <c r="E859" s="583"/>
      <c r="F859" s="544"/>
      <c r="G859" s="544"/>
      <c r="H859" s="544"/>
    </row>
    <row r="860" spans="5:8">
      <c r="E860" s="583"/>
      <c r="F860" s="544"/>
      <c r="G860" s="544"/>
      <c r="H860" s="544"/>
    </row>
    <row r="861" spans="5:8">
      <c r="E861" s="583"/>
      <c r="F861" s="544"/>
      <c r="G861" s="544"/>
      <c r="H861" s="544"/>
    </row>
    <row r="862" spans="5:8">
      <c r="E862" s="583"/>
      <c r="F862" s="544"/>
      <c r="G862" s="544"/>
      <c r="H862" s="544"/>
    </row>
    <row r="863" spans="5:8">
      <c r="E863" s="583"/>
      <c r="F863" s="544"/>
      <c r="G863" s="544"/>
      <c r="H863" s="544"/>
    </row>
    <row r="864" spans="5:8">
      <c r="E864" s="583"/>
      <c r="F864" s="544"/>
      <c r="G864" s="544"/>
      <c r="H864" s="544"/>
    </row>
    <row r="865" spans="5:8">
      <c r="E865" s="583"/>
      <c r="F865" s="544"/>
      <c r="G865" s="544"/>
      <c r="H865" s="544"/>
    </row>
    <row r="866" spans="5:8">
      <c r="E866" s="583"/>
      <c r="F866" s="544"/>
      <c r="G866" s="544"/>
      <c r="H866" s="544"/>
    </row>
    <row r="867" spans="5:8">
      <c r="E867" s="583"/>
      <c r="F867" s="544"/>
      <c r="G867" s="544"/>
      <c r="H867" s="544"/>
    </row>
    <row r="868" spans="5:8">
      <c r="E868" s="583"/>
      <c r="F868" s="544"/>
      <c r="G868" s="544"/>
      <c r="H868" s="544"/>
    </row>
    <row r="869" spans="5:8">
      <c r="E869" s="583"/>
      <c r="F869" s="544"/>
      <c r="G869" s="544"/>
      <c r="H869" s="544"/>
    </row>
    <row r="870" spans="5:8">
      <c r="E870" s="583"/>
      <c r="F870" s="544"/>
      <c r="G870" s="544"/>
      <c r="H870" s="544"/>
    </row>
    <row r="871" spans="5:8">
      <c r="E871" s="583"/>
      <c r="F871" s="544"/>
      <c r="G871" s="544"/>
      <c r="H871" s="544"/>
    </row>
    <row r="872" spans="5:8">
      <c r="E872" s="583"/>
      <c r="F872" s="544"/>
      <c r="G872" s="544"/>
      <c r="H872" s="544"/>
    </row>
    <row r="873" spans="5:8">
      <c r="E873" s="583"/>
      <c r="F873" s="544"/>
      <c r="G873" s="544"/>
      <c r="H873" s="544"/>
    </row>
    <row r="874" spans="5:8">
      <c r="E874" s="583"/>
      <c r="F874" s="544"/>
      <c r="G874" s="544"/>
      <c r="H874" s="544"/>
    </row>
    <row r="875" spans="5:8">
      <c r="E875" s="583"/>
      <c r="F875" s="544"/>
      <c r="G875" s="544"/>
      <c r="H875" s="544"/>
    </row>
    <row r="876" spans="5:8">
      <c r="E876" s="583"/>
      <c r="F876" s="544"/>
      <c r="G876" s="544"/>
      <c r="H876" s="544"/>
    </row>
    <row r="877" spans="5:8">
      <c r="E877" s="583"/>
      <c r="F877" s="544"/>
      <c r="G877" s="544"/>
      <c r="H877" s="544"/>
    </row>
    <row r="878" spans="5:8">
      <c r="E878" s="583"/>
      <c r="F878" s="544"/>
      <c r="G878" s="544"/>
      <c r="H878" s="544"/>
    </row>
    <row r="879" spans="5:8">
      <c r="E879" s="583"/>
      <c r="F879" s="544"/>
      <c r="G879" s="544"/>
      <c r="H879" s="544"/>
    </row>
    <row r="880" spans="5:8">
      <c r="E880" s="583"/>
      <c r="F880" s="544"/>
      <c r="G880" s="544"/>
      <c r="H880" s="544"/>
    </row>
    <row r="881" spans="5:8">
      <c r="E881" s="583"/>
      <c r="F881" s="544"/>
      <c r="G881" s="544"/>
      <c r="H881" s="544"/>
    </row>
    <row r="882" spans="5:8">
      <c r="E882" s="583"/>
      <c r="F882" s="544"/>
      <c r="G882" s="544"/>
      <c r="H882" s="544"/>
    </row>
    <row r="883" spans="5:8">
      <c r="E883" s="583"/>
      <c r="F883" s="544"/>
      <c r="G883" s="544"/>
      <c r="H883" s="544"/>
    </row>
    <row r="884" spans="5:8">
      <c r="E884" s="583"/>
      <c r="F884" s="544"/>
      <c r="G884" s="544"/>
      <c r="H884" s="544"/>
    </row>
    <row r="885" spans="5:8">
      <c r="E885" s="583"/>
      <c r="F885" s="544"/>
      <c r="G885" s="544"/>
      <c r="H885" s="544"/>
    </row>
    <row r="886" spans="5:8">
      <c r="E886" s="583"/>
      <c r="F886" s="544"/>
      <c r="G886" s="544"/>
      <c r="H886" s="544"/>
    </row>
    <row r="887" spans="5:8">
      <c r="E887" s="583"/>
      <c r="F887" s="544"/>
      <c r="G887" s="544"/>
      <c r="H887" s="544"/>
    </row>
    <row r="888" spans="5:8">
      <c r="E888" s="583"/>
      <c r="F888" s="544"/>
      <c r="G888" s="544"/>
      <c r="H888" s="544"/>
    </row>
    <row r="889" spans="5:8">
      <c r="E889" s="583"/>
      <c r="F889" s="544"/>
      <c r="G889" s="544"/>
      <c r="H889" s="544"/>
    </row>
    <row r="890" spans="5:8">
      <c r="E890" s="583"/>
      <c r="F890" s="544"/>
      <c r="G890" s="544"/>
      <c r="H890" s="544"/>
    </row>
    <row r="891" spans="5:8">
      <c r="E891" s="583"/>
      <c r="F891" s="544"/>
      <c r="G891" s="544"/>
      <c r="H891" s="544"/>
    </row>
    <row r="892" spans="5:8">
      <c r="E892" s="583"/>
      <c r="F892" s="544"/>
      <c r="G892" s="544"/>
      <c r="H892" s="544"/>
    </row>
    <row r="893" spans="5:8">
      <c r="E893" s="583"/>
      <c r="F893" s="544"/>
      <c r="G893" s="544"/>
      <c r="H893" s="544"/>
    </row>
    <row r="894" spans="5:8">
      <c r="E894" s="583"/>
      <c r="F894" s="544"/>
      <c r="G894" s="544"/>
      <c r="H894" s="544"/>
    </row>
    <row r="895" spans="5:8">
      <c r="E895" s="583"/>
      <c r="F895" s="544"/>
      <c r="G895" s="544"/>
      <c r="H895" s="544"/>
    </row>
    <row r="896" spans="5:8">
      <c r="E896" s="583"/>
      <c r="F896" s="544"/>
      <c r="G896" s="544"/>
      <c r="H896" s="544"/>
    </row>
    <row r="897" spans="5:8">
      <c r="E897" s="583"/>
      <c r="F897" s="544"/>
      <c r="G897" s="544"/>
      <c r="H897" s="544"/>
    </row>
    <row r="898" spans="5:8">
      <c r="E898" s="583"/>
      <c r="F898" s="544"/>
      <c r="G898" s="544"/>
      <c r="H898" s="544"/>
    </row>
    <row r="899" spans="5:8">
      <c r="E899" s="583"/>
      <c r="F899" s="544"/>
      <c r="G899" s="544"/>
      <c r="H899" s="544"/>
    </row>
    <row r="900" spans="5:8">
      <c r="E900" s="583"/>
      <c r="F900" s="544"/>
      <c r="G900" s="544"/>
      <c r="H900" s="544"/>
    </row>
    <row r="901" spans="5:8">
      <c r="E901" s="583"/>
      <c r="F901" s="544"/>
      <c r="G901" s="544"/>
      <c r="H901" s="544"/>
    </row>
    <row r="902" spans="5:8">
      <c r="E902" s="583"/>
      <c r="F902" s="544"/>
      <c r="G902" s="544"/>
      <c r="H902" s="544"/>
    </row>
    <row r="903" spans="5:8">
      <c r="E903" s="583"/>
      <c r="F903" s="544"/>
      <c r="G903" s="544"/>
      <c r="H903" s="544"/>
    </row>
    <row r="904" spans="5:8">
      <c r="E904" s="583"/>
      <c r="F904" s="544"/>
      <c r="G904" s="544"/>
      <c r="H904" s="544"/>
    </row>
    <row r="905" spans="5:8">
      <c r="E905" s="583"/>
      <c r="F905" s="544"/>
      <c r="G905" s="544"/>
      <c r="H905" s="544"/>
    </row>
    <row r="906" spans="5:8">
      <c r="E906" s="583"/>
      <c r="F906" s="544"/>
      <c r="G906" s="544"/>
      <c r="H906" s="544"/>
    </row>
    <row r="907" spans="5:8">
      <c r="E907" s="583"/>
      <c r="F907" s="544"/>
      <c r="G907" s="544"/>
      <c r="H907" s="544"/>
    </row>
    <row r="908" spans="5:8">
      <c r="E908" s="583"/>
      <c r="F908" s="544"/>
      <c r="G908" s="544"/>
      <c r="H908" s="544"/>
    </row>
    <row r="909" spans="5:8">
      <c r="E909" s="583"/>
      <c r="F909" s="544"/>
      <c r="G909" s="544"/>
      <c r="H909" s="544"/>
    </row>
    <row r="910" spans="5:8">
      <c r="E910" s="583"/>
      <c r="F910" s="544"/>
      <c r="G910" s="544"/>
      <c r="H910" s="544"/>
    </row>
    <row r="911" spans="5:8">
      <c r="E911" s="583"/>
      <c r="F911" s="544"/>
      <c r="G911" s="544"/>
      <c r="H911" s="544"/>
    </row>
    <row r="912" spans="5:8">
      <c r="E912" s="583"/>
      <c r="F912" s="544"/>
      <c r="G912" s="544"/>
      <c r="H912" s="544"/>
    </row>
    <row r="913" spans="5:8">
      <c r="E913" s="583"/>
      <c r="F913" s="544"/>
      <c r="G913" s="544"/>
      <c r="H913" s="544"/>
    </row>
    <row r="914" spans="5:8">
      <c r="E914" s="583"/>
      <c r="F914" s="544"/>
      <c r="G914" s="544"/>
      <c r="H914" s="544"/>
    </row>
    <row r="915" spans="5:8">
      <c r="E915" s="583"/>
      <c r="F915" s="544"/>
      <c r="G915" s="544"/>
      <c r="H915" s="544"/>
    </row>
    <row r="916" spans="5:8">
      <c r="E916" s="583"/>
      <c r="F916" s="544"/>
      <c r="G916" s="544"/>
      <c r="H916" s="544"/>
    </row>
    <row r="917" spans="5:8">
      <c r="E917" s="583"/>
      <c r="F917" s="544"/>
      <c r="G917" s="544"/>
      <c r="H917" s="544"/>
    </row>
    <row r="918" spans="5:8">
      <c r="E918" s="583"/>
      <c r="F918" s="544"/>
      <c r="G918" s="544"/>
      <c r="H918" s="544"/>
    </row>
    <row r="919" spans="5:8">
      <c r="E919" s="583"/>
      <c r="F919" s="544"/>
      <c r="G919" s="544"/>
      <c r="H919" s="544"/>
    </row>
    <row r="920" spans="5:8">
      <c r="E920" s="583"/>
      <c r="F920" s="544"/>
      <c r="G920" s="544"/>
      <c r="H920" s="544"/>
    </row>
    <row r="921" spans="5:8">
      <c r="E921" s="583"/>
      <c r="F921" s="544"/>
      <c r="G921" s="544"/>
      <c r="H921" s="544"/>
    </row>
    <row r="922" spans="5:8">
      <c r="E922" s="583"/>
      <c r="F922" s="544"/>
      <c r="G922" s="544"/>
      <c r="H922" s="544"/>
    </row>
    <row r="923" spans="5:8">
      <c r="E923" s="583"/>
      <c r="F923" s="544"/>
      <c r="G923" s="544"/>
      <c r="H923" s="544"/>
    </row>
    <row r="924" spans="5:8">
      <c r="E924" s="583"/>
      <c r="F924" s="544"/>
      <c r="G924" s="544"/>
      <c r="H924" s="544"/>
    </row>
    <row r="925" spans="5:8">
      <c r="E925" s="583"/>
      <c r="F925" s="544"/>
      <c r="G925" s="544"/>
      <c r="H925" s="544"/>
    </row>
    <row r="926" spans="5:8">
      <c r="E926" s="583"/>
      <c r="F926" s="544"/>
      <c r="G926" s="544"/>
      <c r="H926" s="544"/>
    </row>
    <row r="927" spans="5:8">
      <c r="E927" s="583"/>
      <c r="F927" s="544"/>
      <c r="G927" s="544"/>
      <c r="H927" s="544"/>
    </row>
    <row r="928" spans="5:8">
      <c r="E928" s="583"/>
      <c r="F928" s="544"/>
      <c r="G928" s="544"/>
      <c r="H928" s="544"/>
    </row>
    <row r="929" spans="5:8">
      <c r="E929" s="583"/>
      <c r="F929" s="544"/>
      <c r="G929" s="544"/>
      <c r="H929" s="544"/>
    </row>
    <row r="930" spans="5:8">
      <c r="E930" s="583"/>
      <c r="F930" s="544"/>
      <c r="G930" s="544"/>
      <c r="H930" s="544"/>
    </row>
    <row r="931" spans="5:8">
      <c r="E931" s="583"/>
      <c r="F931" s="544"/>
      <c r="G931" s="544"/>
      <c r="H931" s="544"/>
    </row>
    <row r="932" spans="5:8">
      <c r="E932" s="583"/>
      <c r="F932" s="544"/>
      <c r="G932" s="544"/>
      <c r="H932" s="544"/>
    </row>
    <row r="933" spans="5:8">
      <c r="E933" s="583"/>
      <c r="F933" s="544"/>
      <c r="G933" s="544"/>
      <c r="H933" s="544"/>
    </row>
    <row r="934" spans="5:8">
      <c r="E934" s="583"/>
      <c r="F934" s="544"/>
      <c r="G934" s="544"/>
      <c r="H934" s="544"/>
    </row>
    <row r="935" spans="5:8">
      <c r="E935" s="583"/>
      <c r="F935" s="544"/>
      <c r="G935" s="544"/>
      <c r="H935" s="544"/>
    </row>
    <row r="936" spans="5:8">
      <c r="E936" s="583"/>
      <c r="F936" s="544"/>
      <c r="G936" s="544"/>
      <c r="H936" s="544"/>
    </row>
    <row r="937" spans="5:8">
      <c r="E937" s="583"/>
      <c r="F937" s="544"/>
      <c r="G937" s="544"/>
      <c r="H937" s="544"/>
    </row>
    <row r="938" spans="5:8">
      <c r="E938" s="583"/>
      <c r="F938" s="544"/>
      <c r="G938" s="544"/>
      <c r="H938" s="544"/>
    </row>
    <row r="939" spans="5:8">
      <c r="E939" s="583"/>
      <c r="F939" s="544"/>
      <c r="G939" s="544"/>
      <c r="H939" s="544"/>
    </row>
    <row r="940" spans="5:8">
      <c r="E940" s="583"/>
      <c r="F940" s="544"/>
      <c r="G940" s="544"/>
      <c r="H940" s="544"/>
    </row>
    <row r="941" spans="5:8">
      <c r="E941" s="583"/>
      <c r="F941" s="544"/>
      <c r="G941" s="544"/>
      <c r="H941" s="544"/>
    </row>
    <row r="942" spans="5:8">
      <c r="E942" s="583"/>
      <c r="F942" s="544"/>
      <c r="G942" s="544"/>
      <c r="H942" s="544"/>
    </row>
    <row r="943" spans="5:8">
      <c r="E943" s="583"/>
      <c r="F943" s="544"/>
      <c r="G943" s="544"/>
      <c r="H943" s="544"/>
    </row>
    <row r="944" spans="5:8">
      <c r="E944" s="583"/>
      <c r="F944" s="544"/>
      <c r="G944" s="544"/>
      <c r="H944" s="544"/>
    </row>
    <row r="945" spans="5:8">
      <c r="E945" s="583"/>
      <c r="F945" s="544"/>
      <c r="G945" s="544"/>
      <c r="H945" s="544"/>
    </row>
    <row r="946" spans="5:8">
      <c r="E946" s="583"/>
      <c r="F946" s="544"/>
      <c r="G946" s="544"/>
      <c r="H946" s="544"/>
    </row>
    <row r="947" spans="5:8">
      <c r="E947" s="583"/>
      <c r="F947" s="544"/>
      <c r="G947" s="544"/>
      <c r="H947" s="544"/>
    </row>
    <row r="948" spans="5:8">
      <c r="E948" s="583"/>
      <c r="F948" s="544"/>
      <c r="G948" s="544"/>
      <c r="H948" s="544"/>
    </row>
    <row r="949" spans="5:8">
      <c r="E949" s="583"/>
      <c r="F949" s="544"/>
      <c r="G949" s="544"/>
      <c r="H949" s="544"/>
    </row>
    <row r="950" spans="5:8">
      <c r="E950" s="583"/>
      <c r="F950" s="544"/>
      <c r="G950" s="544"/>
      <c r="H950" s="544"/>
    </row>
    <row r="951" spans="5:8">
      <c r="E951" s="583"/>
      <c r="F951" s="544"/>
      <c r="G951" s="544"/>
      <c r="H951" s="544"/>
    </row>
    <row r="952" spans="5:8">
      <c r="E952" s="583"/>
      <c r="F952" s="544"/>
      <c r="G952" s="544"/>
      <c r="H952" s="544"/>
    </row>
    <row r="953" spans="5:8">
      <c r="E953" s="583"/>
      <c r="F953" s="544"/>
      <c r="G953" s="544"/>
      <c r="H953" s="544"/>
    </row>
    <row r="954" spans="5:8">
      <c r="E954" s="583"/>
      <c r="F954" s="544"/>
      <c r="G954" s="544"/>
      <c r="H954" s="544"/>
    </row>
    <row r="955" spans="5:8">
      <c r="E955" s="583"/>
      <c r="F955" s="544"/>
      <c r="G955" s="544"/>
      <c r="H955" s="544"/>
    </row>
    <row r="956" spans="5:8">
      <c r="E956" s="583"/>
      <c r="F956" s="544"/>
      <c r="G956" s="544"/>
      <c r="H956" s="544"/>
    </row>
    <row r="957" spans="5:8">
      <c r="E957" s="583"/>
      <c r="F957" s="544"/>
      <c r="G957" s="544"/>
      <c r="H957" s="544"/>
    </row>
    <row r="958" spans="5:8">
      <c r="E958" s="583"/>
      <c r="F958" s="544"/>
      <c r="G958" s="544"/>
      <c r="H958" s="544"/>
    </row>
    <row r="959" spans="5:8">
      <c r="E959" s="583"/>
      <c r="F959" s="544"/>
      <c r="G959" s="544"/>
      <c r="H959" s="544"/>
    </row>
    <row r="960" spans="5:8">
      <c r="E960" s="583"/>
      <c r="F960" s="544"/>
      <c r="G960" s="544"/>
      <c r="H960" s="544"/>
    </row>
    <row r="961" spans="5:8">
      <c r="E961" s="583"/>
      <c r="F961" s="544"/>
      <c r="G961" s="544"/>
      <c r="H961" s="544"/>
    </row>
    <row r="962" spans="5:8">
      <c r="E962" s="583"/>
      <c r="F962" s="544"/>
      <c r="G962" s="544"/>
      <c r="H962" s="544"/>
    </row>
    <row r="963" spans="5:8">
      <c r="E963" s="583"/>
      <c r="F963" s="544"/>
      <c r="G963" s="544"/>
      <c r="H963" s="544"/>
    </row>
    <row r="964" spans="5:8">
      <c r="E964" s="583"/>
      <c r="F964" s="544"/>
      <c r="G964" s="544"/>
      <c r="H964" s="544"/>
    </row>
    <row r="965" spans="5:8">
      <c r="E965" s="583"/>
      <c r="F965" s="544"/>
      <c r="G965" s="544"/>
      <c r="H965" s="544"/>
    </row>
    <row r="966" spans="5:8">
      <c r="E966" s="583"/>
      <c r="F966" s="544"/>
      <c r="G966" s="544"/>
      <c r="H966" s="544"/>
    </row>
    <row r="967" spans="5:8">
      <c r="E967" s="583"/>
      <c r="F967" s="544"/>
      <c r="G967" s="544"/>
      <c r="H967" s="544"/>
    </row>
    <row r="968" spans="5:8">
      <c r="E968" s="583"/>
      <c r="F968" s="544"/>
      <c r="G968" s="544"/>
      <c r="H968" s="544"/>
    </row>
    <row r="969" spans="5:8">
      <c r="E969" s="583"/>
      <c r="F969" s="544"/>
      <c r="G969" s="544"/>
      <c r="H969" s="544"/>
    </row>
    <row r="970" spans="5:8">
      <c r="E970" s="583"/>
      <c r="F970" s="544"/>
      <c r="G970" s="544"/>
      <c r="H970" s="544"/>
    </row>
    <row r="971" spans="5:8">
      <c r="E971" s="583"/>
      <c r="F971" s="544"/>
      <c r="G971" s="544"/>
      <c r="H971" s="544"/>
    </row>
    <row r="972" spans="5:8">
      <c r="E972" s="583"/>
      <c r="F972" s="544"/>
      <c r="G972" s="544"/>
      <c r="H972" s="544"/>
    </row>
    <row r="973" spans="5:8">
      <c r="E973" s="583"/>
      <c r="F973" s="544"/>
      <c r="G973" s="544"/>
      <c r="H973" s="544"/>
    </row>
    <row r="974" spans="5:8">
      <c r="E974" s="583"/>
      <c r="F974" s="544"/>
      <c r="G974" s="544"/>
      <c r="H974" s="544"/>
    </row>
    <row r="975" spans="5:8">
      <c r="E975" s="583"/>
      <c r="F975" s="544"/>
      <c r="G975" s="544"/>
      <c r="H975" s="544"/>
    </row>
    <row r="976" spans="5:8">
      <c r="E976" s="583"/>
      <c r="F976" s="544"/>
      <c r="G976" s="544"/>
      <c r="H976" s="544"/>
    </row>
    <row r="977" spans="5:8">
      <c r="E977" s="583"/>
      <c r="F977" s="544"/>
      <c r="G977" s="544"/>
      <c r="H977" s="544"/>
    </row>
    <row r="978" spans="5:8">
      <c r="E978" s="583"/>
      <c r="F978" s="544"/>
      <c r="G978" s="544"/>
      <c r="H978" s="544"/>
    </row>
    <row r="979" spans="5:8">
      <c r="E979" s="583"/>
      <c r="F979" s="544"/>
      <c r="G979" s="544"/>
      <c r="H979" s="544"/>
    </row>
    <row r="980" spans="5:8">
      <c r="E980" s="583"/>
      <c r="F980" s="544"/>
      <c r="G980" s="544"/>
      <c r="H980" s="544"/>
    </row>
    <row r="981" spans="5:8">
      <c r="E981" s="583"/>
      <c r="F981" s="544"/>
      <c r="G981" s="544"/>
      <c r="H981" s="544"/>
    </row>
    <row r="982" spans="5:8">
      <c r="E982" s="583"/>
      <c r="F982" s="544"/>
      <c r="G982" s="544"/>
      <c r="H982" s="544"/>
    </row>
    <row r="983" spans="5:8">
      <c r="E983" s="583"/>
      <c r="F983" s="544"/>
      <c r="G983" s="544"/>
      <c r="H983" s="544"/>
    </row>
    <row r="984" spans="5:8">
      <c r="E984" s="583"/>
      <c r="F984" s="544"/>
      <c r="G984" s="544"/>
      <c r="H984" s="544"/>
    </row>
    <row r="985" spans="5:8">
      <c r="E985" s="583"/>
      <c r="F985" s="544"/>
      <c r="G985" s="544"/>
      <c r="H985" s="544"/>
    </row>
    <row r="986" spans="5:8">
      <c r="E986" s="583"/>
      <c r="F986" s="544"/>
      <c r="G986" s="544"/>
      <c r="H986" s="544"/>
    </row>
    <row r="987" spans="5:8">
      <c r="E987" s="583"/>
      <c r="F987" s="544"/>
      <c r="G987" s="544"/>
      <c r="H987" s="544"/>
    </row>
    <row r="988" spans="5:8">
      <c r="E988" s="583"/>
      <c r="F988" s="544"/>
      <c r="G988" s="544"/>
      <c r="H988" s="544"/>
    </row>
    <row r="989" spans="5:8">
      <c r="E989" s="583"/>
      <c r="F989" s="544"/>
      <c r="G989" s="544"/>
      <c r="H989" s="544"/>
    </row>
    <row r="990" spans="5:8">
      <c r="E990" s="583"/>
      <c r="F990" s="544"/>
      <c r="G990" s="544"/>
      <c r="H990" s="544"/>
    </row>
    <row r="991" spans="5:8">
      <c r="E991" s="583"/>
      <c r="F991" s="544"/>
      <c r="G991" s="544"/>
      <c r="H991" s="544"/>
    </row>
    <row r="992" spans="5:8">
      <c r="E992" s="583"/>
      <c r="F992" s="544"/>
      <c r="G992" s="544"/>
      <c r="H992" s="544"/>
    </row>
    <row r="993" spans="5:8">
      <c r="E993" s="583"/>
      <c r="F993" s="544"/>
      <c r="G993" s="544"/>
      <c r="H993" s="544"/>
    </row>
    <row r="994" spans="5:8">
      <c r="E994" s="583"/>
      <c r="F994" s="544"/>
      <c r="G994" s="544"/>
      <c r="H994" s="544"/>
    </row>
    <row r="995" spans="5:8">
      <c r="E995" s="583"/>
      <c r="F995" s="544"/>
      <c r="G995" s="544"/>
      <c r="H995" s="544"/>
    </row>
    <row r="996" spans="5:8">
      <c r="E996" s="583"/>
      <c r="F996" s="544"/>
      <c r="G996" s="544"/>
      <c r="H996" s="544"/>
    </row>
    <row r="997" spans="5:8">
      <c r="E997" s="583"/>
      <c r="F997" s="544"/>
      <c r="G997" s="544"/>
      <c r="H997" s="544"/>
    </row>
    <row r="998" spans="5:8">
      <c r="E998" s="583"/>
      <c r="F998" s="544"/>
      <c r="G998" s="544"/>
      <c r="H998" s="544"/>
    </row>
    <row r="999" spans="5:8">
      <c r="E999" s="583"/>
      <c r="F999" s="544"/>
      <c r="G999" s="544"/>
      <c r="H999" s="544"/>
    </row>
    <row r="1000" spans="5:8">
      <c r="E1000" s="583"/>
      <c r="F1000" s="544"/>
      <c r="G1000" s="544"/>
      <c r="H1000" s="544"/>
    </row>
    <row r="1001" spans="5:8">
      <c r="E1001" s="583"/>
      <c r="F1001" s="544"/>
      <c r="G1001" s="544"/>
      <c r="H1001" s="544"/>
    </row>
    <row r="1002" spans="5:8">
      <c r="E1002" s="583"/>
      <c r="F1002" s="544"/>
      <c r="G1002" s="544"/>
      <c r="H1002" s="544"/>
    </row>
    <row r="1003" spans="5:8">
      <c r="E1003" s="583"/>
      <c r="F1003" s="544"/>
      <c r="G1003" s="544"/>
      <c r="H1003" s="544"/>
    </row>
    <row r="1004" spans="5:8">
      <c r="E1004" s="583"/>
      <c r="F1004" s="544"/>
      <c r="G1004" s="544"/>
      <c r="H1004" s="544"/>
    </row>
    <row r="1005" spans="5:8">
      <c r="E1005" s="583"/>
      <c r="F1005" s="544"/>
      <c r="G1005" s="544"/>
      <c r="H1005" s="544"/>
    </row>
    <row r="1006" spans="5:8">
      <c r="E1006" s="583"/>
      <c r="F1006" s="544"/>
      <c r="G1006" s="544"/>
      <c r="H1006" s="544"/>
    </row>
    <row r="1007" spans="5:8">
      <c r="E1007" s="583"/>
      <c r="F1007" s="544"/>
      <c r="G1007" s="544"/>
      <c r="H1007" s="544"/>
    </row>
    <row r="1008" spans="5:8">
      <c r="E1008" s="583"/>
      <c r="F1008" s="544"/>
      <c r="G1008" s="544"/>
      <c r="H1008" s="544"/>
    </row>
    <row r="1009" spans="5:8">
      <c r="E1009" s="583"/>
      <c r="F1009" s="544"/>
      <c r="G1009" s="544"/>
      <c r="H1009" s="544"/>
    </row>
    <row r="1010" spans="5:8">
      <c r="E1010" s="583"/>
      <c r="F1010" s="544"/>
      <c r="G1010" s="544"/>
      <c r="H1010" s="544"/>
    </row>
    <row r="1011" spans="5:8">
      <c r="E1011" s="583"/>
      <c r="F1011" s="544"/>
      <c r="G1011" s="544"/>
      <c r="H1011" s="544"/>
    </row>
    <row r="1012" spans="5:8">
      <c r="E1012" s="583"/>
      <c r="F1012" s="544"/>
      <c r="G1012" s="544"/>
      <c r="H1012" s="544"/>
    </row>
    <row r="1013" spans="5:8">
      <c r="E1013" s="583"/>
      <c r="F1013" s="544"/>
      <c r="G1013" s="544"/>
      <c r="H1013" s="544"/>
    </row>
    <row r="1014" spans="5:8">
      <c r="E1014" s="583"/>
      <c r="F1014" s="544"/>
      <c r="G1014" s="544"/>
      <c r="H1014" s="544"/>
    </row>
    <row r="1015" spans="5:8">
      <c r="E1015" s="583"/>
      <c r="F1015" s="544"/>
      <c r="G1015" s="544"/>
      <c r="H1015" s="544"/>
    </row>
    <row r="1016" spans="5:8">
      <c r="E1016" s="583"/>
      <c r="F1016" s="544"/>
      <c r="G1016" s="544"/>
      <c r="H1016" s="544"/>
    </row>
    <row r="1017" spans="5:8">
      <c r="E1017" s="583"/>
      <c r="F1017" s="544"/>
      <c r="G1017" s="544"/>
      <c r="H1017" s="544"/>
    </row>
    <row r="1018" spans="5:8">
      <c r="E1018" s="583"/>
      <c r="F1018" s="544"/>
      <c r="G1018" s="544"/>
      <c r="H1018" s="544"/>
    </row>
    <row r="1019" spans="5:8">
      <c r="E1019" s="583"/>
      <c r="F1019" s="544"/>
      <c r="G1019" s="544"/>
      <c r="H1019" s="544"/>
    </row>
    <row r="1020" spans="5:8">
      <c r="E1020" s="583"/>
      <c r="F1020" s="544"/>
      <c r="G1020" s="544"/>
      <c r="H1020" s="544"/>
    </row>
    <row r="1021" spans="5:8">
      <c r="E1021" s="583"/>
      <c r="F1021" s="544"/>
      <c r="G1021" s="544"/>
      <c r="H1021" s="544"/>
    </row>
    <row r="1022" spans="5:8">
      <c r="E1022" s="583"/>
      <c r="F1022" s="544"/>
      <c r="G1022" s="544"/>
      <c r="H1022" s="544"/>
    </row>
    <row r="1023" spans="5:8">
      <c r="E1023" s="583"/>
      <c r="F1023" s="544"/>
      <c r="G1023" s="544"/>
      <c r="H1023" s="544"/>
    </row>
    <row r="1024" spans="5:8">
      <c r="E1024" s="583"/>
      <c r="F1024" s="544"/>
      <c r="G1024" s="544"/>
      <c r="H1024" s="544"/>
    </row>
    <row r="1025" spans="5:8">
      <c r="E1025" s="583"/>
      <c r="F1025" s="544"/>
      <c r="G1025" s="544"/>
      <c r="H1025" s="544"/>
    </row>
    <row r="1026" spans="5:8">
      <c r="E1026" s="583"/>
      <c r="F1026" s="544"/>
      <c r="G1026" s="544"/>
      <c r="H1026" s="544"/>
    </row>
    <row r="1027" spans="5:8">
      <c r="E1027" s="583"/>
      <c r="F1027" s="544"/>
      <c r="G1027" s="544"/>
      <c r="H1027" s="544"/>
    </row>
    <row r="1028" spans="5:8">
      <c r="E1028" s="583"/>
      <c r="F1028" s="544"/>
      <c r="G1028" s="544"/>
      <c r="H1028" s="544"/>
    </row>
    <row r="1029" spans="5:8">
      <c r="E1029" s="583"/>
      <c r="F1029" s="544"/>
      <c r="G1029" s="544"/>
      <c r="H1029" s="544"/>
    </row>
    <row r="1030" spans="5:8">
      <c r="E1030" s="583"/>
      <c r="F1030" s="544"/>
      <c r="G1030" s="544"/>
      <c r="H1030" s="544"/>
    </row>
    <row r="1031" spans="5:8">
      <c r="E1031" s="583"/>
      <c r="F1031" s="544"/>
      <c r="G1031" s="544"/>
      <c r="H1031" s="544"/>
    </row>
    <row r="1032" spans="5:8">
      <c r="E1032" s="583"/>
      <c r="F1032" s="544"/>
      <c r="G1032" s="544"/>
      <c r="H1032" s="544"/>
    </row>
    <row r="1033" spans="5:8">
      <c r="E1033" s="583"/>
      <c r="F1033" s="544"/>
      <c r="G1033" s="544"/>
      <c r="H1033" s="544"/>
    </row>
    <row r="1034" spans="5:8">
      <c r="E1034" s="583"/>
      <c r="F1034" s="544"/>
      <c r="G1034" s="544"/>
      <c r="H1034" s="544"/>
    </row>
    <row r="1035" spans="5:8">
      <c r="E1035" s="583"/>
      <c r="F1035" s="544"/>
      <c r="G1035" s="544"/>
      <c r="H1035" s="544"/>
    </row>
    <row r="1036" spans="5:8">
      <c r="E1036" s="583"/>
      <c r="F1036" s="544"/>
      <c r="G1036" s="544"/>
      <c r="H1036" s="544"/>
    </row>
    <row r="1037" spans="5:8">
      <c r="E1037" s="583"/>
      <c r="F1037" s="544"/>
      <c r="G1037" s="544"/>
      <c r="H1037" s="544"/>
    </row>
    <row r="1038" spans="5:8">
      <c r="E1038" s="583"/>
      <c r="F1038" s="544"/>
      <c r="G1038" s="544"/>
      <c r="H1038" s="544"/>
    </row>
    <row r="1039" spans="5:8">
      <c r="E1039" s="583"/>
      <c r="F1039" s="544"/>
      <c r="G1039" s="544"/>
      <c r="H1039" s="544"/>
    </row>
    <row r="1040" spans="5:8">
      <c r="E1040" s="583"/>
      <c r="F1040" s="544"/>
      <c r="G1040" s="544"/>
      <c r="H1040" s="544"/>
    </row>
    <row r="1041" spans="5:8">
      <c r="E1041" s="583"/>
      <c r="F1041" s="544"/>
      <c r="G1041" s="544"/>
      <c r="H1041" s="544"/>
    </row>
    <row r="1042" spans="5:8">
      <c r="E1042" s="583"/>
      <c r="F1042" s="544"/>
      <c r="G1042" s="544"/>
      <c r="H1042" s="544"/>
    </row>
    <row r="1043" spans="5:8">
      <c r="E1043" s="583"/>
      <c r="F1043" s="544"/>
      <c r="G1043" s="544"/>
      <c r="H1043" s="544"/>
    </row>
    <row r="1044" spans="5:8">
      <c r="E1044" s="583"/>
      <c r="F1044" s="544"/>
      <c r="G1044" s="544"/>
      <c r="H1044" s="544"/>
    </row>
    <row r="1045" spans="5:8">
      <c r="E1045" s="583"/>
      <c r="F1045" s="544"/>
      <c r="G1045" s="544"/>
      <c r="H1045" s="544"/>
    </row>
    <row r="1046" spans="5:8">
      <c r="E1046" s="583"/>
      <c r="F1046" s="544"/>
      <c r="G1046" s="544"/>
      <c r="H1046" s="544"/>
    </row>
    <row r="1047" spans="5:8">
      <c r="E1047" s="583"/>
      <c r="F1047" s="544"/>
      <c r="G1047" s="544"/>
      <c r="H1047" s="544"/>
    </row>
    <row r="1048" spans="5:8">
      <c r="E1048" s="583"/>
      <c r="F1048" s="544"/>
      <c r="G1048" s="544"/>
      <c r="H1048" s="544"/>
    </row>
    <row r="1049" spans="5:8">
      <c r="E1049" s="583"/>
      <c r="F1049" s="544"/>
      <c r="G1049" s="544"/>
      <c r="H1049" s="544"/>
    </row>
    <row r="1050" spans="5:8">
      <c r="E1050" s="583"/>
      <c r="F1050" s="544"/>
      <c r="G1050" s="544"/>
      <c r="H1050" s="544"/>
    </row>
    <row r="1051" spans="5:8">
      <c r="E1051" s="583"/>
      <c r="F1051" s="544"/>
      <c r="G1051" s="544"/>
      <c r="H1051" s="544"/>
    </row>
    <row r="1052" spans="5:8">
      <c r="E1052" s="583"/>
      <c r="F1052" s="544"/>
      <c r="G1052" s="544"/>
      <c r="H1052" s="544"/>
    </row>
    <row r="1053" spans="5:8">
      <c r="E1053" s="583"/>
      <c r="F1053" s="544"/>
      <c r="G1053" s="544"/>
      <c r="H1053" s="544"/>
    </row>
    <row r="1054" spans="5:8">
      <c r="E1054" s="583"/>
      <c r="F1054" s="544"/>
      <c r="G1054" s="544"/>
      <c r="H1054" s="544"/>
    </row>
    <row r="1055" spans="5:8">
      <c r="E1055" s="583"/>
      <c r="F1055" s="544"/>
      <c r="G1055" s="544"/>
      <c r="H1055" s="544"/>
    </row>
    <row r="1056" spans="5:8">
      <c r="E1056" s="583"/>
      <c r="F1056" s="544"/>
      <c r="G1056" s="544"/>
      <c r="H1056" s="544"/>
    </row>
    <row r="1057" spans="5:8">
      <c r="E1057" s="583"/>
      <c r="F1057" s="544"/>
      <c r="G1057" s="544"/>
      <c r="H1057" s="544"/>
    </row>
    <row r="1058" spans="5:8">
      <c r="E1058" s="583"/>
      <c r="F1058" s="544"/>
      <c r="G1058" s="544"/>
      <c r="H1058" s="544"/>
    </row>
    <row r="1059" spans="5:8">
      <c r="E1059" s="583"/>
      <c r="F1059" s="544"/>
      <c r="G1059" s="544"/>
      <c r="H1059" s="544"/>
    </row>
    <row r="1060" spans="5:8">
      <c r="E1060" s="583"/>
      <c r="F1060" s="544"/>
      <c r="G1060" s="544"/>
      <c r="H1060" s="544"/>
    </row>
    <row r="1061" spans="5:8">
      <c r="E1061" s="583"/>
      <c r="F1061" s="544"/>
      <c r="G1061" s="544"/>
      <c r="H1061" s="544"/>
    </row>
    <row r="1062" spans="5:8">
      <c r="E1062" s="583"/>
      <c r="F1062" s="544"/>
      <c r="G1062" s="544"/>
      <c r="H1062" s="544"/>
    </row>
    <row r="1063" spans="5:8">
      <c r="E1063" s="583"/>
      <c r="F1063" s="544"/>
      <c r="G1063" s="544"/>
      <c r="H1063" s="544"/>
    </row>
    <row r="1064" spans="5:8">
      <c r="E1064" s="583"/>
      <c r="F1064" s="544"/>
      <c r="G1064" s="544"/>
      <c r="H1064" s="544"/>
    </row>
    <row r="1065" spans="5:8">
      <c r="E1065" s="583"/>
      <c r="F1065" s="544"/>
      <c r="G1065" s="544"/>
      <c r="H1065" s="544"/>
    </row>
    <row r="1066" spans="5:8">
      <c r="E1066" s="583"/>
      <c r="F1066" s="544"/>
      <c r="G1066" s="544"/>
      <c r="H1066" s="544"/>
    </row>
    <row r="1067" spans="5:8">
      <c r="E1067" s="583"/>
      <c r="F1067" s="544"/>
      <c r="G1067" s="544"/>
      <c r="H1067" s="544"/>
    </row>
    <row r="1068" spans="5:8">
      <c r="E1068" s="583"/>
      <c r="F1068" s="544"/>
      <c r="G1068" s="544"/>
      <c r="H1068" s="544"/>
    </row>
    <row r="1069" spans="5:8">
      <c r="E1069" s="583"/>
      <c r="F1069" s="544"/>
      <c r="G1069" s="544"/>
      <c r="H1069" s="544"/>
    </row>
    <row r="1070" spans="5:8">
      <c r="E1070" s="583"/>
      <c r="F1070" s="544"/>
      <c r="G1070" s="544"/>
      <c r="H1070" s="544"/>
    </row>
    <row r="1071" spans="5:8">
      <c r="E1071" s="583"/>
      <c r="F1071" s="544"/>
      <c r="G1071" s="544"/>
      <c r="H1071" s="544"/>
    </row>
    <row r="1072" spans="5:8">
      <c r="E1072" s="583"/>
      <c r="F1072" s="544"/>
      <c r="G1072" s="544"/>
      <c r="H1072" s="544"/>
    </row>
    <row r="1073" spans="5:8">
      <c r="E1073" s="583"/>
      <c r="F1073" s="544"/>
      <c r="G1073" s="544"/>
      <c r="H1073" s="544"/>
    </row>
    <row r="1074" spans="5:8">
      <c r="E1074" s="583"/>
      <c r="F1074" s="544"/>
      <c r="G1074" s="544"/>
      <c r="H1074" s="544"/>
    </row>
    <row r="1075" spans="5:8">
      <c r="E1075" s="583"/>
      <c r="F1075" s="544"/>
      <c r="G1075" s="544"/>
      <c r="H1075" s="544"/>
    </row>
    <row r="1076" spans="5:8">
      <c r="E1076" s="583"/>
      <c r="F1076" s="544"/>
      <c r="G1076" s="544"/>
      <c r="H1076" s="544"/>
    </row>
    <row r="1077" spans="5:8">
      <c r="E1077" s="583"/>
      <c r="F1077" s="544"/>
      <c r="G1077" s="544"/>
      <c r="H1077" s="544"/>
    </row>
    <row r="1078" spans="5:8">
      <c r="E1078" s="583"/>
      <c r="F1078" s="544"/>
      <c r="G1078" s="544"/>
      <c r="H1078" s="544"/>
    </row>
    <row r="1079" spans="5:8">
      <c r="E1079" s="583"/>
      <c r="F1079" s="544"/>
      <c r="G1079" s="544"/>
      <c r="H1079" s="544"/>
    </row>
    <row r="1080" spans="5:8">
      <c r="E1080" s="583"/>
      <c r="F1080" s="544"/>
      <c r="G1080" s="544"/>
      <c r="H1080" s="544"/>
    </row>
    <row r="1081" spans="5:8">
      <c r="E1081" s="583"/>
      <c r="F1081" s="544"/>
      <c r="G1081" s="544"/>
      <c r="H1081" s="544"/>
    </row>
    <row r="1082" spans="5:8">
      <c r="E1082" s="583"/>
      <c r="F1082" s="544"/>
      <c r="G1082" s="544"/>
      <c r="H1082" s="544"/>
    </row>
    <row r="1083" spans="5:8">
      <c r="E1083" s="583"/>
      <c r="F1083" s="544"/>
      <c r="G1083" s="544"/>
      <c r="H1083" s="544"/>
    </row>
    <row r="1084" spans="5:8">
      <c r="E1084" s="583"/>
      <c r="F1084" s="544"/>
      <c r="G1084" s="544"/>
      <c r="H1084" s="544"/>
    </row>
    <row r="1085" spans="5:8">
      <c r="E1085" s="583"/>
      <c r="F1085" s="544"/>
      <c r="G1085" s="544"/>
      <c r="H1085" s="544"/>
    </row>
    <row r="1086" spans="5:8">
      <c r="E1086" s="583"/>
      <c r="F1086" s="544"/>
      <c r="G1086" s="544"/>
      <c r="H1086" s="544"/>
    </row>
    <row r="1087" spans="5:8">
      <c r="E1087" s="583"/>
      <c r="F1087" s="544"/>
      <c r="G1087" s="544"/>
      <c r="H1087" s="544"/>
    </row>
    <row r="1088" spans="5:8">
      <c r="E1088" s="583"/>
      <c r="F1088" s="544"/>
      <c r="G1088" s="544"/>
      <c r="H1088" s="544"/>
    </row>
    <row r="1089" spans="5:8">
      <c r="E1089" s="583"/>
      <c r="F1089" s="544"/>
      <c r="G1089" s="544"/>
      <c r="H1089" s="544"/>
    </row>
    <row r="1090" spans="5:8">
      <c r="E1090" s="583"/>
      <c r="F1090" s="544"/>
      <c r="G1090" s="544"/>
      <c r="H1090" s="544"/>
    </row>
    <row r="1091" spans="5:8">
      <c r="E1091" s="583"/>
      <c r="F1091" s="544"/>
      <c r="G1091" s="544"/>
      <c r="H1091" s="544"/>
    </row>
    <row r="1092" spans="5:8">
      <c r="E1092" s="583"/>
      <c r="F1092" s="544"/>
      <c r="G1092" s="544"/>
      <c r="H1092" s="544"/>
    </row>
    <row r="1093" spans="5:8">
      <c r="E1093" s="583"/>
      <c r="F1093" s="544"/>
      <c r="G1093" s="544"/>
      <c r="H1093" s="544"/>
    </row>
    <row r="1094" spans="5:8">
      <c r="E1094" s="583"/>
      <c r="F1094" s="544"/>
      <c r="G1094" s="544"/>
      <c r="H1094" s="544"/>
    </row>
    <row r="1095" spans="5:8">
      <c r="E1095" s="583"/>
      <c r="F1095" s="544"/>
      <c r="G1095" s="544"/>
      <c r="H1095" s="544"/>
    </row>
    <row r="1096" spans="5:8">
      <c r="E1096" s="583"/>
      <c r="F1096" s="544"/>
      <c r="G1096" s="544"/>
      <c r="H1096" s="544"/>
    </row>
    <row r="1097" spans="5:8">
      <c r="E1097" s="583"/>
      <c r="F1097" s="544"/>
      <c r="G1097" s="544"/>
      <c r="H1097" s="544"/>
    </row>
    <row r="1098" spans="5:8">
      <c r="E1098" s="583"/>
      <c r="F1098" s="544"/>
      <c r="G1098" s="544"/>
      <c r="H1098" s="544"/>
    </row>
    <row r="1099" spans="5:8">
      <c r="E1099" s="583"/>
      <c r="F1099" s="544"/>
      <c r="G1099" s="544"/>
      <c r="H1099" s="544"/>
    </row>
    <row r="1100" spans="5:8">
      <c r="E1100" s="583"/>
      <c r="F1100" s="544"/>
      <c r="G1100" s="544"/>
      <c r="H1100" s="544"/>
    </row>
    <row r="1101" spans="5:8">
      <c r="E1101" s="583"/>
      <c r="F1101" s="544"/>
      <c r="G1101" s="544"/>
      <c r="H1101" s="544"/>
    </row>
    <row r="1102" spans="5:8">
      <c r="E1102" s="583"/>
      <c r="F1102" s="544"/>
      <c r="G1102" s="544"/>
      <c r="H1102" s="544"/>
    </row>
    <row r="1103" spans="5:8">
      <c r="E1103" s="583"/>
      <c r="F1103" s="544"/>
      <c r="G1103" s="544"/>
      <c r="H1103" s="544"/>
    </row>
    <row r="1104" spans="5:8">
      <c r="E1104" s="583"/>
      <c r="F1104" s="544"/>
      <c r="G1104" s="544"/>
      <c r="H1104" s="544"/>
    </row>
    <row r="1105" spans="5:8">
      <c r="E1105" s="583"/>
      <c r="F1105" s="544"/>
      <c r="G1105" s="544"/>
      <c r="H1105" s="544"/>
    </row>
    <row r="1106" spans="5:8">
      <c r="E1106" s="583"/>
      <c r="F1106" s="544"/>
      <c r="G1106" s="544"/>
      <c r="H1106" s="544"/>
    </row>
    <row r="1107" spans="5:8">
      <c r="E1107" s="583"/>
      <c r="F1107" s="544"/>
      <c r="G1107" s="544"/>
      <c r="H1107" s="544"/>
    </row>
    <row r="1108" spans="5:8">
      <c r="E1108" s="583"/>
      <c r="F1108" s="544"/>
      <c r="G1108" s="544"/>
      <c r="H1108" s="544"/>
    </row>
    <row r="1109" spans="5:8">
      <c r="E1109" s="583"/>
      <c r="F1109" s="544"/>
      <c r="G1109" s="544"/>
      <c r="H1109" s="544"/>
    </row>
    <row r="1110" spans="5:8">
      <c r="E1110" s="583"/>
      <c r="F1110" s="544"/>
      <c r="G1110" s="544"/>
      <c r="H1110" s="544"/>
    </row>
    <row r="1111" spans="5:8">
      <c r="E1111" s="583"/>
      <c r="F1111" s="544"/>
      <c r="G1111" s="544"/>
      <c r="H1111" s="544"/>
    </row>
    <row r="1112" spans="5:8">
      <c r="E1112" s="583"/>
      <c r="F1112" s="544"/>
      <c r="G1112" s="544"/>
      <c r="H1112" s="544"/>
    </row>
    <row r="1113" spans="5:8">
      <c r="E1113" s="583"/>
      <c r="F1113" s="544"/>
      <c r="G1113" s="544"/>
      <c r="H1113" s="544"/>
    </row>
    <row r="1114" spans="5:8">
      <c r="E1114" s="583"/>
      <c r="F1114" s="544"/>
      <c r="G1114" s="544"/>
      <c r="H1114" s="544"/>
    </row>
    <row r="1115" spans="5:8">
      <c r="E1115" s="583"/>
      <c r="F1115" s="544"/>
      <c r="G1115" s="544"/>
      <c r="H1115" s="544"/>
    </row>
    <row r="1116" spans="5:8">
      <c r="E1116" s="583"/>
      <c r="F1116" s="544"/>
      <c r="G1116" s="544"/>
      <c r="H1116" s="544"/>
    </row>
    <row r="1117" spans="5:8">
      <c r="E1117" s="583"/>
      <c r="F1117" s="544"/>
      <c r="G1117" s="544"/>
      <c r="H1117" s="544"/>
    </row>
    <row r="1118" spans="5:8">
      <c r="E1118" s="583"/>
      <c r="F1118" s="544"/>
      <c r="G1118" s="544"/>
      <c r="H1118" s="544"/>
    </row>
    <row r="1119" spans="5:8">
      <c r="E1119" s="583"/>
      <c r="F1119" s="544"/>
      <c r="G1119" s="544"/>
      <c r="H1119" s="544"/>
    </row>
    <row r="1120" spans="5:8">
      <c r="E1120" s="583"/>
      <c r="F1120" s="544"/>
      <c r="G1120" s="544"/>
      <c r="H1120" s="544"/>
    </row>
    <row r="1121" spans="5:8">
      <c r="E1121" s="583"/>
      <c r="F1121" s="544"/>
      <c r="G1121" s="544"/>
      <c r="H1121" s="544"/>
    </row>
    <row r="1122" spans="5:8">
      <c r="E1122" s="583"/>
      <c r="F1122" s="544"/>
      <c r="G1122" s="544"/>
      <c r="H1122" s="544"/>
    </row>
    <row r="1123" spans="5:8">
      <c r="E1123" s="583"/>
      <c r="F1123" s="544"/>
      <c r="G1123" s="544"/>
      <c r="H1123" s="544"/>
    </row>
    <row r="1124" spans="5:8">
      <c r="E1124" s="583"/>
      <c r="F1124" s="544"/>
      <c r="G1124" s="544"/>
      <c r="H1124" s="544"/>
    </row>
    <row r="1125" spans="5:8">
      <c r="E1125" s="583"/>
      <c r="F1125" s="544"/>
      <c r="G1125" s="544"/>
      <c r="H1125" s="544"/>
    </row>
    <row r="1126" spans="5:8">
      <c r="E1126" s="583"/>
      <c r="F1126" s="544"/>
      <c r="G1126" s="544"/>
      <c r="H1126" s="544"/>
    </row>
    <row r="1127" spans="5:8">
      <c r="E1127" s="583"/>
      <c r="F1127" s="544"/>
      <c r="G1127" s="544"/>
      <c r="H1127" s="544"/>
    </row>
    <row r="1128" spans="5:8">
      <c r="E1128" s="583"/>
      <c r="F1128" s="544"/>
      <c r="G1128" s="544"/>
      <c r="H1128" s="544"/>
    </row>
    <row r="1129" spans="5:8">
      <c r="E1129" s="583"/>
      <c r="F1129" s="544"/>
      <c r="G1129" s="544"/>
      <c r="H1129" s="544"/>
    </row>
    <row r="1130" spans="5:8">
      <c r="E1130" s="583"/>
      <c r="F1130" s="544"/>
      <c r="G1130" s="544"/>
      <c r="H1130" s="544"/>
    </row>
    <row r="1131" spans="5:8">
      <c r="E1131" s="583"/>
      <c r="F1131" s="544"/>
      <c r="G1131" s="544"/>
      <c r="H1131" s="544"/>
    </row>
    <row r="1132" spans="5:8">
      <c r="E1132" s="583"/>
      <c r="F1132" s="544"/>
      <c r="G1132" s="544"/>
      <c r="H1132" s="544"/>
    </row>
    <row r="1133" spans="5:8">
      <c r="E1133" s="583"/>
      <c r="F1133" s="544"/>
      <c r="G1133" s="544"/>
      <c r="H1133" s="544"/>
    </row>
    <row r="1134" spans="5:8">
      <c r="E1134" s="583"/>
      <c r="F1134" s="544"/>
      <c r="G1134" s="544"/>
      <c r="H1134" s="544"/>
    </row>
    <row r="1135" spans="5:8">
      <c r="E1135" s="583"/>
      <c r="F1135" s="544"/>
      <c r="G1135" s="544"/>
      <c r="H1135" s="544"/>
    </row>
    <row r="1136" spans="5:8">
      <c r="E1136" s="583"/>
      <c r="F1136" s="544"/>
      <c r="G1136" s="544"/>
      <c r="H1136" s="544"/>
    </row>
    <row r="1137" spans="5:8">
      <c r="E1137" s="583"/>
      <c r="F1137" s="544"/>
      <c r="G1137" s="544"/>
      <c r="H1137" s="544"/>
    </row>
    <row r="1138" spans="5:8">
      <c r="E1138" s="583"/>
      <c r="F1138" s="544"/>
      <c r="G1138" s="544"/>
      <c r="H1138" s="544"/>
    </row>
    <row r="1139" spans="5:8">
      <c r="E1139" s="583"/>
      <c r="F1139" s="544"/>
      <c r="G1139" s="544"/>
      <c r="H1139" s="544"/>
    </row>
    <row r="1140" spans="5:8">
      <c r="E1140" s="583"/>
      <c r="F1140" s="544"/>
      <c r="G1140" s="544"/>
      <c r="H1140" s="544"/>
    </row>
    <row r="1141" spans="5:8">
      <c r="E1141" s="583"/>
      <c r="F1141" s="544"/>
      <c r="G1141" s="544"/>
      <c r="H1141" s="544"/>
    </row>
    <row r="1142" spans="5:8">
      <c r="E1142" s="583"/>
      <c r="F1142" s="544"/>
      <c r="G1142" s="544"/>
      <c r="H1142" s="544"/>
    </row>
    <row r="1143" spans="5:8">
      <c r="E1143" s="583"/>
      <c r="F1143" s="544"/>
      <c r="G1143" s="544"/>
      <c r="H1143" s="544"/>
    </row>
    <row r="1144" spans="5:8">
      <c r="E1144" s="583"/>
      <c r="F1144" s="544"/>
      <c r="G1144" s="544"/>
      <c r="H1144" s="544"/>
    </row>
    <row r="1145" spans="5:8">
      <c r="E1145" s="583"/>
      <c r="F1145" s="544"/>
      <c r="G1145" s="544"/>
      <c r="H1145" s="544"/>
    </row>
    <row r="1146" spans="5:8">
      <c r="E1146" s="583"/>
      <c r="F1146" s="544"/>
      <c r="G1146" s="544"/>
      <c r="H1146" s="544"/>
    </row>
    <row r="1147" spans="5:8">
      <c r="E1147" s="583"/>
      <c r="F1147" s="544"/>
      <c r="G1147" s="544"/>
      <c r="H1147" s="544"/>
    </row>
    <row r="1148" spans="5:8">
      <c r="E1148" s="583"/>
      <c r="F1148" s="544"/>
      <c r="G1148" s="544"/>
      <c r="H1148" s="544"/>
    </row>
    <row r="1149" spans="5:8">
      <c r="E1149" s="583"/>
      <c r="F1149" s="544"/>
      <c r="G1149" s="544"/>
      <c r="H1149" s="544"/>
    </row>
    <row r="1150" spans="5:8">
      <c r="E1150" s="583"/>
      <c r="F1150" s="544"/>
      <c r="G1150" s="544"/>
      <c r="H1150" s="544"/>
    </row>
    <row r="1151" spans="5:8">
      <c r="E1151" s="583"/>
      <c r="F1151" s="544"/>
      <c r="G1151" s="544"/>
      <c r="H1151" s="544"/>
    </row>
    <row r="1152" spans="5:8">
      <c r="E1152" s="583"/>
      <c r="F1152" s="544"/>
      <c r="G1152" s="544"/>
      <c r="H1152" s="544"/>
    </row>
    <row r="1153" spans="5:8">
      <c r="E1153" s="583"/>
      <c r="F1153" s="544"/>
      <c r="G1153" s="544"/>
      <c r="H1153" s="544"/>
    </row>
    <row r="1154" spans="5:8">
      <c r="E1154" s="583"/>
      <c r="F1154" s="544"/>
      <c r="G1154" s="544"/>
      <c r="H1154" s="544"/>
    </row>
    <row r="1155" spans="5:8">
      <c r="E1155" s="583"/>
      <c r="F1155" s="544"/>
      <c r="G1155" s="544"/>
      <c r="H1155" s="544"/>
    </row>
    <row r="1156" spans="5:8">
      <c r="E1156" s="583"/>
      <c r="F1156" s="544"/>
      <c r="G1156" s="544"/>
      <c r="H1156" s="544"/>
    </row>
    <row r="1157" spans="5:8">
      <c r="E1157" s="583"/>
      <c r="F1157" s="544"/>
      <c r="G1157" s="544"/>
      <c r="H1157" s="544"/>
    </row>
    <row r="1158" spans="5:8">
      <c r="E1158" s="583"/>
      <c r="F1158" s="544"/>
      <c r="G1158" s="544"/>
      <c r="H1158" s="544"/>
    </row>
    <row r="1159" spans="5:8">
      <c r="E1159" s="583"/>
      <c r="F1159" s="544"/>
      <c r="G1159" s="544"/>
      <c r="H1159" s="544"/>
    </row>
    <row r="1160" spans="5:8">
      <c r="E1160" s="583"/>
      <c r="F1160" s="544"/>
      <c r="G1160" s="544"/>
      <c r="H1160" s="544"/>
    </row>
    <row r="1161" spans="5:8">
      <c r="E1161" s="583"/>
      <c r="F1161" s="544"/>
      <c r="G1161" s="544"/>
      <c r="H1161" s="544"/>
    </row>
    <row r="1162" spans="5:8">
      <c r="E1162" s="583"/>
      <c r="F1162" s="544"/>
      <c r="G1162" s="544"/>
      <c r="H1162" s="544"/>
    </row>
    <row r="1163" spans="5:8">
      <c r="E1163" s="583"/>
      <c r="F1163" s="544"/>
      <c r="G1163" s="544"/>
      <c r="H1163" s="544"/>
    </row>
    <row r="1164" spans="5:8">
      <c r="E1164" s="583"/>
      <c r="F1164" s="544"/>
      <c r="G1164" s="544"/>
      <c r="H1164" s="544"/>
    </row>
    <row r="1165" spans="5:8">
      <c r="E1165" s="583"/>
      <c r="F1165" s="544"/>
      <c r="G1165" s="544"/>
      <c r="H1165" s="544"/>
    </row>
    <row r="1166" spans="5:8">
      <c r="E1166" s="583"/>
      <c r="F1166" s="544"/>
      <c r="G1166" s="544"/>
      <c r="H1166" s="544"/>
    </row>
    <row r="1167" spans="5:8">
      <c r="E1167" s="583"/>
      <c r="F1167" s="544"/>
      <c r="G1167" s="544"/>
      <c r="H1167" s="544"/>
    </row>
    <row r="1168" spans="5:8">
      <c r="E1168" s="583"/>
      <c r="F1168" s="544"/>
      <c r="G1168" s="544"/>
      <c r="H1168" s="544"/>
    </row>
    <row r="1169" spans="5:8">
      <c r="E1169" s="583"/>
      <c r="F1169" s="544"/>
      <c r="G1169" s="544"/>
      <c r="H1169" s="544"/>
    </row>
    <row r="1170" spans="5:8">
      <c r="E1170" s="583"/>
      <c r="F1170" s="544"/>
      <c r="G1170" s="544"/>
      <c r="H1170" s="544"/>
    </row>
    <row r="1171" spans="5:8">
      <c r="E1171" s="583"/>
      <c r="F1171" s="544"/>
      <c r="G1171" s="544"/>
      <c r="H1171" s="544"/>
    </row>
    <row r="1172" spans="5:8">
      <c r="E1172" s="583"/>
      <c r="F1172" s="544"/>
      <c r="G1172" s="544"/>
      <c r="H1172" s="544"/>
    </row>
    <row r="1173" spans="5:8">
      <c r="E1173" s="583"/>
      <c r="F1173" s="544"/>
      <c r="G1173" s="544"/>
      <c r="H1173" s="544"/>
    </row>
    <row r="1174" spans="5:8">
      <c r="E1174" s="583"/>
      <c r="F1174" s="544"/>
      <c r="G1174" s="544"/>
      <c r="H1174" s="544"/>
    </row>
    <row r="1175" spans="5:8">
      <c r="E1175" s="583"/>
      <c r="F1175" s="544"/>
      <c r="G1175" s="544"/>
      <c r="H1175" s="544"/>
    </row>
    <row r="1176" spans="5:8">
      <c r="E1176" s="583"/>
      <c r="F1176" s="544"/>
      <c r="G1176" s="544"/>
      <c r="H1176" s="544"/>
    </row>
    <row r="1177" spans="5:8">
      <c r="E1177" s="583"/>
      <c r="F1177" s="544"/>
      <c r="G1177" s="544"/>
      <c r="H1177" s="544"/>
    </row>
    <row r="1178" spans="5:8">
      <c r="E1178" s="583"/>
      <c r="F1178" s="544"/>
      <c r="G1178" s="544"/>
      <c r="H1178" s="544"/>
    </row>
    <row r="1179" spans="5:8">
      <c r="E1179" s="583"/>
      <c r="F1179" s="544"/>
      <c r="G1179" s="544"/>
      <c r="H1179" s="544"/>
    </row>
    <row r="1180" spans="5:8">
      <c r="E1180" s="583"/>
      <c r="F1180" s="544"/>
      <c r="G1180" s="544"/>
      <c r="H1180" s="544"/>
    </row>
    <row r="1181" spans="5:8">
      <c r="E1181" s="583"/>
      <c r="F1181" s="544"/>
      <c r="G1181" s="544"/>
      <c r="H1181" s="544"/>
    </row>
    <row r="1182" spans="5:8">
      <c r="E1182" s="583"/>
      <c r="F1182" s="544"/>
      <c r="G1182" s="544"/>
      <c r="H1182" s="544"/>
    </row>
    <row r="1183" spans="5:8">
      <c r="E1183" s="583"/>
      <c r="F1183" s="544"/>
      <c r="G1183" s="544"/>
      <c r="H1183" s="544"/>
    </row>
    <row r="1184" spans="5:8">
      <c r="E1184" s="583"/>
      <c r="F1184" s="544"/>
      <c r="G1184" s="544"/>
      <c r="H1184" s="544"/>
    </row>
    <row r="1185" spans="5:8">
      <c r="E1185" s="583"/>
      <c r="F1185" s="544"/>
      <c r="G1185" s="544"/>
      <c r="H1185" s="544"/>
    </row>
    <row r="1186" spans="5:8">
      <c r="E1186" s="583"/>
      <c r="F1186" s="544"/>
      <c r="G1186" s="544"/>
      <c r="H1186" s="544"/>
    </row>
    <row r="1187" spans="5:8">
      <c r="E1187" s="583"/>
      <c r="F1187" s="544"/>
      <c r="G1187" s="544"/>
      <c r="H1187" s="544"/>
    </row>
    <row r="1188" spans="5:8">
      <c r="E1188" s="583"/>
      <c r="F1188" s="544"/>
      <c r="G1188" s="544"/>
      <c r="H1188" s="544"/>
    </row>
    <row r="1189" spans="5:8">
      <c r="E1189" s="583"/>
      <c r="F1189" s="544"/>
      <c r="G1189" s="544"/>
      <c r="H1189" s="544"/>
    </row>
    <row r="1190" spans="5:8">
      <c r="E1190" s="583"/>
      <c r="F1190" s="544"/>
      <c r="G1190" s="544"/>
      <c r="H1190" s="544"/>
    </row>
    <row r="1191" spans="5:8">
      <c r="E1191" s="583"/>
      <c r="F1191" s="544"/>
      <c r="G1191" s="544"/>
      <c r="H1191" s="544"/>
    </row>
    <row r="1192" spans="5:8">
      <c r="E1192" s="583"/>
      <c r="F1192" s="544"/>
      <c r="G1192" s="544"/>
      <c r="H1192" s="544"/>
    </row>
    <row r="1193" spans="5:8">
      <c r="E1193" s="583"/>
      <c r="F1193" s="544"/>
      <c r="G1193" s="544"/>
      <c r="H1193" s="544"/>
    </row>
    <row r="1194" spans="5:8">
      <c r="E1194" s="583"/>
      <c r="F1194" s="544"/>
      <c r="G1194" s="544"/>
      <c r="H1194" s="544"/>
    </row>
    <row r="1195" spans="5:8">
      <c r="E1195" s="583"/>
      <c r="F1195" s="544"/>
      <c r="G1195" s="544"/>
      <c r="H1195" s="544"/>
    </row>
    <row r="1196" spans="5:8">
      <c r="E1196" s="583"/>
      <c r="F1196" s="544"/>
      <c r="G1196" s="544"/>
      <c r="H1196" s="544"/>
    </row>
    <row r="1197" spans="5:8">
      <c r="E1197" s="583"/>
      <c r="F1197" s="544"/>
      <c r="G1197" s="544"/>
      <c r="H1197" s="544"/>
    </row>
    <row r="1198" spans="5:8">
      <c r="E1198" s="583"/>
      <c r="F1198" s="544"/>
      <c r="G1198" s="544"/>
      <c r="H1198" s="544"/>
    </row>
    <row r="1199" spans="5:8">
      <c r="E1199" s="583"/>
      <c r="F1199" s="544"/>
      <c r="G1199" s="544"/>
      <c r="H1199" s="544"/>
    </row>
    <row r="1200" spans="5:8">
      <c r="E1200" s="583"/>
      <c r="F1200" s="544"/>
      <c r="G1200" s="544"/>
      <c r="H1200" s="544"/>
    </row>
    <row r="1201" spans="5:8">
      <c r="E1201" s="583"/>
      <c r="F1201" s="544"/>
      <c r="G1201" s="544"/>
      <c r="H1201" s="544"/>
    </row>
    <row r="1202" spans="5:8">
      <c r="E1202" s="583"/>
      <c r="F1202" s="544"/>
      <c r="G1202" s="544"/>
      <c r="H1202" s="544"/>
    </row>
    <row r="1203" spans="5:8">
      <c r="E1203" s="583"/>
      <c r="F1203" s="544"/>
      <c r="G1203" s="544"/>
      <c r="H1203" s="544"/>
    </row>
    <row r="1204" spans="5:8">
      <c r="E1204" s="583"/>
      <c r="F1204" s="544"/>
      <c r="G1204" s="544"/>
      <c r="H1204" s="544"/>
    </row>
    <row r="1205" spans="5:8">
      <c r="E1205" s="583"/>
      <c r="F1205" s="544"/>
      <c r="G1205" s="544"/>
      <c r="H1205" s="544"/>
    </row>
    <row r="1206" spans="5:8">
      <c r="E1206" s="583"/>
      <c r="F1206" s="544"/>
      <c r="G1206" s="544"/>
      <c r="H1206" s="544"/>
    </row>
    <row r="1207" spans="5:8">
      <c r="E1207" s="583"/>
      <c r="F1207" s="544"/>
      <c r="G1207" s="544"/>
      <c r="H1207" s="544"/>
    </row>
    <row r="1208" spans="5:8">
      <c r="E1208" s="583"/>
      <c r="F1208" s="544"/>
      <c r="G1208" s="544"/>
      <c r="H1208" s="544"/>
    </row>
    <row r="1209" spans="5:8">
      <c r="E1209" s="583"/>
      <c r="F1209" s="544"/>
      <c r="G1209" s="544"/>
      <c r="H1209" s="544"/>
    </row>
    <row r="1210" spans="5:8">
      <c r="E1210" s="583"/>
      <c r="F1210" s="544"/>
      <c r="G1210" s="544"/>
      <c r="H1210" s="544"/>
    </row>
    <row r="1211" spans="5:8">
      <c r="E1211" s="583"/>
      <c r="F1211" s="544"/>
      <c r="G1211" s="544"/>
      <c r="H1211" s="544"/>
    </row>
    <row r="1212" spans="5:8">
      <c r="E1212" s="583"/>
      <c r="F1212" s="544"/>
      <c r="G1212" s="544"/>
      <c r="H1212" s="544"/>
    </row>
    <row r="1213" spans="5:8">
      <c r="E1213" s="583"/>
      <c r="F1213" s="544"/>
      <c r="G1213" s="544"/>
      <c r="H1213" s="544"/>
    </row>
    <row r="1214" spans="5:8">
      <c r="E1214" s="583"/>
      <c r="F1214" s="544"/>
      <c r="G1214" s="544"/>
      <c r="H1214" s="544"/>
    </row>
    <row r="1215" spans="5:8">
      <c r="E1215" s="583"/>
      <c r="F1215" s="544"/>
      <c r="G1215" s="544"/>
      <c r="H1215" s="544"/>
    </row>
    <row r="1216" spans="5:8">
      <c r="E1216" s="583"/>
      <c r="F1216" s="544"/>
      <c r="G1216" s="544"/>
      <c r="H1216" s="544"/>
    </row>
    <row r="1217" spans="5:8">
      <c r="E1217" s="583"/>
      <c r="F1217" s="544"/>
      <c r="G1217" s="544"/>
      <c r="H1217" s="544"/>
    </row>
    <row r="1218" spans="5:8">
      <c r="E1218" s="583"/>
      <c r="F1218" s="544"/>
      <c r="G1218" s="544"/>
      <c r="H1218" s="544"/>
    </row>
    <row r="1219" spans="5:8">
      <c r="E1219" s="583"/>
      <c r="F1219" s="544"/>
      <c r="G1219" s="544"/>
      <c r="H1219" s="544"/>
    </row>
    <row r="1220" spans="5:8">
      <c r="E1220" s="583"/>
      <c r="F1220" s="544"/>
      <c r="G1220" s="544"/>
      <c r="H1220" s="544"/>
    </row>
    <row r="1221" spans="5:8">
      <c r="E1221" s="583"/>
      <c r="F1221" s="544"/>
      <c r="G1221" s="544"/>
      <c r="H1221" s="544"/>
    </row>
    <row r="1222" spans="5:8">
      <c r="E1222" s="583"/>
      <c r="F1222" s="544"/>
      <c r="G1222" s="544"/>
      <c r="H1222" s="544"/>
    </row>
    <row r="1223" spans="5:8">
      <c r="E1223" s="583"/>
      <c r="F1223" s="544"/>
      <c r="G1223" s="544"/>
      <c r="H1223" s="544"/>
    </row>
    <row r="1224" spans="5:8">
      <c r="E1224" s="583"/>
      <c r="F1224" s="544"/>
      <c r="G1224" s="544"/>
      <c r="H1224" s="544"/>
    </row>
    <row r="1225" spans="5:8">
      <c r="E1225" s="583"/>
      <c r="F1225" s="544"/>
      <c r="G1225" s="544"/>
      <c r="H1225" s="544"/>
    </row>
    <row r="1226" spans="5:8">
      <c r="E1226" s="583"/>
      <c r="F1226" s="544"/>
      <c r="G1226" s="544"/>
      <c r="H1226" s="544"/>
    </row>
    <row r="1227" spans="5:8">
      <c r="E1227" s="583"/>
      <c r="F1227" s="544"/>
      <c r="G1227" s="544"/>
      <c r="H1227" s="544"/>
    </row>
    <row r="1228" spans="5:8">
      <c r="E1228" s="583"/>
      <c r="F1228" s="544"/>
      <c r="G1228" s="544"/>
      <c r="H1228" s="544"/>
    </row>
    <row r="1229" spans="5:8">
      <c r="E1229" s="583"/>
      <c r="F1229" s="544"/>
      <c r="G1229" s="544"/>
      <c r="H1229" s="544"/>
    </row>
    <row r="1230" spans="5:8">
      <c r="E1230" s="583"/>
      <c r="F1230" s="544"/>
      <c r="G1230" s="544"/>
      <c r="H1230" s="544"/>
    </row>
    <row r="1231" spans="5:8">
      <c r="E1231" s="583"/>
      <c r="F1231" s="544"/>
      <c r="G1231" s="544"/>
      <c r="H1231" s="544"/>
    </row>
    <row r="1232" spans="5:8">
      <c r="E1232" s="583"/>
      <c r="F1232" s="544"/>
      <c r="G1232" s="544"/>
      <c r="H1232" s="544"/>
    </row>
    <row r="1233" spans="5:8">
      <c r="E1233" s="583"/>
      <c r="F1233" s="544"/>
      <c r="G1233" s="544"/>
      <c r="H1233" s="544"/>
    </row>
    <row r="1234" spans="5:8">
      <c r="E1234" s="583"/>
      <c r="F1234" s="544"/>
      <c r="G1234" s="544"/>
      <c r="H1234" s="544"/>
    </row>
    <row r="1235" spans="5:8">
      <c r="E1235" s="583"/>
      <c r="F1235" s="544"/>
      <c r="G1235" s="544"/>
      <c r="H1235" s="544"/>
    </row>
    <row r="1236" spans="5:8">
      <c r="E1236" s="583"/>
      <c r="F1236" s="544"/>
      <c r="G1236" s="544"/>
      <c r="H1236" s="544"/>
    </row>
    <row r="1237" spans="5:8">
      <c r="E1237" s="583"/>
      <c r="F1237" s="544"/>
      <c r="G1237" s="544"/>
      <c r="H1237" s="544"/>
    </row>
    <row r="1238" spans="5:8">
      <c r="E1238" s="583"/>
      <c r="F1238" s="544"/>
      <c r="G1238" s="544"/>
      <c r="H1238" s="544"/>
    </row>
    <row r="1239" spans="5:8">
      <c r="E1239" s="583"/>
      <c r="F1239" s="544"/>
      <c r="G1239" s="544"/>
      <c r="H1239" s="544"/>
    </row>
    <row r="1240" spans="5:8">
      <c r="E1240" s="583"/>
      <c r="F1240" s="544"/>
      <c r="G1240" s="544"/>
      <c r="H1240" s="544"/>
    </row>
    <row r="1241" spans="5:8">
      <c r="E1241" s="583"/>
      <c r="F1241" s="544"/>
      <c r="G1241" s="544"/>
      <c r="H1241" s="544"/>
    </row>
    <row r="1242" spans="5:8">
      <c r="E1242" s="583"/>
      <c r="F1242" s="544"/>
      <c r="G1242" s="544"/>
      <c r="H1242" s="544"/>
    </row>
    <row r="1243" spans="5:8">
      <c r="E1243" s="583"/>
      <c r="F1243" s="544"/>
      <c r="G1243" s="544"/>
      <c r="H1243" s="544"/>
    </row>
    <row r="1244" spans="5:8">
      <c r="E1244" s="583"/>
      <c r="F1244" s="544"/>
      <c r="G1244" s="544"/>
      <c r="H1244" s="544"/>
    </row>
    <row r="1245" spans="5:8">
      <c r="E1245" s="583"/>
      <c r="F1245" s="544"/>
      <c r="G1245" s="544"/>
      <c r="H1245" s="544"/>
    </row>
    <row r="1246" spans="5:8">
      <c r="E1246" s="583"/>
      <c r="F1246" s="544"/>
      <c r="G1246" s="544"/>
      <c r="H1246" s="544"/>
    </row>
    <row r="1247" spans="5:8">
      <c r="E1247" s="583"/>
      <c r="F1247" s="544"/>
      <c r="G1247" s="544"/>
      <c r="H1247" s="544"/>
    </row>
    <row r="1248" spans="5:8">
      <c r="E1248" s="583"/>
      <c r="F1248" s="544"/>
      <c r="G1248" s="544"/>
      <c r="H1248" s="544"/>
    </row>
    <row r="1249" spans="5:8">
      <c r="E1249" s="583"/>
      <c r="F1249" s="544"/>
      <c r="G1249" s="544"/>
      <c r="H1249" s="544"/>
    </row>
    <row r="1250" spans="5:8">
      <c r="E1250" s="583"/>
      <c r="F1250" s="544"/>
      <c r="G1250" s="544"/>
      <c r="H1250" s="544"/>
    </row>
    <row r="1251" spans="5:8">
      <c r="E1251" s="583"/>
      <c r="F1251" s="544"/>
      <c r="G1251" s="544"/>
      <c r="H1251" s="544"/>
    </row>
    <row r="1252" spans="5:8">
      <c r="E1252" s="583"/>
      <c r="F1252" s="544"/>
      <c r="G1252" s="544"/>
      <c r="H1252" s="544"/>
    </row>
    <row r="1253" spans="5:8">
      <c r="E1253" s="583"/>
      <c r="F1253" s="544"/>
      <c r="G1253" s="544"/>
      <c r="H1253" s="544"/>
    </row>
    <row r="1254" spans="5:8">
      <c r="E1254" s="583"/>
      <c r="F1254" s="544"/>
      <c r="G1254" s="544"/>
      <c r="H1254" s="544"/>
    </row>
    <row r="1255" spans="5:8">
      <c r="E1255" s="583"/>
      <c r="F1255" s="544"/>
      <c r="G1255" s="544"/>
      <c r="H1255" s="544"/>
    </row>
    <row r="1256" spans="5:8">
      <c r="E1256" s="583"/>
      <c r="F1256" s="544"/>
      <c r="G1256" s="544"/>
      <c r="H1256" s="544"/>
    </row>
    <row r="1257" spans="5:8">
      <c r="E1257" s="583"/>
      <c r="F1257" s="544"/>
      <c r="G1257" s="544"/>
      <c r="H1257" s="544"/>
    </row>
    <row r="1258" spans="5:8">
      <c r="E1258" s="583"/>
      <c r="F1258" s="544"/>
      <c r="G1258" s="544"/>
      <c r="H1258" s="544"/>
    </row>
    <row r="1259" spans="5:8">
      <c r="E1259" s="583"/>
      <c r="F1259" s="544"/>
      <c r="G1259" s="544"/>
      <c r="H1259" s="544"/>
    </row>
    <row r="1260" spans="5:8">
      <c r="E1260" s="583"/>
      <c r="F1260" s="544"/>
      <c r="G1260" s="544"/>
      <c r="H1260" s="544"/>
    </row>
    <row r="1261" spans="5:8">
      <c r="E1261" s="583"/>
      <c r="F1261" s="544"/>
      <c r="G1261" s="544"/>
      <c r="H1261" s="544"/>
    </row>
    <row r="1262" spans="5:8">
      <c r="E1262" s="583"/>
      <c r="F1262" s="544"/>
      <c r="G1262" s="544"/>
      <c r="H1262" s="544"/>
    </row>
    <row r="1263" spans="5:8">
      <c r="E1263" s="583"/>
      <c r="F1263" s="544"/>
      <c r="G1263" s="544"/>
      <c r="H1263" s="544"/>
    </row>
    <row r="1264" spans="5:8">
      <c r="E1264" s="583"/>
      <c r="F1264" s="544"/>
      <c r="G1264" s="544"/>
      <c r="H1264" s="544"/>
    </row>
    <row r="1265" spans="5:8">
      <c r="E1265" s="583"/>
      <c r="F1265" s="544"/>
      <c r="G1265" s="544"/>
      <c r="H1265" s="544"/>
    </row>
    <row r="1266" spans="5:8">
      <c r="E1266" s="583"/>
      <c r="F1266" s="544"/>
      <c r="G1266" s="544"/>
      <c r="H1266" s="544"/>
    </row>
    <row r="1267" spans="5:8">
      <c r="E1267" s="583"/>
      <c r="F1267" s="544"/>
      <c r="G1267" s="544"/>
      <c r="H1267" s="544"/>
    </row>
    <row r="1268" spans="5:8">
      <c r="E1268" s="583"/>
      <c r="F1268" s="544"/>
      <c r="G1268" s="544"/>
      <c r="H1268" s="544"/>
    </row>
    <row r="1269" spans="5:8">
      <c r="E1269" s="583"/>
      <c r="F1269" s="544"/>
      <c r="G1269" s="544"/>
      <c r="H1269" s="544"/>
    </row>
    <row r="1270" spans="5:8">
      <c r="E1270" s="583"/>
      <c r="F1270" s="544"/>
      <c r="G1270" s="544"/>
      <c r="H1270" s="544"/>
    </row>
    <row r="1271" spans="5:8">
      <c r="E1271" s="583"/>
      <c r="F1271" s="544"/>
      <c r="G1271" s="544"/>
      <c r="H1271" s="544"/>
    </row>
    <row r="1272" spans="5:8">
      <c r="E1272" s="583"/>
      <c r="F1272" s="544"/>
      <c r="G1272" s="544"/>
      <c r="H1272" s="544"/>
    </row>
    <row r="1273" spans="5:8">
      <c r="E1273" s="583"/>
      <c r="F1273" s="544"/>
      <c r="G1273" s="544"/>
      <c r="H1273" s="544"/>
    </row>
    <row r="1274" spans="5:8">
      <c r="E1274" s="583"/>
      <c r="F1274" s="544"/>
      <c r="G1274" s="544"/>
      <c r="H1274" s="544"/>
    </row>
    <row r="1275" spans="5:8">
      <c r="E1275" s="583"/>
      <c r="F1275" s="544"/>
      <c r="G1275" s="544"/>
      <c r="H1275" s="544"/>
    </row>
    <row r="1276" spans="5:8">
      <c r="E1276" s="583"/>
      <c r="F1276" s="544"/>
      <c r="G1276" s="544"/>
      <c r="H1276" s="544"/>
    </row>
    <row r="1277" spans="5:8">
      <c r="E1277" s="583"/>
      <c r="F1277" s="544"/>
      <c r="G1277" s="544"/>
      <c r="H1277" s="544"/>
    </row>
    <row r="1278" spans="5:8">
      <c r="E1278" s="583"/>
      <c r="F1278" s="544"/>
      <c r="G1278" s="544"/>
      <c r="H1278" s="544"/>
    </row>
    <row r="1279" spans="5:8">
      <c r="E1279" s="583"/>
      <c r="F1279" s="544"/>
      <c r="G1279" s="544"/>
      <c r="H1279" s="544"/>
    </row>
    <row r="1280" spans="5:8">
      <c r="E1280" s="583"/>
      <c r="F1280" s="544"/>
      <c r="G1280" s="544"/>
      <c r="H1280" s="544"/>
    </row>
    <row r="1281" spans="5:8">
      <c r="E1281" s="583"/>
      <c r="F1281" s="544"/>
      <c r="G1281" s="544"/>
      <c r="H1281" s="544"/>
    </row>
    <row r="1282" spans="5:8">
      <c r="E1282" s="583"/>
      <c r="F1282" s="544"/>
      <c r="G1282" s="544"/>
      <c r="H1282" s="544"/>
    </row>
    <row r="1283" spans="5:8">
      <c r="E1283" s="583"/>
      <c r="F1283" s="544"/>
      <c r="G1283" s="544"/>
      <c r="H1283" s="544"/>
    </row>
    <row r="1284" spans="5:8">
      <c r="E1284" s="583"/>
      <c r="F1284" s="544"/>
      <c r="G1284" s="544"/>
      <c r="H1284" s="544"/>
    </row>
    <row r="1285" spans="5:8">
      <c r="E1285" s="583"/>
      <c r="F1285" s="544"/>
      <c r="G1285" s="544"/>
      <c r="H1285" s="544"/>
    </row>
    <row r="1286" spans="5:8">
      <c r="E1286" s="583"/>
      <c r="F1286" s="544"/>
      <c r="G1286" s="544"/>
      <c r="H1286" s="544"/>
    </row>
    <row r="1287" spans="5:8">
      <c r="E1287" s="583"/>
      <c r="F1287" s="544"/>
      <c r="G1287" s="544"/>
      <c r="H1287" s="544"/>
    </row>
    <row r="1288" spans="5:8">
      <c r="E1288" s="583"/>
      <c r="F1288" s="544"/>
      <c r="G1288" s="544"/>
      <c r="H1288" s="544"/>
    </row>
    <row r="1289" spans="5:8">
      <c r="E1289" s="583"/>
      <c r="F1289" s="544"/>
      <c r="G1289" s="544"/>
      <c r="H1289" s="544"/>
    </row>
    <row r="1290" spans="5:8">
      <c r="E1290" s="583"/>
      <c r="F1290" s="544"/>
      <c r="G1290" s="544"/>
      <c r="H1290" s="544"/>
    </row>
    <row r="1291" spans="5:8">
      <c r="E1291" s="583"/>
      <c r="F1291" s="544"/>
      <c r="G1291" s="544"/>
      <c r="H1291" s="544"/>
    </row>
    <row r="1292" spans="5:8">
      <c r="E1292" s="583"/>
      <c r="F1292" s="544"/>
      <c r="G1292" s="544"/>
      <c r="H1292" s="544"/>
    </row>
    <row r="1293" spans="5:8">
      <c r="E1293" s="583"/>
      <c r="F1293" s="544"/>
      <c r="G1293" s="544"/>
      <c r="H1293" s="544"/>
    </row>
    <row r="1294" spans="5:8">
      <c r="E1294" s="583"/>
      <c r="F1294" s="544"/>
      <c r="G1294" s="544"/>
      <c r="H1294" s="544"/>
    </row>
    <row r="1295" spans="5:8">
      <c r="E1295" s="583"/>
      <c r="F1295" s="544"/>
      <c r="G1295" s="544"/>
      <c r="H1295" s="544"/>
    </row>
    <row r="1296" spans="5:8">
      <c r="E1296" s="583"/>
      <c r="F1296" s="544"/>
      <c r="G1296" s="544"/>
      <c r="H1296" s="544"/>
    </row>
    <row r="1297" spans="5:8">
      <c r="E1297" s="583"/>
      <c r="F1297" s="544"/>
      <c r="G1297" s="544"/>
      <c r="H1297" s="544"/>
    </row>
    <row r="1298" spans="5:8">
      <c r="E1298" s="583"/>
      <c r="F1298" s="544"/>
      <c r="G1298" s="544"/>
      <c r="H1298" s="544"/>
    </row>
    <row r="1299" spans="5:8">
      <c r="E1299" s="583"/>
      <c r="F1299" s="544"/>
      <c r="G1299" s="544"/>
      <c r="H1299" s="544"/>
    </row>
    <row r="1300" spans="5:8">
      <c r="E1300" s="583"/>
      <c r="F1300" s="544"/>
      <c r="G1300" s="544"/>
      <c r="H1300" s="544"/>
    </row>
    <row r="1301" spans="5:8">
      <c r="E1301" s="583"/>
      <c r="F1301" s="544"/>
      <c r="G1301" s="544"/>
      <c r="H1301" s="544"/>
    </row>
    <row r="1302" spans="5:8">
      <c r="E1302" s="583"/>
      <c r="F1302" s="544"/>
      <c r="G1302" s="544"/>
      <c r="H1302" s="544"/>
    </row>
    <row r="1303" spans="5:8">
      <c r="E1303" s="583"/>
      <c r="F1303" s="544"/>
      <c r="G1303" s="544"/>
      <c r="H1303" s="544"/>
    </row>
    <row r="1304" spans="5:8">
      <c r="E1304" s="583"/>
      <c r="F1304" s="544"/>
      <c r="G1304" s="544"/>
      <c r="H1304" s="544"/>
    </row>
    <row r="1305" spans="5:8">
      <c r="E1305" s="583"/>
      <c r="F1305" s="544"/>
      <c r="G1305" s="544"/>
      <c r="H1305" s="544"/>
    </row>
    <row r="1306" spans="5:8">
      <c r="E1306" s="583"/>
      <c r="F1306" s="544"/>
      <c r="G1306" s="544"/>
      <c r="H1306" s="544"/>
    </row>
    <row r="1307" spans="5:8">
      <c r="E1307" s="583"/>
      <c r="F1307" s="544"/>
      <c r="G1307" s="544"/>
      <c r="H1307" s="544"/>
    </row>
    <row r="1308" spans="5:8">
      <c r="E1308" s="583"/>
      <c r="F1308" s="544"/>
      <c r="G1308" s="544"/>
      <c r="H1308" s="544"/>
    </row>
    <row r="1309" spans="5:8">
      <c r="E1309" s="583"/>
      <c r="F1309" s="544"/>
      <c r="G1309" s="544"/>
      <c r="H1309" s="544"/>
    </row>
    <row r="1310" spans="5:8">
      <c r="E1310" s="583"/>
      <c r="F1310" s="544"/>
      <c r="G1310" s="544"/>
      <c r="H1310" s="544"/>
    </row>
    <row r="1311" spans="5:8">
      <c r="E1311" s="583"/>
      <c r="F1311" s="544"/>
      <c r="G1311" s="544"/>
      <c r="H1311" s="544"/>
    </row>
    <row r="1312" spans="5:8">
      <c r="E1312" s="583"/>
      <c r="F1312" s="544"/>
      <c r="G1312" s="544"/>
      <c r="H1312" s="544"/>
    </row>
    <row r="1313" spans="5:8">
      <c r="E1313" s="583"/>
      <c r="F1313" s="544"/>
      <c r="G1313" s="544"/>
      <c r="H1313" s="544"/>
    </row>
    <row r="1314" spans="5:8">
      <c r="E1314" s="583"/>
      <c r="F1314" s="544"/>
      <c r="G1314" s="544"/>
      <c r="H1314" s="544"/>
    </row>
    <row r="1315" spans="5:8">
      <c r="E1315" s="583"/>
      <c r="F1315" s="544"/>
      <c r="G1315" s="544"/>
      <c r="H1315" s="544"/>
    </row>
    <row r="1316" spans="5:8">
      <c r="E1316" s="583"/>
      <c r="F1316" s="544"/>
      <c r="G1316" s="544"/>
      <c r="H1316" s="544"/>
    </row>
    <row r="1317" spans="5:8">
      <c r="E1317" s="583"/>
      <c r="F1317" s="544"/>
      <c r="G1317" s="544"/>
      <c r="H1317" s="544"/>
    </row>
    <row r="1318" spans="5:8">
      <c r="E1318" s="583"/>
      <c r="F1318" s="544"/>
      <c r="G1318" s="544"/>
      <c r="H1318" s="544"/>
    </row>
    <row r="1319" spans="5:8">
      <c r="E1319" s="583"/>
      <c r="F1319" s="544"/>
      <c r="G1319" s="544"/>
      <c r="H1319" s="544"/>
    </row>
    <row r="1320" spans="5:8">
      <c r="E1320" s="583"/>
      <c r="F1320" s="544"/>
      <c r="G1320" s="544"/>
      <c r="H1320" s="544"/>
    </row>
    <row r="1321" spans="5:8">
      <c r="E1321" s="583"/>
      <c r="F1321" s="544"/>
      <c r="G1321" s="544"/>
      <c r="H1321" s="544"/>
    </row>
    <row r="1322" spans="5:8">
      <c r="E1322" s="583"/>
      <c r="F1322" s="544"/>
      <c r="G1322" s="544"/>
      <c r="H1322" s="544"/>
    </row>
    <row r="1323" spans="5:8">
      <c r="E1323" s="583"/>
      <c r="F1323" s="544"/>
      <c r="G1323" s="544"/>
      <c r="H1323" s="544"/>
    </row>
    <row r="1324" spans="5:8">
      <c r="E1324" s="583"/>
      <c r="F1324" s="544"/>
      <c r="G1324" s="544"/>
      <c r="H1324" s="544"/>
    </row>
    <row r="1325" spans="5:8">
      <c r="E1325" s="583"/>
      <c r="F1325" s="544"/>
      <c r="G1325" s="544"/>
      <c r="H1325" s="544"/>
    </row>
  </sheetData>
  <mergeCells count="2">
    <mergeCell ref="A1:H1"/>
    <mergeCell ref="E3:F3"/>
  </mergeCells>
  <printOptions gridLines="1" gridLinesSet="0"/>
  <pageMargins left="0.43307086614173229" right="0.19685039370078741" top="0.78740157480314965" bottom="0.78740157480314965" header="0.59055118110236227" footer="0.59055118110236227"/>
  <pageSetup paperSize="9" scale="60" orientation="portrait" horizontalDpi="300" verticalDpi="300" copies="2" r:id="rId1"/>
  <headerFooter alignWithMargins="0">
    <oddFooter>&amp;L&amp;"Arial,obyčejné"&amp;9&amp;D&amp;C&amp;"Arial,obyčejné"&amp;9Stránka &amp;P z &amp;N&amp;R&amp;"Arial CE,obyčejné"&amp;F   &amp;A</oddFooter>
  </headerFooter>
  <colBreaks count="1" manualBreakCount="1">
    <brk id="8"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361CB-ED4E-46FB-840A-CAD9792DFF6D}">
  <dimension ref="A1:H1700"/>
  <sheetViews>
    <sheetView zoomScaleNormal="100" workbookViewId="0">
      <selection activeCell="G19" sqref="G19:G29"/>
    </sheetView>
  </sheetViews>
  <sheetFormatPr defaultRowHeight="15.5"/>
  <cols>
    <col min="1" max="1" width="7.77734375" style="543" customWidth="1"/>
    <col min="2" max="2" width="134" style="542" customWidth="1"/>
    <col min="3" max="3" width="11.109375" style="542" customWidth="1"/>
    <col min="4" max="4" width="8.77734375" style="543" customWidth="1"/>
    <col min="5" max="5" width="7.44140625" style="542" customWidth="1"/>
    <col min="6" max="6" width="12.33203125" style="571" customWidth="1"/>
    <col min="7" max="7" width="15" style="571" bestFit="1" customWidth="1"/>
    <col min="8" max="8" width="13.6640625" style="571" bestFit="1" customWidth="1"/>
    <col min="9" max="13" width="9.33203125" style="511"/>
    <col min="14" max="14" width="111.6640625" style="511" customWidth="1"/>
    <col min="15" max="15" width="12.44140625" style="511" customWidth="1"/>
    <col min="16" max="256" width="9.33203125" style="511"/>
    <col min="257" max="257" width="7.77734375" style="511" customWidth="1"/>
    <col min="258" max="258" width="134" style="511" customWidth="1"/>
    <col min="259" max="259" width="11.109375" style="511" customWidth="1"/>
    <col min="260" max="260" width="8.77734375" style="511" customWidth="1"/>
    <col min="261" max="261" width="7.44140625" style="511" customWidth="1"/>
    <col min="262" max="262" width="12.33203125" style="511" customWidth="1"/>
    <col min="263" max="263" width="13.33203125" style="511" customWidth="1"/>
    <col min="264" max="264" width="13.6640625" style="511" bestFit="1" customWidth="1"/>
    <col min="265" max="269" width="9.33203125" style="511"/>
    <col min="270" max="270" width="111.6640625" style="511" customWidth="1"/>
    <col min="271" max="271" width="12.44140625" style="511" customWidth="1"/>
    <col min="272" max="512" width="9.33203125" style="511"/>
    <col min="513" max="513" width="7.77734375" style="511" customWidth="1"/>
    <col min="514" max="514" width="134" style="511" customWidth="1"/>
    <col min="515" max="515" width="11.109375" style="511" customWidth="1"/>
    <col min="516" max="516" width="8.77734375" style="511" customWidth="1"/>
    <col min="517" max="517" width="7.44140625" style="511" customWidth="1"/>
    <col min="518" max="518" width="12.33203125" style="511" customWidth="1"/>
    <col min="519" max="519" width="13.33203125" style="511" customWidth="1"/>
    <col min="520" max="520" width="13.6640625" style="511" bestFit="1" customWidth="1"/>
    <col min="521" max="525" width="9.33203125" style="511"/>
    <col min="526" max="526" width="111.6640625" style="511" customWidth="1"/>
    <col min="527" max="527" width="12.44140625" style="511" customWidth="1"/>
    <col min="528" max="768" width="9.33203125" style="511"/>
    <col min="769" max="769" width="7.77734375" style="511" customWidth="1"/>
    <col min="770" max="770" width="134" style="511" customWidth="1"/>
    <col min="771" max="771" width="11.109375" style="511" customWidth="1"/>
    <col min="772" max="772" width="8.77734375" style="511" customWidth="1"/>
    <col min="773" max="773" width="7.44140625" style="511" customWidth="1"/>
    <col min="774" max="774" width="12.33203125" style="511" customWidth="1"/>
    <col min="775" max="775" width="13.33203125" style="511" customWidth="1"/>
    <col min="776" max="776" width="13.6640625" style="511" bestFit="1" customWidth="1"/>
    <col min="777" max="781" width="9.33203125" style="511"/>
    <col min="782" max="782" width="111.6640625" style="511" customWidth="1"/>
    <col min="783" max="783" width="12.44140625" style="511" customWidth="1"/>
    <col min="784" max="1024" width="9.33203125" style="511"/>
    <col min="1025" max="1025" width="7.77734375" style="511" customWidth="1"/>
    <col min="1026" max="1026" width="134" style="511" customWidth="1"/>
    <col min="1027" max="1027" width="11.109375" style="511" customWidth="1"/>
    <col min="1028" max="1028" width="8.77734375" style="511" customWidth="1"/>
    <col min="1029" max="1029" width="7.44140625" style="511" customWidth="1"/>
    <col min="1030" max="1030" width="12.33203125" style="511" customWidth="1"/>
    <col min="1031" max="1031" width="13.33203125" style="511" customWidth="1"/>
    <col min="1032" max="1032" width="13.6640625" style="511" bestFit="1" customWidth="1"/>
    <col min="1033" max="1037" width="9.33203125" style="511"/>
    <col min="1038" max="1038" width="111.6640625" style="511" customWidth="1"/>
    <col min="1039" max="1039" width="12.44140625" style="511" customWidth="1"/>
    <col min="1040" max="1280" width="9.33203125" style="511"/>
    <col min="1281" max="1281" width="7.77734375" style="511" customWidth="1"/>
    <col min="1282" max="1282" width="134" style="511" customWidth="1"/>
    <col min="1283" max="1283" width="11.109375" style="511" customWidth="1"/>
    <col min="1284" max="1284" width="8.77734375" style="511" customWidth="1"/>
    <col min="1285" max="1285" width="7.44140625" style="511" customWidth="1"/>
    <col min="1286" max="1286" width="12.33203125" style="511" customWidth="1"/>
    <col min="1287" max="1287" width="13.33203125" style="511" customWidth="1"/>
    <col min="1288" max="1288" width="13.6640625" style="511" bestFit="1" customWidth="1"/>
    <col min="1289" max="1293" width="9.33203125" style="511"/>
    <col min="1294" max="1294" width="111.6640625" style="511" customWidth="1"/>
    <col min="1295" max="1295" width="12.44140625" style="511" customWidth="1"/>
    <col min="1296" max="1536" width="9.33203125" style="511"/>
    <col min="1537" max="1537" width="7.77734375" style="511" customWidth="1"/>
    <col min="1538" max="1538" width="134" style="511" customWidth="1"/>
    <col min="1539" max="1539" width="11.109375" style="511" customWidth="1"/>
    <col min="1540" max="1540" width="8.77734375" style="511" customWidth="1"/>
    <col min="1541" max="1541" width="7.44140625" style="511" customWidth="1"/>
    <col min="1542" max="1542" width="12.33203125" style="511" customWidth="1"/>
    <col min="1543" max="1543" width="13.33203125" style="511" customWidth="1"/>
    <col min="1544" max="1544" width="13.6640625" style="511" bestFit="1" customWidth="1"/>
    <col min="1545" max="1549" width="9.33203125" style="511"/>
    <col min="1550" max="1550" width="111.6640625" style="511" customWidth="1"/>
    <col min="1551" max="1551" width="12.44140625" style="511" customWidth="1"/>
    <col min="1552" max="1792" width="9.33203125" style="511"/>
    <col min="1793" max="1793" width="7.77734375" style="511" customWidth="1"/>
    <col min="1794" max="1794" width="134" style="511" customWidth="1"/>
    <col min="1795" max="1795" width="11.109375" style="511" customWidth="1"/>
    <col min="1796" max="1796" width="8.77734375" style="511" customWidth="1"/>
    <col min="1797" max="1797" width="7.44140625" style="511" customWidth="1"/>
    <col min="1798" max="1798" width="12.33203125" style="511" customWidth="1"/>
    <col min="1799" max="1799" width="13.33203125" style="511" customWidth="1"/>
    <col min="1800" max="1800" width="13.6640625" style="511" bestFit="1" customWidth="1"/>
    <col min="1801" max="1805" width="9.33203125" style="511"/>
    <col min="1806" max="1806" width="111.6640625" style="511" customWidth="1"/>
    <col min="1807" max="1807" width="12.44140625" style="511" customWidth="1"/>
    <col min="1808" max="2048" width="9.33203125" style="511"/>
    <col min="2049" max="2049" width="7.77734375" style="511" customWidth="1"/>
    <col min="2050" max="2050" width="134" style="511" customWidth="1"/>
    <col min="2051" max="2051" width="11.109375" style="511" customWidth="1"/>
    <col min="2052" max="2052" width="8.77734375" style="511" customWidth="1"/>
    <col min="2053" max="2053" width="7.44140625" style="511" customWidth="1"/>
    <col min="2054" max="2054" width="12.33203125" style="511" customWidth="1"/>
    <col min="2055" max="2055" width="13.33203125" style="511" customWidth="1"/>
    <col min="2056" max="2056" width="13.6640625" style="511" bestFit="1" customWidth="1"/>
    <col min="2057" max="2061" width="9.33203125" style="511"/>
    <col min="2062" max="2062" width="111.6640625" style="511" customWidth="1"/>
    <col min="2063" max="2063" width="12.44140625" style="511" customWidth="1"/>
    <col min="2064" max="2304" width="9.33203125" style="511"/>
    <col min="2305" max="2305" width="7.77734375" style="511" customWidth="1"/>
    <col min="2306" max="2306" width="134" style="511" customWidth="1"/>
    <col min="2307" max="2307" width="11.109375" style="511" customWidth="1"/>
    <col min="2308" max="2308" width="8.77734375" style="511" customWidth="1"/>
    <col min="2309" max="2309" width="7.44140625" style="511" customWidth="1"/>
    <col min="2310" max="2310" width="12.33203125" style="511" customWidth="1"/>
    <col min="2311" max="2311" width="13.33203125" style="511" customWidth="1"/>
    <col min="2312" max="2312" width="13.6640625" style="511" bestFit="1" customWidth="1"/>
    <col min="2313" max="2317" width="9.33203125" style="511"/>
    <col min="2318" max="2318" width="111.6640625" style="511" customWidth="1"/>
    <col min="2319" max="2319" width="12.44140625" style="511" customWidth="1"/>
    <col min="2320" max="2560" width="9.33203125" style="511"/>
    <col min="2561" max="2561" width="7.77734375" style="511" customWidth="1"/>
    <col min="2562" max="2562" width="134" style="511" customWidth="1"/>
    <col min="2563" max="2563" width="11.109375" style="511" customWidth="1"/>
    <col min="2564" max="2564" width="8.77734375" style="511" customWidth="1"/>
    <col min="2565" max="2565" width="7.44140625" style="511" customWidth="1"/>
    <col min="2566" max="2566" width="12.33203125" style="511" customWidth="1"/>
    <col min="2567" max="2567" width="13.33203125" style="511" customWidth="1"/>
    <col min="2568" max="2568" width="13.6640625" style="511" bestFit="1" customWidth="1"/>
    <col min="2569" max="2573" width="9.33203125" style="511"/>
    <col min="2574" max="2574" width="111.6640625" style="511" customWidth="1"/>
    <col min="2575" max="2575" width="12.44140625" style="511" customWidth="1"/>
    <col min="2576" max="2816" width="9.33203125" style="511"/>
    <col min="2817" max="2817" width="7.77734375" style="511" customWidth="1"/>
    <col min="2818" max="2818" width="134" style="511" customWidth="1"/>
    <col min="2819" max="2819" width="11.109375" style="511" customWidth="1"/>
    <col min="2820" max="2820" width="8.77734375" style="511" customWidth="1"/>
    <col min="2821" max="2821" width="7.44140625" style="511" customWidth="1"/>
    <col min="2822" max="2822" width="12.33203125" style="511" customWidth="1"/>
    <col min="2823" max="2823" width="13.33203125" style="511" customWidth="1"/>
    <col min="2824" max="2824" width="13.6640625" style="511" bestFit="1" customWidth="1"/>
    <col min="2825" max="2829" width="9.33203125" style="511"/>
    <col min="2830" max="2830" width="111.6640625" style="511" customWidth="1"/>
    <col min="2831" max="2831" width="12.44140625" style="511" customWidth="1"/>
    <col min="2832" max="3072" width="9.33203125" style="511"/>
    <col min="3073" max="3073" width="7.77734375" style="511" customWidth="1"/>
    <col min="3074" max="3074" width="134" style="511" customWidth="1"/>
    <col min="3075" max="3075" width="11.109375" style="511" customWidth="1"/>
    <col min="3076" max="3076" width="8.77734375" style="511" customWidth="1"/>
    <col min="3077" max="3077" width="7.44140625" style="511" customWidth="1"/>
    <col min="3078" max="3078" width="12.33203125" style="511" customWidth="1"/>
    <col min="3079" max="3079" width="13.33203125" style="511" customWidth="1"/>
    <col min="3080" max="3080" width="13.6640625" style="511" bestFit="1" customWidth="1"/>
    <col min="3081" max="3085" width="9.33203125" style="511"/>
    <col min="3086" max="3086" width="111.6640625" style="511" customWidth="1"/>
    <col min="3087" max="3087" width="12.44140625" style="511" customWidth="1"/>
    <col min="3088" max="3328" width="9.33203125" style="511"/>
    <col min="3329" max="3329" width="7.77734375" style="511" customWidth="1"/>
    <col min="3330" max="3330" width="134" style="511" customWidth="1"/>
    <col min="3331" max="3331" width="11.109375" style="511" customWidth="1"/>
    <col min="3332" max="3332" width="8.77734375" style="511" customWidth="1"/>
    <col min="3333" max="3333" width="7.44140625" style="511" customWidth="1"/>
    <col min="3334" max="3334" width="12.33203125" style="511" customWidth="1"/>
    <col min="3335" max="3335" width="13.33203125" style="511" customWidth="1"/>
    <col min="3336" max="3336" width="13.6640625" style="511" bestFit="1" customWidth="1"/>
    <col min="3337" max="3341" width="9.33203125" style="511"/>
    <col min="3342" max="3342" width="111.6640625" style="511" customWidth="1"/>
    <col min="3343" max="3343" width="12.44140625" style="511" customWidth="1"/>
    <col min="3344" max="3584" width="9.33203125" style="511"/>
    <col min="3585" max="3585" width="7.77734375" style="511" customWidth="1"/>
    <col min="3586" max="3586" width="134" style="511" customWidth="1"/>
    <col min="3587" max="3587" width="11.109375" style="511" customWidth="1"/>
    <col min="3588" max="3588" width="8.77734375" style="511" customWidth="1"/>
    <col min="3589" max="3589" width="7.44140625" style="511" customWidth="1"/>
    <col min="3590" max="3590" width="12.33203125" style="511" customWidth="1"/>
    <col min="3591" max="3591" width="13.33203125" style="511" customWidth="1"/>
    <col min="3592" max="3592" width="13.6640625" style="511" bestFit="1" customWidth="1"/>
    <col min="3593" max="3597" width="9.33203125" style="511"/>
    <col min="3598" max="3598" width="111.6640625" style="511" customWidth="1"/>
    <col min="3599" max="3599" width="12.44140625" style="511" customWidth="1"/>
    <col min="3600" max="3840" width="9.33203125" style="511"/>
    <col min="3841" max="3841" width="7.77734375" style="511" customWidth="1"/>
    <col min="3842" max="3842" width="134" style="511" customWidth="1"/>
    <col min="3843" max="3843" width="11.109375" style="511" customWidth="1"/>
    <col min="3844" max="3844" width="8.77734375" style="511" customWidth="1"/>
    <col min="3845" max="3845" width="7.44140625" style="511" customWidth="1"/>
    <col min="3846" max="3846" width="12.33203125" style="511" customWidth="1"/>
    <col min="3847" max="3847" width="13.33203125" style="511" customWidth="1"/>
    <col min="3848" max="3848" width="13.6640625" style="511" bestFit="1" customWidth="1"/>
    <col min="3849" max="3853" width="9.33203125" style="511"/>
    <col min="3854" max="3854" width="111.6640625" style="511" customWidth="1"/>
    <col min="3855" max="3855" width="12.44140625" style="511" customWidth="1"/>
    <col min="3856" max="4096" width="9.33203125" style="511"/>
    <col min="4097" max="4097" width="7.77734375" style="511" customWidth="1"/>
    <col min="4098" max="4098" width="134" style="511" customWidth="1"/>
    <col min="4099" max="4099" width="11.109375" style="511" customWidth="1"/>
    <col min="4100" max="4100" width="8.77734375" style="511" customWidth="1"/>
    <col min="4101" max="4101" width="7.44140625" style="511" customWidth="1"/>
    <col min="4102" max="4102" width="12.33203125" style="511" customWidth="1"/>
    <col min="4103" max="4103" width="13.33203125" style="511" customWidth="1"/>
    <col min="4104" max="4104" width="13.6640625" style="511" bestFit="1" customWidth="1"/>
    <col min="4105" max="4109" width="9.33203125" style="511"/>
    <col min="4110" max="4110" width="111.6640625" style="511" customWidth="1"/>
    <col min="4111" max="4111" width="12.44140625" style="511" customWidth="1"/>
    <col min="4112" max="4352" width="9.33203125" style="511"/>
    <col min="4353" max="4353" width="7.77734375" style="511" customWidth="1"/>
    <col min="4354" max="4354" width="134" style="511" customWidth="1"/>
    <col min="4355" max="4355" width="11.109375" style="511" customWidth="1"/>
    <col min="4356" max="4356" width="8.77734375" style="511" customWidth="1"/>
    <col min="4357" max="4357" width="7.44140625" style="511" customWidth="1"/>
    <col min="4358" max="4358" width="12.33203125" style="511" customWidth="1"/>
    <col min="4359" max="4359" width="13.33203125" style="511" customWidth="1"/>
    <col min="4360" max="4360" width="13.6640625" style="511" bestFit="1" customWidth="1"/>
    <col min="4361" max="4365" width="9.33203125" style="511"/>
    <col min="4366" max="4366" width="111.6640625" style="511" customWidth="1"/>
    <col min="4367" max="4367" width="12.44140625" style="511" customWidth="1"/>
    <col min="4368" max="4608" width="9.33203125" style="511"/>
    <col min="4609" max="4609" width="7.77734375" style="511" customWidth="1"/>
    <col min="4610" max="4610" width="134" style="511" customWidth="1"/>
    <col min="4611" max="4611" width="11.109375" style="511" customWidth="1"/>
    <col min="4612" max="4612" width="8.77734375" style="511" customWidth="1"/>
    <col min="4613" max="4613" width="7.44140625" style="511" customWidth="1"/>
    <col min="4614" max="4614" width="12.33203125" style="511" customWidth="1"/>
    <col min="4615" max="4615" width="13.33203125" style="511" customWidth="1"/>
    <col min="4616" max="4616" width="13.6640625" style="511" bestFit="1" customWidth="1"/>
    <col min="4617" max="4621" width="9.33203125" style="511"/>
    <col min="4622" max="4622" width="111.6640625" style="511" customWidth="1"/>
    <col min="4623" max="4623" width="12.44140625" style="511" customWidth="1"/>
    <col min="4624" max="4864" width="9.33203125" style="511"/>
    <col min="4865" max="4865" width="7.77734375" style="511" customWidth="1"/>
    <col min="4866" max="4866" width="134" style="511" customWidth="1"/>
    <col min="4867" max="4867" width="11.109375" style="511" customWidth="1"/>
    <col min="4868" max="4868" width="8.77734375" style="511" customWidth="1"/>
    <col min="4869" max="4869" width="7.44140625" style="511" customWidth="1"/>
    <col min="4870" max="4870" width="12.33203125" style="511" customWidth="1"/>
    <col min="4871" max="4871" width="13.33203125" style="511" customWidth="1"/>
    <col min="4872" max="4872" width="13.6640625" style="511" bestFit="1" customWidth="1"/>
    <col min="4873" max="4877" width="9.33203125" style="511"/>
    <col min="4878" max="4878" width="111.6640625" style="511" customWidth="1"/>
    <col min="4879" max="4879" width="12.44140625" style="511" customWidth="1"/>
    <col min="4880" max="5120" width="9.33203125" style="511"/>
    <col min="5121" max="5121" width="7.77734375" style="511" customWidth="1"/>
    <col min="5122" max="5122" width="134" style="511" customWidth="1"/>
    <col min="5123" max="5123" width="11.109375" style="511" customWidth="1"/>
    <col min="5124" max="5124" width="8.77734375" style="511" customWidth="1"/>
    <col min="5125" max="5125" width="7.44140625" style="511" customWidth="1"/>
    <col min="5126" max="5126" width="12.33203125" style="511" customWidth="1"/>
    <col min="5127" max="5127" width="13.33203125" style="511" customWidth="1"/>
    <col min="5128" max="5128" width="13.6640625" style="511" bestFit="1" customWidth="1"/>
    <col min="5129" max="5133" width="9.33203125" style="511"/>
    <col min="5134" max="5134" width="111.6640625" style="511" customWidth="1"/>
    <col min="5135" max="5135" width="12.44140625" style="511" customWidth="1"/>
    <col min="5136" max="5376" width="9.33203125" style="511"/>
    <col min="5377" max="5377" width="7.77734375" style="511" customWidth="1"/>
    <col min="5378" max="5378" width="134" style="511" customWidth="1"/>
    <col min="5379" max="5379" width="11.109375" style="511" customWidth="1"/>
    <col min="5380" max="5380" width="8.77734375" style="511" customWidth="1"/>
    <col min="5381" max="5381" width="7.44140625" style="511" customWidth="1"/>
    <col min="5382" max="5382" width="12.33203125" style="511" customWidth="1"/>
    <col min="5383" max="5383" width="13.33203125" style="511" customWidth="1"/>
    <col min="5384" max="5384" width="13.6640625" style="511" bestFit="1" customWidth="1"/>
    <col min="5385" max="5389" width="9.33203125" style="511"/>
    <col min="5390" max="5390" width="111.6640625" style="511" customWidth="1"/>
    <col min="5391" max="5391" width="12.44140625" style="511" customWidth="1"/>
    <col min="5392" max="5632" width="9.33203125" style="511"/>
    <col min="5633" max="5633" width="7.77734375" style="511" customWidth="1"/>
    <col min="5634" max="5634" width="134" style="511" customWidth="1"/>
    <col min="5635" max="5635" width="11.109375" style="511" customWidth="1"/>
    <col min="5636" max="5636" width="8.77734375" style="511" customWidth="1"/>
    <col min="5637" max="5637" width="7.44140625" style="511" customWidth="1"/>
    <col min="5638" max="5638" width="12.33203125" style="511" customWidth="1"/>
    <col min="5639" max="5639" width="13.33203125" style="511" customWidth="1"/>
    <col min="5640" max="5640" width="13.6640625" style="511" bestFit="1" customWidth="1"/>
    <col min="5641" max="5645" width="9.33203125" style="511"/>
    <col min="5646" max="5646" width="111.6640625" style="511" customWidth="1"/>
    <col min="5647" max="5647" width="12.44140625" style="511" customWidth="1"/>
    <col min="5648" max="5888" width="9.33203125" style="511"/>
    <col min="5889" max="5889" width="7.77734375" style="511" customWidth="1"/>
    <col min="5890" max="5890" width="134" style="511" customWidth="1"/>
    <col min="5891" max="5891" width="11.109375" style="511" customWidth="1"/>
    <col min="5892" max="5892" width="8.77734375" style="511" customWidth="1"/>
    <col min="5893" max="5893" width="7.44140625" style="511" customWidth="1"/>
    <col min="5894" max="5894" width="12.33203125" style="511" customWidth="1"/>
    <col min="5895" max="5895" width="13.33203125" style="511" customWidth="1"/>
    <col min="5896" max="5896" width="13.6640625" style="511" bestFit="1" customWidth="1"/>
    <col min="5897" max="5901" width="9.33203125" style="511"/>
    <col min="5902" max="5902" width="111.6640625" style="511" customWidth="1"/>
    <col min="5903" max="5903" width="12.44140625" style="511" customWidth="1"/>
    <col min="5904" max="6144" width="9.33203125" style="511"/>
    <col min="6145" max="6145" width="7.77734375" style="511" customWidth="1"/>
    <col min="6146" max="6146" width="134" style="511" customWidth="1"/>
    <col min="6147" max="6147" width="11.109375" style="511" customWidth="1"/>
    <col min="6148" max="6148" width="8.77734375" style="511" customWidth="1"/>
    <col min="6149" max="6149" width="7.44140625" style="511" customWidth="1"/>
    <col min="6150" max="6150" width="12.33203125" style="511" customWidth="1"/>
    <col min="6151" max="6151" width="13.33203125" style="511" customWidth="1"/>
    <col min="6152" max="6152" width="13.6640625" style="511" bestFit="1" customWidth="1"/>
    <col min="6153" max="6157" width="9.33203125" style="511"/>
    <col min="6158" max="6158" width="111.6640625" style="511" customWidth="1"/>
    <col min="6159" max="6159" width="12.44140625" style="511" customWidth="1"/>
    <col min="6160" max="6400" width="9.33203125" style="511"/>
    <col min="6401" max="6401" width="7.77734375" style="511" customWidth="1"/>
    <col min="6402" max="6402" width="134" style="511" customWidth="1"/>
    <col min="6403" max="6403" width="11.109375" style="511" customWidth="1"/>
    <col min="6404" max="6404" width="8.77734375" style="511" customWidth="1"/>
    <col min="6405" max="6405" width="7.44140625" style="511" customWidth="1"/>
    <col min="6406" max="6406" width="12.33203125" style="511" customWidth="1"/>
    <col min="6407" max="6407" width="13.33203125" style="511" customWidth="1"/>
    <col min="6408" max="6408" width="13.6640625" style="511" bestFit="1" customWidth="1"/>
    <col min="6409" max="6413" width="9.33203125" style="511"/>
    <col min="6414" max="6414" width="111.6640625" style="511" customWidth="1"/>
    <col min="6415" max="6415" width="12.44140625" style="511" customWidth="1"/>
    <col min="6416" max="6656" width="9.33203125" style="511"/>
    <col min="6657" max="6657" width="7.77734375" style="511" customWidth="1"/>
    <col min="6658" max="6658" width="134" style="511" customWidth="1"/>
    <col min="6659" max="6659" width="11.109375" style="511" customWidth="1"/>
    <col min="6660" max="6660" width="8.77734375" style="511" customWidth="1"/>
    <col min="6661" max="6661" width="7.44140625" style="511" customWidth="1"/>
    <col min="6662" max="6662" width="12.33203125" style="511" customWidth="1"/>
    <col min="6663" max="6663" width="13.33203125" style="511" customWidth="1"/>
    <col min="6664" max="6664" width="13.6640625" style="511" bestFit="1" customWidth="1"/>
    <col min="6665" max="6669" width="9.33203125" style="511"/>
    <col min="6670" max="6670" width="111.6640625" style="511" customWidth="1"/>
    <col min="6671" max="6671" width="12.44140625" style="511" customWidth="1"/>
    <col min="6672" max="6912" width="9.33203125" style="511"/>
    <col min="6913" max="6913" width="7.77734375" style="511" customWidth="1"/>
    <col min="6914" max="6914" width="134" style="511" customWidth="1"/>
    <col min="6915" max="6915" width="11.109375" style="511" customWidth="1"/>
    <col min="6916" max="6916" width="8.77734375" style="511" customWidth="1"/>
    <col min="6917" max="6917" width="7.44140625" style="511" customWidth="1"/>
    <col min="6918" max="6918" width="12.33203125" style="511" customWidth="1"/>
    <col min="6919" max="6919" width="13.33203125" style="511" customWidth="1"/>
    <col min="6920" max="6920" width="13.6640625" style="511" bestFit="1" customWidth="1"/>
    <col min="6921" max="6925" width="9.33203125" style="511"/>
    <col min="6926" max="6926" width="111.6640625" style="511" customWidth="1"/>
    <col min="6927" max="6927" width="12.44140625" style="511" customWidth="1"/>
    <col min="6928" max="7168" width="9.33203125" style="511"/>
    <col min="7169" max="7169" width="7.77734375" style="511" customWidth="1"/>
    <col min="7170" max="7170" width="134" style="511" customWidth="1"/>
    <col min="7171" max="7171" width="11.109375" style="511" customWidth="1"/>
    <col min="7172" max="7172" width="8.77734375" style="511" customWidth="1"/>
    <col min="7173" max="7173" width="7.44140625" style="511" customWidth="1"/>
    <col min="7174" max="7174" width="12.33203125" style="511" customWidth="1"/>
    <col min="7175" max="7175" width="13.33203125" style="511" customWidth="1"/>
    <col min="7176" max="7176" width="13.6640625" style="511" bestFit="1" customWidth="1"/>
    <col min="7177" max="7181" width="9.33203125" style="511"/>
    <col min="7182" max="7182" width="111.6640625" style="511" customWidth="1"/>
    <col min="7183" max="7183" width="12.44140625" style="511" customWidth="1"/>
    <col min="7184" max="7424" width="9.33203125" style="511"/>
    <col min="7425" max="7425" width="7.77734375" style="511" customWidth="1"/>
    <col min="7426" max="7426" width="134" style="511" customWidth="1"/>
    <col min="7427" max="7427" width="11.109375" style="511" customWidth="1"/>
    <col min="7428" max="7428" width="8.77734375" style="511" customWidth="1"/>
    <col min="7429" max="7429" width="7.44140625" style="511" customWidth="1"/>
    <col min="7430" max="7430" width="12.33203125" style="511" customWidth="1"/>
    <col min="7431" max="7431" width="13.33203125" style="511" customWidth="1"/>
    <col min="7432" max="7432" width="13.6640625" style="511" bestFit="1" customWidth="1"/>
    <col min="7433" max="7437" width="9.33203125" style="511"/>
    <col min="7438" max="7438" width="111.6640625" style="511" customWidth="1"/>
    <col min="7439" max="7439" width="12.44140625" style="511" customWidth="1"/>
    <col min="7440" max="7680" width="9.33203125" style="511"/>
    <col min="7681" max="7681" width="7.77734375" style="511" customWidth="1"/>
    <col min="7682" max="7682" width="134" style="511" customWidth="1"/>
    <col min="7683" max="7683" width="11.109375" style="511" customWidth="1"/>
    <col min="7684" max="7684" width="8.77734375" style="511" customWidth="1"/>
    <col min="7685" max="7685" width="7.44140625" style="511" customWidth="1"/>
    <col min="7686" max="7686" width="12.33203125" style="511" customWidth="1"/>
    <col min="7687" max="7687" width="13.33203125" style="511" customWidth="1"/>
    <col min="7688" max="7688" width="13.6640625" style="511" bestFit="1" customWidth="1"/>
    <col min="7689" max="7693" width="9.33203125" style="511"/>
    <col min="7694" max="7694" width="111.6640625" style="511" customWidth="1"/>
    <col min="7695" max="7695" width="12.44140625" style="511" customWidth="1"/>
    <col min="7696" max="7936" width="9.33203125" style="511"/>
    <col min="7937" max="7937" width="7.77734375" style="511" customWidth="1"/>
    <col min="7938" max="7938" width="134" style="511" customWidth="1"/>
    <col min="7939" max="7939" width="11.109375" style="511" customWidth="1"/>
    <col min="7940" max="7940" width="8.77734375" style="511" customWidth="1"/>
    <col min="7941" max="7941" width="7.44140625" style="511" customWidth="1"/>
    <col min="7942" max="7942" width="12.33203125" style="511" customWidth="1"/>
    <col min="7943" max="7943" width="13.33203125" style="511" customWidth="1"/>
    <col min="7944" max="7944" width="13.6640625" style="511" bestFit="1" customWidth="1"/>
    <col min="7945" max="7949" width="9.33203125" style="511"/>
    <col min="7950" max="7950" width="111.6640625" style="511" customWidth="1"/>
    <col min="7951" max="7951" width="12.44140625" style="511" customWidth="1"/>
    <col min="7952" max="8192" width="9.33203125" style="511"/>
    <col min="8193" max="8193" width="7.77734375" style="511" customWidth="1"/>
    <col min="8194" max="8194" width="134" style="511" customWidth="1"/>
    <col min="8195" max="8195" width="11.109375" style="511" customWidth="1"/>
    <col min="8196" max="8196" width="8.77734375" style="511" customWidth="1"/>
    <col min="8197" max="8197" width="7.44140625" style="511" customWidth="1"/>
    <col min="8198" max="8198" width="12.33203125" style="511" customWidth="1"/>
    <col min="8199" max="8199" width="13.33203125" style="511" customWidth="1"/>
    <col min="8200" max="8200" width="13.6640625" style="511" bestFit="1" customWidth="1"/>
    <col min="8201" max="8205" width="9.33203125" style="511"/>
    <col min="8206" max="8206" width="111.6640625" style="511" customWidth="1"/>
    <col min="8207" max="8207" width="12.44140625" style="511" customWidth="1"/>
    <col min="8208" max="8448" width="9.33203125" style="511"/>
    <col min="8449" max="8449" width="7.77734375" style="511" customWidth="1"/>
    <col min="8450" max="8450" width="134" style="511" customWidth="1"/>
    <col min="8451" max="8451" width="11.109375" style="511" customWidth="1"/>
    <col min="8452" max="8452" width="8.77734375" style="511" customWidth="1"/>
    <col min="8453" max="8453" width="7.44140625" style="511" customWidth="1"/>
    <col min="8454" max="8454" width="12.33203125" style="511" customWidth="1"/>
    <col min="8455" max="8455" width="13.33203125" style="511" customWidth="1"/>
    <col min="8456" max="8456" width="13.6640625" style="511" bestFit="1" customWidth="1"/>
    <col min="8457" max="8461" width="9.33203125" style="511"/>
    <col min="8462" max="8462" width="111.6640625" style="511" customWidth="1"/>
    <col min="8463" max="8463" width="12.44140625" style="511" customWidth="1"/>
    <col min="8464" max="8704" width="9.33203125" style="511"/>
    <col min="8705" max="8705" width="7.77734375" style="511" customWidth="1"/>
    <col min="8706" max="8706" width="134" style="511" customWidth="1"/>
    <col min="8707" max="8707" width="11.109375" style="511" customWidth="1"/>
    <col min="8708" max="8708" width="8.77734375" style="511" customWidth="1"/>
    <col min="8709" max="8709" width="7.44140625" style="511" customWidth="1"/>
    <col min="8710" max="8710" width="12.33203125" style="511" customWidth="1"/>
    <col min="8711" max="8711" width="13.33203125" style="511" customWidth="1"/>
    <col min="8712" max="8712" width="13.6640625" style="511" bestFit="1" customWidth="1"/>
    <col min="8713" max="8717" width="9.33203125" style="511"/>
    <col min="8718" max="8718" width="111.6640625" style="511" customWidth="1"/>
    <col min="8719" max="8719" width="12.44140625" style="511" customWidth="1"/>
    <col min="8720" max="8960" width="9.33203125" style="511"/>
    <col min="8961" max="8961" width="7.77734375" style="511" customWidth="1"/>
    <col min="8962" max="8962" width="134" style="511" customWidth="1"/>
    <col min="8963" max="8963" width="11.109375" style="511" customWidth="1"/>
    <col min="8964" max="8964" width="8.77734375" style="511" customWidth="1"/>
    <col min="8965" max="8965" width="7.44140625" style="511" customWidth="1"/>
    <col min="8966" max="8966" width="12.33203125" style="511" customWidth="1"/>
    <col min="8967" max="8967" width="13.33203125" style="511" customWidth="1"/>
    <col min="8968" max="8968" width="13.6640625" style="511" bestFit="1" customWidth="1"/>
    <col min="8969" max="8973" width="9.33203125" style="511"/>
    <col min="8974" max="8974" width="111.6640625" style="511" customWidth="1"/>
    <col min="8975" max="8975" width="12.44140625" style="511" customWidth="1"/>
    <col min="8976" max="9216" width="9.33203125" style="511"/>
    <col min="9217" max="9217" width="7.77734375" style="511" customWidth="1"/>
    <col min="9218" max="9218" width="134" style="511" customWidth="1"/>
    <col min="9219" max="9219" width="11.109375" style="511" customWidth="1"/>
    <col min="9220" max="9220" width="8.77734375" style="511" customWidth="1"/>
    <col min="9221" max="9221" width="7.44140625" style="511" customWidth="1"/>
    <col min="9222" max="9222" width="12.33203125" style="511" customWidth="1"/>
    <col min="9223" max="9223" width="13.33203125" style="511" customWidth="1"/>
    <col min="9224" max="9224" width="13.6640625" style="511" bestFit="1" customWidth="1"/>
    <col min="9225" max="9229" width="9.33203125" style="511"/>
    <col min="9230" max="9230" width="111.6640625" style="511" customWidth="1"/>
    <col min="9231" max="9231" width="12.44140625" style="511" customWidth="1"/>
    <col min="9232" max="9472" width="9.33203125" style="511"/>
    <col min="9473" max="9473" width="7.77734375" style="511" customWidth="1"/>
    <col min="9474" max="9474" width="134" style="511" customWidth="1"/>
    <col min="9475" max="9475" width="11.109375" style="511" customWidth="1"/>
    <col min="9476" max="9476" width="8.77734375" style="511" customWidth="1"/>
    <col min="9477" max="9477" width="7.44140625" style="511" customWidth="1"/>
    <col min="9478" max="9478" width="12.33203125" style="511" customWidth="1"/>
    <col min="9479" max="9479" width="13.33203125" style="511" customWidth="1"/>
    <col min="9480" max="9480" width="13.6640625" style="511" bestFit="1" customWidth="1"/>
    <col min="9481" max="9485" width="9.33203125" style="511"/>
    <col min="9486" max="9486" width="111.6640625" style="511" customWidth="1"/>
    <col min="9487" max="9487" width="12.44140625" style="511" customWidth="1"/>
    <col min="9488" max="9728" width="9.33203125" style="511"/>
    <col min="9729" max="9729" width="7.77734375" style="511" customWidth="1"/>
    <col min="9730" max="9730" width="134" style="511" customWidth="1"/>
    <col min="9731" max="9731" width="11.109375" style="511" customWidth="1"/>
    <col min="9732" max="9732" width="8.77734375" style="511" customWidth="1"/>
    <col min="9733" max="9733" width="7.44140625" style="511" customWidth="1"/>
    <col min="9734" max="9734" width="12.33203125" style="511" customWidth="1"/>
    <col min="9735" max="9735" width="13.33203125" style="511" customWidth="1"/>
    <col min="9736" max="9736" width="13.6640625" style="511" bestFit="1" customWidth="1"/>
    <col min="9737" max="9741" width="9.33203125" style="511"/>
    <col min="9742" max="9742" width="111.6640625" style="511" customWidth="1"/>
    <col min="9743" max="9743" width="12.44140625" style="511" customWidth="1"/>
    <col min="9744" max="9984" width="9.33203125" style="511"/>
    <col min="9985" max="9985" width="7.77734375" style="511" customWidth="1"/>
    <col min="9986" max="9986" width="134" style="511" customWidth="1"/>
    <col min="9987" max="9987" width="11.109375" style="511" customWidth="1"/>
    <col min="9988" max="9988" width="8.77734375" style="511" customWidth="1"/>
    <col min="9989" max="9989" width="7.44140625" style="511" customWidth="1"/>
    <col min="9990" max="9990" width="12.33203125" style="511" customWidth="1"/>
    <col min="9991" max="9991" width="13.33203125" style="511" customWidth="1"/>
    <col min="9992" max="9992" width="13.6640625" style="511" bestFit="1" customWidth="1"/>
    <col min="9993" max="9997" width="9.33203125" style="511"/>
    <col min="9998" max="9998" width="111.6640625" style="511" customWidth="1"/>
    <col min="9999" max="9999" width="12.44140625" style="511" customWidth="1"/>
    <col min="10000" max="10240" width="9.33203125" style="511"/>
    <col min="10241" max="10241" width="7.77734375" style="511" customWidth="1"/>
    <col min="10242" max="10242" width="134" style="511" customWidth="1"/>
    <col min="10243" max="10243" width="11.109375" style="511" customWidth="1"/>
    <col min="10244" max="10244" width="8.77734375" style="511" customWidth="1"/>
    <col min="10245" max="10245" width="7.44140625" style="511" customWidth="1"/>
    <col min="10246" max="10246" width="12.33203125" style="511" customWidth="1"/>
    <col min="10247" max="10247" width="13.33203125" style="511" customWidth="1"/>
    <col min="10248" max="10248" width="13.6640625" style="511" bestFit="1" customWidth="1"/>
    <col min="10249" max="10253" width="9.33203125" style="511"/>
    <col min="10254" max="10254" width="111.6640625" style="511" customWidth="1"/>
    <col min="10255" max="10255" width="12.44140625" style="511" customWidth="1"/>
    <col min="10256" max="10496" width="9.33203125" style="511"/>
    <col min="10497" max="10497" width="7.77734375" style="511" customWidth="1"/>
    <col min="10498" max="10498" width="134" style="511" customWidth="1"/>
    <col min="10499" max="10499" width="11.109375" style="511" customWidth="1"/>
    <col min="10500" max="10500" width="8.77734375" style="511" customWidth="1"/>
    <col min="10501" max="10501" width="7.44140625" style="511" customWidth="1"/>
    <col min="10502" max="10502" width="12.33203125" style="511" customWidth="1"/>
    <col min="10503" max="10503" width="13.33203125" style="511" customWidth="1"/>
    <col min="10504" max="10504" width="13.6640625" style="511" bestFit="1" customWidth="1"/>
    <col min="10505" max="10509" width="9.33203125" style="511"/>
    <col min="10510" max="10510" width="111.6640625" style="511" customWidth="1"/>
    <col min="10511" max="10511" width="12.44140625" style="511" customWidth="1"/>
    <col min="10512" max="10752" width="9.33203125" style="511"/>
    <col min="10753" max="10753" width="7.77734375" style="511" customWidth="1"/>
    <col min="10754" max="10754" width="134" style="511" customWidth="1"/>
    <col min="10755" max="10755" width="11.109375" style="511" customWidth="1"/>
    <col min="10756" max="10756" width="8.77734375" style="511" customWidth="1"/>
    <col min="10757" max="10757" width="7.44140625" style="511" customWidth="1"/>
    <col min="10758" max="10758" width="12.33203125" style="511" customWidth="1"/>
    <col min="10759" max="10759" width="13.33203125" style="511" customWidth="1"/>
    <col min="10760" max="10760" width="13.6640625" style="511" bestFit="1" customWidth="1"/>
    <col min="10761" max="10765" width="9.33203125" style="511"/>
    <col min="10766" max="10766" width="111.6640625" style="511" customWidth="1"/>
    <col min="10767" max="10767" width="12.44140625" style="511" customWidth="1"/>
    <col min="10768" max="11008" width="9.33203125" style="511"/>
    <col min="11009" max="11009" width="7.77734375" style="511" customWidth="1"/>
    <col min="11010" max="11010" width="134" style="511" customWidth="1"/>
    <col min="11011" max="11011" width="11.109375" style="511" customWidth="1"/>
    <col min="11012" max="11012" width="8.77734375" style="511" customWidth="1"/>
    <col min="11013" max="11013" width="7.44140625" style="511" customWidth="1"/>
    <col min="11014" max="11014" width="12.33203125" style="511" customWidth="1"/>
    <col min="11015" max="11015" width="13.33203125" style="511" customWidth="1"/>
    <col min="11016" max="11016" width="13.6640625" style="511" bestFit="1" customWidth="1"/>
    <col min="11017" max="11021" width="9.33203125" style="511"/>
    <col min="11022" max="11022" width="111.6640625" style="511" customWidth="1"/>
    <col min="11023" max="11023" width="12.44140625" style="511" customWidth="1"/>
    <col min="11024" max="11264" width="9.33203125" style="511"/>
    <col min="11265" max="11265" width="7.77734375" style="511" customWidth="1"/>
    <col min="11266" max="11266" width="134" style="511" customWidth="1"/>
    <col min="11267" max="11267" width="11.109375" style="511" customWidth="1"/>
    <col min="11268" max="11268" width="8.77734375" style="511" customWidth="1"/>
    <col min="11269" max="11269" width="7.44140625" style="511" customWidth="1"/>
    <col min="11270" max="11270" width="12.33203125" style="511" customWidth="1"/>
    <col min="11271" max="11271" width="13.33203125" style="511" customWidth="1"/>
    <col min="11272" max="11272" width="13.6640625" style="511" bestFit="1" customWidth="1"/>
    <col min="11273" max="11277" width="9.33203125" style="511"/>
    <col min="11278" max="11278" width="111.6640625" style="511" customWidth="1"/>
    <col min="11279" max="11279" width="12.44140625" style="511" customWidth="1"/>
    <col min="11280" max="11520" width="9.33203125" style="511"/>
    <col min="11521" max="11521" width="7.77734375" style="511" customWidth="1"/>
    <col min="11522" max="11522" width="134" style="511" customWidth="1"/>
    <col min="11523" max="11523" width="11.109375" style="511" customWidth="1"/>
    <col min="11524" max="11524" width="8.77734375" style="511" customWidth="1"/>
    <col min="11525" max="11525" width="7.44140625" style="511" customWidth="1"/>
    <col min="11526" max="11526" width="12.33203125" style="511" customWidth="1"/>
    <col min="11527" max="11527" width="13.33203125" style="511" customWidth="1"/>
    <col min="11528" max="11528" width="13.6640625" style="511" bestFit="1" customWidth="1"/>
    <col min="11529" max="11533" width="9.33203125" style="511"/>
    <col min="11534" max="11534" width="111.6640625" style="511" customWidth="1"/>
    <col min="11535" max="11535" width="12.44140625" style="511" customWidth="1"/>
    <col min="11536" max="11776" width="9.33203125" style="511"/>
    <col min="11777" max="11777" width="7.77734375" style="511" customWidth="1"/>
    <col min="11778" max="11778" width="134" style="511" customWidth="1"/>
    <col min="11779" max="11779" width="11.109375" style="511" customWidth="1"/>
    <col min="11780" max="11780" width="8.77734375" style="511" customWidth="1"/>
    <col min="11781" max="11781" width="7.44140625" style="511" customWidth="1"/>
    <col min="11782" max="11782" width="12.33203125" style="511" customWidth="1"/>
    <col min="11783" max="11783" width="13.33203125" style="511" customWidth="1"/>
    <col min="11784" max="11784" width="13.6640625" style="511" bestFit="1" customWidth="1"/>
    <col min="11785" max="11789" width="9.33203125" style="511"/>
    <col min="11790" max="11790" width="111.6640625" style="511" customWidth="1"/>
    <col min="11791" max="11791" width="12.44140625" style="511" customWidth="1"/>
    <col min="11792" max="12032" width="9.33203125" style="511"/>
    <col min="12033" max="12033" width="7.77734375" style="511" customWidth="1"/>
    <col min="12034" max="12034" width="134" style="511" customWidth="1"/>
    <col min="12035" max="12035" width="11.109375" style="511" customWidth="1"/>
    <col min="12036" max="12036" width="8.77734375" style="511" customWidth="1"/>
    <col min="12037" max="12037" width="7.44140625" style="511" customWidth="1"/>
    <col min="12038" max="12038" width="12.33203125" style="511" customWidth="1"/>
    <col min="12039" max="12039" width="13.33203125" style="511" customWidth="1"/>
    <col min="12040" max="12040" width="13.6640625" style="511" bestFit="1" customWidth="1"/>
    <col min="12041" max="12045" width="9.33203125" style="511"/>
    <col min="12046" max="12046" width="111.6640625" style="511" customWidth="1"/>
    <col min="12047" max="12047" width="12.44140625" style="511" customWidth="1"/>
    <col min="12048" max="12288" width="9.33203125" style="511"/>
    <col min="12289" max="12289" width="7.77734375" style="511" customWidth="1"/>
    <col min="12290" max="12290" width="134" style="511" customWidth="1"/>
    <col min="12291" max="12291" width="11.109375" style="511" customWidth="1"/>
    <col min="12292" max="12292" width="8.77734375" style="511" customWidth="1"/>
    <col min="12293" max="12293" width="7.44140625" style="511" customWidth="1"/>
    <col min="12294" max="12294" width="12.33203125" style="511" customWidth="1"/>
    <col min="12295" max="12295" width="13.33203125" style="511" customWidth="1"/>
    <col min="12296" max="12296" width="13.6640625" style="511" bestFit="1" customWidth="1"/>
    <col min="12297" max="12301" width="9.33203125" style="511"/>
    <col min="12302" max="12302" width="111.6640625" style="511" customWidth="1"/>
    <col min="12303" max="12303" width="12.44140625" style="511" customWidth="1"/>
    <col min="12304" max="12544" width="9.33203125" style="511"/>
    <col min="12545" max="12545" width="7.77734375" style="511" customWidth="1"/>
    <col min="12546" max="12546" width="134" style="511" customWidth="1"/>
    <col min="12547" max="12547" width="11.109375" style="511" customWidth="1"/>
    <col min="12548" max="12548" width="8.77734375" style="511" customWidth="1"/>
    <col min="12549" max="12549" width="7.44140625" style="511" customWidth="1"/>
    <col min="12550" max="12550" width="12.33203125" style="511" customWidth="1"/>
    <col min="12551" max="12551" width="13.33203125" style="511" customWidth="1"/>
    <col min="12552" max="12552" width="13.6640625" style="511" bestFit="1" customWidth="1"/>
    <col min="12553" max="12557" width="9.33203125" style="511"/>
    <col min="12558" max="12558" width="111.6640625" style="511" customWidth="1"/>
    <col min="12559" max="12559" width="12.44140625" style="511" customWidth="1"/>
    <col min="12560" max="12800" width="9.33203125" style="511"/>
    <col min="12801" max="12801" width="7.77734375" style="511" customWidth="1"/>
    <col min="12802" max="12802" width="134" style="511" customWidth="1"/>
    <col min="12803" max="12803" width="11.109375" style="511" customWidth="1"/>
    <col min="12804" max="12804" width="8.77734375" style="511" customWidth="1"/>
    <col min="12805" max="12805" width="7.44140625" style="511" customWidth="1"/>
    <col min="12806" max="12806" width="12.33203125" style="511" customWidth="1"/>
    <col min="12807" max="12807" width="13.33203125" style="511" customWidth="1"/>
    <col min="12808" max="12808" width="13.6640625" style="511" bestFit="1" customWidth="1"/>
    <col min="12809" max="12813" width="9.33203125" style="511"/>
    <col min="12814" max="12814" width="111.6640625" style="511" customWidth="1"/>
    <col min="12815" max="12815" width="12.44140625" style="511" customWidth="1"/>
    <col min="12816" max="13056" width="9.33203125" style="511"/>
    <col min="13057" max="13057" width="7.77734375" style="511" customWidth="1"/>
    <col min="13058" max="13058" width="134" style="511" customWidth="1"/>
    <col min="13059" max="13059" width="11.109375" style="511" customWidth="1"/>
    <col min="13060" max="13060" width="8.77734375" style="511" customWidth="1"/>
    <col min="13061" max="13061" width="7.44140625" style="511" customWidth="1"/>
    <col min="13062" max="13062" width="12.33203125" style="511" customWidth="1"/>
    <col min="13063" max="13063" width="13.33203125" style="511" customWidth="1"/>
    <col min="13064" max="13064" width="13.6640625" style="511" bestFit="1" customWidth="1"/>
    <col min="13065" max="13069" width="9.33203125" style="511"/>
    <col min="13070" max="13070" width="111.6640625" style="511" customWidth="1"/>
    <col min="13071" max="13071" width="12.44140625" style="511" customWidth="1"/>
    <col min="13072" max="13312" width="9.33203125" style="511"/>
    <col min="13313" max="13313" width="7.77734375" style="511" customWidth="1"/>
    <col min="13314" max="13314" width="134" style="511" customWidth="1"/>
    <col min="13315" max="13315" width="11.109375" style="511" customWidth="1"/>
    <col min="13316" max="13316" width="8.77734375" style="511" customWidth="1"/>
    <col min="13317" max="13317" width="7.44140625" style="511" customWidth="1"/>
    <col min="13318" max="13318" width="12.33203125" style="511" customWidth="1"/>
    <col min="13319" max="13319" width="13.33203125" style="511" customWidth="1"/>
    <col min="13320" max="13320" width="13.6640625" style="511" bestFit="1" customWidth="1"/>
    <col min="13321" max="13325" width="9.33203125" style="511"/>
    <col min="13326" max="13326" width="111.6640625" style="511" customWidth="1"/>
    <col min="13327" max="13327" width="12.44140625" style="511" customWidth="1"/>
    <col min="13328" max="13568" width="9.33203125" style="511"/>
    <col min="13569" max="13569" width="7.77734375" style="511" customWidth="1"/>
    <col min="13570" max="13570" width="134" style="511" customWidth="1"/>
    <col min="13571" max="13571" width="11.109375" style="511" customWidth="1"/>
    <col min="13572" max="13572" width="8.77734375" style="511" customWidth="1"/>
    <col min="13573" max="13573" width="7.44140625" style="511" customWidth="1"/>
    <col min="13574" max="13574" width="12.33203125" style="511" customWidth="1"/>
    <col min="13575" max="13575" width="13.33203125" style="511" customWidth="1"/>
    <col min="13576" max="13576" width="13.6640625" style="511" bestFit="1" customWidth="1"/>
    <col min="13577" max="13581" width="9.33203125" style="511"/>
    <col min="13582" max="13582" width="111.6640625" style="511" customWidth="1"/>
    <col min="13583" max="13583" width="12.44140625" style="511" customWidth="1"/>
    <col min="13584" max="13824" width="9.33203125" style="511"/>
    <col min="13825" max="13825" width="7.77734375" style="511" customWidth="1"/>
    <col min="13826" max="13826" width="134" style="511" customWidth="1"/>
    <col min="13827" max="13827" width="11.109375" style="511" customWidth="1"/>
    <col min="13828" max="13828" width="8.77734375" style="511" customWidth="1"/>
    <col min="13829" max="13829" width="7.44140625" style="511" customWidth="1"/>
    <col min="13830" max="13830" width="12.33203125" style="511" customWidth="1"/>
    <col min="13831" max="13831" width="13.33203125" style="511" customWidth="1"/>
    <col min="13832" max="13832" width="13.6640625" style="511" bestFit="1" customWidth="1"/>
    <col min="13833" max="13837" width="9.33203125" style="511"/>
    <col min="13838" max="13838" width="111.6640625" style="511" customWidth="1"/>
    <col min="13839" max="13839" width="12.44140625" style="511" customWidth="1"/>
    <col min="13840" max="14080" width="9.33203125" style="511"/>
    <col min="14081" max="14081" width="7.77734375" style="511" customWidth="1"/>
    <col min="14082" max="14082" width="134" style="511" customWidth="1"/>
    <col min="14083" max="14083" width="11.109375" style="511" customWidth="1"/>
    <col min="14084" max="14084" width="8.77734375" style="511" customWidth="1"/>
    <col min="14085" max="14085" width="7.44140625" style="511" customWidth="1"/>
    <col min="14086" max="14086" width="12.33203125" style="511" customWidth="1"/>
    <col min="14087" max="14087" width="13.33203125" style="511" customWidth="1"/>
    <col min="14088" max="14088" width="13.6640625" style="511" bestFit="1" customWidth="1"/>
    <col min="14089" max="14093" width="9.33203125" style="511"/>
    <col min="14094" max="14094" width="111.6640625" style="511" customWidth="1"/>
    <col min="14095" max="14095" width="12.44140625" style="511" customWidth="1"/>
    <col min="14096" max="14336" width="9.33203125" style="511"/>
    <col min="14337" max="14337" width="7.77734375" style="511" customWidth="1"/>
    <col min="14338" max="14338" width="134" style="511" customWidth="1"/>
    <col min="14339" max="14339" width="11.109375" style="511" customWidth="1"/>
    <col min="14340" max="14340" width="8.77734375" style="511" customWidth="1"/>
    <col min="14341" max="14341" width="7.44140625" style="511" customWidth="1"/>
    <col min="14342" max="14342" width="12.33203125" style="511" customWidth="1"/>
    <col min="14343" max="14343" width="13.33203125" style="511" customWidth="1"/>
    <col min="14344" max="14344" width="13.6640625" style="511" bestFit="1" customWidth="1"/>
    <col min="14345" max="14349" width="9.33203125" style="511"/>
    <col min="14350" max="14350" width="111.6640625" style="511" customWidth="1"/>
    <col min="14351" max="14351" width="12.44140625" style="511" customWidth="1"/>
    <col min="14352" max="14592" width="9.33203125" style="511"/>
    <col min="14593" max="14593" width="7.77734375" style="511" customWidth="1"/>
    <col min="14594" max="14594" width="134" style="511" customWidth="1"/>
    <col min="14595" max="14595" width="11.109375" style="511" customWidth="1"/>
    <col min="14596" max="14596" width="8.77734375" style="511" customWidth="1"/>
    <col min="14597" max="14597" width="7.44140625" style="511" customWidth="1"/>
    <col min="14598" max="14598" width="12.33203125" style="511" customWidth="1"/>
    <col min="14599" max="14599" width="13.33203125" style="511" customWidth="1"/>
    <col min="14600" max="14600" width="13.6640625" style="511" bestFit="1" customWidth="1"/>
    <col min="14601" max="14605" width="9.33203125" style="511"/>
    <col min="14606" max="14606" width="111.6640625" style="511" customWidth="1"/>
    <col min="14607" max="14607" width="12.44140625" style="511" customWidth="1"/>
    <col min="14608" max="14848" width="9.33203125" style="511"/>
    <col min="14849" max="14849" width="7.77734375" style="511" customWidth="1"/>
    <col min="14850" max="14850" width="134" style="511" customWidth="1"/>
    <col min="14851" max="14851" width="11.109375" style="511" customWidth="1"/>
    <col min="14852" max="14852" width="8.77734375" style="511" customWidth="1"/>
    <col min="14853" max="14853" width="7.44140625" style="511" customWidth="1"/>
    <col min="14854" max="14854" width="12.33203125" style="511" customWidth="1"/>
    <col min="14855" max="14855" width="13.33203125" style="511" customWidth="1"/>
    <col min="14856" max="14856" width="13.6640625" style="511" bestFit="1" customWidth="1"/>
    <col min="14857" max="14861" width="9.33203125" style="511"/>
    <col min="14862" max="14862" width="111.6640625" style="511" customWidth="1"/>
    <col min="14863" max="14863" width="12.44140625" style="511" customWidth="1"/>
    <col min="14864" max="15104" width="9.33203125" style="511"/>
    <col min="15105" max="15105" width="7.77734375" style="511" customWidth="1"/>
    <col min="15106" max="15106" width="134" style="511" customWidth="1"/>
    <col min="15107" max="15107" width="11.109375" style="511" customWidth="1"/>
    <col min="15108" max="15108" width="8.77734375" style="511" customWidth="1"/>
    <col min="15109" max="15109" width="7.44140625" style="511" customWidth="1"/>
    <col min="15110" max="15110" width="12.33203125" style="511" customWidth="1"/>
    <col min="15111" max="15111" width="13.33203125" style="511" customWidth="1"/>
    <col min="15112" max="15112" width="13.6640625" style="511" bestFit="1" customWidth="1"/>
    <col min="15113" max="15117" width="9.33203125" style="511"/>
    <col min="15118" max="15118" width="111.6640625" style="511" customWidth="1"/>
    <col min="15119" max="15119" width="12.44140625" style="511" customWidth="1"/>
    <col min="15120" max="15360" width="9.33203125" style="511"/>
    <col min="15361" max="15361" width="7.77734375" style="511" customWidth="1"/>
    <col min="15362" max="15362" width="134" style="511" customWidth="1"/>
    <col min="15363" max="15363" width="11.109375" style="511" customWidth="1"/>
    <col min="15364" max="15364" width="8.77734375" style="511" customWidth="1"/>
    <col min="15365" max="15365" width="7.44140625" style="511" customWidth="1"/>
    <col min="15366" max="15366" width="12.33203125" style="511" customWidth="1"/>
    <col min="15367" max="15367" width="13.33203125" style="511" customWidth="1"/>
    <col min="15368" max="15368" width="13.6640625" style="511" bestFit="1" customWidth="1"/>
    <col min="15369" max="15373" width="9.33203125" style="511"/>
    <col min="15374" max="15374" width="111.6640625" style="511" customWidth="1"/>
    <col min="15375" max="15375" width="12.44140625" style="511" customWidth="1"/>
    <col min="15376" max="15616" width="9.33203125" style="511"/>
    <col min="15617" max="15617" width="7.77734375" style="511" customWidth="1"/>
    <col min="15618" max="15618" width="134" style="511" customWidth="1"/>
    <col min="15619" max="15619" width="11.109375" style="511" customWidth="1"/>
    <col min="15620" max="15620" width="8.77734375" style="511" customWidth="1"/>
    <col min="15621" max="15621" width="7.44140625" style="511" customWidth="1"/>
    <col min="15622" max="15622" width="12.33203125" style="511" customWidth="1"/>
    <col min="15623" max="15623" width="13.33203125" style="511" customWidth="1"/>
    <col min="15624" max="15624" width="13.6640625" style="511" bestFit="1" customWidth="1"/>
    <col min="15625" max="15629" width="9.33203125" style="511"/>
    <col min="15630" max="15630" width="111.6640625" style="511" customWidth="1"/>
    <col min="15631" max="15631" width="12.44140625" style="511" customWidth="1"/>
    <col min="15632" max="15872" width="9.33203125" style="511"/>
    <col min="15873" max="15873" width="7.77734375" style="511" customWidth="1"/>
    <col min="15874" max="15874" width="134" style="511" customWidth="1"/>
    <col min="15875" max="15875" width="11.109375" style="511" customWidth="1"/>
    <col min="15876" max="15876" width="8.77734375" style="511" customWidth="1"/>
    <col min="15877" max="15877" width="7.44140625" style="511" customWidth="1"/>
    <col min="15878" max="15878" width="12.33203125" style="511" customWidth="1"/>
    <col min="15879" max="15879" width="13.33203125" style="511" customWidth="1"/>
    <col min="15880" max="15880" width="13.6640625" style="511" bestFit="1" customWidth="1"/>
    <col min="15881" max="15885" width="9.33203125" style="511"/>
    <col min="15886" max="15886" width="111.6640625" style="511" customWidth="1"/>
    <col min="15887" max="15887" width="12.44140625" style="511" customWidth="1"/>
    <col min="15888" max="16128" width="9.33203125" style="511"/>
    <col min="16129" max="16129" width="7.77734375" style="511" customWidth="1"/>
    <col min="16130" max="16130" width="134" style="511" customWidth="1"/>
    <col min="16131" max="16131" width="11.109375" style="511" customWidth="1"/>
    <col min="16132" max="16132" width="8.77734375" style="511" customWidth="1"/>
    <col min="16133" max="16133" width="7.44140625" style="511" customWidth="1"/>
    <col min="16134" max="16134" width="12.33203125" style="511" customWidth="1"/>
    <col min="16135" max="16135" width="13.33203125" style="511" customWidth="1"/>
    <col min="16136" max="16136" width="13.6640625" style="511" bestFit="1" customWidth="1"/>
    <col min="16137" max="16141" width="9.33203125" style="511"/>
    <col min="16142" max="16142" width="111.6640625" style="511" customWidth="1"/>
    <col min="16143" max="16143" width="12.44140625" style="511" customWidth="1"/>
    <col min="16144" max="16384" width="9.33203125" style="511"/>
  </cols>
  <sheetData>
    <row r="1" spans="1:8" ht="48" customHeight="1" thickBot="1">
      <c r="A1" s="1011"/>
      <c r="B1" s="1012"/>
      <c r="C1" s="1012"/>
      <c r="D1" s="1012"/>
      <c r="E1" s="1012"/>
      <c r="F1" s="1012"/>
      <c r="G1" s="1012"/>
      <c r="H1" s="1013"/>
    </row>
    <row r="2" spans="1:8" ht="18.75" customHeight="1" thickBot="1">
      <c r="A2" s="512"/>
      <c r="B2" s="513" t="s">
        <v>6707</v>
      </c>
      <c r="C2" s="514"/>
      <c r="D2" s="515"/>
      <c r="E2" s="516" t="s">
        <v>6708</v>
      </c>
      <c r="F2" s="517"/>
      <c r="G2" s="518" t="s">
        <v>6709</v>
      </c>
      <c r="H2" s="519" t="s">
        <v>6710</v>
      </c>
    </row>
    <row r="3" spans="1:8" ht="18" customHeight="1" thickBot="1">
      <c r="A3" s="520"/>
      <c r="B3" s="521" t="s">
        <v>8384</v>
      </c>
      <c r="C3" s="522"/>
      <c r="D3" s="523"/>
      <c r="E3" s="1014"/>
      <c r="F3" s="1015"/>
      <c r="G3" s="524" t="s">
        <v>6712</v>
      </c>
      <c r="H3" s="525" t="s">
        <v>6713</v>
      </c>
    </row>
    <row r="4" spans="1:8">
      <c r="A4" s="526"/>
      <c r="B4" s="527"/>
      <c r="C4" s="528"/>
      <c r="D4" s="527"/>
      <c r="E4" s="528"/>
      <c r="F4" s="529"/>
      <c r="G4" s="529"/>
      <c r="H4" s="530"/>
    </row>
    <row r="5" spans="1:8" s="535" customFormat="1" ht="14">
      <c r="A5" s="531" t="s">
        <v>6714</v>
      </c>
      <c r="B5" s="532" t="s">
        <v>6715</v>
      </c>
      <c r="C5" s="532" t="s">
        <v>6716</v>
      </c>
      <c r="D5" s="532" t="s">
        <v>6717</v>
      </c>
      <c r="E5" s="532" t="s">
        <v>6718</v>
      </c>
      <c r="F5" s="533" t="s">
        <v>6719</v>
      </c>
      <c r="G5" s="533" t="s">
        <v>6720</v>
      </c>
      <c r="H5" s="534" t="s">
        <v>6721</v>
      </c>
    </row>
    <row r="6" spans="1:8" s="535" customFormat="1" ht="14">
      <c r="A6" s="536"/>
      <c r="B6" s="537"/>
      <c r="C6" s="537"/>
      <c r="D6" s="537" t="s">
        <v>6722</v>
      </c>
      <c r="E6" s="537" t="s">
        <v>6723</v>
      </c>
      <c r="F6" s="538" t="s">
        <v>6724</v>
      </c>
      <c r="G6" s="538" t="s">
        <v>6724</v>
      </c>
      <c r="H6" s="539" t="s">
        <v>6725</v>
      </c>
    </row>
    <row r="7" spans="1:8">
      <c r="A7" s="540"/>
      <c r="B7" s="541"/>
      <c r="E7" s="544"/>
      <c r="F7" s="544"/>
      <c r="G7" s="544"/>
      <c r="H7" s="545"/>
    </row>
    <row r="8" spans="1:8">
      <c r="A8" s="546"/>
      <c r="E8" s="547"/>
      <c r="F8" s="548"/>
      <c r="G8" s="548"/>
      <c r="H8" s="716"/>
    </row>
    <row r="9" spans="1:8">
      <c r="A9" s="540"/>
      <c r="B9" s="541" t="s">
        <v>8392</v>
      </c>
      <c r="E9" s="544"/>
      <c r="F9" s="548"/>
      <c r="G9" s="548"/>
      <c r="H9" s="716"/>
    </row>
    <row r="10" spans="1:8">
      <c r="A10" s="546">
        <v>1</v>
      </c>
      <c r="B10" s="542" t="s">
        <v>8393</v>
      </c>
      <c r="D10" s="543" t="s">
        <v>6232</v>
      </c>
      <c r="E10" s="547">
        <v>6</v>
      </c>
      <c r="F10" s="925"/>
      <c r="G10" s="720">
        <f t="shared" ref="G10:G18" si="0">F10*E10</f>
        <v>0</v>
      </c>
      <c r="H10" s="721">
        <f>G10*0.2</f>
        <v>0</v>
      </c>
    </row>
    <row r="11" spans="1:8">
      <c r="A11" s="546">
        <v>2</v>
      </c>
      <c r="B11" s="542" t="s">
        <v>8394</v>
      </c>
      <c r="D11" s="543" t="s">
        <v>6232</v>
      </c>
      <c r="E11" s="547">
        <v>12</v>
      </c>
      <c r="F11" s="925"/>
      <c r="G11" s="720">
        <f t="shared" si="0"/>
        <v>0</v>
      </c>
      <c r="H11" s="721">
        <f t="shared" ref="H11:H18" si="1">G11*0.25</f>
        <v>0</v>
      </c>
    </row>
    <row r="12" spans="1:8">
      <c r="A12" s="546">
        <v>3</v>
      </c>
      <c r="B12" s="542" t="s">
        <v>8395</v>
      </c>
      <c r="D12" s="543" t="s">
        <v>6232</v>
      </c>
      <c r="E12" s="547">
        <v>6</v>
      </c>
      <c r="F12" s="925"/>
      <c r="G12" s="720">
        <f t="shared" si="0"/>
        <v>0</v>
      </c>
      <c r="H12" s="721">
        <f t="shared" si="1"/>
        <v>0</v>
      </c>
    </row>
    <row r="13" spans="1:8">
      <c r="A13" s="546">
        <v>4</v>
      </c>
      <c r="B13" s="542" t="s">
        <v>6734</v>
      </c>
      <c r="D13" s="543" t="s">
        <v>6232</v>
      </c>
      <c r="E13" s="547">
        <v>23</v>
      </c>
      <c r="F13" s="925"/>
      <c r="G13" s="720">
        <f t="shared" si="0"/>
        <v>0</v>
      </c>
      <c r="H13" s="721">
        <f t="shared" si="1"/>
        <v>0</v>
      </c>
    </row>
    <row r="14" spans="1:8">
      <c r="A14" s="546">
        <v>5</v>
      </c>
      <c r="B14" s="542" t="s">
        <v>6735</v>
      </c>
      <c r="D14" s="543" t="s">
        <v>6736</v>
      </c>
      <c r="E14" s="547">
        <v>36</v>
      </c>
      <c r="F14" s="925"/>
      <c r="G14" s="720">
        <f t="shared" si="0"/>
        <v>0</v>
      </c>
      <c r="H14" s="721">
        <f t="shared" si="1"/>
        <v>0</v>
      </c>
    </row>
    <row r="15" spans="1:8">
      <c r="A15" s="546">
        <v>6</v>
      </c>
      <c r="B15" s="542" t="s">
        <v>6738</v>
      </c>
      <c r="D15" s="543" t="s">
        <v>411</v>
      </c>
      <c r="E15" s="547">
        <v>10</v>
      </c>
      <c r="F15" s="925"/>
      <c r="G15" s="720">
        <f t="shared" si="0"/>
        <v>0</v>
      </c>
      <c r="H15" s="721">
        <f t="shared" si="1"/>
        <v>0</v>
      </c>
    </row>
    <row r="16" spans="1:8">
      <c r="A16" s="546">
        <v>7</v>
      </c>
      <c r="B16" s="542" t="s">
        <v>6740</v>
      </c>
      <c r="C16" s="550"/>
      <c r="D16" s="543" t="s">
        <v>6232</v>
      </c>
      <c r="E16" s="547">
        <v>6</v>
      </c>
      <c r="F16" s="925"/>
      <c r="G16" s="720">
        <f t="shared" si="0"/>
        <v>0</v>
      </c>
      <c r="H16" s="721">
        <f t="shared" si="1"/>
        <v>0</v>
      </c>
    </row>
    <row r="17" spans="1:8">
      <c r="A17" s="546">
        <v>8</v>
      </c>
      <c r="B17" s="542" t="s">
        <v>6742</v>
      </c>
      <c r="D17" s="543" t="s">
        <v>306</v>
      </c>
      <c r="E17" s="547">
        <v>20</v>
      </c>
      <c r="F17" s="925"/>
      <c r="G17" s="720">
        <f t="shared" si="0"/>
        <v>0</v>
      </c>
      <c r="H17" s="721">
        <f t="shared" si="1"/>
        <v>0</v>
      </c>
    </row>
    <row r="18" spans="1:8">
      <c r="A18" s="546">
        <v>9</v>
      </c>
      <c r="B18" s="542" t="s">
        <v>6743</v>
      </c>
      <c r="D18" s="543" t="s">
        <v>6232</v>
      </c>
      <c r="E18" s="547">
        <v>6</v>
      </c>
      <c r="F18" s="925"/>
      <c r="G18" s="720">
        <f t="shared" si="0"/>
        <v>0</v>
      </c>
      <c r="H18" s="721">
        <f t="shared" si="1"/>
        <v>0</v>
      </c>
    </row>
    <row r="19" spans="1:8">
      <c r="A19" s="546">
        <v>10</v>
      </c>
      <c r="B19" s="542" t="s">
        <v>6800</v>
      </c>
      <c r="C19" s="558"/>
      <c r="D19" s="556" t="s">
        <v>163</v>
      </c>
      <c r="E19" s="557">
        <v>1</v>
      </c>
      <c r="F19" s="722"/>
      <c r="G19" s="925"/>
      <c r="H19" s="723"/>
    </row>
    <row r="20" spans="1:8">
      <c r="A20" s="546">
        <v>11</v>
      </c>
      <c r="B20" s="542" t="s">
        <v>6802</v>
      </c>
      <c r="C20" s="558"/>
      <c r="D20" s="556" t="s">
        <v>163</v>
      </c>
      <c r="E20" s="557">
        <v>1</v>
      </c>
      <c r="F20" s="722"/>
      <c r="G20" s="925"/>
      <c r="H20" s="723"/>
    </row>
    <row r="21" spans="1:8">
      <c r="A21" s="546">
        <v>12</v>
      </c>
      <c r="B21" s="542" t="s">
        <v>6803</v>
      </c>
      <c r="C21" s="558"/>
      <c r="D21" s="556" t="s">
        <v>163</v>
      </c>
      <c r="E21" s="557">
        <v>1</v>
      </c>
      <c r="F21" s="722"/>
      <c r="G21" s="925"/>
      <c r="H21" s="723"/>
    </row>
    <row r="22" spans="1:8">
      <c r="A22" s="546">
        <v>13</v>
      </c>
      <c r="B22" s="542" t="s">
        <v>6804</v>
      </c>
      <c r="C22" s="558"/>
      <c r="D22" s="556" t="s">
        <v>163</v>
      </c>
      <c r="E22" s="557">
        <v>1</v>
      </c>
      <c r="F22" s="722"/>
      <c r="G22" s="925"/>
      <c r="H22" s="723"/>
    </row>
    <row r="23" spans="1:8">
      <c r="A23" s="546">
        <v>14</v>
      </c>
      <c r="B23" s="542" t="s">
        <v>6805</v>
      </c>
      <c r="D23" s="556" t="s">
        <v>163</v>
      </c>
      <c r="E23" s="557">
        <v>1</v>
      </c>
      <c r="F23" s="722"/>
      <c r="G23" s="925"/>
      <c r="H23" s="723"/>
    </row>
    <row r="24" spans="1:8">
      <c r="A24" s="546">
        <v>15</v>
      </c>
      <c r="B24" s="542" t="s">
        <v>6806</v>
      </c>
      <c r="C24" s="558"/>
      <c r="D24" s="556" t="s">
        <v>163</v>
      </c>
      <c r="E24" s="557">
        <v>1</v>
      </c>
      <c r="F24" s="722"/>
      <c r="G24" s="925"/>
      <c r="H24" s="723"/>
    </row>
    <row r="25" spans="1:8">
      <c r="A25" s="546">
        <v>16</v>
      </c>
      <c r="B25" s="558" t="s">
        <v>6807</v>
      </c>
      <c r="C25" s="558"/>
      <c r="D25" s="556" t="s">
        <v>163</v>
      </c>
      <c r="E25" s="557">
        <v>1</v>
      </c>
      <c r="F25" s="722"/>
      <c r="G25" s="925"/>
      <c r="H25" s="723"/>
    </row>
    <row r="26" spans="1:8">
      <c r="A26" s="546">
        <v>17</v>
      </c>
      <c r="B26" s="558" t="s">
        <v>6808</v>
      </c>
      <c r="C26" s="558"/>
      <c r="D26" s="556" t="s">
        <v>163</v>
      </c>
      <c r="E26" s="557">
        <v>1</v>
      </c>
      <c r="F26" s="722"/>
      <c r="G26" s="925"/>
      <c r="H26" s="723"/>
    </row>
    <row r="27" spans="1:8">
      <c r="A27" s="546">
        <v>18</v>
      </c>
      <c r="B27" s="558" t="s">
        <v>6809</v>
      </c>
      <c r="C27" s="558"/>
      <c r="D27" s="556" t="s">
        <v>163</v>
      </c>
      <c r="E27" s="557">
        <v>1</v>
      </c>
      <c r="F27" s="722"/>
      <c r="G27" s="925"/>
      <c r="H27" s="723"/>
    </row>
    <row r="28" spans="1:8">
      <c r="A28" s="546">
        <v>19</v>
      </c>
      <c r="B28" s="558" t="s">
        <v>6810</v>
      </c>
      <c r="C28" s="558"/>
      <c r="D28" s="556" t="s">
        <v>163</v>
      </c>
      <c r="E28" s="557">
        <v>1</v>
      </c>
      <c r="F28" s="722"/>
      <c r="G28" s="925"/>
      <c r="H28" s="723"/>
    </row>
    <row r="29" spans="1:8">
      <c r="A29" s="546">
        <v>20</v>
      </c>
      <c r="B29" s="558" t="s">
        <v>6811</v>
      </c>
      <c r="C29" s="558"/>
      <c r="D29" s="556" t="s">
        <v>163</v>
      </c>
      <c r="E29" s="557">
        <v>1</v>
      </c>
      <c r="F29" s="722"/>
      <c r="G29" s="925"/>
      <c r="H29" s="723"/>
    </row>
    <row r="30" spans="1:8">
      <c r="A30" s="540"/>
      <c r="F30" s="722"/>
      <c r="G30" s="720"/>
      <c r="H30" s="723"/>
    </row>
    <row r="31" spans="1:8">
      <c r="A31" s="546"/>
      <c r="B31" s="551" t="s">
        <v>6746</v>
      </c>
      <c r="F31" s="722"/>
      <c r="G31" s="720">
        <f>SUM(G10:G30)</f>
        <v>0</v>
      </c>
      <c r="H31" s="721">
        <f>SUM(H10:H30)</f>
        <v>0</v>
      </c>
    </row>
    <row r="32" spans="1:8">
      <c r="A32" s="553"/>
      <c r="F32" s="722"/>
      <c r="G32" s="722"/>
      <c r="H32" s="723"/>
    </row>
    <row r="33" spans="1:8" ht="18">
      <c r="A33" s="553"/>
      <c r="B33" s="559" t="s">
        <v>6812</v>
      </c>
      <c r="C33" s="560"/>
      <c r="D33" s="561" t="s">
        <v>6813</v>
      </c>
      <c r="E33" s="562"/>
      <c r="F33" s="724"/>
      <c r="G33" s="725">
        <f>G31+H31</f>
        <v>0</v>
      </c>
      <c r="H33" s="723"/>
    </row>
    <row r="34" spans="1:8" ht="18.5" thickBot="1">
      <c r="A34" s="563"/>
      <c r="B34" s="564" t="s">
        <v>8420</v>
      </c>
      <c r="C34" s="565"/>
      <c r="D34" s="566" t="s">
        <v>6813</v>
      </c>
      <c r="E34" s="567"/>
      <c r="F34" s="726"/>
      <c r="G34" s="727">
        <f>G33*1.12</f>
        <v>0</v>
      </c>
      <c r="H34" s="728"/>
    </row>
    <row r="35" spans="1:8">
      <c r="A35" s="511"/>
      <c r="B35" s="568" t="s">
        <v>6814</v>
      </c>
      <c r="C35" s="511"/>
      <c r="D35" s="511"/>
      <c r="E35" s="511"/>
      <c r="F35" s="511"/>
      <c r="G35" s="511"/>
      <c r="H35" s="511"/>
    </row>
    <row r="36" spans="1:8" ht="18">
      <c r="B36" s="511" t="s">
        <v>6815</v>
      </c>
      <c r="C36" s="569"/>
      <c r="D36" s="570"/>
      <c r="H36" s="548"/>
    </row>
    <row r="37" spans="1:8">
      <c r="B37" s="558" t="s">
        <v>6816</v>
      </c>
      <c r="C37" s="569"/>
      <c r="D37" s="572"/>
      <c r="E37" s="573"/>
      <c r="F37" s="574"/>
      <c r="G37" s="576"/>
      <c r="H37" s="548"/>
    </row>
    <row r="38" spans="1:8">
      <c r="B38" s="575" t="s">
        <v>6817</v>
      </c>
      <c r="D38" s="572"/>
      <c r="E38" s="573"/>
      <c r="F38" s="574"/>
      <c r="G38" s="576"/>
      <c r="H38" s="548"/>
    </row>
    <row r="39" spans="1:8">
      <c r="A39" s="554"/>
      <c r="B39" s="542" t="s">
        <v>6818</v>
      </c>
      <c r="C39" s="558"/>
      <c r="E39" s="544"/>
      <c r="F39" s="544"/>
      <c r="G39" s="544"/>
      <c r="H39" s="548"/>
    </row>
    <row r="40" spans="1:8">
      <c r="A40" s="577"/>
      <c r="B40" s="511"/>
      <c r="D40" s="556"/>
      <c r="E40" s="578"/>
      <c r="F40" s="548"/>
      <c r="H40" s="548"/>
    </row>
    <row r="41" spans="1:8">
      <c r="A41" s="554"/>
      <c r="F41" s="548"/>
      <c r="G41" s="548"/>
      <c r="H41" s="548"/>
    </row>
    <row r="42" spans="1:8">
      <c r="F42" s="548"/>
      <c r="G42" s="548"/>
      <c r="H42" s="548"/>
    </row>
    <row r="43" spans="1:8">
      <c r="B43" s="541"/>
      <c r="F43" s="511"/>
      <c r="G43" s="548"/>
      <c r="H43" s="548"/>
    </row>
    <row r="44" spans="1:8">
      <c r="A44" s="577"/>
      <c r="E44" s="547"/>
      <c r="F44" s="548"/>
      <c r="G44" s="548"/>
      <c r="H44" s="548"/>
    </row>
    <row r="45" spans="1:8">
      <c r="A45" s="554"/>
      <c r="E45" s="547"/>
      <c r="F45" s="548"/>
      <c r="G45" s="548"/>
      <c r="H45" s="548"/>
    </row>
    <row r="46" spans="1:8">
      <c r="A46" s="577"/>
      <c r="E46" s="547"/>
      <c r="F46" s="548"/>
      <c r="G46" s="548"/>
      <c r="H46" s="548"/>
    </row>
    <row r="47" spans="1:8">
      <c r="A47" s="554"/>
      <c r="E47" s="547"/>
      <c r="F47" s="548"/>
      <c r="G47" s="548"/>
      <c r="H47" s="548"/>
    </row>
    <row r="48" spans="1:8">
      <c r="A48" s="577"/>
      <c r="E48" s="547"/>
      <c r="F48" s="548"/>
      <c r="G48" s="548"/>
      <c r="H48" s="548"/>
    </row>
    <row r="49" spans="1:8">
      <c r="A49" s="554"/>
      <c r="E49" s="547"/>
      <c r="F49" s="548"/>
      <c r="G49" s="548"/>
      <c r="H49" s="548"/>
    </row>
    <row r="50" spans="1:8">
      <c r="A50" s="577"/>
      <c r="E50" s="547"/>
      <c r="F50" s="548"/>
      <c r="G50" s="548"/>
      <c r="H50" s="548"/>
    </row>
    <row r="51" spans="1:8">
      <c r="A51" s="554"/>
      <c r="E51" s="547"/>
      <c r="F51" s="548"/>
      <c r="G51" s="548"/>
      <c r="H51" s="548"/>
    </row>
    <row r="52" spans="1:8">
      <c r="A52" s="577"/>
      <c r="E52" s="547"/>
      <c r="F52" s="548"/>
      <c r="G52" s="548"/>
      <c r="H52" s="548"/>
    </row>
    <row r="53" spans="1:8">
      <c r="A53" s="554"/>
      <c r="E53" s="547"/>
      <c r="F53" s="548"/>
      <c r="G53" s="548"/>
      <c r="H53" s="548"/>
    </row>
    <row r="54" spans="1:8">
      <c r="A54" s="577"/>
      <c r="E54" s="547"/>
      <c r="F54" s="548"/>
      <c r="G54" s="548"/>
      <c r="H54" s="548"/>
    </row>
    <row r="55" spans="1:8">
      <c r="A55" s="554"/>
      <c r="C55" s="558"/>
      <c r="E55" s="547"/>
      <c r="F55" s="548"/>
      <c r="G55" s="548"/>
      <c r="H55" s="548"/>
    </row>
    <row r="56" spans="1:8">
      <c r="A56" s="577"/>
      <c r="C56" s="558"/>
      <c r="D56" s="556"/>
      <c r="E56" s="557"/>
      <c r="F56" s="548"/>
      <c r="G56" s="548"/>
      <c r="H56" s="548"/>
    </row>
    <row r="57" spans="1:8">
      <c r="A57" s="554"/>
      <c r="C57" s="558"/>
      <c r="D57" s="556"/>
      <c r="E57" s="557"/>
      <c r="F57" s="548"/>
      <c r="G57" s="548"/>
      <c r="H57" s="548"/>
    </row>
    <row r="58" spans="1:8">
      <c r="A58" s="577"/>
      <c r="C58" s="558"/>
      <c r="D58" s="556"/>
      <c r="E58" s="557"/>
      <c r="F58" s="548"/>
      <c r="G58" s="548"/>
      <c r="H58" s="548"/>
    </row>
    <row r="59" spans="1:8">
      <c r="A59" s="554"/>
      <c r="C59" s="558"/>
      <c r="D59" s="556"/>
      <c r="E59" s="557"/>
      <c r="F59" s="548"/>
      <c r="G59" s="548"/>
      <c r="H59" s="548"/>
    </row>
    <row r="60" spans="1:8">
      <c r="A60" s="577"/>
      <c r="B60" s="558"/>
      <c r="D60" s="556"/>
      <c r="E60" s="557"/>
      <c r="F60" s="548"/>
      <c r="G60" s="548"/>
      <c r="H60" s="548"/>
    </row>
    <row r="61" spans="1:8">
      <c r="A61" s="554"/>
      <c r="B61" s="558"/>
      <c r="C61" s="558"/>
      <c r="D61" s="556"/>
      <c r="E61" s="557"/>
      <c r="F61" s="548"/>
      <c r="G61" s="548"/>
      <c r="H61" s="548"/>
    </row>
    <row r="62" spans="1:8">
      <c r="A62" s="577"/>
      <c r="B62" s="558"/>
      <c r="C62" s="558"/>
      <c r="D62" s="556"/>
      <c r="E62" s="557"/>
      <c r="F62" s="548"/>
      <c r="G62" s="548"/>
      <c r="H62" s="548"/>
    </row>
    <row r="63" spans="1:8">
      <c r="A63" s="554"/>
      <c r="B63" s="558"/>
      <c r="C63" s="558"/>
      <c r="D63" s="556"/>
      <c r="E63" s="557"/>
      <c r="F63" s="548"/>
      <c r="G63" s="548"/>
      <c r="H63" s="548"/>
    </row>
    <row r="64" spans="1:8">
      <c r="A64" s="577"/>
      <c r="B64" s="558"/>
      <c r="C64" s="558"/>
      <c r="D64" s="556"/>
      <c r="E64" s="557"/>
      <c r="F64" s="548"/>
      <c r="G64" s="548"/>
      <c r="H64" s="548"/>
    </row>
    <row r="65" spans="1:8">
      <c r="A65" s="554"/>
      <c r="B65" s="558"/>
      <c r="C65" s="558"/>
      <c r="D65" s="556"/>
      <c r="E65" s="557"/>
      <c r="F65" s="548"/>
      <c r="G65" s="548"/>
      <c r="H65" s="548"/>
    </row>
    <row r="66" spans="1:8">
      <c r="A66" s="577"/>
      <c r="B66" s="558"/>
      <c r="C66" s="558"/>
      <c r="D66" s="556"/>
      <c r="E66" s="557"/>
      <c r="F66" s="548"/>
      <c r="G66" s="548"/>
      <c r="H66" s="548"/>
    </row>
    <row r="67" spans="1:8">
      <c r="A67" s="554"/>
      <c r="C67" s="558"/>
      <c r="D67" s="556"/>
      <c r="E67" s="557"/>
      <c r="F67" s="548"/>
      <c r="G67" s="548"/>
      <c r="H67" s="548"/>
    </row>
    <row r="68" spans="1:8">
      <c r="A68" s="577"/>
      <c r="B68" s="551"/>
      <c r="D68" s="556"/>
      <c r="E68" s="557"/>
      <c r="F68" s="548"/>
      <c r="G68" s="548"/>
      <c r="H68" s="548"/>
    </row>
    <row r="69" spans="1:8">
      <c r="A69" s="577"/>
      <c r="B69" s="551"/>
      <c r="E69" s="547"/>
      <c r="F69" s="548"/>
      <c r="G69" s="548"/>
      <c r="H69" s="548"/>
    </row>
    <row r="70" spans="1:8">
      <c r="A70" s="577"/>
      <c r="B70" s="551"/>
      <c r="E70" s="547"/>
      <c r="F70" s="548"/>
      <c r="G70" s="548"/>
      <c r="H70" s="548"/>
    </row>
    <row r="71" spans="1:8">
      <c r="A71" s="577"/>
      <c r="E71" s="547"/>
      <c r="F71" s="548"/>
      <c r="G71" s="548"/>
      <c r="H71" s="548"/>
    </row>
    <row r="72" spans="1:8">
      <c r="A72" s="577"/>
      <c r="E72" s="547"/>
      <c r="F72" s="548"/>
      <c r="G72" s="548"/>
      <c r="H72" s="548"/>
    </row>
    <row r="73" spans="1:8">
      <c r="G73" s="548"/>
      <c r="H73" s="548"/>
    </row>
    <row r="74" spans="1:8">
      <c r="G74" s="548"/>
      <c r="H74" s="548"/>
    </row>
    <row r="75" spans="1:8">
      <c r="G75" s="548"/>
      <c r="H75" s="548"/>
    </row>
    <row r="76" spans="1:8">
      <c r="G76" s="548"/>
      <c r="H76" s="548"/>
    </row>
    <row r="77" spans="1:8">
      <c r="G77" s="548"/>
      <c r="H77" s="548"/>
    </row>
    <row r="78" spans="1:8">
      <c r="G78" s="548"/>
      <c r="H78" s="548"/>
    </row>
    <row r="79" spans="1:8">
      <c r="G79" s="548"/>
      <c r="H79" s="548"/>
    </row>
    <row r="80" spans="1:8">
      <c r="G80" s="548"/>
      <c r="H80" s="548"/>
    </row>
    <row r="81" spans="1:8">
      <c r="G81" s="548"/>
      <c r="H81" s="548"/>
    </row>
    <row r="82" spans="1:8">
      <c r="G82" s="548"/>
      <c r="H82" s="548"/>
    </row>
    <row r="83" spans="1:8">
      <c r="G83" s="548"/>
      <c r="H83" s="548"/>
    </row>
    <row r="84" spans="1:8">
      <c r="G84" s="548"/>
      <c r="H84" s="548"/>
    </row>
    <row r="85" spans="1:8">
      <c r="G85" s="548"/>
      <c r="H85" s="548"/>
    </row>
    <row r="86" spans="1:8">
      <c r="G86" s="548"/>
      <c r="H86" s="548"/>
    </row>
    <row r="87" spans="1:8">
      <c r="G87" s="548"/>
      <c r="H87" s="548"/>
    </row>
    <row r="88" spans="1:8">
      <c r="G88" s="548"/>
      <c r="H88" s="548"/>
    </row>
    <row r="89" spans="1:8">
      <c r="G89" s="548"/>
      <c r="H89" s="548"/>
    </row>
    <row r="90" spans="1:8">
      <c r="G90" s="548"/>
      <c r="H90" s="548"/>
    </row>
    <row r="91" spans="1:8">
      <c r="G91" s="548"/>
      <c r="H91" s="548"/>
    </row>
    <row r="92" spans="1:8">
      <c r="G92" s="548"/>
      <c r="H92" s="548"/>
    </row>
    <row r="93" spans="1:8">
      <c r="G93" s="548"/>
      <c r="H93" s="548"/>
    </row>
    <row r="94" spans="1:8">
      <c r="B94" s="541"/>
      <c r="G94" s="548"/>
      <c r="H94" s="548"/>
    </row>
    <row r="95" spans="1:8">
      <c r="G95" s="548"/>
      <c r="H95" s="548"/>
    </row>
    <row r="96" spans="1:8">
      <c r="A96" s="554"/>
      <c r="E96" s="547"/>
      <c r="F96" s="548"/>
      <c r="G96" s="548"/>
      <c r="H96" s="548"/>
    </row>
    <row r="97" spans="1:8">
      <c r="A97" s="577"/>
      <c r="E97" s="547"/>
      <c r="F97" s="548"/>
      <c r="G97" s="548"/>
      <c r="H97" s="548"/>
    </row>
    <row r="98" spans="1:8">
      <c r="A98" s="554"/>
      <c r="E98" s="547"/>
      <c r="F98" s="548"/>
      <c r="G98" s="548"/>
      <c r="H98" s="548"/>
    </row>
    <row r="99" spans="1:8">
      <c r="A99" s="577"/>
      <c r="B99" s="511"/>
      <c r="E99" s="547"/>
      <c r="F99" s="548"/>
      <c r="G99" s="548"/>
      <c r="H99" s="548"/>
    </row>
    <row r="100" spans="1:8">
      <c r="A100" s="554"/>
      <c r="E100" s="547"/>
      <c r="F100" s="548"/>
      <c r="G100" s="548"/>
      <c r="H100" s="548"/>
    </row>
    <row r="101" spans="1:8">
      <c r="A101" s="577"/>
      <c r="E101" s="547"/>
      <c r="F101" s="548"/>
      <c r="G101" s="548"/>
      <c r="H101" s="548"/>
    </row>
    <row r="102" spans="1:8">
      <c r="A102" s="554"/>
      <c r="E102" s="547"/>
      <c r="F102" s="548"/>
      <c r="G102" s="548"/>
      <c r="H102" s="548"/>
    </row>
    <row r="103" spans="1:8">
      <c r="A103" s="577"/>
      <c r="E103" s="547"/>
      <c r="F103" s="548"/>
      <c r="G103" s="548"/>
      <c r="H103" s="548"/>
    </row>
    <row r="104" spans="1:8">
      <c r="A104" s="554"/>
      <c r="E104" s="547"/>
      <c r="F104" s="548"/>
      <c r="G104" s="548"/>
      <c r="H104" s="548"/>
    </row>
    <row r="105" spans="1:8">
      <c r="A105" s="577"/>
      <c r="E105" s="547"/>
      <c r="F105" s="548"/>
      <c r="G105" s="548"/>
      <c r="H105" s="548"/>
    </row>
    <row r="106" spans="1:8">
      <c r="A106" s="554"/>
      <c r="C106" s="558"/>
      <c r="E106" s="547"/>
      <c r="F106" s="548"/>
      <c r="G106" s="548"/>
      <c r="H106" s="548"/>
    </row>
    <row r="107" spans="1:8">
      <c r="A107" s="577"/>
      <c r="C107" s="558"/>
      <c r="D107" s="556"/>
      <c r="E107" s="557"/>
      <c r="F107" s="548"/>
      <c r="G107" s="548"/>
      <c r="H107" s="548"/>
    </row>
    <row r="108" spans="1:8">
      <c r="A108" s="554"/>
      <c r="C108" s="558"/>
      <c r="D108" s="556"/>
      <c r="E108" s="557"/>
      <c r="F108" s="548"/>
      <c r="G108" s="548"/>
      <c r="H108" s="548"/>
    </row>
    <row r="109" spans="1:8">
      <c r="A109" s="577"/>
      <c r="C109" s="558"/>
      <c r="D109" s="556"/>
      <c r="E109" s="557"/>
      <c r="F109" s="548"/>
      <c r="G109" s="548"/>
      <c r="H109" s="548"/>
    </row>
    <row r="110" spans="1:8">
      <c r="A110" s="554"/>
      <c r="C110" s="558"/>
      <c r="D110" s="556"/>
      <c r="E110" s="557"/>
      <c r="F110" s="548"/>
      <c r="G110" s="548"/>
      <c r="H110" s="548"/>
    </row>
    <row r="111" spans="1:8">
      <c r="A111" s="577"/>
      <c r="B111" s="558"/>
      <c r="D111" s="556"/>
      <c r="E111" s="557"/>
      <c r="F111" s="548"/>
      <c r="G111" s="548"/>
      <c r="H111" s="548"/>
    </row>
    <row r="112" spans="1:8">
      <c r="A112" s="554"/>
      <c r="B112" s="558"/>
      <c r="C112" s="558"/>
      <c r="D112" s="556"/>
      <c r="E112" s="557"/>
      <c r="F112" s="548"/>
      <c r="G112" s="548"/>
      <c r="H112" s="548"/>
    </row>
    <row r="113" spans="1:8">
      <c r="A113" s="577"/>
      <c r="B113" s="558"/>
      <c r="C113" s="558"/>
      <c r="D113" s="556"/>
      <c r="E113" s="557"/>
      <c r="F113" s="548"/>
      <c r="G113" s="548"/>
      <c r="H113" s="548"/>
    </row>
    <row r="114" spans="1:8">
      <c r="A114" s="554"/>
      <c r="B114" s="558"/>
      <c r="C114" s="558"/>
      <c r="D114" s="556"/>
      <c r="E114" s="557"/>
      <c r="F114" s="548"/>
      <c r="G114" s="548"/>
      <c r="H114" s="548"/>
    </row>
    <row r="115" spans="1:8">
      <c r="A115" s="577"/>
      <c r="B115" s="558"/>
      <c r="C115" s="558"/>
      <c r="D115" s="556"/>
      <c r="E115" s="557"/>
      <c r="F115" s="548"/>
      <c r="G115" s="548"/>
      <c r="H115" s="548"/>
    </row>
    <row r="116" spans="1:8">
      <c r="A116" s="554"/>
      <c r="B116" s="558"/>
      <c r="C116" s="558"/>
      <c r="D116" s="556"/>
      <c r="E116" s="557"/>
      <c r="F116" s="548"/>
      <c r="G116" s="548"/>
      <c r="H116" s="548"/>
    </row>
    <row r="117" spans="1:8">
      <c r="A117" s="577"/>
      <c r="B117" s="558"/>
      <c r="C117" s="558"/>
      <c r="D117" s="556"/>
      <c r="E117" s="557"/>
      <c r="F117" s="548"/>
      <c r="G117" s="548"/>
      <c r="H117" s="548"/>
    </row>
    <row r="118" spans="1:8">
      <c r="A118" s="554"/>
      <c r="C118" s="558"/>
      <c r="D118" s="556"/>
      <c r="E118" s="557"/>
      <c r="F118" s="548"/>
      <c r="G118" s="548"/>
      <c r="H118" s="548"/>
    </row>
    <row r="119" spans="1:8">
      <c r="A119" s="577"/>
      <c r="B119" s="551"/>
      <c r="D119" s="556"/>
      <c r="E119" s="557"/>
      <c r="F119" s="548"/>
      <c r="G119" s="548"/>
      <c r="H119" s="548"/>
    </row>
    <row r="120" spans="1:8">
      <c r="A120" s="577"/>
      <c r="B120" s="551"/>
      <c r="E120" s="547"/>
      <c r="F120" s="548"/>
      <c r="G120" s="548"/>
      <c r="H120" s="548"/>
    </row>
    <row r="121" spans="1:8">
      <c r="A121" s="577"/>
      <c r="B121" s="551"/>
      <c r="E121" s="547"/>
      <c r="F121" s="548"/>
      <c r="G121" s="548"/>
      <c r="H121" s="548"/>
    </row>
    <row r="122" spans="1:8">
      <c r="A122" s="577"/>
      <c r="B122" s="541"/>
      <c r="E122" s="544"/>
      <c r="F122" s="548"/>
      <c r="G122" s="548"/>
      <c r="H122" s="548"/>
    </row>
    <row r="123" spans="1:8">
      <c r="A123" s="577"/>
      <c r="E123" s="544"/>
      <c r="F123" s="548"/>
      <c r="G123" s="548"/>
      <c r="H123" s="548"/>
    </row>
    <row r="124" spans="1:8">
      <c r="A124" s="554"/>
      <c r="E124" s="547"/>
      <c r="F124" s="548"/>
      <c r="G124" s="548"/>
      <c r="H124" s="548"/>
    </row>
    <row r="125" spans="1:8">
      <c r="A125" s="577"/>
      <c r="E125" s="547"/>
      <c r="F125" s="548"/>
      <c r="G125" s="548"/>
      <c r="H125" s="548"/>
    </row>
    <row r="126" spans="1:8">
      <c r="A126" s="554"/>
      <c r="E126" s="547"/>
      <c r="F126" s="548"/>
      <c r="G126" s="548"/>
      <c r="H126" s="548"/>
    </row>
    <row r="127" spans="1:8">
      <c r="A127" s="577"/>
      <c r="E127" s="547"/>
      <c r="F127" s="548"/>
      <c r="G127" s="548"/>
      <c r="H127" s="548"/>
    </row>
    <row r="128" spans="1:8">
      <c r="A128" s="577"/>
      <c r="E128" s="547"/>
      <c r="F128" s="548"/>
      <c r="G128" s="548"/>
      <c r="H128" s="548"/>
    </row>
    <row r="129" spans="1:8">
      <c r="A129" s="554"/>
      <c r="E129" s="547"/>
      <c r="F129" s="548"/>
      <c r="G129" s="548"/>
      <c r="H129" s="548"/>
    </row>
    <row r="130" spans="1:8">
      <c r="A130" s="577"/>
      <c r="B130" s="511"/>
      <c r="E130" s="547"/>
      <c r="F130" s="548"/>
      <c r="G130" s="548"/>
      <c r="H130" s="548"/>
    </row>
    <row r="131" spans="1:8">
      <c r="A131" s="577"/>
      <c r="E131" s="547"/>
      <c r="F131" s="548"/>
      <c r="G131" s="548"/>
      <c r="H131" s="548"/>
    </row>
    <row r="132" spans="1:8">
      <c r="A132" s="554"/>
      <c r="E132" s="547"/>
      <c r="F132" s="548"/>
      <c r="G132" s="548"/>
      <c r="H132" s="548"/>
    </row>
    <row r="133" spans="1:8">
      <c r="A133" s="577"/>
      <c r="E133" s="547"/>
      <c r="F133" s="548"/>
      <c r="G133" s="548"/>
      <c r="H133" s="548"/>
    </row>
    <row r="134" spans="1:8">
      <c r="A134" s="577"/>
      <c r="E134" s="547"/>
      <c r="F134" s="548"/>
      <c r="G134" s="548"/>
      <c r="H134" s="548"/>
    </row>
    <row r="135" spans="1:8">
      <c r="A135" s="577"/>
      <c r="E135" s="547"/>
      <c r="F135" s="548"/>
      <c r="G135" s="548"/>
      <c r="H135" s="548"/>
    </row>
    <row r="136" spans="1:8">
      <c r="A136" s="554"/>
      <c r="E136" s="547"/>
      <c r="F136" s="548"/>
      <c r="G136" s="548"/>
      <c r="H136" s="548"/>
    </row>
    <row r="137" spans="1:8">
      <c r="A137" s="577"/>
      <c r="E137" s="547"/>
      <c r="F137" s="548"/>
      <c r="G137" s="548"/>
      <c r="H137" s="548"/>
    </row>
    <row r="138" spans="1:8">
      <c r="A138" s="577"/>
      <c r="E138" s="547"/>
      <c r="F138" s="548"/>
      <c r="G138" s="548"/>
      <c r="H138" s="548"/>
    </row>
    <row r="139" spans="1:8">
      <c r="A139" s="554"/>
      <c r="E139" s="547"/>
      <c r="F139" s="548"/>
      <c r="G139" s="548"/>
      <c r="H139" s="548"/>
    </row>
    <row r="140" spans="1:8">
      <c r="A140" s="577"/>
      <c r="E140" s="547"/>
      <c r="F140" s="548"/>
      <c r="G140" s="548"/>
      <c r="H140" s="548"/>
    </row>
    <row r="141" spans="1:8">
      <c r="A141" s="577"/>
      <c r="C141" s="558"/>
      <c r="E141" s="547"/>
      <c r="F141" s="548"/>
      <c r="G141" s="548"/>
      <c r="H141" s="548"/>
    </row>
    <row r="142" spans="1:8">
      <c r="A142" s="554"/>
      <c r="C142" s="558"/>
      <c r="D142" s="556"/>
      <c r="E142" s="557"/>
      <c r="F142" s="548"/>
      <c r="G142" s="548"/>
      <c r="H142" s="548"/>
    </row>
    <row r="143" spans="1:8">
      <c r="A143" s="577"/>
      <c r="C143" s="558"/>
      <c r="D143" s="556"/>
      <c r="E143" s="557"/>
      <c r="F143" s="548"/>
      <c r="G143" s="548"/>
      <c r="H143" s="548"/>
    </row>
    <row r="144" spans="1:8">
      <c r="A144" s="577"/>
      <c r="C144" s="558"/>
      <c r="D144" s="556"/>
      <c r="E144" s="557"/>
      <c r="F144" s="548"/>
      <c r="G144" s="548"/>
      <c r="H144" s="548"/>
    </row>
    <row r="145" spans="1:8">
      <c r="A145" s="577"/>
      <c r="C145" s="558"/>
      <c r="D145" s="556"/>
      <c r="E145" s="557"/>
      <c r="F145" s="548"/>
      <c r="G145" s="548"/>
      <c r="H145" s="548"/>
    </row>
    <row r="146" spans="1:8">
      <c r="A146" s="554"/>
      <c r="B146" s="558"/>
      <c r="D146" s="556"/>
      <c r="E146" s="557"/>
      <c r="F146" s="548"/>
      <c r="G146" s="548"/>
      <c r="H146" s="548"/>
    </row>
    <row r="147" spans="1:8">
      <c r="A147" s="577"/>
      <c r="B147" s="558"/>
      <c r="C147" s="558"/>
      <c r="D147" s="556"/>
      <c r="E147" s="557"/>
      <c r="F147" s="548"/>
      <c r="G147" s="548"/>
      <c r="H147" s="548"/>
    </row>
    <row r="148" spans="1:8">
      <c r="A148" s="577"/>
      <c r="B148" s="558"/>
      <c r="C148" s="558"/>
      <c r="D148" s="556"/>
      <c r="E148" s="557"/>
      <c r="F148" s="548"/>
      <c r="G148" s="548"/>
      <c r="H148" s="548"/>
    </row>
    <row r="149" spans="1:8">
      <c r="A149" s="554"/>
      <c r="B149" s="558"/>
      <c r="C149" s="558"/>
      <c r="D149" s="556"/>
      <c r="E149" s="557"/>
      <c r="F149" s="548"/>
      <c r="G149" s="548"/>
      <c r="H149" s="548"/>
    </row>
    <row r="150" spans="1:8">
      <c r="A150" s="577"/>
      <c r="B150" s="558"/>
      <c r="C150" s="558"/>
      <c r="D150" s="556"/>
      <c r="E150" s="557"/>
      <c r="F150" s="548"/>
      <c r="G150" s="548"/>
      <c r="H150" s="548"/>
    </row>
    <row r="151" spans="1:8">
      <c r="A151" s="577"/>
      <c r="B151" s="558"/>
      <c r="C151" s="558"/>
      <c r="D151" s="556"/>
      <c r="E151" s="557"/>
      <c r="F151" s="548"/>
      <c r="G151" s="548"/>
      <c r="H151" s="548"/>
    </row>
    <row r="152" spans="1:8">
      <c r="A152" s="554"/>
      <c r="B152" s="558"/>
      <c r="C152" s="558"/>
      <c r="D152" s="556"/>
      <c r="E152" s="557"/>
      <c r="F152" s="548"/>
      <c r="G152" s="548"/>
      <c r="H152" s="548"/>
    </row>
    <row r="153" spans="1:8">
      <c r="A153" s="577"/>
      <c r="C153" s="558"/>
      <c r="D153" s="556"/>
      <c r="E153" s="557"/>
      <c r="F153" s="548"/>
      <c r="G153" s="548"/>
      <c r="H153" s="548"/>
    </row>
    <row r="154" spans="1:8">
      <c r="A154" s="577"/>
      <c r="B154" s="551"/>
      <c r="D154" s="556"/>
      <c r="E154" s="557"/>
      <c r="F154" s="548"/>
      <c r="G154" s="548"/>
      <c r="H154" s="548"/>
    </row>
    <row r="155" spans="1:8">
      <c r="A155" s="577"/>
      <c r="B155" s="551"/>
      <c r="E155" s="547"/>
      <c r="F155" s="548"/>
      <c r="G155" s="548"/>
      <c r="H155" s="548"/>
    </row>
    <row r="156" spans="1:8">
      <c r="A156" s="577"/>
      <c r="B156" s="541"/>
      <c r="E156" s="547"/>
      <c r="F156" s="548"/>
      <c r="G156" s="548"/>
      <c r="H156" s="548"/>
    </row>
    <row r="157" spans="1:8">
      <c r="A157" s="577"/>
      <c r="E157" s="547"/>
      <c r="F157" s="548"/>
      <c r="G157" s="548"/>
      <c r="H157" s="548"/>
    </row>
    <row r="158" spans="1:8">
      <c r="A158" s="577"/>
      <c r="E158" s="547"/>
      <c r="F158" s="548"/>
      <c r="G158" s="548"/>
      <c r="H158" s="548"/>
    </row>
    <row r="159" spans="1:8">
      <c r="A159" s="577"/>
      <c r="E159" s="547"/>
      <c r="F159" s="548"/>
      <c r="G159" s="548"/>
      <c r="H159" s="548"/>
    </row>
    <row r="160" spans="1:8">
      <c r="A160" s="554"/>
      <c r="E160" s="547"/>
      <c r="F160" s="548"/>
      <c r="G160" s="548"/>
      <c r="H160" s="548"/>
    </row>
    <row r="161" spans="1:8">
      <c r="A161" s="577"/>
      <c r="E161" s="547"/>
      <c r="F161" s="548"/>
      <c r="G161" s="548"/>
      <c r="H161" s="548"/>
    </row>
    <row r="162" spans="1:8">
      <c r="A162" s="577"/>
      <c r="B162" s="511"/>
      <c r="E162" s="547"/>
      <c r="F162" s="548"/>
      <c r="G162" s="548"/>
      <c r="H162" s="548"/>
    </row>
    <row r="163" spans="1:8">
      <c r="A163" s="554"/>
      <c r="B163" s="511"/>
      <c r="E163" s="547"/>
      <c r="F163" s="548"/>
      <c r="G163" s="548"/>
      <c r="H163" s="548"/>
    </row>
    <row r="164" spans="1:8">
      <c r="A164" s="577"/>
      <c r="E164" s="547"/>
      <c r="F164" s="548"/>
      <c r="G164" s="548"/>
      <c r="H164" s="548"/>
    </row>
    <row r="165" spans="1:8">
      <c r="A165" s="577"/>
      <c r="E165" s="547"/>
      <c r="F165" s="548"/>
      <c r="G165" s="548"/>
      <c r="H165" s="548"/>
    </row>
    <row r="166" spans="1:8">
      <c r="A166" s="554"/>
      <c r="E166" s="547"/>
      <c r="F166" s="548"/>
      <c r="G166" s="548"/>
      <c r="H166" s="548"/>
    </row>
    <row r="167" spans="1:8">
      <c r="A167" s="577"/>
      <c r="E167" s="547"/>
      <c r="F167" s="548"/>
      <c r="G167" s="548"/>
      <c r="H167" s="548"/>
    </row>
    <row r="168" spans="1:8">
      <c r="A168" s="577"/>
      <c r="E168" s="547"/>
      <c r="F168" s="548"/>
      <c r="G168" s="548"/>
      <c r="H168" s="548"/>
    </row>
    <row r="169" spans="1:8">
      <c r="A169" s="577"/>
      <c r="E169" s="547"/>
      <c r="F169" s="548"/>
      <c r="G169" s="548"/>
      <c r="H169" s="548"/>
    </row>
    <row r="170" spans="1:8">
      <c r="A170" s="554"/>
      <c r="E170" s="547"/>
      <c r="F170" s="548"/>
      <c r="G170" s="548"/>
      <c r="H170" s="548"/>
    </row>
    <row r="171" spans="1:8">
      <c r="A171" s="577"/>
      <c r="E171" s="547"/>
      <c r="F171" s="548"/>
      <c r="G171" s="548"/>
      <c r="H171" s="548"/>
    </row>
    <row r="172" spans="1:8">
      <c r="A172" s="577"/>
      <c r="C172" s="558"/>
      <c r="E172" s="547"/>
      <c r="F172" s="548"/>
      <c r="G172" s="548"/>
      <c r="H172" s="548"/>
    </row>
    <row r="173" spans="1:8">
      <c r="A173" s="577"/>
      <c r="C173" s="558"/>
      <c r="D173" s="556"/>
      <c r="E173" s="557"/>
      <c r="F173" s="548"/>
      <c r="G173" s="548"/>
      <c r="H173" s="548"/>
    </row>
    <row r="174" spans="1:8">
      <c r="A174" s="554"/>
      <c r="C174" s="558"/>
      <c r="D174" s="556"/>
      <c r="E174" s="557"/>
      <c r="F174" s="548"/>
      <c r="G174" s="548"/>
      <c r="H174" s="548"/>
    </row>
    <row r="175" spans="1:8">
      <c r="A175" s="577"/>
      <c r="C175" s="558"/>
      <c r="D175" s="556"/>
      <c r="E175" s="557"/>
      <c r="F175" s="548"/>
      <c r="G175" s="548"/>
      <c r="H175" s="548"/>
    </row>
    <row r="176" spans="1:8">
      <c r="A176" s="577"/>
      <c r="C176" s="558"/>
      <c r="D176" s="556"/>
      <c r="E176" s="557"/>
      <c r="F176" s="548"/>
      <c r="G176" s="548"/>
      <c r="H176" s="548"/>
    </row>
    <row r="177" spans="1:8">
      <c r="A177" s="554"/>
      <c r="B177" s="558"/>
      <c r="D177" s="556"/>
      <c r="E177" s="557"/>
      <c r="F177" s="548"/>
      <c r="G177" s="548"/>
      <c r="H177" s="548"/>
    </row>
    <row r="178" spans="1:8">
      <c r="A178" s="577"/>
      <c r="B178" s="558"/>
      <c r="C178" s="558"/>
      <c r="D178" s="556"/>
      <c r="E178" s="557"/>
      <c r="F178" s="548"/>
      <c r="G178" s="548"/>
      <c r="H178" s="548"/>
    </row>
    <row r="179" spans="1:8">
      <c r="A179" s="577"/>
      <c r="B179" s="558"/>
      <c r="C179" s="558"/>
      <c r="D179" s="556"/>
      <c r="E179" s="557"/>
      <c r="F179" s="548"/>
      <c r="G179" s="548"/>
      <c r="H179" s="548"/>
    </row>
    <row r="180" spans="1:8">
      <c r="A180" s="554"/>
      <c r="B180" s="558"/>
      <c r="C180" s="558"/>
      <c r="D180" s="556"/>
      <c r="E180" s="557"/>
      <c r="F180" s="548"/>
      <c r="G180" s="548"/>
      <c r="H180" s="548"/>
    </row>
    <row r="181" spans="1:8">
      <c r="A181" s="577"/>
      <c r="B181" s="558"/>
      <c r="C181" s="558"/>
      <c r="D181" s="556"/>
      <c r="E181" s="557"/>
      <c r="F181" s="511"/>
      <c r="G181" s="511"/>
      <c r="H181" s="511"/>
    </row>
    <row r="182" spans="1:8">
      <c r="A182" s="577"/>
      <c r="B182" s="558"/>
      <c r="C182" s="558"/>
      <c r="D182" s="556"/>
      <c r="E182" s="557"/>
      <c r="F182" s="548"/>
      <c r="G182" s="548"/>
      <c r="H182" s="548"/>
    </row>
    <row r="183" spans="1:8">
      <c r="A183" s="577"/>
      <c r="B183" s="558"/>
      <c r="C183" s="558"/>
      <c r="D183" s="556"/>
      <c r="E183" s="557"/>
      <c r="F183" s="544"/>
      <c r="G183" s="548"/>
      <c r="H183" s="511"/>
    </row>
    <row r="184" spans="1:8">
      <c r="A184" s="554"/>
      <c r="B184" s="541"/>
      <c r="C184" s="558"/>
      <c r="D184" s="556"/>
      <c r="E184" s="557"/>
      <c r="F184" s="544"/>
      <c r="G184" s="548"/>
      <c r="H184" s="511"/>
    </row>
    <row r="185" spans="1:8">
      <c r="A185" s="577"/>
      <c r="B185" s="551"/>
      <c r="D185" s="556"/>
      <c r="E185" s="557"/>
      <c r="F185" s="544"/>
      <c r="G185" s="548"/>
      <c r="H185" s="511"/>
    </row>
    <row r="186" spans="1:8">
      <c r="A186" s="577"/>
      <c r="E186" s="544"/>
      <c r="F186" s="544"/>
      <c r="G186" s="548"/>
      <c r="H186" s="511"/>
    </row>
    <row r="187" spans="1:8">
      <c r="A187" s="554"/>
      <c r="E187" s="544"/>
      <c r="F187" s="544"/>
      <c r="G187" s="548"/>
      <c r="H187" s="511"/>
    </row>
    <row r="188" spans="1:8">
      <c r="A188" s="577"/>
      <c r="B188" s="541"/>
      <c r="F188" s="544"/>
      <c r="G188" s="548"/>
      <c r="H188" s="511"/>
    </row>
    <row r="189" spans="1:8">
      <c r="A189" s="577"/>
      <c r="F189" s="544"/>
      <c r="G189" s="548"/>
      <c r="H189" s="511"/>
    </row>
    <row r="190" spans="1:8">
      <c r="A190" s="577"/>
      <c r="F190" s="544"/>
      <c r="G190" s="548"/>
      <c r="H190" s="511"/>
    </row>
    <row r="191" spans="1:8">
      <c r="A191" s="577"/>
      <c r="E191" s="547"/>
      <c r="F191" s="544"/>
      <c r="G191" s="548"/>
      <c r="H191" s="511"/>
    </row>
    <row r="192" spans="1:8">
      <c r="A192" s="554"/>
      <c r="E192" s="547"/>
      <c r="F192" s="544"/>
      <c r="G192" s="548"/>
      <c r="H192" s="511"/>
    </row>
    <row r="193" spans="1:8">
      <c r="A193" s="577"/>
      <c r="E193" s="547"/>
      <c r="F193" s="544"/>
      <c r="G193" s="548"/>
      <c r="H193" s="511"/>
    </row>
    <row r="194" spans="1:8">
      <c r="A194" s="577"/>
      <c r="E194" s="547"/>
      <c r="F194" s="544"/>
      <c r="G194" s="548"/>
      <c r="H194" s="511"/>
    </row>
    <row r="195" spans="1:8">
      <c r="A195" s="554"/>
      <c r="E195" s="547"/>
      <c r="F195" s="544"/>
      <c r="G195" s="548"/>
      <c r="H195" s="511"/>
    </row>
    <row r="196" spans="1:8">
      <c r="A196" s="577"/>
      <c r="C196" s="558"/>
      <c r="E196" s="547"/>
      <c r="F196" s="544"/>
      <c r="G196" s="548"/>
      <c r="H196" s="511"/>
    </row>
    <row r="197" spans="1:8">
      <c r="A197" s="577"/>
      <c r="C197" s="558"/>
      <c r="D197" s="556"/>
      <c r="E197" s="557"/>
      <c r="F197" s="544"/>
      <c r="G197" s="548"/>
      <c r="H197" s="511"/>
    </row>
    <row r="198" spans="1:8">
      <c r="A198" s="554"/>
      <c r="C198" s="558"/>
      <c r="D198" s="556"/>
      <c r="E198" s="557"/>
      <c r="F198" s="544"/>
      <c r="G198" s="548"/>
      <c r="H198" s="511"/>
    </row>
    <row r="199" spans="1:8">
      <c r="A199" s="577"/>
      <c r="C199" s="558"/>
      <c r="D199" s="556"/>
      <c r="E199" s="557"/>
      <c r="F199" s="544"/>
      <c r="G199" s="548"/>
      <c r="H199" s="511"/>
    </row>
    <row r="200" spans="1:8">
      <c r="A200" s="577"/>
      <c r="C200" s="558"/>
      <c r="D200" s="556"/>
      <c r="E200" s="557"/>
      <c r="F200" s="544"/>
      <c r="G200" s="548"/>
      <c r="H200" s="511"/>
    </row>
    <row r="201" spans="1:8">
      <c r="A201" s="554"/>
      <c r="B201" s="558"/>
      <c r="D201" s="556"/>
      <c r="E201" s="557"/>
      <c r="F201" s="544"/>
      <c r="G201" s="548"/>
      <c r="H201" s="511"/>
    </row>
    <row r="202" spans="1:8">
      <c r="A202" s="577"/>
      <c r="B202" s="558"/>
      <c r="C202" s="558"/>
      <c r="D202" s="556"/>
      <c r="E202" s="557"/>
      <c r="F202" s="544"/>
      <c r="G202" s="548"/>
      <c r="H202" s="511"/>
    </row>
    <row r="203" spans="1:8">
      <c r="A203" s="577"/>
      <c r="B203" s="558"/>
      <c r="C203" s="558"/>
      <c r="D203" s="556"/>
      <c r="E203" s="557"/>
      <c r="F203" s="544"/>
      <c r="G203" s="548"/>
      <c r="H203" s="511"/>
    </row>
    <row r="204" spans="1:8">
      <c r="A204" s="554"/>
      <c r="B204" s="558"/>
      <c r="C204" s="558"/>
      <c r="D204" s="556"/>
      <c r="E204" s="557"/>
      <c r="F204" s="544"/>
      <c r="G204" s="548"/>
      <c r="H204" s="511"/>
    </row>
    <row r="205" spans="1:8">
      <c r="A205" s="577"/>
      <c r="B205" s="558"/>
      <c r="C205" s="558"/>
      <c r="D205" s="556"/>
      <c r="E205" s="557"/>
      <c r="F205" s="544"/>
      <c r="G205" s="548"/>
      <c r="H205" s="511"/>
    </row>
    <row r="206" spans="1:8">
      <c r="A206" s="577"/>
      <c r="B206" s="558"/>
      <c r="C206" s="558"/>
      <c r="D206" s="556"/>
      <c r="E206" s="557"/>
      <c r="F206" s="544"/>
      <c r="G206" s="548"/>
      <c r="H206" s="511"/>
    </row>
    <row r="207" spans="1:8">
      <c r="A207" s="554"/>
      <c r="B207" s="558"/>
      <c r="C207" s="558"/>
      <c r="D207" s="556"/>
      <c r="E207" s="557"/>
      <c r="F207" s="544"/>
      <c r="G207" s="548"/>
      <c r="H207" s="511"/>
    </row>
    <row r="208" spans="1:8">
      <c r="A208" s="577"/>
      <c r="B208" s="541"/>
      <c r="C208" s="558"/>
      <c r="D208" s="556"/>
      <c r="E208" s="557"/>
      <c r="F208" s="544"/>
      <c r="G208" s="548"/>
      <c r="H208" s="511"/>
    </row>
    <row r="209" spans="1:8">
      <c r="A209" s="577"/>
      <c r="B209" s="551"/>
      <c r="D209" s="556"/>
      <c r="E209" s="557"/>
      <c r="F209" s="544"/>
      <c r="G209" s="548"/>
      <c r="H209" s="511"/>
    </row>
    <row r="210" spans="1:8">
      <c r="A210" s="577"/>
      <c r="E210" s="544"/>
      <c r="F210" s="544"/>
      <c r="G210" s="548"/>
      <c r="H210" s="511"/>
    </row>
    <row r="211" spans="1:8">
      <c r="A211" s="577"/>
      <c r="E211" s="544"/>
      <c r="F211" s="544"/>
      <c r="G211" s="548"/>
      <c r="H211" s="511"/>
    </row>
    <row r="212" spans="1:8">
      <c r="A212" s="577"/>
      <c r="B212" s="541"/>
      <c r="F212" s="544"/>
      <c r="G212" s="548"/>
      <c r="H212" s="511"/>
    </row>
    <row r="213" spans="1:8">
      <c r="A213" s="577"/>
      <c r="F213" s="544"/>
      <c r="G213" s="548"/>
      <c r="H213" s="511"/>
    </row>
    <row r="214" spans="1:8">
      <c r="A214" s="577"/>
      <c r="F214" s="544"/>
      <c r="G214" s="548"/>
      <c r="H214" s="511"/>
    </row>
    <row r="215" spans="1:8">
      <c r="A215" s="577"/>
      <c r="E215" s="547"/>
      <c r="F215" s="544"/>
      <c r="G215" s="548"/>
      <c r="H215" s="511"/>
    </row>
    <row r="216" spans="1:8">
      <c r="A216" s="554"/>
      <c r="E216" s="547"/>
      <c r="F216" s="544"/>
      <c r="G216" s="548"/>
      <c r="H216" s="511"/>
    </row>
    <row r="217" spans="1:8">
      <c r="A217" s="577"/>
      <c r="E217" s="547"/>
      <c r="F217" s="544"/>
      <c r="G217" s="548"/>
      <c r="H217" s="511"/>
    </row>
    <row r="218" spans="1:8">
      <c r="A218" s="577"/>
      <c r="E218" s="547"/>
      <c r="F218" s="544"/>
      <c r="G218" s="548"/>
      <c r="H218" s="511"/>
    </row>
    <row r="219" spans="1:8">
      <c r="A219" s="554"/>
      <c r="C219" s="558"/>
      <c r="E219" s="547"/>
      <c r="F219" s="544"/>
      <c r="G219" s="548"/>
      <c r="H219" s="511"/>
    </row>
    <row r="220" spans="1:8">
      <c r="A220" s="577"/>
      <c r="C220" s="558"/>
      <c r="D220" s="556"/>
      <c r="E220" s="557"/>
      <c r="F220" s="544"/>
      <c r="G220" s="548"/>
      <c r="H220" s="511"/>
    </row>
    <row r="221" spans="1:8">
      <c r="A221" s="577"/>
      <c r="C221" s="558"/>
      <c r="D221" s="556"/>
      <c r="E221" s="557"/>
      <c r="F221" s="544"/>
      <c r="G221" s="548"/>
      <c r="H221" s="511"/>
    </row>
    <row r="222" spans="1:8">
      <c r="A222" s="554"/>
      <c r="C222" s="558"/>
      <c r="D222" s="556"/>
      <c r="E222" s="557"/>
      <c r="F222" s="544"/>
      <c r="G222" s="548"/>
      <c r="H222" s="511"/>
    </row>
    <row r="223" spans="1:8">
      <c r="A223" s="577"/>
      <c r="C223" s="558"/>
      <c r="D223" s="556"/>
      <c r="E223" s="557"/>
      <c r="F223" s="544"/>
      <c r="G223" s="548"/>
      <c r="H223" s="511"/>
    </row>
    <row r="224" spans="1:8">
      <c r="A224" s="577"/>
      <c r="B224" s="558"/>
      <c r="D224" s="556"/>
      <c r="E224" s="557"/>
      <c r="F224" s="544"/>
      <c r="G224" s="548"/>
      <c r="H224" s="511"/>
    </row>
    <row r="225" spans="1:8">
      <c r="A225" s="554"/>
      <c r="B225" s="558"/>
      <c r="C225" s="558"/>
      <c r="D225" s="556"/>
      <c r="E225" s="557"/>
      <c r="F225" s="544"/>
      <c r="G225" s="548"/>
      <c r="H225" s="511"/>
    </row>
    <row r="226" spans="1:8">
      <c r="A226" s="577"/>
      <c r="B226" s="558"/>
      <c r="C226" s="558"/>
      <c r="D226" s="556"/>
      <c r="E226" s="557"/>
      <c r="F226" s="544"/>
      <c r="G226" s="548"/>
      <c r="H226" s="511"/>
    </row>
    <row r="227" spans="1:8">
      <c r="A227" s="577"/>
      <c r="B227" s="558"/>
      <c r="C227" s="558"/>
      <c r="D227" s="556"/>
      <c r="E227" s="557"/>
      <c r="F227" s="544"/>
      <c r="G227" s="548"/>
      <c r="H227" s="511"/>
    </row>
    <row r="228" spans="1:8">
      <c r="A228" s="554"/>
      <c r="B228" s="558"/>
      <c r="C228" s="558"/>
      <c r="D228" s="556"/>
      <c r="E228" s="557"/>
      <c r="F228" s="544"/>
      <c r="G228" s="548"/>
      <c r="H228" s="511"/>
    </row>
    <row r="229" spans="1:8">
      <c r="A229" s="577"/>
      <c r="B229" s="558"/>
      <c r="C229" s="558"/>
      <c r="D229" s="556"/>
      <c r="E229" s="557"/>
      <c r="F229" s="544"/>
      <c r="G229" s="548"/>
      <c r="H229" s="511"/>
    </row>
    <row r="230" spans="1:8">
      <c r="A230" s="577"/>
      <c r="B230" s="558"/>
      <c r="C230" s="558"/>
      <c r="D230" s="556"/>
      <c r="E230" s="557"/>
      <c r="F230" s="544"/>
      <c r="G230" s="548"/>
      <c r="H230" s="511"/>
    </row>
    <row r="231" spans="1:8">
      <c r="A231" s="554"/>
      <c r="B231" s="541"/>
      <c r="C231" s="558"/>
      <c r="D231" s="556"/>
      <c r="E231" s="557"/>
      <c r="F231" s="544"/>
      <c r="G231" s="548"/>
      <c r="H231" s="511"/>
    </row>
    <row r="232" spans="1:8">
      <c r="A232" s="577"/>
      <c r="B232" s="551"/>
      <c r="D232" s="556"/>
      <c r="E232" s="557"/>
      <c r="F232" s="544"/>
      <c r="G232" s="548"/>
      <c r="H232" s="511"/>
    </row>
    <row r="233" spans="1:8">
      <c r="A233" s="577"/>
      <c r="B233" s="551"/>
      <c r="E233" s="544"/>
      <c r="F233" s="544"/>
      <c r="G233" s="548"/>
      <c r="H233" s="511"/>
    </row>
    <row r="234" spans="1:8">
      <c r="A234" s="577"/>
      <c r="B234" s="551"/>
      <c r="E234" s="544"/>
      <c r="F234" s="544"/>
      <c r="G234" s="548"/>
      <c r="H234" s="511"/>
    </row>
    <row r="235" spans="1:8">
      <c r="A235" s="577"/>
      <c r="B235" s="541"/>
      <c r="E235" s="544"/>
      <c r="F235" s="544"/>
      <c r="G235" s="548"/>
      <c r="H235" s="511"/>
    </row>
    <row r="236" spans="1:8">
      <c r="A236" s="577"/>
      <c r="E236" s="544"/>
      <c r="F236" s="544"/>
      <c r="G236" s="548"/>
      <c r="H236" s="511"/>
    </row>
    <row r="237" spans="1:8">
      <c r="A237" s="577"/>
      <c r="F237" s="544"/>
      <c r="G237" s="548"/>
      <c r="H237" s="511"/>
    </row>
    <row r="238" spans="1:8">
      <c r="A238" s="577"/>
      <c r="E238" s="547"/>
      <c r="F238" s="544"/>
      <c r="G238" s="548"/>
      <c r="H238" s="511"/>
    </row>
    <row r="239" spans="1:8">
      <c r="A239" s="554"/>
      <c r="E239" s="547"/>
      <c r="F239" s="544"/>
      <c r="G239" s="548"/>
      <c r="H239" s="511"/>
    </row>
    <row r="240" spans="1:8">
      <c r="A240" s="577"/>
      <c r="E240" s="547"/>
      <c r="F240" s="544"/>
      <c r="G240" s="548"/>
      <c r="H240" s="511"/>
    </row>
    <row r="241" spans="1:8">
      <c r="A241" s="577"/>
      <c r="E241" s="547"/>
      <c r="F241" s="544"/>
      <c r="G241" s="548"/>
      <c r="H241" s="511"/>
    </row>
    <row r="242" spans="1:8">
      <c r="A242" s="554"/>
      <c r="E242" s="547"/>
      <c r="F242" s="544"/>
      <c r="G242" s="548"/>
      <c r="H242" s="511"/>
    </row>
    <row r="243" spans="1:8">
      <c r="A243" s="577"/>
      <c r="E243" s="547"/>
      <c r="F243" s="544"/>
      <c r="G243" s="548"/>
      <c r="H243" s="511"/>
    </row>
    <row r="244" spans="1:8">
      <c r="A244" s="577"/>
      <c r="C244" s="558"/>
      <c r="E244" s="547"/>
      <c r="F244" s="544"/>
      <c r="G244" s="548"/>
      <c r="H244" s="511"/>
    </row>
    <row r="245" spans="1:8">
      <c r="A245" s="554"/>
      <c r="C245" s="558"/>
      <c r="D245" s="556"/>
      <c r="E245" s="557"/>
      <c r="F245" s="544"/>
      <c r="G245" s="548"/>
      <c r="H245" s="511"/>
    </row>
    <row r="246" spans="1:8">
      <c r="A246" s="577"/>
      <c r="C246" s="558"/>
      <c r="D246" s="556"/>
      <c r="E246" s="557"/>
      <c r="F246" s="544"/>
      <c r="G246" s="548"/>
      <c r="H246" s="511"/>
    </row>
    <row r="247" spans="1:8">
      <c r="A247" s="577"/>
      <c r="C247" s="558"/>
      <c r="D247" s="556"/>
      <c r="E247" s="557"/>
      <c r="F247" s="544"/>
      <c r="G247" s="548"/>
      <c r="H247" s="511"/>
    </row>
    <row r="248" spans="1:8">
      <c r="A248" s="554"/>
      <c r="C248" s="558"/>
      <c r="D248" s="556"/>
      <c r="E248" s="557"/>
      <c r="F248" s="544"/>
      <c r="G248" s="548"/>
      <c r="H248" s="511"/>
    </row>
    <row r="249" spans="1:8">
      <c r="A249" s="577"/>
      <c r="B249" s="558"/>
      <c r="D249" s="556"/>
      <c r="E249" s="557"/>
      <c r="F249" s="544"/>
      <c r="G249" s="548"/>
      <c r="H249" s="511"/>
    </row>
    <row r="250" spans="1:8">
      <c r="A250" s="577"/>
      <c r="B250" s="558"/>
      <c r="C250" s="558"/>
      <c r="D250" s="556"/>
      <c r="E250" s="557"/>
      <c r="F250" s="544"/>
      <c r="G250" s="548"/>
      <c r="H250" s="511"/>
    </row>
    <row r="251" spans="1:8">
      <c r="A251" s="554"/>
      <c r="B251" s="558"/>
      <c r="C251" s="558"/>
      <c r="D251" s="556"/>
      <c r="E251" s="557"/>
      <c r="F251" s="544"/>
      <c r="G251" s="548"/>
      <c r="H251" s="511"/>
    </row>
    <row r="252" spans="1:8">
      <c r="A252" s="577"/>
      <c r="B252" s="558"/>
      <c r="C252" s="558"/>
      <c r="D252" s="556"/>
      <c r="E252" s="557"/>
      <c r="F252" s="544"/>
      <c r="G252" s="548"/>
      <c r="H252" s="511"/>
    </row>
    <row r="253" spans="1:8">
      <c r="A253" s="577"/>
      <c r="B253" s="558"/>
      <c r="C253" s="558"/>
      <c r="D253" s="556"/>
      <c r="E253" s="557"/>
      <c r="F253" s="544"/>
      <c r="G253" s="548"/>
      <c r="H253" s="511"/>
    </row>
    <row r="254" spans="1:8">
      <c r="A254" s="554"/>
      <c r="B254" s="558"/>
      <c r="C254" s="558"/>
      <c r="D254" s="556"/>
      <c r="E254" s="557"/>
      <c r="F254" s="544"/>
      <c r="G254" s="548"/>
      <c r="H254" s="511"/>
    </row>
    <row r="255" spans="1:8">
      <c r="A255" s="577"/>
      <c r="B255" s="558"/>
      <c r="C255" s="558"/>
      <c r="D255" s="556"/>
      <c r="E255" s="557"/>
      <c r="F255" s="544"/>
      <c r="G255" s="548"/>
      <c r="H255" s="511"/>
    </row>
    <row r="256" spans="1:8">
      <c r="A256" s="577"/>
      <c r="B256" s="541"/>
      <c r="C256" s="558"/>
      <c r="D256" s="556"/>
      <c r="E256" s="557"/>
      <c r="F256" s="544"/>
      <c r="G256" s="548"/>
      <c r="H256" s="511"/>
    </row>
    <row r="257" spans="1:8">
      <c r="A257" s="554"/>
      <c r="B257" s="551"/>
      <c r="D257" s="556"/>
      <c r="E257" s="557"/>
      <c r="F257" s="544"/>
      <c r="G257" s="548"/>
      <c r="H257" s="511"/>
    </row>
    <row r="258" spans="1:8">
      <c r="A258" s="554"/>
      <c r="B258" s="551"/>
      <c r="E258" s="544"/>
      <c r="F258" s="544"/>
      <c r="G258" s="544"/>
      <c r="H258" s="511"/>
    </row>
    <row r="259" spans="1:8">
      <c r="A259" s="577"/>
      <c r="B259" s="551"/>
      <c r="E259" s="544"/>
      <c r="F259" s="544"/>
      <c r="G259" s="717"/>
      <c r="H259" s="544"/>
    </row>
    <row r="260" spans="1:8">
      <c r="A260" s="577"/>
      <c r="B260" s="541"/>
      <c r="E260" s="544"/>
      <c r="F260" s="544"/>
      <c r="G260" s="717"/>
      <c r="H260" s="717"/>
    </row>
    <row r="261" spans="1:8">
      <c r="A261" s="577"/>
      <c r="B261" s="511"/>
      <c r="E261" s="544"/>
      <c r="F261" s="544"/>
      <c r="G261" s="717"/>
      <c r="H261" s="717"/>
    </row>
    <row r="262" spans="1:8">
      <c r="A262" s="577"/>
      <c r="C262" s="511"/>
      <c r="E262" s="544"/>
      <c r="F262" s="544"/>
      <c r="G262" s="717"/>
      <c r="H262" s="717"/>
    </row>
    <row r="263" spans="1:8">
      <c r="A263" s="577"/>
      <c r="E263" s="557"/>
      <c r="F263" s="511"/>
      <c r="G263" s="511"/>
      <c r="H263" s="717"/>
    </row>
    <row r="264" spans="1:8">
      <c r="A264" s="554"/>
      <c r="B264" s="511"/>
      <c r="E264" s="557"/>
      <c r="F264" s="544"/>
      <c r="G264" s="717"/>
      <c r="H264" s="717"/>
    </row>
    <row r="265" spans="1:8">
      <c r="A265" s="577"/>
      <c r="B265" s="511"/>
      <c r="E265" s="557"/>
      <c r="F265" s="544"/>
      <c r="G265" s="717"/>
      <c r="H265" s="717"/>
    </row>
    <row r="266" spans="1:8">
      <c r="A266" s="577"/>
      <c r="C266" s="511"/>
      <c r="E266" s="547"/>
      <c r="F266" s="544"/>
      <c r="G266" s="717"/>
      <c r="H266" s="717"/>
    </row>
    <row r="267" spans="1:8">
      <c r="A267" s="554"/>
      <c r="E267" s="557"/>
      <c r="F267" s="544"/>
      <c r="G267" s="717"/>
      <c r="H267" s="717"/>
    </row>
    <row r="268" spans="1:8">
      <c r="A268" s="577"/>
      <c r="B268" s="511"/>
      <c r="E268" s="557"/>
      <c r="F268" s="544"/>
      <c r="G268" s="717"/>
      <c r="H268" s="717"/>
    </row>
    <row r="269" spans="1:8">
      <c r="A269" s="577"/>
      <c r="E269" s="557"/>
      <c r="F269" s="544"/>
      <c r="G269" s="717"/>
      <c r="H269" s="717"/>
    </row>
    <row r="270" spans="1:8">
      <c r="A270" s="554"/>
      <c r="C270" s="558"/>
      <c r="E270" s="547"/>
      <c r="F270" s="544"/>
      <c r="G270" s="717"/>
      <c r="H270" s="717"/>
    </row>
    <row r="271" spans="1:8">
      <c r="A271" s="577"/>
      <c r="C271" s="558"/>
      <c r="D271" s="556"/>
      <c r="E271" s="557"/>
      <c r="F271" s="544"/>
      <c r="G271" s="717"/>
      <c r="H271" s="717"/>
    </row>
    <row r="272" spans="1:8">
      <c r="A272" s="577"/>
      <c r="D272" s="556"/>
      <c r="E272" s="557"/>
      <c r="G272" s="717"/>
      <c r="H272" s="717"/>
    </row>
    <row r="273" spans="1:8">
      <c r="A273" s="554"/>
      <c r="E273" s="547"/>
      <c r="F273" s="544"/>
      <c r="G273" s="718"/>
      <c r="H273" s="511"/>
    </row>
    <row r="274" spans="1:8">
      <c r="A274" s="554"/>
      <c r="E274" s="547"/>
      <c r="F274" s="544"/>
      <c r="G274" s="718"/>
      <c r="H274" s="511"/>
    </row>
    <row r="275" spans="1:8">
      <c r="A275" s="577"/>
      <c r="D275" s="556"/>
      <c r="E275" s="557"/>
      <c r="F275" s="511"/>
      <c r="G275" s="718"/>
      <c r="H275" s="511"/>
    </row>
    <row r="276" spans="1:8">
      <c r="A276" s="577"/>
      <c r="B276" s="558"/>
      <c r="D276" s="556"/>
      <c r="E276" s="557"/>
      <c r="F276" s="511"/>
      <c r="G276" s="718"/>
      <c r="H276" s="511"/>
    </row>
    <row r="277" spans="1:8">
      <c r="A277" s="554"/>
      <c r="C277" s="558"/>
      <c r="D277" s="556"/>
      <c r="E277" s="557"/>
      <c r="F277" s="511"/>
      <c r="G277" s="718"/>
      <c r="H277" s="511"/>
    </row>
    <row r="278" spans="1:8">
      <c r="A278" s="554"/>
      <c r="D278" s="556"/>
      <c r="E278" s="557"/>
      <c r="F278" s="511"/>
      <c r="G278" s="718"/>
      <c r="H278" s="511"/>
    </row>
    <row r="279" spans="1:8">
      <c r="A279" s="577"/>
      <c r="C279" s="558"/>
      <c r="E279" s="547"/>
      <c r="F279" s="511"/>
      <c r="G279" s="548"/>
      <c r="H279" s="548"/>
    </row>
    <row r="280" spans="1:8">
      <c r="A280" s="577"/>
      <c r="C280" s="558"/>
      <c r="D280" s="556"/>
      <c r="E280" s="557"/>
      <c r="F280" s="548"/>
      <c r="G280" s="548"/>
      <c r="H280" s="548"/>
    </row>
    <row r="281" spans="1:8">
      <c r="A281" s="554"/>
      <c r="C281" s="558"/>
      <c r="D281" s="556"/>
      <c r="E281" s="557"/>
      <c r="F281" s="548"/>
      <c r="G281" s="548"/>
      <c r="H281" s="548"/>
    </row>
    <row r="282" spans="1:8">
      <c r="A282" s="554"/>
      <c r="C282" s="558"/>
      <c r="D282" s="556"/>
      <c r="E282" s="557"/>
      <c r="F282" s="548"/>
      <c r="G282" s="548"/>
      <c r="H282" s="548"/>
    </row>
    <row r="283" spans="1:8">
      <c r="A283" s="577"/>
      <c r="C283" s="558"/>
      <c r="D283" s="556"/>
      <c r="E283" s="557"/>
      <c r="F283" s="544"/>
      <c r="G283" s="548"/>
      <c r="H283" s="511"/>
    </row>
    <row r="284" spans="1:8">
      <c r="A284" s="577"/>
      <c r="B284" s="558"/>
      <c r="D284" s="556"/>
      <c r="E284" s="557"/>
      <c r="F284" s="544"/>
      <c r="G284" s="548"/>
      <c r="H284" s="511"/>
    </row>
    <row r="285" spans="1:8">
      <c r="A285" s="554"/>
      <c r="B285" s="558"/>
      <c r="C285" s="558"/>
      <c r="D285" s="556"/>
      <c r="E285" s="557"/>
      <c r="F285" s="544"/>
      <c r="G285" s="548"/>
      <c r="H285" s="511"/>
    </row>
    <row r="286" spans="1:8">
      <c r="A286" s="554"/>
      <c r="B286" s="558"/>
      <c r="C286" s="558"/>
      <c r="D286" s="556"/>
      <c r="E286" s="557"/>
      <c r="F286" s="544"/>
      <c r="G286" s="548"/>
      <c r="H286" s="511"/>
    </row>
    <row r="287" spans="1:8">
      <c r="A287" s="577"/>
      <c r="B287" s="558"/>
      <c r="C287" s="558"/>
      <c r="D287" s="556"/>
      <c r="E287" s="557"/>
      <c r="F287" s="544"/>
      <c r="G287" s="548"/>
      <c r="H287" s="511"/>
    </row>
    <row r="288" spans="1:8">
      <c r="A288" s="577"/>
      <c r="B288" s="558"/>
      <c r="C288" s="558"/>
      <c r="D288" s="556"/>
      <c r="E288" s="557"/>
      <c r="F288" s="544"/>
      <c r="G288" s="548"/>
      <c r="H288" s="511"/>
    </row>
    <row r="289" spans="1:8">
      <c r="A289" s="554"/>
      <c r="B289" s="558"/>
      <c r="C289" s="558"/>
      <c r="D289" s="556"/>
      <c r="E289" s="557"/>
      <c r="F289" s="544"/>
      <c r="G289" s="548"/>
      <c r="H289" s="511"/>
    </row>
    <row r="290" spans="1:8">
      <c r="A290" s="554"/>
      <c r="B290" s="558"/>
      <c r="C290" s="558"/>
      <c r="D290" s="556"/>
      <c r="E290" s="557"/>
      <c r="F290" s="544"/>
      <c r="G290" s="548"/>
      <c r="H290" s="511"/>
    </row>
    <row r="291" spans="1:8">
      <c r="A291" s="577"/>
      <c r="B291" s="541"/>
      <c r="C291" s="558"/>
      <c r="D291" s="556"/>
      <c r="E291" s="557"/>
      <c r="F291" s="544"/>
      <c r="G291" s="548"/>
      <c r="H291" s="511"/>
    </row>
    <row r="292" spans="1:8">
      <c r="A292" s="577"/>
      <c r="B292" s="551"/>
      <c r="D292" s="556"/>
      <c r="E292" s="557"/>
      <c r="F292" s="544"/>
      <c r="G292" s="548"/>
      <c r="H292" s="511"/>
    </row>
    <row r="293" spans="1:8">
      <c r="A293" s="577"/>
      <c r="B293" s="541"/>
      <c r="E293" s="544"/>
      <c r="F293" s="544"/>
      <c r="G293" s="548"/>
      <c r="H293" s="511"/>
    </row>
    <row r="294" spans="1:8">
      <c r="A294" s="577"/>
      <c r="B294" s="551"/>
      <c r="E294" s="544"/>
      <c r="F294" s="544"/>
      <c r="G294" s="548"/>
      <c r="H294" s="511"/>
    </row>
    <row r="295" spans="1:8">
      <c r="A295" s="554"/>
      <c r="B295" s="551"/>
      <c r="E295" s="544"/>
      <c r="F295" s="544"/>
      <c r="G295" s="544"/>
      <c r="H295" s="544"/>
    </row>
    <row r="296" spans="1:8">
      <c r="A296" s="554"/>
      <c r="C296" s="558"/>
      <c r="E296" s="544"/>
      <c r="F296" s="544"/>
      <c r="G296" s="717"/>
      <c r="H296" s="717"/>
    </row>
    <row r="297" spans="1:8">
      <c r="A297" s="577"/>
      <c r="D297" s="556"/>
      <c r="E297" s="557"/>
      <c r="F297" s="548"/>
      <c r="G297" s="719"/>
      <c r="H297" s="717"/>
    </row>
    <row r="298" spans="1:8">
      <c r="A298" s="554"/>
      <c r="H298" s="548"/>
    </row>
    <row r="299" spans="1:8">
      <c r="A299" s="577"/>
    </row>
    <row r="300" spans="1:8">
      <c r="A300" s="577"/>
    </row>
    <row r="301" spans="1:8">
      <c r="A301" s="577"/>
    </row>
    <row r="302" spans="1:8">
      <c r="A302" s="554"/>
    </row>
    <row r="303" spans="1:8">
      <c r="A303" s="577"/>
    </row>
    <row r="304" spans="1:8">
      <c r="A304" s="577"/>
    </row>
    <row r="305" spans="1:8">
      <c r="A305" s="577"/>
    </row>
    <row r="306" spans="1:8">
      <c r="A306" s="554"/>
    </row>
    <row r="307" spans="1:8">
      <c r="A307" s="577"/>
    </row>
    <row r="314" spans="1:8">
      <c r="A314" s="577"/>
      <c r="E314" s="547"/>
      <c r="F314" s="548"/>
      <c r="G314" s="548"/>
      <c r="H314" s="548"/>
    </row>
    <row r="315" spans="1:8">
      <c r="A315" s="577"/>
      <c r="E315" s="547"/>
      <c r="F315" s="548"/>
      <c r="G315" s="548"/>
      <c r="H315" s="548"/>
    </row>
    <row r="316" spans="1:8">
      <c r="A316" s="577"/>
      <c r="E316" s="547"/>
      <c r="F316" s="548"/>
      <c r="G316" s="548"/>
      <c r="H316" s="548"/>
    </row>
    <row r="317" spans="1:8">
      <c r="A317" s="554"/>
      <c r="B317" s="511"/>
      <c r="E317" s="547"/>
      <c r="F317" s="548"/>
      <c r="G317" s="548"/>
      <c r="H317" s="548"/>
    </row>
    <row r="318" spans="1:8">
      <c r="A318" s="577"/>
      <c r="B318" s="511"/>
      <c r="C318" s="511"/>
      <c r="E318" s="547"/>
      <c r="F318" s="548"/>
      <c r="G318" s="548"/>
      <c r="H318" s="548"/>
    </row>
    <row r="319" spans="1:8">
      <c r="A319" s="554"/>
      <c r="B319" s="511"/>
      <c r="C319" s="511"/>
      <c r="D319" s="554"/>
      <c r="E319" s="554"/>
      <c r="F319" s="511"/>
      <c r="G319" s="548"/>
      <c r="H319" s="548"/>
    </row>
    <row r="320" spans="1:8">
      <c r="A320" s="577"/>
      <c r="B320" s="511"/>
      <c r="C320" s="511"/>
      <c r="D320" s="554"/>
      <c r="E320" s="554"/>
      <c r="F320" s="511"/>
      <c r="G320" s="548"/>
      <c r="H320" s="548"/>
    </row>
    <row r="321" spans="1:8">
      <c r="A321" s="577"/>
      <c r="C321" s="511"/>
      <c r="D321" s="554"/>
      <c r="E321" s="554"/>
      <c r="F321" s="511"/>
      <c r="G321" s="548"/>
      <c r="H321" s="548"/>
    </row>
    <row r="322" spans="1:8">
      <c r="A322" s="577"/>
      <c r="D322" s="554"/>
      <c r="E322" s="554"/>
      <c r="F322" s="511"/>
      <c r="G322" s="548"/>
      <c r="H322" s="548"/>
    </row>
    <row r="323" spans="1:8">
      <c r="A323" s="554"/>
      <c r="B323" s="511"/>
      <c r="E323" s="547"/>
      <c r="F323" s="548"/>
      <c r="G323" s="548"/>
      <c r="H323" s="548"/>
    </row>
    <row r="324" spans="1:8">
      <c r="A324" s="577"/>
      <c r="C324" s="511"/>
      <c r="E324" s="547"/>
      <c r="F324" s="548"/>
      <c r="G324" s="548"/>
      <c r="H324" s="548"/>
    </row>
    <row r="325" spans="1:8">
      <c r="A325" s="577"/>
      <c r="B325" s="511"/>
      <c r="E325" s="547"/>
      <c r="F325" s="548"/>
      <c r="G325" s="548"/>
      <c r="H325" s="548"/>
    </row>
    <row r="326" spans="1:8">
      <c r="A326" s="577"/>
      <c r="C326" s="511"/>
      <c r="E326" s="547"/>
      <c r="F326" s="548"/>
      <c r="G326" s="548"/>
      <c r="H326" s="548"/>
    </row>
    <row r="327" spans="1:8">
      <c r="A327" s="554"/>
      <c r="E327" s="547"/>
      <c r="F327" s="548"/>
      <c r="G327" s="548"/>
      <c r="H327" s="548"/>
    </row>
    <row r="328" spans="1:8">
      <c r="A328" s="577"/>
      <c r="E328" s="547"/>
      <c r="F328" s="548"/>
      <c r="G328" s="548"/>
      <c r="H328" s="548"/>
    </row>
    <row r="329" spans="1:8">
      <c r="A329" s="554"/>
      <c r="E329" s="547"/>
      <c r="F329" s="548"/>
      <c r="G329" s="548"/>
      <c r="H329" s="548"/>
    </row>
    <row r="330" spans="1:8">
      <c r="A330" s="577"/>
      <c r="C330" s="558"/>
      <c r="E330" s="547"/>
      <c r="F330" s="548"/>
      <c r="G330" s="548"/>
      <c r="H330" s="548"/>
    </row>
    <row r="331" spans="1:8">
      <c r="A331" s="554"/>
      <c r="C331" s="558"/>
      <c r="D331" s="556"/>
      <c r="E331" s="557"/>
      <c r="F331" s="544"/>
      <c r="G331" s="548"/>
      <c r="H331" s="511"/>
    </row>
    <row r="332" spans="1:8">
      <c r="A332" s="577"/>
      <c r="C332" s="558"/>
      <c r="D332" s="556"/>
      <c r="E332" s="557"/>
      <c r="F332" s="544"/>
      <c r="G332" s="548"/>
      <c r="H332" s="511"/>
    </row>
    <row r="333" spans="1:8">
      <c r="A333" s="554"/>
      <c r="C333" s="558"/>
      <c r="D333" s="556"/>
      <c r="E333" s="557"/>
      <c r="F333" s="544"/>
      <c r="G333" s="548"/>
      <c r="H333" s="511"/>
    </row>
    <row r="334" spans="1:8">
      <c r="A334" s="577"/>
      <c r="C334" s="558"/>
      <c r="D334" s="556"/>
      <c r="E334" s="557"/>
      <c r="F334" s="544"/>
      <c r="G334" s="548"/>
      <c r="H334" s="511"/>
    </row>
    <row r="335" spans="1:8">
      <c r="A335" s="554"/>
      <c r="B335" s="558"/>
      <c r="D335" s="556"/>
      <c r="E335" s="557"/>
      <c r="F335" s="544"/>
      <c r="G335" s="548"/>
      <c r="H335" s="511"/>
    </row>
    <row r="336" spans="1:8">
      <c r="A336" s="577"/>
      <c r="B336" s="558"/>
      <c r="C336" s="558"/>
      <c r="D336" s="556"/>
      <c r="E336" s="557"/>
      <c r="F336" s="544"/>
      <c r="G336" s="548"/>
      <c r="H336" s="511"/>
    </row>
    <row r="337" spans="1:8">
      <c r="A337" s="554"/>
      <c r="B337" s="558"/>
      <c r="C337" s="558"/>
      <c r="D337" s="556"/>
      <c r="E337" s="557"/>
      <c r="F337" s="544"/>
      <c r="G337" s="548"/>
      <c r="H337" s="511"/>
    </row>
    <row r="338" spans="1:8">
      <c r="A338" s="577"/>
      <c r="B338" s="558"/>
      <c r="C338" s="558"/>
      <c r="D338" s="556"/>
      <c r="E338" s="557"/>
      <c r="F338" s="544"/>
      <c r="G338" s="548"/>
      <c r="H338" s="511"/>
    </row>
    <row r="339" spans="1:8">
      <c r="A339" s="554"/>
      <c r="B339" s="558"/>
      <c r="C339" s="558"/>
      <c r="D339" s="556"/>
      <c r="E339" s="557"/>
      <c r="F339" s="544"/>
      <c r="G339" s="548"/>
      <c r="H339" s="511"/>
    </row>
    <row r="340" spans="1:8">
      <c r="A340" s="577"/>
      <c r="B340" s="558"/>
      <c r="C340" s="558"/>
      <c r="D340" s="556"/>
      <c r="E340" s="557"/>
      <c r="F340" s="544"/>
      <c r="G340" s="548"/>
      <c r="H340" s="511"/>
    </row>
    <row r="341" spans="1:8">
      <c r="A341" s="554"/>
      <c r="B341" s="558"/>
      <c r="C341" s="558"/>
      <c r="D341" s="556"/>
      <c r="E341" s="557"/>
      <c r="F341" s="544"/>
      <c r="G341" s="548"/>
      <c r="H341" s="511"/>
    </row>
    <row r="342" spans="1:8">
      <c r="A342" s="577"/>
      <c r="B342" s="541"/>
      <c r="C342" s="558"/>
      <c r="D342" s="556"/>
      <c r="E342" s="557"/>
      <c r="F342" s="544"/>
      <c r="G342" s="548"/>
      <c r="H342" s="511"/>
    </row>
    <row r="343" spans="1:8">
      <c r="A343" s="554"/>
      <c r="B343" s="551"/>
      <c r="D343" s="556"/>
      <c r="E343" s="557"/>
      <c r="F343" s="544"/>
      <c r="G343" s="548"/>
      <c r="H343" s="511"/>
    </row>
    <row r="344" spans="1:8">
      <c r="A344" s="577"/>
      <c r="B344" s="511"/>
      <c r="E344" s="544"/>
      <c r="F344" s="544"/>
      <c r="G344" s="544"/>
      <c r="H344" s="544"/>
    </row>
    <row r="345" spans="1:8">
      <c r="A345" s="577"/>
      <c r="B345" s="511"/>
      <c r="C345" s="511"/>
      <c r="E345" s="544"/>
      <c r="F345" s="544"/>
      <c r="G345" s="717"/>
      <c r="H345" s="717"/>
    </row>
    <row r="346" spans="1:8">
      <c r="A346" s="554"/>
      <c r="B346" s="541"/>
      <c r="C346" s="511"/>
      <c r="D346" s="511"/>
      <c r="E346" s="511"/>
      <c r="F346" s="511"/>
      <c r="G346" s="718"/>
      <c r="H346" s="511"/>
    </row>
    <row r="347" spans="1:8">
      <c r="A347" s="577"/>
      <c r="B347" s="511"/>
      <c r="C347" s="511"/>
      <c r="D347" s="554"/>
      <c r="E347" s="554"/>
      <c r="F347" s="511"/>
      <c r="G347" s="511"/>
      <c r="H347" s="511"/>
    </row>
    <row r="348" spans="1:8">
      <c r="A348" s="577"/>
      <c r="B348" s="511"/>
      <c r="C348" s="511"/>
      <c r="D348" s="554"/>
      <c r="E348" s="554"/>
      <c r="F348" s="511"/>
      <c r="G348" s="511"/>
      <c r="H348" s="511"/>
    </row>
    <row r="349" spans="1:8">
      <c r="A349" s="577"/>
      <c r="B349" s="511"/>
      <c r="C349" s="511"/>
      <c r="D349" s="554"/>
      <c r="E349" s="554"/>
      <c r="F349" s="548"/>
      <c r="G349" s="548"/>
      <c r="H349" s="548"/>
    </row>
    <row r="350" spans="1:8">
      <c r="A350" s="554"/>
      <c r="B350" s="511"/>
      <c r="C350" s="511"/>
      <c r="D350" s="554"/>
      <c r="E350" s="554"/>
      <c r="F350" s="548"/>
      <c r="G350" s="548"/>
      <c r="H350" s="548"/>
    </row>
    <row r="351" spans="1:8">
      <c r="A351" s="577"/>
      <c r="B351" s="511"/>
      <c r="C351" s="511"/>
      <c r="D351" s="554"/>
      <c r="E351" s="554"/>
      <c r="F351" s="548"/>
      <c r="G351" s="548"/>
      <c r="H351" s="548"/>
    </row>
    <row r="352" spans="1:8">
      <c r="A352" s="554"/>
      <c r="C352" s="511"/>
      <c r="D352" s="554"/>
      <c r="E352" s="554"/>
      <c r="F352" s="548"/>
      <c r="G352" s="548"/>
      <c r="H352" s="548"/>
    </row>
    <row r="353" spans="1:8">
      <c r="A353" s="577"/>
      <c r="C353" s="558"/>
      <c r="D353" s="554"/>
      <c r="E353" s="554"/>
      <c r="F353" s="548"/>
      <c r="G353" s="548"/>
      <c r="H353" s="548"/>
    </row>
    <row r="354" spans="1:8">
      <c r="A354" s="577"/>
      <c r="C354" s="558"/>
      <c r="D354" s="556"/>
      <c r="E354" s="557"/>
      <c r="F354" s="544"/>
      <c r="G354" s="544"/>
      <c r="H354" s="548"/>
    </row>
    <row r="355" spans="1:8">
      <c r="A355" s="577"/>
      <c r="C355" s="558"/>
      <c r="D355" s="556"/>
      <c r="E355" s="557"/>
      <c r="F355" s="544"/>
      <c r="G355" s="544"/>
      <c r="H355" s="548"/>
    </row>
    <row r="356" spans="1:8">
      <c r="A356" s="554"/>
      <c r="C356" s="558"/>
      <c r="D356" s="556"/>
      <c r="E356" s="557"/>
      <c r="F356" s="544"/>
      <c r="G356" s="544"/>
      <c r="H356" s="548"/>
    </row>
    <row r="357" spans="1:8">
      <c r="A357" s="577"/>
      <c r="C357" s="558"/>
      <c r="D357" s="556"/>
      <c r="E357" s="557"/>
      <c r="F357" s="544"/>
      <c r="G357" s="544"/>
      <c r="H357" s="548"/>
    </row>
    <row r="358" spans="1:8">
      <c r="A358" s="577"/>
      <c r="B358" s="558"/>
      <c r="D358" s="556"/>
      <c r="E358" s="557"/>
      <c r="F358" s="544"/>
      <c r="G358" s="544"/>
      <c r="H358" s="548"/>
    </row>
    <row r="359" spans="1:8">
      <c r="A359" s="577"/>
      <c r="B359" s="558"/>
      <c r="C359" s="558"/>
      <c r="D359" s="556"/>
      <c r="E359" s="557"/>
      <c r="F359" s="544"/>
      <c r="G359" s="544"/>
      <c r="H359" s="548"/>
    </row>
    <row r="360" spans="1:8">
      <c r="A360" s="554"/>
      <c r="B360" s="558"/>
      <c r="C360" s="558"/>
      <c r="D360" s="556"/>
      <c r="E360" s="557"/>
      <c r="F360" s="544"/>
      <c r="G360" s="544"/>
      <c r="H360" s="548"/>
    </row>
    <row r="361" spans="1:8">
      <c r="A361" s="577"/>
      <c r="B361" s="558"/>
      <c r="C361" s="558"/>
      <c r="D361" s="556"/>
      <c r="E361" s="557"/>
      <c r="F361" s="544"/>
      <c r="G361" s="544"/>
      <c r="H361" s="548"/>
    </row>
    <row r="362" spans="1:8">
      <c r="A362" s="577"/>
      <c r="B362" s="558"/>
      <c r="C362" s="558"/>
      <c r="D362" s="556"/>
      <c r="E362" s="557"/>
      <c r="F362" s="544"/>
      <c r="G362" s="544"/>
      <c r="H362" s="548"/>
    </row>
    <row r="363" spans="1:8">
      <c r="A363" s="577"/>
      <c r="B363" s="558"/>
      <c r="C363" s="558"/>
      <c r="D363" s="556"/>
      <c r="E363" s="557"/>
      <c r="F363" s="544"/>
      <c r="G363" s="544"/>
      <c r="H363" s="548"/>
    </row>
    <row r="364" spans="1:8">
      <c r="A364" s="577"/>
      <c r="B364" s="558"/>
      <c r="C364" s="558"/>
      <c r="D364" s="556"/>
      <c r="E364" s="557"/>
      <c r="F364" s="544"/>
      <c r="G364" s="544"/>
      <c r="H364" s="548"/>
    </row>
    <row r="365" spans="1:8">
      <c r="A365" s="554"/>
      <c r="C365" s="558"/>
      <c r="D365" s="556"/>
      <c r="E365" s="557"/>
      <c r="F365" s="544"/>
      <c r="G365" s="544"/>
      <c r="H365" s="548"/>
    </row>
    <row r="366" spans="1:8">
      <c r="A366" s="577"/>
      <c r="B366" s="551"/>
      <c r="D366" s="556"/>
      <c r="E366" s="557"/>
      <c r="F366" s="544"/>
      <c r="G366" s="544"/>
      <c r="H366" s="548"/>
    </row>
    <row r="367" spans="1:8">
      <c r="A367" s="577"/>
      <c r="B367" s="511"/>
      <c r="E367" s="557"/>
      <c r="F367" s="544"/>
      <c r="G367" s="544"/>
      <c r="H367" s="548"/>
    </row>
    <row r="368" spans="1:8">
      <c r="A368" s="577"/>
      <c r="C368" s="511"/>
      <c r="E368" s="544"/>
      <c r="F368" s="544"/>
      <c r="G368" s="717"/>
      <c r="H368" s="717"/>
    </row>
    <row r="369" spans="1:8">
      <c r="A369" s="554"/>
      <c r="B369" s="541"/>
      <c r="D369" s="511"/>
      <c r="E369" s="511"/>
      <c r="F369" s="511"/>
      <c r="G369" s="718"/>
      <c r="H369" s="511"/>
    </row>
    <row r="370" spans="1:8">
      <c r="A370" s="577"/>
      <c r="E370" s="557"/>
      <c r="F370" s="544"/>
      <c r="G370" s="544"/>
      <c r="H370" s="548"/>
    </row>
    <row r="371" spans="1:8">
      <c r="A371" s="577"/>
      <c r="B371" s="511"/>
      <c r="E371" s="557"/>
      <c r="F371" s="544"/>
      <c r="G371" s="544"/>
      <c r="H371" s="548"/>
    </row>
    <row r="372" spans="1:8">
      <c r="A372" s="577"/>
      <c r="E372" s="547"/>
      <c r="F372" s="548"/>
      <c r="G372" s="548"/>
      <c r="H372" s="548"/>
    </row>
    <row r="373" spans="1:8">
      <c r="A373" s="554"/>
      <c r="E373" s="547"/>
      <c r="F373" s="548"/>
      <c r="G373" s="548"/>
      <c r="H373" s="548"/>
    </row>
    <row r="374" spans="1:8">
      <c r="A374" s="577"/>
      <c r="B374" s="511"/>
      <c r="E374" s="547"/>
      <c r="F374" s="548"/>
      <c r="G374" s="548"/>
      <c r="H374" s="548"/>
    </row>
    <row r="375" spans="1:8">
      <c r="A375" s="554"/>
      <c r="C375" s="511"/>
      <c r="E375" s="547"/>
      <c r="F375" s="548"/>
      <c r="G375" s="548"/>
      <c r="H375" s="548"/>
    </row>
    <row r="376" spans="1:8">
      <c r="A376" s="577"/>
      <c r="E376" s="547"/>
      <c r="F376" s="548"/>
      <c r="G376" s="548"/>
      <c r="H376" s="548"/>
    </row>
    <row r="377" spans="1:8">
      <c r="A377" s="577"/>
      <c r="E377" s="547"/>
      <c r="F377" s="548"/>
      <c r="G377" s="548"/>
      <c r="H377" s="548"/>
    </row>
    <row r="378" spans="1:8">
      <c r="A378" s="577"/>
      <c r="E378" s="547"/>
      <c r="F378" s="548"/>
      <c r="G378" s="548"/>
      <c r="H378" s="548"/>
    </row>
    <row r="379" spans="1:8">
      <c r="A379" s="554"/>
      <c r="E379" s="547"/>
      <c r="F379" s="548"/>
      <c r="G379" s="548"/>
      <c r="H379" s="548"/>
    </row>
    <row r="380" spans="1:8">
      <c r="A380" s="577"/>
      <c r="E380" s="547"/>
      <c r="F380" s="548"/>
      <c r="G380" s="548"/>
      <c r="H380" s="548"/>
    </row>
    <row r="381" spans="1:8">
      <c r="A381" s="577"/>
      <c r="E381" s="547"/>
      <c r="F381" s="548"/>
      <c r="G381" s="548"/>
      <c r="H381" s="548"/>
    </row>
    <row r="382" spans="1:8">
      <c r="A382" s="577"/>
      <c r="C382" s="558"/>
      <c r="E382" s="557"/>
      <c r="F382" s="548"/>
      <c r="G382" s="548"/>
      <c r="H382" s="548"/>
    </row>
    <row r="383" spans="1:8">
      <c r="A383" s="554"/>
      <c r="C383" s="558"/>
      <c r="D383" s="556"/>
      <c r="E383" s="557"/>
      <c r="F383" s="544"/>
      <c r="G383" s="548"/>
      <c r="H383" s="548"/>
    </row>
    <row r="384" spans="1:8">
      <c r="A384" s="577"/>
      <c r="C384" s="558"/>
      <c r="D384" s="556"/>
      <c r="E384" s="557"/>
      <c r="F384" s="544"/>
      <c r="G384" s="548"/>
      <c r="H384" s="548"/>
    </row>
    <row r="385" spans="1:8">
      <c r="A385" s="577"/>
      <c r="C385" s="558"/>
      <c r="D385" s="556"/>
      <c r="E385" s="557"/>
      <c r="F385" s="544"/>
      <c r="G385" s="548"/>
      <c r="H385" s="544"/>
    </row>
    <row r="386" spans="1:8">
      <c r="A386" s="577"/>
      <c r="C386" s="558"/>
      <c r="D386" s="556"/>
      <c r="E386" s="557"/>
      <c r="F386" s="544"/>
      <c r="G386" s="548"/>
      <c r="H386" s="544"/>
    </row>
    <row r="387" spans="1:8">
      <c r="A387" s="577"/>
      <c r="B387" s="558"/>
      <c r="D387" s="556"/>
      <c r="E387" s="557"/>
      <c r="F387" s="544"/>
      <c r="G387" s="548"/>
      <c r="H387" s="717"/>
    </row>
    <row r="388" spans="1:8">
      <c r="A388" s="554"/>
      <c r="B388" s="558"/>
      <c r="C388" s="558"/>
      <c r="D388" s="556"/>
      <c r="E388" s="557"/>
      <c r="F388" s="544"/>
      <c r="G388" s="548"/>
      <c r="H388" s="544"/>
    </row>
    <row r="389" spans="1:8">
      <c r="A389" s="577"/>
      <c r="B389" s="558"/>
      <c r="C389" s="558"/>
      <c r="D389" s="556"/>
      <c r="E389" s="557"/>
      <c r="F389" s="544"/>
      <c r="G389" s="548"/>
      <c r="H389" s="544"/>
    </row>
    <row r="390" spans="1:8">
      <c r="A390" s="577"/>
      <c r="B390" s="558"/>
      <c r="C390" s="558"/>
      <c r="D390" s="556"/>
      <c r="E390" s="557"/>
      <c r="F390" s="544"/>
      <c r="G390" s="548"/>
      <c r="H390" s="544"/>
    </row>
    <row r="391" spans="1:8">
      <c r="A391" s="554"/>
      <c r="B391" s="558"/>
      <c r="C391" s="558"/>
      <c r="D391" s="556"/>
      <c r="E391" s="557"/>
      <c r="F391" s="544"/>
      <c r="G391" s="548"/>
      <c r="H391" s="548"/>
    </row>
    <row r="392" spans="1:8">
      <c r="A392" s="577"/>
      <c r="B392" s="558"/>
      <c r="C392" s="558"/>
      <c r="D392" s="556"/>
      <c r="E392" s="557"/>
      <c r="F392" s="544"/>
      <c r="G392" s="548"/>
      <c r="H392" s="548"/>
    </row>
    <row r="393" spans="1:8">
      <c r="A393" s="554"/>
      <c r="B393" s="558"/>
      <c r="C393" s="558"/>
      <c r="D393" s="556"/>
      <c r="E393" s="557"/>
      <c r="F393" s="544"/>
      <c r="G393" s="548"/>
      <c r="H393" s="548"/>
    </row>
    <row r="394" spans="1:8">
      <c r="A394" s="577"/>
      <c r="C394" s="558"/>
      <c r="D394" s="556"/>
      <c r="E394" s="557"/>
      <c r="F394" s="544"/>
      <c r="G394" s="548"/>
      <c r="H394" s="548"/>
    </row>
    <row r="395" spans="1:8">
      <c r="A395" s="577"/>
      <c r="B395" s="551"/>
      <c r="D395" s="556"/>
      <c r="E395" s="557"/>
      <c r="F395" s="544"/>
      <c r="G395" s="548"/>
      <c r="H395" s="548"/>
    </row>
    <row r="396" spans="1:8">
      <c r="A396" s="577"/>
      <c r="B396" s="511"/>
      <c r="E396" s="547"/>
      <c r="F396" s="548"/>
      <c r="G396" s="548"/>
      <c r="H396" s="548"/>
    </row>
    <row r="397" spans="1:8">
      <c r="A397" s="577"/>
      <c r="C397" s="511"/>
      <c r="E397" s="544"/>
      <c r="F397" s="544"/>
      <c r="G397" s="717"/>
      <c r="H397" s="717"/>
    </row>
    <row r="398" spans="1:8">
      <c r="A398" s="554"/>
      <c r="D398" s="511"/>
      <c r="E398" s="511"/>
      <c r="F398" s="511"/>
      <c r="G398" s="718"/>
      <c r="H398" s="511"/>
    </row>
    <row r="399" spans="1:8">
      <c r="A399" s="577"/>
      <c r="E399" s="547"/>
      <c r="F399" s="548"/>
      <c r="G399" s="548"/>
      <c r="H399" s="548"/>
    </row>
    <row r="400" spans="1:8">
      <c r="A400" s="577"/>
      <c r="E400" s="547"/>
      <c r="F400" s="548"/>
      <c r="G400" s="548"/>
      <c r="H400" s="548"/>
    </row>
    <row r="401" spans="1:8">
      <c r="A401" s="577"/>
      <c r="E401" s="547"/>
      <c r="F401" s="548"/>
      <c r="G401" s="548"/>
      <c r="H401" s="548"/>
    </row>
    <row r="402" spans="1:8">
      <c r="A402" s="554"/>
      <c r="E402" s="547"/>
      <c r="F402" s="548"/>
      <c r="G402" s="548"/>
      <c r="H402" s="548"/>
    </row>
    <row r="403" spans="1:8">
      <c r="A403" s="577"/>
      <c r="E403" s="557"/>
      <c r="F403" s="544"/>
      <c r="G403" s="544"/>
      <c r="H403" s="548"/>
    </row>
    <row r="404" spans="1:8">
      <c r="A404" s="554"/>
      <c r="E404" s="557"/>
      <c r="F404" s="544"/>
      <c r="G404" s="544"/>
      <c r="H404" s="548"/>
    </row>
    <row r="405" spans="1:8">
      <c r="A405" s="577"/>
      <c r="E405" s="557"/>
      <c r="F405" s="544"/>
      <c r="G405" s="544"/>
      <c r="H405" s="548"/>
    </row>
    <row r="406" spans="1:8">
      <c r="A406" s="577"/>
      <c r="E406" s="557"/>
      <c r="F406" s="544"/>
      <c r="G406" s="544"/>
      <c r="H406" s="548"/>
    </row>
    <row r="407" spans="1:8">
      <c r="A407" s="577"/>
      <c r="E407" s="557"/>
      <c r="F407" s="544"/>
      <c r="G407" s="544"/>
      <c r="H407" s="548"/>
    </row>
    <row r="408" spans="1:8">
      <c r="A408" s="554"/>
      <c r="E408" s="557"/>
      <c r="F408" s="544"/>
      <c r="G408" s="544"/>
      <c r="H408" s="548"/>
    </row>
    <row r="409" spans="1:8">
      <c r="A409" s="577"/>
      <c r="E409" s="557"/>
      <c r="F409" s="544"/>
      <c r="G409" s="544"/>
      <c r="H409" s="548"/>
    </row>
    <row r="410" spans="1:8">
      <c r="A410" s="577"/>
      <c r="E410" s="557"/>
      <c r="F410" s="544"/>
      <c r="G410" s="544"/>
      <c r="H410" s="548"/>
    </row>
    <row r="411" spans="1:8">
      <c r="A411" s="577"/>
      <c r="E411" s="557"/>
      <c r="F411" s="544"/>
      <c r="G411" s="544"/>
      <c r="H411" s="548"/>
    </row>
    <row r="412" spans="1:8">
      <c r="A412" s="554"/>
      <c r="E412" s="557"/>
      <c r="F412" s="544"/>
      <c r="G412" s="544"/>
      <c r="H412" s="548"/>
    </row>
    <row r="413" spans="1:8">
      <c r="A413" s="577"/>
      <c r="E413" s="557"/>
      <c r="F413" s="544"/>
      <c r="G413" s="544"/>
      <c r="H413" s="548"/>
    </row>
    <row r="414" spans="1:8">
      <c r="A414" s="577"/>
      <c r="B414" s="541"/>
      <c r="E414" s="557"/>
      <c r="F414" s="544"/>
      <c r="G414" s="544"/>
      <c r="H414" s="548"/>
    </row>
    <row r="415" spans="1:8">
      <c r="A415" s="554"/>
      <c r="B415" s="541"/>
      <c r="E415" s="557"/>
      <c r="F415" s="544"/>
      <c r="G415" s="544"/>
      <c r="H415" s="548"/>
    </row>
    <row r="416" spans="1:8">
      <c r="A416" s="577"/>
      <c r="B416" s="551"/>
      <c r="E416" s="544"/>
      <c r="F416" s="544"/>
      <c r="G416" s="544"/>
      <c r="H416" s="548"/>
    </row>
    <row r="417" spans="1:8">
      <c r="A417" s="577"/>
      <c r="B417" s="541"/>
      <c r="E417" s="544"/>
      <c r="F417" s="544"/>
      <c r="G417" s="544"/>
      <c r="H417" s="544"/>
    </row>
    <row r="418" spans="1:8">
      <c r="A418" s="577"/>
      <c r="B418" s="541"/>
      <c r="E418" s="544"/>
      <c r="F418" s="544"/>
      <c r="G418" s="717"/>
      <c r="H418" s="717"/>
    </row>
    <row r="419" spans="1:8">
      <c r="A419" s="577"/>
      <c r="B419" s="541"/>
      <c r="E419" s="544"/>
      <c r="F419" s="544"/>
      <c r="G419" s="544"/>
      <c r="H419" s="544"/>
    </row>
    <row r="420" spans="1:8">
      <c r="A420" s="577"/>
      <c r="E420" s="544"/>
      <c r="F420" s="544"/>
      <c r="G420" s="544"/>
      <c r="H420" s="544"/>
    </row>
    <row r="421" spans="1:8">
      <c r="A421" s="577"/>
      <c r="E421" s="544"/>
      <c r="F421" s="544"/>
      <c r="G421" s="544"/>
      <c r="H421" s="544"/>
    </row>
    <row r="422" spans="1:8">
      <c r="A422" s="577"/>
      <c r="E422" s="547"/>
      <c r="F422" s="548"/>
      <c r="G422" s="548"/>
      <c r="H422" s="548"/>
    </row>
    <row r="423" spans="1:8">
      <c r="A423" s="554"/>
      <c r="E423" s="547"/>
      <c r="F423" s="548"/>
      <c r="G423" s="548"/>
      <c r="H423" s="548"/>
    </row>
    <row r="424" spans="1:8">
      <c r="A424" s="577"/>
      <c r="E424" s="547"/>
      <c r="F424" s="548"/>
      <c r="G424" s="548"/>
      <c r="H424" s="548"/>
    </row>
    <row r="425" spans="1:8">
      <c r="A425" s="554"/>
      <c r="E425" s="547"/>
      <c r="F425" s="548"/>
      <c r="G425" s="548"/>
      <c r="H425" s="548"/>
    </row>
    <row r="426" spans="1:8">
      <c r="A426" s="577"/>
      <c r="E426" s="547"/>
      <c r="F426" s="548"/>
      <c r="G426" s="548"/>
      <c r="H426" s="548"/>
    </row>
    <row r="427" spans="1:8">
      <c r="A427" s="577"/>
      <c r="E427" s="547"/>
      <c r="F427" s="548"/>
      <c r="G427" s="548"/>
      <c r="H427" s="548"/>
    </row>
    <row r="428" spans="1:8">
      <c r="A428" s="577"/>
      <c r="E428" s="547"/>
      <c r="F428" s="548"/>
      <c r="G428" s="548"/>
      <c r="H428" s="548"/>
    </row>
    <row r="429" spans="1:8">
      <c r="A429" s="554"/>
      <c r="E429" s="547"/>
      <c r="F429" s="548"/>
      <c r="G429" s="548"/>
      <c r="H429" s="548"/>
    </row>
    <row r="430" spans="1:8">
      <c r="A430" s="577"/>
      <c r="E430" s="547"/>
      <c r="F430" s="548"/>
      <c r="G430" s="548"/>
      <c r="H430" s="548"/>
    </row>
    <row r="431" spans="1:8">
      <c r="A431" s="577"/>
      <c r="E431" s="547"/>
      <c r="F431" s="548"/>
      <c r="G431" s="548"/>
      <c r="H431" s="548"/>
    </row>
    <row r="432" spans="1:8">
      <c r="A432" s="577"/>
      <c r="E432" s="547"/>
      <c r="F432" s="548"/>
      <c r="G432" s="548"/>
      <c r="H432" s="548"/>
    </row>
    <row r="433" spans="1:8">
      <c r="A433" s="554"/>
      <c r="E433" s="547"/>
      <c r="F433" s="548"/>
      <c r="G433" s="548"/>
      <c r="H433" s="548"/>
    </row>
    <row r="434" spans="1:8">
      <c r="A434" s="577"/>
      <c r="E434" s="557"/>
      <c r="F434" s="548"/>
      <c r="G434" s="548"/>
      <c r="H434" s="548"/>
    </row>
    <row r="435" spans="1:8">
      <c r="A435" s="554"/>
      <c r="E435" s="557"/>
      <c r="F435" s="548"/>
      <c r="G435" s="548"/>
      <c r="H435" s="548"/>
    </row>
    <row r="436" spans="1:8">
      <c r="A436" s="577"/>
      <c r="E436" s="557"/>
      <c r="F436" s="548"/>
      <c r="G436" s="548"/>
      <c r="H436" s="548"/>
    </row>
    <row r="437" spans="1:8">
      <c r="A437" s="577"/>
      <c r="E437" s="557"/>
      <c r="F437" s="548"/>
      <c r="G437" s="548"/>
      <c r="H437" s="548"/>
    </row>
    <row r="438" spans="1:8">
      <c r="A438" s="577"/>
      <c r="E438" s="557"/>
      <c r="F438" s="548"/>
      <c r="G438" s="548"/>
      <c r="H438" s="548"/>
    </row>
    <row r="439" spans="1:8">
      <c r="A439" s="554"/>
      <c r="E439" s="557"/>
      <c r="F439" s="548"/>
      <c r="G439" s="548"/>
      <c r="H439" s="548"/>
    </row>
    <row r="440" spans="1:8">
      <c r="A440" s="577"/>
      <c r="E440" s="557"/>
      <c r="F440" s="548"/>
      <c r="G440" s="548"/>
      <c r="H440" s="548"/>
    </row>
    <row r="441" spans="1:8">
      <c r="A441" s="577"/>
      <c r="E441" s="557"/>
      <c r="F441" s="548"/>
      <c r="G441" s="548"/>
      <c r="H441" s="548"/>
    </row>
    <row r="442" spans="1:8">
      <c r="A442" s="577"/>
      <c r="E442" s="557"/>
      <c r="F442" s="548"/>
      <c r="G442" s="548"/>
      <c r="H442" s="548"/>
    </row>
    <row r="443" spans="1:8">
      <c r="A443" s="554"/>
      <c r="E443" s="557"/>
      <c r="F443" s="548"/>
      <c r="G443" s="548"/>
      <c r="H443" s="548"/>
    </row>
    <row r="444" spans="1:8">
      <c r="A444" s="577"/>
      <c r="E444" s="557"/>
      <c r="F444" s="548"/>
      <c r="G444" s="548"/>
      <c r="H444" s="548"/>
    </row>
    <row r="445" spans="1:8">
      <c r="A445" s="577"/>
      <c r="B445" s="541"/>
      <c r="E445" s="557"/>
      <c r="F445" s="548"/>
      <c r="G445" s="548"/>
      <c r="H445" s="548"/>
    </row>
    <row r="446" spans="1:8">
      <c r="A446" s="554"/>
      <c r="B446" s="541"/>
      <c r="E446" s="557"/>
      <c r="F446" s="548"/>
      <c r="G446" s="548"/>
      <c r="H446" s="548"/>
    </row>
    <row r="447" spans="1:8">
      <c r="A447" s="577"/>
      <c r="B447" s="551"/>
      <c r="E447" s="544"/>
      <c r="F447" s="548"/>
      <c r="G447" s="548"/>
      <c r="H447" s="548"/>
    </row>
    <row r="448" spans="1:8">
      <c r="A448" s="577"/>
      <c r="B448" s="541"/>
      <c r="E448" s="544"/>
      <c r="F448" s="548"/>
      <c r="G448" s="548"/>
      <c r="H448" s="548"/>
    </row>
    <row r="449" spans="1:8">
      <c r="A449" s="577"/>
      <c r="B449" s="541"/>
      <c r="E449" s="544"/>
      <c r="F449" s="548"/>
      <c r="G449" s="717"/>
      <c r="H449" s="717"/>
    </row>
    <row r="450" spans="1:8">
      <c r="A450" s="577"/>
      <c r="B450" s="541"/>
      <c r="E450" s="544"/>
      <c r="F450" s="544"/>
      <c r="G450" s="544"/>
      <c r="H450" s="544"/>
    </row>
    <row r="451" spans="1:8">
      <c r="A451" s="577"/>
      <c r="E451" s="544"/>
      <c r="F451" s="544"/>
      <c r="G451" s="544"/>
      <c r="H451" s="544"/>
    </row>
    <row r="452" spans="1:8">
      <c r="A452" s="577"/>
      <c r="E452" s="544"/>
      <c r="F452" s="544"/>
      <c r="G452" s="544"/>
      <c r="H452" s="544"/>
    </row>
    <row r="453" spans="1:8">
      <c r="A453" s="577"/>
      <c r="E453" s="547"/>
      <c r="F453" s="548"/>
      <c r="G453" s="548"/>
      <c r="H453" s="548"/>
    </row>
    <row r="454" spans="1:8">
      <c r="A454" s="554"/>
      <c r="E454" s="547"/>
      <c r="F454" s="548"/>
      <c r="G454" s="548"/>
      <c r="H454" s="548"/>
    </row>
    <row r="455" spans="1:8">
      <c r="A455" s="577"/>
      <c r="E455" s="547"/>
      <c r="G455" s="548"/>
      <c r="H455" s="548"/>
    </row>
    <row r="456" spans="1:8">
      <c r="A456" s="554"/>
      <c r="E456" s="547"/>
      <c r="G456" s="548"/>
      <c r="H456" s="548"/>
    </row>
    <row r="457" spans="1:8">
      <c r="A457" s="577"/>
      <c r="E457" s="547"/>
      <c r="G457" s="548"/>
      <c r="H457" s="548"/>
    </row>
    <row r="458" spans="1:8">
      <c r="A458" s="577"/>
      <c r="E458" s="547"/>
      <c r="F458" s="548"/>
      <c r="G458" s="548"/>
      <c r="H458" s="548"/>
    </row>
    <row r="459" spans="1:8">
      <c r="A459" s="577"/>
      <c r="E459" s="547"/>
      <c r="F459" s="548"/>
      <c r="G459" s="548"/>
      <c r="H459" s="548"/>
    </row>
    <row r="460" spans="1:8">
      <c r="A460" s="554"/>
      <c r="E460" s="547"/>
      <c r="F460" s="548"/>
      <c r="G460" s="548"/>
      <c r="H460" s="548"/>
    </row>
    <row r="461" spans="1:8">
      <c r="A461" s="577"/>
      <c r="E461" s="547"/>
      <c r="F461" s="548"/>
      <c r="G461" s="548"/>
      <c r="H461" s="548"/>
    </row>
    <row r="462" spans="1:8">
      <c r="A462" s="577"/>
      <c r="E462" s="557"/>
      <c r="F462" s="548"/>
      <c r="H462" s="548"/>
    </row>
    <row r="463" spans="1:8">
      <c r="A463" s="577"/>
      <c r="E463" s="557"/>
      <c r="F463" s="548"/>
      <c r="H463" s="548"/>
    </row>
    <row r="464" spans="1:8">
      <c r="A464" s="554"/>
      <c r="E464" s="557"/>
      <c r="F464" s="548"/>
      <c r="H464" s="548"/>
    </row>
    <row r="465" spans="1:8">
      <c r="A465" s="577"/>
      <c r="E465" s="557"/>
      <c r="F465" s="548"/>
      <c r="H465" s="548"/>
    </row>
    <row r="466" spans="1:8">
      <c r="A466" s="554"/>
      <c r="E466" s="557"/>
      <c r="F466" s="548"/>
      <c r="H466" s="548"/>
    </row>
    <row r="467" spans="1:8">
      <c r="A467" s="577"/>
      <c r="E467" s="557"/>
      <c r="F467" s="548"/>
      <c r="H467" s="548"/>
    </row>
    <row r="468" spans="1:8">
      <c r="A468" s="577"/>
      <c r="E468" s="557"/>
      <c r="F468" s="548"/>
      <c r="H468" s="548"/>
    </row>
    <row r="469" spans="1:8">
      <c r="A469" s="577"/>
      <c r="E469" s="557"/>
      <c r="F469" s="548"/>
      <c r="H469" s="548"/>
    </row>
    <row r="470" spans="1:8">
      <c r="A470" s="554"/>
      <c r="E470" s="557"/>
      <c r="F470" s="548"/>
      <c r="H470" s="548"/>
    </row>
    <row r="471" spans="1:8">
      <c r="A471" s="577"/>
      <c r="E471" s="557"/>
      <c r="F471" s="548"/>
      <c r="H471" s="548"/>
    </row>
    <row r="472" spans="1:8">
      <c r="A472" s="577"/>
      <c r="E472" s="557"/>
      <c r="F472" s="548"/>
      <c r="H472" s="548"/>
    </row>
    <row r="473" spans="1:8">
      <c r="A473" s="577"/>
      <c r="E473" s="557"/>
      <c r="F473" s="548"/>
      <c r="H473" s="548"/>
    </row>
    <row r="474" spans="1:8">
      <c r="A474" s="554"/>
      <c r="C474" s="558"/>
      <c r="E474" s="557"/>
      <c r="F474" s="548"/>
      <c r="H474" s="548"/>
    </row>
    <row r="475" spans="1:8">
      <c r="A475" s="577"/>
      <c r="D475" s="556"/>
      <c r="E475" s="557"/>
      <c r="F475" s="548"/>
      <c r="H475" s="548"/>
    </row>
    <row r="520" spans="1:8">
      <c r="B520" s="558"/>
    </row>
    <row r="521" spans="1:8">
      <c r="B521" s="558"/>
      <c r="C521" s="558"/>
    </row>
    <row r="522" spans="1:8">
      <c r="A522" s="554"/>
      <c r="B522" s="558"/>
      <c r="C522" s="558"/>
      <c r="D522" s="556"/>
      <c r="E522" s="557"/>
      <c r="F522" s="548"/>
      <c r="H522" s="548"/>
    </row>
    <row r="523" spans="1:8">
      <c r="A523" s="577"/>
      <c r="B523" s="551"/>
      <c r="C523" s="558"/>
      <c r="D523" s="556"/>
      <c r="E523" s="557"/>
      <c r="F523" s="548"/>
      <c r="H523" s="548"/>
    </row>
    <row r="524" spans="1:8">
      <c r="A524" s="554"/>
      <c r="B524" s="511"/>
      <c r="C524" s="511"/>
      <c r="D524" s="556"/>
      <c r="E524" s="557"/>
      <c r="F524" s="548"/>
      <c r="H524" s="548"/>
    </row>
    <row r="525" spans="1:8">
      <c r="A525" s="554"/>
      <c r="B525" s="541"/>
      <c r="C525" s="511"/>
      <c r="D525" s="554"/>
      <c r="E525" s="557"/>
      <c r="F525" s="548"/>
      <c r="G525" s="719"/>
      <c r="H525" s="717"/>
    </row>
    <row r="526" spans="1:8">
      <c r="A526" s="554"/>
      <c r="B526" s="511"/>
      <c r="C526" s="558"/>
      <c r="D526" s="511"/>
      <c r="E526" s="511"/>
      <c r="F526" s="548"/>
      <c r="H526" s="548"/>
    </row>
    <row r="527" spans="1:8">
      <c r="A527" s="554"/>
      <c r="B527" s="511"/>
      <c r="C527" s="511"/>
      <c r="D527" s="556"/>
      <c r="E527" s="557"/>
      <c r="F527" s="548"/>
      <c r="H527" s="548"/>
    </row>
    <row r="528" spans="1:8">
      <c r="A528" s="577"/>
      <c r="B528" s="511"/>
      <c r="C528" s="511"/>
      <c r="D528" s="554"/>
      <c r="E528" s="554"/>
      <c r="F528" s="548"/>
      <c r="H528" s="548"/>
    </row>
    <row r="529" spans="1:8">
      <c r="A529" s="554"/>
      <c r="B529" s="511"/>
      <c r="C529" s="511"/>
      <c r="D529" s="554"/>
      <c r="E529" s="554"/>
      <c r="F529" s="548"/>
      <c r="H529" s="548"/>
    </row>
    <row r="530" spans="1:8">
      <c r="A530" s="577"/>
      <c r="B530" s="511"/>
      <c r="C530" s="511"/>
      <c r="D530" s="554"/>
      <c r="E530" s="554"/>
      <c r="F530" s="548"/>
      <c r="H530" s="548"/>
    </row>
    <row r="531" spans="1:8">
      <c r="A531" s="554"/>
      <c r="B531" s="511"/>
      <c r="C531" s="511"/>
      <c r="D531" s="554"/>
      <c r="E531" s="554"/>
      <c r="F531" s="548"/>
      <c r="H531" s="548"/>
    </row>
    <row r="532" spans="1:8">
      <c r="A532" s="577"/>
      <c r="B532" s="511"/>
      <c r="C532" s="511"/>
      <c r="D532" s="554"/>
      <c r="E532" s="554"/>
      <c r="F532" s="548"/>
      <c r="H532" s="548"/>
    </row>
    <row r="533" spans="1:8">
      <c r="A533" s="577"/>
      <c r="B533" s="511"/>
      <c r="C533" s="511"/>
      <c r="D533" s="554"/>
      <c r="E533" s="554"/>
      <c r="F533" s="548"/>
      <c r="H533" s="548"/>
    </row>
    <row r="534" spans="1:8">
      <c r="A534" s="577"/>
      <c r="B534" s="511"/>
      <c r="C534" s="511"/>
      <c r="D534" s="554"/>
      <c r="E534" s="554"/>
      <c r="F534" s="548"/>
      <c r="H534" s="548"/>
    </row>
    <row r="535" spans="1:8">
      <c r="A535" s="554"/>
      <c r="B535" s="511"/>
      <c r="C535" s="511"/>
      <c r="D535" s="554"/>
      <c r="E535" s="554"/>
      <c r="F535" s="548"/>
      <c r="H535" s="548"/>
    </row>
    <row r="536" spans="1:8">
      <c r="A536" s="577"/>
      <c r="B536" s="558"/>
      <c r="C536" s="511"/>
      <c r="D536" s="554"/>
      <c r="E536" s="554"/>
      <c r="F536" s="548"/>
      <c r="H536" s="548"/>
    </row>
    <row r="537" spans="1:8">
      <c r="A537" s="554"/>
      <c r="B537" s="511"/>
      <c r="C537" s="558"/>
      <c r="D537" s="554"/>
      <c r="E537" s="554"/>
      <c r="F537" s="548"/>
      <c r="H537" s="548"/>
    </row>
    <row r="538" spans="1:8">
      <c r="A538" s="577"/>
      <c r="C538" s="511"/>
      <c r="D538" s="554"/>
      <c r="E538" s="554"/>
      <c r="H538" s="548"/>
    </row>
    <row r="539" spans="1:8">
      <c r="A539" s="577"/>
      <c r="C539" s="558"/>
      <c r="D539" s="556"/>
      <c r="E539" s="557"/>
    </row>
    <row r="540" spans="1:8">
      <c r="A540" s="577"/>
      <c r="C540" s="558"/>
      <c r="D540" s="556"/>
      <c r="E540" s="557"/>
      <c r="F540" s="548"/>
    </row>
    <row r="541" spans="1:8">
      <c r="A541" s="554"/>
      <c r="C541" s="558"/>
      <c r="D541" s="556"/>
      <c r="E541" s="557"/>
      <c r="F541" s="548"/>
    </row>
    <row r="542" spans="1:8">
      <c r="A542" s="577"/>
      <c r="C542" s="558"/>
      <c r="D542" s="556"/>
      <c r="E542" s="557"/>
      <c r="F542" s="548"/>
      <c r="H542" s="548"/>
    </row>
    <row r="543" spans="1:8">
      <c r="A543" s="577"/>
      <c r="C543" s="558"/>
      <c r="D543" s="556"/>
      <c r="E543" s="557"/>
      <c r="F543" s="548"/>
    </row>
    <row r="544" spans="1:8">
      <c r="A544" s="577"/>
      <c r="B544" s="558"/>
      <c r="D544" s="556"/>
      <c r="E544" s="557"/>
      <c r="F544" s="548"/>
    </row>
    <row r="545" spans="1:8">
      <c r="A545" s="554"/>
      <c r="B545" s="558"/>
      <c r="C545" s="558"/>
      <c r="D545" s="556"/>
      <c r="E545" s="543"/>
      <c r="F545" s="548"/>
      <c r="H545" s="548"/>
    </row>
    <row r="546" spans="1:8">
      <c r="A546" s="577"/>
      <c r="B546" s="558"/>
      <c r="C546" s="558"/>
      <c r="D546" s="556"/>
      <c r="E546" s="557"/>
      <c r="H546" s="548"/>
    </row>
    <row r="547" spans="1:8">
      <c r="A547" s="577"/>
      <c r="B547" s="558"/>
      <c r="C547" s="558"/>
      <c r="D547" s="556"/>
      <c r="E547" s="557"/>
      <c r="H547" s="548"/>
    </row>
    <row r="548" spans="1:8">
      <c r="A548" s="577"/>
      <c r="B548" s="558"/>
      <c r="C548" s="558"/>
      <c r="D548" s="556"/>
      <c r="E548" s="557"/>
      <c r="F548" s="548"/>
      <c r="H548" s="548"/>
    </row>
    <row r="549" spans="1:8">
      <c r="A549" s="554"/>
      <c r="B549" s="558"/>
      <c r="C549" s="558"/>
      <c r="D549" s="556"/>
      <c r="E549" s="557"/>
      <c r="F549" s="548"/>
      <c r="H549" s="548"/>
    </row>
    <row r="550" spans="1:8">
      <c r="A550" s="577"/>
      <c r="B550" s="558"/>
      <c r="C550" s="558"/>
      <c r="D550" s="556"/>
      <c r="E550" s="557"/>
      <c r="F550" s="548"/>
      <c r="H550" s="548"/>
    </row>
    <row r="551" spans="1:8">
      <c r="A551" s="577"/>
      <c r="B551" s="511"/>
      <c r="C551" s="558"/>
      <c r="D551" s="556"/>
      <c r="E551" s="557"/>
      <c r="F551" s="548"/>
      <c r="H551" s="548"/>
    </row>
    <row r="552" spans="1:8">
      <c r="A552" s="577"/>
      <c r="B552" s="551"/>
      <c r="C552" s="511"/>
      <c r="D552" s="556"/>
      <c r="E552" s="557"/>
      <c r="F552" s="548"/>
      <c r="H552" s="548"/>
    </row>
    <row r="553" spans="1:8">
      <c r="A553" s="577"/>
      <c r="B553" s="511"/>
      <c r="C553" s="511"/>
      <c r="D553" s="511"/>
      <c r="E553" s="511"/>
      <c r="F553" s="548"/>
      <c r="H553" s="548"/>
    </row>
    <row r="554" spans="1:8">
      <c r="A554" s="577"/>
      <c r="C554" s="511"/>
      <c r="D554" s="554"/>
      <c r="E554" s="511"/>
      <c r="F554" s="548"/>
      <c r="G554" s="719"/>
      <c r="H554" s="717"/>
    </row>
    <row r="555" spans="1:8">
      <c r="A555" s="577"/>
      <c r="D555" s="511"/>
      <c r="E555" s="511"/>
      <c r="F555" s="511"/>
      <c r="G555" s="511"/>
      <c r="H555" s="548"/>
    </row>
    <row r="556" spans="1:8">
      <c r="A556" s="577"/>
      <c r="H556" s="544"/>
    </row>
    <row r="557" spans="1:8">
      <c r="A557" s="577"/>
      <c r="H557" s="544"/>
    </row>
    <row r="558" spans="1:8">
      <c r="A558" s="554"/>
    </row>
    <row r="559" spans="1:8">
      <c r="A559" s="577"/>
      <c r="H559" s="544"/>
    </row>
    <row r="560" spans="1:8">
      <c r="A560" s="577"/>
      <c r="H560" s="544"/>
    </row>
    <row r="561" spans="1:8">
      <c r="A561" s="554"/>
      <c r="H561" s="544"/>
    </row>
    <row r="562" spans="1:8">
      <c r="A562" s="577"/>
      <c r="H562" s="548"/>
    </row>
    <row r="563" spans="1:8">
      <c r="A563" s="554"/>
      <c r="B563" s="558"/>
      <c r="H563" s="548"/>
    </row>
    <row r="564" spans="1:8">
      <c r="A564" s="577"/>
      <c r="C564" s="558"/>
      <c r="H564" s="511"/>
    </row>
    <row r="565" spans="1:8">
      <c r="A565" s="577"/>
      <c r="C565" s="558"/>
      <c r="D565" s="556"/>
      <c r="E565" s="578"/>
      <c r="F565" s="548"/>
      <c r="H565" s="548"/>
    </row>
    <row r="566" spans="1:8">
      <c r="A566" s="577"/>
      <c r="C566" s="558"/>
      <c r="D566" s="556"/>
      <c r="E566" s="557"/>
      <c r="F566" s="511"/>
      <c r="G566" s="511"/>
      <c r="H566" s="548"/>
    </row>
    <row r="567" spans="1:8">
      <c r="A567" s="554"/>
      <c r="B567" s="558"/>
      <c r="D567" s="556"/>
      <c r="E567" s="557"/>
      <c r="F567" s="511"/>
      <c r="G567" s="511"/>
      <c r="H567" s="548"/>
    </row>
    <row r="568" spans="1:8">
      <c r="A568" s="577"/>
      <c r="B568" s="558"/>
      <c r="C568" s="558"/>
      <c r="D568" s="556"/>
      <c r="E568" s="543"/>
      <c r="F568" s="511"/>
      <c r="G568" s="511"/>
      <c r="H568" s="548"/>
    </row>
    <row r="569" spans="1:8">
      <c r="A569" s="554"/>
      <c r="B569" s="558"/>
      <c r="C569" s="558"/>
      <c r="D569" s="556"/>
      <c r="E569" s="557"/>
      <c r="F569" s="511"/>
      <c r="G569" s="511"/>
      <c r="H569" s="548"/>
    </row>
    <row r="570" spans="1:8">
      <c r="A570" s="577"/>
      <c r="B570" s="558"/>
      <c r="C570" s="558"/>
      <c r="D570" s="556"/>
      <c r="E570" s="557"/>
      <c r="F570" s="511"/>
      <c r="G570" s="511"/>
      <c r="H570" s="548"/>
    </row>
    <row r="571" spans="1:8">
      <c r="A571" s="554"/>
      <c r="B571" s="558"/>
      <c r="C571" s="558"/>
      <c r="D571" s="556"/>
      <c r="E571" s="557"/>
      <c r="F571" s="511"/>
      <c r="G571" s="511"/>
      <c r="H571" s="548"/>
    </row>
    <row r="572" spans="1:8">
      <c r="A572" s="577"/>
      <c r="B572" s="558"/>
      <c r="C572" s="558"/>
      <c r="D572" s="556"/>
      <c r="E572" s="557"/>
      <c r="F572" s="511"/>
      <c r="G572" s="511"/>
      <c r="H572" s="548"/>
    </row>
    <row r="573" spans="1:8">
      <c r="A573" s="554"/>
      <c r="B573" s="558"/>
      <c r="C573" s="558"/>
      <c r="D573" s="556"/>
      <c r="E573" s="557"/>
      <c r="F573" s="511"/>
      <c r="G573" s="511"/>
      <c r="H573" s="548"/>
    </row>
    <row r="574" spans="1:8">
      <c r="A574" s="577"/>
      <c r="B574" s="551"/>
      <c r="C574" s="558"/>
      <c r="D574" s="556"/>
      <c r="E574" s="557"/>
      <c r="F574" s="511"/>
      <c r="G574" s="511"/>
      <c r="H574" s="573"/>
    </row>
    <row r="575" spans="1:8">
      <c r="A575" s="554"/>
      <c r="B575" s="558"/>
      <c r="C575" s="511"/>
      <c r="D575" s="556"/>
      <c r="E575" s="557"/>
      <c r="F575" s="511"/>
      <c r="G575" s="511"/>
      <c r="H575" s="573"/>
    </row>
    <row r="576" spans="1:8">
      <c r="A576" s="554"/>
      <c r="C576" s="558"/>
      <c r="D576" s="554"/>
      <c r="E576" s="557"/>
      <c r="F576" s="511"/>
      <c r="G576" s="511"/>
      <c r="H576" s="573"/>
    </row>
    <row r="577" spans="1:8">
      <c r="A577" s="554"/>
      <c r="D577" s="556"/>
      <c r="E577" s="557"/>
      <c r="F577" s="511"/>
      <c r="G577" s="511"/>
      <c r="H577" s="573"/>
    </row>
    <row r="578" spans="1:8">
      <c r="A578" s="554"/>
    </row>
    <row r="579" spans="1:8">
      <c r="A579" s="577"/>
    </row>
    <row r="580" spans="1:8">
      <c r="A580" s="577"/>
    </row>
    <row r="581" spans="1:8">
      <c r="A581" s="577"/>
    </row>
    <row r="582" spans="1:8">
      <c r="A582" s="554"/>
    </row>
    <row r="583" spans="1:8">
      <c r="A583" s="577"/>
    </row>
    <row r="584" spans="1:8">
      <c r="A584" s="554"/>
    </row>
    <row r="585" spans="1:8">
      <c r="A585" s="577"/>
    </row>
    <row r="586" spans="1:8">
      <c r="A586" s="577"/>
      <c r="B586" s="511"/>
    </row>
    <row r="587" spans="1:8">
      <c r="A587" s="577"/>
      <c r="B587" s="511"/>
      <c r="C587" s="511"/>
      <c r="F587" s="548"/>
      <c r="H587" s="548"/>
    </row>
    <row r="588" spans="1:8">
      <c r="A588" s="554"/>
      <c r="C588" s="511"/>
      <c r="D588" s="556"/>
      <c r="E588" s="543"/>
      <c r="F588" s="548"/>
      <c r="H588" s="548"/>
    </row>
    <row r="589" spans="1:8">
      <c r="A589" s="577"/>
      <c r="D589" s="556"/>
      <c r="E589" s="543"/>
      <c r="F589" s="548"/>
      <c r="H589" s="548"/>
    </row>
    <row r="590" spans="1:8">
      <c r="A590" s="554"/>
      <c r="B590" s="511"/>
      <c r="F590" s="548"/>
      <c r="H590" s="548"/>
    </row>
    <row r="591" spans="1:8">
      <c r="A591" s="577"/>
      <c r="C591" s="511"/>
      <c r="F591" s="548"/>
      <c r="H591" s="548"/>
    </row>
    <row r="592" spans="1:8">
      <c r="A592" s="577"/>
      <c r="D592" s="556"/>
      <c r="E592" s="557"/>
      <c r="F592" s="548"/>
      <c r="G592" s="548"/>
    </row>
    <row r="593" spans="1:1">
      <c r="A593" s="577"/>
    </row>
    <row r="594" spans="1:1">
      <c r="A594" s="554"/>
    </row>
    <row r="595" spans="1:1">
      <c r="A595" s="577"/>
    </row>
    <row r="596" spans="1:1">
      <c r="A596" s="554"/>
    </row>
    <row r="597" spans="1:1">
      <c r="A597" s="577"/>
    </row>
    <row r="598" spans="1:1">
      <c r="A598" s="577"/>
    </row>
    <row r="599" spans="1:1">
      <c r="A599" s="577"/>
    </row>
    <row r="600" spans="1:1">
      <c r="A600" s="554"/>
    </row>
    <row r="601" spans="1:1">
      <c r="A601" s="577"/>
    </row>
    <row r="602" spans="1:1">
      <c r="A602" s="554"/>
    </row>
    <row r="603" spans="1:1">
      <c r="A603" s="577"/>
    </row>
    <row r="604" spans="1:1">
      <c r="A604" s="577"/>
    </row>
    <row r="605" spans="1:1">
      <c r="A605" s="554"/>
    </row>
    <row r="606" spans="1:1">
      <c r="A606" s="577"/>
    </row>
    <row r="607" spans="1:1">
      <c r="A607" s="511"/>
    </row>
    <row r="608" spans="1:1">
      <c r="A608" s="511"/>
    </row>
    <row r="609" spans="1:8">
      <c r="A609" s="554"/>
    </row>
    <row r="610" spans="1:8">
      <c r="A610" s="554"/>
    </row>
    <row r="611" spans="1:8">
      <c r="A611" s="554"/>
    </row>
    <row r="612" spans="1:8">
      <c r="A612" s="554"/>
    </row>
    <row r="613" spans="1:8">
      <c r="A613" s="577"/>
    </row>
    <row r="614" spans="1:8">
      <c r="A614" s="554"/>
    </row>
    <row r="615" spans="1:8">
      <c r="A615" s="577"/>
      <c r="C615" s="558"/>
    </row>
    <row r="616" spans="1:8">
      <c r="A616" s="554"/>
      <c r="B616" s="558"/>
      <c r="D616" s="556"/>
      <c r="E616" s="557"/>
      <c r="F616" s="548"/>
      <c r="H616" s="548"/>
    </row>
    <row r="617" spans="1:8">
      <c r="A617" s="577"/>
      <c r="B617" s="558"/>
      <c r="C617" s="558"/>
      <c r="D617" s="556"/>
      <c r="E617" s="543"/>
    </row>
    <row r="618" spans="1:8">
      <c r="A618" s="554"/>
      <c r="B618" s="558"/>
      <c r="C618" s="558"/>
      <c r="D618" s="556"/>
      <c r="E618" s="557"/>
      <c r="F618" s="548"/>
      <c r="H618" s="548"/>
    </row>
    <row r="619" spans="1:8">
      <c r="A619" s="577"/>
      <c r="B619" s="558"/>
      <c r="C619" s="558"/>
      <c r="D619" s="556"/>
      <c r="E619" s="557"/>
      <c r="F619" s="548"/>
      <c r="H619" s="548"/>
    </row>
    <row r="620" spans="1:8">
      <c r="A620" s="554"/>
      <c r="B620" s="558"/>
      <c r="C620" s="558"/>
      <c r="D620" s="556"/>
      <c r="E620" s="557"/>
      <c r="F620" s="548"/>
      <c r="H620" s="548"/>
    </row>
    <row r="621" spans="1:8">
      <c r="A621" s="577"/>
      <c r="B621" s="579"/>
      <c r="C621" s="558"/>
      <c r="D621" s="556"/>
      <c r="E621" s="557"/>
      <c r="F621" s="548"/>
      <c r="H621" s="548"/>
    </row>
    <row r="622" spans="1:8">
      <c r="A622" s="554"/>
      <c r="B622" s="575"/>
      <c r="C622" s="558"/>
      <c r="D622" s="556"/>
      <c r="E622" s="557"/>
      <c r="F622" s="548"/>
      <c r="H622" s="548"/>
    </row>
    <row r="623" spans="1:8">
      <c r="A623" s="577"/>
      <c r="B623" s="568"/>
      <c r="C623" s="558"/>
      <c r="D623" s="556"/>
      <c r="E623" s="580"/>
      <c r="G623" s="573"/>
      <c r="H623" s="573"/>
    </row>
    <row r="624" spans="1:8">
      <c r="A624" s="554"/>
      <c r="B624" s="511"/>
      <c r="C624" s="569"/>
      <c r="D624" s="556"/>
      <c r="E624" s="580"/>
      <c r="F624" s="581"/>
      <c r="G624" s="544"/>
      <c r="H624" s="544"/>
    </row>
    <row r="625" spans="1:8">
      <c r="A625" s="577"/>
      <c r="B625" s="511"/>
      <c r="C625" s="511"/>
      <c r="D625" s="572"/>
      <c r="E625" s="573"/>
      <c r="F625" s="574"/>
      <c r="G625" s="576"/>
      <c r="H625" s="544"/>
    </row>
    <row r="626" spans="1:8">
      <c r="A626" s="511"/>
      <c r="B626" s="541"/>
      <c r="C626" s="511"/>
      <c r="D626" s="554"/>
      <c r="E626" s="511"/>
      <c r="F626" s="511"/>
      <c r="G626" s="511"/>
      <c r="H626" s="511"/>
    </row>
    <row r="627" spans="1:8">
      <c r="A627" s="511"/>
      <c r="B627" s="575"/>
      <c r="D627" s="554"/>
      <c r="E627" s="511"/>
      <c r="F627" s="511"/>
      <c r="G627" s="511"/>
      <c r="H627" s="511"/>
    </row>
    <row r="628" spans="1:8">
      <c r="A628" s="554"/>
      <c r="B628" s="558"/>
      <c r="C628" s="558"/>
      <c r="E628" s="544"/>
      <c r="F628" s="544"/>
      <c r="G628" s="544"/>
      <c r="H628" s="544"/>
    </row>
    <row r="629" spans="1:8">
      <c r="A629" s="577"/>
      <c r="B629" s="511"/>
      <c r="C629" s="558"/>
      <c r="D629" s="556"/>
      <c r="E629" s="578"/>
      <c r="F629" s="548"/>
      <c r="H629" s="548"/>
    </row>
    <row r="630" spans="1:8">
      <c r="A630" s="554"/>
      <c r="B630" s="558"/>
      <c r="C630" s="511"/>
      <c r="D630" s="556"/>
      <c r="E630" s="578"/>
      <c r="F630" s="548"/>
      <c r="H630" s="548"/>
    </row>
    <row r="631" spans="1:8">
      <c r="A631" s="577"/>
      <c r="B631" s="558"/>
      <c r="C631" s="558"/>
      <c r="D631" s="554"/>
      <c r="E631" s="554"/>
      <c r="F631" s="511"/>
      <c r="H631" s="548"/>
    </row>
    <row r="632" spans="1:8">
      <c r="A632" s="554"/>
      <c r="C632" s="558"/>
      <c r="D632" s="556"/>
      <c r="E632" s="578"/>
      <c r="F632" s="548"/>
      <c r="H632" s="548"/>
    </row>
    <row r="633" spans="1:8">
      <c r="A633" s="577"/>
      <c r="C633" s="558"/>
      <c r="D633" s="556"/>
      <c r="E633" s="578"/>
      <c r="F633" s="548"/>
      <c r="H633" s="548"/>
    </row>
    <row r="634" spans="1:8">
      <c r="A634" s="554"/>
      <c r="B634" s="558"/>
      <c r="D634" s="556"/>
      <c r="E634" s="557"/>
      <c r="F634" s="548"/>
      <c r="H634" s="548"/>
    </row>
    <row r="635" spans="1:8">
      <c r="A635" s="577"/>
      <c r="B635" s="558"/>
      <c r="C635" s="558"/>
      <c r="D635" s="556"/>
      <c r="E635" s="543"/>
    </row>
    <row r="636" spans="1:8">
      <c r="A636" s="554"/>
      <c r="B636" s="558"/>
      <c r="C636" s="558"/>
      <c r="D636" s="556"/>
      <c r="E636" s="557"/>
      <c r="F636" s="548"/>
      <c r="H636" s="548"/>
    </row>
    <row r="637" spans="1:8">
      <c r="A637" s="577"/>
      <c r="B637" s="558"/>
      <c r="C637" s="558"/>
      <c r="D637" s="556"/>
      <c r="E637" s="557"/>
      <c r="F637" s="548"/>
      <c r="H637" s="548"/>
    </row>
    <row r="638" spans="1:8">
      <c r="A638" s="554"/>
      <c r="B638" s="558"/>
      <c r="C638" s="558"/>
      <c r="D638" s="556"/>
      <c r="E638" s="557"/>
      <c r="F638" s="548"/>
      <c r="H638" s="548"/>
    </row>
    <row r="639" spans="1:8">
      <c r="A639" s="577"/>
      <c r="B639" s="579"/>
      <c r="C639" s="558"/>
      <c r="D639" s="556"/>
      <c r="E639" s="557"/>
      <c r="F639" s="548"/>
      <c r="H639" s="548"/>
    </row>
    <row r="640" spans="1:8">
      <c r="A640" s="554"/>
      <c r="B640" s="575"/>
      <c r="C640" s="558"/>
      <c r="D640" s="556"/>
      <c r="E640" s="557"/>
      <c r="F640" s="548"/>
      <c r="H640" s="548"/>
    </row>
    <row r="641" spans="1:8">
      <c r="A641" s="577"/>
      <c r="B641" s="568"/>
      <c r="C641" s="558"/>
      <c r="D641" s="556"/>
      <c r="E641" s="580"/>
      <c r="G641" s="573"/>
      <c r="H641" s="573"/>
    </row>
    <row r="642" spans="1:8">
      <c r="A642" s="554"/>
      <c r="C642" s="569"/>
      <c r="D642" s="556"/>
      <c r="E642" s="580"/>
      <c r="F642" s="581"/>
      <c r="G642" s="544"/>
      <c r="H642" s="544"/>
    </row>
    <row r="643" spans="1:8">
      <c r="A643" s="577"/>
      <c r="B643" s="541"/>
      <c r="D643" s="572"/>
      <c r="E643" s="573"/>
      <c r="F643" s="574"/>
      <c r="G643" s="576"/>
      <c r="H643" s="544"/>
    </row>
    <row r="644" spans="1:8">
      <c r="A644" s="554"/>
      <c r="B644" s="575"/>
    </row>
    <row r="645" spans="1:8">
      <c r="A645" s="554"/>
      <c r="B645" s="558"/>
      <c r="C645" s="558"/>
      <c r="E645" s="544"/>
      <c r="F645" s="544"/>
      <c r="G645" s="544"/>
      <c r="H645" s="544"/>
    </row>
    <row r="646" spans="1:8">
      <c r="A646" s="577"/>
      <c r="B646" s="558"/>
      <c r="C646" s="558"/>
      <c r="D646" s="556"/>
      <c r="E646" s="578"/>
      <c r="F646" s="548"/>
      <c r="H646" s="548"/>
    </row>
    <row r="647" spans="1:8">
      <c r="A647" s="554"/>
      <c r="B647" s="558"/>
      <c r="C647" s="558"/>
      <c r="D647" s="556"/>
      <c r="E647" s="578"/>
      <c r="F647" s="548"/>
      <c r="H647" s="548"/>
    </row>
    <row r="648" spans="1:8">
      <c r="A648" s="577"/>
      <c r="B648" s="558"/>
      <c r="C648" s="558"/>
      <c r="D648" s="556"/>
      <c r="E648" s="578"/>
      <c r="F648" s="548"/>
      <c r="H648" s="548"/>
    </row>
    <row r="649" spans="1:8">
      <c r="A649" s="554"/>
      <c r="B649" s="558"/>
      <c r="C649" s="558"/>
      <c r="D649" s="556"/>
      <c r="E649" s="578"/>
      <c r="F649" s="548"/>
      <c r="H649" s="548"/>
    </row>
    <row r="650" spans="1:8">
      <c r="A650" s="577"/>
      <c r="B650" s="558"/>
      <c r="C650" s="558"/>
      <c r="D650" s="556"/>
      <c r="E650" s="557"/>
      <c r="F650" s="548"/>
      <c r="H650" s="548"/>
    </row>
    <row r="651" spans="1:8">
      <c r="A651" s="554"/>
      <c r="C651" s="558"/>
      <c r="D651" s="556"/>
      <c r="E651" s="578"/>
      <c r="F651" s="548"/>
      <c r="H651" s="548"/>
    </row>
    <row r="652" spans="1:8">
      <c r="A652" s="577"/>
      <c r="C652" s="558"/>
      <c r="D652" s="556"/>
      <c r="E652" s="578"/>
      <c r="F652" s="548"/>
      <c r="H652" s="548"/>
    </row>
    <row r="653" spans="1:8">
      <c r="A653" s="554"/>
      <c r="C653" s="558"/>
      <c r="D653" s="556"/>
      <c r="E653" s="557"/>
      <c r="F653" s="548"/>
      <c r="H653" s="548"/>
    </row>
    <row r="654" spans="1:8">
      <c r="A654" s="577"/>
      <c r="D654" s="556"/>
      <c r="E654" s="557"/>
      <c r="F654" s="548"/>
      <c r="H654" s="548"/>
    </row>
    <row r="655" spans="1:8">
      <c r="A655" s="554"/>
      <c r="B655" s="558"/>
      <c r="D655" s="556"/>
      <c r="E655" s="557"/>
    </row>
    <row r="656" spans="1:8">
      <c r="A656" s="577"/>
      <c r="B656" s="558"/>
      <c r="C656" s="558"/>
      <c r="D656" s="556"/>
      <c r="E656" s="543"/>
    </row>
    <row r="657" spans="1:8">
      <c r="A657" s="554"/>
      <c r="B657" s="558"/>
      <c r="C657" s="558"/>
      <c r="D657" s="556"/>
      <c r="E657" s="557"/>
      <c r="F657" s="548"/>
      <c r="H657" s="548"/>
    </row>
    <row r="658" spans="1:8">
      <c r="A658" s="577"/>
      <c r="B658" s="558"/>
      <c r="C658" s="558"/>
      <c r="D658" s="556"/>
      <c r="E658" s="557"/>
      <c r="F658" s="548"/>
      <c r="H658" s="548"/>
    </row>
    <row r="659" spans="1:8">
      <c r="A659" s="554"/>
      <c r="B659" s="558"/>
      <c r="C659" s="558"/>
      <c r="D659" s="556"/>
      <c r="E659" s="557"/>
      <c r="F659" s="548"/>
      <c r="H659" s="548"/>
    </row>
    <row r="660" spans="1:8">
      <c r="A660" s="577"/>
      <c r="B660" s="579"/>
      <c r="C660" s="558"/>
      <c r="D660" s="556"/>
      <c r="E660" s="557"/>
      <c r="F660" s="548"/>
      <c r="H660" s="548"/>
    </row>
    <row r="661" spans="1:8">
      <c r="A661" s="554"/>
      <c r="B661" s="575"/>
      <c r="C661" s="558"/>
      <c r="D661" s="556"/>
      <c r="E661" s="557"/>
      <c r="F661" s="548"/>
      <c r="H661" s="548"/>
    </row>
    <row r="662" spans="1:8">
      <c r="A662" s="554"/>
      <c r="B662" s="568"/>
      <c r="C662" s="558"/>
      <c r="D662" s="556"/>
      <c r="E662" s="580"/>
      <c r="G662" s="573"/>
      <c r="H662" s="573"/>
    </row>
    <row r="663" spans="1:8">
      <c r="A663" s="554"/>
      <c r="B663" s="568"/>
      <c r="C663" s="569"/>
      <c r="D663" s="556"/>
      <c r="E663" s="580"/>
      <c r="F663" s="581"/>
      <c r="G663" s="544"/>
      <c r="H663" s="544"/>
    </row>
    <row r="664" spans="1:8">
      <c r="A664" s="577"/>
      <c r="B664" s="511"/>
      <c r="C664" s="569"/>
      <c r="D664" s="572"/>
      <c r="E664" s="573"/>
      <c r="F664" s="574"/>
      <c r="G664" s="576"/>
      <c r="H664" s="544"/>
    </row>
    <row r="665" spans="1:8">
      <c r="A665" s="577"/>
      <c r="B665" s="541"/>
      <c r="C665" s="511"/>
      <c r="D665" s="572"/>
      <c r="E665" s="573"/>
      <c r="F665" s="574"/>
      <c r="G665" s="576"/>
      <c r="H665" s="544"/>
    </row>
    <row r="666" spans="1:8">
      <c r="A666" s="554"/>
      <c r="B666" s="575"/>
      <c r="D666" s="511"/>
      <c r="E666" s="511"/>
      <c r="F666" s="511"/>
      <c r="G666" s="511"/>
      <c r="H666" s="511"/>
    </row>
    <row r="667" spans="1:8">
      <c r="A667" s="554"/>
      <c r="B667" s="558"/>
      <c r="C667" s="558"/>
      <c r="E667" s="544"/>
      <c r="F667" s="544"/>
      <c r="G667" s="544"/>
      <c r="H667" s="544"/>
    </row>
    <row r="668" spans="1:8">
      <c r="A668" s="577"/>
      <c r="B668" s="558"/>
      <c r="C668" s="558"/>
      <c r="D668" s="556"/>
      <c r="E668" s="578"/>
      <c r="F668" s="548"/>
      <c r="H668" s="548"/>
    </row>
    <row r="669" spans="1:8">
      <c r="A669" s="554"/>
      <c r="B669" s="558"/>
      <c r="C669" s="558"/>
      <c r="D669" s="556"/>
      <c r="E669" s="578"/>
      <c r="F669" s="548"/>
      <c r="H669" s="548"/>
    </row>
    <row r="670" spans="1:8">
      <c r="A670" s="577"/>
      <c r="B670" s="511"/>
      <c r="C670" s="558"/>
      <c r="D670" s="556"/>
      <c r="E670" s="578"/>
      <c r="F670" s="548"/>
      <c r="H670" s="548"/>
    </row>
    <row r="671" spans="1:8">
      <c r="A671" s="554"/>
      <c r="B671" s="558"/>
      <c r="C671" s="511"/>
      <c r="D671" s="556"/>
      <c r="E671" s="578"/>
      <c r="F671" s="548"/>
      <c r="H671" s="548"/>
    </row>
    <row r="672" spans="1:8">
      <c r="A672" s="577"/>
      <c r="B672" s="558"/>
      <c r="C672" s="558"/>
      <c r="D672" s="556"/>
      <c r="E672" s="554"/>
      <c r="F672" s="511"/>
      <c r="H672" s="548"/>
    </row>
    <row r="673" spans="1:8">
      <c r="A673" s="554"/>
      <c r="C673" s="558"/>
      <c r="D673" s="556"/>
      <c r="E673" s="578"/>
      <c r="F673" s="548"/>
      <c r="H673" s="548"/>
    </row>
    <row r="674" spans="1:8">
      <c r="A674" s="577"/>
      <c r="C674" s="558"/>
      <c r="D674" s="556"/>
      <c r="E674" s="578"/>
      <c r="F674" s="548"/>
      <c r="H674" s="548"/>
    </row>
    <row r="675" spans="1:8">
      <c r="A675" s="554"/>
      <c r="C675" s="558"/>
      <c r="D675" s="556"/>
      <c r="E675" s="557"/>
      <c r="F675" s="548"/>
      <c r="H675" s="548"/>
    </row>
    <row r="676" spans="1:8">
      <c r="A676" s="577"/>
      <c r="D676" s="556"/>
      <c r="E676" s="557"/>
      <c r="F676" s="548"/>
      <c r="H676" s="548"/>
    </row>
    <row r="677" spans="1:8">
      <c r="A677" s="554"/>
      <c r="B677" s="558"/>
      <c r="D677" s="556"/>
      <c r="E677" s="557"/>
    </row>
    <row r="678" spans="1:8">
      <c r="A678" s="577"/>
      <c r="B678" s="558"/>
      <c r="C678" s="558"/>
      <c r="D678" s="556"/>
      <c r="E678" s="543"/>
    </row>
    <row r="679" spans="1:8">
      <c r="A679" s="554"/>
      <c r="B679" s="558"/>
      <c r="C679" s="558"/>
      <c r="D679" s="556"/>
      <c r="E679" s="557"/>
      <c r="F679" s="548"/>
      <c r="H679" s="548"/>
    </row>
    <row r="680" spans="1:8">
      <c r="A680" s="577"/>
      <c r="B680" s="558"/>
      <c r="C680" s="558"/>
      <c r="D680" s="556"/>
      <c r="E680" s="557"/>
      <c r="F680" s="548"/>
      <c r="H680" s="548"/>
    </row>
    <row r="681" spans="1:8">
      <c r="A681" s="554"/>
      <c r="B681" s="558"/>
      <c r="C681" s="558"/>
      <c r="D681" s="556"/>
      <c r="E681" s="557"/>
      <c r="F681" s="548"/>
      <c r="H681" s="548"/>
    </row>
    <row r="682" spans="1:8">
      <c r="A682" s="577"/>
      <c r="B682" s="579"/>
      <c r="C682" s="558"/>
      <c r="D682" s="556"/>
      <c r="E682" s="557"/>
      <c r="F682" s="548"/>
      <c r="H682" s="548"/>
    </row>
    <row r="683" spans="1:8">
      <c r="A683" s="554"/>
      <c r="B683" s="575"/>
      <c r="C683" s="558"/>
      <c r="D683" s="556"/>
      <c r="E683" s="557"/>
      <c r="F683" s="548"/>
      <c r="H683" s="548"/>
    </row>
    <row r="684" spans="1:8">
      <c r="A684" s="554"/>
      <c r="B684" s="568"/>
      <c r="C684" s="558"/>
      <c r="D684" s="556"/>
      <c r="E684" s="580"/>
      <c r="G684" s="573"/>
      <c r="H684" s="573"/>
    </row>
    <row r="685" spans="1:8">
      <c r="A685" s="554"/>
      <c r="C685" s="569"/>
      <c r="D685" s="556"/>
      <c r="E685" s="580"/>
      <c r="F685" s="581"/>
      <c r="G685" s="544"/>
      <c r="H685" s="544"/>
    </row>
    <row r="686" spans="1:8">
      <c r="A686" s="577"/>
      <c r="C686" s="558"/>
      <c r="D686" s="572"/>
      <c r="E686" s="573"/>
      <c r="F686" s="574"/>
      <c r="G686" s="576"/>
      <c r="H686" s="544"/>
    </row>
    <row r="687" spans="1:8">
      <c r="A687" s="577"/>
      <c r="B687" s="541"/>
      <c r="C687" s="558"/>
      <c r="D687" s="556"/>
      <c r="E687" s="557"/>
      <c r="F687" s="548"/>
      <c r="H687" s="548"/>
    </row>
    <row r="688" spans="1:8">
      <c r="A688" s="554"/>
      <c r="B688" s="575"/>
      <c r="D688" s="556"/>
      <c r="E688" s="557"/>
      <c r="F688" s="548"/>
      <c r="H688" s="548"/>
    </row>
    <row r="689" spans="1:8">
      <c r="A689" s="554"/>
      <c r="B689" s="558"/>
      <c r="C689" s="558"/>
      <c r="E689" s="544"/>
      <c r="F689" s="544"/>
      <c r="G689" s="544"/>
      <c r="H689" s="544"/>
    </row>
    <row r="690" spans="1:8">
      <c r="A690" s="577"/>
      <c r="B690" s="511"/>
      <c r="C690" s="558"/>
      <c r="D690" s="556"/>
      <c r="E690" s="578"/>
      <c r="F690" s="548"/>
      <c r="H690" s="548"/>
    </row>
    <row r="691" spans="1:8">
      <c r="A691" s="554"/>
      <c r="B691" s="558"/>
      <c r="C691" s="511"/>
      <c r="D691" s="556"/>
      <c r="E691" s="578"/>
      <c r="F691" s="548"/>
      <c r="H691" s="548"/>
    </row>
    <row r="692" spans="1:8">
      <c r="A692" s="577"/>
      <c r="B692" s="558"/>
      <c r="C692" s="558"/>
      <c r="D692" s="554"/>
      <c r="E692" s="554"/>
      <c r="F692" s="511"/>
      <c r="H692" s="548"/>
    </row>
    <row r="693" spans="1:8">
      <c r="A693" s="554"/>
      <c r="C693" s="558"/>
      <c r="D693" s="556"/>
      <c r="E693" s="578"/>
      <c r="F693" s="548"/>
      <c r="H693" s="548"/>
    </row>
    <row r="694" spans="1:8">
      <c r="A694" s="577"/>
      <c r="C694" s="558"/>
      <c r="D694" s="556"/>
      <c r="E694" s="578"/>
      <c r="F694" s="548"/>
      <c r="H694" s="548"/>
    </row>
    <row r="695" spans="1:8">
      <c r="A695" s="554"/>
      <c r="B695" s="558"/>
      <c r="D695" s="556"/>
      <c r="E695" s="557"/>
      <c r="F695" s="548"/>
      <c r="H695" s="548"/>
    </row>
    <row r="696" spans="1:8">
      <c r="A696" s="577"/>
      <c r="B696" s="558"/>
      <c r="C696" s="558"/>
      <c r="D696" s="556"/>
      <c r="E696" s="543"/>
    </row>
    <row r="697" spans="1:8">
      <c r="A697" s="554"/>
      <c r="B697" s="558"/>
      <c r="C697" s="558"/>
      <c r="D697" s="556"/>
      <c r="E697" s="557"/>
      <c r="F697" s="548"/>
      <c r="H697" s="548"/>
    </row>
    <row r="698" spans="1:8">
      <c r="A698" s="577"/>
      <c r="B698" s="558"/>
      <c r="C698" s="558"/>
      <c r="D698" s="556"/>
      <c r="E698" s="557"/>
      <c r="F698" s="548"/>
      <c r="H698" s="548"/>
    </row>
    <row r="699" spans="1:8">
      <c r="A699" s="554"/>
      <c r="B699" s="558"/>
      <c r="C699" s="558"/>
      <c r="D699" s="556"/>
      <c r="E699" s="557"/>
      <c r="F699" s="548"/>
      <c r="H699" s="548"/>
    </row>
    <row r="700" spans="1:8">
      <c r="A700" s="577"/>
      <c r="B700" s="579"/>
      <c r="C700" s="558"/>
      <c r="D700" s="556"/>
      <c r="E700" s="557"/>
      <c r="F700" s="548"/>
      <c r="H700" s="548"/>
    </row>
    <row r="701" spans="1:8">
      <c r="A701" s="554"/>
      <c r="B701" s="575"/>
      <c r="C701" s="558"/>
      <c r="D701" s="556"/>
      <c r="E701" s="557"/>
      <c r="F701" s="548"/>
      <c r="H701" s="548"/>
    </row>
    <row r="702" spans="1:8">
      <c r="A702" s="577"/>
      <c r="B702" s="568"/>
      <c r="C702" s="558"/>
      <c r="D702" s="556"/>
      <c r="E702" s="580"/>
      <c r="G702" s="573"/>
      <c r="H702" s="573"/>
    </row>
    <row r="703" spans="1:8">
      <c r="A703" s="554"/>
      <c r="B703" s="558"/>
      <c r="C703" s="569"/>
      <c r="D703" s="556"/>
      <c r="E703" s="580"/>
      <c r="F703" s="581"/>
      <c r="G703" s="544"/>
      <c r="H703" s="544"/>
    </row>
    <row r="704" spans="1:8">
      <c r="A704" s="577"/>
      <c r="B704" s="558"/>
      <c r="C704" s="558"/>
      <c r="D704" s="572"/>
      <c r="E704" s="573"/>
      <c r="F704" s="574"/>
      <c r="G704" s="576"/>
      <c r="H704" s="544"/>
    </row>
    <row r="705" spans="1:8">
      <c r="A705" s="577"/>
      <c r="B705" s="541"/>
      <c r="C705" s="558"/>
      <c r="D705" s="556"/>
      <c r="E705" s="557"/>
      <c r="F705" s="580"/>
      <c r="H705" s="548"/>
    </row>
    <row r="706" spans="1:8">
      <c r="A706" s="554"/>
      <c r="B706" s="575"/>
      <c r="D706" s="556"/>
      <c r="E706" s="557"/>
      <c r="F706" s="580"/>
      <c r="H706" s="548"/>
    </row>
    <row r="707" spans="1:8">
      <c r="A707" s="554"/>
      <c r="B707" s="558"/>
      <c r="C707" s="558"/>
      <c r="E707" s="544"/>
      <c r="F707" s="544"/>
      <c r="G707" s="544"/>
      <c r="H707" s="544"/>
    </row>
    <row r="708" spans="1:8">
      <c r="A708" s="577"/>
      <c r="B708" s="511"/>
      <c r="C708" s="558"/>
      <c r="D708" s="556"/>
      <c r="E708" s="578"/>
      <c r="F708" s="548"/>
      <c r="H708" s="548"/>
    </row>
    <row r="709" spans="1:8">
      <c r="A709" s="554"/>
      <c r="B709" s="558"/>
      <c r="C709" s="511"/>
      <c r="D709" s="556"/>
      <c r="E709" s="578"/>
      <c r="F709" s="548"/>
      <c r="H709" s="548"/>
    </row>
    <row r="710" spans="1:8">
      <c r="A710" s="577"/>
      <c r="B710" s="558"/>
      <c r="C710" s="558"/>
      <c r="D710" s="554"/>
      <c r="E710" s="554"/>
      <c r="F710" s="511"/>
      <c r="H710" s="548"/>
    </row>
    <row r="711" spans="1:8">
      <c r="A711" s="554"/>
      <c r="C711" s="558"/>
      <c r="D711" s="556"/>
      <c r="E711" s="578"/>
      <c r="F711" s="548"/>
      <c r="H711" s="548"/>
    </row>
    <row r="712" spans="1:8">
      <c r="A712" s="577"/>
      <c r="C712" s="558"/>
      <c r="D712" s="556"/>
      <c r="E712" s="578"/>
      <c r="F712" s="548"/>
      <c r="H712" s="548"/>
    </row>
    <row r="713" spans="1:8">
      <c r="A713" s="554"/>
      <c r="B713" s="558"/>
      <c r="D713" s="556"/>
      <c r="E713" s="557"/>
      <c r="F713" s="548"/>
      <c r="H713" s="548"/>
    </row>
    <row r="714" spans="1:8">
      <c r="A714" s="577"/>
      <c r="B714" s="558"/>
      <c r="C714" s="558"/>
      <c r="D714" s="556"/>
      <c r="E714" s="543"/>
    </row>
    <row r="715" spans="1:8">
      <c r="A715" s="554"/>
      <c r="B715" s="558"/>
      <c r="C715" s="558"/>
      <c r="D715" s="556"/>
      <c r="E715" s="557"/>
      <c r="F715" s="548"/>
      <c r="H715" s="548"/>
    </row>
    <row r="716" spans="1:8">
      <c r="A716" s="577"/>
      <c r="B716" s="558"/>
      <c r="C716" s="558"/>
      <c r="D716" s="556"/>
      <c r="E716" s="557"/>
      <c r="F716" s="548"/>
      <c r="H716" s="548"/>
    </row>
    <row r="717" spans="1:8">
      <c r="A717" s="554"/>
      <c r="B717" s="558"/>
      <c r="C717" s="558"/>
      <c r="D717" s="556"/>
      <c r="E717" s="557"/>
      <c r="F717" s="548"/>
      <c r="H717" s="548"/>
    </row>
    <row r="718" spans="1:8">
      <c r="A718" s="577"/>
      <c r="B718" s="579"/>
      <c r="C718" s="558"/>
      <c r="D718" s="556"/>
      <c r="E718" s="557"/>
      <c r="F718" s="548"/>
      <c r="H718" s="548"/>
    </row>
    <row r="719" spans="1:8">
      <c r="A719" s="554"/>
      <c r="B719" s="575"/>
      <c r="C719" s="558"/>
      <c r="D719" s="556"/>
      <c r="E719" s="557"/>
      <c r="F719" s="548"/>
      <c r="H719" s="548"/>
    </row>
    <row r="720" spans="1:8">
      <c r="A720" s="577"/>
      <c r="B720" s="568"/>
      <c r="C720" s="558"/>
      <c r="D720" s="556"/>
      <c r="E720" s="580"/>
      <c r="G720" s="573"/>
      <c r="H720" s="573"/>
    </row>
    <row r="721" spans="1:8">
      <c r="A721" s="554"/>
      <c r="C721" s="569"/>
      <c r="D721" s="556"/>
      <c r="E721" s="580"/>
      <c r="F721" s="581"/>
      <c r="G721" s="544"/>
      <c r="H721" s="544"/>
    </row>
    <row r="722" spans="1:8">
      <c r="A722" s="577"/>
      <c r="D722" s="572"/>
      <c r="E722" s="573"/>
      <c r="F722" s="574"/>
      <c r="G722" s="576"/>
      <c r="H722" s="544"/>
    </row>
    <row r="723" spans="1:8">
      <c r="A723" s="577"/>
      <c r="B723" s="541"/>
      <c r="D723" s="556"/>
      <c r="E723" s="557"/>
    </row>
    <row r="724" spans="1:8">
      <c r="A724" s="554"/>
      <c r="B724" s="575"/>
      <c r="D724" s="556"/>
      <c r="E724" s="543"/>
    </row>
    <row r="725" spans="1:8">
      <c r="A725" s="554"/>
      <c r="B725" s="558"/>
      <c r="C725" s="558"/>
      <c r="E725" s="544"/>
      <c r="F725" s="544"/>
      <c r="G725" s="544"/>
      <c r="H725" s="544"/>
    </row>
    <row r="726" spans="1:8">
      <c r="A726" s="577"/>
      <c r="B726" s="511"/>
      <c r="C726" s="558"/>
      <c r="D726" s="556"/>
      <c r="E726" s="578"/>
      <c r="F726" s="548"/>
      <c r="H726" s="548"/>
    </row>
    <row r="727" spans="1:8">
      <c r="A727" s="554"/>
      <c r="B727" s="558"/>
      <c r="C727" s="511"/>
      <c r="D727" s="556"/>
      <c r="E727" s="578"/>
      <c r="F727" s="548"/>
      <c r="H727" s="548"/>
    </row>
    <row r="728" spans="1:8">
      <c r="A728" s="577"/>
      <c r="B728" s="558"/>
      <c r="C728" s="558"/>
      <c r="D728" s="554"/>
      <c r="E728" s="554"/>
      <c r="F728" s="511"/>
      <c r="H728" s="548"/>
    </row>
    <row r="729" spans="1:8">
      <c r="A729" s="554"/>
      <c r="C729" s="558"/>
      <c r="D729" s="556"/>
      <c r="E729" s="578"/>
      <c r="F729" s="548"/>
      <c r="H729" s="548"/>
    </row>
    <row r="730" spans="1:8">
      <c r="A730" s="577"/>
      <c r="C730" s="558"/>
      <c r="D730" s="556"/>
      <c r="E730" s="578"/>
      <c r="F730" s="548"/>
      <c r="H730" s="548"/>
    </row>
    <row r="731" spans="1:8">
      <c r="A731" s="554"/>
      <c r="B731" s="558"/>
      <c r="D731" s="556"/>
      <c r="E731" s="557"/>
      <c r="F731" s="548"/>
      <c r="H731" s="548"/>
    </row>
    <row r="732" spans="1:8">
      <c r="A732" s="577"/>
      <c r="B732" s="558"/>
      <c r="C732" s="558"/>
      <c r="D732" s="556"/>
      <c r="E732" s="543"/>
    </row>
    <row r="733" spans="1:8">
      <c r="A733" s="554"/>
      <c r="B733" s="558"/>
      <c r="C733" s="558"/>
      <c r="D733" s="556"/>
      <c r="E733" s="557"/>
      <c r="F733" s="548"/>
      <c r="H733" s="548"/>
    </row>
    <row r="734" spans="1:8">
      <c r="A734" s="577"/>
      <c r="B734" s="558"/>
      <c r="C734" s="558"/>
      <c r="D734" s="556"/>
      <c r="E734" s="557"/>
      <c r="F734" s="548"/>
      <c r="H734" s="548"/>
    </row>
    <row r="735" spans="1:8" hidden="1">
      <c r="A735" s="554"/>
      <c r="B735" s="558"/>
      <c r="C735" s="558"/>
      <c r="D735" s="556"/>
      <c r="E735" s="557"/>
      <c r="F735" s="548"/>
      <c r="H735" s="548"/>
    </row>
    <row r="736" spans="1:8" hidden="1">
      <c r="A736" s="577"/>
      <c r="B736" s="579"/>
      <c r="C736" s="558"/>
      <c r="D736" s="556"/>
      <c r="E736" s="557"/>
      <c r="F736" s="548"/>
      <c r="H736" s="548"/>
    </row>
    <row r="737" spans="1:8" hidden="1">
      <c r="A737" s="554"/>
      <c r="B737" s="575"/>
      <c r="C737" s="558"/>
      <c r="D737" s="556"/>
      <c r="E737" s="557"/>
      <c r="F737" s="548"/>
      <c r="H737" s="548"/>
    </row>
    <row r="738" spans="1:8">
      <c r="A738" s="577"/>
      <c r="B738" s="568"/>
      <c r="C738" s="558"/>
      <c r="D738" s="556"/>
      <c r="E738" s="580"/>
      <c r="G738" s="573"/>
      <c r="H738" s="573"/>
    </row>
    <row r="739" spans="1:8">
      <c r="A739" s="554"/>
      <c r="B739" s="558"/>
      <c r="C739" s="569"/>
      <c r="D739" s="556"/>
      <c r="E739" s="580"/>
      <c r="F739" s="581"/>
      <c r="G739" s="544"/>
      <c r="H739" s="544"/>
    </row>
    <row r="740" spans="1:8">
      <c r="A740" s="577"/>
      <c r="C740" s="558"/>
      <c r="D740" s="572"/>
      <c r="E740" s="573"/>
      <c r="F740" s="574"/>
      <c r="G740" s="576"/>
      <c r="H740" s="544"/>
    </row>
    <row r="741" spans="1:8">
      <c r="A741" s="554"/>
      <c r="B741" s="541"/>
      <c r="D741" s="556"/>
      <c r="E741" s="557"/>
      <c r="F741" s="580"/>
      <c r="H741" s="548"/>
    </row>
    <row r="742" spans="1:8">
      <c r="B742" s="575"/>
    </row>
    <row r="743" spans="1:8">
      <c r="A743" s="554"/>
      <c r="B743" s="558"/>
      <c r="C743" s="558"/>
      <c r="E743" s="544"/>
      <c r="F743" s="544"/>
      <c r="G743" s="544"/>
      <c r="H743" s="544"/>
    </row>
    <row r="744" spans="1:8">
      <c r="A744" s="577"/>
      <c r="B744" s="511"/>
      <c r="C744" s="558"/>
      <c r="D744" s="556"/>
      <c r="E744" s="578"/>
      <c r="F744" s="548"/>
      <c r="H744" s="548"/>
    </row>
    <row r="745" spans="1:8">
      <c r="A745" s="554"/>
      <c r="B745" s="558"/>
      <c r="C745" s="511"/>
      <c r="D745" s="556"/>
      <c r="E745" s="578"/>
      <c r="F745" s="548"/>
      <c r="H745" s="548"/>
    </row>
    <row r="746" spans="1:8">
      <c r="A746" s="577"/>
      <c r="B746" s="558"/>
      <c r="C746" s="558"/>
      <c r="D746" s="554"/>
      <c r="E746" s="554"/>
      <c r="F746" s="511"/>
      <c r="H746" s="548"/>
    </row>
    <row r="747" spans="1:8">
      <c r="A747" s="554"/>
      <c r="B747" s="558"/>
      <c r="C747" s="558"/>
      <c r="D747" s="556"/>
      <c r="E747" s="578"/>
      <c r="F747" s="548"/>
      <c r="H747" s="548"/>
    </row>
    <row r="748" spans="1:8">
      <c r="A748" s="577"/>
      <c r="C748" s="558"/>
      <c r="D748" s="556"/>
      <c r="E748" s="578"/>
      <c r="F748" s="548"/>
      <c r="H748" s="548"/>
    </row>
    <row r="749" spans="1:8">
      <c r="A749" s="554"/>
      <c r="C749" s="558"/>
      <c r="D749" s="556"/>
      <c r="E749" s="578"/>
      <c r="F749" s="548"/>
      <c r="H749" s="548"/>
    </row>
    <row r="750" spans="1:8">
      <c r="A750" s="577"/>
      <c r="B750" s="558"/>
      <c r="D750" s="556"/>
      <c r="E750" s="557"/>
      <c r="F750" s="548"/>
      <c r="H750" s="548"/>
    </row>
    <row r="751" spans="1:8">
      <c r="A751" s="554"/>
      <c r="B751" s="558"/>
      <c r="C751" s="558"/>
      <c r="D751" s="556"/>
      <c r="E751" s="543"/>
    </row>
    <row r="752" spans="1:8">
      <c r="A752" s="577"/>
      <c r="B752" s="558"/>
      <c r="C752" s="558"/>
      <c r="D752" s="556"/>
      <c r="E752" s="557"/>
      <c r="F752" s="548"/>
      <c r="H752" s="548"/>
    </row>
    <row r="753" spans="1:8">
      <c r="A753" s="554"/>
      <c r="B753" s="558"/>
      <c r="C753" s="558"/>
      <c r="D753" s="556"/>
      <c r="E753" s="557"/>
      <c r="F753" s="548"/>
      <c r="H753" s="548"/>
    </row>
    <row r="754" spans="1:8">
      <c r="A754" s="577"/>
      <c r="B754" s="558"/>
      <c r="C754" s="558"/>
      <c r="D754" s="556"/>
      <c r="E754" s="557"/>
      <c r="F754" s="548"/>
      <c r="H754" s="548"/>
    </row>
    <row r="755" spans="1:8">
      <c r="A755" s="554"/>
      <c r="B755" s="579"/>
      <c r="C755" s="558"/>
      <c r="D755" s="556"/>
      <c r="E755" s="557"/>
      <c r="F755" s="548"/>
      <c r="H755" s="548"/>
    </row>
    <row r="756" spans="1:8">
      <c r="A756" s="577"/>
      <c r="B756" s="575"/>
      <c r="C756" s="558"/>
      <c r="D756" s="556"/>
      <c r="E756" s="557"/>
      <c r="F756" s="548"/>
      <c r="H756" s="548"/>
    </row>
    <row r="757" spans="1:8">
      <c r="A757" s="577"/>
      <c r="B757" s="568"/>
      <c r="C757" s="558"/>
      <c r="D757" s="556"/>
      <c r="E757" s="580"/>
      <c r="G757" s="573"/>
      <c r="H757" s="573"/>
    </row>
    <row r="758" spans="1:8">
      <c r="A758" s="554"/>
      <c r="B758" s="558"/>
      <c r="C758" s="569"/>
      <c r="D758" s="556"/>
      <c r="E758" s="580"/>
      <c r="F758" s="581"/>
      <c r="G758" s="544"/>
      <c r="H758" s="544"/>
    </row>
    <row r="759" spans="1:8">
      <c r="A759" s="577"/>
      <c r="B759" s="558"/>
      <c r="C759" s="558"/>
      <c r="D759" s="572"/>
      <c r="E759" s="573"/>
      <c r="F759" s="574"/>
      <c r="G759" s="576"/>
      <c r="H759" s="544"/>
    </row>
    <row r="760" spans="1:8">
      <c r="A760" s="554"/>
      <c r="B760" s="541"/>
      <c r="C760" s="558"/>
      <c r="D760" s="556"/>
      <c r="E760" s="557"/>
      <c r="F760" s="548"/>
      <c r="H760" s="548"/>
    </row>
    <row r="761" spans="1:8">
      <c r="A761" s="554"/>
      <c r="B761" s="575"/>
      <c r="D761" s="556"/>
      <c r="E761" s="557"/>
      <c r="F761" s="548"/>
      <c r="H761" s="548"/>
    </row>
    <row r="762" spans="1:8">
      <c r="A762" s="554"/>
      <c r="B762" s="558"/>
      <c r="C762" s="558"/>
      <c r="E762" s="544"/>
      <c r="F762" s="544"/>
      <c r="G762" s="544"/>
      <c r="H762" s="544"/>
    </row>
    <row r="763" spans="1:8">
      <c r="A763" s="577"/>
      <c r="B763" s="511"/>
      <c r="C763" s="558"/>
      <c r="D763" s="556"/>
      <c r="E763" s="578"/>
      <c r="F763" s="548"/>
      <c r="H763" s="548"/>
    </row>
    <row r="764" spans="1:8">
      <c r="A764" s="554"/>
      <c r="B764" s="558"/>
      <c r="C764" s="511"/>
      <c r="D764" s="556"/>
      <c r="E764" s="578"/>
      <c r="F764" s="548"/>
      <c r="H764" s="548"/>
    </row>
    <row r="765" spans="1:8">
      <c r="A765" s="577"/>
      <c r="B765" s="558"/>
      <c r="C765" s="558"/>
      <c r="D765" s="554"/>
      <c r="E765" s="554"/>
      <c r="F765" s="511"/>
      <c r="H765" s="548"/>
    </row>
    <row r="766" spans="1:8">
      <c r="A766" s="554"/>
      <c r="B766" s="558"/>
      <c r="C766" s="558"/>
      <c r="D766" s="556"/>
      <c r="E766" s="578"/>
      <c r="F766" s="548"/>
      <c r="H766" s="548"/>
    </row>
    <row r="767" spans="1:8">
      <c r="A767" s="577"/>
      <c r="C767" s="558"/>
      <c r="D767" s="556"/>
      <c r="E767" s="578"/>
      <c r="F767" s="548"/>
      <c r="H767" s="548"/>
    </row>
    <row r="768" spans="1:8">
      <c r="A768" s="554"/>
      <c r="C768" s="558"/>
      <c r="D768" s="556"/>
      <c r="E768" s="578"/>
      <c r="F768" s="548"/>
      <c r="H768" s="548"/>
    </row>
    <row r="769" spans="1:8">
      <c r="A769" s="577"/>
      <c r="B769" s="558"/>
      <c r="D769" s="556"/>
      <c r="E769" s="557"/>
      <c r="F769" s="548"/>
      <c r="H769" s="548"/>
    </row>
    <row r="770" spans="1:8">
      <c r="A770" s="554"/>
      <c r="B770" s="558"/>
      <c r="C770" s="558"/>
      <c r="D770" s="556"/>
      <c r="E770" s="543"/>
    </row>
    <row r="771" spans="1:8">
      <c r="A771" s="577"/>
      <c r="B771" s="558"/>
      <c r="C771" s="558"/>
      <c r="D771" s="556"/>
      <c r="E771" s="557"/>
      <c r="F771" s="548"/>
      <c r="H771" s="548"/>
    </row>
    <row r="772" spans="1:8">
      <c r="A772" s="554"/>
      <c r="B772" s="558"/>
      <c r="C772" s="558"/>
      <c r="D772" s="556"/>
      <c r="E772" s="557"/>
      <c r="F772" s="548"/>
      <c r="H772" s="548"/>
    </row>
    <row r="773" spans="1:8">
      <c r="A773" s="577"/>
      <c r="B773" s="558"/>
      <c r="C773" s="558"/>
      <c r="D773" s="556"/>
      <c r="E773" s="557"/>
      <c r="F773" s="548"/>
      <c r="H773" s="548"/>
    </row>
    <row r="774" spans="1:8">
      <c r="A774" s="554"/>
      <c r="B774" s="579"/>
      <c r="C774" s="558"/>
      <c r="D774" s="556"/>
      <c r="E774" s="557"/>
      <c r="F774" s="548"/>
      <c r="H774" s="548"/>
    </row>
    <row r="775" spans="1:8">
      <c r="A775" s="577"/>
      <c r="B775" s="575"/>
      <c r="C775" s="558"/>
      <c r="D775" s="556"/>
      <c r="E775" s="557"/>
      <c r="F775" s="548"/>
      <c r="H775" s="548"/>
    </row>
    <row r="776" spans="1:8">
      <c r="A776" s="577"/>
      <c r="B776" s="568"/>
      <c r="C776" s="558"/>
      <c r="D776" s="556"/>
      <c r="E776" s="580"/>
      <c r="G776" s="573"/>
      <c r="H776" s="573"/>
    </row>
    <row r="777" spans="1:8">
      <c r="A777" s="554"/>
      <c r="C777" s="569"/>
      <c r="D777" s="556"/>
      <c r="E777" s="580"/>
      <c r="F777" s="581"/>
      <c r="G777" s="544"/>
      <c r="H777" s="544"/>
    </row>
    <row r="778" spans="1:8">
      <c r="A778" s="577"/>
      <c r="C778" s="558"/>
      <c r="D778" s="572"/>
      <c r="E778" s="573"/>
      <c r="F778" s="574"/>
      <c r="G778" s="576"/>
      <c r="H778" s="544"/>
    </row>
    <row r="779" spans="1:8">
      <c r="A779" s="577"/>
      <c r="B779" s="569"/>
      <c r="C779" s="558"/>
      <c r="D779" s="556"/>
      <c r="E779" s="557"/>
      <c r="F779" s="548"/>
      <c r="H779" s="548"/>
    </row>
    <row r="780" spans="1:8">
      <c r="A780" s="554"/>
      <c r="C780" s="582"/>
      <c r="D780" s="556"/>
      <c r="E780" s="557"/>
      <c r="F780" s="548"/>
      <c r="H780" s="548"/>
    </row>
    <row r="781" spans="1:8">
      <c r="A781" s="577"/>
      <c r="C781" s="558"/>
      <c r="D781" s="556"/>
      <c r="E781" s="557"/>
      <c r="F781" s="548"/>
      <c r="H781" s="548"/>
    </row>
    <row r="782" spans="1:8">
      <c r="A782" s="577"/>
      <c r="C782" s="558"/>
      <c r="D782" s="556"/>
      <c r="E782" s="557"/>
      <c r="F782" s="548"/>
      <c r="H782" s="548"/>
    </row>
    <row r="783" spans="1:8">
      <c r="A783" s="554"/>
      <c r="C783" s="558"/>
      <c r="D783" s="556"/>
      <c r="E783" s="557"/>
      <c r="F783" s="548"/>
      <c r="H783" s="548"/>
    </row>
    <row r="784" spans="1:8">
      <c r="A784" s="577"/>
      <c r="C784" s="558"/>
      <c r="D784" s="556"/>
      <c r="E784" s="557"/>
      <c r="F784" s="548"/>
      <c r="H784" s="548"/>
    </row>
    <row r="785" spans="1:8">
      <c r="A785" s="554"/>
      <c r="C785" s="558"/>
      <c r="D785" s="556"/>
      <c r="E785" s="557"/>
      <c r="F785" s="548"/>
      <c r="H785" s="548"/>
    </row>
    <row r="786" spans="1:8">
      <c r="A786" s="554"/>
      <c r="C786" s="558"/>
      <c r="D786" s="556"/>
      <c r="E786" s="557"/>
      <c r="F786" s="548"/>
      <c r="H786" s="548"/>
    </row>
    <row r="787" spans="1:8">
      <c r="A787" s="577"/>
      <c r="D787" s="556"/>
      <c r="E787" s="557"/>
      <c r="F787" s="548"/>
      <c r="H787" s="548"/>
    </row>
    <row r="788" spans="1:8">
      <c r="A788" s="554"/>
      <c r="B788" s="558"/>
      <c r="D788" s="556"/>
      <c r="E788" s="557"/>
    </row>
    <row r="789" spans="1:8" hidden="1">
      <c r="A789" s="554"/>
      <c r="B789" s="558"/>
      <c r="C789" s="558"/>
      <c r="D789" s="556"/>
      <c r="E789" s="543"/>
    </row>
    <row r="790" spans="1:8" hidden="1">
      <c r="A790" s="577"/>
      <c r="B790" s="558"/>
      <c r="C790" s="558"/>
      <c r="D790" s="556"/>
      <c r="E790" s="557"/>
      <c r="F790" s="548"/>
      <c r="H790" s="548"/>
    </row>
    <row r="791" spans="1:8">
      <c r="A791" s="554"/>
      <c r="B791" s="558"/>
      <c r="C791" s="558"/>
      <c r="D791" s="556"/>
      <c r="E791" s="557"/>
      <c r="F791" s="548"/>
      <c r="H791" s="548"/>
    </row>
    <row r="792" spans="1:8">
      <c r="A792" s="554"/>
      <c r="B792" s="558"/>
      <c r="C792" s="558"/>
      <c r="D792" s="556"/>
      <c r="E792" s="557"/>
      <c r="F792" s="548"/>
      <c r="H792" s="548"/>
    </row>
    <row r="793" spans="1:8">
      <c r="A793" s="577"/>
      <c r="B793" s="579"/>
      <c r="C793" s="558"/>
      <c r="D793" s="556"/>
      <c r="E793" s="557"/>
      <c r="F793" s="548"/>
      <c r="H793" s="548"/>
    </row>
    <row r="794" spans="1:8">
      <c r="A794" s="554"/>
      <c r="B794" s="575"/>
      <c r="C794" s="558"/>
      <c r="D794" s="556"/>
      <c r="E794" s="557"/>
      <c r="F794" s="548"/>
      <c r="H794" s="548"/>
    </row>
    <row r="795" spans="1:8">
      <c r="A795" s="554"/>
      <c r="B795" s="568"/>
      <c r="C795" s="558"/>
      <c r="D795" s="556"/>
      <c r="E795" s="580"/>
      <c r="G795" s="573"/>
      <c r="H795" s="573"/>
    </row>
    <row r="796" spans="1:8">
      <c r="A796" s="577"/>
      <c r="C796" s="569"/>
      <c r="D796" s="556"/>
      <c r="E796" s="580"/>
      <c r="F796" s="581"/>
      <c r="G796" s="544"/>
      <c r="H796" s="544"/>
    </row>
    <row r="797" spans="1:8">
      <c r="A797" s="554"/>
      <c r="B797" s="541"/>
      <c r="D797" s="572"/>
      <c r="E797" s="573"/>
      <c r="F797" s="574"/>
      <c r="G797" s="576"/>
      <c r="H797" s="544"/>
    </row>
    <row r="798" spans="1:8">
      <c r="B798" s="558"/>
    </row>
    <row r="799" spans="1:8">
      <c r="B799" s="575"/>
      <c r="C799" s="558"/>
    </row>
    <row r="800" spans="1:8">
      <c r="A800" s="577"/>
      <c r="B800" s="558"/>
      <c r="C800" s="558"/>
      <c r="D800" s="556"/>
      <c r="E800" s="557"/>
      <c r="F800" s="548"/>
      <c r="H800" s="548"/>
    </row>
    <row r="801" spans="1:8">
      <c r="A801" s="554"/>
      <c r="B801" s="558"/>
      <c r="C801" s="558"/>
      <c r="D801" s="556"/>
      <c r="E801" s="557"/>
      <c r="F801" s="580"/>
      <c r="H801" s="548"/>
    </row>
    <row r="802" spans="1:8">
      <c r="A802" s="577"/>
      <c r="B802" s="575"/>
      <c r="C802" s="558"/>
      <c r="D802" s="556"/>
      <c r="E802" s="557"/>
      <c r="F802" s="580"/>
      <c r="H802" s="548"/>
    </row>
    <row r="803" spans="1:8">
      <c r="A803" s="577"/>
      <c r="B803" s="575"/>
      <c r="C803" s="558"/>
      <c r="D803" s="556"/>
      <c r="E803" s="557"/>
      <c r="F803" s="580"/>
      <c r="H803" s="548"/>
    </row>
    <row r="804" spans="1:8">
      <c r="A804" s="554"/>
      <c r="B804" s="558"/>
      <c r="C804" s="558"/>
      <c r="D804" s="556"/>
      <c r="E804" s="557"/>
      <c r="F804" s="580"/>
      <c r="H804" s="548"/>
    </row>
    <row r="805" spans="1:8">
      <c r="A805" s="577"/>
      <c r="B805" s="558"/>
      <c r="C805" s="558"/>
      <c r="D805" s="556"/>
      <c r="E805" s="557"/>
      <c r="F805" s="580"/>
      <c r="H805" s="548"/>
    </row>
    <row r="806" spans="1:8">
      <c r="A806" s="577"/>
      <c r="B806" s="558"/>
      <c r="C806" s="558"/>
      <c r="D806" s="556"/>
      <c r="E806" s="578"/>
      <c r="F806" s="548"/>
      <c r="H806" s="548"/>
    </row>
    <row r="807" spans="1:8">
      <c r="A807" s="554"/>
      <c r="B807" s="558"/>
      <c r="C807" s="558"/>
      <c r="D807" s="556"/>
      <c r="E807" s="578"/>
      <c r="F807" s="548"/>
      <c r="H807" s="548"/>
    </row>
    <row r="808" spans="1:8">
      <c r="A808" s="577"/>
      <c r="C808" s="558"/>
      <c r="D808" s="556"/>
      <c r="E808" s="578"/>
      <c r="F808" s="548"/>
      <c r="H808" s="548"/>
    </row>
    <row r="809" spans="1:8">
      <c r="A809" s="577"/>
      <c r="C809" s="558"/>
      <c r="D809" s="556"/>
      <c r="E809" s="578"/>
      <c r="F809" s="548"/>
      <c r="H809" s="548"/>
    </row>
    <row r="810" spans="1:8">
      <c r="A810" s="554"/>
      <c r="C810" s="558"/>
      <c r="D810" s="556"/>
      <c r="E810" s="557"/>
      <c r="F810" s="548"/>
      <c r="H810" s="548"/>
    </row>
    <row r="811" spans="1:8">
      <c r="A811" s="577"/>
      <c r="C811" s="558"/>
      <c r="D811" s="556"/>
      <c r="E811" s="557"/>
      <c r="F811" s="548"/>
      <c r="H811" s="548"/>
    </row>
    <row r="812" spans="1:8">
      <c r="A812" s="577"/>
      <c r="C812" s="558"/>
      <c r="D812" s="556"/>
      <c r="E812" s="557"/>
      <c r="F812" s="548"/>
      <c r="H812" s="548"/>
    </row>
    <row r="813" spans="1:8">
      <c r="A813" s="554"/>
      <c r="C813" s="558"/>
      <c r="D813" s="556"/>
      <c r="E813" s="557"/>
      <c r="F813" s="548"/>
      <c r="H813" s="548"/>
    </row>
    <row r="814" spans="1:8">
      <c r="A814" s="577"/>
      <c r="C814" s="558"/>
      <c r="D814" s="556"/>
      <c r="E814" s="557"/>
      <c r="F814" s="548"/>
      <c r="H814" s="548"/>
    </row>
    <row r="815" spans="1:8">
      <c r="A815" s="577"/>
      <c r="C815" s="558"/>
      <c r="D815" s="556"/>
      <c r="E815" s="557"/>
      <c r="F815" s="548"/>
      <c r="H815" s="548"/>
    </row>
    <row r="816" spans="1:8">
      <c r="A816" s="554"/>
      <c r="C816" s="558"/>
      <c r="D816" s="556"/>
      <c r="E816" s="557"/>
      <c r="F816" s="548"/>
      <c r="H816" s="548"/>
    </row>
    <row r="817" spans="1:8">
      <c r="A817" s="577"/>
      <c r="C817" s="558"/>
      <c r="D817" s="556"/>
      <c r="E817" s="557"/>
      <c r="F817" s="548"/>
      <c r="H817" s="548"/>
    </row>
    <row r="818" spans="1:8">
      <c r="A818" s="577"/>
      <c r="D818" s="556"/>
      <c r="E818" s="557"/>
      <c r="F818" s="548"/>
      <c r="H818" s="548"/>
    </row>
    <row r="819" spans="1:8">
      <c r="A819" s="554"/>
      <c r="B819" s="558"/>
      <c r="D819" s="556"/>
      <c r="E819" s="557"/>
    </row>
    <row r="820" spans="1:8">
      <c r="A820" s="577"/>
      <c r="B820" s="558"/>
      <c r="C820" s="558"/>
      <c r="D820" s="556"/>
      <c r="E820" s="543"/>
    </row>
    <row r="821" spans="1:8">
      <c r="A821" s="577"/>
      <c r="B821" s="558"/>
      <c r="C821" s="558"/>
      <c r="D821" s="556"/>
      <c r="E821" s="557"/>
      <c r="F821" s="548"/>
      <c r="H821" s="548"/>
    </row>
    <row r="822" spans="1:8">
      <c r="A822" s="554"/>
      <c r="B822" s="558"/>
      <c r="C822" s="558"/>
      <c r="D822" s="556"/>
      <c r="E822" s="557"/>
      <c r="F822" s="548"/>
      <c r="H822" s="548"/>
    </row>
    <row r="823" spans="1:8">
      <c r="A823" s="577"/>
      <c r="B823" s="558"/>
      <c r="C823" s="558"/>
      <c r="D823" s="556"/>
      <c r="E823" s="557"/>
      <c r="F823" s="548"/>
      <c r="H823" s="548"/>
    </row>
    <row r="824" spans="1:8">
      <c r="A824" s="577"/>
      <c r="B824" s="579"/>
      <c r="C824" s="558"/>
      <c r="D824" s="556"/>
      <c r="E824" s="557"/>
      <c r="F824" s="548"/>
      <c r="H824" s="548"/>
    </row>
    <row r="825" spans="1:8">
      <c r="A825" s="554"/>
      <c r="B825" s="575"/>
      <c r="C825" s="558"/>
      <c r="D825" s="556"/>
      <c r="E825" s="557"/>
      <c r="F825" s="548"/>
      <c r="H825" s="548"/>
    </row>
    <row r="826" spans="1:8">
      <c r="A826" s="577"/>
      <c r="B826" s="568"/>
      <c r="C826" s="558"/>
      <c r="D826" s="556"/>
      <c r="E826" s="580"/>
      <c r="G826" s="573"/>
      <c r="H826" s="573"/>
    </row>
    <row r="827" spans="1:8">
      <c r="A827" s="577"/>
      <c r="C827" s="569"/>
      <c r="D827" s="556"/>
      <c r="E827" s="580"/>
      <c r="F827" s="581"/>
      <c r="G827" s="544"/>
      <c r="H827" s="544"/>
    </row>
    <row r="828" spans="1:8">
      <c r="A828" s="554"/>
      <c r="B828" s="541"/>
      <c r="D828" s="572"/>
      <c r="E828" s="573"/>
      <c r="F828" s="574"/>
      <c r="G828" s="576"/>
      <c r="H828" s="544"/>
    </row>
    <row r="829" spans="1:8">
      <c r="B829" s="575"/>
    </row>
    <row r="830" spans="1:8">
      <c r="A830" s="554"/>
      <c r="B830" s="558"/>
      <c r="C830" s="558"/>
      <c r="E830" s="544"/>
      <c r="F830" s="544"/>
      <c r="G830" s="544"/>
      <c r="H830" s="544"/>
    </row>
    <row r="831" spans="1:8">
      <c r="A831" s="577"/>
      <c r="B831" s="558"/>
      <c r="C831" s="558"/>
      <c r="D831" s="556"/>
      <c r="E831" s="578"/>
      <c r="F831" s="548"/>
      <c r="H831" s="548"/>
    </row>
    <row r="832" spans="1:8">
      <c r="A832" s="554"/>
      <c r="C832" s="558"/>
      <c r="D832" s="556"/>
      <c r="E832" s="578"/>
      <c r="F832" s="548"/>
      <c r="H832" s="548"/>
    </row>
    <row r="833" spans="1:8">
      <c r="A833" s="577"/>
      <c r="C833" s="558"/>
      <c r="D833" s="556"/>
      <c r="E833" s="578"/>
      <c r="F833" s="548"/>
      <c r="H833" s="548"/>
    </row>
    <row r="834" spans="1:8">
      <c r="A834" s="554"/>
      <c r="C834" s="558"/>
      <c r="D834" s="556"/>
      <c r="E834" s="557"/>
      <c r="F834" s="548"/>
      <c r="H834" s="548"/>
    </row>
    <row r="835" spans="1:8">
      <c r="A835" s="577"/>
      <c r="D835" s="556"/>
      <c r="E835" s="557"/>
      <c r="F835" s="548"/>
      <c r="H835" s="548"/>
    </row>
    <row r="836" spans="1:8">
      <c r="A836" s="554"/>
      <c r="B836" s="558"/>
      <c r="D836" s="556"/>
      <c r="E836" s="557"/>
    </row>
    <row r="837" spans="1:8">
      <c r="A837" s="577"/>
      <c r="B837" s="558"/>
      <c r="C837" s="558"/>
      <c r="D837" s="556"/>
      <c r="E837" s="543"/>
    </row>
    <row r="838" spans="1:8">
      <c r="A838" s="554"/>
      <c r="B838" s="558"/>
      <c r="C838" s="558"/>
      <c r="D838" s="556"/>
      <c r="E838" s="557"/>
      <c r="F838" s="548"/>
      <c r="H838" s="548"/>
    </row>
    <row r="839" spans="1:8">
      <c r="A839" s="577"/>
      <c r="B839" s="558"/>
      <c r="C839" s="558"/>
      <c r="D839" s="556"/>
      <c r="E839" s="557"/>
      <c r="F839" s="548"/>
      <c r="H839" s="548"/>
    </row>
    <row r="840" spans="1:8">
      <c r="A840" s="554"/>
      <c r="B840" s="558"/>
      <c r="C840" s="558"/>
      <c r="D840" s="556"/>
      <c r="E840" s="557"/>
      <c r="F840" s="548"/>
      <c r="H840" s="548"/>
    </row>
    <row r="841" spans="1:8">
      <c r="A841" s="577"/>
      <c r="B841" s="579"/>
      <c r="C841" s="558"/>
      <c r="D841" s="556"/>
      <c r="E841" s="557"/>
      <c r="F841" s="548"/>
      <c r="H841" s="548"/>
    </row>
    <row r="842" spans="1:8">
      <c r="A842" s="554"/>
      <c r="B842" s="575"/>
      <c r="C842" s="558"/>
      <c r="D842" s="556"/>
      <c r="E842" s="557"/>
      <c r="F842" s="548"/>
      <c r="H842" s="548"/>
    </row>
    <row r="843" spans="1:8">
      <c r="A843" s="511"/>
      <c r="B843" s="568"/>
      <c r="C843" s="558"/>
      <c r="D843" s="556"/>
      <c r="E843" s="580"/>
      <c r="G843" s="573"/>
      <c r="H843" s="573"/>
    </row>
    <row r="844" spans="1:8">
      <c r="A844" s="511"/>
      <c r="C844" s="569"/>
      <c r="D844" s="556"/>
      <c r="E844" s="580"/>
      <c r="F844" s="581"/>
      <c r="G844" s="544"/>
      <c r="H844" s="544"/>
    </row>
    <row r="845" spans="1:8">
      <c r="A845" s="511"/>
      <c r="B845" s="541"/>
      <c r="D845" s="572"/>
      <c r="E845" s="573"/>
      <c r="F845" s="574"/>
      <c r="G845" s="576"/>
      <c r="H845" s="544"/>
    </row>
    <row r="846" spans="1:8">
      <c r="B846" s="575"/>
      <c r="E846" s="583"/>
      <c r="F846" s="544"/>
      <c r="G846" s="544"/>
      <c r="H846" s="544"/>
    </row>
    <row r="847" spans="1:8">
      <c r="A847" s="554"/>
      <c r="B847" s="575"/>
      <c r="C847" s="558"/>
      <c r="E847" s="544"/>
      <c r="F847" s="544"/>
      <c r="G847" s="544"/>
      <c r="H847" s="544"/>
    </row>
    <row r="848" spans="1:8">
      <c r="A848" s="577"/>
      <c r="B848" s="558"/>
      <c r="C848" s="558"/>
      <c r="D848" s="556"/>
      <c r="E848" s="578"/>
      <c r="F848" s="548"/>
      <c r="H848" s="548"/>
    </row>
    <row r="849" spans="1:8">
      <c r="A849" s="554"/>
      <c r="B849" s="558"/>
      <c r="C849" s="558"/>
      <c r="D849" s="556"/>
      <c r="E849" s="578"/>
      <c r="F849" s="548"/>
      <c r="H849" s="548"/>
    </row>
    <row r="850" spans="1:8">
      <c r="A850" s="577"/>
      <c r="C850" s="558"/>
      <c r="D850" s="556"/>
      <c r="E850" s="578"/>
      <c r="F850" s="548"/>
      <c r="H850" s="548"/>
    </row>
    <row r="851" spans="1:8">
      <c r="A851" s="554"/>
      <c r="C851" s="558"/>
      <c r="D851" s="556"/>
      <c r="E851" s="578"/>
      <c r="F851" s="548"/>
      <c r="H851" s="548"/>
    </row>
    <row r="852" spans="1:8">
      <c r="A852" s="577"/>
      <c r="C852" s="558"/>
      <c r="D852" s="556"/>
      <c r="E852" s="557"/>
      <c r="F852" s="548"/>
      <c r="H852" s="548"/>
    </row>
    <row r="853" spans="1:8">
      <c r="A853" s="554"/>
      <c r="D853" s="556"/>
      <c r="E853" s="557"/>
      <c r="F853" s="548"/>
      <c r="H853" s="548"/>
    </row>
    <row r="854" spans="1:8">
      <c r="A854" s="577"/>
      <c r="B854" s="558"/>
      <c r="D854" s="556"/>
      <c r="E854" s="557"/>
    </row>
    <row r="855" spans="1:8">
      <c r="A855" s="554"/>
      <c r="B855" s="558"/>
      <c r="C855" s="558"/>
      <c r="D855" s="556"/>
      <c r="E855" s="543"/>
    </row>
    <row r="856" spans="1:8">
      <c r="A856" s="577"/>
      <c r="B856" s="558"/>
      <c r="C856" s="558"/>
      <c r="D856" s="556"/>
      <c r="E856" s="557"/>
      <c r="F856" s="548"/>
      <c r="H856" s="548"/>
    </row>
    <row r="857" spans="1:8">
      <c r="A857" s="554"/>
      <c r="B857" s="558"/>
      <c r="C857" s="558"/>
      <c r="D857" s="556"/>
      <c r="E857" s="557"/>
      <c r="F857" s="548"/>
      <c r="H857" s="548"/>
    </row>
    <row r="858" spans="1:8">
      <c r="A858" s="577"/>
      <c r="B858" s="558"/>
      <c r="C858" s="558"/>
      <c r="D858" s="556"/>
      <c r="E858" s="557"/>
      <c r="F858" s="548"/>
      <c r="H858" s="548"/>
    </row>
    <row r="859" spans="1:8">
      <c r="A859" s="554"/>
      <c r="B859" s="579"/>
      <c r="C859" s="558"/>
      <c r="D859" s="556"/>
      <c r="E859" s="557"/>
      <c r="F859" s="548"/>
      <c r="H859" s="548"/>
    </row>
    <row r="860" spans="1:8">
      <c r="A860" s="577"/>
      <c r="B860" s="575"/>
      <c r="C860" s="558"/>
      <c r="D860" s="556"/>
      <c r="E860" s="557"/>
      <c r="F860" s="548"/>
      <c r="H860" s="548"/>
    </row>
    <row r="861" spans="1:8">
      <c r="A861" s="511"/>
      <c r="B861" s="568"/>
      <c r="C861" s="558"/>
      <c r="D861" s="556"/>
      <c r="E861" s="580"/>
      <c r="G861" s="573"/>
      <c r="H861" s="573"/>
    </row>
    <row r="862" spans="1:8">
      <c r="A862" s="511"/>
      <c r="C862" s="569"/>
      <c r="D862" s="556"/>
      <c r="E862" s="580"/>
      <c r="F862" s="581"/>
      <c r="G862" s="544"/>
      <c r="H862" s="544"/>
    </row>
    <row r="863" spans="1:8">
      <c r="D863" s="572"/>
      <c r="E863" s="573"/>
      <c r="F863" s="574"/>
      <c r="G863" s="576"/>
      <c r="H863" s="544"/>
    </row>
    <row r="1007" spans="1:8">
      <c r="A1007" s="511"/>
      <c r="E1007" s="583"/>
      <c r="F1007" s="544"/>
      <c r="G1007" s="544"/>
      <c r="H1007" s="544"/>
    </row>
    <row r="1008" spans="1:8">
      <c r="E1008" s="583"/>
      <c r="F1008" s="544"/>
      <c r="G1008" s="544"/>
      <c r="H1008" s="544"/>
    </row>
    <row r="1009" spans="5:8">
      <c r="E1009" s="583"/>
      <c r="F1009" s="544"/>
      <c r="G1009" s="544"/>
      <c r="H1009" s="544"/>
    </row>
    <row r="1010" spans="5:8">
      <c r="E1010" s="583"/>
      <c r="F1010" s="544"/>
      <c r="G1010" s="544"/>
      <c r="H1010" s="544"/>
    </row>
    <row r="1011" spans="5:8">
      <c r="E1011" s="583"/>
      <c r="F1011" s="544"/>
      <c r="G1011" s="544"/>
      <c r="H1011" s="544"/>
    </row>
    <row r="1012" spans="5:8">
      <c r="E1012" s="583"/>
      <c r="F1012" s="544"/>
      <c r="G1012" s="544"/>
      <c r="H1012" s="544"/>
    </row>
    <row r="1013" spans="5:8">
      <c r="E1013" s="583"/>
      <c r="F1013" s="544"/>
      <c r="G1013" s="544"/>
      <c r="H1013" s="544"/>
    </row>
    <row r="1014" spans="5:8">
      <c r="E1014" s="583"/>
      <c r="F1014" s="544"/>
      <c r="G1014" s="544"/>
      <c r="H1014" s="544"/>
    </row>
    <row r="1015" spans="5:8">
      <c r="E1015" s="583"/>
      <c r="F1015" s="544"/>
      <c r="G1015" s="544"/>
      <c r="H1015" s="544"/>
    </row>
    <row r="1016" spans="5:8">
      <c r="E1016" s="583"/>
      <c r="F1016" s="544"/>
      <c r="G1016" s="544"/>
      <c r="H1016" s="544"/>
    </row>
    <row r="1017" spans="5:8">
      <c r="E1017" s="583"/>
      <c r="F1017" s="544"/>
      <c r="G1017" s="544"/>
      <c r="H1017" s="544"/>
    </row>
    <row r="1018" spans="5:8">
      <c r="E1018" s="583"/>
      <c r="F1018" s="544"/>
      <c r="G1018" s="544"/>
      <c r="H1018" s="544"/>
    </row>
    <row r="1019" spans="5:8">
      <c r="E1019" s="583"/>
      <c r="F1019" s="544"/>
      <c r="G1019" s="544"/>
      <c r="H1019" s="544"/>
    </row>
    <row r="1020" spans="5:8">
      <c r="E1020" s="583"/>
      <c r="F1020" s="544"/>
      <c r="G1020" s="544"/>
      <c r="H1020" s="544"/>
    </row>
    <row r="1021" spans="5:8">
      <c r="E1021" s="583"/>
      <c r="F1021" s="544"/>
      <c r="G1021" s="544"/>
      <c r="H1021" s="544"/>
    </row>
    <row r="1022" spans="5:8">
      <c r="E1022" s="583"/>
      <c r="F1022" s="544"/>
      <c r="G1022" s="544"/>
      <c r="H1022" s="544"/>
    </row>
    <row r="1023" spans="5:8">
      <c r="E1023" s="583"/>
      <c r="F1023" s="544"/>
      <c r="G1023" s="544"/>
      <c r="H1023" s="544"/>
    </row>
    <row r="1024" spans="5:8">
      <c r="E1024" s="583"/>
      <c r="F1024" s="544"/>
      <c r="G1024" s="544"/>
      <c r="H1024" s="544"/>
    </row>
    <row r="1025" spans="5:8">
      <c r="E1025" s="583"/>
      <c r="F1025" s="544"/>
      <c r="G1025" s="544"/>
      <c r="H1025" s="544"/>
    </row>
    <row r="1026" spans="5:8">
      <c r="E1026" s="583"/>
      <c r="F1026" s="544"/>
      <c r="G1026" s="544"/>
      <c r="H1026" s="544"/>
    </row>
    <row r="1027" spans="5:8">
      <c r="E1027" s="583"/>
      <c r="F1027" s="544"/>
      <c r="G1027" s="544"/>
      <c r="H1027" s="544"/>
    </row>
    <row r="1028" spans="5:8">
      <c r="E1028" s="583"/>
      <c r="F1028" s="544"/>
      <c r="G1028" s="544"/>
      <c r="H1028" s="544"/>
    </row>
    <row r="1029" spans="5:8">
      <c r="E1029" s="583"/>
      <c r="F1029" s="544"/>
      <c r="G1029" s="544"/>
      <c r="H1029" s="544"/>
    </row>
    <row r="1030" spans="5:8">
      <c r="E1030" s="583"/>
      <c r="F1030" s="544"/>
      <c r="G1030" s="544"/>
      <c r="H1030" s="544"/>
    </row>
    <row r="1031" spans="5:8">
      <c r="E1031" s="583"/>
      <c r="F1031" s="544"/>
      <c r="G1031" s="544"/>
      <c r="H1031" s="544"/>
    </row>
    <row r="1032" spans="5:8">
      <c r="E1032" s="583"/>
      <c r="F1032" s="544"/>
      <c r="G1032" s="544"/>
      <c r="H1032" s="544"/>
    </row>
    <row r="1033" spans="5:8">
      <c r="E1033" s="583"/>
      <c r="F1033" s="544"/>
      <c r="G1033" s="544"/>
      <c r="H1033" s="544"/>
    </row>
    <row r="1034" spans="5:8">
      <c r="E1034" s="583"/>
      <c r="F1034" s="544"/>
      <c r="G1034" s="544"/>
      <c r="H1034" s="544"/>
    </row>
    <row r="1035" spans="5:8">
      <c r="E1035" s="583"/>
      <c r="F1035" s="544"/>
      <c r="G1035" s="544"/>
      <c r="H1035" s="544"/>
    </row>
    <row r="1036" spans="5:8">
      <c r="E1036" s="583"/>
      <c r="F1036" s="544"/>
      <c r="G1036" s="544"/>
      <c r="H1036" s="544"/>
    </row>
    <row r="1037" spans="5:8">
      <c r="E1037" s="583"/>
      <c r="F1037" s="544"/>
      <c r="G1037" s="544"/>
      <c r="H1037" s="544"/>
    </row>
    <row r="1038" spans="5:8">
      <c r="E1038" s="583"/>
      <c r="F1038" s="544"/>
      <c r="G1038" s="544"/>
      <c r="H1038" s="544"/>
    </row>
    <row r="1039" spans="5:8">
      <c r="E1039" s="583"/>
      <c r="F1039" s="544"/>
      <c r="G1039" s="544"/>
      <c r="H1039" s="544"/>
    </row>
    <row r="1040" spans="5:8">
      <c r="E1040" s="583"/>
      <c r="F1040" s="544"/>
      <c r="G1040" s="544"/>
      <c r="H1040" s="544"/>
    </row>
    <row r="1041" spans="5:8">
      <c r="E1041" s="583"/>
      <c r="F1041" s="544"/>
      <c r="G1041" s="544"/>
      <c r="H1041" s="544"/>
    </row>
    <row r="1042" spans="5:8">
      <c r="E1042" s="583"/>
      <c r="F1042" s="544"/>
      <c r="G1042" s="544"/>
      <c r="H1042" s="544"/>
    </row>
    <row r="1043" spans="5:8">
      <c r="E1043" s="583"/>
      <c r="F1043" s="544"/>
      <c r="G1043" s="544"/>
      <c r="H1043" s="544"/>
    </row>
    <row r="1044" spans="5:8">
      <c r="E1044" s="583"/>
      <c r="F1044" s="544"/>
      <c r="G1044" s="544"/>
      <c r="H1044" s="544"/>
    </row>
    <row r="1045" spans="5:8">
      <c r="E1045" s="583"/>
      <c r="F1045" s="544"/>
      <c r="G1045" s="544"/>
      <c r="H1045" s="544"/>
    </row>
    <row r="1046" spans="5:8">
      <c r="E1046" s="583"/>
      <c r="F1046" s="544"/>
      <c r="G1046" s="544"/>
      <c r="H1046" s="544"/>
    </row>
    <row r="1047" spans="5:8">
      <c r="E1047" s="583"/>
      <c r="F1047" s="544"/>
      <c r="G1047" s="544"/>
      <c r="H1047" s="544"/>
    </row>
    <row r="1048" spans="5:8">
      <c r="E1048" s="583"/>
      <c r="F1048" s="544"/>
      <c r="G1048" s="544"/>
      <c r="H1048" s="544"/>
    </row>
    <row r="1049" spans="5:8">
      <c r="E1049" s="583"/>
      <c r="F1049" s="544"/>
      <c r="G1049" s="544"/>
      <c r="H1049" s="544"/>
    </row>
    <row r="1050" spans="5:8">
      <c r="E1050" s="583"/>
      <c r="F1050" s="544"/>
      <c r="G1050" s="544"/>
      <c r="H1050" s="544"/>
    </row>
    <row r="1051" spans="5:8">
      <c r="E1051" s="583"/>
      <c r="F1051" s="544"/>
      <c r="G1051" s="544"/>
      <c r="H1051" s="544"/>
    </row>
    <row r="1052" spans="5:8">
      <c r="E1052" s="583"/>
      <c r="F1052" s="544"/>
      <c r="G1052" s="544"/>
      <c r="H1052" s="544"/>
    </row>
    <row r="1053" spans="5:8">
      <c r="E1053" s="583"/>
      <c r="F1053" s="544"/>
      <c r="G1053" s="544"/>
      <c r="H1053" s="544"/>
    </row>
    <row r="1054" spans="5:8">
      <c r="E1054" s="583"/>
      <c r="F1054" s="544"/>
      <c r="G1054" s="544"/>
      <c r="H1054" s="544"/>
    </row>
    <row r="1055" spans="5:8">
      <c r="E1055" s="583"/>
      <c r="F1055" s="544"/>
      <c r="G1055" s="544"/>
      <c r="H1055" s="544"/>
    </row>
    <row r="1056" spans="5:8">
      <c r="E1056" s="583"/>
      <c r="F1056" s="544"/>
      <c r="G1056" s="544"/>
      <c r="H1056" s="544"/>
    </row>
    <row r="1057" spans="5:8">
      <c r="E1057" s="583"/>
      <c r="F1057" s="544"/>
      <c r="G1057" s="544"/>
      <c r="H1057" s="544"/>
    </row>
    <row r="1058" spans="5:8">
      <c r="E1058" s="583"/>
      <c r="F1058" s="544"/>
      <c r="G1058" s="544"/>
      <c r="H1058" s="544"/>
    </row>
    <row r="1059" spans="5:8">
      <c r="E1059" s="583"/>
      <c r="F1059" s="544"/>
      <c r="G1059" s="544"/>
      <c r="H1059" s="544"/>
    </row>
    <row r="1060" spans="5:8">
      <c r="E1060" s="583"/>
      <c r="F1060" s="544"/>
      <c r="G1060" s="544"/>
      <c r="H1060" s="544"/>
    </row>
    <row r="1061" spans="5:8">
      <c r="E1061" s="583"/>
      <c r="F1061" s="544"/>
      <c r="G1061" s="544"/>
      <c r="H1061" s="544"/>
    </row>
    <row r="1062" spans="5:8">
      <c r="E1062" s="583"/>
      <c r="F1062" s="544"/>
      <c r="G1062" s="544"/>
      <c r="H1062" s="544"/>
    </row>
    <row r="1063" spans="5:8">
      <c r="E1063" s="583"/>
      <c r="F1063" s="544"/>
      <c r="G1063" s="544"/>
      <c r="H1063" s="544"/>
    </row>
    <row r="1064" spans="5:8">
      <c r="E1064" s="583"/>
      <c r="F1064" s="544"/>
      <c r="G1064" s="544"/>
      <c r="H1064" s="544"/>
    </row>
    <row r="1065" spans="5:8">
      <c r="E1065" s="583"/>
      <c r="F1065" s="544"/>
      <c r="G1065" s="544"/>
      <c r="H1065" s="544"/>
    </row>
    <row r="1066" spans="5:8">
      <c r="E1066" s="583"/>
      <c r="F1066" s="544"/>
      <c r="G1066" s="544"/>
      <c r="H1066" s="544"/>
    </row>
    <row r="1067" spans="5:8">
      <c r="E1067" s="583"/>
      <c r="F1067" s="544"/>
      <c r="G1067" s="544"/>
      <c r="H1067" s="544"/>
    </row>
    <row r="1068" spans="5:8">
      <c r="E1068" s="583"/>
      <c r="F1068" s="544"/>
      <c r="G1068" s="544"/>
      <c r="H1068" s="544"/>
    </row>
    <row r="1069" spans="5:8">
      <c r="E1069" s="583"/>
      <c r="F1069" s="544"/>
      <c r="G1069" s="544"/>
      <c r="H1069" s="544"/>
    </row>
    <row r="1070" spans="5:8">
      <c r="E1070" s="583"/>
      <c r="F1070" s="544"/>
      <c r="G1070" s="544"/>
      <c r="H1070" s="544"/>
    </row>
    <row r="1071" spans="5:8">
      <c r="E1071" s="583"/>
      <c r="F1071" s="544"/>
      <c r="G1071" s="544"/>
      <c r="H1071" s="544"/>
    </row>
    <row r="1072" spans="5:8">
      <c r="E1072" s="583"/>
      <c r="F1072" s="544"/>
      <c r="G1072" s="544"/>
      <c r="H1072" s="544"/>
    </row>
    <row r="1073" spans="5:8">
      <c r="E1073" s="583"/>
      <c r="F1073" s="544"/>
      <c r="G1073" s="544"/>
      <c r="H1073" s="544"/>
    </row>
    <row r="1074" spans="5:8">
      <c r="E1074" s="583"/>
      <c r="F1074" s="544"/>
      <c r="G1074" s="544"/>
      <c r="H1074" s="544"/>
    </row>
    <row r="1075" spans="5:8">
      <c r="E1075" s="583"/>
      <c r="F1075" s="544"/>
      <c r="G1075" s="544"/>
      <c r="H1075" s="544"/>
    </row>
    <row r="1076" spans="5:8">
      <c r="E1076" s="583"/>
      <c r="F1076" s="544"/>
      <c r="G1076" s="544"/>
      <c r="H1076" s="544"/>
    </row>
    <row r="1077" spans="5:8">
      <c r="E1077" s="583"/>
      <c r="F1077" s="544"/>
      <c r="G1077" s="544"/>
      <c r="H1077" s="544"/>
    </row>
    <row r="1078" spans="5:8">
      <c r="E1078" s="583"/>
      <c r="F1078" s="544"/>
      <c r="G1078" s="544"/>
      <c r="H1078" s="544"/>
    </row>
    <row r="1079" spans="5:8">
      <c r="E1079" s="583"/>
      <c r="F1079" s="544"/>
      <c r="G1079" s="544"/>
      <c r="H1079" s="544"/>
    </row>
    <row r="1080" spans="5:8">
      <c r="E1080" s="583"/>
      <c r="F1080" s="544"/>
      <c r="G1080" s="544"/>
      <c r="H1080" s="544"/>
    </row>
    <row r="1081" spans="5:8">
      <c r="E1081" s="583"/>
      <c r="F1081" s="544"/>
      <c r="G1081" s="544"/>
      <c r="H1081" s="544"/>
    </row>
    <row r="1082" spans="5:8">
      <c r="E1082" s="583"/>
      <c r="F1082" s="544"/>
      <c r="G1082" s="544"/>
      <c r="H1082" s="544"/>
    </row>
    <row r="1083" spans="5:8">
      <c r="E1083" s="583"/>
      <c r="F1083" s="544"/>
      <c r="G1083" s="544"/>
      <c r="H1083" s="544"/>
    </row>
    <row r="1084" spans="5:8">
      <c r="E1084" s="583"/>
      <c r="F1084" s="544"/>
      <c r="G1084" s="544"/>
      <c r="H1084" s="544"/>
    </row>
    <row r="1085" spans="5:8">
      <c r="E1085" s="583"/>
      <c r="F1085" s="544"/>
      <c r="G1085" s="544"/>
      <c r="H1085" s="544"/>
    </row>
    <row r="1086" spans="5:8">
      <c r="E1086" s="583"/>
      <c r="F1086" s="544"/>
      <c r="G1086" s="544"/>
      <c r="H1086" s="544"/>
    </row>
    <row r="1087" spans="5:8">
      <c r="E1087" s="583"/>
      <c r="F1087" s="544"/>
      <c r="G1087" s="544"/>
      <c r="H1087" s="544"/>
    </row>
    <row r="1088" spans="5:8">
      <c r="E1088" s="583"/>
      <c r="F1088" s="544"/>
      <c r="G1088" s="544"/>
      <c r="H1088" s="544"/>
    </row>
    <row r="1089" spans="5:8">
      <c r="E1089" s="583"/>
      <c r="F1089" s="544"/>
      <c r="G1089" s="544"/>
      <c r="H1089" s="544"/>
    </row>
    <row r="1090" spans="5:8">
      <c r="E1090" s="583"/>
      <c r="F1090" s="544"/>
      <c r="G1090" s="544"/>
      <c r="H1090" s="544"/>
    </row>
    <row r="1091" spans="5:8">
      <c r="E1091" s="583"/>
      <c r="F1091" s="544"/>
      <c r="G1091" s="544"/>
      <c r="H1091" s="544"/>
    </row>
    <row r="1092" spans="5:8">
      <c r="E1092" s="583"/>
      <c r="F1092" s="544"/>
      <c r="G1092" s="544"/>
      <c r="H1092" s="544"/>
    </row>
    <row r="1093" spans="5:8">
      <c r="E1093" s="583"/>
      <c r="F1093" s="544"/>
      <c r="G1093" s="544"/>
      <c r="H1093" s="544"/>
    </row>
    <row r="1094" spans="5:8">
      <c r="E1094" s="583"/>
      <c r="F1094" s="544"/>
      <c r="G1094" s="544"/>
      <c r="H1094" s="544"/>
    </row>
    <row r="1095" spans="5:8">
      <c r="E1095" s="583"/>
      <c r="F1095" s="544"/>
      <c r="G1095" s="544"/>
      <c r="H1095" s="544"/>
    </row>
    <row r="1096" spans="5:8">
      <c r="E1096" s="583"/>
      <c r="F1096" s="544"/>
      <c r="G1096" s="544"/>
      <c r="H1096" s="544"/>
    </row>
    <row r="1097" spans="5:8">
      <c r="E1097" s="583"/>
      <c r="F1097" s="544"/>
      <c r="G1097" s="544"/>
      <c r="H1097" s="544"/>
    </row>
    <row r="1098" spans="5:8">
      <c r="E1098" s="583"/>
      <c r="F1098" s="544"/>
      <c r="G1098" s="544"/>
      <c r="H1098" s="544"/>
    </row>
    <row r="1099" spans="5:8">
      <c r="E1099" s="583"/>
      <c r="F1099" s="544"/>
      <c r="G1099" s="544"/>
      <c r="H1099" s="544"/>
    </row>
    <row r="1100" spans="5:8">
      <c r="E1100" s="583"/>
      <c r="F1100" s="544"/>
      <c r="G1100" s="544"/>
      <c r="H1100" s="544"/>
    </row>
    <row r="1101" spans="5:8">
      <c r="E1101" s="583"/>
      <c r="F1101" s="544"/>
      <c r="G1101" s="544"/>
      <c r="H1101" s="544"/>
    </row>
    <row r="1102" spans="5:8">
      <c r="E1102" s="583"/>
      <c r="F1102" s="544"/>
      <c r="G1102" s="544"/>
      <c r="H1102" s="544"/>
    </row>
    <row r="1103" spans="5:8">
      <c r="E1103" s="583"/>
      <c r="F1103" s="544"/>
      <c r="G1103" s="544"/>
      <c r="H1103" s="544"/>
    </row>
    <row r="1104" spans="5:8">
      <c r="E1104" s="583"/>
      <c r="F1104" s="544"/>
      <c r="G1104" s="544"/>
      <c r="H1104" s="544"/>
    </row>
    <row r="1105" spans="5:8">
      <c r="E1105" s="583"/>
      <c r="F1105" s="544"/>
      <c r="G1105" s="544"/>
      <c r="H1105" s="544"/>
    </row>
    <row r="1106" spans="5:8">
      <c r="E1106" s="583"/>
      <c r="F1106" s="544"/>
      <c r="G1106" s="544"/>
      <c r="H1106" s="544"/>
    </row>
    <row r="1107" spans="5:8">
      <c r="E1107" s="583"/>
      <c r="F1107" s="544"/>
      <c r="G1107" s="544"/>
      <c r="H1107" s="544"/>
    </row>
    <row r="1108" spans="5:8">
      <c r="E1108" s="583"/>
      <c r="F1108" s="544"/>
      <c r="G1108" s="544"/>
      <c r="H1108" s="544"/>
    </row>
    <row r="1109" spans="5:8">
      <c r="E1109" s="583"/>
      <c r="F1109" s="544"/>
      <c r="G1109" s="544"/>
      <c r="H1109" s="544"/>
    </row>
    <row r="1110" spans="5:8">
      <c r="E1110" s="583"/>
      <c r="F1110" s="544"/>
      <c r="G1110" s="544"/>
      <c r="H1110" s="544"/>
    </row>
    <row r="1111" spans="5:8">
      <c r="E1111" s="583"/>
      <c r="F1111" s="544"/>
      <c r="G1111" s="544"/>
      <c r="H1111" s="544"/>
    </row>
    <row r="1112" spans="5:8">
      <c r="E1112" s="583"/>
      <c r="F1112" s="544"/>
      <c r="G1112" s="544"/>
      <c r="H1112" s="544"/>
    </row>
    <row r="1113" spans="5:8">
      <c r="E1113" s="583"/>
      <c r="F1113" s="544"/>
      <c r="G1113" s="544"/>
      <c r="H1113" s="544"/>
    </row>
    <row r="1114" spans="5:8">
      <c r="E1114" s="583"/>
      <c r="F1114" s="544"/>
      <c r="G1114" s="544"/>
      <c r="H1114" s="544"/>
    </row>
    <row r="1115" spans="5:8">
      <c r="E1115" s="583"/>
      <c r="F1115" s="544"/>
      <c r="G1115" s="544"/>
      <c r="H1115" s="544"/>
    </row>
    <row r="1116" spans="5:8">
      <c r="E1116" s="583"/>
      <c r="F1116" s="544"/>
      <c r="G1116" s="544"/>
      <c r="H1116" s="544"/>
    </row>
    <row r="1117" spans="5:8">
      <c r="E1117" s="583"/>
      <c r="F1117" s="544"/>
      <c r="G1117" s="544"/>
      <c r="H1117" s="544"/>
    </row>
    <row r="1118" spans="5:8">
      <c r="E1118" s="583"/>
      <c r="F1118" s="544"/>
      <c r="G1118" s="544"/>
      <c r="H1118" s="544"/>
    </row>
    <row r="1119" spans="5:8">
      <c r="E1119" s="583"/>
      <c r="F1119" s="544"/>
      <c r="G1119" s="544"/>
      <c r="H1119" s="544"/>
    </row>
    <row r="1120" spans="5:8">
      <c r="E1120" s="583"/>
      <c r="F1120" s="544"/>
      <c r="G1120" s="544"/>
      <c r="H1120" s="544"/>
    </row>
    <row r="1121" spans="5:8">
      <c r="E1121" s="583"/>
      <c r="F1121" s="544"/>
      <c r="G1121" s="544"/>
      <c r="H1121" s="544"/>
    </row>
    <row r="1122" spans="5:8">
      <c r="E1122" s="583"/>
      <c r="F1122" s="544"/>
      <c r="G1122" s="544"/>
      <c r="H1122" s="544"/>
    </row>
    <row r="1123" spans="5:8">
      <c r="E1123" s="583"/>
      <c r="F1123" s="544"/>
      <c r="G1123" s="544"/>
      <c r="H1123" s="544"/>
    </row>
    <row r="1124" spans="5:8">
      <c r="E1124" s="583"/>
      <c r="F1124" s="544"/>
      <c r="G1124" s="544"/>
      <c r="H1124" s="544"/>
    </row>
    <row r="1125" spans="5:8">
      <c r="E1125" s="583"/>
      <c r="F1125" s="544"/>
      <c r="G1125" s="544"/>
      <c r="H1125" s="544"/>
    </row>
    <row r="1126" spans="5:8">
      <c r="E1126" s="583"/>
      <c r="F1126" s="544"/>
      <c r="G1126" s="544"/>
      <c r="H1126" s="544"/>
    </row>
    <row r="1127" spans="5:8">
      <c r="E1127" s="583"/>
      <c r="F1127" s="544"/>
      <c r="G1127" s="544"/>
      <c r="H1127" s="544"/>
    </row>
    <row r="1128" spans="5:8">
      <c r="E1128" s="583"/>
      <c r="F1128" s="544"/>
      <c r="G1128" s="544"/>
      <c r="H1128" s="544"/>
    </row>
    <row r="1129" spans="5:8">
      <c r="E1129" s="583"/>
      <c r="F1129" s="544"/>
      <c r="G1129" s="544"/>
      <c r="H1129" s="544"/>
    </row>
    <row r="1130" spans="5:8">
      <c r="E1130" s="583"/>
      <c r="F1130" s="544"/>
      <c r="G1130" s="544"/>
      <c r="H1130" s="544"/>
    </row>
    <row r="1131" spans="5:8">
      <c r="E1131" s="583"/>
      <c r="F1131" s="544"/>
      <c r="G1131" s="544"/>
      <c r="H1131" s="544"/>
    </row>
    <row r="1132" spans="5:8">
      <c r="E1132" s="583"/>
      <c r="F1132" s="544"/>
      <c r="G1132" s="544"/>
      <c r="H1132" s="544"/>
    </row>
    <row r="1133" spans="5:8">
      <c r="E1133" s="583"/>
      <c r="F1133" s="544"/>
      <c r="G1133" s="544"/>
      <c r="H1133" s="544"/>
    </row>
    <row r="1134" spans="5:8">
      <c r="E1134" s="583"/>
      <c r="F1134" s="544"/>
      <c r="G1134" s="544"/>
      <c r="H1134" s="544"/>
    </row>
    <row r="1135" spans="5:8">
      <c r="E1135" s="583"/>
      <c r="F1135" s="544"/>
      <c r="G1135" s="544"/>
      <c r="H1135" s="544"/>
    </row>
    <row r="1136" spans="5:8">
      <c r="E1136" s="583"/>
      <c r="F1136" s="544"/>
      <c r="G1136" s="544"/>
      <c r="H1136" s="544"/>
    </row>
    <row r="1137" spans="5:8">
      <c r="E1137" s="583"/>
      <c r="F1137" s="544"/>
      <c r="G1137" s="544"/>
      <c r="H1137" s="544"/>
    </row>
    <row r="1138" spans="5:8">
      <c r="E1138" s="583"/>
      <c r="F1138" s="544"/>
      <c r="G1138" s="544"/>
      <c r="H1138" s="544"/>
    </row>
    <row r="1139" spans="5:8">
      <c r="E1139" s="583"/>
      <c r="F1139" s="544"/>
      <c r="G1139" s="544"/>
      <c r="H1139" s="544"/>
    </row>
    <row r="1140" spans="5:8">
      <c r="E1140" s="583"/>
      <c r="F1140" s="544"/>
      <c r="G1140" s="544"/>
      <c r="H1140" s="544"/>
    </row>
    <row r="1141" spans="5:8">
      <c r="E1141" s="583"/>
      <c r="F1141" s="544"/>
      <c r="G1141" s="544"/>
      <c r="H1141" s="544"/>
    </row>
    <row r="1142" spans="5:8">
      <c r="E1142" s="583"/>
      <c r="F1142" s="544"/>
      <c r="G1142" s="544"/>
      <c r="H1142" s="544"/>
    </row>
    <row r="1143" spans="5:8">
      <c r="E1143" s="583"/>
      <c r="F1143" s="544"/>
      <c r="G1143" s="544"/>
      <c r="H1143" s="544"/>
    </row>
    <row r="1144" spans="5:8">
      <c r="E1144" s="583"/>
      <c r="F1144" s="544"/>
      <c r="G1144" s="544"/>
      <c r="H1144" s="544"/>
    </row>
    <row r="1145" spans="5:8">
      <c r="E1145" s="583"/>
      <c r="F1145" s="544"/>
      <c r="G1145" s="544"/>
      <c r="H1145" s="544"/>
    </row>
    <row r="1146" spans="5:8">
      <c r="E1146" s="583"/>
      <c r="F1146" s="544"/>
      <c r="G1146" s="544"/>
      <c r="H1146" s="544"/>
    </row>
    <row r="1147" spans="5:8">
      <c r="E1147" s="583"/>
      <c r="F1147" s="544"/>
      <c r="G1147" s="544"/>
      <c r="H1147" s="544"/>
    </row>
    <row r="1148" spans="5:8">
      <c r="E1148" s="583"/>
      <c r="F1148" s="544"/>
      <c r="G1148" s="544"/>
      <c r="H1148" s="544"/>
    </row>
    <row r="1149" spans="5:8">
      <c r="E1149" s="583"/>
      <c r="F1149" s="544"/>
      <c r="G1149" s="544"/>
      <c r="H1149" s="544"/>
    </row>
    <row r="1150" spans="5:8">
      <c r="E1150" s="583"/>
      <c r="F1150" s="544"/>
      <c r="G1150" s="544"/>
      <c r="H1150" s="544"/>
    </row>
    <row r="1151" spans="5:8">
      <c r="E1151" s="583"/>
      <c r="F1151" s="544"/>
      <c r="G1151" s="544"/>
      <c r="H1151" s="544"/>
    </row>
    <row r="1152" spans="5:8">
      <c r="E1152" s="583"/>
      <c r="F1152" s="544"/>
      <c r="G1152" s="544"/>
      <c r="H1152" s="544"/>
    </row>
    <row r="1153" spans="5:8">
      <c r="E1153" s="583"/>
      <c r="F1153" s="544"/>
      <c r="G1153" s="544"/>
      <c r="H1153" s="544"/>
    </row>
    <row r="1154" spans="5:8">
      <c r="E1154" s="583"/>
      <c r="F1154" s="544"/>
      <c r="G1154" s="544"/>
      <c r="H1154" s="544"/>
    </row>
    <row r="1155" spans="5:8">
      <c r="E1155" s="583"/>
      <c r="F1155" s="544"/>
      <c r="G1155" s="544"/>
      <c r="H1155" s="544"/>
    </row>
    <row r="1156" spans="5:8">
      <c r="E1156" s="583"/>
      <c r="F1156" s="544"/>
      <c r="G1156" s="544"/>
      <c r="H1156" s="544"/>
    </row>
    <row r="1157" spans="5:8">
      <c r="E1157" s="583"/>
      <c r="F1157" s="544"/>
      <c r="G1157" s="544"/>
      <c r="H1157" s="544"/>
    </row>
    <row r="1158" spans="5:8">
      <c r="E1158" s="583"/>
      <c r="F1158" s="544"/>
      <c r="G1158" s="544"/>
      <c r="H1158" s="544"/>
    </row>
    <row r="1159" spans="5:8">
      <c r="E1159" s="583"/>
      <c r="F1159" s="544"/>
      <c r="G1159" s="544"/>
      <c r="H1159" s="544"/>
    </row>
    <row r="1160" spans="5:8">
      <c r="E1160" s="583"/>
      <c r="F1160" s="544"/>
      <c r="G1160" s="544"/>
      <c r="H1160" s="544"/>
    </row>
    <row r="1161" spans="5:8">
      <c r="E1161" s="583"/>
      <c r="F1161" s="544"/>
      <c r="G1161" s="544"/>
      <c r="H1161" s="544"/>
    </row>
    <row r="1162" spans="5:8">
      <c r="E1162" s="583"/>
      <c r="F1162" s="544"/>
      <c r="G1162" s="544"/>
      <c r="H1162" s="544"/>
    </row>
    <row r="1163" spans="5:8">
      <c r="E1163" s="583"/>
      <c r="F1163" s="544"/>
      <c r="G1163" s="544"/>
      <c r="H1163" s="544"/>
    </row>
    <row r="1164" spans="5:8">
      <c r="E1164" s="583"/>
      <c r="F1164" s="544"/>
      <c r="G1164" s="544"/>
      <c r="H1164" s="544"/>
    </row>
    <row r="1165" spans="5:8">
      <c r="E1165" s="583"/>
      <c r="F1165" s="544"/>
      <c r="G1165" s="544"/>
      <c r="H1165" s="544"/>
    </row>
    <row r="1166" spans="5:8">
      <c r="E1166" s="583"/>
      <c r="F1166" s="544"/>
      <c r="G1166" s="544"/>
      <c r="H1166" s="544"/>
    </row>
    <row r="1167" spans="5:8">
      <c r="E1167" s="583"/>
      <c r="F1167" s="544"/>
      <c r="G1167" s="544"/>
      <c r="H1167" s="544"/>
    </row>
    <row r="1168" spans="5:8">
      <c r="E1168" s="583"/>
      <c r="F1168" s="544"/>
      <c r="G1168" s="544"/>
      <c r="H1168" s="544"/>
    </row>
    <row r="1169" spans="5:8">
      <c r="E1169" s="583"/>
      <c r="F1169" s="544"/>
      <c r="G1169" s="544"/>
      <c r="H1169" s="544"/>
    </row>
    <row r="1170" spans="5:8">
      <c r="E1170" s="583"/>
      <c r="F1170" s="544"/>
      <c r="G1170" s="544"/>
      <c r="H1170" s="544"/>
    </row>
    <row r="1171" spans="5:8">
      <c r="E1171" s="583"/>
      <c r="F1171" s="544"/>
      <c r="G1171" s="544"/>
      <c r="H1171" s="544"/>
    </row>
    <row r="1172" spans="5:8">
      <c r="E1172" s="583"/>
      <c r="F1172" s="544"/>
      <c r="G1172" s="544"/>
      <c r="H1172" s="544"/>
    </row>
    <row r="1173" spans="5:8">
      <c r="E1173" s="583"/>
      <c r="F1173" s="544"/>
      <c r="G1173" s="544"/>
      <c r="H1173" s="544"/>
    </row>
    <row r="1174" spans="5:8">
      <c r="E1174" s="583"/>
      <c r="F1174" s="544"/>
      <c r="G1174" s="544"/>
      <c r="H1174" s="544"/>
    </row>
    <row r="1175" spans="5:8">
      <c r="E1175" s="583"/>
      <c r="F1175" s="544"/>
      <c r="G1175" s="544"/>
      <c r="H1175" s="544"/>
    </row>
    <row r="1176" spans="5:8">
      <c r="E1176" s="583"/>
      <c r="F1176" s="544"/>
      <c r="G1176" s="544"/>
      <c r="H1176" s="544"/>
    </row>
    <row r="1177" spans="5:8">
      <c r="E1177" s="583"/>
      <c r="F1177" s="544"/>
      <c r="G1177" s="544"/>
      <c r="H1177" s="544"/>
    </row>
    <row r="1178" spans="5:8">
      <c r="E1178" s="583"/>
      <c r="F1178" s="544"/>
      <c r="G1178" s="544"/>
      <c r="H1178" s="544"/>
    </row>
    <row r="1179" spans="5:8">
      <c r="E1179" s="583"/>
      <c r="F1179" s="544"/>
      <c r="G1179" s="544"/>
      <c r="H1179" s="544"/>
    </row>
    <row r="1180" spans="5:8">
      <c r="E1180" s="583"/>
      <c r="F1180" s="544"/>
      <c r="G1180" s="544"/>
      <c r="H1180" s="544"/>
    </row>
    <row r="1181" spans="5:8">
      <c r="E1181" s="583"/>
      <c r="F1181" s="544"/>
      <c r="G1181" s="544"/>
      <c r="H1181" s="544"/>
    </row>
    <row r="1182" spans="5:8">
      <c r="E1182" s="583"/>
      <c r="F1182" s="544"/>
      <c r="G1182" s="544"/>
      <c r="H1182" s="544"/>
    </row>
    <row r="1183" spans="5:8">
      <c r="E1183" s="583"/>
      <c r="F1183" s="544"/>
      <c r="G1183" s="544"/>
      <c r="H1183" s="544"/>
    </row>
    <row r="1184" spans="5:8">
      <c r="E1184" s="583"/>
      <c r="F1184" s="544"/>
      <c r="G1184" s="544"/>
      <c r="H1184" s="544"/>
    </row>
    <row r="1185" spans="5:8">
      <c r="E1185" s="583"/>
      <c r="F1185" s="544"/>
      <c r="G1185" s="544"/>
      <c r="H1185" s="544"/>
    </row>
    <row r="1186" spans="5:8">
      <c r="E1186" s="583"/>
      <c r="F1186" s="544"/>
      <c r="G1186" s="544"/>
      <c r="H1186" s="544"/>
    </row>
    <row r="1187" spans="5:8">
      <c r="E1187" s="583"/>
      <c r="F1187" s="544"/>
      <c r="G1187" s="544"/>
      <c r="H1187" s="544"/>
    </row>
    <row r="1188" spans="5:8">
      <c r="E1188" s="583"/>
      <c r="F1188" s="544"/>
      <c r="G1188" s="544"/>
      <c r="H1188" s="544"/>
    </row>
    <row r="1189" spans="5:8">
      <c r="E1189" s="583"/>
      <c r="F1189" s="544"/>
      <c r="G1189" s="544"/>
      <c r="H1189" s="544"/>
    </row>
    <row r="1190" spans="5:8">
      <c r="E1190" s="583"/>
      <c r="F1190" s="544"/>
      <c r="G1190" s="544"/>
      <c r="H1190" s="544"/>
    </row>
    <row r="1191" spans="5:8">
      <c r="E1191" s="583"/>
      <c r="F1191" s="544"/>
      <c r="G1191" s="544"/>
      <c r="H1191" s="544"/>
    </row>
    <row r="1192" spans="5:8">
      <c r="E1192" s="583"/>
      <c r="F1192" s="544"/>
      <c r="G1192" s="544"/>
      <c r="H1192" s="544"/>
    </row>
    <row r="1193" spans="5:8">
      <c r="E1193" s="583"/>
      <c r="F1193" s="544"/>
      <c r="G1193" s="544"/>
      <c r="H1193" s="544"/>
    </row>
    <row r="1194" spans="5:8">
      <c r="E1194" s="583"/>
      <c r="F1194" s="544"/>
      <c r="G1194" s="544"/>
      <c r="H1194" s="544"/>
    </row>
    <row r="1195" spans="5:8">
      <c r="E1195" s="583"/>
      <c r="F1195" s="544"/>
      <c r="G1195" s="544"/>
      <c r="H1195" s="544"/>
    </row>
    <row r="1196" spans="5:8">
      <c r="E1196" s="583"/>
      <c r="F1196" s="544"/>
      <c r="G1196" s="544"/>
      <c r="H1196" s="544"/>
    </row>
    <row r="1197" spans="5:8">
      <c r="E1197" s="583"/>
      <c r="F1197" s="544"/>
      <c r="G1197" s="544"/>
      <c r="H1197" s="544"/>
    </row>
    <row r="1198" spans="5:8">
      <c r="E1198" s="583"/>
      <c r="F1198" s="544"/>
      <c r="G1198" s="544"/>
      <c r="H1198" s="544"/>
    </row>
    <row r="1199" spans="5:8">
      <c r="E1199" s="583"/>
      <c r="F1199" s="544"/>
      <c r="G1199" s="544"/>
      <c r="H1199" s="544"/>
    </row>
    <row r="1200" spans="5:8">
      <c r="E1200" s="583"/>
      <c r="F1200" s="544"/>
      <c r="G1200" s="544"/>
      <c r="H1200" s="544"/>
    </row>
    <row r="1201" spans="5:8">
      <c r="E1201" s="583"/>
      <c r="F1201" s="544"/>
      <c r="G1201" s="544"/>
      <c r="H1201" s="544"/>
    </row>
    <row r="1202" spans="5:8">
      <c r="E1202" s="583"/>
      <c r="F1202" s="544"/>
      <c r="G1202" s="544"/>
      <c r="H1202" s="544"/>
    </row>
    <row r="1203" spans="5:8">
      <c r="E1203" s="583"/>
      <c r="F1203" s="544"/>
      <c r="G1203" s="544"/>
      <c r="H1203" s="544"/>
    </row>
    <row r="1204" spans="5:8">
      <c r="E1204" s="583"/>
      <c r="F1204" s="544"/>
      <c r="G1204" s="544"/>
      <c r="H1204" s="544"/>
    </row>
    <row r="1205" spans="5:8">
      <c r="E1205" s="583"/>
      <c r="F1205" s="544"/>
      <c r="G1205" s="544"/>
      <c r="H1205" s="544"/>
    </row>
    <row r="1206" spans="5:8">
      <c r="E1206" s="583"/>
      <c r="F1206" s="544"/>
      <c r="G1206" s="544"/>
      <c r="H1206" s="544"/>
    </row>
    <row r="1207" spans="5:8">
      <c r="E1207" s="583"/>
      <c r="F1207" s="544"/>
      <c r="G1207" s="544"/>
      <c r="H1207" s="544"/>
    </row>
    <row r="1208" spans="5:8">
      <c r="E1208" s="583"/>
      <c r="F1208" s="544"/>
      <c r="G1208" s="544"/>
      <c r="H1208" s="544"/>
    </row>
    <row r="1209" spans="5:8">
      <c r="E1209" s="583"/>
      <c r="F1209" s="544"/>
      <c r="G1209" s="544"/>
      <c r="H1209" s="544"/>
    </row>
    <row r="1210" spans="5:8">
      <c r="E1210" s="583"/>
      <c r="F1210" s="544"/>
      <c r="G1210" s="544"/>
      <c r="H1210" s="544"/>
    </row>
    <row r="1211" spans="5:8">
      <c r="E1211" s="583"/>
      <c r="F1211" s="544"/>
      <c r="G1211" s="544"/>
      <c r="H1211" s="544"/>
    </row>
    <row r="1212" spans="5:8">
      <c r="E1212" s="583"/>
      <c r="F1212" s="544"/>
      <c r="G1212" s="544"/>
      <c r="H1212" s="544"/>
    </row>
    <row r="1213" spans="5:8">
      <c r="E1213" s="583"/>
      <c r="F1213" s="544"/>
      <c r="G1213" s="544"/>
      <c r="H1213" s="544"/>
    </row>
    <row r="1214" spans="5:8">
      <c r="E1214" s="583"/>
      <c r="F1214" s="544"/>
      <c r="G1214" s="544"/>
      <c r="H1214" s="544"/>
    </row>
    <row r="1215" spans="5:8">
      <c r="E1215" s="583"/>
      <c r="F1215" s="544"/>
      <c r="G1215" s="544"/>
      <c r="H1215" s="544"/>
    </row>
    <row r="1216" spans="5:8">
      <c r="E1216" s="583"/>
      <c r="F1216" s="544"/>
      <c r="G1216" s="544"/>
      <c r="H1216" s="544"/>
    </row>
    <row r="1217" spans="5:8">
      <c r="E1217" s="583"/>
      <c r="F1217" s="544"/>
      <c r="G1217" s="544"/>
      <c r="H1217" s="544"/>
    </row>
    <row r="1218" spans="5:8">
      <c r="E1218" s="583"/>
      <c r="F1218" s="544"/>
      <c r="G1218" s="544"/>
      <c r="H1218" s="544"/>
    </row>
    <row r="1219" spans="5:8">
      <c r="E1219" s="583"/>
      <c r="F1219" s="544"/>
      <c r="G1219" s="544"/>
      <c r="H1219" s="544"/>
    </row>
    <row r="1220" spans="5:8">
      <c r="E1220" s="583"/>
      <c r="F1220" s="544"/>
      <c r="G1220" s="544"/>
      <c r="H1220" s="544"/>
    </row>
    <row r="1221" spans="5:8">
      <c r="E1221" s="583"/>
      <c r="F1221" s="544"/>
      <c r="G1221" s="544"/>
      <c r="H1221" s="544"/>
    </row>
    <row r="1222" spans="5:8">
      <c r="E1222" s="583"/>
      <c r="F1222" s="544"/>
      <c r="G1222" s="544"/>
      <c r="H1222" s="544"/>
    </row>
    <row r="1223" spans="5:8">
      <c r="E1223" s="583"/>
      <c r="F1223" s="544"/>
      <c r="G1223" s="544"/>
      <c r="H1223" s="544"/>
    </row>
    <row r="1224" spans="5:8">
      <c r="E1224" s="583"/>
      <c r="F1224" s="544"/>
      <c r="G1224" s="544"/>
      <c r="H1224" s="544"/>
    </row>
    <row r="1225" spans="5:8">
      <c r="E1225" s="583"/>
      <c r="F1225" s="544"/>
      <c r="G1225" s="544"/>
      <c r="H1225" s="544"/>
    </row>
    <row r="1226" spans="5:8">
      <c r="E1226" s="583"/>
      <c r="F1226" s="544"/>
      <c r="G1226" s="544"/>
      <c r="H1226" s="544"/>
    </row>
    <row r="1227" spans="5:8">
      <c r="E1227" s="583"/>
      <c r="F1227" s="544"/>
      <c r="G1227" s="544"/>
      <c r="H1227" s="544"/>
    </row>
    <row r="1228" spans="5:8">
      <c r="E1228" s="583"/>
      <c r="F1228" s="544"/>
      <c r="G1228" s="544"/>
      <c r="H1228" s="544"/>
    </row>
    <row r="1229" spans="5:8">
      <c r="E1229" s="583"/>
      <c r="F1229" s="544"/>
      <c r="G1229" s="544"/>
      <c r="H1229" s="544"/>
    </row>
    <row r="1230" spans="5:8">
      <c r="E1230" s="583"/>
      <c r="F1230" s="544"/>
      <c r="G1230" s="544"/>
      <c r="H1230" s="544"/>
    </row>
    <row r="1231" spans="5:8">
      <c r="E1231" s="583"/>
      <c r="F1231" s="544"/>
      <c r="G1231" s="544"/>
      <c r="H1231" s="544"/>
    </row>
    <row r="1232" spans="5:8">
      <c r="E1232" s="583"/>
      <c r="F1232" s="544"/>
      <c r="G1232" s="544"/>
      <c r="H1232" s="544"/>
    </row>
    <row r="1233" spans="5:8">
      <c r="E1233" s="583"/>
      <c r="F1233" s="544"/>
      <c r="G1233" s="544"/>
      <c r="H1233" s="544"/>
    </row>
    <row r="1234" spans="5:8">
      <c r="E1234" s="583"/>
      <c r="F1234" s="544"/>
      <c r="G1234" s="544"/>
      <c r="H1234" s="544"/>
    </row>
    <row r="1235" spans="5:8">
      <c r="E1235" s="583"/>
      <c r="F1235" s="544"/>
      <c r="G1235" s="544"/>
      <c r="H1235" s="544"/>
    </row>
    <row r="1236" spans="5:8">
      <c r="E1236" s="583"/>
      <c r="F1236" s="544"/>
      <c r="G1236" s="544"/>
      <c r="H1236" s="544"/>
    </row>
    <row r="1237" spans="5:8">
      <c r="E1237" s="583"/>
      <c r="F1237" s="544"/>
      <c r="G1237" s="544"/>
      <c r="H1237" s="544"/>
    </row>
    <row r="1238" spans="5:8">
      <c r="E1238" s="583"/>
      <c r="F1238" s="544"/>
      <c r="G1238" s="544"/>
      <c r="H1238" s="544"/>
    </row>
    <row r="1239" spans="5:8">
      <c r="E1239" s="583"/>
      <c r="F1239" s="544"/>
      <c r="G1239" s="544"/>
      <c r="H1239" s="544"/>
    </row>
    <row r="1240" spans="5:8">
      <c r="E1240" s="583"/>
      <c r="F1240" s="544"/>
      <c r="G1240" s="544"/>
      <c r="H1240" s="544"/>
    </row>
    <row r="1241" spans="5:8">
      <c r="E1241" s="583"/>
      <c r="F1241" s="544"/>
      <c r="G1241" s="544"/>
      <c r="H1241" s="544"/>
    </row>
    <row r="1242" spans="5:8">
      <c r="E1242" s="583"/>
      <c r="F1242" s="544"/>
      <c r="G1242" s="544"/>
      <c r="H1242" s="544"/>
    </row>
    <row r="1243" spans="5:8">
      <c r="E1243" s="583"/>
      <c r="F1243" s="544"/>
      <c r="G1243" s="544"/>
      <c r="H1243" s="544"/>
    </row>
    <row r="1244" spans="5:8">
      <c r="E1244" s="583"/>
      <c r="F1244" s="544"/>
      <c r="G1244" s="544"/>
      <c r="H1244" s="544"/>
    </row>
    <row r="1245" spans="5:8">
      <c r="E1245" s="583"/>
      <c r="F1245" s="544"/>
      <c r="G1245" s="544"/>
      <c r="H1245" s="544"/>
    </row>
    <row r="1246" spans="5:8">
      <c r="E1246" s="583"/>
      <c r="F1246" s="544"/>
      <c r="G1246" s="544"/>
      <c r="H1246" s="544"/>
    </row>
    <row r="1247" spans="5:8">
      <c r="E1247" s="583"/>
      <c r="F1247" s="544"/>
      <c r="G1247" s="544"/>
      <c r="H1247" s="544"/>
    </row>
    <row r="1248" spans="5:8">
      <c r="E1248" s="583"/>
      <c r="F1248" s="544"/>
      <c r="G1248" s="544"/>
      <c r="H1248" s="544"/>
    </row>
    <row r="1249" spans="5:8">
      <c r="E1249" s="583"/>
      <c r="F1249" s="544"/>
      <c r="G1249" s="544"/>
      <c r="H1249" s="544"/>
    </row>
    <row r="1250" spans="5:8">
      <c r="E1250" s="583"/>
      <c r="F1250" s="544"/>
      <c r="G1250" s="544"/>
      <c r="H1250" s="544"/>
    </row>
    <row r="1251" spans="5:8">
      <c r="E1251" s="583"/>
      <c r="F1251" s="544"/>
      <c r="G1251" s="544"/>
      <c r="H1251" s="544"/>
    </row>
    <row r="1252" spans="5:8">
      <c r="E1252" s="583"/>
      <c r="F1252" s="544"/>
      <c r="G1252" s="544"/>
      <c r="H1252" s="544"/>
    </row>
    <row r="1253" spans="5:8">
      <c r="E1253" s="583"/>
      <c r="F1253" s="544"/>
      <c r="G1253" s="544"/>
      <c r="H1253" s="544"/>
    </row>
    <row r="1254" spans="5:8">
      <c r="E1254" s="583"/>
      <c r="F1254" s="544"/>
      <c r="G1254" s="544"/>
      <c r="H1254" s="544"/>
    </row>
    <row r="1255" spans="5:8">
      <c r="E1255" s="583"/>
      <c r="F1255" s="544"/>
      <c r="G1255" s="544"/>
      <c r="H1255" s="544"/>
    </row>
    <row r="1256" spans="5:8">
      <c r="E1256" s="583"/>
      <c r="F1256" s="544"/>
      <c r="G1256" s="544"/>
      <c r="H1256" s="544"/>
    </row>
    <row r="1257" spans="5:8">
      <c r="E1257" s="583"/>
      <c r="F1257" s="544"/>
      <c r="G1257" s="544"/>
      <c r="H1257" s="544"/>
    </row>
    <row r="1258" spans="5:8">
      <c r="E1258" s="583"/>
      <c r="F1258" s="544"/>
      <c r="G1258" s="544"/>
      <c r="H1258" s="544"/>
    </row>
    <row r="1259" spans="5:8">
      <c r="E1259" s="583"/>
      <c r="F1259" s="544"/>
      <c r="G1259" s="544"/>
      <c r="H1259" s="544"/>
    </row>
    <row r="1260" spans="5:8">
      <c r="E1260" s="583"/>
      <c r="F1260" s="544"/>
      <c r="G1260" s="544"/>
      <c r="H1260" s="544"/>
    </row>
    <row r="1261" spans="5:8">
      <c r="E1261" s="583"/>
      <c r="F1261" s="544"/>
      <c r="G1261" s="544"/>
      <c r="H1261" s="544"/>
    </row>
    <row r="1262" spans="5:8">
      <c r="E1262" s="583"/>
      <c r="F1262" s="544"/>
      <c r="G1262" s="544"/>
      <c r="H1262" s="544"/>
    </row>
    <row r="1263" spans="5:8">
      <c r="E1263" s="583"/>
      <c r="F1263" s="544"/>
      <c r="G1263" s="544"/>
      <c r="H1263" s="544"/>
    </row>
    <row r="1264" spans="5:8">
      <c r="E1264" s="583"/>
      <c r="F1264" s="544"/>
      <c r="G1264" s="544"/>
      <c r="H1264" s="544"/>
    </row>
    <row r="1265" spans="5:8">
      <c r="E1265" s="583"/>
      <c r="F1265" s="544"/>
      <c r="G1265" s="544"/>
      <c r="H1265" s="544"/>
    </row>
    <row r="1266" spans="5:8">
      <c r="E1266" s="583"/>
      <c r="F1266" s="544"/>
      <c r="G1266" s="544"/>
      <c r="H1266" s="544"/>
    </row>
    <row r="1267" spans="5:8">
      <c r="E1267" s="583"/>
      <c r="F1267" s="544"/>
      <c r="G1267" s="544"/>
      <c r="H1267" s="544"/>
    </row>
    <row r="1268" spans="5:8">
      <c r="E1268" s="583"/>
      <c r="F1268" s="544"/>
      <c r="G1268" s="544"/>
      <c r="H1268" s="544"/>
    </row>
    <row r="1269" spans="5:8">
      <c r="E1269" s="583"/>
      <c r="F1269" s="544"/>
      <c r="G1269" s="544"/>
      <c r="H1269" s="544"/>
    </row>
    <row r="1270" spans="5:8">
      <c r="E1270" s="583"/>
      <c r="F1270" s="544"/>
      <c r="G1270" s="544"/>
      <c r="H1270" s="544"/>
    </row>
    <row r="1271" spans="5:8">
      <c r="E1271" s="583"/>
      <c r="F1271" s="544"/>
      <c r="G1271" s="544"/>
      <c r="H1271" s="544"/>
    </row>
    <row r="1272" spans="5:8">
      <c r="E1272" s="583"/>
      <c r="F1272" s="544"/>
      <c r="G1272" s="544"/>
      <c r="H1272" s="544"/>
    </row>
    <row r="1273" spans="5:8">
      <c r="E1273" s="583"/>
      <c r="F1273" s="544"/>
      <c r="G1273" s="544"/>
      <c r="H1273" s="544"/>
    </row>
    <row r="1274" spans="5:8">
      <c r="E1274" s="583"/>
      <c r="F1274" s="544"/>
      <c r="G1274" s="544"/>
      <c r="H1274" s="544"/>
    </row>
    <row r="1275" spans="5:8">
      <c r="E1275" s="583"/>
      <c r="F1275" s="544"/>
      <c r="G1275" s="544"/>
      <c r="H1275" s="544"/>
    </row>
    <row r="1276" spans="5:8">
      <c r="E1276" s="583"/>
      <c r="F1276" s="544"/>
      <c r="G1276" s="544"/>
      <c r="H1276" s="544"/>
    </row>
    <row r="1277" spans="5:8">
      <c r="E1277" s="583"/>
      <c r="F1277" s="544"/>
      <c r="G1277" s="544"/>
      <c r="H1277" s="544"/>
    </row>
    <row r="1278" spans="5:8">
      <c r="E1278" s="583"/>
      <c r="F1278" s="544"/>
      <c r="G1278" s="544"/>
      <c r="H1278" s="544"/>
    </row>
    <row r="1279" spans="5:8">
      <c r="E1279" s="583"/>
      <c r="F1279" s="544"/>
      <c r="G1279" s="544"/>
      <c r="H1279" s="544"/>
    </row>
    <row r="1280" spans="5:8">
      <c r="E1280" s="583"/>
      <c r="F1280" s="544"/>
      <c r="G1280" s="544"/>
      <c r="H1280" s="544"/>
    </row>
    <row r="1281" spans="5:8">
      <c r="E1281" s="583"/>
      <c r="F1281" s="544"/>
      <c r="G1281" s="544"/>
      <c r="H1281" s="544"/>
    </row>
    <row r="1282" spans="5:8">
      <c r="E1282" s="583"/>
      <c r="F1282" s="544"/>
      <c r="G1282" s="544"/>
      <c r="H1282" s="544"/>
    </row>
    <row r="1283" spans="5:8">
      <c r="E1283" s="583"/>
      <c r="F1283" s="544"/>
      <c r="G1283" s="544"/>
      <c r="H1283" s="544"/>
    </row>
    <row r="1284" spans="5:8">
      <c r="E1284" s="583"/>
      <c r="F1284" s="544"/>
      <c r="G1284" s="544"/>
      <c r="H1284" s="544"/>
    </row>
    <row r="1285" spans="5:8">
      <c r="E1285" s="583"/>
      <c r="F1285" s="544"/>
      <c r="G1285" s="544"/>
      <c r="H1285" s="544"/>
    </row>
    <row r="1286" spans="5:8">
      <c r="E1286" s="583"/>
      <c r="F1286" s="544"/>
      <c r="G1286" s="544"/>
      <c r="H1286" s="544"/>
    </row>
    <row r="1287" spans="5:8">
      <c r="E1287" s="583"/>
      <c r="F1287" s="544"/>
      <c r="G1287" s="544"/>
      <c r="H1287" s="544"/>
    </row>
    <row r="1288" spans="5:8">
      <c r="E1288" s="583"/>
      <c r="F1288" s="544"/>
      <c r="G1288" s="544"/>
      <c r="H1288" s="544"/>
    </row>
    <row r="1289" spans="5:8">
      <c r="E1289" s="583"/>
      <c r="F1289" s="544"/>
      <c r="G1289" s="544"/>
      <c r="H1289" s="544"/>
    </row>
    <row r="1290" spans="5:8">
      <c r="E1290" s="583"/>
      <c r="F1290" s="544"/>
      <c r="G1290" s="544"/>
      <c r="H1290" s="544"/>
    </row>
    <row r="1291" spans="5:8">
      <c r="E1291" s="583"/>
      <c r="F1291" s="544"/>
      <c r="G1291" s="544"/>
      <c r="H1291" s="544"/>
    </row>
    <row r="1292" spans="5:8">
      <c r="E1292" s="583"/>
      <c r="F1292" s="544"/>
      <c r="G1292" s="544"/>
      <c r="H1292" s="544"/>
    </row>
    <row r="1293" spans="5:8">
      <c r="E1293" s="583"/>
      <c r="F1293" s="544"/>
      <c r="G1293" s="544"/>
      <c r="H1293" s="544"/>
    </row>
    <row r="1294" spans="5:8">
      <c r="E1294" s="583"/>
      <c r="F1294" s="544"/>
      <c r="G1294" s="544"/>
      <c r="H1294" s="544"/>
    </row>
    <row r="1295" spans="5:8">
      <c r="E1295" s="583"/>
      <c r="F1295" s="544"/>
      <c r="G1295" s="544"/>
      <c r="H1295" s="544"/>
    </row>
    <row r="1296" spans="5:8">
      <c r="E1296" s="583"/>
      <c r="F1296" s="544"/>
      <c r="G1296" s="544"/>
      <c r="H1296" s="544"/>
    </row>
    <row r="1297" spans="5:8">
      <c r="E1297" s="583"/>
      <c r="F1297" s="544"/>
      <c r="G1297" s="544"/>
      <c r="H1297" s="544"/>
    </row>
    <row r="1298" spans="5:8">
      <c r="E1298" s="583"/>
      <c r="F1298" s="544"/>
      <c r="G1298" s="544"/>
      <c r="H1298" s="544"/>
    </row>
    <row r="1299" spans="5:8">
      <c r="E1299" s="583"/>
      <c r="F1299" s="544"/>
      <c r="G1299" s="544"/>
      <c r="H1299" s="544"/>
    </row>
    <row r="1300" spans="5:8">
      <c r="E1300" s="583"/>
      <c r="F1300" s="544"/>
      <c r="G1300" s="544"/>
      <c r="H1300" s="544"/>
    </row>
    <row r="1301" spans="5:8">
      <c r="E1301" s="583"/>
      <c r="F1301" s="544"/>
      <c r="G1301" s="544"/>
      <c r="H1301" s="544"/>
    </row>
    <row r="1302" spans="5:8">
      <c r="E1302" s="583"/>
      <c r="F1302" s="544"/>
      <c r="G1302" s="544"/>
      <c r="H1302" s="544"/>
    </row>
    <row r="1303" spans="5:8">
      <c r="E1303" s="583"/>
      <c r="F1303" s="544"/>
      <c r="G1303" s="544"/>
      <c r="H1303" s="544"/>
    </row>
    <row r="1304" spans="5:8">
      <c r="E1304" s="583"/>
      <c r="F1304" s="544"/>
      <c r="G1304" s="544"/>
      <c r="H1304" s="544"/>
    </row>
    <row r="1305" spans="5:8">
      <c r="E1305" s="583"/>
      <c r="F1305" s="544"/>
      <c r="G1305" s="544"/>
      <c r="H1305" s="544"/>
    </row>
    <row r="1306" spans="5:8">
      <c r="E1306" s="583"/>
      <c r="F1306" s="544"/>
      <c r="G1306" s="544"/>
      <c r="H1306" s="544"/>
    </row>
    <row r="1307" spans="5:8">
      <c r="E1307" s="583"/>
      <c r="F1307" s="544"/>
      <c r="G1307" s="544"/>
      <c r="H1307" s="544"/>
    </row>
    <row r="1308" spans="5:8">
      <c r="E1308" s="583"/>
      <c r="F1308" s="544"/>
      <c r="G1308" s="544"/>
      <c r="H1308" s="544"/>
    </row>
    <row r="1309" spans="5:8">
      <c r="E1309" s="583"/>
      <c r="F1309" s="544"/>
      <c r="G1309" s="544"/>
      <c r="H1309" s="544"/>
    </row>
    <row r="1310" spans="5:8">
      <c r="E1310" s="583"/>
      <c r="F1310" s="544"/>
      <c r="G1310" s="544"/>
      <c r="H1310" s="544"/>
    </row>
    <row r="1311" spans="5:8">
      <c r="E1311" s="583"/>
      <c r="F1311" s="544"/>
      <c r="G1311" s="544"/>
      <c r="H1311" s="544"/>
    </row>
    <row r="1312" spans="5:8">
      <c r="E1312" s="583"/>
      <c r="F1312" s="544"/>
      <c r="G1312" s="544"/>
      <c r="H1312" s="544"/>
    </row>
    <row r="1313" spans="5:8">
      <c r="E1313" s="583"/>
      <c r="F1313" s="544"/>
      <c r="G1313" s="544"/>
      <c r="H1313" s="544"/>
    </row>
    <row r="1314" spans="5:8">
      <c r="E1314" s="583"/>
      <c r="F1314" s="544"/>
      <c r="G1314" s="544"/>
      <c r="H1314" s="544"/>
    </row>
    <row r="1315" spans="5:8">
      <c r="E1315" s="583"/>
      <c r="F1315" s="544"/>
      <c r="G1315" s="544"/>
      <c r="H1315" s="544"/>
    </row>
    <row r="1316" spans="5:8">
      <c r="E1316" s="583"/>
      <c r="F1316" s="544"/>
      <c r="G1316" s="544"/>
      <c r="H1316" s="544"/>
    </row>
    <row r="1317" spans="5:8">
      <c r="E1317" s="583"/>
      <c r="F1317" s="544"/>
      <c r="G1317" s="544"/>
      <c r="H1317" s="544"/>
    </row>
    <row r="1318" spans="5:8">
      <c r="E1318" s="583"/>
      <c r="F1318" s="544"/>
      <c r="G1318" s="544"/>
      <c r="H1318" s="544"/>
    </row>
    <row r="1319" spans="5:8">
      <c r="E1319" s="583"/>
      <c r="F1319" s="544"/>
      <c r="G1319" s="544"/>
      <c r="H1319" s="544"/>
    </row>
    <row r="1320" spans="5:8">
      <c r="E1320" s="583"/>
      <c r="F1320" s="544"/>
      <c r="G1320" s="544"/>
      <c r="H1320" s="544"/>
    </row>
    <row r="1321" spans="5:8">
      <c r="E1321" s="583"/>
      <c r="F1321" s="544"/>
      <c r="G1321" s="544"/>
      <c r="H1321" s="544"/>
    </row>
    <row r="1322" spans="5:8">
      <c r="E1322" s="583"/>
      <c r="F1322" s="544"/>
      <c r="G1322" s="544"/>
      <c r="H1322" s="544"/>
    </row>
    <row r="1323" spans="5:8">
      <c r="E1323" s="583"/>
      <c r="F1323" s="544"/>
      <c r="G1323" s="544"/>
      <c r="H1323" s="544"/>
    </row>
    <row r="1324" spans="5:8">
      <c r="E1324" s="583"/>
      <c r="F1324" s="544"/>
      <c r="G1324" s="544"/>
      <c r="H1324" s="544"/>
    </row>
    <row r="1325" spans="5:8">
      <c r="E1325" s="583"/>
      <c r="F1325" s="544"/>
      <c r="G1325" s="544"/>
      <c r="H1325" s="544"/>
    </row>
    <row r="1326" spans="5:8">
      <c r="E1326" s="583"/>
      <c r="F1326" s="544"/>
      <c r="G1326" s="544"/>
      <c r="H1326" s="544"/>
    </row>
    <row r="1327" spans="5:8">
      <c r="E1327" s="583"/>
      <c r="F1327" s="544"/>
      <c r="G1327" s="544"/>
      <c r="H1327" s="544"/>
    </row>
    <row r="1328" spans="5:8">
      <c r="E1328" s="583"/>
      <c r="F1328" s="544"/>
      <c r="G1328" s="544"/>
      <c r="H1328" s="544"/>
    </row>
    <row r="1329" spans="5:8">
      <c r="E1329" s="583"/>
      <c r="F1329" s="544"/>
      <c r="G1329" s="544"/>
      <c r="H1329" s="544"/>
    </row>
    <row r="1330" spans="5:8">
      <c r="E1330" s="583"/>
      <c r="F1330" s="544"/>
      <c r="G1330" s="544"/>
      <c r="H1330" s="544"/>
    </row>
    <row r="1331" spans="5:8">
      <c r="E1331" s="583"/>
      <c r="F1331" s="544"/>
      <c r="G1331" s="544"/>
      <c r="H1331" s="544"/>
    </row>
    <row r="1332" spans="5:8">
      <c r="E1332" s="583"/>
      <c r="F1332" s="544"/>
      <c r="G1332" s="544"/>
      <c r="H1332" s="544"/>
    </row>
    <row r="1333" spans="5:8">
      <c r="E1333" s="583"/>
      <c r="F1333" s="544"/>
      <c r="G1333" s="544"/>
      <c r="H1333" s="544"/>
    </row>
    <row r="1334" spans="5:8">
      <c r="E1334" s="583"/>
      <c r="F1334" s="544"/>
      <c r="G1334" s="544"/>
      <c r="H1334" s="544"/>
    </row>
    <row r="1335" spans="5:8">
      <c r="E1335" s="583"/>
      <c r="F1335" s="544"/>
      <c r="G1335" s="544"/>
      <c r="H1335" s="544"/>
    </row>
    <row r="1336" spans="5:8">
      <c r="E1336" s="583"/>
      <c r="F1336" s="544"/>
      <c r="G1336" s="544"/>
      <c r="H1336" s="544"/>
    </row>
    <row r="1337" spans="5:8">
      <c r="E1337" s="583"/>
      <c r="F1337" s="544"/>
      <c r="G1337" s="544"/>
      <c r="H1337" s="544"/>
    </row>
    <row r="1338" spans="5:8">
      <c r="E1338" s="583"/>
      <c r="F1338" s="544"/>
      <c r="G1338" s="544"/>
      <c r="H1338" s="544"/>
    </row>
    <row r="1339" spans="5:8">
      <c r="E1339" s="583"/>
      <c r="F1339" s="544"/>
      <c r="G1339" s="544"/>
      <c r="H1339" s="544"/>
    </row>
    <row r="1340" spans="5:8">
      <c r="E1340" s="583"/>
      <c r="F1340" s="544"/>
      <c r="G1340" s="544"/>
      <c r="H1340" s="544"/>
    </row>
    <row r="1341" spans="5:8">
      <c r="E1341" s="583"/>
      <c r="F1341" s="544"/>
      <c r="G1341" s="544"/>
      <c r="H1341" s="544"/>
    </row>
    <row r="1342" spans="5:8">
      <c r="E1342" s="583"/>
      <c r="F1342" s="544"/>
      <c r="G1342" s="544"/>
      <c r="H1342" s="544"/>
    </row>
    <row r="1343" spans="5:8">
      <c r="E1343" s="583"/>
      <c r="F1343" s="544"/>
      <c r="G1343" s="544"/>
      <c r="H1343" s="544"/>
    </row>
    <row r="1344" spans="5:8">
      <c r="E1344" s="583"/>
      <c r="F1344" s="544"/>
      <c r="G1344" s="544"/>
      <c r="H1344" s="544"/>
    </row>
    <row r="1345" spans="5:8">
      <c r="E1345" s="583"/>
      <c r="F1345" s="544"/>
      <c r="G1345" s="544"/>
      <c r="H1345" s="544"/>
    </row>
    <row r="1346" spans="5:8">
      <c r="E1346" s="583"/>
      <c r="F1346" s="544"/>
      <c r="G1346" s="544"/>
      <c r="H1346" s="544"/>
    </row>
    <row r="1347" spans="5:8">
      <c r="E1347" s="583"/>
      <c r="F1347" s="544"/>
      <c r="G1347" s="544"/>
      <c r="H1347" s="544"/>
    </row>
    <row r="1348" spans="5:8">
      <c r="E1348" s="583"/>
      <c r="F1348" s="544"/>
      <c r="G1348" s="544"/>
      <c r="H1348" s="544"/>
    </row>
    <row r="1349" spans="5:8">
      <c r="E1349" s="583"/>
      <c r="F1349" s="544"/>
      <c r="G1349" s="544"/>
      <c r="H1349" s="544"/>
    </row>
    <row r="1350" spans="5:8">
      <c r="E1350" s="583"/>
      <c r="F1350" s="544"/>
      <c r="G1350" s="544"/>
      <c r="H1350" s="544"/>
    </row>
    <row r="1351" spans="5:8">
      <c r="E1351" s="583"/>
      <c r="F1351" s="544"/>
      <c r="G1351" s="544"/>
      <c r="H1351" s="544"/>
    </row>
    <row r="1352" spans="5:8">
      <c r="E1352" s="583"/>
      <c r="F1352" s="544"/>
      <c r="G1352" s="544"/>
      <c r="H1352" s="544"/>
    </row>
    <row r="1353" spans="5:8">
      <c r="E1353" s="583"/>
      <c r="F1353" s="544"/>
      <c r="G1353" s="544"/>
      <c r="H1353" s="544"/>
    </row>
    <row r="1354" spans="5:8">
      <c r="E1354" s="583"/>
      <c r="F1354" s="544"/>
      <c r="G1354" s="544"/>
      <c r="H1354" s="544"/>
    </row>
    <row r="1355" spans="5:8">
      <c r="E1355" s="583"/>
      <c r="F1355" s="544"/>
      <c r="G1355" s="544"/>
      <c r="H1355" s="544"/>
    </row>
    <row r="1356" spans="5:8">
      <c r="E1356" s="583"/>
      <c r="F1356" s="544"/>
      <c r="G1356" s="544"/>
      <c r="H1356" s="544"/>
    </row>
    <row r="1357" spans="5:8">
      <c r="E1357" s="583"/>
      <c r="F1357" s="544"/>
      <c r="G1357" s="544"/>
      <c r="H1357" s="544"/>
    </row>
    <row r="1358" spans="5:8">
      <c r="E1358" s="583"/>
      <c r="F1358" s="544"/>
      <c r="G1358" s="544"/>
      <c r="H1358" s="544"/>
    </row>
    <row r="1359" spans="5:8">
      <c r="E1359" s="583"/>
      <c r="F1359" s="544"/>
      <c r="G1359" s="544"/>
      <c r="H1359" s="544"/>
    </row>
    <row r="1360" spans="5:8">
      <c r="E1360" s="583"/>
      <c r="F1360" s="544"/>
      <c r="G1360" s="544"/>
      <c r="H1360" s="544"/>
    </row>
    <row r="1361" spans="5:8">
      <c r="E1361" s="583"/>
      <c r="F1361" s="544"/>
      <c r="G1361" s="544"/>
      <c r="H1361" s="544"/>
    </row>
    <row r="1362" spans="5:8">
      <c r="E1362" s="583"/>
      <c r="F1362" s="544"/>
      <c r="G1362" s="544"/>
      <c r="H1362" s="544"/>
    </row>
    <row r="1363" spans="5:8">
      <c r="E1363" s="583"/>
      <c r="F1363" s="544"/>
      <c r="G1363" s="544"/>
      <c r="H1363" s="544"/>
    </row>
    <row r="1364" spans="5:8">
      <c r="E1364" s="583"/>
      <c r="F1364" s="544"/>
      <c r="G1364" s="544"/>
      <c r="H1364" s="544"/>
    </row>
    <row r="1365" spans="5:8">
      <c r="E1365" s="583"/>
      <c r="F1365" s="544"/>
      <c r="G1365" s="544"/>
      <c r="H1365" s="544"/>
    </row>
    <row r="1366" spans="5:8">
      <c r="E1366" s="583"/>
      <c r="F1366" s="544"/>
      <c r="G1366" s="544"/>
      <c r="H1366" s="544"/>
    </row>
    <row r="1367" spans="5:8">
      <c r="E1367" s="583"/>
      <c r="F1367" s="544"/>
      <c r="G1367" s="544"/>
      <c r="H1367" s="544"/>
    </row>
    <row r="1368" spans="5:8">
      <c r="E1368" s="583"/>
      <c r="F1368" s="544"/>
      <c r="G1368" s="544"/>
      <c r="H1368" s="544"/>
    </row>
    <row r="1369" spans="5:8">
      <c r="E1369" s="583"/>
      <c r="F1369" s="544"/>
      <c r="G1369" s="544"/>
      <c r="H1369" s="544"/>
    </row>
    <row r="1370" spans="5:8">
      <c r="E1370" s="583"/>
      <c r="F1370" s="544"/>
      <c r="G1370" s="544"/>
      <c r="H1370" s="544"/>
    </row>
    <row r="1371" spans="5:8">
      <c r="E1371" s="583"/>
      <c r="F1371" s="544"/>
      <c r="G1371" s="544"/>
      <c r="H1371" s="544"/>
    </row>
    <row r="1372" spans="5:8">
      <c r="E1372" s="583"/>
      <c r="F1372" s="544"/>
      <c r="G1372" s="544"/>
      <c r="H1372" s="544"/>
    </row>
    <row r="1373" spans="5:8">
      <c r="E1373" s="583"/>
      <c r="F1373" s="544"/>
      <c r="G1373" s="544"/>
      <c r="H1373" s="544"/>
    </row>
    <row r="1374" spans="5:8">
      <c r="E1374" s="583"/>
      <c r="F1374" s="544"/>
      <c r="G1374" s="544"/>
      <c r="H1374" s="544"/>
    </row>
    <row r="1375" spans="5:8">
      <c r="E1375" s="583"/>
      <c r="F1375" s="544"/>
      <c r="G1375" s="544"/>
      <c r="H1375" s="544"/>
    </row>
    <row r="1376" spans="5:8">
      <c r="E1376" s="583"/>
      <c r="F1376" s="544"/>
      <c r="G1376" s="544"/>
      <c r="H1376" s="544"/>
    </row>
    <row r="1377" spans="5:8">
      <c r="E1377" s="583"/>
      <c r="F1377" s="544"/>
      <c r="G1377" s="544"/>
      <c r="H1377" s="544"/>
    </row>
    <row r="1378" spans="5:8">
      <c r="E1378" s="583"/>
      <c r="F1378" s="544"/>
      <c r="G1378" s="544"/>
      <c r="H1378" s="544"/>
    </row>
    <row r="1379" spans="5:8">
      <c r="E1379" s="583"/>
      <c r="F1379" s="544"/>
      <c r="G1379" s="544"/>
      <c r="H1379" s="544"/>
    </row>
    <row r="1380" spans="5:8">
      <c r="E1380" s="583"/>
      <c r="F1380" s="544"/>
      <c r="G1380" s="544"/>
      <c r="H1380" s="544"/>
    </row>
    <row r="1381" spans="5:8">
      <c r="E1381" s="583"/>
      <c r="F1381" s="544"/>
      <c r="G1381" s="544"/>
      <c r="H1381" s="544"/>
    </row>
    <row r="1382" spans="5:8">
      <c r="E1382" s="583"/>
      <c r="F1382" s="544"/>
      <c r="G1382" s="544"/>
      <c r="H1382" s="544"/>
    </row>
    <row r="1383" spans="5:8">
      <c r="E1383" s="583"/>
      <c r="F1383" s="544"/>
      <c r="G1383" s="544"/>
      <c r="H1383" s="544"/>
    </row>
    <row r="1384" spans="5:8">
      <c r="E1384" s="583"/>
      <c r="F1384" s="544"/>
      <c r="G1384" s="544"/>
      <c r="H1384" s="544"/>
    </row>
    <row r="1385" spans="5:8">
      <c r="E1385" s="583"/>
      <c r="F1385" s="544"/>
      <c r="G1385" s="544"/>
      <c r="H1385" s="544"/>
    </row>
    <row r="1386" spans="5:8">
      <c r="E1386" s="583"/>
      <c r="F1386" s="544"/>
      <c r="G1386" s="544"/>
      <c r="H1386" s="544"/>
    </row>
    <row r="1387" spans="5:8">
      <c r="E1387" s="583"/>
      <c r="F1387" s="544"/>
      <c r="G1387" s="544"/>
      <c r="H1387" s="544"/>
    </row>
    <row r="1388" spans="5:8">
      <c r="E1388" s="583"/>
      <c r="F1388" s="544"/>
      <c r="G1388" s="544"/>
      <c r="H1388" s="544"/>
    </row>
    <row r="1389" spans="5:8">
      <c r="E1389" s="583"/>
      <c r="F1389" s="544"/>
      <c r="G1389" s="544"/>
      <c r="H1389" s="544"/>
    </row>
    <row r="1390" spans="5:8">
      <c r="E1390" s="583"/>
      <c r="F1390" s="544"/>
      <c r="G1390" s="544"/>
      <c r="H1390" s="544"/>
    </row>
    <row r="1391" spans="5:8">
      <c r="E1391" s="583"/>
      <c r="F1391" s="544"/>
      <c r="G1391" s="544"/>
      <c r="H1391" s="544"/>
    </row>
    <row r="1392" spans="5:8">
      <c r="E1392" s="583"/>
      <c r="F1392" s="544"/>
      <c r="G1392" s="544"/>
      <c r="H1392" s="544"/>
    </row>
    <row r="1393" spans="5:8">
      <c r="E1393" s="583"/>
      <c r="F1393" s="544"/>
      <c r="G1393" s="544"/>
      <c r="H1393" s="544"/>
    </row>
    <row r="1394" spans="5:8">
      <c r="E1394" s="583"/>
      <c r="F1394" s="544"/>
      <c r="G1394" s="544"/>
      <c r="H1394" s="544"/>
    </row>
    <row r="1395" spans="5:8">
      <c r="E1395" s="583"/>
      <c r="F1395" s="544"/>
      <c r="G1395" s="544"/>
      <c r="H1395" s="544"/>
    </row>
    <row r="1396" spans="5:8">
      <c r="E1396" s="583"/>
      <c r="F1396" s="544"/>
      <c r="G1396" s="544"/>
      <c r="H1396" s="544"/>
    </row>
    <row r="1397" spans="5:8">
      <c r="E1397" s="583"/>
      <c r="F1397" s="544"/>
      <c r="G1397" s="544"/>
      <c r="H1397" s="544"/>
    </row>
    <row r="1398" spans="5:8">
      <c r="E1398" s="583"/>
      <c r="F1398" s="544"/>
      <c r="G1398" s="544"/>
      <c r="H1398" s="544"/>
    </row>
    <row r="1399" spans="5:8">
      <c r="E1399" s="583"/>
      <c r="F1399" s="544"/>
      <c r="G1399" s="544"/>
      <c r="H1399" s="544"/>
    </row>
    <row r="1400" spans="5:8">
      <c r="E1400" s="583"/>
      <c r="F1400" s="544"/>
      <c r="G1400" s="544"/>
      <c r="H1400" s="544"/>
    </row>
    <row r="1401" spans="5:8">
      <c r="E1401" s="583"/>
      <c r="F1401" s="544"/>
      <c r="G1401" s="544"/>
      <c r="H1401" s="544"/>
    </row>
    <row r="1402" spans="5:8">
      <c r="E1402" s="583"/>
      <c r="F1402" s="544"/>
      <c r="G1402" s="544"/>
      <c r="H1402" s="544"/>
    </row>
    <row r="1403" spans="5:8">
      <c r="E1403" s="583"/>
      <c r="F1403" s="544"/>
      <c r="G1403" s="544"/>
      <c r="H1403" s="544"/>
    </row>
    <row r="1404" spans="5:8">
      <c r="E1404" s="583"/>
      <c r="F1404" s="544"/>
      <c r="G1404" s="544"/>
      <c r="H1404" s="544"/>
    </row>
    <row r="1405" spans="5:8">
      <c r="E1405" s="583"/>
      <c r="F1405" s="544"/>
      <c r="G1405" s="544"/>
      <c r="H1405" s="544"/>
    </row>
    <row r="1406" spans="5:8">
      <c r="E1406" s="583"/>
      <c r="F1406" s="544"/>
      <c r="G1406" s="544"/>
      <c r="H1406" s="544"/>
    </row>
    <row r="1407" spans="5:8">
      <c r="E1407" s="583"/>
      <c r="F1407" s="544"/>
      <c r="G1407" s="544"/>
      <c r="H1407" s="544"/>
    </row>
    <row r="1408" spans="5:8">
      <c r="E1408" s="583"/>
      <c r="F1408" s="544"/>
      <c r="G1408" s="544"/>
      <c r="H1408" s="544"/>
    </row>
    <row r="1409" spans="5:8">
      <c r="E1409" s="583"/>
      <c r="F1409" s="544"/>
      <c r="G1409" s="544"/>
      <c r="H1409" s="544"/>
    </row>
    <row r="1410" spans="5:8">
      <c r="E1410" s="583"/>
      <c r="F1410" s="544"/>
      <c r="G1410" s="544"/>
      <c r="H1410" s="544"/>
    </row>
    <row r="1411" spans="5:8">
      <c r="E1411" s="583"/>
      <c r="F1411" s="544"/>
      <c r="G1411" s="544"/>
      <c r="H1411" s="544"/>
    </row>
    <row r="1412" spans="5:8">
      <c r="E1412" s="583"/>
      <c r="F1412" s="544"/>
      <c r="G1412" s="544"/>
      <c r="H1412" s="544"/>
    </row>
    <row r="1413" spans="5:8">
      <c r="E1413" s="583"/>
      <c r="F1413" s="544"/>
      <c r="G1413" s="544"/>
      <c r="H1413" s="544"/>
    </row>
    <row r="1414" spans="5:8">
      <c r="E1414" s="583"/>
      <c r="F1414" s="544"/>
      <c r="G1414" s="544"/>
      <c r="H1414" s="544"/>
    </row>
    <row r="1415" spans="5:8">
      <c r="E1415" s="583"/>
      <c r="F1415" s="544"/>
      <c r="G1415" s="544"/>
      <c r="H1415" s="544"/>
    </row>
    <row r="1416" spans="5:8">
      <c r="E1416" s="583"/>
      <c r="F1416" s="544"/>
      <c r="G1416" s="544"/>
      <c r="H1416" s="544"/>
    </row>
    <row r="1417" spans="5:8">
      <c r="E1417" s="583"/>
      <c r="F1417" s="544"/>
      <c r="G1417" s="544"/>
      <c r="H1417" s="544"/>
    </row>
    <row r="1418" spans="5:8">
      <c r="E1418" s="583"/>
      <c r="F1418" s="544"/>
      <c r="G1418" s="544"/>
      <c r="H1418" s="544"/>
    </row>
    <row r="1419" spans="5:8">
      <c r="E1419" s="583"/>
      <c r="F1419" s="544"/>
      <c r="G1419" s="544"/>
      <c r="H1419" s="544"/>
    </row>
    <row r="1420" spans="5:8">
      <c r="E1420" s="583"/>
      <c r="F1420" s="544"/>
      <c r="G1420" s="544"/>
      <c r="H1420" s="544"/>
    </row>
    <row r="1421" spans="5:8">
      <c r="E1421" s="583"/>
      <c r="F1421" s="544"/>
      <c r="G1421" s="544"/>
      <c r="H1421" s="544"/>
    </row>
    <row r="1422" spans="5:8">
      <c r="E1422" s="583"/>
      <c r="F1422" s="544"/>
      <c r="G1422" s="544"/>
      <c r="H1422" s="544"/>
    </row>
    <row r="1423" spans="5:8">
      <c r="E1423" s="583"/>
      <c r="F1423" s="544"/>
      <c r="G1423" s="544"/>
      <c r="H1423" s="544"/>
    </row>
    <row r="1424" spans="5:8">
      <c r="E1424" s="583"/>
      <c r="F1424" s="544"/>
      <c r="G1424" s="544"/>
      <c r="H1424" s="544"/>
    </row>
    <row r="1425" spans="5:8">
      <c r="E1425" s="583"/>
      <c r="F1425" s="544"/>
      <c r="G1425" s="544"/>
      <c r="H1425" s="544"/>
    </row>
    <row r="1426" spans="5:8">
      <c r="E1426" s="583"/>
      <c r="F1426" s="544"/>
      <c r="G1426" s="544"/>
      <c r="H1426" s="544"/>
    </row>
    <row r="1427" spans="5:8">
      <c r="E1427" s="583"/>
      <c r="F1427" s="544"/>
      <c r="G1427" s="544"/>
      <c r="H1427" s="544"/>
    </row>
    <row r="1428" spans="5:8">
      <c r="E1428" s="583"/>
      <c r="F1428" s="544"/>
      <c r="G1428" s="544"/>
      <c r="H1428" s="544"/>
    </row>
    <row r="1429" spans="5:8">
      <c r="E1429" s="583"/>
      <c r="F1429" s="544"/>
      <c r="G1429" s="544"/>
      <c r="H1429" s="544"/>
    </row>
    <row r="1430" spans="5:8">
      <c r="E1430" s="583"/>
      <c r="F1430" s="544"/>
      <c r="G1430" s="544"/>
      <c r="H1430" s="544"/>
    </row>
    <row r="1431" spans="5:8">
      <c r="E1431" s="583"/>
      <c r="F1431" s="544"/>
      <c r="G1431" s="544"/>
      <c r="H1431" s="544"/>
    </row>
    <row r="1432" spans="5:8">
      <c r="E1432" s="583"/>
      <c r="F1432" s="544"/>
      <c r="G1432" s="544"/>
      <c r="H1432" s="544"/>
    </row>
    <row r="1433" spans="5:8">
      <c r="E1433" s="583"/>
      <c r="F1433" s="544"/>
      <c r="G1433" s="544"/>
      <c r="H1433" s="544"/>
    </row>
    <row r="1434" spans="5:8">
      <c r="E1434" s="583"/>
      <c r="F1434" s="544"/>
      <c r="G1434" s="544"/>
      <c r="H1434" s="544"/>
    </row>
    <row r="1435" spans="5:8">
      <c r="E1435" s="583"/>
      <c r="F1435" s="544"/>
      <c r="G1435" s="544"/>
      <c r="H1435" s="544"/>
    </row>
    <row r="1436" spans="5:8">
      <c r="E1436" s="583"/>
      <c r="F1436" s="544"/>
      <c r="G1436" s="544"/>
      <c r="H1436" s="544"/>
    </row>
    <row r="1437" spans="5:8">
      <c r="E1437" s="583"/>
      <c r="F1437" s="544"/>
      <c r="G1437" s="544"/>
      <c r="H1437" s="544"/>
    </row>
    <row r="1438" spans="5:8">
      <c r="E1438" s="583"/>
      <c r="F1438" s="544"/>
      <c r="G1438" s="544"/>
      <c r="H1438" s="544"/>
    </row>
    <row r="1439" spans="5:8">
      <c r="E1439" s="583"/>
      <c r="F1439" s="544"/>
      <c r="G1439" s="544"/>
      <c r="H1439" s="544"/>
    </row>
    <row r="1440" spans="5:8">
      <c r="E1440" s="583"/>
      <c r="F1440" s="544"/>
      <c r="G1440" s="544"/>
      <c r="H1440" s="544"/>
    </row>
    <row r="1441" spans="5:8">
      <c r="E1441" s="583"/>
      <c r="F1441" s="544"/>
      <c r="G1441" s="544"/>
      <c r="H1441" s="544"/>
    </row>
    <row r="1442" spans="5:8">
      <c r="E1442" s="583"/>
      <c r="F1442" s="544"/>
      <c r="G1442" s="544"/>
      <c r="H1442" s="544"/>
    </row>
    <row r="1443" spans="5:8">
      <c r="E1443" s="583"/>
      <c r="F1443" s="544"/>
      <c r="G1443" s="544"/>
      <c r="H1443" s="544"/>
    </row>
    <row r="1444" spans="5:8">
      <c r="E1444" s="583"/>
      <c r="F1444" s="544"/>
      <c r="G1444" s="544"/>
      <c r="H1444" s="544"/>
    </row>
    <row r="1445" spans="5:8">
      <c r="E1445" s="583"/>
      <c r="F1445" s="544"/>
      <c r="G1445" s="544"/>
      <c r="H1445" s="544"/>
    </row>
    <row r="1446" spans="5:8">
      <c r="E1446" s="583"/>
      <c r="F1446" s="544"/>
      <c r="G1446" s="544"/>
      <c r="H1446" s="544"/>
    </row>
    <row r="1447" spans="5:8">
      <c r="E1447" s="583"/>
      <c r="F1447" s="544"/>
      <c r="G1447" s="544"/>
      <c r="H1447" s="544"/>
    </row>
    <row r="1448" spans="5:8">
      <c r="E1448" s="583"/>
      <c r="F1448" s="544"/>
      <c r="G1448" s="544"/>
      <c r="H1448" s="544"/>
    </row>
    <row r="1449" spans="5:8">
      <c r="E1449" s="583"/>
      <c r="F1449" s="544"/>
      <c r="G1449" s="544"/>
      <c r="H1449" s="544"/>
    </row>
    <row r="1450" spans="5:8">
      <c r="E1450" s="583"/>
      <c r="F1450" s="544"/>
      <c r="G1450" s="544"/>
      <c r="H1450" s="544"/>
    </row>
    <row r="1451" spans="5:8">
      <c r="E1451" s="583"/>
      <c r="F1451" s="544"/>
      <c r="G1451" s="544"/>
      <c r="H1451" s="544"/>
    </row>
    <row r="1452" spans="5:8">
      <c r="E1452" s="583"/>
      <c r="F1452" s="544"/>
      <c r="G1452" s="544"/>
      <c r="H1452" s="544"/>
    </row>
    <row r="1453" spans="5:8">
      <c r="E1453" s="583"/>
      <c r="F1453" s="544"/>
      <c r="G1453" s="544"/>
      <c r="H1453" s="544"/>
    </row>
    <row r="1454" spans="5:8">
      <c r="E1454" s="583"/>
      <c r="F1454" s="544"/>
      <c r="G1454" s="544"/>
      <c r="H1454" s="544"/>
    </row>
    <row r="1455" spans="5:8">
      <c r="E1455" s="583"/>
      <c r="F1455" s="544"/>
      <c r="G1455" s="544"/>
      <c r="H1455" s="544"/>
    </row>
    <row r="1456" spans="5:8">
      <c r="E1456" s="583"/>
      <c r="F1456" s="544"/>
      <c r="G1456" s="544"/>
      <c r="H1456" s="544"/>
    </row>
    <row r="1457" spans="5:8">
      <c r="E1457" s="583"/>
      <c r="F1457" s="544"/>
      <c r="G1457" s="544"/>
      <c r="H1457" s="544"/>
    </row>
    <row r="1458" spans="5:8">
      <c r="E1458" s="583"/>
      <c r="F1458" s="544"/>
      <c r="G1458" s="544"/>
      <c r="H1458" s="544"/>
    </row>
    <row r="1459" spans="5:8">
      <c r="E1459" s="583"/>
      <c r="F1459" s="544"/>
      <c r="G1459" s="544"/>
      <c r="H1459" s="544"/>
    </row>
    <row r="1460" spans="5:8">
      <c r="E1460" s="583"/>
      <c r="F1460" s="544"/>
      <c r="G1460" s="544"/>
      <c r="H1460" s="544"/>
    </row>
    <row r="1461" spans="5:8">
      <c r="E1461" s="583"/>
      <c r="F1461" s="544"/>
      <c r="G1461" s="544"/>
      <c r="H1461" s="544"/>
    </row>
    <row r="1462" spans="5:8">
      <c r="E1462" s="583"/>
      <c r="F1462" s="544"/>
      <c r="G1462" s="544"/>
      <c r="H1462" s="544"/>
    </row>
    <row r="1463" spans="5:8">
      <c r="E1463" s="583"/>
      <c r="F1463" s="544"/>
      <c r="G1463" s="544"/>
      <c r="H1463" s="544"/>
    </row>
    <row r="1464" spans="5:8">
      <c r="E1464" s="583"/>
      <c r="F1464" s="544"/>
      <c r="G1464" s="544"/>
      <c r="H1464" s="544"/>
    </row>
    <row r="1465" spans="5:8">
      <c r="E1465" s="583"/>
      <c r="F1465" s="544"/>
      <c r="G1465" s="544"/>
      <c r="H1465" s="544"/>
    </row>
    <row r="1466" spans="5:8">
      <c r="E1466" s="583"/>
      <c r="F1466" s="544"/>
      <c r="G1466" s="544"/>
      <c r="H1466" s="544"/>
    </row>
    <row r="1467" spans="5:8">
      <c r="E1467" s="583"/>
      <c r="F1467" s="544"/>
      <c r="G1467" s="544"/>
      <c r="H1467" s="544"/>
    </row>
    <row r="1468" spans="5:8">
      <c r="E1468" s="583"/>
      <c r="F1468" s="544"/>
      <c r="G1468" s="544"/>
      <c r="H1468" s="544"/>
    </row>
    <row r="1469" spans="5:8">
      <c r="E1469" s="583"/>
      <c r="F1469" s="544"/>
      <c r="G1469" s="544"/>
      <c r="H1469" s="544"/>
    </row>
    <row r="1470" spans="5:8">
      <c r="E1470" s="583"/>
      <c r="F1470" s="544"/>
      <c r="G1470" s="544"/>
      <c r="H1470" s="544"/>
    </row>
    <row r="1471" spans="5:8">
      <c r="E1471" s="583"/>
      <c r="F1471" s="544"/>
      <c r="G1471" s="544"/>
      <c r="H1471" s="544"/>
    </row>
    <row r="1472" spans="5:8">
      <c r="E1472" s="583"/>
      <c r="F1472" s="544"/>
      <c r="G1472" s="544"/>
      <c r="H1472" s="544"/>
    </row>
    <row r="1473" spans="5:8">
      <c r="E1473" s="583"/>
      <c r="F1473" s="544"/>
      <c r="G1473" s="544"/>
      <c r="H1473" s="544"/>
    </row>
    <row r="1474" spans="5:8">
      <c r="E1474" s="583"/>
      <c r="F1474" s="544"/>
      <c r="G1474" s="544"/>
      <c r="H1474" s="544"/>
    </row>
    <row r="1475" spans="5:8">
      <c r="E1475" s="583"/>
      <c r="F1475" s="544"/>
      <c r="G1475" s="544"/>
      <c r="H1475" s="544"/>
    </row>
    <row r="1476" spans="5:8">
      <c r="E1476" s="583"/>
      <c r="F1476" s="544"/>
      <c r="G1476" s="544"/>
      <c r="H1476" s="544"/>
    </row>
    <row r="1477" spans="5:8">
      <c r="E1477" s="583"/>
      <c r="F1477" s="544"/>
      <c r="G1477" s="544"/>
      <c r="H1477" s="544"/>
    </row>
    <row r="1478" spans="5:8">
      <c r="E1478" s="583"/>
      <c r="F1478" s="544"/>
      <c r="G1478" s="544"/>
      <c r="H1478" s="544"/>
    </row>
    <row r="1479" spans="5:8">
      <c r="E1479" s="583"/>
      <c r="F1479" s="544"/>
      <c r="G1479" s="544"/>
      <c r="H1479" s="544"/>
    </row>
    <row r="1480" spans="5:8">
      <c r="E1480" s="583"/>
      <c r="F1480" s="544"/>
      <c r="G1480" s="544"/>
      <c r="H1480" s="544"/>
    </row>
    <row r="1481" spans="5:8">
      <c r="E1481" s="583"/>
      <c r="F1481" s="544"/>
      <c r="G1481" s="544"/>
      <c r="H1481" s="544"/>
    </row>
    <row r="1482" spans="5:8">
      <c r="E1482" s="583"/>
      <c r="F1482" s="544"/>
      <c r="G1482" s="544"/>
      <c r="H1482" s="544"/>
    </row>
    <row r="1483" spans="5:8">
      <c r="E1483" s="583"/>
      <c r="F1483" s="544"/>
      <c r="G1483" s="544"/>
      <c r="H1483" s="544"/>
    </row>
    <row r="1484" spans="5:8">
      <c r="E1484" s="583"/>
      <c r="F1484" s="544"/>
      <c r="G1484" s="544"/>
      <c r="H1484" s="544"/>
    </row>
    <row r="1485" spans="5:8">
      <c r="E1485" s="583"/>
      <c r="F1485" s="544"/>
      <c r="G1485" s="544"/>
      <c r="H1485" s="544"/>
    </row>
    <row r="1486" spans="5:8">
      <c r="E1486" s="583"/>
      <c r="F1486" s="544"/>
      <c r="G1486" s="544"/>
      <c r="H1486" s="544"/>
    </row>
    <row r="1487" spans="5:8">
      <c r="E1487" s="583"/>
      <c r="F1487" s="544"/>
      <c r="G1487" s="544"/>
      <c r="H1487" s="544"/>
    </row>
    <row r="1488" spans="5:8">
      <c r="E1488" s="583"/>
      <c r="F1488" s="544"/>
      <c r="G1488" s="544"/>
      <c r="H1488" s="544"/>
    </row>
    <row r="1489" spans="5:8">
      <c r="E1489" s="583"/>
      <c r="F1489" s="544"/>
      <c r="G1489" s="544"/>
      <c r="H1489" s="544"/>
    </row>
    <row r="1490" spans="5:8">
      <c r="E1490" s="583"/>
      <c r="F1490" s="544"/>
      <c r="G1490" s="544"/>
      <c r="H1490" s="544"/>
    </row>
    <row r="1491" spans="5:8">
      <c r="E1491" s="583"/>
      <c r="F1491" s="544"/>
      <c r="G1491" s="544"/>
      <c r="H1491" s="544"/>
    </row>
    <row r="1492" spans="5:8">
      <c r="E1492" s="583"/>
      <c r="F1492" s="544"/>
      <c r="G1492" s="544"/>
      <c r="H1492" s="544"/>
    </row>
    <row r="1493" spans="5:8">
      <c r="E1493" s="583"/>
      <c r="F1493" s="544"/>
      <c r="G1493" s="544"/>
      <c r="H1493" s="544"/>
    </row>
    <row r="1494" spans="5:8">
      <c r="E1494" s="583"/>
      <c r="F1494" s="544"/>
      <c r="G1494" s="544"/>
      <c r="H1494" s="544"/>
    </row>
    <row r="1495" spans="5:8">
      <c r="E1495" s="583"/>
      <c r="F1495" s="544"/>
      <c r="G1495" s="544"/>
      <c r="H1495" s="544"/>
    </row>
    <row r="1496" spans="5:8">
      <c r="E1496" s="583"/>
      <c r="F1496" s="544"/>
      <c r="G1496" s="544"/>
      <c r="H1496" s="544"/>
    </row>
    <row r="1497" spans="5:8">
      <c r="E1497" s="583"/>
      <c r="F1497" s="544"/>
      <c r="G1497" s="544"/>
      <c r="H1497" s="544"/>
    </row>
    <row r="1498" spans="5:8">
      <c r="E1498" s="583"/>
      <c r="F1498" s="544"/>
      <c r="G1498" s="544"/>
      <c r="H1498" s="544"/>
    </row>
    <row r="1499" spans="5:8">
      <c r="E1499" s="583"/>
      <c r="F1499" s="544"/>
      <c r="G1499" s="544"/>
      <c r="H1499" s="544"/>
    </row>
    <row r="1500" spans="5:8">
      <c r="E1500" s="583"/>
      <c r="F1500" s="544"/>
      <c r="G1500" s="544"/>
      <c r="H1500" s="544"/>
    </row>
    <row r="1501" spans="5:8">
      <c r="E1501" s="583"/>
      <c r="F1501" s="544"/>
      <c r="G1501" s="544"/>
      <c r="H1501" s="544"/>
    </row>
    <row r="1502" spans="5:8">
      <c r="E1502" s="583"/>
      <c r="F1502" s="544"/>
      <c r="G1502" s="544"/>
      <c r="H1502" s="544"/>
    </row>
    <row r="1503" spans="5:8">
      <c r="E1503" s="583"/>
      <c r="F1503" s="544"/>
      <c r="G1503" s="544"/>
      <c r="H1503" s="544"/>
    </row>
    <row r="1504" spans="5:8">
      <c r="E1504" s="583"/>
      <c r="F1504" s="544"/>
      <c r="G1504" s="544"/>
      <c r="H1504" s="544"/>
    </row>
    <row r="1505" spans="5:8">
      <c r="E1505" s="583"/>
      <c r="F1505" s="544"/>
      <c r="G1505" s="544"/>
      <c r="H1505" s="544"/>
    </row>
    <row r="1506" spans="5:8">
      <c r="E1506" s="583"/>
      <c r="F1506" s="544"/>
      <c r="G1506" s="544"/>
      <c r="H1506" s="544"/>
    </row>
    <row r="1507" spans="5:8">
      <c r="E1507" s="583"/>
      <c r="F1507" s="544"/>
      <c r="G1507" s="544"/>
      <c r="H1507" s="544"/>
    </row>
    <row r="1508" spans="5:8">
      <c r="E1508" s="583"/>
      <c r="F1508" s="544"/>
      <c r="G1508" s="544"/>
      <c r="H1508" s="544"/>
    </row>
    <row r="1509" spans="5:8">
      <c r="E1509" s="583"/>
      <c r="F1509" s="544"/>
      <c r="G1509" s="544"/>
      <c r="H1509" s="544"/>
    </row>
    <row r="1510" spans="5:8">
      <c r="E1510" s="583"/>
      <c r="F1510" s="544"/>
      <c r="G1510" s="544"/>
      <c r="H1510" s="544"/>
    </row>
    <row r="1511" spans="5:8">
      <c r="E1511" s="583"/>
      <c r="F1511" s="544"/>
      <c r="G1511" s="544"/>
      <c r="H1511" s="544"/>
    </row>
    <row r="1512" spans="5:8">
      <c r="E1512" s="583"/>
      <c r="F1512" s="544"/>
      <c r="G1512" s="544"/>
      <c r="H1512" s="544"/>
    </row>
    <row r="1513" spans="5:8">
      <c r="E1513" s="583"/>
      <c r="F1513" s="544"/>
      <c r="G1513" s="544"/>
      <c r="H1513" s="544"/>
    </row>
    <row r="1514" spans="5:8">
      <c r="E1514" s="583"/>
      <c r="F1514" s="544"/>
      <c r="G1514" s="544"/>
      <c r="H1514" s="544"/>
    </row>
    <row r="1515" spans="5:8">
      <c r="E1515" s="583"/>
      <c r="F1515" s="544"/>
      <c r="G1515" s="544"/>
      <c r="H1515" s="544"/>
    </row>
    <row r="1516" spans="5:8">
      <c r="E1516" s="583"/>
      <c r="F1516" s="544"/>
      <c r="G1516" s="544"/>
      <c r="H1516" s="544"/>
    </row>
    <row r="1517" spans="5:8">
      <c r="E1517" s="583"/>
      <c r="F1517" s="544"/>
      <c r="G1517" s="544"/>
      <c r="H1517" s="544"/>
    </row>
    <row r="1518" spans="5:8">
      <c r="E1518" s="583"/>
      <c r="F1518" s="544"/>
      <c r="G1518" s="544"/>
      <c r="H1518" s="544"/>
    </row>
    <row r="1519" spans="5:8">
      <c r="E1519" s="583"/>
      <c r="F1519" s="544"/>
      <c r="G1519" s="544"/>
      <c r="H1519" s="544"/>
    </row>
    <row r="1520" spans="5:8">
      <c r="E1520" s="583"/>
      <c r="F1520" s="544"/>
      <c r="G1520" s="544"/>
      <c r="H1520" s="544"/>
    </row>
    <row r="1521" spans="5:8">
      <c r="E1521" s="583"/>
      <c r="F1521" s="544"/>
      <c r="G1521" s="544"/>
      <c r="H1521" s="544"/>
    </row>
    <row r="1522" spans="5:8">
      <c r="E1522" s="583"/>
      <c r="F1522" s="544"/>
      <c r="G1522" s="544"/>
      <c r="H1522" s="544"/>
    </row>
    <row r="1523" spans="5:8">
      <c r="E1523" s="583"/>
      <c r="F1523" s="544"/>
      <c r="G1523" s="544"/>
      <c r="H1523" s="544"/>
    </row>
    <row r="1524" spans="5:8">
      <c r="E1524" s="583"/>
      <c r="F1524" s="544"/>
      <c r="G1524" s="544"/>
      <c r="H1524" s="544"/>
    </row>
    <row r="1525" spans="5:8">
      <c r="E1525" s="583"/>
      <c r="F1525" s="544"/>
      <c r="G1525" s="544"/>
      <c r="H1525" s="544"/>
    </row>
    <row r="1526" spans="5:8">
      <c r="E1526" s="583"/>
      <c r="F1526" s="544"/>
      <c r="G1526" s="544"/>
      <c r="H1526" s="544"/>
    </row>
    <row r="1527" spans="5:8">
      <c r="E1527" s="583"/>
      <c r="F1527" s="544"/>
      <c r="G1527" s="544"/>
      <c r="H1527" s="544"/>
    </row>
    <row r="1528" spans="5:8">
      <c r="E1528" s="583"/>
      <c r="F1528" s="544"/>
      <c r="G1528" s="544"/>
      <c r="H1528" s="544"/>
    </row>
    <row r="1529" spans="5:8">
      <c r="E1529" s="583"/>
      <c r="F1529" s="544"/>
      <c r="G1529" s="544"/>
      <c r="H1529" s="544"/>
    </row>
    <row r="1530" spans="5:8">
      <c r="E1530" s="583"/>
      <c r="F1530" s="544"/>
      <c r="G1530" s="544"/>
      <c r="H1530" s="544"/>
    </row>
    <row r="1531" spans="5:8">
      <c r="E1531" s="583"/>
      <c r="F1531" s="544"/>
      <c r="G1531" s="544"/>
      <c r="H1531" s="544"/>
    </row>
    <row r="1532" spans="5:8">
      <c r="E1532" s="583"/>
      <c r="F1532" s="544"/>
      <c r="G1532" s="544"/>
      <c r="H1532" s="544"/>
    </row>
    <row r="1533" spans="5:8">
      <c r="E1533" s="583"/>
      <c r="F1533" s="544"/>
      <c r="G1533" s="544"/>
      <c r="H1533" s="544"/>
    </row>
    <row r="1534" spans="5:8">
      <c r="E1534" s="583"/>
      <c r="F1534" s="544"/>
      <c r="G1534" s="544"/>
      <c r="H1534" s="544"/>
    </row>
    <row r="1535" spans="5:8">
      <c r="E1535" s="583"/>
      <c r="F1535" s="544"/>
      <c r="G1535" s="544"/>
      <c r="H1535" s="544"/>
    </row>
    <row r="1536" spans="5:8">
      <c r="E1536" s="583"/>
      <c r="F1536" s="544"/>
      <c r="G1536" s="544"/>
      <c r="H1536" s="544"/>
    </row>
    <row r="1537" spans="5:8">
      <c r="E1537" s="583"/>
      <c r="F1537" s="544"/>
      <c r="G1537" s="544"/>
      <c r="H1537" s="544"/>
    </row>
    <row r="1538" spans="5:8">
      <c r="E1538" s="583"/>
      <c r="F1538" s="544"/>
      <c r="G1538" s="544"/>
      <c r="H1538" s="544"/>
    </row>
    <row r="1539" spans="5:8">
      <c r="E1539" s="583"/>
      <c r="F1539" s="544"/>
      <c r="G1539" s="544"/>
      <c r="H1539" s="544"/>
    </row>
    <row r="1540" spans="5:8">
      <c r="E1540" s="583"/>
      <c r="F1540" s="544"/>
      <c r="G1540" s="544"/>
      <c r="H1540" s="544"/>
    </row>
    <row r="1541" spans="5:8">
      <c r="E1541" s="583"/>
      <c r="F1541" s="544"/>
      <c r="G1541" s="544"/>
      <c r="H1541" s="544"/>
    </row>
    <row r="1542" spans="5:8">
      <c r="E1542" s="583"/>
      <c r="F1542" s="544"/>
      <c r="G1542" s="544"/>
      <c r="H1542" s="544"/>
    </row>
    <row r="1543" spans="5:8">
      <c r="E1543" s="583"/>
      <c r="F1543" s="544"/>
      <c r="G1543" s="544"/>
      <c r="H1543" s="544"/>
    </row>
    <row r="1544" spans="5:8">
      <c r="E1544" s="583"/>
      <c r="F1544" s="544"/>
      <c r="G1544" s="544"/>
      <c r="H1544" s="544"/>
    </row>
    <row r="1545" spans="5:8">
      <c r="E1545" s="583"/>
      <c r="F1545" s="544"/>
      <c r="G1545" s="544"/>
      <c r="H1545" s="544"/>
    </row>
    <row r="1546" spans="5:8">
      <c r="E1546" s="583"/>
      <c r="F1546" s="544"/>
      <c r="G1546" s="544"/>
      <c r="H1546" s="544"/>
    </row>
    <row r="1547" spans="5:8">
      <c r="E1547" s="583"/>
      <c r="F1547" s="544"/>
      <c r="G1547" s="544"/>
      <c r="H1547" s="544"/>
    </row>
    <row r="1548" spans="5:8">
      <c r="E1548" s="583"/>
      <c r="F1548" s="544"/>
      <c r="G1548" s="544"/>
      <c r="H1548" s="544"/>
    </row>
    <row r="1549" spans="5:8">
      <c r="E1549" s="583"/>
      <c r="F1549" s="544"/>
      <c r="G1549" s="544"/>
      <c r="H1549" s="544"/>
    </row>
    <row r="1550" spans="5:8">
      <c r="E1550" s="583"/>
      <c r="F1550" s="544"/>
      <c r="G1550" s="544"/>
      <c r="H1550" s="544"/>
    </row>
    <row r="1551" spans="5:8">
      <c r="E1551" s="583"/>
      <c r="F1551" s="544"/>
      <c r="G1551" s="544"/>
      <c r="H1551" s="544"/>
    </row>
    <row r="1552" spans="5:8">
      <c r="E1552" s="583"/>
      <c r="F1552" s="544"/>
      <c r="G1552" s="544"/>
      <c r="H1552" s="544"/>
    </row>
    <row r="1553" spans="5:8">
      <c r="E1553" s="583"/>
      <c r="F1553" s="544"/>
      <c r="G1553" s="544"/>
      <c r="H1553" s="544"/>
    </row>
    <row r="1554" spans="5:8">
      <c r="E1554" s="583"/>
      <c r="F1554" s="544"/>
      <c r="G1554" s="544"/>
      <c r="H1554" s="544"/>
    </row>
    <row r="1555" spans="5:8">
      <c r="E1555" s="583"/>
      <c r="F1555" s="544"/>
      <c r="G1555" s="544"/>
      <c r="H1555" s="544"/>
    </row>
    <row r="1556" spans="5:8">
      <c r="E1556" s="583"/>
      <c r="F1556" s="544"/>
      <c r="G1556" s="544"/>
      <c r="H1556" s="544"/>
    </row>
    <row r="1557" spans="5:8">
      <c r="E1557" s="583"/>
      <c r="F1557" s="544"/>
      <c r="G1557" s="544"/>
      <c r="H1557" s="544"/>
    </row>
    <row r="1558" spans="5:8">
      <c r="E1558" s="583"/>
      <c r="F1558" s="544"/>
      <c r="G1558" s="544"/>
      <c r="H1558" s="544"/>
    </row>
    <row r="1559" spans="5:8">
      <c r="E1559" s="583"/>
      <c r="F1559" s="544"/>
      <c r="G1559" s="544"/>
      <c r="H1559" s="544"/>
    </row>
    <row r="1560" spans="5:8">
      <c r="E1560" s="583"/>
      <c r="F1560" s="544"/>
      <c r="G1560" s="544"/>
      <c r="H1560" s="544"/>
    </row>
    <row r="1561" spans="5:8">
      <c r="E1561" s="583"/>
      <c r="F1561" s="544"/>
      <c r="G1561" s="544"/>
      <c r="H1561" s="544"/>
    </row>
    <row r="1562" spans="5:8">
      <c r="E1562" s="583"/>
      <c r="F1562" s="544"/>
      <c r="G1562" s="544"/>
      <c r="H1562" s="544"/>
    </row>
    <row r="1563" spans="5:8">
      <c r="E1563" s="583"/>
      <c r="F1563" s="544"/>
      <c r="G1563" s="544"/>
      <c r="H1563" s="544"/>
    </row>
    <row r="1564" spans="5:8">
      <c r="E1564" s="583"/>
      <c r="F1564" s="544"/>
      <c r="G1564" s="544"/>
      <c r="H1564" s="544"/>
    </row>
    <row r="1565" spans="5:8">
      <c r="E1565" s="583"/>
      <c r="F1565" s="544"/>
      <c r="G1565" s="544"/>
      <c r="H1565" s="544"/>
    </row>
    <row r="1566" spans="5:8">
      <c r="E1566" s="583"/>
      <c r="F1566" s="544"/>
      <c r="G1566" s="544"/>
      <c r="H1566" s="544"/>
    </row>
    <row r="1567" spans="5:8">
      <c r="E1567" s="583"/>
      <c r="F1567" s="544"/>
      <c r="G1567" s="544"/>
      <c r="H1567" s="544"/>
    </row>
    <row r="1568" spans="5:8">
      <c r="E1568" s="583"/>
      <c r="F1568" s="544"/>
      <c r="G1568" s="544"/>
      <c r="H1568" s="544"/>
    </row>
    <row r="1569" spans="5:8">
      <c r="E1569" s="583"/>
      <c r="F1569" s="544"/>
      <c r="G1569" s="544"/>
      <c r="H1569" s="544"/>
    </row>
    <row r="1570" spans="5:8">
      <c r="E1570" s="583"/>
      <c r="F1570" s="544"/>
      <c r="G1570" s="544"/>
      <c r="H1570" s="544"/>
    </row>
    <row r="1571" spans="5:8">
      <c r="E1571" s="583"/>
      <c r="F1571" s="544"/>
      <c r="G1571" s="544"/>
      <c r="H1571" s="544"/>
    </row>
    <row r="1572" spans="5:8">
      <c r="E1572" s="583"/>
      <c r="F1572" s="544"/>
      <c r="G1572" s="544"/>
      <c r="H1572" s="544"/>
    </row>
    <row r="1573" spans="5:8">
      <c r="E1573" s="583"/>
      <c r="F1573" s="544"/>
      <c r="G1573" s="544"/>
      <c r="H1573" s="544"/>
    </row>
    <row r="1574" spans="5:8">
      <c r="E1574" s="583"/>
      <c r="F1574" s="544"/>
      <c r="G1574" s="544"/>
      <c r="H1574" s="544"/>
    </row>
    <row r="1575" spans="5:8">
      <c r="E1575" s="583"/>
      <c r="F1575" s="544"/>
      <c r="G1575" s="544"/>
      <c r="H1575" s="544"/>
    </row>
    <row r="1576" spans="5:8">
      <c r="E1576" s="583"/>
      <c r="F1576" s="544"/>
      <c r="G1576" s="544"/>
      <c r="H1576" s="544"/>
    </row>
    <row r="1577" spans="5:8">
      <c r="E1577" s="583"/>
      <c r="F1577" s="544"/>
      <c r="G1577" s="544"/>
      <c r="H1577" s="544"/>
    </row>
    <row r="1578" spans="5:8">
      <c r="E1578" s="583"/>
      <c r="F1578" s="544"/>
      <c r="G1578" s="544"/>
      <c r="H1578" s="544"/>
    </row>
    <row r="1579" spans="5:8">
      <c r="E1579" s="583"/>
      <c r="F1579" s="544"/>
      <c r="G1579" s="544"/>
      <c r="H1579" s="544"/>
    </row>
    <row r="1580" spans="5:8">
      <c r="E1580" s="583"/>
      <c r="F1580" s="544"/>
      <c r="G1580" s="544"/>
      <c r="H1580" s="544"/>
    </row>
    <row r="1581" spans="5:8">
      <c r="E1581" s="583"/>
      <c r="F1581" s="544"/>
      <c r="G1581" s="544"/>
      <c r="H1581" s="544"/>
    </row>
    <row r="1582" spans="5:8">
      <c r="E1582" s="583"/>
      <c r="F1582" s="544"/>
      <c r="G1582" s="544"/>
      <c r="H1582" s="544"/>
    </row>
    <row r="1583" spans="5:8">
      <c r="E1583" s="583"/>
      <c r="F1583" s="544"/>
      <c r="G1583" s="544"/>
      <c r="H1583" s="544"/>
    </row>
    <row r="1584" spans="5:8">
      <c r="E1584" s="583"/>
      <c r="F1584" s="544"/>
      <c r="G1584" s="544"/>
      <c r="H1584" s="544"/>
    </row>
    <row r="1585" spans="5:8">
      <c r="E1585" s="583"/>
      <c r="F1585" s="544"/>
      <c r="G1585" s="544"/>
      <c r="H1585" s="544"/>
    </row>
    <row r="1586" spans="5:8">
      <c r="E1586" s="583"/>
      <c r="F1586" s="544"/>
      <c r="G1586" s="544"/>
      <c r="H1586" s="544"/>
    </row>
    <row r="1587" spans="5:8">
      <c r="E1587" s="583"/>
      <c r="F1587" s="544"/>
      <c r="G1587" s="544"/>
      <c r="H1587" s="544"/>
    </row>
    <row r="1588" spans="5:8">
      <c r="E1588" s="583"/>
      <c r="F1588" s="544"/>
      <c r="G1588" s="544"/>
      <c r="H1588" s="544"/>
    </row>
    <row r="1589" spans="5:8">
      <c r="E1589" s="583"/>
      <c r="F1589" s="544"/>
      <c r="G1589" s="544"/>
      <c r="H1589" s="544"/>
    </row>
    <row r="1590" spans="5:8">
      <c r="E1590" s="583"/>
      <c r="F1590" s="544"/>
      <c r="G1590" s="544"/>
      <c r="H1590" s="544"/>
    </row>
    <row r="1591" spans="5:8">
      <c r="E1591" s="583"/>
      <c r="F1591" s="544"/>
      <c r="G1591" s="544"/>
      <c r="H1591" s="544"/>
    </row>
    <row r="1592" spans="5:8">
      <c r="E1592" s="583"/>
      <c r="F1592" s="544"/>
      <c r="G1592" s="544"/>
      <c r="H1592" s="544"/>
    </row>
    <row r="1593" spans="5:8">
      <c r="E1593" s="583"/>
      <c r="F1593" s="544"/>
      <c r="G1593" s="544"/>
      <c r="H1593" s="544"/>
    </row>
    <row r="1594" spans="5:8">
      <c r="E1594" s="583"/>
      <c r="F1594" s="544"/>
      <c r="G1594" s="544"/>
      <c r="H1594" s="544"/>
    </row>
    <row r="1595" spans="5:8">
      <c r="E1595" s="583"/>
      <c r="F1595" s="544"/>
      <c r="G1595" s="544"/>
      <c r="H1595" s="544"/>
    </row>
    <row r="1596" spans="5:8">
      <c r="E1596" s="583"/>
      <c r="F1596" s="544"/>
      <c r="G1596" s="544"/>
      <c r="H1596" s="544"/>
    </row>
    <row r="1597" spans="5:8">
      <c r="E1597" s="583"/>
      <c r="F1597" s="544"/>
      <c r="G1597" s="544"/>
      <c r="H1597" s="544"/>
    </row>
    <row r="1598" spans="5:8">
      <c r="E1598" s="583"/>
      <c r="F1598" s="544"/>
      <c r="G1598" s="544"/>
      <c r="H1598" s="544"/>
    </row>
    <row r="1599" spans="5:8">
      <c r="E1599" s="583"/>
      <c r="F1599" s="544"/>
      <c r="G1599" s="544"/>
      <c r="H1599" s="544"/>
    </row>
    <row r="1600" spans="5:8">
      <c r="E1600" s="583"/>
      <c r="F1600" s="544"/>
      <c r="G1600" s="544"/>
      <c r="H1600" s="544"/>
    </row>
    <row r="1601" spans="5:8">
      <c r="E1601" s="583"/>
      <c r="F1601" s="544"/>
      <c r="G1601" s="544"/>
      <c r="H1601" s="544"/>
    </row>
    <row r="1602" spans="5:8">
      <c r="E1602" s="583"/>
      <c r="F1602" s="544"/>
      <c r="G1602" s="544"/>
      <c r="H1602" s="544"/>
    </row>
    <row r="1603" spans="5:8">
      <c r="E1603" s="583"/>
      <c r="F1603" s="544"/>
      <c r="G1603" s="544"/>
      <c r="H1603" s="544"/>
    </row>
    <row r="1604" spans="5:8">
      <c r="E1604" s="583"/>
      <c r="F1604" s="544"/>
      <c r="G1604" s="544"/>
      <c r="H1604" s="544"/>
    </row>
    <row r="1605" spans="5:8">
      <c r="E1605" s="583"/>
      <c r="F1605" s="544"/>
      <c r="G1605" s="544"/>
      <c r="H1605" s="544"/>
    </row>
    <row r="1606" spans="5:8">
      <c r="E1606" s="583"/>
      <c r="F1606" s="544"/>
      <c r="G1606" s="544"/>
      <c r="H1606" s="544"/>
    </row>
    <row r="1607" spans="5:8">
      <c r="E1607" s="583"/>
      <c r="F1607" s="544"/>
      <c r="G1607" s="544"/>
      <c r="H1607" s="544"/>
    </row>
    <row r="1608" spans="5:8">
      <c r="E1608" s="583"/>
      <c r="F1608" s="544"/>
      <c r="G1608" s="544"/>
      <c r="H1608" s="544"/>
    </row>
    <row r="1609" spans="5:8">
      <c r="E1609" s="583"/>
      <c r="F1609" s="544"/>
      <c r="G1609" s="544"/>
      <c r="H1609" s="544"/>
    </row>
    <row r="1610" spans="5:8">
      <c r="E1610" s="583"/>
      <c r="F1610" s="544"/>
      <c r="G1610" s="544"/>
      <c r="H1610" s="544"/>
    </row>
    <row r="1611" spans="5:8">
      <c r="E1611" s="583"/>
      <c r="F1611" s="544"/>
      <c r="G1611" s="544"/>
      <c r="H1611" s="544"/>
    </row>
    <row r="1612" spans="5:8">
      <c r="E1612" s="583"/>
      <c r="F1612" s="544"/>
      <c r="G1612" s="544"/>
      <c r="H1612" s="544"/>
    </row>
    <row r="1613" spans="5:8">
      <c r="E1613" s="583"/>
      <c r="F1613" s="544"/>
      <c r="G1613" s="544"/>
      <c r="H1613" s="544"/>
    </row>
    <row r="1614" spans="5:8">
      <c r="E1614" s="583"/>
      <c r="F1614" s="544"/>
      <c r="G1614" s="544"/>
      <c r="H1614" s="544"/>
    </row>
    <row r="1615" spans="5:8">
      <c r="E1615" s="583"/>
      <c r="F1615" s="544"/>
      <c r="G1615" s="544"/>
      <c r="H1615" s="544"/>
    </row>
    <row r="1616" spans="5:8">
      <c r="E1616" s="583"/>
      <c r="F1616" s="544"/>
      <c r="G1616" s="544"/>
      <c r="H1616" s="544"/>
    </row>
    <row r="1617" spans="5:8">
      <c r="E1617" s="583"/>
      <c r="F1617" s="544"/>
      <c r="G1617" s="544"/>
      <c r="H1617" s="544"/>
    </row>
    <row r="1618" spans="5:8">
      <c r="E1618" s="583"/>
      <c r="F1618" s="544"/>
      <c r="G1618" s="544"/>
      <c r="H1618" s="544"/>
    </row>
    <row r="1619" spans="5:8">
      <c r="E1619" s="583"/>
      <c r="F1619" s="544"/>
      <c r="G1619" s="544"/>
      <c r="H1619" s="544"/>
    </row>
    <row r="1620" spans="5:8">
      <c r="E1620" s="583"/>
      <c r="F1620" s="544"/>
      <c r="G1620" s="544"/>
      <c r="H1620" s="544"/>
    </row>
    <row r="1621" spans="5:8">
      <c r="E1621" s="583"/>
      <c r="F1621" s="544"/>
      <c r="G1621" s="544"/>
      <c r="H1621" s="544"/>
    </row>
    <row r="1622" spans="5:8">
      <c r="E1622" s="583"/>
      <c r="F1622" s="544"/>
      <c r="G1622" s="544"/>
      <c r="H1622" s="544"/>
    </row>
    <row r="1623" spans="5:8">
      <c r="E1623" s="583"/>
      <c r="F1623" s="544"/>
      <c r="G1623" s="544"/>
      <c r="H1623" s="544"/>
    </row>
    <row r="1624" spans="5:8">
      <c r="E1624" s="583"/>
      <c r="F1624" s="544"/>
      <c r="G1624" s="544"/>
      <c r="H1624" s="544"/>
    </row>
    <row r="1625" spans="5:8">
      <c r="E1625" s="583"/>
      <c r="F1625" s="544"/>
      <c r="G1625" s="544"/>
      <c r="H1625" s="544"/>
    </row>
    <row r="1626" spans="5:8">
      <c r="E1626" s="583"/>
      <c r="F1626" s="544"/>
      <c r="G1626" s="544"/>
      <c r="H1626" s="544"/>
    </row>
    <row r="1627" spans="5:8">
      <c r="E1627" s="583"/>
      <c r="F1627" s="544"/>
      <c r="G1627" s="544"/>
      <c r="H1627" s="544"/>
    </row>
    <row r="1628" spans="5:8">
      <c r="E1628" s="583"/>
      <c r="F1628" s="544"/>
      <c r="G1628" s="544"/>
      <c r="H1628" s="544"/>
    </row>
    <row r="1629" spans="5:8">
      <c r="E1629" s="583"/>
      <c r="F1629" s="544"/>
      <c r="G1629" s="544"/>
      <c r="H1629" s="544"/>
    </row>
    <row r="1630" spans="5:8">
      <c r="E1630" s="583"/>
      <c r="F1630" s="544"/>
      <c r="G1630" s="544"/>
      <c r="H1630" s="544"/>
    </row>
    <row r="1631" spans="5:8">
      <c r="E1631" s="583"/>
      <c r="F1631" s="544"/>
      <c r="G1631" s="544"/>
      <c r="H1631" s="544"/>
    </row>
    <row r="1632" spans="5:8">
      <c r="E1632" s="583"/>
      <c r="F1632" s="544"/>
      <c r="G1632" s="544"/>
      <c r="H1632" s="544"/>
    </row>
    <row r="1633" spans="5:8">
      <c r="E1633" s="583"/>
      <c r="F1633" s="544"/>
      <c r="G1633" s="544"/>
      <c r="H1633" s="544"/>
    </row>
    <row r="1634" spans="5:8">
      <c r="E1634" s="583"/>
      <c r="F1634" s="544"/>
      <c r="G1634" s="544"/>
      <c r="H1634" s="544"/>
    </row>
    <row r="1635" spans="5:8">
      <c r="E1635" s="583"/>
      <c r="F1635" s="544"/>
      <c r="G1635" s="544"/>
      <c r="H1635" s="544"/>
    </row>
    <row r="1636" spans="5:8">
      <c r="E1636" s="583"/>
      <c r="F1636" s="544"/>
      <c r="G1636" s="544"/>
      <c r="H1636" s="544"/>
    </row>
    <row r="1637" spans="5:8">
      <c r="E1637" s="583"/>
      <c r="F1637" s="544"/>
      <c r="G1637" s="544"/>
      <c r="H1637" s="544"/>
    </row>
    <row r="1638" spans="5:8">
      <c r="E1638" s="583"/>
      <c r="F1638" s="544"/>
      <c r="G1638" s="544"/>
      <c r="H1638" s="544"/>
    </row>
    <row r="1639" spans="5:8">
      <c r="E1639" s="583"/>
      <c r="F1639" s="544"/>
      <c r="G1639" s="544"/>
      <c r="H1639" s="544"/>
    </row>
    <row r="1640" spans="5:8">
      <c r="E1640" s="583"/>
      <c r="F1640" s="544"/>
      <c r="G1640" s="544"/>
      <c r="H1640" s="544"/>
    </row>
    <row r="1641" spans="5:8">
      <c r="E1641" s="583"/>
      <c r="F1641" s="544"/>
      <c r="G1641" s="544"/>
      <c r="H1641" s="544"/>
    </row>
    <row r="1642" spans="5:8">
      <c r="E1642" s="583"/>
      <c r="F1642" s="544"/>
      <c r="G1642" s="544"/>
      <c r="H1642" s="544"/>
    </row>
    <row r="1643" spans="5:8">
      <c r="E1643" s="583"/>
      <c r="F1643" s="544"/>
      <c r="G1643" s="544"/>
      <c r="H1643" s="544"/>
    </row>
    <row r="1644" spans="5:8">
      <c r="E1644" s="583"/>
      <c r="F1644" s="544"/>
      <c r="G1644" s="544"/>
      <c r="H1644" s="544"/>
    </row>
    <row r="1645" spans="5:8">
      <c r="E1645" s="583"/>
      <c r="F1645" s="544"/>
      <c r="G1645" s="544"/>
      <c r="H1645" s="544"/>
    </row>
    <row r="1646" spans="5:8">
      <c r="E1646" s="583"/>
      <c r="F1646" s="544"/>
      <c r="G1646" s="544"/>
      <c r="H1646" s="544"/>
    </row>
    <row r="1647" spans="5:8">
      <c r="E1647" s="583"/>
      <c r="F1647" s="544"/>
      <c r="G1647" s="544"/>
      <c r="H1647" s="544"/>
    </row>
    <row r="1648" spans="5:8">
      <c r="E1648" s="583"/>
      <c r="F1648" s="544"/>
      <c r="G1648" s="544"/>
      <c r="H1648" s="544"/>
    </row>
    <row r="1649" spans="5:8">
      <c r="E1649" s="583"/>
      <c r="F1649" s="544"/>
      <c r="G1649" s="544"/>
      <c r="H1649" s="544"/>
    </row>
    <row r="1650" spans="5:8">
      <c r="E1650" s="583"/>
      <c r="F1650" s="544"/>
      <c r="G1650" s="544"/>
      <c r="H1650" s="544"/>
    </row>
    <row r="1651" spans="5:8">
      <c r="E1651" s="583"/>
      <c r="F1651" s="544"/>
      <c r="G1651" s="544"/>
      <c r="H1651" s="544"/>
    </row>
    <row r="1652" spans="5:8">
      <c r="E1652" s="583"/>
      <c r="F1652" s="544"/>
      <c r="G1652" s="544"/>
      <c r="H1652" s="544"/>
    </row>
    <row r="1653" spans="5:8">
      <c r="E1653" s="583"/>
      <c r="F1653" s="544"/>
      <c r="G1653" s="544"/>
      <c r="H1653" s="544"/>
    </row>
    <row r="1654" spans="5:8">
      <c r="E1654" s="583"/>
      <c r="F1654" s="544"/>
      <c r="G1654" s="544"/>
      <c r="H1654" s="544"/>
    </row>
    <row r="1655" spans="5:8">
      <c r="E1655" s="583"/>
      <c r="F1655" s="544"/>
      <c r="G1655" s="544"/>
      <c r="H1655" s="544"/>
    </row>
    <row r="1656" spans="5:8">
      <c r="E1656" s="583"/>
      <c r="F1656" s="544"/>
      <c r="G1656" s="544"/>
      <c r="H1656" s="544"/>
    </row>
    <row r="1657" spans="5:8">
      <c r="E1657" s="583"/>
      <c r="F1657" s="544"/>
      <c r="G1657" s="544"/>
      <c r="H1657" s="544"/>
    </row>
    <row r="1658" spans="5:8">
      <c r="E1658" s="583"/>
      <c r="F1658" s="544"/>
      <c r="G1658" s="544"/>
      <c r="H1658" s="544"/>
    </row>
    <row r="1659" spans="5:8">
      <c r="E1659" s="583"/>
      <c r="F1659" s="544"/>
      <c r="G1659" s="544"/>
      <c r="H1659" s="544"/>
    </row>
    <row r="1660" spans="5:8">
      <c r="E1660" s="583"/>
      <c r="F1660" s="544"/>
      <c r="G1660" s="544"/>
      <c r="H1660" s="544"/>
    </row>
    <row r="1661" spans="5:8">
      <c r="E1661" s="583"/>
      <c r="F1661" s="544"/>
      <c r="G1661" s="544"/>
      <c r="H1661" s="544"/>
    </row>
    <row r="1662" spans="5:8">
      <c r="E1662" s="583"/>
      <c r="F1662" s="544"/>
      <c r="G1662" s="544"/>
      <c r="H1662" s="544"/>
    </row>
    <row r="1663" spans="5:8">
      <c r="E1663" s="583"/>
      <c r="F1663" s="544"/>
      <c r="G1663" s="544"/>
      <c r="H1663" s="544"/>
    </row>
    <row r="1664" spans="5:8">
      <c r="E1664" s="583"/>
      <c r="F1664" s="544"/>
      <c r="G1664" s="544"/>
      <c r="H1664" s="544"/>
    </row>
    <row r="1665" spans="5:8">
      <c r="E1665" s="583"/>
      <c r="F1665" s="544"/>
      <c r="G1665" s="544"/>
      <c r="H1665" s="544"/>
    </row>
    <row r="1666" spans="5:8">
      <c r="E1666" s="583"/>
      <c r="F1666" s="544"/>
      <c r="G1666" s="544"/>
      <c r="H1666" s="544"/>
    </row>
    <row r="1667" spans="5:8">
      <c r="E1667" s="583"/>
      <c r="F1667" s="544"/>
      <c r="G1667" s="544"/>
      <c r="H1667" s="544"/>
    </row>
    <row r="1668" spans="5:8">
      <c r="E1668" s="583"/>
      <c r="F1668" s="544"/>
      <c r="G1668" s="544"/>
      <c r="H1668" s="544"/>
    </row>
    <row r="1669" spans="5:8">
      <c r="E1669" s="583"/>
      <c r="F1669" s="544"/>
      <c r="G1669" s="544"/>
      <c r="H1669" s="544"/>
    </row>
    <row r="1670" spans="5:8">
      <c r="E1670" s="583"/>
      <c r="F1670" s="544"/>
      <c r="G1670" s="544"/>
      <c r="H1670" s="544"/>
    </row>
    <row r="1671" spans="5:8">
      <c r="E1671" s="583"/>
      <c r="F1671" s="544"/>
      <c r="G1671" s="544"/>
      <c r="H1671" s="544"/>
    </row>
    <row r="1672" spans="5:8">
      <c r="E1672" s="583"/>
      <c r="F1672" s="544"/>
      <c r="G1672" s="544"/>
      <c r="H1672" s="544"/>
    </row>
    <row r="1673" spans="5:8">
      <c r="E1673" s="583"/>
      <c r="F1673" s="544"/>
      <c r="G1673" s="544"/>
      <c r="H1673" s="544"/>
    </row>
    <row r="1674" spans="5:8">
      <c r="E1674" s="583"/>
      <c r="F1674" s="544"/>
      <c r="G1674" s="544"/>
      <c r="H1674" s="544"/>
    </row>
    <row r="1675" spans="5:8">
      <c r="E1675" s="583"/>
      <c r="F1675" s="544"/>
      <c r="G1675" s="544"/>
      <c r="H1675" s="544"/>
    </row>
    <row r="1676" spans="5:8">
      <c r="E1676" s="583"/>
      <c r="F1676" s="544"/>
      <c r="G1676" s="544"/>
      <c r="H1676" s="544"/>
    </row>
    <row r="1677" spans="5:8">
      <c r="E1677" s="583"/>
      <c r="F1677" s="544"/>
      <c r="G1677" s="544"/>
      <c r="H1677" s="544"/>
    </row>
    <row r="1678" spans="5:8">
      <c r="E1678" s="583"/>
      <c r="F1678" s="544"/>
      <c r="G1678" s="544"/>
      <c r="H1678" s="544"/>
    </row>
    <row r="1679" spans="5:8">
      <c r="E1679" s="583"/>
      <c r="F1679" s="544"/>
      <c r="G1679" s="544"/>
      <c r="H1679" s="544"/>
    </row>
    <row r="1680" spans="5:8">
      <c r="E1680" s="583"/>
      <c r="F1680" s="544"/>
      <c r="G1680" s="544"/>
      <c r="H1680" s="544"/>
    </row>
    <row r="1681" spans="5:8">
      <c r="E1681" s="583"/>
      <c r="F1681" s="544"/>
      <c r="G1681" s="544"/>
      <c r="H1681" s="544"/>
    </row>
    <row r="1682" spans="5:8">
      <c r="E1682" s="583"/>
      <c r="F1682" s="544"/>
      <c r="G1682" s="544"/>
      <c r="H1682" s="544"/>
    </row>
    <row r="1683" spans="5:8">
      <c r="E1683" s="583"/>
      <c r="F1683" s="544"/>
      <c r="G1683" s="544"/>
      <c r="H1683" s="544"/>
    </row>
    <row r="1684" spans="5:8">
      <c r="E1684" s="583"/>
      <c r="F1684" s="544"/>
      <c r="G1684" s="544"/>
      <c r="H1684" s="544"/>
    </row>
    <row r="1685" spans="5:8">
      <c r="E1685" s="583"/>
      <c r="F1685" s="544"/>
      <c r="G1685" s="544"/>
      <c r="H1685" s="544"/>
    </row>
    <row r="1686" spans="5:8">
      <c r="E1686" s="583"/>
      <c r="F1686" s="544"/>
      <c r="G1686" s="544"/>
      <c r="H1686" s="544"/>
    </row>
    <row r="1687" spans="5:8">
      <c r="E1687" s="583"/>
      <c r="F1687" s="544"/>
      <c r="G1687" s="544"/>
      <c r="H1687" s="544"/>
    </row>
    <row r="1688" spans="5:8">
      <c r="E1688" s="583"/>
      <c r="F1688" s="544"/>
      <c r="G1688" s="544"/>
      <c r="H1688" s="544"/>
    </row>
    <row r="1689" spans="5:8">
      <c r="E1689" s="583"/>
      <c r="F1689" s="544"/>
      <c r="G1689" s="544"/>
      <c r="H1689" s="544"/>
    </row>
    <row r="1690" spans="5:8">
      <c r="E1690" s="583"/>
      <c r="F1690" s="544"/>
      <c r="G1690" s="544"/>
      <c r="H1690" s="544"/>
    </row>
    <row r="1691" spans="5:8">
      <c r="E1691" s="583"/>
      <c r="F1691" s="544"/>
      <c r="G1691" s="544"/>
      <c r="H1691" s="544"/>
    </row>
    <row r="1692" spans="5:8">
      <c r="E1692" s="583"/>
      <c r="F1692" s="544"/>
      <c r="G1692" s="544"/>
      <c r="H1692" s="544"/>
    </row>
    <row r="1693" spans="5:8">
      <c r="E1693" s="583"/>
      <c r="F1693" s="544"/>
      <c r="G1693" s="544"/>
      <c r="H1693" s="544"/>
    </row>
    <row r="1694" spans="5:8">
      <c r="E1694" s="583"/>
      <c r="F1694" s="544"/>
      <c r="G1694" s="544"/>
      <c r="H1694" s="544"/>
    </row>
    <row r="1695" spans="5:8">
      <c r="E1695" s="583"/>
      <c r="F1695" s="544"/>
      <c r="G1695" s="544"/>
      <c r="H1695" s="544"/>
    </row>
    <row r="1696" spans="5:8">
      <c r="E1696" s="583"/>
      <c r="F1696" s="544"/>
      <c r="G1696" s="544"/>
      <c r="H1696" s="544"/>
    </row>
    <row r="1697" spans="5:8">
      <c r="E1697" s="583"/>
      <c r="F1697" s="544"/>
      <c r="G1697" s="544"/>
      <c r="H1697" s="544"/>
    </row>
    <row r="1698" spans="5:8">
      <c r="E1698" s="583"/>
      <c r="F1698" s="544"/>
      <c r="G1698" s="544"/>
      <c r="H1698" s="544"/>
    </row>
    <row r="1699" spans="5:8">
      <c r="E1699" s="583"/>
      <c r="F1699" s="544"/>
      <c r="G1699" s="544"/>
      <c r="H1699" s="544"/>
    </row>
    <row r="1700" spans="5:8">
      <c r="E1700" s="583"/>
      <c r="F1700" s="544"/>
      <c r="G1700" s="544"/>
      <c r="H1700" s="544"/>
    </row>
  </sheetData>
  <mergeCells count="2">
    <mergeCell ref="A1:H1"/>
    <mergeCell ref="E3:F3"/>
  </mergeCells>
  <printOptions gridLines="1" gridLinesSet="0"/>
  <pageMargins left="0.43307086614173229" right="0.19685039370078741" top="0.78740157480314965" bottom="0.78740157480314965" header="0.59055118110236227" footer="0.59055118110236227"/>
  <pageSetup paperSize="9" scale="60" orientation="portrait" horizontalDpi="300" verticalDpi="300" copies="5" r:id="rId1"/>
  <headerFooter alignWithMargins="0">
    <oddFooter>&amp;L&amp;"Arial,obyčejné"&amp;9&amp;D&amp;C&amp;"Arial,obyčejné"&amp;9Stránka &amp;P z &amp;N&amp;R&amp;"Arial CE,obyčejné"&amp;F   &amp;A</oddFooter>
  </headerFooter>
  <colBreaks count="1" manualBreakCount="1">
    <brk id="8"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C9B9F-F119-44ED-873A-594966875381}">
  <dimension ref="A1:F107"/>
  <sheetViews>
    <sheetView showGridLines="0" zoomScale="80" zoomScaleNormal="80" zoomScaleSheetLayoutView="100" workbookViewId="0">
      <pane ySplit="4" topLeftCell="A5" activePane="bottomLeft" state="frozen"/>
      <selection pane="bottomLeft" activeCell="J11" sqref="J11"/>
    </sheetView>
  </sheetViews>
  <sheetFormatPr defaultColWidth="9.33203125" defaultRowHeight="15.5"/>
  <cols>
    <col min="1" max="1" width="11.6640625" style="509" customWidth="1"/>
    <col min="2" max="2" width="71.33203125" style="421" customWidth="1"/>
    <col min="3" max="3" width="10.44140625" style="421" customWidth="1"/>
    <col min="4" max="4" width="12.77734375" style="510" customWidth="1"/>
    <col min="5" max="5" width="15.33203125" style="508" customWidth="1"/>
    <col min="6" max="6" width="27.44140625" style="421" customWidth="1"/>
    <col min="7" max="16384" width="9.33203125" style="421"/>
  </cols>
  <sheetData>
    <row r="1" spans="1:6" ht="69.5">
      <c r="A1" s="415"/>
      <c r="B1" s="416" t="s">
        <v>6525</v>
      </c>
      <c r="C1" s="417" t="s">
        <v>6526</v>
      </c>
      <c r="D1" s="418"/>
      <c r="E1" s="419"/>
      <c r="F1" s="420"/>
    </row>
    <row r="2" spans="1:6" ht="30" customHeight="1">
      <c r="A2" s="422"/>
      <c r="B2" s="1016" t="s">
        <v>6527</v>
      </c>
      <c r="C2" s="1016"/>
      <c r="D2" s="1016"/>
      <c r="E2" s="1016"/>
      <c r="F2" s="423" t="s">
        <v>8396</v>
      </c>
    </row>
    <row r="3" spans="1:6" ht="30.75" customHeight="1" thickBot="1">
      <c r="A3" s="422"/>
      <c r="B3" s="424" t="s">
        <v>6529</v>
      </c>
      <c r="C3" s="1017" t="s">
        <v>6530</v>
      </c>
      <c r="D3" s="1018"/>
      <c r="E3" s="1018"/>
      <c r="F3" s="425">
        <v>45436</v>
      </c>
    </row>
    <row r="4" spans="1:6" ht="46.5" thickBot="1">
      <c r="A4" s="426" t="s">
        <v>6531</v>
      </c>
      <c r="B4" s="427" t="s">
        <v>6532</v>
      </c>
      <c r="C4" s="428" t="s">
        <v>6533</v>
      </c>
      <c r="D4" s="429" t="s">
        <v>6534</v>
      </c>
      <c r="E4" s="430" t="s">
        <v>6535</v>
      </c>
      <c r="F4" s="431" t="s">
        <v>6536</v>
      </c>
    </row>
    <row r="5" spans="1:6" ht="23">
      <c r="A5" s="432"/>
      <c r="B5" s="433" t="s">
        <v>6537</v>
      </c>
      <c r="C5" s="432"/>
      <c r="D5" s="434"/>
      <c r="E5" s="435"/>
      <c r="F5" s="436"/>
    </row>
    <row r="6" spans="1:6" ht="19.5" customHeight="1">
      <c r="A6" s="437">
        <v>443</v>
      </c>
      <c r="B6" s="438" t="str">
        <f>B13</f>
        <v>Spínací zařízení</v>
      </c>
      <c r="C6" s="437"/>
      <c r="D6" s="439"/>
      <c r="E6" s="690"/>
      <c r="F6" s="731">
        <f>F33</f>
        <v>0</v>
      </c>
    </row>
    <row r="7" spans="1:6" ht="18" customHeight="1">
      <c r="A7" s="437">
        <v>444</v>
      </c>
      <c r="B7" s="438" t="str">
        <f>B35</f>
        <v>Rozvody elektrické energie</v>
      </c>
      <c r="C7" s="437"/>
      <c r="D7" s="439"/>
      <c r="E7" s="690"/>
      <c r="F7" s="731">
        <f>F64</f>
        <v>0</v>
      </c>
    </row>
    <row r="8" spans="1:6" ht="18" customHeight="1">
      <c r="A8" s="437">
        <v>444</v>
      </c>
      <c r="B8" s="438" t="str">
        <f>B66</f>
        <v>Montáž rozvodů elektrické energie</v>
      </c>
      <c r="C8" s="437"/>
      <c r="D8" s="439"/>
      <c r="E8" s="690"/>
      <c r="F8" s="731">
        <f>F90</f>
        <v>0</v>
      </c>
    </row>
    <row r="9" spans="1:6" ht="18" customHeight="1">
      <c r="A9" s="437">
        <v>445</v>
      </c>
      <c r="B9" s="438" t="str">
        <f>B92</f>
        <v>Osvětlení</v>
      </c>
      <c r="C9" s="437"/>
      <c r="D9" s="439"/>
      <c r="E9" s="690"/>
      <c r="F9" s="731">
        <f>F99</f>
        <v>0</v>
      </c>
    </row>
    <row r="10" spans="1:6" ht="18" customHeight="1" thickBot="1">
      <c r="A10" s="437">
        <v>445</v>
      </c>
      <c r="B10" s="438" t="str">
        <f>B101</f>
        <v>Montáž osvětlení</v>
      </c>
      <c r="C10" s="437"/>
      <c r="D10" s="439"/>
      <c r="E10" s="690"/>
      <c r="F10" s="731">
        <f>F105</f>
        <v>0</v>
      </c>
    </row>
    <row r="11" spans="1:6" ht="23.25" customHeight="1" thickBot="1">
      <c r="A11" s="440"/>
      <c r="B11" s="441" t="s">
        <v>6538</v>
      </c>
      <c r="C11" s="440"/>
      <c r="D11" s="442"/>
      <c r="E11" s="694"/>
      <c r="F11" s="732">
        <f>SUM(F6:F10)</f>
        <v>0</v>
      </c>
    </row>
    <row r="12" spans="1:6" ht="18" thickBot="1">
      <c r="A12" s="443"/>
      <c r="B12" s="444"/>
      <c r="C12" s="445"/>
      <c r="D12" s="446"/>
      <c r="E12" s="696"/>
      <c r="F12" s="733"/>
    </row>
    <row r="13" spans="1:6" ht="16" thickBot="1">
      <c r="A13" s="447">
        <v>443</v>
      </c>
      <c r="B13" s="448" t="s">
        <v>6539</v>
      </c>
      <c r="C13" s="449"/>
      <c r="D13" s="450"/>
      <c r="E13" s="698"/>
      <c r="F13" s="734"/>
    </row>
    <row r="14" spans="1:6" ht="16" thickBot="1">
      <c r="A14" s="451"/>
      <c r="B14" s="452" t="s">
        <v>8397</v>
      </c>
      <c r="C14" s="453"/>
      <c r="D14" s="454"/>
      <c r="E14" s="700"/>
      <c r="F14" s="700"/>
    </row>
    <row r="15" spans="1:6" ht="16" thickBot="1">
      <c r="A15" s="451">
        <v>443.00009999999997</v>
      </c>
      <c r="B15" s="455" t="s">
        <v>6552</v>
      </c>
      <c r="C15" s="459" t="s">
        <v>6232</v>
      </c>
      <c r="D15" s="457">
        <v>1</v>
      </c>
      <c r="E15" s="913"/>
      <c r="F15" s="735">
        <f t="shared" ref="F15:F19" si="0">D15*E15</f>
        <v>0</v>
      </c>
    </row>
    <row r="16" spans="1:6" ht="16" thickBot="1">
      <c r="A16" s="451">
        <v>443.00020000000001</v>
      </c>
      <c r="B16" s="455" t="s">
        <v>6553</v>
      </c>
      <c r="C16" s="456" t="s">
        <v>6232</v>
      </c>
      <c r="D16" s="457">
        <v>2</v>
      </c>
      <c r="E16" s="913"/>
      <c r="F16" s="735">
        <f t="shared" si="0"/>
        <v>0</v>
      </c>
    </row>
    <row r="17" spans="1:6" ht="16" thickBot="1">
      <c r="A17" s="451">
        <v>443.00029999999998</v>
      </c>
      <c r="B17" s="455" t="s">
        <v>8150</v>
      </c>
      <c r="C17" s="456" t="s">
        <v>6232</v>
      </c>
      <c r="D17" s="457">
        <v>2</v>
      </c>
      <c r="E17" s="913"/>
      <c r="F17" s="735">
        <f t="shared" si="0"/>
        <v>0</v>
      </c>
    </row>
    <row r="18" spans="1:6" ht="16" thickBot="1">
      <c r="A18" s="451">
        <v>443.00040000000001</v>
      </c>
      <c r="B18" s="455" t="s">
        <v>8151</v>
      </c>
      <c r="C18" s="456" t="s">
        <v>6232</v>
      </c>
      <c r="D18" s="457">
        <v>6</v>
      </c>
      <c r="E18" s="913"/>
      <c r="F18" s="735">
        <f t="shared" si="0"/>
        <v>0</v>
      </c>
    </row>
    <row r="19" spans="1:6" ht="16" thickBot="1">
      <c r="A19" s="451">
        <v>443.00049999999999</v>
      </c>
      <c r="B19" s="455" t="s">
        <v>8398</v>
      </c>
      <c r="C19" s="456" t="s">
        <v>6232</v>
      </c>
      <c r="D19" s="457">
        <v>1</v>
      </c>
      <c r="E19" s="913"/>
      <c r="F19" s="735">
        <f t="shared" si="0"/>
        <v>0</v>
      </c>
    </row>
    <row r="20" spans="1:6" ht="16" thickBot="1">
      <c r="A20" s="451">
        <v>443.00060000000002</v>
      </c>
      <c r="B20" s="458" t="s">
        <v>8152</v>
      </c>
      <c r="C20" s="456" t="s">
        <v>6232</v>
      </c>
      <c r="D20" s="457">
        <v>1</v>
      </c>
      <c r="E20" s="913"/>
      <c r="F20" s="735">
        <f>D20*E20</f>
        <v>0</v>
      </c>
    </row>
    <row r="21" spans="1:6" ht="16" thickBot="1">
      <c r="A21" s="451">
        <v>443.00069999999999</v>
      </c>
      <c r="B21" s="458" t="s">
        <v>6560</v>
      </c>
      <c r="C21" s="456" t="s">
        <v>6232</v>
      </c>
      <c r="D21" s="457">
        <v>2</v>
      </c>
      <c r="E21" s="913"/>
      <c r="F21" s="735">
        <f>D21*E21</f>
        <v>0</v>
      </c>
    </row>
    <row r="22" spans="1:6" ht="16" thickBot="1">
      <c r="A22" s="451">
        <v>443.00080000000003</v>
      </c>
      <c r="B22" s="455" t="s">
        <v>6547</v>
      </c>
      <c r="C22" s="456" t="s">
        <v>6662</v>
      </c>
      <c r="D22" s="457">
        <v>1</v>
      </c>
      <c r="E22" s="913"/>
      <c r="F22" s="735">
        <f>D22*E22</f>
        <v>0</v>
      </c>
    </row>
    <row r="23" spans="1:6" ht="16" thickBot="1">
      <c r="A23" s="451">
        <v>443.0009</v>
      </c>
      <c r="B23" s="455" t="s">
        <v>8399</v>
      </c>
      <c r="C23" s="456" t="s">
        <v>6662</v>
      </c>
      <c r="D23" s="457">
        <v>1</v>
      </c>
      <c r="E23" s="913"/>
      <c r="F23" s="735">
        <f>D23*E23</f>
        <v>0</v>
      </c>
    </row>
    <row r="24" spans="1:6" ht="16" thickBot="1">
      <c r="A24" s="451"/>
      <c r="B24" s="452" t="s">
        <v>8400</v>
      </c>
      <c r="C24" s="453"/>
      <c r="D24" s="454"/>
      <c r="E24" s="700"/>
      <c r="F24" s="700"/>
    </row>
    <row r="25" spans="1:6" ht="16" thickBot="1">
      <c r="A25" s="451">
        <v>443.00099999999998</v>
      </c>
      <c r="B25" s="455" t="s">
        <v>6552</v>
      </c>
      <c r="C25" s="459" t="s">
        <v>6232</v>
      </c>
      <c r="D25" s="457">
        <v>1</v>
      </c>
      <c r="E25" s="913"/>
      <c r="F25" s="735">
        <f t="shared" ref="F25:F29" si="1">D25*E25</f>
        <v>0</v>
      </c>
    </row>
    <row r="26" spans="1:6" ht="16" thickBot="1">
      <c r="A26" s="451">
        <v>443.00110000000001</v>
      </c>
      <c r="B26" s="455" t="s">
        <v>6553</v>
      </c>
      <c r="C26" s="456" t="s">
        <v>6232</v>
      </c>
      <c r="D26" s="457">
        <v>3</v>
      </c>
      <c r="E26" s="913"/>
      <c r="F26" s="735">
        <f t="shared" si="1"/>
        <v>0</v>
      </c>
    </row>
    <row r="27" spans="1:6" ht="16" thickBot="1">
      <c r="A27" s="451">
        <v>443.00119999999998</v>
      </c>
      <c r="B27" s="455" t="s">
        <v>8150</v>
      </c>
      <c r="C27" s="456" t="s">
        <v>6232</v>
      </c>
      <c r="D27" s="457">
        <v>3</v>
      </c>
      <c r="E27" s="913"/>
      <c r="F27" s="735">
        <f t="shared" si="1"/>
        <v>0</v>
      </c>
    </row>
    <row r="28" spans="1:6" ht="16" thickBot="1">
      <c r="A28" s="451">
        <v>443.00130000000001</v>
      </c>
      <c r="B28" s="455" t="s">
        <v>8151</v>
      </c>
      <c r="C28" s="456" t="s">
        <v>6232</v>
      </c>
      <c r="D28" s="457">
        <v>8</v>
      </c>
      <c r="E28" s="913"/>
      <c r="F28" s="735">
        <f t="shared" si="1"/>
        <v>0</v>
      </c>
    </row>
    <row r="29" spans="1:6" ht="16" thickBot="1">
      <c r="A29" s="451">
        <v>443.00139999999999</v>
      </c>
      <c r="B29" s="455" t="s">
        <v>8398</v>
      </c>
      <c r="C29" s="456" t="s">
        <v>6232</v>
      </c>
      <c r="D29" s="457">
        <v>1</v>
      </c>
      <c r="E29" s="913"/>
      <c r="F29" s="735">
        <f t="shared" si="1"/>
        <v>0</v>
      </c>
    </row>
    <row r="30" spans="1:6" ht="16" thickBot="1">
      <c r="A30" s="451">
        <v>443.00150000000002</v>
      </c>
      <c r="B30" s="458" t="s">
        <v>6560</v>
      </c>
      <c r="C30" s="456" t="s">
        <v>6232</v>
      </c>
      <c r="D30" s="457">
        <v>2</v>
      </c>
      <c r="E30" s="913"/>
      <c r="F30" s="735">
        <f>D30*E30</f>
        <v>0</v>
      </c>
    </row>
    <row r="31" spans="1:6" ht="16" thickBot="1">
      <c r="A31" s="451">
        <v>443.0016</v>
      </c>
      <c r="B31" s="455" t="s">
        <v>6547</v>
      </c>
      <c r="C31" s="456" t="s">
        <v>6662</v>
      </c>
      <c r="D31" s="457">
        <v>1</v>
      </c>
      <c r="E31" s="913"/>
      <c r="F31" s="735">
        <f>D31*E31</f>
        <v>0</v>
      </c>
    </row>
    <row r="32" spans="1:6" ht="16" thickBot="1">
      <c r="A32" s="451">
        <v>443.00170000000003</v>
      </c>
      <c r="B32" s="455" t="s">
        <v>8399</v>
      </c>
      <c r="C32" s="456" t="s">
        <v>6662</v>
      </c>
      <c r="D32" s="457">
        <v>1</v>
      </c>
      <c r="E32" s="913"/>
      <c r="F32" s="735">
        <f>D32*E32</f>
        <v>0</v>
      </c>
    </row>
    <row r="33" spans="1:6" ht="18" thickBot="1">
      <c r="A33" s="461"/>
      <c r="B33" s="462" t="s">
        <v>6574</v>
      </c>
      <c r="C33" s="463"/>
      <c r="D33" s="464"/>
      <c r="E33" s="736"/>
      <c r="F33" s="737">
        <f>SUM(F14:F32)</f>
        <v>0</v>
      </c>
    </row>
    <row r="34" spans="1:6" ht="18" thickBot="1">
      <c r="A34" s="443"/>
      <c r="B34" s="444"/>
      <c r="C34" s="445"/>
      <c r="D34" s="446"/>
      <c r="E34" s="696"/>
      <c r="F34" s="733"/>
    </row>
    <row r="35" spans="1:6" ht="16" thickBot="1">
      <c r="A35" s="465">
        <v>444</v>
      </c>
      <c r="B35" s="448" t="s">
        <v>6575</v>
      </c>
      <c r="C35" s="449"/>
      <c r="D35" s="450"/>
      <c r="E35" s="698"/>
      <c r="F35" s="734"/>
    </row>
    <row r="36" spans="1:6" ht="31.5" thickBot="1">
      <c r="A36" s="465">
        <v>444.00009999999997</v>
      </c>
      <c r="B36" s="460" t="s">
        <v>6576</v>
      </c>
      <c r="C36" s="459" t="s">
        <v>6232</v>
      </c>
      <c r="D36" s="466">
        <v>149</v>
      </c>
      <c r="E36" s="914"/>
      <c r="F36" s="738">
        <f t="shared" ref="F36:F37" si="2">D36*E36</f>
        <v>0</v>
      </c>
    </row>
    <row r="37" spans="1:6" ht="16" thickBot="1">
      <c r="A37" s="465">
        <v>444.00020000000001</v>
      </c>
      <c r="B37" s="460" t="s">
        <v>8401</v>
      </c>
      <c r="C37" s="459" t="s">
        <v>6232</v>
      </c>
      <c r="D37" s="466">
        <v>6</v>
      </c>
      <c r="E37" s="914"/>
      <c r="F37" s="738">
        <f t="shared" si="2"/>
        <v>0</v>
      </c>
    </row>
    <row r="38" spans="1:6" ht="31.5" thickBot="1">
      <c r="A38" s="465">
        <v>444.00029999999998</v>
      </c>
      <c r="B38" s="460" t="s">
        <v>6578</v>
      </c>
      <c r="C38" s="459" t="s">
        <v>6232</v>
      </c>
      <c r="D38" s="466">
        <v>12</v>
      </c>
      <c r="E38" s="914"/>
      <c r="F38" s="738">
        <f>D38*E38</f>
        <v>0</v>
      </c>
    </row>
    <row r="39" spans="1:6" ht="16" thickBot="1">
      <c r="A39" s="465">
        <v>444.00040000000001</v>
      </c>
      <c r="B39" s="460" t="s">
        <v>6586</v>
      </c>
      <c r="C39" s="459" t="s">
        <v>6232</v>
      </c>
      <c r="D39" s="466">
        <v>200</v>
      </c>
      <c r="E39" s="914"/>
      <c r="F39" s="738">
        <f t="shared" ref="F39:F46" si="3">D39*E39</f>
        <v>0</v>
      </c>
    </row>
    <row r="40" spans="1:6" ht="16" thickBot="1">
      <c r="A40" s="465">
        <v>444.00049999999999</v>
      </c>
      <c r="B40" s="460" t="s">
        <v>6587</v>
      </c>
      <c r="C40" s="459" t="s">
        <v>6232</v>
      </c>
      <c r="D40" s="466">
        <v>100</v>
      </c>
      <c r="E40" s="914"/>
      <c r="F40" s="738">
        <f t="shared" si="3"/>
        <v>0</v>
      </c>
    </row>
    <row r="41" spans="1:6" ht="16" thickBot="1">
      <c r="A41" s="465">
        <v>444.00060000000002</v>
      </c>
      <c r="B41" s="460" t="s">
        <v>6588</v>
      </c>
      <c r="C41" s="459" t="s">
        <v>6232</v>
      </c>
      <c r="D41" s="466">
        <v>40</v>
      </c>
      <c r="E41" s="914"/>
      <c r="F41" s="738">
        <f t="shared" si="3"/>
        <v>0</v>
      </c>
    </row>
    <row r="42" spans="1:6" ht="16" thickBot="1">
      <c r="A42" s="465">
        <v>444.00069999999999</v>
      </c>
      <c r="B42" s="460" t="s">
        <v>6589</v>
      </c>
      <c r="C42" s="459" t="s">
        <v>6232</v>
      </c>
      <c r="D42" s="466">
        <v>40</v>
      </c>
      <c r="E42" s="914"/>
      <c r="F42" s="738">
        <f t="shared" si="3"/>
        <v>0</v>
      </c>
    </row>
    <row r="43" spans="1:6" ht="16" thickBot="1">
      <c r="A43" s="465">
        <v>444.00080000000003</v>
      </c>
      <c r="B43" s="460" t="s">
        <v>6590</v>
      </c>
      <c r="C43" s="459" t="s">
        <v>6232</v>
      </c>
      <c r="D43" s="466">
        <v>240</v>
      </c>
      <c r="E43" s="914"/>
      <c r="F43" s="738">
        <f t="shared" si="3"/>
        <v>0</v>
      </c>
    </row>
    <row r="44" spans="1:6" ht="16" thickBot="1">
      <c r="A44" s="465">
        <v>444.0009</v>
      </c>
      <c r="B44" s="460" t="s">
        <v>6591</v>
      </c>
      <c r="C44" s="459" t="s">
        <v>6232</v>
      </c>
      <c r="D44" s="466">
        <v>90</v>
      </c>
      <c r="E44" s="914"/>
      <c r="F44" s="738">
        <f t="shared" si="3"/>
        <v>0</v>
      </c>
    </row>
    <row r="45" spans="1:6" ht="16" thickBot="1">
      <c r="A45" s="465">
        <v>444.00099999999998</v>
      </c>
      <c r="B45" s="460" t="s">
        <v>6592</v>
      </c>
      <c r="C45" s="459" t="s">
        <v>6232</v>
      </c>
      <c r="D45" s="466">
        <v>24</v>
      </c>
      <c r="E45" s="914"/>
      <c r="F45" s="738">
        <f t="shared" si="3"/>
        <v>0</v>
      </c>
    </row>
    <row r="46" spans="1:6" ht="16" thickBot="1">
      <c r="A46" s="465">
        <v>444.00110000000001</v>
      </c>
      <c r="B46" s="460" t="s">
        <v>6594</v>
      </c>
      <c r="C46" s="459" t="s">
        <v>6595</v>
      </c>
      <c r="D46" s="466">
        <v>1</v>
      </c>
      <c r="E46" s="914"/>
      <c r="F46" s="738">
        <f t="shared" si="3"/>
        <v>0</v>
      </c>
    </row>
    <row r="47" spans="1:6" ht="16" thickBot="1">
      <c r="A47" s="465">
        <v>444.00119999999998</v>
      </c>
      <c r="B47" s="460" t="s">
        <v>6596</v>
      </c>
      <c r="C47" s="459" t="s">
        <v>411</v>
      </c>
      <c r="D47" s="466">
        <v>140</v>
      </c>
      <c r="E47" s="914"/>
      <c r="F47" s="738">
        <f>D47*E47</f>
        <v>0</v>
      </c>
    </row>
    <row r="48" spans="1:6" ht="16" thickBot="1">
      <c r="A48" s="465">
        <v>444.00130000000001</v>
      </c>
      <c r="B48" s="460" t="s">
        <v>8402</v>
      </c>
      <c r="C48" s="459" t="s">
        <v>411</v>
      </c>
      <c r="D48" s="466">
        <v>50</v>
      </c>
      <c r="E48" s="914"/>
      <c r="F48" s="738">
        <f t="shared" ref="F48:F59" si="4">D48*E48</f>
        <v>0</v>
      </c>
    </row>
    <row r="49" spans="1:6" ht="16" thickBot="1">
      <c r="A49" s="465">
        <v>444.00139999999999</v>
      </c>
      <c r="B49" s="460" t="s">
        <v>6599</v>
      </c>
      <c r="C49" s="459" t="s">
        <v>411</v>
      </c>
      <c r="D49" s="466">
        <v>36</v>
      </c>
      <c r="E49" s="914"/>
      <c r="F49" s="738">
        <f t="shared" si="4"/>
        <v>0</v>
      </c>
    </row>
    <row r="50" spans="1:6" ht="16" thickBot="1">
      <c r="A50" s="465">
        <v>444.00150000000002</v>
      </c>
      <c r="B50" s="460" t="s">
        <v>6600</v>
      </c>
      <c r="C50" s="459" t="s">
        <v>411</v>
      </c>
      <c r="D50" s="466">
        <v>350</v>
      </c>
      <c r="E50" s="914"/>
      <c r="F50" s="738">
        <f t="shared" si="4"/>
        <v>0</v>
      </c>
    </row>
    <row r="51" spans="1:6" ht="16" thickBot="1">
      <c r="A51" s="465">
        <v>444.0016</v>
      </c>
      <c r="B51" s="460" t="s">
        <v>6601</v>
      </c>
      <c r="C51" s="459" t="s">
        <v>411</v>
      </c>
      <c r="D51" s="466">
        <v>350</v>
      </c>
      <c r="E51" s="914"/>
      <c r="F51" s="738">
        <f t="shared" si="4"/>
        <v>0</v>
      </c>
    </row>
    <row r="52" spans="1:6" ht="16" thickBot="1">
      <c r="A52" s="465">
        <v>444.00170000000003</v>
      </c>
      <c r="B52" s="460" t="s">
        <v>6604</v>
      </c>
      <c r="C52" s="459" t="s">
        <v>411</v>
      </c>
      <c r="D52" s="466">
        <v>100</v>
      </c>
      <c r="E52" s="914"/>
      <c r="F52" s="738">
        <f t="shared" si="4"/>
        <v>0</v>
      </c>
    </row>
    <row r="53" spans="1:6" ht="16" thickBot="1">
      <c r="A53" s="465">
        <v>444.00180000000103</v>
      </c>
      <c r="B53" s="460" t="s">
        <v>6610</v>
      </c>
      <c r="C53" s="459" t="s">
        <v>6232</v>
      </c>
      <c r="D53" s="466">
        <v>7</v>
      </c>
      <c r="E53" s="914"/>
      <c r="F53" s="738">
        <f t="shared" si="4"/>
        <v>0</v>
      </c>
    </row>
    <row r="54" spans="1:6" ht="16" thickBot="1">
      <c r="A54" s="465">
        <v>444.001900000001</v>
      </c>
      <c r="B54" s="460" t="s">
        <v>6611</v>
      </c>
      <c r="C54" s="459" t="s">
        <v>6232</v>
      </c>
      <c r="D54" s="466">
        <v>7</v>
      </c>
      <c r="E54" s="914"/>
      <c r="F54" s="738">
        <f t="shared" si="4"/>
        <v>0</v>
      </c>
    </row>
    <row r="55" spans="1:6" ht="16" thickBot="1">
      <c r="A55" s="465">
        <v>444.00200000000098</v>
      </c>
      <c r="B55" s="460" t="s">
        <v>6612</v>
      </c>
      <c r="C55" s="459" t="s">
        <v>6232</v>
      </c>
      <c r="D55" s="466">
        <v>6</v>
      </c>
      <c r="E55" s="914"/>
      <c r="F55" s="738">
        <f t="shared" si="4"/>
        <v>0</v>
      </c>
    </row>
    <row r="56" spans="1:6" ht="16" thickBot="1">
      <c r="A56" s="465">
        <v>444.00210000000101</v>
      </c>
      <c r="B56" s="460" t="s">
        <v>6613</v>
      </c>
      <c r="C56" s="459" t="s">
        <v>6232</v>
      </c>
      <c r="D56" s="466">
        <v>6</v>
      </c>
      <c r="E56" s="914"/>
      <c r="F56" s="738">
        <f t="shared" si="4"/>
        <v>0</v>
      </c>
    </row>
    <row r="57" spans="1:6" ht="16" thickBot="1">
      <c r="A57" s="465">
        <v>444.00220000000098</v>
      </c>
      <c r="B57" s="460" t="s">
        <v>6614</v>
      </c>
      <c r="C57" s="459" t="s">
        <v>6232</v>
      </c>
      <c r="D57" s="466">
        <v>6</v>
      </c>
      <c r="E57" s="914"/>
      <c r="F57" s="738">
        <f t="shared" si="4"/>
        <v>0</v>
      </c>
    </row>
    <row r="58" spans="1:6" ht="16" thickBot="1">
      <c r="A58" s="465">
        <v>444.00230000000101</v>
      </c>
      <c r="B58" s="460" t="s">
        <v>6615</v>
      </c>
      <c r="C58" s="459" t="s">
        <v>6232</v>
      </c>
      <c r="D58" s="466">
        <v>6</v>
      </c>
      <c r="E58" s="914"/>
      <c r="F58" s="738">
        <f t="shared" si="4"/>
        <v>0</v>
      </c>
    </row>
    <row r="59" spans="1:6" ht="31.5" thickBot="1">
      <c r="A59" s="465">
        <v>444.00240000000099</v>
      </c>
      <c r="B59" s="460" t="s">
        <v>6616</v>
      </c>
      <c r="C59" s="459" t="s">
        <v>6232</v>
      </c>
      <c r="D59" s="466">
        <v>105</v>
      </c>
      <c r="E59" s="914"/>
      <c r="F59" s="738">
        <f t="shared" si="4"/>
        <v>0</v>
      </c>
    </row>
    <row r="60" spans="1:6" ht="31.5" thickBot="1">
      <c r="A60" s="465">
        <v>444.00250000000102</v>
      </c>
      <c r="B60" s="460" t="s">
        <v>6617</v>
      </c>
      <c r="C60" s="459" t="s">
        <v>6232</v>
      </c>
      <c r="D60" s="466">
        <v>6</v>
      </c>
      <c r="E60" s="914"/>
      <c r="F60" s="738">
        <f>D60*E60</f>
        <v>0</v>
      </c>
    </row>
    <row r="61" spans="1:6" ht="16" thickBot="1">
      <c r="A61" s="465">
        <v>444.002600000001</v>
      </c>
      <c r="B61" s="460" t="s">
        <v>8403</v>
      </c>
      <c r="C61" s="459" t="s">
        <v>6232</v>
      </c>
      <c r="D61" s="466">
        <v>6</v>
      </c>
      <c r="E61" s="914"/>
      <c r="F61" s="738">
        <f t="shared" ref="F61" si="5">D61*E61</f>
        <v>0</v>
      </c>
    </row>
    <row r="62" spans="1:6" s="472" customFormat="1" ht="16" thickBot="1">
      <c r="A62" s="468"/>
      <c r="B62" s="469" t="s">
        <v>6625</v>
      </c>
      <c r="C62" s="470"/>
      <c r="D62" s="471"/>
      <c r="E62" s="740"/>
      <c r="F62" s="741">
        <f>SUM(F35:F61)</f>
        <v>0</v>
      </c>
    </row>
    <row r="63" spans="1:6" s="472" customFormat="1" ht="16" thickBot="1">
      <c r="A63" s="468">
        <v>444.0027</v>
      </c>
      <c r="B63" s="460" t="s">
        <v>6626</v>
      </c>
      <c r="C63" s="459"/>
      <c r="D63" s="466"/>
      <c r="E63" s="739"/>
      <c r="F63" s="738">
        <f>F62*0.03</f>
        <v>0</v>
      </c>
    </row>
    <row r="64" spans="1:6" ht="18" thickBot="1">
      <c r="A64" s="465"/>
      <c r="B64" s="473" t="s">
        <v>6625</v>
      </c>
      <c r="C64" s="449"/>
      <c r="D64" s="450"/>
      <c r="E64" s="742"/>
      <c r="F64" s="743">
        <f>SUM(F62:F63)</f>
        <v>0</v>
      </c>
    </row>
    <row r="65" spans="1:6" ht="15.75" customHeight="1" thickBot="1">
      <c r="A65" s="474"/>
      <c r="B65" s="475"/>
      <c r="C65" s="476"/>
      <c r="D65" s="477"/>
      <c r="E65" s="744"/>
      <c r="F65" s="745"/>
    </row>
    <row r="66" spans="1:6" ht="15.75" customHeight="1" thickBot="1">
      <c r="A66" s="465">
        <v>444</v>
      </c>
      <c r="B66" s="448" t="s">
        <v>6627</v>
      </c>
      <c r="C66" s="449"/>
      <c r="D66" s="450"/>
      <c r="E66" s="698"/>
      <c r="F66" s="734"/>
    </row>
    <row r="67" spans="1:6" ht="15.75" customHeight="1" thickBot="1">
      <c r="A67" s="468">
        <v>444.00279999999998</v>
      </c>
      <c r="B67" s="460" t="s">
        <v>6628</v>
      </c>
      <c r="C67" s="459" t="s">
        <v>6232</v>
      </c>
      <c r="D67" s="466">
        <v>149</v>
      </c>
      <c r="E67" s="916"/>
      <c r="F67" s="738">
        <f t="shared" ref="F67:F70" si="6">D67*E67</f>
        <v>0</v>
      </c>
    </row>
    <row r="68" spans="1:6" ht="15.75" customHeight="1" thickBot="1">
      <c r="A68" s="468">
        <v>444.00290000000001</v>
      </c>
      <c r="B68" s="460" t="s">
        <v>6629</v>
      </c>
      <c r="C68" s="459" t="s">
        <v>6232</v>
      </c>
      <c r="D68" s="466">
        <v>18</v>
      </c>
      <c r="E68" s="916"/>
      <c r="F68" s="738">
        <f t="shared" si="6"/>
        <v>0</v>
      </c>
    </row>
    <row r="69" spans="1:6" ht="15.75" customHeight="1" thickBot="1">
      <c r="A69" s="468">
        <v>444.00299999999999</v>
      </c>
      <c r="B69" s="460" t="s">
        <v>6638</v>
      </c>
      <c r="C69" s="459" t="s">
        <v>6232</v>
      </c>
      <c r="D69" s="466">
        <v>23</v>
      </c>
      <c r="E69" s="916"/>
      <c r="F69" s="738">
        <f t="shared" si="6"/>
        <v>0</v>
      </c>
    </row>
    <row r="70" spans="1:6" ht="15.75" customHeight="1" thickBot="1">
      <c r="A70" s="468">
        <v>444.00310000000002</v>
      </c>
      <c r="B70" s="460" t="s">
        <v>6640</v>
      </c>
      <c r="C70" s="459" t="s">
        <v>6232</v>
      </c>
      <c r="D70" s="466">
        <v>40</v>
      </c>
      <c r="E70" s="916"/>
      <c r="F70" s="738">
        <f t="shared" si="6"/>
        <v>0</v>
      </c>
    </row>
    <row r="71" spans="1:6" ht="15.75" customHeight="1" thickBot="1">
      <c r="A71" s="468">
        <v>444.00319999999999</v>
      </c>
      <c r="B71" s="460" t="s">
        <v>6641</v>
      </c>
      <c r="C71" s="459" t="s">
        <v>411</v>
      </c>
      <c r="D71" s="466">
        <v>836</v>
      </c>
      <c r="E71" s="916"/>
      <c r="F71" s="738">
        <f>D71*E71</f>
        <v>0</v>
      </c>
    </row>
    <row r="72" spans="1:6" ht="15.75" customHeight="1" thickBot="1">
      <c r="A72" s="468">
        <v>444.00330000000002</v>
      </c>
      <c r="B72" s="460" t="s">
        <v>6646</v>
      </c>
      <c r="C72" s="459" t="s">
        <v>411</v>
      </c>
      <c r="D72" s="466">
        <v>190</v>
      </c>
      <c r="E72" s="916"/>
      <c r="F72" s="738">
        <f t="shared" ref="F72:F84" si="7">D72*E72</f>
        <v>0</v>
      </c>
    </row>
    <row r="73" spans="1:6" ht="15.75" customHeight="1" thickBot="1">
      <c r="A73" s="468">
        <v>444.0034</v>
      </c>
      <c r="B73" s="460" t="s">
        <v>6648</v>
      </c>
      <c r="C73" s="459" t="s">
        <v>6232</v>
      </c>
      <c r="D73" s="466">
        <v>23</v>
      </c>
      <c r="E73" s="916"/>
      <c r="F73" s="738">
        <f t="shared" si="7"/>
        <v>0</v>
      </c>
    </row>
    <row r="74" spans="1:6" ht="15.75" customHeight="1" thickBot="1">
      <c r="A74" s="468">
        <v>444.00349999999997</v>
      </c>
      <c r="B74" s="460" t="s">
        <v>6650</v>
      </c>
      <c r="C74" s="459" t="s">
        <v>6232</v>
      </c>
      <c r="D74" s="481">
        <v>38</v>
      </c>
      <c r="E74" s="916"/>
      <c r="F74" s="738">
        <f t="shared" si="7"/>
        <v>0</v>
      </c>
    </row>
    <row r="75" spans="1:6" ht="31.5" thickBot="1">
      <c r="A75" s="468">
        <v>444.00360000000001</v>
      </c>
      <c r="B75" s="460" t="s">
        <v>6651</v>
      </c>
      <c r="C75" s="459" t="s">
        <v>6232</v>
      </c>
      <c r="D75" s="466">
        <v>6</v>
      </c>
      <c r="E75" s="916"/>
      <c r="F75" s="738">
        <f t="shared" si="7"/>
        <v>0</v>
      </c>
    </row>
    <row r="76" spans="1:6" ht="15.75" customHeight="1" thickBot="1">
      <c r="A76" s="468">
        <v>444.00369999999998</v>
      </c>
      <c r="B76" s="460" t="s">
        <v>6653</v>
      </c>
      <c r="C76" s="459" t="s">
        <v>6232</v>
      </c>
      <c r="D76" s="466">
        <v>111</v>
      </c>
      <c r="E76" s="916"/>
      <c r="F76" s="738">
        <f t="shared" si="7"/>
        <v>0</v>
      </c>
    </row>
    <row r="77" spans="1:6" ht="15.75" customHeight="1" thickBot="1">
      <c r="A77" s="468">
        <v>444.00380000000001</v>
      </c>
      <c r="B77" s="460" t="s">
        <v>6655</v>
      </c>
      <c r="C77" s="459" t="s">
        <v>6232</v>
      </c>
      <c r="D77" s="466">
        <v>1</v>
      </c>
      <c r="E77" s="916"/>
      <c r="F77" s="738">
        <f t="shared" si="7"/>
        <v>0</v>
      </c>
    </row>
    <row r="78" spans="1:6" ht="15.75" customHeight="1" thickBot="1">
      <c r="A78" s="468">
        <v>444.00389999999999</v>
      </c>
      <c r="B78" s="460" t="s">
        <v>6656</v>
      </c>
      <c r="C78" s="459" t="s">
        <v>411</v>
      </c>
      <c r="D78" s="466">
        <v>100</v>
      </c>
      <c r="E78" s="916"/>
      <c r="F78" s="738">
        <f t="shared" si="7"/>
        <v>0</v>
      </c>
    </row>
    <row r="79" spans="1:6" ht="15.75" customHeight="1" thickBot="1">
      <c r="A79" s="468">
        <v>444.00400000000002</v>
      </c>
      <c r="B79" s="460" t="s">
        <v>6657</v>
      </c>
      <c r="C79" s="459" t="s">
        <v>411</v>
      </c>
      <c r="D79" s="466">
        <v>500</v>
      </c>
      <c r="E79" s="916"/>
      <c r="F79" s="738">
        <f t="shared" si="7"/>
        <v>0</v>
      </c>
    </row>
    <row r="80" spans="1:6" ht="31" customHeight="1" thickBot="1">
      <c r="A80" s="468">
        <v>444.00409999999999</v>
      </c>
      <c r="B80" s="460" t="s">
        <v>6659</v>
      </c>
      <c r="C80" s="459" t="s">
        <v>6232</v>
      </c>
      <c r="D80" s="466">
        <v>60</v>
      </c>
      <c r="E80" s="916"/>
      <c r="F80" s="738">
        <f t="shared" si="7"/>
        <v>0</v>
      </c>
    </row>
    <row r="81" spans="1:6" ht="16" thickBot="1">
      <c r="A81" s="468">
        <v>444.00420000000003</v>
      </c>
      <c r="B81" s="460" t="s">
        <v>8404</v>
      </c>
      <c r="C81" s="459" t="s">
        <v>6232</v>
      </c>
      <c r="D81" s="466">
        <v>6</v>
      </c>
      <c r="E81" s="916"/>
      <c r="F81" s="738">
        <f t="shared" si="7"/>
        <v>0</v>
      </c>
    </row>
    <row r="82" spans="1:6" ht="15.75" customHeight="1" thickBot="1">
      <c r="A82" s="468">
        <v>444.0043</v>
      </c>
      <c r="B82" s="482" t="s">
        <v>6661</v>
      </c>
      <c r="C82" s="459" t="s">
        <v>6662</v>
      </c>
      <c r="D82" s="466">
        <v>1</v>
      </c>
      <c r="E82" s="916"/>
      <c r="F82" s="738">
        <f t="shared" si="7"/>
        <v>0</v>
      </c>
    </row>
    <row r="83" spans="1:6" ht="15.75" customHeight="1" thickBot="1">
      <c r="A83" s="468">
        <v>444.00439999999998</v>
      </c>
      <c r="B83" s="460" t="s">
        <v>6663</v>
      </c>
      <c r="C83" s="459" t="s">
        <v>6662</v>
      </c>
      <c r="D83" s="466">
        <v>1</v>
      </c>
      <c r="E83" s="916"/>
      <c r="F83" s="738">
        <f t="shared" si="7"/>
        <v>0</v>
      </c>
    </row>
    <row r="84" spans="1:6" ht="15.75" customHeight="1" thickBot="1">
      <c r="A84" s="468">
        <v>444.00450000000097</v>
      </c>
      <c r="B84" s="460" t="s">
        <v>6664</v>
      </c>
      <c r="C84" s="459" t="s">
        <v>6232</v>
      </c>
      <c r="D84" s="466">
        <v>10</v>
      </c>
      <c r="E84" s="916"/>
      <c r="F84" s="738">
        <f t="shared" si="7"/>
        <v>0</v>
      </c>
    </row>
    <row r="85" spans="1:6" ht="16" thickBot="1">
      <c r="A85" s="468">
        <v>444.00460000000101</v>
      </c>
      <c r="B85" s="484" t="s">
        <v>6666</v>
      </c>
      <c r="C85" s="459" t="s">
        <v>411</v>
      </c>
      <c r="D85" s="466">
        <v>130</v>
      </c>
      <c r="E85" s="916"/>
      <c r="F85" s="738">
        <f>D85*E85</f>
        <v>0</v>
      </c>
    </row>
    <row r="86" spans="1:6" ht="16" thickBot="1">
      <c r="A86" s="468">
        <v>444.00470000000098</v>
      </c>
      <c r="B86" s="467" t="s">
        <v>6667</v>
      </c>
      <c r="C86" s="459" t="s">
        <v>6662</v>
      </c>
      <c r="D86" s="466">
        <v>1</v>
      </c>
      <c r="E86" s="916"/>
      <c r="F86" s="738">
        <f t="shared" ref="F86:F87" si="8">D86*E86</f>
        <v>0</v>
      </c>
    </row>
    <row r="87" spans="1:6" ht="16" thickBot="1">
      <c r="A87" s="468">
        <v>444.00480000000101</v>
      </c>
      <c r="B87" s="467" t="s">
        <v>8405</v>
      </c>
      <c r="C87" s="459" t="s">
        <v>6662</v>
      </c>
      <c r="D87" s="466">
        <v>1</v>
      </c>
      <c r="E87" s="916"/>
      <c r="F87" s="738">
        <f t="shared" si="8"/>
        <v>0</v>
      </c>
    </row>
    <row r="88" spans="1:6" ht="15.75" customHeight="1" thickBot="1">
      <c r="A88" s="468"/>
      <c r="B88" s="485" t="s">
        <v>6625</v>
      </c>
      <c r="C88" s="470"/>
      <c r="D88" s="471"/>
      <c r="E88" s="740"/>
      <c r="F88" s="741">
        <f>SUM(F67:F87)</f>
        <v>0</v>
      </c>
    </row>
    <row r="89" spans="1:6" ht="15.75" customHeight="1" thickBot="1">
      <c r="A89" s="468">
        <v>444.00490000000002</v>
      </c>
      <c r="B89" s="486" t="s">
        <v>6669</v>
      </c>
      <c r="C89" s="459" t="s">
        <v>6232</v>
      </c>
      <c r="D89" s="466"/>
      <c r="E89" s="747"/>
      <c r="F89" s="738">
        <f>F88*0.03</f>
        <v>0</v>
      </c>
    </row>
    <row r="90" spans="1:6" ht="15.75" customHeight="1" thickBot="1">
      <c r="A90" s="465"/>
      <c r="B90" s="473" t="s">
        <v>6625</v>
      </c>
      <c r="C90" s="449"/>
      <c r="D90" s="450"/>
      <c r="E90" s="742"/>
      <c r="F90" s="743">
        <f>SUM(F88:F89)</f>
        <v>0</v>
      </c>
    </row>
    <row r="91" spans="1:6" ht="15.75" customHeight="1" thickBot="1">
      <c r="A91" s="474"/>
      <c r="B91" s="475"/>
      <c r="C91" s="476"/>
      <c r="D91" s="477"/>
      <c r="E91" s="744"/>
      <c r="F91" s="745"/>
    </row>
    <row r="92" spans="1:6" ht="15.75" customHeight="1" thickBot="1">
      <c r="A92" s="487">
        <v>445</v>
      </c>
      <c r="B92" s="448" t="s">
        <v>6670</v>
      </c>
      <c r="C92" s="449"/>
      <c r="D92" s="450"/>
      <c r="E92" s="698"/>
      <c r="F92" s="734"/>
    </row>
    <row r="93" spans="1:6" ht="15.75" customHeight="1" thickBot="1">
      <c r="A93" s="488"/>
      <c r="B93" s="448" t="s">
        <v>6671</v>
      </c>
      <c r="C93" s="449"/>
      <c r="D93" s="450"/>
      <c r="E93" s="698"/>
      <c r="F93" s="734"/>
    </row>
    <row r="94" spans="1:6" ht="78" thickBot="1">
      <c r="A94" s="489">
        <v>445.00009999999997</v>
      </c>
      <c r="B94" s="490" t="s">
        <v>6680</v>
      </c>
      <c r="C94" s="491" t="s">
        <v>6232</v>
      </c>
      <c r="D94" s="492">
        <v>2</v>
      </c>
      <c r="E94" s="918"/>
      <c r="F94" s="748">
        <f t="shared" ref="F94:F98" si="9">D94*E94</f>
        <v>0</v>
      </c>
    </row>
    <row r="95" spans="1:6" ht="62.5" thickBot="1">
      <c r="A95" s="489">
        <v>445.00020000000001</v>
      </c>
      <c r="B95" s="460" t="s">
        <v>8406</v>
      </c>
      <c r="C95" s="459" t="s">
        <v>6232</v>
      </c>
      <c r="D95" s="497">
        <v>18</v>
      </c>
      <c r="E95" s="919"/>
      <c r="F95" s="738">
        <f>D95*E95</f>
        <v>0</v>
      </c>
    </row>
    <row r="96" spans="1:6" ht="62.5" thickBot="1">
      <c r="A96" s="489">
        <v>445.00029999999998</v>
      </c>
      <c r="B96" s="460" t="s">
        <v>8407</v>
      </c>
      <c r="C96" s="459" t="s">
        <v>6232</v>
      </c>
      <c r="D96" s="497">
        <v>12</v>
      </c>
      <c r="E96" s="919"/>
      <c r="F96" s="738">
        <f t="shared" ref="F96" si="10">D96*E96</f>
        <v>0</v>
      </c>
    </row>
    <row r="97" spans="1:6" ht="78" thickBot="1">
      <c r="A97" s="489">
        <v>445.00040000000001</v>
      </c>
      <c r="B97" s="490" t="s">
        <v>6689</v>
      </c>
      <c r="C97" s="491" t="s">
        <v>6232</v>
      </c>
      <c r="D97" s="492">
        <v>12</v>
      </c>
      <c r="E97" s="918"/>
      <c r="F97" s="748">
        <f t="shared" si="9"/>
        <v>0</v>
      </c>
    </row>
    <row r="98" spans="1:6" ht="31.5" thickBot="1">
      <c r="A98" s="489">
        <v>445.00049999999999</v>
      </c>
      <c r="B98" s="490" t="s">
        <v>6692</v>
      </c>
      <c r="C98" s="491" t="s">
        <v>6232</v>
      </c>
      <c r="D98" s="492">
        <v>1</v>
      </c>
      <c r="E98" s="918"/>
      <c r="F98" s="748">
        <f t="shared" si="9"/>
        <v>0</v>
      </c>
    </row>
    <row r="99" spans="1:6" ht="16" thickBot="1">
      <c r="A99" s="489"/>
      <c r="B99" s="469" t="s">
        <v>6625</v>
      </c>
      <c r="C99" s="470"/>
      <c r="D99" s="471"/>
      <c r="E99" s="740"/>
      <c r="F99" s="749">
        <f>SUM(F94:F97)</f>
        <v>0</v>
      </c>
    </row>
    <row r="100" spans="1:6" ht="14.25" customHeight="1" thickBot="1">
      <c r="A100" s="474"/>
      <c r="B100" s="475"/>
      <c r="C100" s="476"/>
      <c r="D100" s="477"/>
      <c r="E100" s="744"/>
      <c r="F100" s="745"/>
    </row>
    <row r="101" spans="1:6" ht="16" thickBot="1">
      <c r="A101" s="487">
        <v>445</v>
      </c>
      <c r="B101" s="448" t="s">
        <v>6695</v>
      </c>
      <c r="C101" s="449"/>
      <c r="D101" s="450"/>
      <c r="E101" s="698"/>
      <c r="F101" s="750"/>
    </row>
    <row r="102" spans="1:6" ht="16" thickBot="1">
      <c r="A102" s="468">
        <v>445.00060000000002</v>
      </c>
      <c r="B102" s="460" t="s">
        <v>6696</v>
      </c>
      <c r="C102" s="459" t="s">
        <v>6232</v>
      </c>
      <c r="D102" s="466">
        <v>32</v>
      </c>
      <c r="E102" s="916"/>
      <c r="F102" s="738">
        <f t="shared" ref="F102:F104" si="11">D102*E102</f>
        <v>0</v>
      </c>
    </row>
    <row r="103" spans="1:6" ht="16" thickBot="1">
      <c r="A103" s="468">
        <v>445.00069999999999</v>
      </c>
      <c r="B103" s="460" t="s">
        <v>6700</v>
      </c>
      <c r="C103" s="459" t="s">
        <v>6232</v>
      </c>
      <c r="D103" s="466">
        <v>13</v>
      </c>
      <c r="E103" s="916"/>
      <c r="F103" s="738">
        <f t="shared" si="11"/>
        <v>0</v>
      </c>
    </row>
    <row r="104" spans="1:6" ht="16" thickBot="1">
      <c r="A104" s="468">
        <v>445.00080000000003</v>
      </c>
      <c r="B104" s="460" t="s">
        <v>6702</v>
      </c>
      <c r="C104" s="459" t="s">
        <v>6232</v>
      </c>
      <c r="D104" s="466">
        <v>21</v>
      </c>
      <c r="E104" s="916"/>
      <c r="F104" s="738">
        <f t="shared" si="11"/>
        <v>0</v>
      </c>
    </row>
    <row r="105" spans="1:6" ht="18" thickBot="1">
      <c r="A105" s="465"/>
      <c r="B105" s="485" t="s">
        <v>6625</v>
      </c>
      <c r="C105" s="449"/>
      <c r="D105" s="450"/>
      <c r="E105" s="742"/>
      <c r="F105" s="743">
        <f>SUM(F102:F104)</f>
        <v>0</v>
      </c>
    </row>
    <row r="106" spans="1:6" ht="14.25" customHeight="1" thickBot="1">
      <c r="A106" s="672"/>
      <c r="B106" s="673"/>
      <c r="C106" s="677"/>
      <c r="D106" s="678"/>
      <c r="E106" s="868"/>
      <c r="F106" s="869"/>
    </row>
    <row r="107" spans="1:6" ht="30.75" customHeight="1" thickBot="1">
      <c r="A107" s="504"/>
      <c r="B107" s="505" t="s">
        <v>6538</v>
      </c>
      <c r="C107" s="506"/>
      <c r="D107" s="507"/>
      <c r="E107" s="753"/>
      <c r="F107" s="754">
        <f>F11</f>
        <v>0</v>
      </c>
    </row>
  </sheetData>
  <mergeCells count="2">
    <mergeCell ref="B2:E2"/>
    <mergeCell ref="C3:E3"/>
  </mergeCells>
  <printOptions horizontalCentered="1"/>
  <pageMargins left="0.39370078740157483" right="0.39370078740157483" top="0.59055118110236227" bottom="0.71" header="0.51181102362204722" footer="0.51"/>
  <pageSetup paperSize="9" scale="75" orientation="portrait" horizontalDpi="300" verticalDpi="300" r:id="rId1"/>
  <headerFooter alignWithMargins="0">
    <oddFooter>&amp;CStrana &amp;P z &amp;N</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5DBE3-0F7C-469E-B3DC-ED00BE1AD912}">
  <sheetPr codeName="List25"/>
  <dimension ref="B1:H15"/>
  <sheetViews>
    <sheetView zoomScaleNormal="100" workbookViewId="0">
      <selection activeCell="G13" sqref="G13"/>
    </sheetView>
  </sheetViews>
  <sheetFormatPr defaultRowHeight="13"/>
  <cols>
    <col min="1" max="2" width="9.33203125" style="211"/>
    <col min="3" max="3" width="55.77734375" style="211" customWidth="1"/>
    <col min="4" max="5" width="9.33203125" style="211"/>
    <col min="6" max="6" width="17.6640625" style="211" customWidth="1"/>
    <col min="7" max="7" width="16.44140625" style="211" customWidth="1"/>
    <col min="8" max="8" width="15.109375" style="211" customWidth="1"/>
    <col min="9" max="258" width="9.33203125" style="211"/>
    <col min="259" max="259" width="55.77734375" style="211" customWidth="1"/>
    <col min="260" max="261" width="9.33203125" style="211"/>
    <col min="262" max="262" width="17.6640625" style="211" customWidth="1"/>
    <col min="263" max="263" width="16.44140625" style="211" customWidth="1"/>
    <col min="264" max="264" width="15.109375" style="211" customWidth="1"/>
    <col min="265" max="514" width="9.33203125" style="211"/>
    <col min="515" max="515" width="55.77734375" style="211" customWidth="1"/>
    <col min="516" max="517" width="9.33203125" style="211"/>
    <col min="518" max="518" width="17.6640625" style="211" customWidth="1"/>
    <col min="519" max="519" width="16.44140625" style="211" customWidth="1"/>
    <col min="520" max="520" width="15.109375" style="211" customWidth="1"/>
    <col min="521" max="770" width="9.33203125" style="211"/>
    <col min="771" max="771" width="55.77734375" style="211" customWidth="1"/>
    <col min="772" max="773" width="9.33203125" style="211"/>
    <col min="774" max="774" width="17.6640625" style="211" customWidth="1"/>
    <col min="775" max="775" width="16.44140625" style="211" customWidth="1"/>
    <col min="776" max="776" width="15.109375" style="211" customWidth="1"/>
    <col min="777" max="1026" width="9.33203125" style="211"/>
    <col min="1027" max="1027" width="55.77734375" style="211" customWidth="1"/>
    <col min="1028" max="1029" width="9.33203125" style="211"/>
    <col min="1030" max="1030" width="17.6640625" style="211" customWidth="1"/>
    <col min="1031" max="1031" width="16.44140625" style="211" customWidth="1"/>
    <col min="1032" max="1032" width="15.109375" style="211" customWidth="1"/>
    <col min="1033" max="1282" width="9.33203125" style="211"/>
    <col min="1283" max="1283" width="55.77734375" style="211" customWidth="1"/>
    <col min="1284" max="1285" width="9.33203125" style="211"/>
    <col min="1286" max="1286" width="17.6640625" style="211" customWidth="1"/>
    <col min="1287" max="1287" width="16.44140625" style="211" customWidth="1"/>
    <col min="1288" max="1288" width="15.109375" style="211" customWidth="1"/>
    <col min="1289" max="1538" width="9.33203125" style="211"/>
    <col min="1539" max="1539" width="55.77734375" style="211" customWidth="1"/>
    <col min="1540" max="1541" width="9.33203125" style="211"/>
    <col min="1542" max="1542" width="17.6640625" style="211" customWidth="1"/>
    <col min="1543" max="1543" width="16.44140625" style="211" customWidth="1"/>
    <col min="1544" max="1544" width="15.109375" style="211" customWidth="1"/>
    <col min="1545" max="1794" width="9.33203125" style="211"/>
    <col min="1795" max="1795" width="55.77734375" style="211" customWidth="1"/>
    <col min="1796" max="1797" width="9.33203125" style="211"/>
    <col min="1798" max="1798" width="17.6640625" style="211" customWidth="1"/>
    <col min="1799" max="1799" width="16.44140625" style="211" customWidth="1"/>
    <col min="1800" max="1800" width="15.109375" style="211" customWidth="1"/>
    <col min="1801" max="2050" width="9.33203125" style="211"/>
    <col min="2051" max="2051" width="55.77734375" style="211" customWidth="1"/>
    <col min="2052" max="2053" width="9.33203125" style="211"/>
    <col min="2054" max="2054" width="17.6640625" style="211" customWidth="1"/>
    <col min="2055" max="2055" width="16.44140625" style="211" customWidth="1"/>
    <col min="2056" max="2056" width="15.109375" style="211" customWidth="1"/>
    <col min="2057" max="2306" width="9.33203125" style="211"/>
    <col min="2307" max="2307" width="55.77734375" style="211" customWidth="1"/>
    <col min="2308" max="2309" width="9.33203125" style="211"/>
    <col min="2310" max="2310" width="17.6640625" style="211" customWidth="1"/>
    <col min="2311" max="2311" width="16.44140625" style="211" customWidth="1"/>
    <col min="2312" max="2312" width="15.109375" style="211" customWidth="1"/>
    <col min="2313" max="2562" width="9.33203125" style="211"/>
    <col min="2563" max="2563" width="55.77734375" style="211" customWidth="1"/>
    <col min="2564" max="2565" width="9.33203125" style="211"/>
    <col min="2566" max="2566" width="17.6640625" style="211" customWidth="1"/>
    <col min="2567" max="2567" width="16.44140625" style="211" customWidth="1"/>
    <col min="2568" max="2568" width="15.109375" style="211" customWidth="1"/>
    <col min="2569" max="2818" width="9.33203125" style="211"/>
    <col min="2819" max="2819" width="55.77734375" style="211" customWidth="1"/>
    <col min="2820" max="2821" width="9.33203125" style="211"/>
    <col min="2822" max="2822" width="17.6640625" style="211" customWidth="1"/>
    <col min="2823" max="2823" width="16.44140625" style="211" customWidth="1"/>
    <col min="2824" max="2824" width="15.109375" style="211" customWidth="1"/>
    <col min="2825" max="3074" width="9.33203125" style="211"/>
    <col min="3075" max="3075" width="55.77734375" style="211" customWidth="1"/>
    <col min="3076" max="3077" width="9.33203125" style="211"/>
    <col min="3078" max="3078" width="17.6640625" style="211" customWidth="1"/>
    <col min="3079" max="3079" width="16.44140625" style="211" customWidth="1"/>
    <col min="3080" max="3080" width="15.109375" style="211" customWidth="1"/>
    <col min="3081" max="3330" width="9.33203125" style="211"/>
    <col min="3331" max="3331" width="55.77734375" style="211" customWidth="1"/>
    <col min="3332" max="3333" width="9.33203125" style="211"/>
    <col min="3334" max="3334" width="17.6640625" style="211" customWidth="1"/>
    <col min="3335" max="3335" width="16.44140625" style="211" customWidth="1"/>
    <col min="3336" max="3336" width="15.109375" style="211" customWidth="1"/>
    <col min="3337" max="3586" width="9.33203125" style="211"/>
    <col min="3587" max="3587" width="55.77734375" style="211" customWidth="1"/>
    <col min="3588" max="3589" width="9.33203125" style="211"/>
    <col min="3590" max="3590" width="17.6640625" style="211" customWidth="1"/>
    <col min="3591" max="3591" width="16.44140625" style="211" customWidth="1"/>
    <col min="3592" max="3592" width="15.109375" style="211" customWidth="1"/>
    <col min="3593" max="3842" width="9.33203125" style="211"/>
    <col min="3843" max="3843" width="55.77734375" style="211" customWidth="1"/>
    <col min="3844" max="3845" width="9.33203125" style="211"/>
    <col min="3846" max="3846" width="17.6640625" style="211" customWidth="1"/>
    <col min="3847" max="3847" width="16.44140625" style="211" customWidth="1"/>
    <col min="3848" max="3848" width="15.109375" style="211" customWidth="1"/>
    <col min="3849" max="4098" width="9.33203125" style="211"/>
    <col min="4099" max="4099" width="55.77734375" style="211" customWidth="1"/>
    <col min="4100" max="4101" width="9.33203125" style="211"/>
    <col min="4102" max="4102" width="17.6640625" style="211" customWidth="1"/>
    <col min="4103" max="4103" width="16.44140625" style="211" customWidth="1"/>
    <col min="4104" max="4104" width="15.109375" style="211" customWidth="1"/>
    <col min="4105" max="4354" width="9.33203125" style="211"/>
    <col min="4355" max="4355" width="55.77734375" style="211" customWidth="1"/>
    <col min="4356" max="4357" width="9.33203125" style="211"/>
    <col min="4358" max="4358" width="17.6640625" style="211" customWidth="1"/>
    <col min="4359" max="4359" width="16.44140625" style="211" customWidth="1"/>
    <col min="4360" max="4360" width="15.109375" style="211" customWidth="1"/>
    <col min="4361" max="4610" width="9.33203125" style="211"/>
    <col min="4611" max="4611" width="55.77734375" style="211" customWidth="1"/>
    <col min="4612" max="4613" width="9.33203125" style="211"/>
    <col min="4614" max="4614" width="17.6640625" style="211" customWidth="1"/>
    <col min="4615" max="4615" width="16.44140625" style="211" customWidth="1"/>
    <col min="4616" max="4616" width="15.109375" style="211" customWidth="1"/>
    <col min="4617" max="4866" width="9.33203125" style="211"/>
    <col min="4867" max="4867" width="55.77734375" style="211" customWidth="1"/>
    <col min="4868" max="4869" width="9.33203125" style="211"/>
    <col min="4870" max="4870" width="17.6640625" style="211" customWidth="1"/>
    <col min="4871" max="4871" width="16.44140625" style="211" customWidth="1"/>
    <col min="4872" max="4872" width="15.109375" style="211" customWidth="1"/>
    <col min="4873" max="5122" width="9.33203125" style="211"/>
    <col min="5123" max="5123" width="55.77734375" style="211" customWidth="1"/>
    <col min="5124" max="5125" width="9.33203125" style="211"/>
    <col min="5126" max="5126" width="17.6640625" style="211" customWidth="1"/>
    <col min="5127" max="5127" width="16.44140625" style="211" customWidth="1"/>
    <col min="5128" max="5128" width="15.109375" style="211" customWidth="1"/>
    <col min="5129" max="5378" width="9.33203125" style="211"/>
    <col min="5379" max="5379" width="55.77734375" style="211" customWidth="1"/>
    <col min="5380" max="5381" width="9.33203125" style="211"/>
    <col min="5382" max="5382" width="17.6640625" style="211" customWidth="1"/>
    <col min="5383" max="5383" width="16.44140625" style="211" customWidth="1"/>
    <col min="5384" max="5384" width="15.109375" style="211" customWidth="1"/>
    <col min="5385" max="5634" width="9.33203125" style="211"/>
    <col min="5635" max="5635" width="55.77734375" style="211" customWidth="1"/>
    <col min="5636" max="5637" width="9.33203125" style="211"/>
    <col min="5638" max="5638" width="17.6640625" style="211" customWidth="1"/>
    <col min="5639" max="5639" width="16.44140625" style="211" customWidth="1"/>
    <col min="5640" max="5640" width="15.109375" style="211" customWidth="1"/>
    <col min="5641" max="5890" width="9.33203125" style="211"/>
    <col min="5891" max="5891" width="55.77734375" style="211" customWidth="1"/>
    <col min="5892" max="5893" width="9.33203125" style="211"/>
    <col min="5894" max="5894" width="17.6640625" style="211" customWidth="1"/>
    <col min="5895" max="5895" width="16.44140625" style="211" customWidth="1"/>
    <col min="5896" max="5896" width="15.109375" style="211" customWidth="1"/>
    <col min="5897" max="6146" width="9.33203125" style="211"/>
    <col min="6147" max="6147" width="55.77734375" style="211" customWidth="1"/>
    <col min="6148" max="6149" width="9.33203125" style="211"/>
    <col min="6150" max="6150" width="17.6640625" style="211" customWidth="1"/>
    <col min="6151" max="6151" width="16.44140625" style="211" customWidth="1"/>
    <col min="6152" max="6152" width="15.109375" style="211" customWidth="1"/>
    <col min="6153" max="6402" width="9.33203125" style="211"/>
    <col min="6403" max="6403" width="55.77734375" style="211" customWidth="1"/>
    <col min="6404" max="6405" width="9.33203125" style="211"/>
    <col min="6406" max="6406" width="17.6640625" style="211" customWidth="1"/>
    <col min="6407" max="6407" width="16.44140625" style="211" customWidth="1"/>
    <col min="6408" max="6408" width="15.109375" style="211" customWidth="1"/>
    <col min="6409" max="6658" width="9.33203125" style="211"/>
    <col min="6659" max="6659" width="55.77734375" style="211" customWidth="1"/>
    <col min="6660" max="6661" width="9.33203125" style="211"/>
    <col min="6662" max="6662" width="17.6640625" style="211" customWidth="1"/>
    <col min="6663" max="6663" width="16.44140625" style="211" customWidth="1"/>
    <col min="6664" max="6664" width="15.109375" style="211" customWidth="1"/>
    <col min="6665" max="6914" width="9.33203125" style="211"/>
    <col min="6915" max="6915" width="55.77734375" style="211" customWidth="1"/>
    <col min="6916" max="6917" width="9.33203125" style="211"/>
    <col min="6918" max="6918" width="17.6640625" style="211" customWidth="1"/>
    <col min="6919" max="6919" width="16.44140625" style="211" customWidth="1"/>
    <col min="6920" max="6920" width="15.109375" style="211" customWidth="1"/>
    <col min="6921" max="7170" width="9.33203125" style="211"/>
    <col min="7171" max="7171" width="55.77734375" style="211" customWidth="1"/>
    <col min="7172" max="7173" width="9.33203125" style="211"/>
    <col min="7174" max="7174" width="17.6640625" style="211" customWidth="1"/>
    <col min="7175" max="7175" width="16.44140625" style="211" customWidth="1"/>
    <col min="7176" max="7176" width="15.109375" style="211" customWidth="1"/>
    <col min="7177" max="7426" width="9.33203125" style="211"/>
    <col min="7427" max="7427" width="55.77734375" style="211" customWidth="1"/>
    <col min="7428" max="7429" width="9.33203125" style="211"/>
    <col min="7430" max="7430" width="17.6640625" style="211" customWidth="1"/>
    <col min="7431" max="7431" width="16.44140625" style="211" customWidth="1"/>
    <col min="7432" max="7432" width="15.109375" style="211" customWidth="1"/>
    <col min="7433" max="7682" width="9.33203125" style="211"/>
    <col min="7683" max="7683" width="55.77734375" style="211" customWidth="1"/>
    <col min="7684" max="7685" width="9.33203125" style="211"/>
    <col min="7686" max="7686" width="17.6640625" style="211" customWidth="1"/>
    <col min="7687" max="7687" width="16.44140625" style="211" customWidth="1"/>
    <col min="7688" max="7688" width="15.109375" style="211" customWidth="1"/>
    <col min="7689" max="7938" width="9.33203125" style="211"/>
    <col min="7939" max="7939" width="55.77734375" style="211" customWidth="1"/>
    <col min="7940" max="7941" width="9.33203125" style="211"/>
    <col min="7942" max="7942" width="17.6640625" style="211" customWidth="1"/>
    <col min="7943" max="7943" width="16.44140625" style="211" customWidth="1"/>
    <col min="7944" max="7944" width="15.109375" style="211" customWidth="1"/>
    <col min="7945" max="8194" width="9.33203125" style="211"/>
    <col min="8195" max="8195" width="55.77734375" style="211" customWidth="1"/>
    <col min="8196" max="8197" width="9.33203125" style="211"/>
    <col min="8198" max="8198" width="17.6640625" style="211" customWidth="1"/>
    <col min="8199" max="8199" width="16.44140625" style="211" customWidth="1"/>
    <col min="8200" max="8200" width="15.109375" style="211" customWidth="1"/>
    <col min="8201" max="8450" width="9.33203125" style="211"/>
    <col min="8451" max="8451" width="55.77734375" style="211" customWidth="1"/>
    <col min="8452" max="8453" width="9.33203125" style="211"/>
    <col min="8454" max="8454" width="17.6640625" style="211" customWidth="1"/>
    <col min="8455" max="8455" width="16.44140625" style="211" customWidth="1"/>
    <col min="8456" max="8456" width="15.109375" style="211" customWidth="1"/>
    <col min="8457" max="8706" width="9.33203125" style="211"/>
    <col min="8707" max="8707" width="55.77734375" style="211" customWidth="1"/>
    <col min="8708" max="8709" width="9.33203125" style="211"/>
    <col min="8710" max="8710" width="17.6640625" style="211" customWidth="1"/>
    <col min="8711" max="8711" width="16.44140625" style="211" customWidth="1"/>
    <col min="8712" max="8712" width="15.109375" style="211" customWidth="1"/>
    <col min="8713" max="8962" width="9.33203125" style="211"/>
    <col min="8963" max="8963" width="55.77734375" style="211" customWidth="1"/>
    <col min="8964" max="8965" width="9.33203125" style="211"/>
    <col min="8966" max="8966" width="17.6640625" style="211" customWidth="1"/>
    <col min="8967" max="8967" width="16.44140625" style="211" customWidth="1"/>
    <col min="8968" max="8968" width="15.109375" style="211" customWidth="1"/>
    <col min="8969" max="9218" width="9.33203125" style="211"/>
    <col min="9219" max="9219" width="55.77734375" style="211" customWidth="1"/>
    <col min="9220" max="9221" width="9.33203125" style="211"/>
    <col min="9222" max="9222" width="17.6640625" style="211" customWidth="1"/>
    <col min="9223" max="9223" width="16.44140625" style="211" customWidth="1"/>
    <col min="9224" max="9224" width="15.109375" style="211" customWidth="1"/>
    <col min="9225" max="9474" width="9.33203125" style="211"/>
    <col min="9475" max="9475" width="55.77734375" style="211" customWidth="1"/>
    <col min="9476" max="9477" width="9.33203125" style="211"/>
    <col min="9478" max="9478" width="17.6640625" style="211" customWidth="1"/>
    <col min="9479" max="9479" width="16.44140625" style="211" customWidth="1"/>
    <col min="9480" max="9480" width="15.109375" style="211" customWidth="1"/>
    <col min="9481" max="9730" width="9.33203125" style="211"/>
    <col min="9731" max="9731" width="55.77734375" style="211" customWidth="1"/>
    <col min="9732" max="9733" width="9.33203125" style="211"/>
    <col min="9734" max="9734" width="17.6640625" style="211" customWidth="1"/>
    <col min="9735" max="9735" width="16.44140625" style="211" customWidth="1"/>
    <col min="9736" max="9736" width="15.109375" style="211" customWidth="1"/>
    <col min="9737" max="9986" width="9.33203125" style="211"/>
    <col min="9987" max="9987" width="55.77734375" style="211" customWidth="1"/>
    <col min="9988" max="9989" width="9.33203125" style="211"/>
    <col min="9990" max="9990" width="17.6640625" style="211" customWidth="1"/>
    <col min="9991" max="9991" width="16.44140625" style="211" customWidth="1"/>
    <col min="9992" max="9992" width="15.109375" style="211" customWidth="1"/>
    <col min="9993" max="10242" width="9.33203125" style="211"/>
    <col min="10243" max="10243" width="55.77734375" style="211" customWidth="1"/>
    <col min="10244" max="10245" width="9.33203125" style="211"/>
    <col min="10246" max="10246" width="17.6640625" style="211" customWidth="1"/>
    <col min="10247" max="10247" width="16.44140625" style="211" customWidth="1"/>
    <col min="10248" max="10248" width="15.109375" style="211" customWidth="1"/>
    <col min="10249" max="10498" width="9.33203125" style="211"/>
    <col min="10499" max="10499" width="55.77734375" style="211" customWidth="1"/>
    <col min="10500" max="10501" width="9.33203125" style="211"/>
    <col min="10502" max="10502" width="17.6640625" style="211" customWidth="1"/>
    <col min="10503" max="10503" width="16.44140625" style="211" customWidth="1"/>
    <col min="10504" max="10504" width="15.109375" style="211" customWidth="1"/>
    <col min="10505" max="10754" width="9.33203125" style="211"/>
    <col min="10755" max="10755" width="55.77734375" style="211" customWidth="1"/>
    <col min="10756" max="10757" width="9.33203125" style="211"/>
    <col min="10758" max="10758" width="17.6640625" style="211" customWidth="1"/>
    <col min="10759" max="10759" width="16.44140625" style="211" customWidth="1"/>
    <col min="10760" max="10760" width="15.109375" style="211" customWidth="1"/>
    <col min="10761" max="11010" width="9.33203125" style="211"/>
    <col min="11011" max="11011" width="55.77734375" style="211" customWidth="1"/>
    <col min="11012" max="11013" width="9.33203125" style="211"/>
    <col min="11014" max="11014" width="17.6640625" style="211" customWidth="1"/>
    <col min="11015" max="11015" width="16.44140625" style="211" customWidth="1"/>
    <col min="11016" max="11016" width="15.109375" style="211" customWidth="1"/>
    <col min="11017" max="11266" width="9.33203125" style="211"/>
    <col min="11267" max="11267" width="55.77734375" style="211" customWidth="1"/>
    <col min="11268" max="11269" width="9.33203125" style="211"/>
    <col min="11270" max="11270" width="17.6640625" style="211" customWidth="1"/>
    <col min="11271" max="11271" width="16.44140625" style="211" customWidth="1"/>
    <col min="11272" max="11272" width="15.109375" style="211" customWidth="1"/>
    <col min="11273" max="11522" width="9.33203125" style="211"/>
    <col min="11523" max="11523" width="55.77734375" style="211" customWidth="1"/>
    <col min="11524" max="11525" width="9.33203125" style="211"/>
    <col min="11526" max="11526" width="17.6640625" style="211" customWidth="1"/>
    <col min="11527" max="11527" width="16.44140625" style="211" customWidth="1"/>
    <col min="11528" max="11528" width="15.109375" style="211" customWidth="1"/>
    <col min="11529" max="11778" width="9.33203125" style="211"/>
    <col min="11779" max="11779" width="55.77734375" style="211" customWidth="1"/>
    <col min="11780" max="11781" width="9.33203125" style="211"/>
    <col min="11782" max="11782" width="17.6640625" style="211" customWidth="1"/>
    <col min="11783" max="11783" width="16.44140625" style="211" customWidth="1"/>
    <col min="11784" max="11784" width="15.109375" style="211" customWidth="1"/>
    <col min="11785" max="12034" width="9.33203125" style="211"/>
    <col min="12035" max="12035" width="55.77734375" style="211" customWidth="1"/>
    <col min="12036" max="12037" width="9.33203125" style="211"/>
    <col min="12038" max="12038" width="17.6640625" style="211" customWidth="1"/>
    <col min="12039" max="12039" width="16.44140625" style="211" customWidth="1"/>
    <col min="12040" max="12040" width="15.109375" style="211" customWidth="1"/>
    <col min="12041" max="12290" width="9.33203125" style="211"/>
    <col min="12291" max="12291" width="55.77734375" style="211" customWidth="1"/>
    <col min="12292" max="12293" width="9.33203125" style="211"/>
    <col min="12294" max="12294" width="17.6640625" style="211" customWidth="1"/>
    <col min="12295" max="12295" width="16.44140625" style="211" customWidth="1"/>
    <col min="12296" max="12296" width="15.109375" style="211" customWidth="1"/>
    <col min="12297" max="12546" width="9.33203125" style="211"/>
    <col min="12547" max="12547" width="55.77734375" style="211" customWidth="1"/>
    <col min="12548" max="12549" width="9.33203125" style="211"/>
    <col min="12550" max="12550" width="17.6640625" style="211" customWidth="1"/>
    <col min="12551" max="12551" width="16.44140625" style="211" customWidth="1"/>
    <col min="12552" max="12552" width="15.109375" style="211" customWidth="1"/>
    <col min="12553" max="12802" width="9.33203125" style="211"/>
    <col min="12803" max="12803" width="55.77734375" style="211" customWidth="1"/>
    <col min="12804" max="12805" width="9.33203125" style="211"/>
    <col min="12806" max="12806" width="17.6640625" style="211" customWidth="1"/>
    <col min="12807" max="12807" width="16.44140625" style="211" customWidth="1"/>
    <col min="12808" max="12808" width="15.109375" style="211" customWidth="1"/>
    <col min="12809" max="13058" width="9.33203125" style="211"/>
    <col min="13059" max="13059" width="55.77734375" style="211" customWidth="1"/>
    <col min="13060" max="13061" width="9.33203125" style="211"/>
    <col min="13062" max="13062" width="17.6640625" style="211" customWidth="1"/>
    <col min="13063" max="13063" width="16.44140625" style="211" customWidth="1"/>
    <col min="13064" max="13064" width="15.109375" style="211" customWidth="1"/>
    <col min="13065" max="13314" width="9.33203125" style="211"/>
    <col min="13315" max="13315" width="55.77734375" style="211" customWidth="1"/>
    <col min="13316" max="13317" width="9.33203125" style="211"/>
    <col min="13318" max="13318" width="17.6640625" style="211" customWidth="1"/>
    <col min="13319" max="13319" width="16.44140625" style="211" customWidth="1"/>
    <col min="13320" max="13320" width="15.109375" style="211" customWidth="1"/>
    <col min="13321" max="13570" width="9.33203125" style="211"/>
    <col min="13571" max="13571" width="55.77734375" style="211" customWidth="1"/>
    <col min="13572" max="13573" width="9.33203125" style="211"/>
    <col min="13574" max="13574" width="17.6640625" style="211" customWidth="1"/>
    <col min="13575" max="13575" width="16.44140625" style="211" customWidth="1"/>
    <col min="13576" max="13576" width="15.109375" style="211" customWidth="1"/>
    <col min="13577" max="13826" width="9.33203125" style="211"/>
    <col min="13827" max="13827" width="55.77734375" style="211" customWidth="1"/>
    <col min="13828" max="13829" width="9.33203125" style="211"/>
    <col min="13830" max="13830" width="17.6640625" style="211" customWidth="1"/>
    <col min="13831" max="13831" width="16.44140625" style="211" customWidth="1"/>
    <col min="13832" max="13832" width="15.109375" style="211" customWidth="1"/>
    <col min="13833" max="14082" width="9.33203125" style="211"/>
    <col min="14083" max="14083" width="55.77734375" style="211" customWidth="1"/>
    <col min="14084" max="14085" width="9.33203125" style="211"/>
    <col min="14086" max="14086" width="17.6640625" style="211" customWidth="1"/>
    <col min="14087" max="14087" width="16.44140625" style="211" customWidth="1"/>
    <col min="14088" max="14088" width="15.109375" style="211" customWidth="1"/>
    <col min="14089" max="14338" width="9.33203125" style="211"/>
    <col min="14339" max="14339" width="55.77734375" style="211" customWidth="1"/>
    <col min="14340" max="14341" width="9.33203125" style="211"/>
    <col min="14342" max="14342" width="17.6640625" style="211" customWidth="1"/>
    <col min="14343" max="14343" width="16.44140625" style="211" customWidth="1"/>
    <col min="14344" max="14344" width="15.109375" style="211" customWidth="1"/>
    <col min="14345" max="14594" width="9.33203125" style="211"/>
    <col min="14595" max="14595" width="55.77734375" style="211" customWidth="1"/>
    <col min="14596" max="14597" width="9.33203125" style="211"/>
    <col min="14598" max="14598" width="17.6640625" style="211" customWidth="1"/>
    <col min="14599" max="14599" width="16.44140625" style="211" customWidth="1"/>
    <col min="14600" max="14600" width="15.109375" style="211" customWidth="1"/>
    <col min="14601" max="14850" width="9.33203125" style="211"/>
    <col min="14851" max="14851" width="55.77734375" style="211" customWidth="1"/>
    <col min="14852" max="14853" width="9.33203125" style="211"/>
    <col min="14854" max="14854" width="17.6640625" style="211" customWidth="1"/>
    <col min="14855" max="14855" width="16.44140625" style="211" customWidth="1"/>
    <col min="14856" max="14856" width="15.109375" style="211" customWidth="1"/>
    <col min="14857" max="15106" width="9.33203125" style="211"/>
    <col min="15107" max="15107" width="55.77734375" style="211" customWidth="1"/>
    <col min="15108" max="15109" width="9.33203125" style="211"/>
    <col min="15110" max="15110" width="17.6640625" style="211" customWidth="1"/>
    <col min="15111" max="15111" width="16.44140625" style="211" customWidth="1"/>
    <col min="15112" max="15112" width="15.109375" style="211" customWidth="1"/>
    <col min="15113" max="15362" width="9.33203125" style="211"/>
    <col min="15363" max="15363" width="55.77734375" style="211" customWidth="1"/>
    <col min="15364" max="15365" width="9.33203125" style="211"/>
    <col min="15366" max="15366" width="17.6640625" style="211" customWidth="1"/>
    <col min="15367" max="15367" width="16.44140625" style="211" customWidth="1"/>
    <col min="15368" max="15368" width="15.109375" style="211" customWidth="1"/>
    <col min="15369" max="15618" width="9.33203125" style="211"/>
    <col min="15619" max="15619" width="55.77734375" style="211" customWidth="1"/>
    <col min="15620" max="15621" width="9.33203125" style="211"/>
    <col min="15622" max="15622" width="17.6640625" style="211" customWidth="1"/>
    <col min="15623" max="15623" width="16.44140625" style="211" customWidth="1"/>
    <col min="15624" max="15624" width="15.109375" style="211" customWidth="1"/>
    <col min="15625" max="15874" width="9.33203125" style="211"/>
    <col min="15875" max="15875" width="55.77734375" style="211" customWidth="1"/>
    <col min="15876" max="15877" width="9.33203125" style="211"/>
    <col min="15878" max="15878" width="17.6640625" style="211" customWidth="1"/>
    <col min="15879" max="15879" width="16.44140625" style="211" customWidth="1"/>
    <col min="15880" max="15880" width="15.109375" style="211" customWidth="1"/>
    <col min="15881" max="16130" width="9.33203125" style="211"/>
    <col min="16131" max="16131" width="55.77734375" style="211" customWidth="1"/>
    <col min="16132" max="16133" width="9.33203125" style="211"/>
    <col min="16134" max="16134" width="17.6640625" style="211" customWidth="1"/>
    <col min="16135" max="16135" width="16.44140625" style="211" customWidth="1"/>
    <col min="16136" max="16136" width="15.109375" style="211" customWidth="1"/>
    <col min="16137" max="16384" width="9.33203125" style="211"/>
  </cols>
  <sheetData>
    <row r="1" spans="2:8" ht="13.5" thickBot="1"/>
    <row r="2" spans="2:8" ht="17.5" thickBot="1">
      <c r="B2" s="1023" t="s">
        <v>6183</v>
      </c>
      <c r="C2" s="1024"/>
      <c r="D2" s="1024"/>
      <c r="E2" s="1024"/>
      <c r="F2" s="1024"/>
      <c r="G2" s="1024"/>
      <c r="H2" s="1025"/>
    </row>
    <row r="3" spans="2:8">
      <c r="B3" s="212"/>
      <c r="C3" s="213"/>
      <c r="D3" s="213"/>
      <c r="E3" s="213"/>
      <c r="F3" s="213"/>
      <c r="G3" s="213"/>
      <c r="H3" s="214"/>
    </row>
    <row r="4" spans="2:8">
      <c r="B4" s="215" t="s">
        <v>14</v>
      </c>
      <c r="C4" s="216" t="s">
        <v>6184</v>
      </c>
      <c r="D4" s="217"/>
      <c r="E4" s="217"/>
      <c r="F4" s="217"/>
      <c r="G4" s="217"/>
      <c r="H4" s="218"/>
    </row>
    <row r="5" spans="2:8" ht="16" customHeight="1">
      <c r="B5" s="215" t="s">
        <v>6185</v>
      </c>
      <c r="C5" s="219" t="s">
        <v>6186</v>
      </c>
      <c r="D5" s="217"/>
      <c r="E5" s="217"/>
      <c r="F5" s="217"/>
      <c r="G5" s="217"/>
      <c r="H5" s="218"/>
    </row>
    <row r="6" spans="2:8">
      <c r="B6" s="215"/>
      <c r="F6" s="220" t="s">
        <v>19</v>
      </c>
      <c r="G6" s="221">
        <v>45429</v>
      </c>
      <c r="H6" s="218"/>
    </row>
    <row r="7" spans="2:8">
      <c r="B7" s="215"/>
      <c r="H7" s="218"/>
    </row>
    <row r="8" spans="2:8">
      <c r="B8" s="215"/>
      <c r="C8" s="211" t="s">
        <v>6187</v>
      </c>
      <c r="F8" s="222">
        <f>'SO 01-03 - SLP rozpočet'!I239</f>
        <v>0</v>
      </c>
      <c r="G8" s="222"/>
      <c r="H8" s="218"/>
    </row>
    <row r="9" spans="2:8">
      <c r="B9" s="215"/>
      <c r="C9" s="211" t="s">
        <v>6188</v>
      </c>
      <c r="F9" s="222">
        <f>'SO 01-03 - SLP rozpočet'!K239</f>
        <v>0</v>
      </c>
      <c r="G9" s="222"/>
      <c r="H9" s="218"/>
    </row>
    <row r="10" spans="2:8">
      <c r="B10" s="215"/>
      <c r="C10" s="223" t="s">
        <v>32</v>
      </c>
      <c r="F10" s="222"/>
      <c r="G10" s="222"/>
      <c r="H10" s="218"/>
    </row>
    <row r="11" spans="2:8">
      <c r="B11" s="215"/>
      <c r="F11" s="222"/>
      <c r="G11" s="222"/>
      <c r="H11" s="218"/>
    </row>
    <row r="12" spans="2:8">
      <c r="B12" s="215"/>
      <c r="C12" s="211" t="s">
        <v>6189</v>
      </c>
      <c r="D12" s="224">
        <v>0.21</v>
      </c>
      <c r="E12" s="225" t="s">
        <v>6190</v>
      </c>
      <c r="F12" s="222">
        <v>0</v>
      </c>
      <c r="G12" s="222">
        <f>F12*0.21</f>
        <v>0</v>
      </c>
      <c r="H12" s="218"/>
    </row>
    <row r="13" spans="2:8">
      <c r="B13" s="215"/>
      <c r="C13" s="211" t="s">
        <v>6191</v>
      </c>
      <c r="D13" s="226">
        <v>0.12</v>
      </c>
      <c r="E13" s="225" t="s">
        <v>6190</v>
      </c>
      <c r="F13" s="222">
        <f>F8+F9</f>
        <v>0</v>
      </c>
      <c r="G13" s="222">
        <f>F13*0.12</f>
        <v>0</v>
      </c>
      <c r="H13" s="218"/>
    </row>
    <row r="14" spans="2:8" ht="13.5" thickBot="1">
      <c r="B14" s="215"/>
      <c r="F14" s="222"/>
      <c r="G14" s="222"/>
      <c r="H14" s="218"/>
    </row>
    <row r="15" spans="2:8" ht="15" thickBot="1">
      <c r="B15" s="227"/>
      <c r="C15" s="228" t="s">
        <v>6192</v>
      </c>
      <c r="D15" s="228"/>
      <c r="E15" s="228"/>
      <c r="F15" s="229">
        <f>F13+G13</f>
        <v>0</v>
      </c>
      <c r="G15" s="230"/>
      <c r="H15" s="231"/>
    </row>
  </sheetData>
  <mergeCells count="1">
    <mergeCell ref="B2:H2"/>
  </mergeCells>
  <pageMargins left="0.15748031496062992" right="0.11811023622047245" top="0.23622047244094491" bottom="0.15748031496062992" header="0.11811023622047245" footer="0.35433070866141736"/>
  <pageSetup paperSize="9" scale="85" orientation="landscape" horizontalDpi="4294967295"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4300C-8449-4628-8836-C579ACA6B18E}">
  <sheetPr codeName="List26"/>
  <dimension ref="B1:H30"/>
  <sheetViews>
    <sheetView zoomScaleNormal="100" workbookViewId="0">
      <selection activeCell="G21" sqref="G21"/>
    </sheetView>
  </sheetViews>
  <sheetFormatPr defaultRowHeight="13"/>
  <cols>
    <col min="1" max="1" width="9.33203125" style="211"/>
    <col min="2" max="2" width="12.109375" style="211" bestFit="1" customWidth="1"/>
    <col min="3" max="3" width="55.77734375" style="211" customWidth="1"/>
    <col min="4" max="5" width="9.33203125" style="211"/>
    <col min="6" max="6" width="15" style="211" customWidth="1"/>
    <col min="7" max="7" width="16.44140625" style="211" customWidth="1"/>
    <col min="8" max="8" width="15.109375" style="211" customWidth="1"/>
    <col min="9" max="257" width="9.33203125" style="211"/>
    <col min="258" max="258" width="12.109375" style="211" bestFit="1" customWidth="1"/>
    <col min="259" max="259" width="55.77734375" style="211" customWidth="1"/>
    <col min="260" max="261" width="9.33203125" style="211"/>
    <col min="262" max="262" width="15" style="211" customWidth="1"/>
    <col min="263" max="263" width="16.44140625" style="211" customWidth="1"/>
    <col min="264" max="264" width="15.109375" style="211" customWidth="1"/>
    <col min="265" max="513" width="9.33203125" style="211"/>
    <col min="514" max="514" width="12.109375" style="211" bestFit="1" customWidth="1"/>
    <col min="515" max="515" width="55.77734375" style="211" customWidth="1"/>
    <col min="516" max="517" width="9.33203125" style="211"/>
    <col min="518" max="518" width="15" style="211" customWidth="1"/>
    <col min="519" max="519" width="16.44140625" style="211" customWidth="1"/>
    <col min="520" max="520" width="15.109375" style="211" customWidth="1"/>
    <col min="521" max="769" width="9.33203125" style="211"/>
    <col min="770" max="770" width="12.109375" style="211" bestFit="1" customWidth="1"/>
    <col min="771" max="771" width="55.77734375" style="211" customWidth="1"/>
    <col min="772" max="773" width="9.33203125" style="211"/>
    <col min="774" max="774" width="15" style="211" customWidth="1"/>
    <col min="775" max="775" width="16.44140625" style="211" customWidth="1"/>
    <col min="776" max="776" width="15.109375" style="211" customWidth="1"/>
    <col min="777" max="1025" width="9.33203125" style="211"/>
    <col min="1026" max="1026" width="12.109375" style="211" bestFit="1" customWidth="1"/>
    <col min="1027" max="1027" width="55.77734375" style="211" customWidth="1"/>
    <col min="1028" max="1029" width="9.33203125" style="211"/>
    <col min="1030" max="1030" width="15" style="211" customWidth="1"/>
    <col min="1031" max="1031" width="16.44140625" style="211" customWidth="1"/>
    <col min="1032" max="1032" width="15.109375" style="211" customWidth="1"/>
    <col min="1033" max="1281" width="9.33203125" style="211"/>
    <col min="1282" max="1282" width="12.109375" style="211" bestFit="1" customWidth="1"/>
    <col min="1283" max="1283" width="55.77734375" style="211" customWidth="1"/>
    <col min="1284" max="1285" width="9.33203125" style="211"/>
    <col min="1286" max="1286" width="15" style="211" customWidth="1"/>
    <col min="1287" max="1287" width="16.44140625" style="211" customWidth="1"/>
    <col min="1288" max="1288" width="15.109375" style="211" customWidth="1"/>
    <col min="1289" max="1537" width="9.33203125" style="211"/>
    <col min="1538" max="1538" width="12.109375" style="211" bestFit="1" customWidth="1"/>
    <col min="1539" max="1539" width="55.77734375" style="211" customWidth="1"/>
    <col min="1540" max="1541" width="9.33203125" style="211"/>
    <col min="1542" max="1542" width="15" style="211" customWidth="1"/>
    <col min="1543" max="1543" width="16.44140625" style="211" customWidth="1"/>
    <col min="1544" max="1544" width="15.109375" style="211" customWidth="1"/>
    <col min="1545" max="1793" width="9.33203125" style="211"/>
    <col min="1794" max="1794" width="12.109375" style="211" bestFit="1" customWidth="1"/>
    <col min="1795" max="1795" width="55.77734375" style="211" customWidth="1"/>
    <col min="1796" max="1797" width="9.33203125" style="211"/>
    <col min="1798" max="1798" width="15" style="211" customWidth="1"/>
    <col min="1799" max="1799" width="16.44140625" style="211" customWidth="1"/>
    <col min="1800" max="1800" width="15.109375" style="211" customWidth="1"/>
    <col min="1801" max="2049" width="9.33203125" style="211"/>
    <col min="2050" max="2050" width="12.109375" style="211" bestFit="1" customWidth="1"/>
    <col min="2051" max="2051" width="55.77734375" style="211" customWidth="1"/>
    <col min="2052" max="2053" width="9.33203125" style="211"/>
    <col min="2054" max="2054" width="15" style="211" customWidth="1"/>
    <col min="2055" max="2055" width="16.44140625" style="211" customWidth="1"/>
    <col min="2056" max="2056" width="15.109375" style="211" customWidth="1"/>
    <col min="2057" max="2305" width="9.33203125" style="211"/>
    <col min="2306" max="2306" width="12.109375" style="211" bestFit="1" customWidth="1"/>
    <col min="2307" max="2307" width="55.77734375" style="211" customWidth="1"/>
    <col min="2308" max="2309" width="9.33203125" style="211"/>
    <col min="2310" max="2310" width="15" style="211" customWidth="1"/>
    <col min="2311" max="2311" width="16.44140625" style="211" customWidth="1"/>
    <col min="2312" max="2312" width="15.109375" style="211" customWidth="1"/>
    <col min="2313" max="2561" width="9.33203125" style="211"/>
    <col min="2562" max="2562" width="12.109375" style="211" bestFit="1" customWidth="1"/>
    <col min="2563" max="2563" width="55.77734375" style="211" customWidth="1"/>
    <col min="2564" max="2565" width="9.33203125" style="211"/>
    <col min="2566" max="2566" width="15" style="211" customWidth="1"/>
    <col min="2567" max="2567" width="16.44140625" style="211" customWidth="1"/>
    <col min="2568" max="2568" width="15.109375" style="211" customWidth="1"/>
    <col min="2569" max="2817" width="9.33203125" style="211"/>
    <col min="2818" max="2818" width="12.109375" style="211" bestFit="1" customWidth="1"/>
    <col min="2819" max="2819" width="55.77734375" style="211" customWidth="1"/>
    <col min="2820" max="2821" width="9.33203125" style="211"/>
    <col min="2822" max="2822" width="15" style="211" customWidth="1"/>
    <col min="2823" max="2823" width="16.44140625" style="211" customWidth="1"/>
    <col min="2824" max="2824" width="15.109375" style="211" customWidth="1"/>
    <col min="2825" max="3073" width="9.33203125" style="211"/>
    <col min="3074" max="3074" width="12.109375" style="211" bestFit="1" customWidth="1"/>
    <col min="3075" max="3075" width="55.77734375" style="211" customWidth="1"/>
    <col min="3076" max="3077" width="9.33203125" style="211"/>
    <col min="3078" max="3078" width="15" style="211" customWidth="1"/>
    <col min="3079" max="3079" width="16.44140625" style="211" customWidth="1"/>
    <col min="3080" max="3080" width="15.109375" style="211" customWidth="1"/>
    <col min="3081" max="3329" width="9.33203125" style="211"/>
    <col min="3330" max="3330" width="12.109375" style="211" bestFit="1" customWidth="1"/>
    <col min="3331" max="3331" width="55.77734375" style="211" customWidth="1"/>
    <col min="3332" max="3333" width="9.33203125" style="211"/>
    <col min="3334" max="3334" width="15" style="211" customWidth="1"/>
    <col min="3335" max="3335" width="16.44140625" style="211" customWidth="1"/>
    <col min="3336" max="3336" width="15.109375" style="211" customWidth="1"/>
    <col min="3337" max="3585" width="9.33203125" style="211"/>
    <col min="3586" max="3586" width="12.109375" style="211" bestFit="1" customWidth="1"/>
    <col min="3587" max="3587" width="55.77734375" style="211" customWidth="1"/>
    <col min="3588" max="3589" width="9.33203125" style="211"/>
    <col min="3590" max="3590" width="15" style="211" customWidth="1"/>
    <col min="3591" max="3591" width="16.44140625" style="211" customWidth="1"/>
    <col min="3592" max="3592" width="15.109375" style="211" customWidth="1"/>
    <col min="3593" max="3841" width="9.33203125" style="211"/>
    <col min="3842" max="3842" width="12.109375" style="211" bestFit="1" customWidth="1"/>
    <col min="3843" max="3843" width="55.77734375" style="211" customWidth="1"/>
    <col min="3844" max="3845" width="9.33203125" style="211"/>
    <col min="3846" max="3846" width="15" style="211" customWidth="1"/>
    <col min="3847" max="3847" width="16.44140625" style="211" customWidth="1"/>
    <col min="3848" max="3848" width="15.109375" style="211" customWidth="1"/>
    <col min="3849" max="4097" width="9.33203125" style="211"/>
    <col min="4098" max="4098" width="12.109375" style="211" bestFit="1" customWidth="1"/>
    <col min="4099" max="4099" width="55.77734375" style="211" customWidth="1"/>
    <col min="4100" max="4101" width="9.33203125" style="211"/>
    <col min="4102" max="4102" width="15" style="211" customWidth="1"/>
    <col min="4103" max="4103" width="16.44140625" style="211" customWidth="1"/>
    <col min="4104" max="4104" width="15.109375" style="211" customWidth="1"/>
    <col min="4105" max="4353" width="9.33203125" style="211"/>
    <col min="4354" max="4354" width="12.109375" style="211" bestFit="1" customWidth="1"/>
    <col min="4355" max="4355" width="55.77734375" style="211" customWidth="1"/>
    <col min="4356" max="4357" width="9.33203125" style="211"/>
    <col min="4358" max="4358" width="15" style="211" customWidth="1"/>
    <col min="4359" max="4359" width="16.44140625" style="211" customWidth="1"/>
    <col min="4360" max="4360" width="15.109375" style="211" customWidth="1"/>
    <col min="4361" max="4609" width="9.33203125" style="211"/>
    <col min="4610" max="4610" width="12.109375" style="211" bestFit="1" customWidth="1"/>
    <col min="4611" max="4611" width="55.77734375" style="211" customWidth="1"/>
    <col min="4612" max="4613" width="9.33203125" style="211"/>
    <col min="4614" max="4614" width="15" style="211" customWidth="1"/>
    <col min="4615" max="4615" width="16.44140625" style="211" customWidth="1"/>
    <col min="4616" max="4616" width="15.109375" style="211" customWidth="1"/>
    <col min="4617" max="4865" width="9.33203125" style="211"/>
    <col min="4866" max="4866" width="12.109375" style="211" bestFit="1" customWidth="1"/>
    <col min="4867" max="4867" width="55.77734375" style="211" customWidth="1"/>
    <col min="4868" max="4869" width="9.33203125" style="211"/>
    <col min="4870" max="4870" width="15" style="211" customWidth="1"/>
    <col min="4871" max="4871" width="16.44140625" style="211" customWidth="1"/>
    <col min="4872" max="4872" width="15.109375" style="211" customWidth="1"/>
    <col min="4873" max="5121" width="9.33203125" style="211"/>
    <col min="5122" max="5122" width="12.109375" style="211" bestFit="1" customWidth="1"/>
    <col min="5123" max="5123" width="55.77734375" style="211" customWidth="1"/>
    <col min="5124" max="5125" width="9.33203125" style="211"/>
    <col min="5126" max="5126" width="15" style="211" customWidth="1"/>
    <col min="5127" max="5127" width="16.44140625" style="211" customWidth="1"/>
    <col min="5128" max="5128" width="15.109375" style="211" customWidth="1"/>
    <col min="5129" max="5377" width="9.33203125" style="211"/>
    <col min="5378" max="5378" width="12.109375" style="211" bestFit="1" customWidth="1"/>
    <col min="5379" max="5379" width="55.77734375" style="211" customWidth="1"/>
    <col min="5380" max="5381" width="9.33203125" style="211"/>
    <col min="5382" max="5382" width="15" style="211" customWidth="1"/>
    <col min="5383" max="5383" width="16.44140625" style="211" customWidth="1"/>
    <col min="5384" max="5384" width="15.109375" style="211" customWidth="1"/>
    <col min="5385" max="5633" width="9.33203125" style="211"/>
    <col min="5634" max="5634" width="12.109375" style="211" bestFit="1" customWidth="1"/>
    <col min="5635" max="5635" width="55.77734375" style="211" customWidth="1"/>
    <col min="5636" max="5637" width="9.33203125" style="211"/>
    <col min="5638" max="5638" width="15" style="211" customWidth="1"/>
    <col min="5639" max="5639" width="16.44140625" style="211" customWidth="1"/>
    <col min="5640" max="5640" width="15.109375" style="211" customWidth="1"/>
    <col min="5641" max="5889" width="9.33203125" style="211"/>
    <col min="5890" max="5890" width="12.109375" style="211" bestFit="1" customWidth="1"/>
    <col min="5891" max="5891" width="55.77734375" style="211" customWidth="1"/>
    <col min="5892" max="5893" width="9.33203125" style="211"/>
    <col min="5894" max="5894" width="15" style="211" customWidth="1"/>
    <col min="5895" max="5895" width="16.44140625" style="211" customWidth="1"/>
    <col min="5896" max="5896" width="15.109375" style="211" customWidth="1"/>
    <col min="5897" max="6145" width="9.33203125" style="211"/>
    <col min="6146" max="6146" width="12.109375" style="211" bestFit="1" customWidth="1"/>
    <col min="6147" max="6147" width="55.77734375" style="211" customWidth="1"/>
    <col min="6148" max="6149" width="9.33203125" style="211"/>
    <col min="6150" max="6150" width="15" style="211" customWidth="1"/>
    <col min="6151" max="6151" width="16.44140625" style="211" customWidth="1"/>
    <col min="6152" max="6152" width="15.109375" style="211" customWidth="1"/>
    <col min="6153" max="6401" width="9.33203125" style="211"/>
    <col min="6402" max="6402" width="12.109375" style="211" bestFit="1" customWidth="1"/>
    <col min="6403" max="6403" width="55.77734375" style="211" customWidth="1"/>
    <col min="6404" max="6405" width="9.33203125" style="211"/>
    <col min="6406" max="6406" width="15" style="211" customWidth="1"/>
    <col min="6407" max="6407" width="16.44140625" style="211" customWidth="1"/>
    <col min="6408" max="6408" width="15.109375" style="211" customWidth="1"/>
    <col min="6409" max="6657" width="9.33203125" style="211"/>
    <col min="6658" max="6658" width="12.109375" style="211" bestFit="1" customWidth="1"/>
    <col min="6659" max="6659" width="55.77734375" style="211" customWidth="1"/>
    <col min="6660" max="6661" width="9.33203125" style="211"/>
    <col min="6662" max="6662" width="15" style="211" customWidth="1"/>
    <col min="6663" max="6663" width="16.44140625" style="211" customWidth="1"/>
    <col min="6664" max="6664" width="15.109375" style="211" customWidth="1"/>
    <col min="6665" max="6913" width="9.33203125" style="211"/>
    <col min="6914" max="6914" width="12.109375" style="211" bestFit="1" customWidth="1"/>
    <col min="6915" max="6915" width="55.77734375" style="211" customWidth="1"/>
    <col min="6916" max="6917" width="9.33203125" style="211"/>
    <col min="6918" max="6918" width="15" style="211" customWidth="1"/>
    <col min="6919" max="6919" width="16.44140625" style="211" customWidth="1"/>
    <col min="6920" max="6920" width="15.109375" style="211" customWidth="1"/>
    <col min="6921" max="7169" width="9.33203125" style="211"/>
    <col min="7170" max="7170" width="12.109375" style="211" bestFit="1" customWidth="1"/>
    <col min="7171" max="7171" width="55.77734375" style="211" customWidth="1"/>
    <col min="7172" max="7173" width="9.33203125" style="211"/>
    <col min="7174" max="7174" width="15" style="211" customWidth="1"/>
    <col min="7175" max="7175" width="16.44140625" style="211" customWidth="1"/>
    <col min="7176" max="7176" width="15.109375" style="211" customWidth="1"/>
    <col min="7177" max="7425" width="9.33203125" style="211"/>
    <col min="7426" max="7426" width="12.109375" style="211" bestFit="1" customWidth="1"/>
    <col min="7427" max="7427" width="55.77734375" style="211" customWidth="1"/>
    <col min="7428" max="7429" width="9.33203125" style="211"/>
    <col min="7430" max="7430" width="15" style="211" customWidth="1"/>
    <col min="7431" max="7431" width="16.44140625" style="211" customWidth="1"/>
    <col min="7432" max="7432" width="15.109375" style="211" customWidth="1"/>
    <col min="7433" max="7681" width="9.33203125" style="211"/>
    <col min="7682" max="7682" width="12.109375" style="211" bestFit="1" customWidth="1"/>
    <col min="7683" max="7683" width="55.77734375" style="211" customWidth="1"/>
    <col min="7684" max="7685" width="9.33203125" style="211"/>
    <col min="7686" max="7686" width="15" style="211" customWidth="1"/>
    <col min="7687" max="7687" width="16.44140625" style="211" customWidth="1"/>
    <col min="7688" max="7688" width="15.109375" style="211" customWidth="1"/>
    <col min="7689" max="7937" width="9.33203125" style="211"/>
    <col min="7938" max="7938" width="12.109375" style="211" bestFit="1" customWidth="1"/>
    <col min="7939" max="7939" width="55.77734375" style="211" customWidth="1"/>
    <col min="7940" max="7941" width="9.33203125" style="211"/>
    <col min="7942" max="7942" width="15" style="211" customWidth="1"/>
    <col min="7943" max="7943" width="16.44140625" style="211" customWidth="1"/>
    <col min="7944" max="7944" width="15.109375" style="211" customWidth="1"/>
    <col min="7945" max="8193" width="9.33203125" style="211"/>
    <col min="8194" max="8194" width="12.109375" style="211" bestFit="1" customWidth="1"/>
    <col min="8195" max="8195" width="55.77734375" style="211" customWidth="1"/>
    <col min="8196" max="8197" width="9.33203125" style="211"/>
    <col min="8198" max="8198" width="15" style="211" customWidth="1"/>
    <col min="8199" max="8199" width="16.44140625" style="211" customWidth="1"/>
    <col min="8200" max="8200" width="15.109375" style="211" customWidth="1"/>
    <col min="8201" max="8449" width="9.33203125" style="211"/>
    <col min="8450" max="8450" width="12.109375" style="211" bestFit="1" customWidth="1"/>
    <col min="8451" max="8451" width="55.77734375" style="211" customWidth="1"/>
    <col min="8452" max="8453" width="9.33203125" style="211"/>
    <col min="8454" max="8454" width="15" style="211" customWidth="1"/>
    <col min="8455" max="8455" width="16.44140625" style="211" customWidth="1"/>
    <col min="8456" max="8456" width="15.109375" style="211" customWidth="1"/>
    <col min="8457" max="8705" width="9.33203125" style="211"/>
    <col min="8706" max="8706" width="12.109375" style="211" bestFit="1" customWidth="1"/>
    <col min="8707" max="8707" width="55.77734375" style="211" customWidth="1"/>
    <col min="8708" max="8709" width="9.33203125" style="211"/>
    <col min="8710" max="8710" width="15" style="211" customWidth="1"/>
    <col min="8711" max="8711" width="16.44140625" style="211" customWidth="1"/>
    <col min="8712" max="8712" width="15.109375" style="211" customWidth="1"/>
    <col min="8713" max="8961" width="9.33203125" style="211"/>
    <col min="8962" max="8962" width="12.109375" style="211" bestFit="1" customWidth="1"/>
    <col min="8963" max="8963" width="55.77734375" style="211" customWidth="1"/>
    <col min="8964" max="8965" width="9.33203125" style="211"/>
    <col min="8966" max="8966" width="15" style="211" customWidth="1"/>
    <col min="8967" max="8967" width="16.44140625" style="211" customWidth="1"/>
    <col min="8968" max="8968" width="15.109375" style="211" customWidth="1"/>
    <col min="8969" max="9217" width="9.33203125" style="211"/>
    <col min="9218" max="9218" width="12.109375" style="211" bestFit="1" customWidth="1"/>
    <col min="9219" max="9219" width="55.77734375" style="211" customWidth="1"/>
    <col min="9220" max="9221" width="9.33203125" style="211"/>
    <col min="9222" max="9222" width="15" style="211" customWidth="1"/>
    <col min="9223" max="9223" width="16.44140625" style="211" customWidth="1"/>
    <col min="9224" max="9224" width="15.109375" style="211" customWidth="1"/>
    <col min="9225" max="9473" width="9.33203125" style="211"/>
    <col min="9474" max="9474" width="12.109375" style="211" bestFit="1" customWidth="1"/>
    <col min="9475" max="9475" width="55.77734375" style="211" customWidth="1"/>
    <col min="9476" max="9477" width="9.33203125" style="211"/>
    <col min="9478" max="9478" width="15" style="211" customWidth="1"/>
    <col min="9479" max="9479" width="16.44140625" style="211" customWidth="1"/>
    <col min="9480" max="9480" width="15.109375" style="211" customWidth="1"/>
    <col min="9481" max="9729" width="9.33203125" style="211"/>
    <col min="9730" max="9730" width="12.109375" style="211" bestFit="1" customWidth="1"/>
    <col min="9731" max="9731" width="55.77734375" style="211" customWidth="1"/>
    <col min="9732" max="9733" width="9.33203125" style="211"/>
    <col min="9734" max="9734" width="15" style="211" customWidth="1"/>
    <col min="9735" max="9735" width="16.44140625" style="211" customWidth="1"/>
    <col min="9736" max="9736" width="15.109375" style="211" customWidth="1"/>
    <col min="9737" max="9985" width="9.33203125" style="211"/>
    <col min="9986" max="9986" width="12.109375" style="211" bestFit="1" customWidth="1"/>
    <col min="9987" max="9987" width="55.77734375" style="211" customWidth="1"/>
    <col min="9988" max="9989" width="9.33203125" style="211"/>
    <col min="9990" max="9990" width="15" style="211" customWidth="1"/>
    <col min="9991" max="9991" width="16.44140625" style="211" customWidth="1"/>
    <col min="9992" max="9992" width="15.109375" style="211" customWidth="1"/>
    <col min="9993" max="10241" width="9.33203125" style="211"/>
    <col min="10242" max="10242" width="12.109375" style="211" bestFit="1" customWidth="1"/>
    <col min="10243" max="10243" width="55.77734375" style="211" customWidth="1"/>
    <col min="10244" max="10245" width="9.33203125" style="211"/>
    <col min="10246" max="10246" width="15" style="211" customWidth="1"/>
    <col min="10247" max="10247" width="16.44140625" style="211" customWidth="1"/>
    <col min="10248" max="10248" width="15.109375" style="211" customWidth="1"/>
    <col min="10249" max="10497" width="9.33203125" style="211"/>
    <col min="10498" max="10498" width="12.109375" style="211" bestFit="1" customWidth="1"/>
    <col min="10499" max="10499" width="55.77734375" style="211" customWidth="1"/>
    <col min="10500" max="10501" width="9.33203125" style="211"/>
    <col min="10502" max="10502" width="15" style="211" customWidth="1"/>
    <col min="10503" max="10503" width="16.44140625" style="211" customWidth="1"/>
    <col min="10504" max="10504" width="15.109375" style="211" customWidth="1"/>
    <col min="10505" max="10753" width="9.33203125" style="211"/>
    <col min="10754" max="10754" width="12.109375" style="211" bestFit="1" customWidth="1"/>
    <col min="10755" max="10755" width="55.77734375" style="211" customWidth="1"/>
    <col min="10756" max="10757" width="9.33203125" style="211"/>
    <col min="10758" max="10758" width="15" style="211" customWidth="1"/>
    <col min="10759" max="10759" width="16.44140625" style="211" customWidth="1"/>
    <col min="10760" max="10760" width="15.109375" style="211" customWidth="1"/>
    <col min="10761" max="11009" width="9.33203125" style="211"/>
    <col min="11010" max="11010" width="12.109375" style="211" bestFit="1" customWidth="1"/>
    <col min="11011" max="11011" width="55.77734375" style="211" customWidth="1"/>
    <col min="11012" max="11013" width="9.33203125" style="211"/>
    <col min="11014" max="11014" width="15" style="211" customWidth="1"/>
    <col min="11015" max="11015" width="16.44140625" style="211" customWidth="1"/>
    <col min="11016" max="11016" width="15.109375" style="211" customWidth="1"/>
    <col min="11017" max="11265" width="9.33203125" style="211"/>
    <col min="11266" max="11266" width="12.109375" style="211" bestFit="1" customWidth="1"/>
    <col min="11267" max="11267" width="55.77734375" style="211" customWidth="1"/>
    <col min="11268" max="11269" width="9.33203125" style="211"/>
    <col min="11270" max="11270" width="15" style="211" customWidth="1"/>
    <col min="11271" max="11271" width="16.44140625" style="211" customWidth="1"/>
    <col min="11272" max="11272" width="15.109375" style="211" customWidth="1"/>
    <col min="11273" max="11521" width="9.33203125" style="211"/>
    <col min="11522" max="11522" width="12.109375" style="211" bestFit="1" customWidth="1"/>
    <col min="11523" max="11523" width="55.77734375" style="211" customWidth="1"/>
    <col min="11524" max="11525" width="9.33203125" style="211"/>
    <col min="11526" max="11526" width="15" style="211" customWidth="1"/>
    <col min="11527" max="11527" width="16.44140625" style="211" customWidth="1"/>
    <col min="11528" max="11528" width="15.109375" style="211" customWidth="1"/>
    <col min="11529" max="11777" width="9.33203125" style="211"/>
    <col min="11778" max="11778" width="12.109375" style="211" bestFit="1" customWidth="1"/>
    <col min="11779" max="11779" width="55.77734375" style="211" customWidth="1"/>
    <col min="11780" max="11781" width="9.33203125" style="211"/>
    <col min="11782" max="11782" width="15" style="211" customWidth="1"/>
    <col min="11783" max="11783" width="16.44140625" style="211" customWidth="1"/>
    <col min="11784" max="11784" width="15.109375" style="211" customWidth="1"/>
    <col min="11785" max="12033" width="9.33203125" style="211"/>
    <col min="12034" max="12034" width="12.109375" style="211" bestFit="1" customWidth="1"/>
    <col min="12035" max="12035" width="55.77734375" style="211" customWidth="1"/>
    <col min="12036" max="12037" width="9.33203125" style="211"/>
    <col min="12038" max="12038" width="15" style="211" customWidth="1"/>
    <col min="12039" max="12039" width="16.44140625" style="211" customWidth="1"/>
    <col min="12040" max="12040" width="15.109375" style="211" customWidth="1"/>
    <col min="12041" max="12289" width="9.33203125" style="211"/>
    <col min="12290" max="12290" width="12.109375" style="211" bestFit="1" customWidth="1"/>
    <col min="12291" max="12291" width="55.77734375" style="211" customWidth="1"/>
    <col min="12292" max="12293" width="9.33203125" style="211"/>
    <col min="12294" max="12294" width="15" style="211" customWidth="1"/>
    <col min="12295" max="12295" width="16.44140625" style="211" customWidth="1"/>
    <col min="12296" max="12296" width="15.109375" style="211" customWidth="1"/>
    <col min="12297" max="12545" width="9.33203125" style="211"/>
    <col min="12546" max="12546" width="12.109375" style="211" bestFit="1" customWidth="1"/>
    <col min="12547" max="12547" width="55.77734375" style="211" customWidth="1"/>
    <col min="12548" max="12549" width="9.33203125" style="211"/>
    <col min="12550" max="12550" width="15" style="211" customWidth="1"/>
    <col min="12551" max="12551" width="16.44140625" style="211" customWidth="1"/>
    <col min="12552" max="12552" width="15.109375" style="211" customWidth="1"/>
    <col min="12553" max="12801" width="9.33203125" style="211"/>
    <col min="12802" max="12802" width="12.109375" style="211" bestFit="1" customWidth="1"/>
    <col min="12803" max="12803" width="55.77734375" style="211" customWidth="1"/>
    <col min="12804" max="12805" width="9.33203125" style="211"/>
    <col min="12806" max="12806" width="15" style="211" customWidth="1"/>
    <col min="12807" max="12807" width="16.44140625" style="211" customWidth="1"/>
    <col min="12808" max="12808" width="15.109375" style="211" customWidth="1"/>
    <col min="12809" max="13057" width="9.33203125" style="211"/>
    <col min="13058" max="13058" width="12.109375" style="211" bestFit="1" customWidth="1"/>
    <col min="13059" max="13059" width="55.77734375" style="211" customWidth="1"/>
    <col min="13060" max="13061" width="9.33203125" style="211"/>
    <col min="13062" max="13062" width="15" style="211" customWidth="1"/>
    <col min="13063" max="13063" width="16.44140625" style="211" customWidth="1"/>
    <col min="13064" max="13064" width="15.109375" style="211" customWidth="1"/>
    <col min="13065" max="13313" width="9.33203125" style="211"/>
    <col min="13314" max="13314" width="12.109375" style="211" bestFit="1" customWidth="1"/>
    <col min="13315" max="13315" width="55.77734375" style="211" customWidth="1"/>
    <col min="13316" max="13317" width="9.33203125" style="211"/>
    <col min="13318" max="13318" width="15" style="211" customWidth="1"/>
    <col min="13319" max="13319" width="16.44140625" style="211" customWidth="1"/>
    <col min="13320" max="13320" width="15.109375" style="211" customWidth="1"/>
    <col min="13321" max="13569" width="9.33203125" style="211"/>
    <col min="13570" max="13570" width="12.109375" style="211" bestFit="1" customWidth="1"/>
    <col min="13571" max="13571" width="55.77734375" style="211" customWidth="1"/>
    <col min="13572" max="13573" width="9.33203125" style="211"/>
    <col min="13574" max="13574" width="15" style="211" customWidth="1"/>
    <col min="13575" max="13575" width="16.44140625" style="211" customWidth="1"/>
    <col min="13576" max="13576" width="15.109375" style="211" customWidth="1"/>
    <col min="13577" max="13825" width="9.33203125" style="211"/>
    <col min="13826" max="13826" width="12.109375" style="211" bestFit="1" customWidth="1"/>
    <col min="13827" max="13827" width="55.77734375" style="211" customWidth="1"/>
    <col min="13828" max="13829" width="9.33203125" style="211"/>
    <col min="13830" max="13830" width="15" style="211" customWidth="1"/>
    <col min="13831" max="13831" width="16.44140625" style="211" customWidth="1"/>
    <col min="13832" max="13832" width="15.109375" style="211" customWidth="1"/>
    <col min="13833" max="14081" width="9.33203125" style="211"/>
    <col min="14082" max="14082" width="12.109375" style="211" bestFit="1" customWidth="1"/>
    <col min="14083" max="14083" width="55.77734375" style="211" customWidth="1"/>
    <col min="14084" max="14085" width="9.33203125" style="211"/>
    <col min="14086" max="14086" width="15" style="211" customWidth="1"/>
    <col min="14087" max="14087" width="16.44140625" style="211" customWidth="1"/>
    <col min="14088" max="14088" width="15.109375" style="211" customWidth="1"/>
    <col min="14089" max="14337" width="9.33203125" style="211"/>
    <col min="14338" max="14338" width="12.109375" style="211" bestFit="1" customWidth="1"/>
    <col min="14339" max="14339" width="55.77734375" style="211" customWidth="1"/>
    <col min="14340" max="14341" width="9.33203125" style="211"/>
    <col min="14342" max="14342" width="15" style="211" customWidth="1"/>
    <col min="14343" max="14343" width="16.44140625" style="211" customWidth="1"/>
    <col min="14344" max="14344" width="15.109375" style="211" customWidth="1"/>
    <col min="14345" max="14593" width="9.33203125" style="211"/>
    <col min="14594" max="14594" width="12.109375" style="211" bestFit="1" customWidth="1"/>
    <col min="14595" max="14595" width="55.77734375" style="211" customWidth="1"/>
    <col min="14596" max="14597" width="9.33203125" style="211"/>
    <col min="14598" max="14598" width="15" style="211" customWidth="1"/>
    <col min="14599" max="14599" width="16.44140625" style="211" customWidth="1"/>
    <col min="14600" max="14600" width="15.109375" style="211" customWidth="1"/>
    <col min="14601" max="14849" width="9.33203125" style="211"/>
    <col min="14850" max="14850" width="12.109375" style="211" bestFit="1" customWidth="1"/>
    <col min="14851" max="14851" width="55.77734375" style="211" customWidth="1"/>
    <col min="14852" max="14853" width="9.33203125" style="211"/>
    <col min="14854" max="14854" width="15" style="211" customWidth="1"/>
    <col min="14855" max="14855" width="16.44140625" style="211" customWidth="1"/>
    <col min="14856" max="14856" width="15.109375" style="211" customWidth="1"/>
    <col min="14857" max="15105" width="9.33203125" style="211"/>
    <col min="15106" max="15106" width="12.109375" style="211" bestFit="1" customWidth="1"/>
    <col min="15107" max="15107" width="55.77734375" style="211" customWidth="1"/>
    <col min="15108" max="15109" width="9.33203125" style="211"/>
    <col min="15110" max="15110" width="15" style="211" customWidth="1"/>
    <col min="15111" max="15111" width="16.44140625" style="211" customWidth="1"/>
    <col min="15112" max="15112" width="15.109375" style="211" customWidth="1"/>
    <col min="15113" max="15361" width="9.33203125" style="211"/>
    <col min="15362" max="15362" width="12.109375" style="211" bestFit="1" customWidth="1"/>
    <col min="15363" max="15363" width="55.77734375" style="211" customWidth="1"/>
    <col min="15364" max="15365" width="9.33203125" style="211"/>
    <col min="15366" max="15366" width="15" style="211" customWidth="1"/>
    <col min="15367" max="15367" width="16.44140625" style="211" customWidth="1"/>
    <col min="15368" max="15368" width="15.109375" style="211" customWidth="1"/>
    <col min="15369" max="15617" width="9.33203125" style="211"/>
    <col min="15618" max="15618" width="12.109375" style="211" bestFit="1" customWidth="1"/>
    <col min="15619" max="15619" width="55.77734375" style="211" customWidth="1"/>
    <col min="15620" max="15621" width="9.33203125" style="211"/>
    <col min="15622" max="15622" width="15" style="211" customWidth="1"/>
    <col min="15623" max="15623" width="16.44140625" style="211" customWidth="1"/>
    <col min="15624" max="15624" width="15.109375" style="211" customWidth="1"/>
    <col min="15625" max="15873" width="9.33203125" style="211"/>
    <col min="15874" max="15874" width="12.109375" style="211" bestFit="1" customWidth="1"/>
    <col min="15875" max="15875" width="55.77734375" style="211" customWidth="1"/>
    <col min="15876" max="15877" width="9.33203125" style="211"/>
    <col min="15878" max="15878" width="15" style="211" customWidth="1"/>
    <col min="15879" max="15879" width="16.44140625" style="211" customWidth="1"/>
    <col min="15880" max="15880" width="15.109375" style="211" customWidth="1"/>
    <col min="15881" max="16129" width="9.33203125" style="211"/>
    <col min="16130" max="16130" width="12.109375" style="211" bestFit="1" customWidth="1"/>
    <col min="16131" max="16131" width="55.77734375" style="211" customWidth="1"/>
    <col min="16132" max="16133" width="9.33203125" style="211"/>
    <col min="16134" max="16134" width="15" style="211" customWidth="1"/>
    <col min="16135" max="16135" width="16.44140625" style="211" customWidth="1"/>
    <col min="16136" max="16136" width="15.109375" style="211" customWidth="1"/>
    <col min="16137" max="16384" width="9.33203125" style="211"/>
  </cols>
  <sheetData>
    <row r="1" spans="2:8" ht="13.5" thickBot="1"/>
    <row r="2" spans="2:8" ht="17.5" thickBot="1">
      <c r="B2" s="1023" t="s">
        <v>130</v>
      </c>
      <c r="C2" s="1024"/>
      <c r="D2" s="1024"/>
      <c r="E2" s="1024"/>
      <c r="F2" s="1024"/>
      <c r="G2" s="1024"/>
      <c r="H2" s="1025"/>
    </row>
    <row r="3" spans="2:8">
      <c r="B3" s="212"/>
      <c r="C3" s="213"/>
      <c r="D3" s="213"/>
      <c r="E3" s="213"/>
      <c r="F3" s="213"/>
      <c r="G3" s="213"/>
      <c r="H3" s="214"/>
    </row>
    <row r="4" spans="2:8">
      <c r="B4" s="215" t="s">
        <v>14</v>
      </c>
      <c r="C4" s="223" t="str">
        <f>'SO 01-03 - Krycí list'!C4</f>
        <v>DOMOV SENIORŮ BOROHRÁDEK</v>
      </c>
      <c r="H4" s="218"/>
    </row>
    <row r="5" spans="2:8">
      <c r="B5" s="215" t="s">
        <v>6185</v>
      </c>
      <c r="C5" s="232" t="str">
        <f>'SO 01-03 - Krycí list'!C5</f>
        <v>Elektronické komunikace</v>
      </c>
      <c r="H5" s="218"/>
    </row>
    <row r="6" spans="2:8">
      <c r="B6" s="215"/>
      <c r="F6" s="220" t="s">
        <v>19</v>
      </c>
      <c r="G6" s="221">
        <f>'SO 01-03 - Krycí list'!G6</f>
        <v>45429</v>
      </c>
      <c r="H6" s="218"/>
    </row>
    <row r="7" spans="2:8">
      <c r="B7" s="215"/>
      <c r="C7" s="233"/>
      <c r="H7" s="218"/>
    </row>
    <row r="8" spans="2:8" ht="13.5" thickBot="1">
      <c r="B8" s="215"/>
      <c r="H8" s="218"/>
    </row>
    <row r="9" spans="2:8" ht="13.5" thickBot="1">
      <c r="B9" s="234"/>
      <c r="C9" s="235"/>
      <c r="D9" s="235"/>
      <c r="E9" s="235"/>
      <c r="F9" s="236" t="s">
        <v>6193</v>
      </c>
      <c r="G9" s="236" t="s">
        <v>6194</v>
      </c>
      <c r="H9" s="237" t="s">
        <v>6195</v>
      </c>
    </row>
    <row r="10" spans="2:8">
      <c r="B10" s="215"/>
      <c r="H10" s="218"/>
    </row>
    <row r="11" spans="2:8">
      <c r="B11" s="238"/>
      <c r="H11" s="218"/>
    </row>
    <row r="12" spans="2:8">
      <c r="B12" s="239" t="s">
        <v>6196</v>
      </c>
      <c r="C12" s="220" t="s">
        <v>6197</v>
      </c>
      <c r="G12" s="222"/>
      <c r="H12" s="240">
        <f>'SO 01-03 - SLP rozpočet'!I6</f>
        <v>0</v>
      </c>
    </row>
    <row r="13" spans="2:8">
      <c r="B13" s="239" t="s">
        <v>6198</v>
      </c>
      <c r="C13" s="220" t="s">
        <v>6199</v>
      </c>
      <c r="G13" s="222"/>
      <c r="H13" s="240">
        <f>'SO 01-03 - SLP rozpočet'!I138</f>
        <v>0</v>
      </c>
    </row>
    <row r="14" spans="2:8">
      <c r="B14" s="239" t="s">
        <v>6200</v>
      </c>
      <c r="C14" s="220" t="s">
        <v>6201</v>
      </c>
      <c r="G14" s="222"/>
      <c r="H14" s="240">
        <f>'SO 01-03 - SLP rozpočet'!I181</f>
        <v>0</v>
      </c>
    </row>
    <row r="15" spans="2:8">
      <c r="B15" s="239" t="s">
        <v>6202</v>
      </c>
      <c r="C15" s="220" t="s">
        <v>6203</v>
      </c>
      <c r="G15" s="222"/>
      <c r="H15" s="240">
        <f>'SO 01-03 - SLP rozpočet'!I225</f>
        <v>0</v>
      </c>
    </row>
    <row r="16" spans="2:8">
      <c r="B16" s="239" t="s">
        <v>6204</v>
      </c>
      <c r="C16" s="220" t="s">
        <v>6205</v>
      </c>
      <c r="G16" s="222"/>
      <c r="H16" s="240">
        <f>'SO 01-03 - SLP rozpočet'!I231</f>
        <v>0</v>
      </c>
    </row>
    <row r="17" spans="2:8">
      <c r="B17" s="239" t="s">
        <v>6206</v>
      </c>
      <c r="C17" s="220" t="s">
        <v>6207</v>
      </c>
      <c r="G17" s="222"/>
      <c r="H17" s="240">
        <f>'SO 01-03 - SLP rozpočet'!I237</f>
        <v>0</v>
      </c>
    </row>
    <row r="18" spans="2:8" ht="14.5">
      <c r="B18" s="239"/>
      <c r="C18" s="241" t="s">
        <v>6208</v>
      </c>
      <c r="F18" s="222">
        <f>SUM(H12:H17)</f>
        <v>0</v>
      </c>
      <c r="G18" s="222"/>
      <c r="H18" s="240"/>
    </row>
    <row r="19" spans="2:8" ht="14.5">
      <c r="B19" s="239"/>
      <c r="C19" s="241"/>
      <c r="F19" s="222"/>
      <c r="G19" s="222"/>
      <c r="H19" s="240"/>
    </row>
    <row r="20" spans="2:8">
      <c r="B20" s="238"/>
      <c r="F20" s="222"/>
      <c r="G20" s="222"/>
      <c r="H20" s="240"/>
    </row>
    <row r="21" spans="2:8">
      <c r="B21" s="239" t="s">
        <v>6196</v>
      </c>
      <c r="C21" s="220" t="s">
        <v>6209</v>
      </c>
      <c r="G21" s="222">
        <f>'SO 01-03 - SLP rozpočet'!K6</f>
        <v>0</v>
      </c>
      <c r="H21" s="240"/>
    </row>
    <row r="22" spans="2:8">
      <c r="B22" s="239" t="s">
        <v>6198</v>
      </c>
      <c r="C22" s="220" t="s">
        <v>6210</v>
      </c>
      <c r="G22" s="222">
        <f>'SO 01-03 - SLP rozpočet'!K138</f>
        <v>0</v>
      </c>
      <c r="H22" s="240"/>
    </row>
    <row r="23" spans="2:8">
      <c r="B23" s="239" t="s">
        <v>6200</v>
      </c>
      <c r="C23" s="220" t="s">
        <v>6211</v>
      </c>
      <c r="G23" s="222">
        <f>'SO 01-03 - SLP rozpočet'!K181</f>
        <v>0</v>
      </c>
      <c r="H23" s="240"/>
    </row>
    <row r="24" spans="2:8">
      <c r="B24" s="239" t="s">
        <v>6202</v>
      </c>
      <c r="C24" s="220" t="s">
        <v>6212</v>
      </c>
      <c r="G24" s="222">
        <f>'SO 01-03 - SLP rozpočet'!K225</f>
        <v>0</v>
      </c>
      <c r="H24" s="240"/>
    </row>
    <row r="25" spans="2:8">
      <c r="B25" s="239" t="s">
        <v>6204</v>
      </c>
      <c r="C25" s="220" t="s">
        <v>6213</v>
      </c>
      <c r="G25" s="222">
        <f>'SO 01-03 - SLP rozpočet'!K231</f>
        <v>0</v>
      </c>
      <c r="H25" s="240"/>
    </row>
    <row r="26" spans="2:8">
      <c r="B26" s="239" t="s">
        <v>6206</v>
      </c>
      <c r="C26" s="220" t="s">
        <v>6214</v>
      </c>
      <c r="G26" s="222">
        <f>'SO 01-03 - SLP rozpočet'!K237</f>
        <v>0</v>
      </c>
      <c r="H26" s="240"/>
    </row>
    <row r="27" spans="2:8" ht="14.5">
      <c r="B27" s="239"/>
      <c r="C27" s="241" t="s">
        <v>6215</v>
      </c>
      <c r="F27" s="222">
        <f>SUM(G21:G26)</f>
        <v>0</v>
      </c>
      <c r="G27" s="222"/>
      <c r="H27" s="240"/>
    </row>
    <row r="28" spans="2:8">
      <c r="B28" s="239"/>
      <c r="F28" s="222"/>
      <c r="G28" s="222"/>
      <c r="H28" s="240"/>
    </row>
    <row r="29" spans="2:8" ht="13.5" thickBot="1">
      <c r="B29" s="239"/>
      <c r="H29" s="218"/>
    </row>
    <row r="30" spans="2:8" ht="13.5" thickBot="1">
      <c r="B30" s="242" t="s">
        <v>6216</v>
      </c>
      <c r="C30" s="235"/>
      <c r="D30" s="235"/>
      <c r="E30" s="235"/>
      <c r="F30" s="243">
        <f>SUM(F18:F27)</f>
        <v>0</v>
      </c>
      <c r="G30" s="243"/>
      <c r="H30" s="244"/>
    </row>
  </sheetData>
  <mergeCells count="1">
    <mergeCell ref="B2:H2"/>
  </mergeCells>
  <pageMargins left="0.15748031496062992" right="0.11811023622047245" top="0.23622047244094491" bottom="0.15748031496062992" header="0.11811023622047245" footer="0.35433070866141736"/>
  <pageSetup paperSize="9" scale="85" orientation="landscape" horizontalDpi="4294967295"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99BE7-38A0-45AB-8DC9-8A8706935588}">
  <sheetPr codeName="List27"/>
  <dimension ref="B1:K239"/>
  <sheetViews>
    <sheetView zoomScaleNormal="100" workbookViewId="0">
      <selection activeCell="J99" sqref="J99:J104"/>
    </sheetView>
  </sheetViews>
  <sheetFormatPr defaultColWidth="10.33203125" defaultRowHeight="13"/>
  <cols>
    <col min="1" max="1" width="10.33203125" style="211"/>
    <col min="2" max="2" width="5.6640625" style="211" customWidth="1"/>
    <col min="3" max="3" width="8.33203125" style="211" customWidth="1"/>
    <col min="4" max="4" width="13.33203125" style="211" customWidth="1"/>
    <col min="5" max="5" width="108.6640625" style="211" customWidth="1"/>
    <col min="6" max="6" width="7.44140625" style="211" customWidth="1"/>
    <col min="7" max="7" width="9.44140625" style="211" customWidth="1"/>
    <col min="8" max="8" width="13.33203125" style="211" customWidth="1"/>
    <col min="9" max="9" width="19.6640625" style="211" customWidth="1"/>
    <col min="10" max="10" width="13" style="211" customWidth="1"/>
    <col min="11" max="11" width="19.109375" style="211" customWidth="1"/>
    <col min="12" max="257" width="10.33203125" style="211"/>
    <col min="258" max="258" width="5.6640625" style="211" customWidth="1"/>
    <col min="259" max="259" width="8.33203125" style="211" customWidth="1"/>
    <col min="260" max="260" width="13.33203125" style="211" customWidth="1"/>
    <col min="261" max="261" width="108.6640625" style="211" customWidth="1"/>
    <col min="262" max="262" width="7.44140625" style="211" customWidth="1"/>
    <col min="263" max="263" width="9.44140625" style="211" customWidth="1"/>
    <col min="264" max="264" width="13.33203125" style="211" customWidth="1"/>
    <col min="265" max="265" width="19.6640625" style="211" customWidth="1"/>
    <col min="266" max="266" width="13" style="211" customWidth="1"/>
    <col min="267" max="267" width="19.109375" style="211" customWidth="1"/>
    <col min="268" max="513" width="10.33203125" style="211"/>
    <col min="514" max="514" width="5.6640625" style="211" customWidth="1"/>
    <col min="515" max="515" width="8.33203125" style="211" customWidth="1"/>
    <col min="516" max="516" width="13.33203125" style="211" customWidth="1"/>
    <col min="517" max="517" width="108.6640625" style="211" customWidth="1"/>
    <col min="518" max="518" width="7.44140625" style="211" customWidth="1"/>
    <col min="519" max="519" width="9.44140625" style="211" customWidth="1"/>
    <col min="520" max="520" width="13.33203125" style="211" customWidth="1"/>
    <col min="521" max="521" width="19.6640625" style="211" customWidth="1"/>
    <col min="522" max="522" width="13" style="211" customWidth="1"/>
    <col min="523" max="523" width="19.109375" style="211" customWidth="1"/>
    <col min="524" max="769" width="10.33203125" style="211"/>
    <col min="770" max="770" width="5.6640625" style="211" customWidth="1"/>
    <col min="771" max="771" width="8.33203125" style="211" customWidth="1"/>
    <col min="772" max="772" width="13.33203125" style="211" customWidth="1"/>
    <col min="773" max="773" width="108.6640625" style="211" customWidth="1"/>
    <col min="774" max="774" width="7.44140625" style="211" customWidth="1"/>
    <col min="775" max="775" width="9.44140625" style="211" customWidth="1"/>
    <col min="776" max="776" width="13.33203125" style="211" customWidth="1"/>
    <col min="777" max="777" width="19.6640625" style="211" customWidth="1"/>
    <col min="778" max="778" width="13" style="211" customWidth="1"/>
    <col min="779" max="779" width="19.109375" style="211" customWidth="1"/>
    <col min="780" max="1025" width="10.33203125" style="211"/>
    <col min="1026" max="1026" width="5.6640625" style="211" customWidth="1"/>
    <col min="1027" max="1027" width="8.33203125" style="211" customWidth="1"/>
    <col min="1028" max="1028" width="13.33203125" style="211" customWidth="1"/>
    <col min="1029" max="1029" width="108.6640625" style="211" customWidth="1"/>
    <col min="1030" max="1030" width="7.44140625" style="211" customWidth="1"/>
    <col min="1031" max="1031" width="9.44140625" style="211" customWidth="1"/>
    <col min="1032" max="1032" width="13.33203125" style="211" customWidth="1"/>
    <col min="1033" max="1033" width="19.6640625" style="211" customWidth="1"/>
    <col min="1034" max="1034" width="13" style="211" customWidth="1"/>
    <col min="1035" max="1035" width="19.109375" style="211" customWidth="1"/>
    <col min="1036" max="1281" width="10.33203125" style="211"/>
    <col min="1282" max="1282" width="5.6640625" style="211" customWidth="1"/>
    <col min="1283" max="1283" width="8.33203125" style="211" customWidth="1"/>
    <col min="1284" max="1284" width="13.33203125" style="211" customWidth="1"/>
    <col min="1285" max="1285" width="108.6640625" style="211" customWidth="1"/>
    <col min="1286" max="1286" width="7.44140625" style="211" customWidth="1"/>
    <col min="1287" max="1287" width="9.44140625" style="211" customWidth="1"/>
    <col min="1288" max="1288" width="13.33203125" style="211" customWidth="1"/>
    <col min="1289" max="1289" width="19.6640625" style="211" customWidth="1"/>
    <col min="1290" max="1290" width="13" style="211" customWidth="1"/>
    <col min="1291" max="1291" width="19.109375" style="211" customWidth="1"/>
    <col min="1292" max="1537" width="10.33203125" style="211"/>
    <col min="1538" max="1538" width="5.6640625" style="211" customWidth="1"/>
    <col min="1539" max="1539" width="8.33203125" style="211" customWidth="1"/>
    <col min="1540" max="1540" width="13.33203125" style="211" customWidth="1"/>
    <col min="1541" max="1541" width="108.6640625" style="211" customWidth="1"/>
    <col min="1542" max="1542" width="7.44140625" style="211" customWidth="1"/>
    <col min="1543" max="1543" width="9.44140625" style="211" customWidth="1"/>
    <col min="1544" max="1544" width="13.33203125" style="211" customWidth="1"/>
    <col min="1545" max="1545" width="19.6640625" style="211" customWidth="1"/>
    <col min="1546" max="1546" width="13" style="211" customWidth="1"/>
    <col min="1547" max="1547" width="19.109375" style="211" customWidth="1"/>
    <col min="1548" max="1793" width="10.33203125" style="211"/>
    <col min="1794" max="1794" width="5.6640625" style="211" customWidth="1"/>
    <col min="1795" max="1795" width="8.33203125" style="211" customWidth="1"/>
    <col min="1796" max="1796" width="13.33203125" style="211" customWidth="1"/>
    <col min="1797" max="1797" width="108.6640625" style="211" customWidth="1"/>
    <col min="1798" max="1798" width="7.44140625" style="211" customWidth="1"/>
    <col min="1799" max="1799" width="9.44140625" style="211" customWidth="1"/>
    <col min="1800" max="1800" width="13.33203125" style="211" customWidth="1"/>
    <col min="1801" max="1801" width="19.6640625" style="211" customWidth="1"/>
    <col min="1802" max="1802" width="13" style="211" customWidth="1"/>
    <col min="1803" max="1803" width="19.109375" style="211" customWidth="1"/>
    <col min="1804" max="2049" width="10.33203125" style="211"/>
    <col min="2050" max="2050" width="5.6640625" style="211" customWidth="1"/>
    <col min="2051" max="2051" width="8.33203125" style="211" customWidth="1"/>
    <col min="2052" max="2052" width="13.33203125" style="211" customWidth="1"/>
    <col min="2053" max="2053" width="108.6640625" style="211" customWidth="1"/>
    <col min="2054" max="2054" width="7.44140625" style="211" customWidth="1"/>
    <col min="2055" max="2055" width="9.44140625" style="211" customWidth="1"/>
    <col min="2056" max="2056" width="13.33203125" style="211" customWidth="1"/>
    <col min="2057" max="2057" width="19.6640625" style="211" customWidth="1"/>
    <col min="2058" max="2058" width="13" style="211" customWidth="1"/>
    <col min="2059" max="2059" width="19.109375" style="211" customWidth="1"/>
    <col min="2060" max="2305" width="10.33203125" style="211"/>
    <col min="2306" max="2306" width="5.6640625" style="211" customWidth="1"/>
    <col min="2307" max="2307" width="8.33203125" style="211" customWidth="1"/>
    <col min="2308" max="2308" width="13.33203125" style="211" customWidth="1"/>
    <col min="2309" max="2309" width="108.6640625" style="211" customWidth="1"/>
    <col min="2310" max="2310" width="7.44140625" style="211" customWidth="1"/>
    <col min="2311" max="2311" width="9.44140625" style="211" customWidth="1"/>
    <col min="2312" max="2312" width="13.33203125" style="211" customWidth="1"/>
    <col min="2313" max="2313" width="19.6640625" style="211" customWidth="1"/>
    <col min="2314" max="2314" width="13" style="211" customWidth="1"/>
    <col min="2315" max="2315" width="19.109375" style="211" customWidth="1"/>
    <col min="2316" max="2561" width="10.33203125" style="211"/>
    <col min="2562" max="2562" width="5.6640625" style="211" customWidth="1"/>
    <col min="2563" max="2563" width="8.33203125" style="211" customWidth="1"/>
    <col min="2564" max="2564" width="13.33203125" style="211" customWidth="1"/>
    <col min="2565" max="2565" width="108.6640625" style="211" customWidth="1"/>
    <col min="2566" max="2566" width="7.44140625" style="211" customWidth="1"/>
    <col min="2567" max="2567" width="9.44140625" style="211" customWidth="1"/>
    <col min="2568" max="2568" width="13.33203125" style="211" customWidth="1"/>
    <col min="2569" max="2569" width="19.6640625" style="211" customWidth="1"/>
    <col min="2570" max="2570" width="13" style="211" customWidth="1"/>
    <col min="2571" max="2571" width="19.109375" style="211" customWidth="1"/>
    <col min="2572" max="2817" width="10.33203125" style="211"/>
    <col min="2818" max="2818" width="5.6640625" style="211" customWidth="1"/>
    <col min="2819" max="2819" width="8.33203125" style="211" customWidth="1"/>
    <col min="2820" max="2820" width="13.33203125" style="211" customWidth="1"/>
    <col min="2821" max="2821" width="108.6640625" style="211" customWidth="1"/>
    <col min="2822" max="2822" width="7.44140625" style="211" customWidth="1"/>
    <col min="2823" max="2823" width="9.44140625" style="211" customWidth="1"/>
    <col min="2824" max="2824" width="13.33203125" style="211" customWidth="1"/>
    <col min="2825" max="2825" width="19.6640625" style="211" customWidth="1"/>
    <col min="2826" max="2826" width="13" style="211" customWidth="1"/>
    <col min="2827" max="2827" width="19.109375" style="211" customWidth="1"/>
    <col min="2828" max="3073" width="10.33203125" style="211"/>
    <col min="3074" max="3074" width="5.6640625" style="211" customWidth="1"/>
    <col min="3075" max="3075" width="8.33203125" style="211" customWidth="1"/>
    <col min="3076" max="3076" width="13.33203125" style="211" customWidth="1"/>
    <col min="3077" max="3077" width="108.6640625" style="211" customWidth="1"/>
    <col min="3078" max="3078" width="7.44140625" style="211" customWidth="1"/>
    <col min="3079" max="3079" width="9.44140625" style="211" customWidth="1"/>
    <col min="3080" max="3080" width="13.33203125" style="211" customWidth="1"/>
    <col min="3081" max="3081" width="19.6640625" style="211" customWidth="1"/>
    <col min="3082" max="3082" width="13" style="211" customWidth="1"/>
    <col min="3083" max="3083" width="19.109375" style="211" customWidth="1"/>
    <col min="3084" max="3329" width="10.33203125" style="211"/>
    <col min="3330" max="3330" width="5.6640625" style="211" customWidth="1"/>
    <col min="3331" max="3331" width="8.33203125" style="211" customWidth="1"/>
    <col min="3332" max="3332" width="13.33203125" style="211" customWidth="1"/>
    <col min="3333" max="3333" width="108.6640625" style="211" customWidth="1"/>
    <col min="3334" max="3334" width="7.44140625" style="211" customWidth="1"/>
    <col min="3335" max="3335" width="9.44140625" style="211" customWidth="1"/>
    <col min="3336" max="3336" width="13.33203125" style="211" customWidth="1"/>
    <col min="3337" max="3337" width="19.6640625" style="211" customWidth="1"/>
    <col min="3338" max="3338" width="13" style="211" customWidth="1"/>
    <col min="3339" max="3339" width="19.109375" style="211" customWidth="1"/>
    <col min="3340" max="3585" width="10.33203125" style="211"/>
    <col min="3586" max="3586" width="5.6640625" style="211" customWidth="1"/>
    <col min="3587" max="3587" width="8.33203125" style="211" customWidth="1"/>
    <col min="3588" max="3588" width="13.33203125" style="211" customWidth="1"/>
    <col min="3589" max="3589" width="108.6640625" style="211" customWidth="1"/>
    <col min="3590" max="3590" width="7.44140625" style="211" customWidth="1"/>
    <col min="3591" max="3591" width="9.44140625" style="211" customWidth="1"/>
    <col min="3592" max="3592" width="13.33203125" style="211" customWidth="1"/>
    <col min="3593" max="3593" width="19.6640625" style="211" customWidth="1"/>
    <col min="3594" max="3594" width="13" style="211" customWidth="1"/>
    <col min="3595" max="3595" width="19.109375" style="211" customWidth="1"/>
    <col min="3596" max="3841" width="10.33203125" style="211"/>
    <col min="3842" max="3842" width="5.6640625" style="211" customWidth="1"/>
    <col min="3843" max="3843" width="8.33203125" style="211" customWidth="1"/>
    <col min="3844" max="3844" width="13.33203125" style="211" customWidth="1"/>
    <col min="3845" max="3845" width="108.6640625" style="211" customWidth="1"/>
    <col min="3846" max="3846" width="7.44140625" style="211" customWidth="1"/>
    <col min="3847" max="3847" width="9.44140625" style="211" customWidth="1"/>
    <col min="3848" max="3848" width="13.33203125" style="211" customWidth="1"/>
    <col min="3849" max="3849" width="19.6640625" style="211" customWidth="1"/>
    <col min="3850" max="3850" width="13" style="211" customWidth="1"/>
    <col min="3851" max="3851" width="19.109375" style="211" customWidth="1"/>
    <col min="3852" max="4097" width="10.33203125" style="211"/>
    <col min="4098" max="4098" width="5.6640625" style="211" customWidth="1"/>
    <col min="4099" max="4099" width="8.33203125" style="211" customWidth="1"/>
    <col min="4100" max="4100" width="13.33203125" style="211" customWidth="1"/>
    <col min="4101" max="4101" width="108.6640625" style="211" customWidth="1"/>
    <col min="4102" max="4102" width="7.44140625" style="211" customWidth="1"/>
    <col min="4103" max="4103" width="9.44140625" style="211" customWidth="1"/>
    <col min="4104" max="4104" width="13.33203125" style="211" customWidth="1"/>
    <col min="4105" max="4105" width="19.6640625" style="211" customWidth="1"/>
    <col min="4106" max="4106" width="13" style="211" customWidth="1"/>
    <col min="4107" max="4107" width="19.109375" style="211" customWidth="1"/>
    <col min="4108" max="4353" width="10.33203125" style="211"/>
    <col min="4354" max="4354" width="5.6640625" style="211" customWidth="1"/>
    <col min="4355" max="4355" width="8.33203125" style="211" customWidth="1"/>
    <col min="4356" max="4356" width="13.33203125" style="211" customWidth="1"/>
    <col min="4357" max="4357" width="108.6640625" style="211" customWidth="1"/>
    <col min="4358" max="4358" width="7.44140625" style="211" customWidth="1"/>
    <col min="4359" max="4359" width="9.44140625" style="211" customWidth="1"/>
    <col min="4360" max="4360" width="13.33203125" style="211" customWidth="1"/>
    <col min="4361" max="4361" width="19.6640625" style="211" customWidth="1"/>
    <col min="4362" max="4362" width="13" style="211" customWidth="1"/>
    <col min="4363" max="4363" width="19.109375" style="211" customWidth="1"/>
    <col min="4364" max="4609" width="10.33203125" style="211"/>
    <col min="4610" max="4610" width="5.6640625" style="211" customWidth="1"/>
    <col min="4611" max="4611" width="8.33203125" style="211" customWidth="1"/>
    <col min="4612" max="4612" width="13.33203125" style="211" customWidth="1"/>
    <col min="4613" max="4613" width="108.6640625" style="211" customWidth="1"/>
    <col min="4614" max="4614" width="7.44140625" style="211" customWidth="1"/>
    <col min="4615" max="4615" width="9.44140625" style="211" customWidth="1"/>
    <col min="4616" max="4616" width="13.33203125" style="211" customWidth="1"/>
    <col min="4617" max="4617" width="19.6640625" style="211" customWidth="1"/>
    <col min="4618" max="4618" width="13" style="211" customWidth="1"/>
    <col min="4619" max="4619" width="19.109375" style="211" customWidth="1"/>
    <col min="4620" max="4865" width="10.33203125" style="211"/>
    <col min="4866" max="4866" width="5.6640625" style="211" customWidth="1"/>
    <col min="4867" max="4867" width="8.33203125" style="211" customWidth="1"/>
    <col min="4868" max="4868" width="13.33203125" style="211" customWidth="1"/>
    <col min="4869" max="4869" width="108.6640625" style="211" customWidth="1"/>
    <col min="4870" max="4870" width="7.44140625" style="211" customWidth="1"/>
    <col min="4871" max="4871" width="9.44140625" style="211" customWidth="1"/>
    <col min="4872" max="4872" width="13.33203125" style="211" customWidth="1"/>
    <col min="4873" max="4873" width="19.6640625" style="211" customWidth="1"/>
    <col min="4874" max="4874" width="13" style="211" customWidth="1"/>
    <col min="4875" max="4875" width="19.109375" style="211" customWidth="1"/>
    <col min="4876" max="5121" width="10.33203125" style="211"/>
    <col min="5122" max="5122" width="5.6640625" style="211" customWidth="1"/>
    <col min="5123" max="5123" width="8.33203125" style="211" customWidth="1"/>
    <col min="5124" max="5124" width="13.33203125" style="211" customWidth="1"/>
    <col min="5125" max="5125" width="108.6640625" style="211" customWidth="1"/>
    <col min="5126" max="5126" width="7.44140625" style="211" customWidth="1"/>
    <col min="5127" max="5127" width="9.44140625" style="211" customWidth="1"/>
    <col min="5128" max="5128" width="13.33203125" style="211" customWidth="1"/>
    <col min="5129" max="5129" width="19.6640625" style="211" customWidth="1"/>
    <col min="5130" max="5130" width="13" style="211" customWidth="1"/>
    <col min="5131" max="5131" width="19.109375" style="211" customWidth="1"/>
    <col min="5132" max="5377" width="10.33203125" style="211"/>
    <col min="5378" max="5378" width="5.6640625" style="211" customWidth="1"/>
    <col min="5379" max="5379" width="8.33203125" style="211" customWidth="1"/>
    <col min="5380" max="5380" width="13.33203125" style="211" customWidth="1"/>
    <col min="5381" max="5381" width="108.6640625" style="211" customWidth="1"/>
    <col min="5382" max="5382" width="7.44140625" style="211" customWidth="1"/>
    <col min="5383" max="5383" width="9.44140625" style="211" customWidth="1"/>
    <col min="5384" max="5384" width="13.33203125" style="211" customWidth="1"/>
    <col min="5385" max="5385" width="19.6640625" style="211" customWidth="1"/>
    <col min="5386" max="5386" width="13" style="211" customWidth="1"/>
    <col min="5387" max="5387" width="19.109375" style="211" customWidth="1"/>
    <col min="5388" max="5633" width="10.33203125" style="211"/>
    <col min="5634" max="5634" width="5.6640625" style="211" customWidth="1"/>
    <col min="5635" max="5635" width="8.33203125" style="211" customWidth="1"/>
    <col min="5636" max="5636" width="13.33203125" style="211" customWidth="1"/>
    <col min="5637" max="5637" width="108.6640625" style="211" customWidth="1"/>
    <col min="5638" max="5638" width="7.44140625" style="211" customWidth="1"/>
    <col min="5639" max="5639" width="9.44140625" style="211" customWidth="1"/>
    <col min="5640" max="5640" width="13.33203125" style="211" customWidth="1"/>
    <col min="5641" max="5641" width="19.6640625" style="211" customWidth="1"/>
    <col min="5642" max="5642" width="13" style="211" customWidth="1"/>
    <col min="5643" max="5643" width="19.109375" style="211" customWidth="1"/>
    <col min="5644" max="5889" width="10.33203125" style="211"/>
    <col min="5890" max="5890" width="5.6640625" style="211" customWidth="1"/>
    <col min="5891" max="5891" width="8.33203125" style="211" customWidth="1"/>
    <col min="5892" max="5892" width="13.33203125" style="211" customWidth="1"/>
    <col min="5893" max="5893" width="108.6640625" style="211" customWidth="1"/>
    <col min="5894" max="5894" width="7.44140625" style="211" customWidth="1"/>
    <col min="5895" max="5895" width="9.44140625" style="211" customWidth="1"/>
    <col min="5896" max="5896" width="13.33203125" style="211" customWidth="1"/>
    <col min="5897" max="5897" width="19.6640625" style="211" customWidth="1"/>
    <col min="5898" max="5898" width="13" style="211" customWidth="1"/>
    <col min="5899" max="5899" width="19.109375" style="211" customWidth="1"/>
    <col min="5900" max="6145" width="10.33203125" style="211"/>
    <col min="6146" max="6146" width="5.6640625" style="211" customWidth="1"/>
    <col min="6147" max="6147" width="8.33203125" style="211" customWidth="1"/>
    <col min="6148" max="6148" width="13.33203125" style="211" customWidth="1"/>
    <col min="6149" max="6149" width="108.6640625" style="211" customWidth="1"/>
    <col min="6150" max="6150" width="7.44140625" style="211" customWidth="1"/>
    <col min="6151" max="6151" width="9.44140625" style="211" customWidth="1"/>
    <col min="6152" max="6152" width="13.33203125" style="211" customWidth="1"/>
    <col min="6153" max="6153" width="19.6640625" style="211" customWidth="1"/>
    <col min="6154" max="6154" width="13" style="211" customWidth="1"/>
    <col min="6155" max="6155" width="19.109375" style="211" customWidth="1"/>
    <col min="6156" max="6401" width="10.33203125" style="211"/>
    <col min="6402" max="6402" width="5.6640625" style="211" customWidth="1"/>
    <col min="6403" max="6403" width="8.33203125" style="211" customWidth="1"/>
    <col min="6404" max="6404" width="13.33203125" style="211" customWidth="1"/>
    <col min="6405" max="6405" width="108.6640625" style="211" customWidth="1"/>
    <col min="6406" max="6406" width="7.44140625" style="211" customWidth="1"/>
    <col min="6407" max="6407" width="9.44140625" style="211" customWidth="1"/>
    <col min="6408" max="6408" width="13.33203125" style="211" customWidth="1"/>
    <col min="6409" max="6409" width="19.6640625" style="211" customWidth="1"/>
    <col min="6410" max="6410" width="13" style="211" customWidth="1"/>
    <col min="6411" max="6411" width="19.109375" style="211" customWidth="1"/>
    <col min="6412" max="6657" width="10.33203125" style="211"/>
    <col min="6658" max="6658" width="5.6640625" style="211" customWidth="1"/>
    <col min="6659" max="6659" width="8.33203125" style="211" customWidth="1"/>
    <col min="6660" max="6660" width="13.33203125" style="211" customWidth="1"/>
    <col min="6661" max="6661" width="108.6640625" style="211" customWidth="1"/>
    <col min="6662" max="6662" width="7.44140625" style="211" customWidth="1"/>
    <col min="6663" max="6663" width="9.44140625" style="211" customWidth="1"/>
    <col min="6664" max="6664" width="13.33203125" style="211" customWidth="1"/>
    <col min="6665" max="6665" width="19.6640625" style="211" customWidth="1"/>
    <col min="6666" max="6666" width="13" style="211" customWidth="1"/>
    <col min="6667" max="6667" width="19.109375" style="211" customWidth="1"/>
    <col min="6668" max="6913" width="10.33203125" style="211"/>
    <col min="6914" max="6914" width="5.6640625" style="211" customWidth="1"/>
    <col min="6915" max="6915" width="8.33203125" style="211" customWidth="1"/>
    <col min="6916" max="6916" width="13.33203125" style="211" customWidth="1"/>
    <col min="6917" max="6917" width="108.6640625" style="211" customWidth="1"/>
    <col min="6918" max="6918" width="7.44140625" style="211" customWidth="1"/>
    <col min="6919" max="6919" width="9.44140625" style="211" customWidth="1"/>
    <col min="6920" max="6920" width="13.33203125" style="211" customWidth="1"/>
    <col min="6921" max="6921" width="19.6640625" style="211" customWidth="1"/>
    <col min="6922" max="6922" width="13" style="211" customWidth="1"/>
    <col min="6923" max="6923" width="19.109375" style="211" customWidth="1"/>
    <col min="6924" max="7169" width="10.33203125" style="211"/>
    <col min="7170" max="7170" width="5.6640625" style="211" customWidth="1"/>
    <col min="7171" max="7171" width="8.33203125" style="211" customWidth="1"/>
    <col min="7172" max="7172" width="13.33203125" style="211" customWidth="1"/>
    <col min="7173" max="7173" width="108.6640625" style="211" customWidth="1"/>
    <col min="7174" max="7174" width="7.44140625" style="211" customWidth="1"/>
    <col min="7175" max="7175" width="9.44140625" style="211" customWidth="1"/>
    <col min="7176" max="7176" width="13.33203125" style="211" customWidth="1"/>
    <col min="7177" max="7177" width="19.6640625" style="211" customWidth="1"/>
    <col min="7178" max="7178" width="13" style="211" customWidth="1"/>
    <col min="7179" max="7179" width="19.109375" style="211" customWidth="1"/>
    <col min="7180" max="7425" width="10.33203125" style="211"/>
    <col min="7426" max="7426" width="5.6640625" style="211" customWidth="1"/>
    <col min="7427" max="7427" width="8.33203125" style="211" customWidth="1"/>
    <col min="7428" max="7428" width="13.33203125" style="211" customWidth="1"/>
    <col min="7429" max="7429" width="108.6640625" style="211" customWidth="1"/>
    <col min="7430" max="7430" width="7.44140625" style="211" customWidth="1"/>
    <col min="7431" max="7431" width="9.44140625" style="211" customWidth="1"/>
    <col min="7432" max="7432" width="13.33203125" style="211" customWidth="1"/>
    <col min="7433" max="7433" width="19.6640625" style="211" customWidth="1"/>
    <col min="7434" max="7434" width="13" style="211" customWidth="1"/>
    <col min="7435" max="7435" width="19.109375" style="211" customWidth="1"/>
    <col min="7436" max="7681" width="10.33203125" style="211"/>
    <col min="7682" max="7682" width="5.6640625" style="211" customWidth="1"/>
    <col min="7683" max="7683" width="8.33203125" style="211" customWidth="1"/>
    <col min="7684" max="7684" width="13.33203125" style="211" customWidth="1"/>
    <col min="7685" max="7685" width="108.6640625" style="211" customWidth="1"/>
    <col min="7686" max="7686" width="7.44140625" style="211" customWidth="1"/>
    <col min="7687" max="7687" width="9.44140625" style="211" customWidth="1"/>
    <col min="7688" max="7688" width="13.33203125" style="211" customWidth="1"/>
    <col min="7689" max="7689" width="19.6640625" style="211" customWidth="1"/>
    <col min="7690" max="7690" width="13" style="211" customWidth="1"/>
    <col min="7691" max="7691" width="19.109375" style="211" customWidth="1"/>
    <col min="7692" max="7937" width="10.33203125" style="211"/>
    <col min="7938" max="7938" width="5.6640625" style="211" customWidth="1"/>
    <col min="7939" max="7939" width="8.33203125" style="211" customWidth="1"/>
    <col min="7940" max="7940" width="13.33203125" style="211" customWidth="1"/>
    <col min="7941" max="7941" width="108.6640625" style="211" customWidth="1"/>
    <col min="7942" max="7942" width="7.44140625" style="211" customWidth="1"/>
    <col min="7943" max="7943" width="9.44140625" style="211" customWidth="1"/>
    <col min="7944" max="7944" width="13.33203125" style="211" customWidth="1"/>
    <col min="7945" max="7945" width="19.6640625" style="211" customWidth="1"/>
    <col min="7946" max="7946" width="13" style="211" customWidth="1"/>
    <col min="7947" max="7947" width="19.109375" style="211" customWidth="1"/>
    <col min="7948" max="8193" width="10.33203125" style="211"/>
    <col min="8194" max="8194" width="5.6640625" style="211" customWidth="1"/>
    <col min="8195" max="8195" width="8.33203125" style="211" customWidth="1"/>
    <col min="8196" max="8196" width="13.33203125" style="211" customWidth="1"/>
    <col min="8197" max="8197" width="108.6640625" style="211" customWidth="1"/>
    <col min="8198" max="8198" width="7.44140625" style="211" customWidth="1"/>
    <col min="8199" max="8199" width="9.44140625" style="211" customWidth="1"/>
    <col min="8200" max="8200" width="13.33203125" style="211" customWidth="1"/>
    <col min="8201" max="8201" width="19.6640625" style="211" customWidth="1"/>
    <col min="8202" max="8202" width="13" style="211" customWidth="1"/>
    <col min="8203" max="8203" width="19.109375" style="211" customWidth="1"/>
    <col min="8204" max="8449" width="10.33203125" style="211"/>
    <col min="8450" max="8450" width="5.6640625" style="211" customWidth="1"/>
    <col min="8451" max="8451" width="8.33203125" style="211" customWidth="1"/>
    <col min="8452" max="8452" width="13.33203125" style="211" customWidth="1"/>
    <col min="8453" max="8453" width="108.6640625" style="211" customWidth="1"/>
    <col min="8454" max="8454" width="7.44140625" style="211" customWidth="1"/>
    <col min="8455" max="8455" width="9.44140625" style="211" customWidth="1"/>
    <col min="8456" max="8456" width="13.33203125" style="211" customWidth="1"/>
    <col min="8457" max="8457" width="19.6640625" style="211" customWidth="1"/>
    <col min="8458" max="8458" width="13" style="211" customWidth="1"/>
    <col min="8459" max="8459" width="19.109375" style="211" customWidth="1"/>
    <col min="8460" max="8705" width="10.33203125" style="211"/>
    <col min="8706" max="8706" width="5.6640625" style="211" customWidth="1"/>
    <col min="8707" max="8707" width="8.33203125" style="211" customWidth="1"/>
    <col min="8708" max="8708" width="13.33203125" style="211" customWidth="1"/>
    <col min="8709" max="8709" width="108.6640625" style="211" customWidth="1"/>
    <col min="8710" max="8710" width="7.44140625" style="211" customWidth="1"/>
    <col min="8711" max="8711" width="9.44140625" style="211" customWidth="1"/>
    <col min="8712" max="8712" width="13.33203125" style="211" customWidth="1"/>
    <col min="8713" max="8713" width="19.6640625" style="211" customWidth="1"/>
    <col min="8714" max="8714" width="13" style="211" customWidth="1"/>
    <col min="8715" max="8715" width="19.109375" style="211" customWidth="1"/>
    <col min="8716" max="8961" width="10.33203125" style="211"/>
    <col min="8962" max="8962" width="5.6640625" style="211" customWidth="1"/>
    <col min="8963" max="8963" width="8.33203125" style="211" customWidth="1"/>
    <col min="8964" max="8964" width="13.33203125" style="211" customWidth="1"/>
    <col min="8965" max="8965" width="108.6640625" style="211" customWidth="1"/>
    <col min="8966" max="8966" width="7.44140625" style="211" customWidth="1"/>
    <col min="8967" max="8967" width="9.44140625" style="211" customWidth="1"/>
    <col min="8968" max="8968" width="13.33203125" style="211" customWidth="1"/>
    <col min="8969" max="8969" width="19.6640625" style="211" customWidth="1"/>
    <col min="8970" max="8970" width="13" style="211" customWidth="1"/>
    <col min="8971" max="8971" width="19.109375" style="211" customWidth="1"/>
    <col min="8972" max="9217" width="10.33203125" style="211"/>
    <col min="9218" max="9218" width="5.6640625" style="211" customWidth="1"/>
    <col min="9219" max="9219" width="8.33203125" style="211" customWidth="1"/>
    <col min="9220" max="9220" width="13.33203125" style="211" customWidth="1"/>
    <col min="9221" max="9221" width="108.6640625" style="211" customWidth="1"/>
    <col min="9222" max="9222" width="7.44140625" style="211" customWidth="1"/>
    <col min="9223" max="9223" width="9.44140625" style="211" customWidth="1"/>
    <col min="9224" max="9224" width="13.33203125" style="211" customWidth="1"/>
    <col min="9225" max="9225" width="19.6640625" style="211" customWidth="1"/>
    <col min="9226" max="9226" width="13" style="211" customWidth="1"/>
    <col min="9227" max="9227" width="19.109375" style="211" customWidth="1"/>
    <col min="9228" max="9473" width="10.33203125" style="211"/>
    <col min="9474" max="9474" width="5.6640625" style="211" customWidth="1"/>
    <col min="9475" max="9475" width="8.33203125" style="211" customWidth="1"/>
    <col min="9476" max="9476" width="13.33203125" style="211" customWidth="1"/>
    <col min="9477" max="9477" width="108.6640625" style="211" customWidth="1"/>
    <col min="9478" max="9478" width="7.44140625" style="211" customWidth="1"/>
    <col min="9479" max="9479" width="9.44140625" style="211" customWidth="1"/>
    <col min="9480" max="9480" width="13.33203125" style="211" customWidth="1"/>
    <col min="9481" max="9481" width="19.6640625" style="211" customWidth="1"/>
    <col min="9482" max="9482" width="13" style="211" customWidth="1"/>
    <col min="9483" max="9483" width="19.109375" style="211" customWidth="1"/>
    <col min="9484" max="9729" width="10.33203125" style="211"/>
    <col min="9730" max="9730" width="5.6640625" style="211" customWidth="1"/>
    <col min="9731" max="9731" width="8.33203125" style="211" customWidth="1"/>
    <col min="9732" max="9732" width="13.33203125" style="211" customWidth="1"/>
    <col min="9733" max="9733" width="108.6640625" style="211" customWidth="1"/>
    <col min="9734" max="9734" width="7.44140625" style="211" customWidth="1"/>
    <col min="9735" max="9735" width="9.44140625" style="211" customWidth="1"/>
    <col min="9736" max="9736" width="13.33203125" style="211" customWidth="1"/>
    <col min="9737" max="9737" width="19.6640625" style="211" customWidth="1"/>
    <col min="9738" max="9738" width="13" style="211" customWidth="1"/>
    <col min="9739" max="9739" width="19.109375" style="211" customWidth="1"/>
    <col min="9740" max="9985" width="10.33203125" style="211"/>
    <col min="9986" max="9986" width="5.6640625" style="211" customWidth="1"/>
    <col min="9987" max="9987" width="8.33203125" style="211" customWidth="1"/>
    <col min="9988" max="9988" width="13.33203125" style="211" customWidth="1"/>
    <col min="9989" max="9989" width="108.6640625" style="211" customWidth="1"/>
    <col min="9990" max="9990" width="7.44140625" style="211" customWidth="1"/>
    <col min="9991" max="9991" width="9.44140625" style="211" customWidth="1"/>
    <col min="9992" max="9992" width="13.33203125" style="211" customWidth="1"/>
    <col min="9993" max="9993" width="19.6640625" style="211" customWidth="1"/>
    <col min="9994" max="9994" width="13" style="211" customWidth="1"/>
    <col min="9995" max="9995" width="19.109375" style="211" customWidth="1"/>
    <col min="9996" max="10241" width="10.33203125" style="211"/>
    <col min="10242" max="10242" width="5.6640625" style="211" customWidth="1"/>
    <col min="10243" max="10243" width="8.33203125" style="211" customWidth="1"/>
    <col min="10244" max="10244" width="13.33203125" style="211" customWidth="1"/>
    <col min="10245" max="10245" width="108.6640625" style="211" customWidth="1"/>
    <col min="10246" max="10246" width="7.44140625" style="211" customWidth="1"/>
    <col min="10247" max="10247" width="9.44140625" style="211" customWidth="1"/>
    <col min="10248" max="10248" width="13.33203125" style="211" customWidth="1"/>
    <col min="10249" max="10249" width="19.6640625" style="211" customWidth="1"/>
    <col min="10250" max="10250" width="13" style="211" customWidth="1"/>
    <col min="10251" max="10251" width="19.109375" style="211" customWidth="1"/>
    <col min="10252" max="10497" width="10.33203125" style="211"/>
    <col min="10498" max="10498" width="5.6640625" style="211" customWidth="1"/>
    <col min="10499" max="10499" width="8.33203125" style="211" customWidth="1"/>
    <col min="10500" max="10500" width="13.33203125" style="211" customWidth="1"/>
    <col min="10501" max="10501" width="108.6640625" style="211" customWidth="1"/>
    <col min="10502" max="10502" width="7.44140625" style="211" customWidth="1"/>
    <col min="10503" max="10503" width="9.44140625" style="211" customWidth="1"/>
    <col min="10504" max="10504" width="13.33203125" style="211" customWidth="1"/>
    <col min="10505" max="10505" width="19.6640625" style="211" customWidth="1"/>
    <col min="10506" max="10506" width="13" style="211" customWidth="1"/>
    <col min="10507" max="10507" width="19.109375" style="211" customWidth="1"/>
    <col min="10508" max="10753" width="10.33203125" style="211"/>
    <col min="10754" max="10754" width="5.6640625" style="211" customWidth="1"/>
    <col min="10755" max="10755" width="8.33203125" style="211" customWidth="1"/>
    <col min="10756" max="10756" width="13.33203125" style="211" customWidth="1"/>
    <col min="10757" max="10757" width="108.6640625" style="211" customWidth="1"/>
    <col min="10758" max="10758" width="7.44140625" style="211" customWidth="1"/>
    <col min="10759" max="10759" width="9.44140625" style="211" customWidth="1"/>
    <col min="10760" max="10760" width="13.33203125" style="211" customWidth="1"/>
    <col min="10761" max="10761" width="19.6640625" style="211" customWidth="1"/>
    <col min="10762" max="10762" width="13" style="211" customWidth="1"/>
    <col min="10763" max="10763" width="19.109375" style="211" customWidth="1"/>
    <col min="10764" max="11009" width="10.33203125" style="211"/>
    <col min="11010" max="11010" width="5.6640625" style="211" customWidth="1"/>
    <col min="11011" max="11011" width="8.33203125" style="211" customWidth="1"/>
    <col min="11012" max="11012" width="13.33203125" style="211" customWidth="1"/>
    <col min="11013" max="11013" width="108.6640625" style="211" customWidth="1"/>
    <col min="11014" max="11014" width="7.44140625" style="211" customWidth="1"/>
    <col min="11015" max="11015" width="9.44140625" style="211" customWidth="1"/>
    <col min="11016" max="11016" width="13.33203125" style="211" customWidth="1"/>
    <col min="11017" max="11017" width="19.6640625" style="211" customWidth="1"/>
    <col min="11018" max="11018" width="13" style="211" customWidth="1"/>
    <col min="11019" max="11019" width="19.109375" style="211" customWidth="1"/>
    <col min="11020" max="11265" width="10.33203125" style="211"/>
    <col min="11266" max="11266" width="5.6640625" style="211" customWidth="1"/>
    <col min="11267" max="11267" width="8.33203125" style="211" customWidth="1"/>
    <col min="11268" max="11268" width="13.33203125" style="211" customWidth="1"/>
    <col min="11269" max="11269" width="108.6640625" style="211" customWidth="1"/>
    <col min="11270" max="11270" width="7.44140625" style="211" customWidth="1"/>
    <col min="11271" max="11271" width="9.44140625" style="211" customWidth="1"/>
    <col min="11272" max="11272" width="13.33203125" style="211" customWidth="1"/>
    <col min="11273" max="11273" width="19.6640625" style="211" customWidth="1"/>
    <col min="11274" max="11274" width="13" style="211" customWidth="1"/>
    <col min="11275" max="11275" width="19.109375" style="211" customWidth="1"/>
    <col min="11276" max="11521" width="10.33203125" style="211"/>
    <col min="11522" max="11522" width="5.6640625" style="211" customWidth="1"/>
    <col min="11523" max="11523" width="8.33203125" style="211" customWidth="1"/>
    <col min="11524" max="11524" width="13.33203125" style="211" customWidth="1"/>
    <col min="11525" max="11525" width="108.6640625" style="211" customWidth="1"/>
    <col min="11526" max="11526" width="7.44140625" style="211" customWidth="1"/>
    <col min="11527" max="11527" width="9.44140625" style="211" customWidth="1"/>
    <col min="11528" max="11528" width="13.33203125" style="211" customWidth="1"/>
    <col min="11529" max="11529" width="19.6640625" style="211" customWidth="1"/>
    <col min="11530" max="11530" width="13" style="211" customWidth="1"/>
    <col min="11531" max="11531" width="19.109375" style="211" customWidth="1"/>
    <col min="11532" max="11777" width="10.33203125" style="211"/>
    <col min="11778" max="11778" width="5.6640625" style="211" customWidth="1"/>
    <col min="11779" max="11779" width="8.33203125" style="211" customWidth="1"/>
    <col min="11780" max="11780" width="13.33203125" style="211" customWidth="1"/>
    <col min="11781" max="11781" width="108.6640625" style="211" customWidth="1"/>
    <col min="11782" max="11782" width="7.44140625" style="211" customWidth="1"/>
    <col min="11783" max="11783" width="9.44140625" style="211" customWidth="1"/>
    <col min="11784" max="11784" width="13.33203125" style="211" customWidth="1"/>
    <col min="11785" max="11785" width="19.6640625" style="211" customWidth="1"/>
    <col min="11786" max="11786" width="13" style="211" customWidth="1"/>
    <col min="11787" max="11787" width="19.109375" style="211" customWidth="1"/>
    <col min="11788" max="12033" width="10.33203125" style="211"/>
    <col min="12034" max="12034" width="5.6640625" style="211" customWidth="1"/>
    <col min="12035" max="12035" width="8.33203125" style="211" customWidth="1"/>
    <col min="12036" max="12036" width="13.33203125" style="211" customWidth="1"/>
    <col min="12037" max="12037" width="108.6640625" style="211" customWidth="1"/>
    <col min="12038" max="12038" width="7.44140625" style="211" customWidth="1"/>
    <col min="12039" max="12039" width="9.44140625" style="211" customWidth="1"/>
    <col min="12040" max="12040" width="13.33203125" style="211" customWidth="1"/>
    <col min="12041" max="12041" width="19.6640625" style="211" customWidth="1"/>
    <col min="12042" max="12042" width="13" style="211" customWidth="1"/>
    <col min="12043" max="12043" width="19.109375" style="211" customWidth="1"/>
    <col min="12044" max="12289" width="10.33203125" style="211"/>
    <col min="12290" max="12290" width="5.6640625" style="211" customWidth="1"/>
    <col min="12291" max="12291" width="8.33203125" style="211" customWidth="1"/>
    <col min="12292" max="12292" width="13.33203125" style="211" customWidth="1"/>
    <col min="12293" max="12293" width="108.6640625" style="211" customWidth="1"/>
    <col min="12294" max="12294" width="7.44140625" style="211" customWidth="1"/>
    <col min="12295" max="12295" width="9.44140625" style="211" customWidth="1"/>
    <col min="12296" max="12296" width="13.33203125" style="211" customWidth="1"/>
    <col min="12297" max="12297" width="19.6640625" style="211" customWidth="1"/>
    <col min="12298" max="12298" width="13" style="211" customWidth="1"/>
    <col min="12299" max="12299" width="19.109375" style="211" customWidth="1"/>
    <col min="12300" max="12545" width="10.33203125" style="211"/>
    <col min="12546" max="12546" width="5.6640625" style="211" customWidth="1"/>
    <col min="12547" max="12547" width="8.33203125" style="211" customWidth="1"/>
    <col min="12548" max="12548" width="13.33203125" style="211" customWidth="1"/>
    <col min="12549" max="12549" width="108.6640625" style="211" customWidth="1"/>
    <col min="12550" max="12550" width="7.44140625" style="211" customWidth="1"/>
    <col min="12551" max="12551" width="9.44140625" style="211" customWidth="1"/>
    <col min="12552" max="12552" width="13.33203125" style="211" customWidth="1"/>
    <col min="12553" max="12553" width="19.6640625" style="211" customWidth="1"/>
    <col min="12554" max="12554" width="13" style="211" customWidth="1"/>
    <col min="12555" max="12555" width="19.109375" style="211" customWidth="1"/>
    <col min="12556" max="12801" width="10.33203125" style="211"/>
    <col min="12802" max="12802" width="5.6640625" style="211" customWidth="1"/>
    <col min="12803" max="12803" width="8.33203125" style="211" customWidth="1"/>
    <col min="12804" max="12804" width="13.33203125" style="211" customWidth="1"/>
    <col min="12805" max="12805" width="108.6640625" style="211" customWidth="1"/>
    <col min="12806" max="12806" width="7.44140625" style="211" customWidth="1"/>
    <col min="12807" max="12807" width="9.44140625" style="211" customWidth="1"/>
    <col min="12808" max="12808" width="13.33203125" style="211" customWidth="1"/>
    <col min="12809" max="12809" width="19.6640625" style="211" customWidth="1"/>
    <col min="12810" max="12810" width="13" style="211" customWidth="1"/>
    <col min="12811" max="12811" width="19.109375" style="211" customWidth="1"/>
    <col min="12812" max="13057" width="10.33203125" style="211"/>
    <col min="13058" max="13058" width="5.6640625" style="211" customWidth="1"/>
    <col min="13059" max="13059" width="8.33203125" style="211" customWidth="1"/>
    <col min="13060" max="13060" width="13.33203125" style="211" customWidth="1"/>
    <col min="13061" max="13061" width="108.6640625" style="211" customWidth="1"/>
    <col min="13062" max="13062" width="7.44140625" style="211" customWidth="1"/>
    <col min="13063" max="13063" width="9.44140625" style="211" customWidth="1"/>
    <col min="13064" max="13064" width="13.33203125" style="211" customWidth="1"/>
    <col min="13065" max="13065" width="19.6640625" style="211" customWidth="1"/>
    <col min="13066" max="13066" width="13" style="211" customWidth="1"/>
    <col min="13067" max="13067" width="19.109375" style="211" customWidth="1"/>
    <col min="13068" max="13313" width="10.33203125" style="211"/>
    <col min="13314" max="13314" width="5.6640625" style="211" customWidth="1"/>
    <col min="13315" max="13315" width="8.33203125" style="211" customWidth="1"/>
    <col min="13316" max="13316" width="13.33203125" style="211" customWidth="1"/>
    <col min="13317" max="13317" width="108.6640625" style="211" customWidth="1"/>
    <col min="13318" max="13318" width="7.44140625" style="211" customWidth="1"/>
    <col min="13319" max="13319" width="9.44140625" style="211" customWidth="1"/>
    <col min="13320" max="13320" width="13.33203125" style="211" customWidth="1"/>
    <col min="13321" max="13321" width="19.6640625" style="211" customWidth="1"/>
    <col min="13322" max="13322" width="13" style="211" customWidth="1"/>
    <col min="13323" max="13323" width="19.109375" style="211" customWidth="1"/>
    <col min="13324" max="13569" width="10.33203125" style="211"/>
    <col min="13570" max="13570" width="5.6640625" style="211" customWidth="1"/>
    <col min="13571" max="13571" width="8.33203125" style="211" customWidth="1"/>
    <col min="13572" max="13572" width="13.33203125" style="211" customWidth="1"/>
    <col min="13573" max="13573" width="108.6640625" style="211" customWidth="1"/>
    <col min="13574" max="13574" width="7.44140625" style="211" customWidth="1"/>
    <col min="13575" max="13575" width="9.44140625" style="211" customWidth="1"/>
    <col min="13576" max="13576" width="13.33203125" style="211" customWidth="1"/>
    <col min="13577" max="13577" width="19.6640625" style="211" customWidth="1"/>
    <col min="13578" max="13578" width="13" style="211" customWidth="1"/>
    <col min="13579" max="13579" width="19.109375" style="211" customWidth="1"/>
    <col min="13580" max="13825" width="10.33203125" style="211"/>
    <col min="13826" max="13826" width="5.6640625" style="211" customWidth="1"/>
    <col min="13827" max="13827" width="8.33203125" style="211" customWidth="1"/>
    <col min="13828" max="13828" width="13.33203125" style="211" customWidth="1"/>
    <col min="13829" max="13829" width="108.6640625" style="211" customWidth="1"/>
    <col min="13830" max="13830" width="7.44140625" style="211" customWidth="1"/>
    <col min="13831" max="13831" width="9.44140625" style="211" customWidth="1"/>
    <col min="13832" max="13832" width="13.33203125" style="211" customWidth="1"/>
    <col min="13833" max="13833" width="19.6640625" style="211" customWidth="1"/>
    <col min="13834" max="13834" width="13" style="211" customWidth="1"/>
    <col min="13835" max="13835" width="19.109375" style="211" customWidth="1"/>
    <col min="13836" max="14081" width="10.33203125" style="211"/>
    <col min="14082" max="14082" width="5.6640625" style="211" customWidth="1"/>
    <col min="14083" max="14083" width="8.33203125" style="211" customWidth="1"/>
    <col min="14084" max="14084" width="13.33203125" style="211" customWidth="1"/>
    <col min="14085" max="14085" width="108.6640625" style="211" customWidth="1"/>
    <col min="14086" max="14086" width="7.44140625" style="211" customWidth="1"/>
    <col min="14087" max="14087" width="9.44140625" style="211" customWidth="1"/>
    <col min="14088" max="14088" width="13.33203125" style="211" customWidth="1"/>
    <col min="14089" max="14089" width="19.6640625" style="211" customWidth="1"/>
    <col min="14090" max="14090" width="13" style="211" customWidth="1"/>
    <col min="14091" max="14091" width="19.109375" style="211" customWidth="1"/>
    <col min="14092" max="14337" width="10.33203125" style="211"/>
    <col min="14338" max="14338" width="5.6640625" style="211" customWidth="1"/>
    <col min="14339" max="14339" width="8.33203125" style="211" customWidth="1"/>
    <col min="14340" max="14340" width="13.33203125" style="211" customWidth="1"/>
    <col min="14341" max="14341" width="108.6640625" style="211" customWidth="1"/>
    <col min="14342" max="14342" width="7.44140625" style="211" customWidth="1"/>
    <col min="14343" max="14343" width="9.44140625" style="211" customWidth="1"/>
    <col min="14344" max="14344" width="13.33203125" style="211" customWidth="1"/>
    <col min="14345" max="14345" width="19.6640625" style="211" customWidth="1"/>
    <col min="14346" max="14346" width="13" style="211" customWidth="1"/>
    <col min="14347" max="14347" width="19.109375" style="211" customWidth="1"/>
    <col min="14348" max="14593" width="10.33203125" style="211"/>
    <col min="14594" max="14594" width="5.6640625" style="211" customWidth="1"/>
    <col min="14595" max="14595" width="8.33203125" style="211" customWidth="1"/>
    <col min="14596" max="14596" width="13.33203125" style="211" customWidth="1"/>
    <col min="14597" max="14597" width="108.6640625" style="211" customWidth="1"/>
    <col min="14598" max="14598" width="7.44140625" style="211" customWidth="1"/>
    <col min="14599" max="14599" width="9.44140625" style="211" customWidth="1"/>
    <col min="14600" max="14600" width="13.33203125" style="211" customWidth="1"/>
    <col min="14601" max="14601" width="19.6640625" style="211" customWidth="1"/>
    <col min="14602" max="14602" width="13" style="211" customWidth="1"/>
    <col min="14603" max="14603" width="19.109375" style="211" customWidth="1"/>
    <col min="14604" max="14849" width="10.33203125" style="211"/>
    <col min="14850" max="14850" width="5.6640625" style="211" customWidth="1"/>
    <col min="14851" max="14851" width="8.33203125" style="211" customWidth="1"/>
    <col min="14852" max="14852" width="13.33203125" style="211" customWidth="1"/>
    <col min="14853" max="14853" width="108.6640625" style="211" customWidth="1"/>
    <col min="14854" max="14854" width="7.44140625" style="211" customWidth="1"/>
    <col min="14855" max="14855" width="9.44140625" style="211" customWidth="1"/>
    <col min="14856" max="14856" width="13.33203125" style="211" customWidth="1"/>
    <col min="14857" max="14857" width="19.6640625" style="211" customWidth="1"/>
    <col min="14858" max="14858" width="13" style="211" customWidth="1"/>
    <col min="14859" max="14859" width="19.109375" style="211" customWidth="1"/>
    <col min="14860" max="15105" width="10.33203125" style="211"/>
    <col min="15106" max="15106" width="5.6640625" style="211" customWidth="1"/>
    <col min="15107" max="15107" width="8.33203125" style="211" customWidth="1"/>
    <col min="15108" max="15108" width="13.33203125" style="211" customWidth="1"/>
    <col min="15109" max="15109" width="108.6640625" style="211" customWidth="1"/>
    <col min="15110" max="15110" width="7.44140625" style="211" customWidth="1"/>
    <col min="15111" max="15111" width="9.44140625" style="211" customWidth="1"/>
    <col min="15112" max="15112" width="13.33203125" style="211" customWidth="1"/>
    <col min="15113" max="15113" width="19.6640625" style="211" customWidth="1"/>
    <col min="15114" max="15114" width="13" style="211" customWidth="1"/>
    <col min="15115" max="15115" width="19.109375" style="211" customWidth="1"/>
    <col min="15116" max="15361" width="10.33203125" style="211"/>
    <col min="15362" max="15362" width="5.6640625" style="211" customWidth="1"/>
    <col min="15363" max="15363" width="8.33203125" style="211" customWidth="1"/>
    <col min="15364" max="15364" width="13.33203125" style="211" customWidth="1"/>
    <col min="15365" max="15365" width="108.6640625" style="211" customWidth="1"/>
    <col min="15366" max="15366" width="7.44140625" style="211" customWidth="1"/>
    <col min="15367" max="15367" width="9.44140625" style="211" customWidth="1"/>
    <col min="15368" max="15368" width="13.33203125" style="211" customWidth="1"/>
    <col min="15369" max="15369" width="19.6640625" style="211" customWidth="1"/>
    <col min="15370" max="15370" width="13" style="211" customWidth="1"/>
    <col min="15371" max="15371" width="19.109375" style="211" customWidth="1"/>
    <col min="15372" max="15617" width="10.33203125" style="211"/>
    <col min="15618" max="15618" width="5.6640625" style="211" customWidth="1"/>
    <col min="15619" max="15619" width="8.33203125" style="211" customWidth="1"/>
    <col min="15620" max="15620" width="13.33203125" style="211" customWidth="1"/>
    <col min="15621" max="15621" width="108.6640625" style="211" customWidth="1"/>
    <col min="15622" max="15622" width="7.44140625" style="211" customWidth="1"/>
    <col min="15623" max="15623" width="9.44140625" style="211" customWidth="1"/>
    <col min="15624" max="15624" width="13.33203125" style="211" customWidth="1"/>
    <col min="15625" max="15625" width="19.6640625" style="211" customWidth="1"/>
    <col min="15626" max="15626" width="13" style="211" customWidth="1"/>
    <col min="15627" max="15627" width="19.109375" style="211" customWidth="1"/>
    <col min="15628" max="15873" width="10.33203125" style="211"/>
    <col min="15874" max="15874" width="5.6640625" style="211" customWidth="1"/>
    <col min="15875" max="15875" width="8.33203125" style="211" customWidth="1"/>
    <col min="15876" max="15876" width="13.33203125" style="211" customWidth="1"/>
    <col min="15877" max="15877" width="108.6640625" style="211" customWidth="1"/>
    <col min="15878" max="15878" width="7.44140625" style="211" customWidth="1"/>
    <col min="15879" max="15879" width="9.44140625" style="211" customWidth="1"/>
    <col min="15880" max="15880" width="13.33203125" style="211" customWidth="1"/>
    <col min="15881" max="15881" width="19.6640625" style="211" customWidth="1"/>
    <col min="15882" max="15882" width="13" style="211" customWidth="1"/>
    <col min="15883" max="15883" width="19.109375" style="211" customWidth="1"/>
    <col min="15884" max="16129" width="10.33203125" style="211"/>
    <col min="16130" max="16130" width="5.6640625" style="211" customWidth="1"/>
    <col min="16131" max="16131" width="8.33203125" style="211" customWidth="1"/>
    <col min="16132" max="16132" width="13.33203125" style="211" customWidth="1"/>
    <col min="16133" max="16133" width="108.6640625" style="211" customWidth="1"/>
    <col min="16134" max="16134" width="7.44140625" style="211" customWidth="1"/>
    <col min="16135" max="16135" width="9.44140625" style="211" customWidth="1"/>
    <col min="16136" max="16136" width="13.33203125" style="211" customWidth="1"/>
    <col min="16137" max="16137" width="19.6640625" style="211" customWidth="1"/>
    <col min="16138" max="16138" width="13" style="211" customWidth="1"/>
    <col min="16139" max="16139" width="19.109375" style="211" customWidth="1"/>
    <col min="16140" max="16384" width="10.33203125" style="211"/>
  </cols>
  <sheetData>
    <row r="1" spans="2:11" ht="13.5" thickBot="1"/>
    <row r="2" spans="2:11" ht="13.5" thickBot="1">
      <c r="B2" s="1026" t="s">
        <v>6217</v>
      </c>
      <c r="C2" s="1027"/>
      <c r="D2" s="1027"/>
      <c r="E2" s="1027"/>
      <c r="F2" s="1027"/>
      <c r="G2" s="1027"/>
      <c r="H2" s="1027"/>
      <c r="I2" s="1027"/>
      <c r="J2" s="1027"/>
      <c r="K2" s="1028"/>
    </row>
    <row r="3" spans="2:11">
      <c r="B3" s="245" t="s">
        <v>6218</v>
      </c>
      <c r="C3" s="246" t="s">
        <v>6219</v>
      </c>
      <c r="D3" s="246" t="s">
        <v>53</v>
      </c>
      <c r="E3" s="246" t="s">
        <v>6220</v>
      </c>
      <c r="F3" s="246" t="s">
        <v>6221</v>
      </c>
      <c r="G3" s="247" t="s">
        <v>6222</v>
      </c>
      <c r="H3" s="1029" t="s">
        <v>6223</v>
      </c>
      <c r="I3" s="1030"/>
      <c r="J3" s="1030"/>
      <c r="K3" s="1031"/>
    </row>
    <row r="4" spans="2:11" ht="13.5" thickBot="1">
      <c r="B4" s="248"/>
      <c r="C4" s="249"/>
      <c r="D4" s="249"/>
      <c r="E4" s="249"/>
      <c r="F4" s="249" t="s">
        <v>6224</v>
      </c>
      <c r="G4" s="250" t="s">
        <v>6225</v>
      </c>
      <c r="H4" s="251" t="s">
        <v>6226</v>
      </c>
      <c r="I4" s="251" t="s">
        <v>6227</v>
      </c>
      <c r="J4" s="251" t="s">
        <v>6226</v>
      </c>
      <c r="K4" s="252" t="s">
        <v>6188</v>
      </c>
    </row>
    <row r="5" spans="2:11" ht="16" thickBot="1">
      <c r="B5" s="253"/>
      <c r="C5" s="254"/>
      <c r="D5" s="255"/>
      <c r="E5" s="256" t="s">
        <v>6228</v>
      </c>
      <c r="F5" s="257"/>
      <c r="G5" s="257"/>
      <c r="H5" s="257"/>
      <c r="I5" s="257"/>
      <c r="J5" s="257"/>
      <c r="K5" s="258"/>
    </row>
    <row r="6" spans="2:11" ht="20" thickBot="1">
      <c r="B6" s="259"/>
      <c r="C6" s="260"/>
      <c r="D6" s="261" t="s">
        <v>6196</v>
      </c>
      <c r="E6" s="262" t="s">
        <v>6229</v>
      </c>
      <c r="F6" s="263"/>
      <c r="G6" s="263"/>
      <c r="H6" s="264"/>
      <c r="I6" s="265">
        <f>SUM(I8:I137)</f>
        <v>0</v>
      </c>
      <c r="J6" s="264"/>
      <c r="K6" s="266">
        <f>SUM(K8:K137)</f>
        <v>0</v>
      </c>
    </row>
    <row r="7" spans="2:11">
      <c r="B7" s="267"/>
      <c r="C7" s="267"/>
      <c r="D7" s="268"/>
      <c r="E7" s="269" t="s">
        <v>6230</v>
      </c>
      <c r="F7" s="270"/>
      <c r="G7" s="270"/>
      <c r="H7" s="271"/>
      <c r="I7" s="272"/>
      <c r="J7" s="271"/>
      <c r="K7" s="272"/>
    </row>
    <row r="8" spans="2:11">
      <c r="B8" s="273">
        <v>1</v>
      </c>
      <c r="C8" s="273" t="s">
        <v>2397</v>
      </c>
      <c r="D8" s="273">
        <v>220990001</v>
      </c>
      <c r="E8" s="274" t="s">
        <v>6231</v>
      </c>
      <c r="F8" s="275" t="s">
        <v>6232</v>
      </c>
      <c r="G8" s="276">
        <v>35</v>
      </c>
      <c r="H8" s="930"/>
      <c r="I8" s="277" t="str">
        <f t="shared" ref="I8:I23" si="0">IF(G8*H8&gt;0,G8*H8,"-")</f>
        <v>-</v>
      </c>
      <c r="J8" s="930"/>
      <c r="K8" s="278" t="str">
        <f t="shared" ref="K8:K23" si="1">IF(G8*J8&gt;0,G8*J8,"-")</f>
        <v>-</v>
      </c>
    </row>
    <row r="9" spans="2:11">
      <c r="B9" s="279">
        <f t="shared" ref="B9:B72" si="2">B8+1</f>
        <v>2</v>
      </c>
      <c r="C9" s="280" t="s">
        <v>2397</v>
      </c>
      <c r="D9" s="280">
        <f>D8+1</f>
        <v>220990002</v>
      </c>
      <c r="E9" s="274" t="s">
        <v>6233</v>
      </c>
      <c r="F9" s="275" t="s">
        <v>6232</v>
      </c>
      <c r="G9" s="276">
        <v>24</v>
      </c>
      <c r="H9" s="930"/>
      <c r="I9" s="277" t="str">
        <f t="shared" si="0"/>
        <v>-</v>
      </c>
      <c r="J9" s="930"/>
      <c r="K9" s="278" t="str">
        <f t="shared" si="1"/>
        <v>-</v>
      </c>
    </row>
    <row r="10" spans="2:11">
      <c r="B10" s="279">
        <f t="shared" si="2"/>
        <v>3</v>
      </c>
      <c r="C10" s="280" t="s">
        <v>2397</v>
      </c>
      <c r="D10" s="280">
        <f t="shared" ref="D10:D73" si="3">D9+1</f>
        <v>220990003</v>
      </c>
      <c r="E10" s="274" t="s">
        <v>6234</v>
      </c>
      <c r="F10" s="275" t="s">
        <v>6232</v>
      </c>
      <c r="G10" s="276">
        <v>5</v>
      </c>
      <c r="H10" s="930"/>
      <c r="I10" s="277" t="str">
        <f t="shared" si="0"/>
        <v>-</v>
      </c>
      <c r="J10" s="930"/>
      <c r="K10" s="278" t="str">
        <f t="shared" si="1"/>
        <v>-</v>
      </c>
    </row>
    <row r="11" spans="2:11" ht="14.5">
      <c r="B11" s="279">
        <f t="shared" si="2"/>
        <v>4</v>
      </c>
      <c r="C11" s="280" t="s">
        <v>2397</v>
      </c>
      <c r="D11" s="280">
        <f t="shared" si="3"/>
        <v>220990004</v>
      </c>
      <c r="E11" s="281" t="s">
        <v>6235</v>
      </c>
      <c r="F11" s="282"/>
      <c r="G11" s="282"/>
      <c r="H11" s="283"/>
      <c r="I11" s="277" t="str">
        <f t="shared" si="0"/>
        <v>-</v>
      </c>
      <c r="J11" s="283"/>
      <c r="K11" s="278" t="str">
        <f t="shared" si="1"/>
        <v>-</v>
      </c>
    </row>
    <row r="12" spans="2:11" ht="15" customHeight="1">
      <c r="B12" s="279">
        <f t="shared" si="2"/>
        <v>5</v>
      </c>
      <c r="C12" s="280" t="s">
        <v>2397</v>
      </c>
      <c r="D12" s="280">
        <f t="shared" si="3"/>
        <v>220990005</v>
      </c>
      <c r="E12" s="284" t="s">
        <v>6236</v>
      </c>
      <c r="F12" s="285" t="s">
        <v>6232</v>
      </c>
      <c r="G12" s="286">
        <v>1</v>
      </c>
      <c r="H12" s="931"/>
      <c r="I12" s="277" t="str">
        <f t="shared" si="0"/>
        <v>-</v>
      </c>
      <c r="J12" s="931"/>
      <c r="K12" s="278" t="str">
        <f t="shared" si="1"/>
        <v>-</v>
      </c>
    </row>
    <row r="13" spans="2:11" ht="15" customHeight="1">
      <c r="B13" s="279">
        <f t="shared" si="2"/>
        <v>6</v>
      </c>
      <c r="C13" s="280" t="s">
        <v>2397</v>
      </c>
      <c r="D13" s="280">
        <f t="shared" si="3"/>
        <v>220990006</v>
      </c>
      <c r="E13" s="288" t="s">
        <v>6237</v>
      </c>
      <c r="F13" s="282" t="s">
        <v>6232</v>
      </c>
      <c r="G13" s="286">
        <v>3</v>
      </c>
      <c r="H13" s="932"/>
      <c r="I13" s="277" t="str">
        <f t="shared" si="0"/>
        <v>-</v>
      </c>
      <c r="J13" s="932"/>
      <c r="K13" s="278" t="str">
        <f t="shared" si="1"/>
        <v>-</v>
      </c>
    </row>
    <row r="14" spans="2:11" ht="15" customHeight="1">
      <c r="B14" s="279">
        <f t="shared" si="2"/>
        <v>7</v>
      </c>
      <c r="C14" s="280" t="s">
        <v>2397</v>
      </c>
      <c r="D14" s="280">
        <f t="shared" si="3"/>
        <v>220990007</v>
      </c>
      <c r="E14" s="284" t="s">
        <v>6238</v>
      </c>
      <c r="F14" s="289" t="s">
        <v>6232</v>
      </c>
      <c r="G14" s="286">
        <v>1</v>
      </c>
      <c r="H14" s="931"/>
      <c r="I14" s="277" t="str">
        <f t="shared" si="0"/>
        <v>-</v>
      </c>
      <c r="J14" s="931"/>
      <c r="K14" s="278" t="str">
        <f t="shared" si="1"/>
        <v>-</v>
      </c>
    </row>
    <row r="15" spans="2:11" ht="15" customHeight="1">
      <c r="B15" s="279">
        <f t="shared" si="2"/>
        <v>8</v>
      </c>
      <c r="C15" s="280" t="s">
        <v>2397</v>
      </c>
      <c r="D15" s="280">
        <f t="shared" si="3"/>
        <v>220990008</v>
      </c>
      <c r="E15" s="284" t="s">
        <v>6239</v>
      </c>
      <c r="F15" s="286" t="s">
        <v>6232</v>
      </c>
      <c r="G15" s="286">
        <v>15</v>
      </c>
      <c r="H15" s="931"/>
      <c r="I15" s="277" t="str">
        <f t="shared" si="0"/>
        <v>-</v>
      </c>
      <c r="J15" s="287"/>
      <c r="K15" s="278" t="str">
        <f t="shared" si="1"/>
        <v>-</v>
      </c>
    </row>
    <row r="16" spans="2:11" ht="15" customHeight="1">
      <c r="B16" s="279">
        <f t="shared" si="2"/>
        <v>9</v>
      </c>
      <c r="C16" s="280" t="s">
        <v>2397</v>
      </c>
      <c r="D16" s="280">
        <f t="shared" si="3"/>
        <v>220990009</v>
      </c>
      <c r="E16" s="290" t="s">
        <v>6240</v>
      </c>
      <c r="F16" s="291"/>
      <c r="G16" s="292"/>
      <c r="H16" s="293"/>
      <c r="I16" s="277" t="str">
        <f t="shared" si="0"/>
        <v>-</v>
      </c>
      <c r="J16" s="293"/>
      <c r="K16" s="278" t="str">
        <f t="shared" si="1"/>
        <v>-</v>
      </c>
    </row>
    <row r="17" spans="2:11" ht="33.65" customHeight="1">
      <c r="B17" s="279">
        <f t="shared" si="2"/>
        <v>10</v>
      </c>
      <c r="C17" s="280" t="s">
        <v>2397</v>
      </c>
      <c r="D17" s="280">
        <f t="shared" si="3"/>
        <v>220990010</v>
      </c>
      <c r="E17" s="294" t="s">
        <v>6241</v>
      </c>
      <c r="F17" s="289" t="s">
        <v>6232</v>
      </c>
      <c r="G17" s="295">
        <v>1</v>
      </c>
      <c r="H17" s="932"/>
      <c r="I17" s="277" t="str">
        <f t="shared" si="0"/>
        <v>-</v>
      </c>
      <c r="J17" s="934"/>
      <c r="K17" s="278" t="str">
        <f t="shared" si="1"/>
        <v>-</v>
      </c>
    </row>
    <row r="18" spans="2:11" ht="14.5" customHeight="1">
      <c r="B18" s="279">
        <f t="shared" si="2"/>
        <v>11</v>
      </c>
      <c r="C18" s="280" t="s">
        <v>2397</v>
      </c>
      <c r="D18" s="280">
        <f t="shared" si="3"/>
        <v>220990011</v>
      </c>
      <c r="E18" s="284" t="s">
        <v>6242</v>
      </c>
      <c r="F18" s="286" t="s">
        <v>6232</v>
      </c>
      <c r="G18" s="295">
        <v>6</v>
      </c>
      <c r="H18" s="933"/>
      <c r="I18" s="277" t="str">
        <f t="shared" si="0"/>
        <v>-</v>
      </c>
      <c r="J18" s="933"/>
      <c r="K18" s="278" t="str">
        <f t="shared" si="1"/>
        <v>-</v>
      </c>
    </row>
    <row r="19" spans="2:11" ht="14.5" customHeight="1">
      <c r="B19" s="279">
        <f t="shared" si="2"/>
        <v>12</v>
      </c>
      <c r="C19" s="280" t="s">
        <v>2397</v>
      </c>
      <c r="D19" s="280">
        <f t="shared" si="3"/>
        <v>220990012</v>
      </c>
      <c r="E19" s="284" t="s">
        <v>6243</v>
      </c>
      <c r="F19" s="286" t="s">
        <v>6232</v>
      </c>
      <c r="G19" s="295">
        <v>22</v>
      </c>
      <c r="H19" s="932"/>
      <c r="I19" s="277" t="str">
        <f t="shared" si="0"/>
        <v>-</v>
      </c>
      <c r="J19" s="933"/>
      <c r="K19" s="278" t="str">
        <f t="shared" si="1"/>
        <v>-</v>
      </c>
    </row>
    <row r="20" spans="2:11" ht="14.5" customHeight="1">
      <c r="B20" s="279">
        <f t="shared" si="2"/>
        <v>13</v>
      </c>
      <c r="C20" s="280" t="s">
        <v>2397</v>
      </c>
      <c r="D20" s="280">
        <f t="shared" si="3"/>
        <v>220990013</v>
      </c>
      <c r="E20" s="284" t="s">
        <v>6244</v>
      </c>
      <c r="F20" s="286" t="s">
        <v>6232</v>
      </c>
      <c r="G20" s="295">
        <v>1</v>
      </c>
      <c r="H20" s="932"/>
      <c r="I20" s="277" t="str">
        <f t="shared" si="0"/>
        <v>-</v>
      </c>
      <c r="J20" s="933"/>
      <c r="K20" s="278" t="str">
        <f t="shared" si="1"/>
        <v>-</v>
      </c>
    </row>
    <row r="21" spans="2:11" ht="14.5" customHeight="1">
      <c r="B21" s="279">
        <f t="shared" si="2"/>
        <v>14</v>
      </c>
      <c r="C21" s="280" t="s">
        <v>2397</v>
      </c>
      <c r="D21" s="280">
        <f t="shared" si="3"/>
        <v>220990014</v>
      </c>
      <c r="E21" s="297" t="s">
        <v>6245</v>
      </c>
      <c r="F21" s="286" t="s">
        <v>6232</v>
      </c>
      <c r="G21" s="295">
        <v>12</v>
      </c>
      <c r="H21" s="283"/>
      <c r="I21" s="277" t="str">
        <f t="shared" si="0"/>
        <v>-</v>
      </c>
      <c r="J21" s="933"/>
      <c r="K21" s="278" t="str">
        <f t="shared" si="1"/>
        <v>-</v>
      </c>
    </row>
    <row r="22" spans="2:11" ht="14.5" customHeight="1">
      <c r="B22" s="279">
        <f t="shared" si="2"/>
        <v>15</v>
      </c>
      <c r="C22" s="280" t="s">
        <v>2397</v>
      </c>
      <c r="D22" s="280">
        <f t="shared" si="3"/>
        <v>220990015</v>
      </c>
      <c r="E22" s="284" t="s">
        <v>6246</v>
      </c>
      <c r="F22" s="286" t="s">
        <v>6232</v>
      </c>
      <c r="G22" s="295">
        <f>G21</f>
        <v>12</v>
      </c>
      <c r="H22" s="932"/>
      <c r="I22" s="277" t="str">
        <f t="shared" si="0"/>
        <v>-</v>
      </c>
      <c r="J22" s="933"/>
      <c r="K22" s="278" t="str">
        <f t="shared" si="1"/>
        <v>-</v>
      </c>
    </row>
    <row r="23" spans="2:11" ht="14.5" customHeight="1">
      <c r="B23" s="279">
        <f t="shared" si="2"/>
        <v>16</v>
      </c>
      <c r="C23" s="280" t="s">
        <v>2397</v>
      </c>
      <c r="D23" s="280">
        <f t="shared" si="3"/>
        <v>220990016</v>
      </c>
      <c r="E23" s="284" t="s">
        <v>6247</v>
      </c>
      <c r="F23" s="286" t="s">
        <v>6232</v>
      </c>
      <c r="G23" s="295">
        <f>G21</f>
        <v>12</v>
      </c>
      <c r="H23" s="932"/>
      <c r="I23" s="277" t="str">
        <f t="shared" si="0"/>
        <v>-</v>
      </c>
      <c r="J23" s="933"/>
      <c r="K23" s="278" t="str">
        <f t="shared" si="1"/>
        <v>-</v>
      </c>
    </row>
    <row r="24" spans="2:11" ht="16" customHeight="1">
      <c r="B24" s="279">
        <f t="shared" si="2"/>
        <v>17</v>
      </c>
      <c r="C24" s="280" t="s">
        <v>2397</v>
      </c>
      <c r="D24" s="280">
        <f t="shared" si="3"/>
        <v>220990017</v>
      </c>
      <c r="E24" s="298" t="s">
        <v>6248</v>
      </c>
      <c r="F24" s="299"/>
      <c r="G24" s="282"/>
      <c r="H24" s="283"/>
      <c r="I24" s="277" t="str">
        <f>IF(G24*H24&gt;0,G24*H24,"-")</f>
        <v>-</v>
      </c>
      <c r="J24" s="283"/>
      <c r="K24" s="278" t="str">
        <f>IF(G24*J24&gt;0,G24*J24,"-")</f>
        <v>-</v>
      </c>
    </row>
    <row r="25" spans="2:11" ht="71.150000000000006" customHeight="1">
      <c r="B25" s="279">
        <f t="shared" si="2"/>
        <v>18</v>
      </c>
      <c r="C25" s="280" t="s">
        <v>2397</v>
      </c>
      <c r="D25" s="280">
        <f t="shared" si="3"/>
        <v>220990018</v>
      </c>
      <c r="E25" s="300" t="s">
        <v>6249</v>
      </c>
      <c r="F25" s="286" t="s">
        <v>6232</v>
      </c>
      <c r="G25" s="295">
        <v>1</v>
      </c>
      <c r="H25" s="931"/>
      <c r="I25" s="277" t="str">
        <f>IF(G25*H25&gt;0,G25*H25,"-")</f>
        <v>-</v>
      </c>
      <c r="J25" s="931"/>
      <c r="K25" s="278" t="str">
        <f>IF(G25*J25&gt;0,G25*J25,"-")</f>
        <v>-</v>
      </c>
    </row>
    <row r="26" spans="2:11" ht="57.65" customHeight="1">
      <c r="B26" s="279">
        <f t="shared" si="2"/>
        <v>19</v>
      </c>
      <c r="C26" s="280" t="s">
        <v>2397</v>
      </c>
      <c r="D26" s="280">
        <f t="shared" si="3"/>
        <v>220990019</v>
      </c>
      <c r="E26" s="300" t="s">
        <v>6250</v>
      </c>
      <c r="F26" s="286" t="s">
        <v>6232</v>
      </c>
      <c r="G26" s="295">
        <v>1</v>
      </c>
      <c r="H26" s="931"/>
      <c r="I26" s="277" t="str">
        <f>IF(G26*H26&gt;0,G26*H26,"-")</f>
        <v>-</v>
      </c>
      <c r="J26" s="931"/>
      <c r="K26" s="278" t="str">
        <f>IF(G26*J26&gt;0,G26*J26,"-")</f>
        <v>-</v>
      </c>
    </row>
    <row r="27" spans="2:11" ht="16" customHeight="1">
      <c r="B27" s="279">
        <f t="shared" si="2"/>
        <v>20</v>
      </c>
      <c r="C27" s="280" t="s">
        <v>2397</v>
      </c>
      <c r="D27" s="280">
        <f t="shared" si="3"/>
        <v>220990020</v>
      </c>
      <c r="E27" s="298" t="s">
        <v>6251</v>
      </c>
      <c r="F27" s="286"/>
      <c r="G27" s="295"/>
      <c r="H27" s="287"/>
      <c r="I27" s="277" t="str">
        <f t="shared" ref="I27:I46" si="4">IF(G27*H27&gt;0,G27*H27,"-")</f>
        <v>-</v>
      </c>
      <c r="J27" s="287"/>
      <c r="K27" s="278" t="str">
        <f t="shared" ref="K27:K46" si="5">IF(G27*J27&gt;0,G27*J27,"-")</f>
        <v>-</v>
      </c>
    </row>
    <row r="28" spans="2:11" ht="16" customHeight="1">
      <c r="B28" s="279">
        <f t="shared" si="2"/>
        <v>21</v>
      </c>
      <c r="C28" s="280" t="s">
        <v>2397</v>
      </c>
      <c r="D28" s="280">
        <f t="shared" si="3"/>
        <v>220990021</v>
      </c>
      <c r="E28" s="284" t="s">
        <v>6252</v>
      </c>
      <c r="F28" s="286" t="s">
        <v>6232</v>
      </c>
      <c r="G28" s="295">
        <v>4</v>
      </c>
      <c r="H28" s="931"/>
      <c r="I28" s="277" t="str">
        <f t="shared" si="4"/>
        <v>-</v>
      </c>
      <c r="J28" s="931"/>
      <c r="K28" s="278" t="str">
        <f t="shared" si="5"/>
        <v>-</v>
      </c>
    </row>
    <row r="29" spans="2:11" ht="16" customHeight="1">
      <c r="B29" s="279">
        <f t="shared" si="2"/>
        <v>22</v>
      </c>
      <c r="C29" s="280" t="s">
        <v>2397</v>
      </c>
      <c r="D29" s="280">
        <f t="shared" si="3"/>
        <v>220990022</v>
      </c>
      <c r="E29" s="290" t="s">
        <v>6253</v>
      </c>
      <c r="F29" s="286"/>
      <c r="G29" s="295"/>
      <c r="H29" s="296"/>
      <c r="I29" s="277" t="str">
        <f t="shared" si="4"/>
        <v>-</v>
      </c>
      <c r="J29" s="296"/>
      <c r="K29" s="278" t="str">
        <f t="shared" si="5"/>
        <v>-</v>
      </c>
    </row>
    <row r="30" spans="2:11" ht="16" customHeight="1">
      <c r="B30" s="279">
        <f t="shared" si="2"/>
        <v>23</v>
      </c>
      <c r="C30" s="280" t="s">
        <v>2397</v>
      </c>
      <c r="D30" s="280">
        <f t="shared" si="3"/>
        <v>220990023</v>
      </c>
      <c r="E30" s="284" t="s">
        <v>6254</v>
      </c>
      <c r="F30" s="286" t="s">
        <v>6232</v>
      </c>
      <c r="G30" s="295">
        <v>2</v>
      </c>
      <c r="H30" s="932"/>
      <c r="I30" s="277" t="str">
        <f t="shared" si="4"/>
        <v>-</v>
      </c>
      <c r="J30" s="935"/>
      <c r="K30" s="278" t="str">
        <f t="shared" si="5"/>
        <v>-</v>
      </c>
    </row>
    <row r="31" spans="2:11" ht="16" customHeight="1">
      <c r="B31" s="279">
        <f t="shared" si="2"/>
        <v>24</v>
      </c>
      <c r="C31" s="280" t="s">
        <v>2397</v>
      </c>
      <c r="D31" s="280">
        <f t="shared" si="3"/>
        <v>220990024</v>
      </c>
      <c r="E31" s="284" t="s">
        <v>6255</v>
      </c>
      <c r="F31" s="286" t="s">
        <v>6232</v>
      </c>
      <c r="G31" s="295">
        <v>2</v>
      </c>
      <c r="H31" s="932"/>
      <c r="I31" s="277" t="str">
        <f>IF(G31*H31&gt;0,G31*H31,"-")</f>
        <v>-</v>
      </c>
      <c r="J31" s="935"/>
      <c r="K31" s="278" t="str">
        <f>IF(G31*J31&gt;0,G31*J31,"-")</f>
        <v>-</v>
      </c>
    </row>
    <row r="32" spans="2:11" ht="16" customHeight="1">
      <c r="B32" s="279">
        <f t="shared" si="2"/>
        <v>25</v>
      </c>
      <c r="C32" s="280" t="s">
        <v>2397</v>
      </c>
      <c r="D32" s="280">
        <f t="shared" si="3"/>
        <v>220990025</v>
      </c>
      <c r="E32" s="302" t="s">
        <v>6256</v>
      </c>
      <c r="F32" s="282"/>
      <c r="G32" s="282"/>
      <c r="H32" s="283"/>
      <c r="I32" s="277" t="str">
        <f t="shared" si="4"/>
        <v>-</v>
      </c>
      <c r="J32" s="283"/>
      <c r="K32" s="278" t="str">
        <f t="shared" si="5"/>
        <v>-</v>
      </c>
    </row>
    <row r="33" spans="2:11" ht="30" customHeight="1">
      <c r="B33" s="279">
        <f t="shared" si="2"/>
        <v>26</v>
      </c>
      <c r="C33" s="280" t="s">
        <v>2397</v>
      </c>
      <c r="D33" s="280">
        <f t="shared" si="3"/>
        <v>220990026</v>
      </c>
      <c r="E33" s="284" t="s">
        <v>6257</v>
      </c>
      <c r="F33" s="286" t="s">
        <v>6232</v>
      </c>
      <c r="G33" s="286">
        <v>1</v>
      </c>
      <c r="H33" s="932"/>
      <c r="I33" s="277" t="str">
        <f t="shared" si="4"/>
        <v>-</v>
      </c>
      <c r="J33" s="932"/>
      <c r="K33" s="278" t="str">
        <f t="shared" si="5"/>
        <v>-</v>
      </c>
    </row>
    <row r="34" spans="2:11" ht="16" customHeight="1">
      <c r="B34" s="279">
        <f t="shared" si="2"/>
        <v>27</v>
      </c>
      <c r="C34" s="280" t="s">
        <v>2397</v>
      </c>
      <c r="D34" s="280">
        <f t="shared" si="3"/>
        <v>220990027</v>
      </c>
      <c r="E34" s="281" t="s">
        <v>6258</v>
      </c>
      <c r="F34" s="282"/>
      <c r="G34" s="282"/>
      <c r="H34" s="283"/>
      <c r="I34" s="277" t="str">
        <f t="shared" si="4"/>
        <v>-</v>
      </c>
      <c r="J34" s="283"/>
      <c r="K34" s="278" t="str">
        <f t="shared" si="5"/>
        <v>-</v>
      </c>
    </row>
    <row r="35" spans="2:11" ht="19" customHeight="1">
      <c r="B35" s="279">
        <f t="shared" si="2"/>
        <v>28</v>
      </c>
      <c r="C35" s="280" t="s">
        <v>2397</v>
      </c>
      <c r="D35" s="280">
        <f t="shared" si="3"/>
        <v>220990028</v>
      </c>
      <c r="E35" s="284" t="s">
        <v>6236</v>
      </c>
      <c r="F35" s="285" t="s">
        <v>6232</v>
      </c>
      <c r="G35" s="286">
        <v>1</v>
      </c>
      <c r="H35" s="931"/>
      <c r="I35" s="277" t="str">
        <f t="shared" si="4"/>
        <v>-</v>
      </c>
      <c r="J35" s="931"/>
      <c r="K35" s="278" t="str">
        <f t="shared" si="5"/>
        <v>-</v>
      </c>
    </row>
    <row r="36" spans="2:11" ht="19" customHeight="1">
      <c r="B36" s="279">
        <f t="shared" si="2"/>
        <v>29</v>
      </c>
      <c r="C36" s="280" t="s">
        <v>2397</v>
      </c>
      <c r="D36" s="280">
        <f t="shared" si="3"/>
        <v>220990029</v>
      </c>
      <c r="E36" s="288" t="s">
        <v>6237</v>
      </c>
      <c r="F36" s="282" t="s">
        <v>6232</v>
      </c>
      <c r="G36" s="286">
        <v>3</v>
      </c>
      <c r="H36" s="932"/>
      <c r="I36" s="277" t="str">
        <f t="shared" si="4"/>
        <v>-</v>
      </c>
      <c r="J36" s="932"/>
      <c r="K36" s="278" t="str">
        <f t="shared" si="5"/>
        <v>-</v>
      </c>
    </row>
    <row r="37" spans="2:11" ht="19" customHeight="1">
      <c r="B37" s="279">
        <f t="shared" si="2"/>
        <v>30</v>
      </c>
      <c r="C37" s="280" t="s">
        <v>2397</v>
      </c>
      <c r="D37" s="280">
        <f t="shared" si="3"/>
        <v>220990030</v>
      </c>
      <c r="E37" s="284" t="s">
        <v>6238</v>
      </c>
      <c r="F37" s="289" t="s">
        <v>6232</v>
      </c>
      <c r="G37" s="286">
        <v>1</v>
      </c>
      <c r="H37" s="931"/>
      <c r="I37" s="277" t="str">
        <f t="shared" si="4"/>
        <v>-</v>
      </c>
      <c r="J37" s="931"/>
      <c r="K37" s="278" t="str">
        <f t="shared" si="5"/>
        <v>-</v>
      </c>
    </row>
    <row r="38" spans="2:11" ht="19" customHeight="1">
      <c r="B38" s="279">
        <f t="shared" si="2"/>
        <v>31</v>
      </c>
      <c r="C38" s="280" t="s">
        <v>2397</v>
      </c>
      <c r="D38" s="280">
        <f t="shared" si="3"/>
        <v>220990031</v>
      </c>
      <c r="E38" s="284" t="s">
        <v>6239</v>
      </c>
      <c r="F38" s="286" t="s">
        <v>6232</v>
      </c>
      <c r="G38" s="286">
        <v>10</v>
      </c>
      <c r="H38" s="931"/>
      <c r="I38" s="277" t="str">
        <f t="shared" si="4"/>
        <v>-</v>
      </c>
      <c r="J38" s="287"/>
      <c r="K38" s="278" t="str">
        <f t="shared" si="5"/>
        <v>-</v>
      </c>
    </row>
    <row r="39" spans="2:11" ht="19" customHeight="1">
      <c r="B39" s="279">
        <f t="shared" si="2"/>
        <v>32</v>
      </c>
      <c r="C39" s="280" t="s">
        <v>2397</v>
      </c>
      <c r="D39" s="280">
        <f t="shared" si="3"/>
        <v>220990032</v>
      </c>
      <c r="E39" s="290" t="s">
        <v>6259</v>
      </c>
      <c r="F39" s="291"/>
      <c r="G39" s="292"/>
      <c r="H39" s="293"/>
      <c r="I39" s="277" t="str">
        <f t="shared" si="4"/>
        <v>-</v>
      </c>
      <c r="J39" s="293"/>
      <c r="K39" s="278" t="str">
        <f t="shared" si="5"/>
        <v>-</v>
      </c>
    </row>
    <row r="40" spans="2:11" ht="35.15" customHeight="1">
      <c r="B40" s="279">
        <f t="shared" si="2"/>
        <v>33</v>
      </c>
      <c r="C40" s="280" t="s">
        <v>2397</v>
      </c>
      <c r="D40" s="280">
        <f t="shared" si="3"/>
        <v>220990033</v>
      </c>
      <c r="E40" s="294" t="s">
        <v>6241</v>
      </c>
      <c r="F40" s="289" t="s">
        <v>6232</v>
      </c>
      <c r="G40" s="295">
        <v>1</v>
      </c>
      <c r="H40" s="932"/>
      <c r="I40" s="277" t="str">
        <f t="shared" si="4"/>
        <v>-</v>
      </c>
      <c r="J40" s="934"/>
      <c r="K40" s="278" t="str">
        <f t="shared" si="5"/>
        <v>-</v>
      </c>
    </row>
    <row r="41" spans="2:11" ht="19" customHeight="1">
      <c r="B41" s="279">
        <f t="shared" si="2"/>
        <v>34</v>
      </c>
      <c r="C41" s="280" t="s">
        <v>2397</v>
      </c>
      <c r="D41" s="280">
        <f t="shared" si="3"/>
        <v>220990034</v>
      </c>
      <c r="E41" s="284" t="s">
        <v>6242</v>
      </c>
      <c r="F41" s="286" t="s">
        <v>6232</v>
      </c>
      <c r="G41" s="295">
        <v>2</v>
      </c>
      <c r="H41" s="933"/>
      <c r="I41" s="277" t="str">
        <f t="shared" si="4"/>
        <v>-</v>
      </c>
      <c r="J41" s="933"/>
      <c r="K41" s="278" t="str">
        <f t="shared" si="5"/>
        <v>-</v>
      </c>
    </row>
    <row r="42" spans="2:11" ht="19" customHeight="1">
      <c r="B42" s="279">
        <f t="shared" si="2"/>
        <v>35</v>
      </c>
      <c r="C42" s="280" t="s">
        <v>2397</v>
      </c>
      <c r="D42" s="280">
        <f t="shared" si="3"/>
        <v>220990035</v>
      </c>
      <c r="E42" s="284" t="s">
        <v>6243</v>
      </c>
      <c r="F42" s="286" t="s">
        <v>6232</v>
      </c>
      <c r="G42" s="295">
        <v>22</v>
      </c>
      <c r="H42" s="932"/>
      <c r="I42" s="277" t="str">
        <f t="shared" si="4"/>
        <v>-</v>
      </c>
      <c r="J42" s="933"/>
      <c r="K42" s="278" t="str">
        <f t="shared" si="5"/>
        <v>-</v>
      </c>
    </row>
    <row r="43" spans="2:11" ht="19" customHeight="1">
      <c r="B43" s="279">
        <f t="shared" si="2"/>
        <v>36</v>
      </c>
      <c r="C43" s="280" t="s">
        <v>2397</v>
      </c>
      <c r="D43" s="280">
        <f t="shared" si="3"/>
        <v>220990036</v>
      </c>
      <c r="E43" s="284" t="s">
        <v>6244</v>
      </c>
      <c r="F43" s="286" t="s">
        <v>6232</v>
      </c>
      <c r="G43" s="295">
        <v>1</v>
      </c>
      <c r="H43" s="932"/>
      <c r="I43" s="277" t="str">
        <f t="shared" si="4"/>
        <v>-</v>
      </c>
      <c r="J43" s="933"/>
      <c r="K43" s="278" t="str">
        <f t="shared" si="5"/>
        <v>-</v>
      </c>
    </row>
    <row r="44" spans="2:11" ht="19" customHeight="1">
      <c r="B44" s="279">
        <f t="shared" si="2"/>
        <v>37</v>
      </c>
      <c r="C44" s="280" t="s">
        <v>2397</v>
      </c>
      <c r="D44" s="280">
        <f t="shared" si="3"/>
        <v>220990037</v>
      </c>
      <c r="E44" s="297" t="s">
        <v>6245</v>
      </c>
      <c r="F44" s="286" t="s">
        <v>6232</v>
      </c>
      <c r="G44" s="295">
        <v>4</v>
      </c>
      <c r="H44" s="283"/>
      <c r="I44" s="277" t="str">
        <f t="shared" si="4"/>
        <v>-</v>
      </c>
      <c r="J44" s="933"/>
      <c r="K44" s="278" t="str">
        <f t="shared" si="5"/>
        <v>-</v>
      </c>
    </row>
    <row r="45" spans="2:11" ht="19" customHeight="1">
      <c r="B45" s="279">
        <f t="shared" si="2"/>
        <v>38</v>
      </c>
      <c r="C45" s="280" t="s">
        <v>2397</v>
      </c>
      <c r="D45" s="280">
        <f t="shared" si="3"/>
        <v>220990038</v>
      </c>
      <c r="E45" s="284" t="s">
        <v>6246</v>
      </c>
      <c r="F45" s="286" t="s">
        <v>6232</v>
      </c>
      <c r="G45" s="295">
        <f>G44</f>
        <v>4</v>
      </c>
      <c r="H45" s="932"/>
      <c r="I45" s="277" t="str">
        <f t="shared" si="4"/>
        <v>-</v>
      </c>
      <c r="J45" s="933"/>
      <c r="K45" s="278" t="str">
        <f t="shared" si="5"/>
        <v>-</v>
      </c>
    </row>
    <row r="46" spans="2:11" ht="19" customHeight="1">
      <c r="B46" s="279">
        <f t="shared" si="2"/>
        <v>39</v>
      </c>
      <c r="C46" s="280" t="s">
        <v>2397</v>
      </c>
      <c r="D46" s="280">
        <f t="shared" si="3"/>
        <v>220990039</v>
      </c>
      <c r="E46" s="284" t="s">
        <v>6247</v>
      </c>
      <c r="F46" s="286" t="s">
        <v>6232</v>
      </c>
      <c r="G46" s="295">
        <f>G44</f>
        <v>4</v>
      </c>
      <c r="H46" s="932"/>
      <c r="I46" s="277" t="str">
        <f t="shared" si="4"/>
        <v>-</v>
      </c>
      <c r="J46" s="933"/>
      <c r="K46" s="278" t="str">
        <f t="shared" si="5"/>
        <v>-</v>
      </c>
    </row>
    <row r="47" spans="2:11" ht="19" customHeight="1">
      <c r="B47" s="279">
        <f t="shared" si="2"/>
        <v>40</v>
      </c>
      <c r="C47" s="280" t="s">
        <v>2397</v>
      </c>
      <c r="D47" s="280">
        <f t="shared" si="3"/>
        <v>220990040</v>
      </c>
      <c r="E47" s="298" t="s">
        <v>6260</v>
      </c>
      <c r="F47" s="286"/>
      <c r="G47" s="286"/>
      <c r="H47" s="287"/>
      <c r="I47" s="277"/>
      <c r="J47" s="287"/>
      <c r="K47" s="278"/>
    </row>
    <row r="48" spans="2:11" ht="63" customHeight="1">
      <c r="B48" s="279">
        <f t="shared" si="2"/>
        <v>41</v>
      </c>
      <c r="C48" s="280" t="s">
        <v>2397</v>
      </c>
      <c r="D48" s="280">
        <f t="shared" si="3"/>
        <v>220990041</v>
      </c>
      <c r="E48" s="300" t="s">
        <v>6250</v>
      </c>
      <c r="F48" s="286" t="s">
        <v>6232</v>
      </c>
      <c r="G48" s="295">
        <v>1</v>
      </c>
      <c r="H48" s="931"/>
      <c r="I48" s="277" t="str">
        <f t="shared" ref="I48:I75" si="6">IF(G48*H48&gt;0,G48*H48,"-")</f>
        <v>-</v>
      </c>
      <c r="J48" s="931"/>
      <c r="K48" s="278" t="str">
        <f t="shared" ref="K48:K75" si="7">IF(G48*J48&gt;0,G48*J48,"-")</f>
        <v>-</v>
      </c>
    </row>
    <row r="49" spans="2:11" ht="19" customHeight="1">
      <c r="B49" s="279">
        <f t="shared" si="2"/>
        <v>42</v>
      </c>
      <c r="C49" s="280" t="s">
        <v>2397</v>
      </c>
      <c r="D49" s="280">
        <f t="shared" si="3"/>
        <v>220990042</v>
      </c>
      <c r="E49" s="298" t="s">
        <v>6261</v>
      </c>
      <c r="F49" s="286"/>
      <c r="G49" s="295"/>
      <c r="H49" s="287"/>
      <c r="I49" s="277" t="str">
        <f t="shared" si="6"/>
        <v>-</v>
      </c>
      <c r="J49" s="287"/>
      <c r="K49" s="278" t="str">
        <f t="shared" si="7"/>
        <v>-</v>
      </c>
    </row>
    <row r="50" spans="2:11" ht="19" customHeight="1">
      <c r="B50" s="279">
        <f t="shared" si="2"/>
        <v>43</v>
      </c>
      <c r="C50" s="280" t="s">
        <v>2397</v>
      </c>
      <c r="D50" s="280">
        <f t="shared" si="3"/>
        <v>220990043</v>
      </c>
      <c r="E50" s="284" t="s">
        <v>6252</v>
      </c>
      <c r="F50" s="286" t="s">
        <v>6232</v>
      </c>
      <c r="G50" s="295">
        <v>2</v>
      </c>
      <c r="H50" s="931"/>
      <c r="I50" s="277" t="str">
        <f t="shared" si="6"/>
        <v>-</v>
      </c>
      <c r="J50" s="931"/>
      <c r="K50" s="278" t="str">
        <f t="shared" si="7"/>
        <v>-</v>
      </c>
    </row>
    <row r="51" spans="2:11" ht="19" customHeight="1">
      <c r="B51" s="279">
        <f t="shared" si="2"/>
        <v>44</v>
      </c>
      <c r="C51" s="280" t="s">
        <v>2397</v>
      </c>
      <c r="D51" s="280">
        <f t="shared" si="3"/>
        <v>220990044</v>
      </c>
      <c r="E51" s="290" t="s">
        <v>6262</v>
      </c>
      <c r="F51" s="286"/>
      <c r="G51" s="295"/>
      <c r="H51" s="296"/>
      <c r="I51" s="277" t="str">
        <f t="shared" si="6"/>
        <v>-</v>
      </c>
      <c r="J51" s="296"/>
      <c r="K51" s="278" t="str">
        <f t="shared" si="7"/>
        <v>-</v>
      </c>
    </row>
    <row r="52" spans="2:11" ht="19" customHeight="1">
      <c r="B52" s="279">
        <f t="shared" si="2"/>
        <v>45</v>
      </c>
      <c r="C52" s="280" t="s">
        <v>2397</v>
      </c>
      <c r="D52" s="280">
        <f t="shared" si="3"/>
        <v>220990045</v>
      </c>
      <c r="E52" s="284" t="s">
        <v>6254</v>
      </c>
      <c r="F52" s="286" t="s">
        <v>6232</v>
      </c>
      <c r="G52" s="295">
        <v>2</v>
      </c>
      <c r="H52" s="932"/>
      <c r="I52" s="277" t="str">
        <f t="shared" si="6"/>
        <v>-</v>
      </c>
      <c r="J52" s="935"/>
      <c r="K52" s="278" t="str">
        <f t="shared" si="7"/>
        <v>-</v>
      </c>
    </row>
    <row r="53" spans="2:11" ht="19" customHeight="1">
      <c r="B53" s="279">
        <f t="shared" si="2"/>
        <v>46</v>
      </c>
      <c r="C53" s="280" t="s">
        <v>2397</v>
      </c>
      <c r="D53" s="280">
        <f t="shared" si="3"/>
        <v>220990046</v>
      </c>
      <c r="E53" s="302" t="s">
        <v>6263</v>
      </c>
      <c r="F53" s="282"/>
      <c r="G53" s="282"/>
      <c r="H53" s="283"/>
      <c r="I53" s="277" t="str">
        <f t="shared" si="6"/>
        <v>-</v>
      </c>
      <c r="J53" s="283"/>
      <c r="K53" s="278" t="str">
        <f t="shared" si="7"/>
        <v>-</v>
      </c>
    </row>
    <row r="54" spans="2:11" ht="33" customHeight="1">
      <c r="B54" s="279">
        <f t="shared" si="2"/>
        <v>47</v>
      </c>
      <c r="C54" s="280" t="s">
        <v>2397</v>
      </c>
      <c r="D54" s="280">
        <f t="shared" si="3"/>
        <v>220990047</v>
      </c>
      <c r="E54" s="284" t="s">
        <v>6257</v>
      </c>
      <c r="F54" s="286" t="s">
        <v>6232</v>
      </c>
      <c r="G54" s="286">
        <v>1</v>
      </c>
      <c r="H54" s="932"/>
      <c r="I54" s="277" t="str">
        <f t="shared" si="6"/>
        <v>-</v>
      </c>
      <c r="J54" s="932"/>
      <c r="K54" s="278" t="str">
        <f t="shared" si="7"/>
        <v>-</v>
      </c>
    </row>
    <row r="55" spans="2:11" ht="19" customHeight="1">
      <c r="B55" s="279">
        <f t="shared" si="2"/>
        <v>48</v>
      </c>
      <c r="C55" s="280" t="s">
        <v>2397</v>
      </c>
      <c r="D55" s="280">
        <f t="shared" si="3"/>
        <v>220990048</v>
      </c>
      <c r="E55" s="281" t="s">
        <v>6264</v>
      </c>
      <c r="F55" s="282"/>
      <c r="G55" s="282"/>
      <c r="H55" s="283"/>
      <c r="I55" s="277" t="str">
        <f t="shared" si="6"/>
        <v>-</v>
      </c>
      <c r="J55" s="283"/>
      <c r="K55" s="278" t="str">
        <f t="shared" si="7"/>
        <v>-</v>
      </c>
    </row>
    <row r="56" spans="2:11" ht="19" customHeight="1">
      <c r="B56" s="279">
        <f t="shared" si="2"/>
        <v>49</v>
      </c>
      <c r="C56" s="280" t="s">
        <v>2397</v>
      </c>
      <c r="D56" s="280">
        <f t="shared" si="3"/>
        <v>220990049</v>
      </c>
      <c r="E56" s="284" t="s">
        <v>6265</v>
      </c>
      <c r="F56" s="285" t="s">
        <v>6232</v>
      </c>
      <c r="G56" s="286">
        <v>1</v>
      </c>
      <c r="H56" s="931"/>
      <c r="I56" s="277" t="str">
        <f t="shared" si="6"/>
        <v>-</v>
      </c>
      <c r="J56" s="931"/>
      <c r="K56" s="278" t="str">
        <f t="shared" si="7"/>
        <v>-</v>
      </c>
    </row>
    <row r="57" spans="2:11" ht="19" customHeight="1">
      <c r="B57" s="279">
        <f t="shared" si="2"/>
        <v>50</v>
      </c>
      <c r="C57" s="280" t="s">
        <v>2397</v>
      </c>
      <c r="D57" s="280">
        <f t="shared" si="3"/>
        <v>220990050</v>
      </c>
      <c r="E57" s="288" t="s">
        <v>6266</v>
      </c>
      <c r="F57" s="299" t="s">
        <v>6232</v>
      </c>
      <c r="G57" s="282">
        <v>1</v>
      </c>
      <c r="H57" s="932"/>
      <c r="I57" s="277" t="str">
        <f t="shared" si="6"/>
        <v>-</v>
      </c>
      <c r="J57" s="932"/>
      <c r="K57" s="278" t="str">
        <f t="shared" si="7"/>
        <v>-</v>
      </c>
    </row>
    <row r="58" spans="2:11" ht="19" customHeight="1">
      <c r="B58" s="279">
        <f t="shared" si="2"/>
        <v>51</v>
      </c>
      <c r="C58" s="280" t="s">
        <v>2397</v>
      </c>
      <c r="D58" s="280">
        <f t="shared" si="3"/>
        <v>220990051</v>
      </c>
      <c r="E58" s="288" t="s">
        <v>6267</v>
      </c>
      <c r="F58" s="299" t="s">
        <v>6232</v>
      </c>
      <c r="G58" s="282">
        <v>1</v>
      </c>
      <c r="H58" s="932"/>
      <c r="I58" s="277" t="str">
        <f t="shared" si="6"/>
        <v>-</v>
      </c>
      <c r="J58" s="932"/>
      <c r="K58" s="278" t="str">
        <f t="shared" si="7"/>
        <v>-</v>
      </c>
    </row>
    <row r="59" spans="2:11" ht="19" customHeight="1">
      <c r="B59" s="279">
        <f t="shared" si="2"/>
        <v>52</v>
      </c>
      <c r="C59" s="280" t="s">
        <v>2397</v>
      </c>
      <c r="D59" s="280">
        <f t="shared" si="3"/>
        <v>220990052</v>
      </c>
      <c r="E59" s="284" t="s">
        <v>6238</v>
      </c>
      <c r="F59" s="289" t="s">
        <v>6232</v>
      </c>
      <c r="G59" s="286">
        <v>4</v>
      </c>
      <c r="H59" s="931"/>
      <c r="I59" s="277" t="str">
        <f t="shared" si="6"/>
        <v>-</v>
      </c>
      <c r="J59" s="931"/>
      <c r="K59" s="278" t="str">
        <f t="shared" si="7"/>
        <v>-</v>
      </c>
    </row>
    <row r="60" spans="2:11" ht="19" customHeight="1">
      <c r="B60" s="279">
        <f t="shared" si="2"/>
        <v>53</v>
      </c>
      <c r="C60" s="280" t="s">
        <v>2397</v>
      </c>
      <c r="D60" s="280">
        <f t="shared" si="3"/>
        <v>220990053</v>
      </c>
      <c r="E60" s="288" t="s">
        <v>6268</v>
      </c>
      <c r="F60" s="299" t="s">
        <v>6232</v>
      </c>
      <c r="G60" s="282">
        <v>2</v>
      </c>
      <c r="H60" s="932"/>
      <c r="I60" s="277" t="str">
        <f t="shared" si="6"/>
        <v>-</v>
      </c>
      <c r="J60" s="932"/>
      <c r="K60" s="278" t="str">
        <f t="shared" si="7"/>
        <v>-</v>
      </c>
    </row>
    <row r="61" spans="2:11" ht="19" customHeight="1">
      <c r="B61" s="279">
        <f t="shared" si="2"/>
        <v>54</v>
      </c>
      <c r="C61" s="280" t="s">
        <v>2397</v>
      </c>
      <c r="D61" s="280">
        <f t="shared" si="3"/>
        <v>220990054</v>
      </c>
      <c r="E61" s="288" t="s">
        <v>6269</v>
      </c>
      <c r="F61" s="282" t="s">
        <v>6232</v>
      </c>
      <c r="G61" s="286">
        <v>5</v>
      </c>
      <c r="H61" s="932"/>
      <c r="I61" s="277" t="str">
        <f t="shared" si="6"/>
        <v>-</v>
      </c>
      <c r="J61" s="932"/>
      <c r="K61" s="278" t="str">
        <f t="shared" si="7"/>
        <v>-</v>
      </c>
    </row>
    <row r="62" spans="2:11" ht="19" customHeight="1">
      <c r="B62" s="279">
        <f t="shared" si="2"/>
        <v>55</v>
      </c>
      <c r="C62" s="280" t="s">
        <v>2397</v>
      </c>
      <c r="D62" s="280">
        <f t="shared" si="3"/>
        <v>220990055</v>
      </c>
      <c r="E62" s="288" t="s">
        <v>6270</v>
      </c>
      <c r="F62" s="282" t="s">
        <v>6232</v>
      </c>
      <c r="G62" s="282">
        <v>4</v>
      </c>
      <c r="H62" s="932"/>
      <c r="I62" s="277" t="str">
        <f t="shared" si="6"/>
        <v>-</v>
      </c>
      <c r="J62" s="932"/>
      <c r="K62" s="278" t="str">
        <f t="shared" si="7"/>
        <v>-</v>
      </c>
    </row>
    <row r="63" spans="2:11" ht="19" customHeight="1">
      <c r="B63" s="279">
        <f t="shared" si="2"/>
        <v>56</v>
      </c>
      <c r="C63" s="280" t="s">
        <v>2397</v>
      </c>
      <c r="D63" s="280">
        <f t="shared" si="3"/>
        <v>220990056</v>
      </c>
      <c r="E63" s="303" t="s">
        <v>6271</v>
      </c>
      <c r="F63" s="282" t="s">
        <v>6232</v>
      </c>
      <c r="G63" s="282">
        <v>1</v>
      </c>
      <c r="H63" s="932"/>
      <c r="I63" s="277" t="str">
        <f t="shared" si="6"/>
        <v>-</v>
      </c>
      <c r="J63" s="932"/>
      <c r="K63" s="278" t="str">
        <f t="shared" si="7"/>
        <v>-</v>
      </c>
    </row>
    <row r="64" spans="2:11" ht="19" customHeight="1">
      <c r="B64" s="279">
        <f t="shared" si="2"/>
        <v>57</v>
      </c>
      <c r="C64" s="280" t="s">
        <v>2397</v>
      </c>
      <c r="D64" s="280">
        <f t="shared" si="3"/>
        <v>220990057</v>
      </c>
      <c r="E64" s="288" t="s">
        <v>6272</v>
      </c>
      <c r="F64" s="282" t="s">
        <v>6232</v>
      </c>
      <c r="G64" s="286">
        <v>2</v>
      </c>
      <c r="H64" s="932"/>
      <c r="I64" s="277" t="str">
        <f t="shared" si="6"/>
        <v>-</v>
      </c>
      <c r="J64" s="932"/>
      <c r="K64" s="278" t="str">
        <f t="shared" si="7"/>
        <v>-</v>
      </c>
    </row>
    <row r="65" spans="2:11" ht="19" customHeight="1">
      <c r="B65" s="279">
        <f t="shared" si="2"/>
        <v>58</v>
      </c>
      <c r="C65" s="280" t="s">
        <v>2397</v>
      </c>
      <c r="D65" s="280">
        <f t="shared" si="3"/>
        <v>220990058</v>
      </c>
      <c r="E65" s="284" t="s">
        <v>6273</v>
      </c>
      <c r="F65" s="286" t="s">
        <v>6232</v>
      </c>
      <c r="G65" s="286">
        <v>10</v>
      </c>
      <c r="H65" s="931"/>
      <c r="I65" s="277" t="str">
        <f t="shared" si="6"/>
        <v>-</v>
      </c>
      <c r="J65" s="287"/>
      <c r="K65" s="278" t="str">
        <f t="shared" si="7"/>
        <v>-</v>
      </c>
    </row>
    <row r="66" spans="2:11" ht="19" customHeight="1">
      <c r="B66" s="279">
        <f t="shared" si="2"/>
        <v>59</v>
      </c>
      <c r="C66" s="280" t="s">
        <v>2397</v>
      </c>
      <c r="D66" s="280">
        <f t="shared" si="3"/>
        <v>220990059</v>
      </c>
      <c r="E66" s="284" t="s">
        <v>6239</v>
      </c>
      <c r="F66" s="286" t="s">
        <v>6232</v>
      </c>
      <c r="G66" s="286">
        <v>20</v>
      </c>
      <c r="H66" s="931"/>
      <c r="I66" s="277" t="str">
        <f>IF(G66*H66&gt;0,G66*H66,"-")</f>
        <v>-</v>
      </c>
      <c r="J66" s="287"/>
      <c r="K66" s="278" t="str">
        <f>IF(G66*J66&gt;0,G66*J66,"-")</f>
        <v>-</v>
      </c>
    </row>
    <row r="67" spans="2:11" ht="19" customHeight="1">
      <c r="B67" s="279">
        <f t="shared" si="2"/>
        <v>60</v>
      </c>
      <c r="C67" s="280" t="s">
        <v>2397</v>
      </c>
      <c r="D67" s="280">
        <f t="shared" si="3"/>
        <v>220990060</v>
      </c>
      <c r="E67" s="284" t="s">
        <v>6274</v>
      </c>
      <c r="F67" s="286" t="s">
        <v>6232</v>
      </c>
      <c r="G67" s="286">
        <v>50</v>
      </c>
      <c r="H67" s="931"/>
      <c r="I67" s="277" t="str">
        <f t="shared" si="6"/>
        <v>-</v>
      </c>
      <c r="J67" s="287"/>
      <c r="K67" s="278" t="str">
        <f t="shared" si="7"/>
        <v>-</v>
      </c>
    </row>
    <row r="68" spans="2:11" ht="19" customHeight="1">
      <c r="B68" s="279">
        <f t="shared" si="2"/>
        <v>61</v>
      </c>
      <c r="C68" s="280" t="s">
        <v>2397</v>
      </c>
      <c r="D68" s="280">
        <f t="shared" si="3"/>
        <v>220990061</v>
      </c>
      <c r="E68" s="290" t="s">
        <v>6275</v>
      </c>
      <c r="F68" s="291"/>
      <c r="G68" s="292"/>
      <c r="H68" s="293"/>
      <c r="I68" s="277" t="str">
        <f t="shared" si="6"/>
        <v>-</v>
      </c>
      <c r="J68" s="293"/>
      <c r="K68" s="278" t="str">
        <f t="shared" si="7"/>
        <v>-</v>
      </c>
    </row>
    <row r="69" spans="2:11" ht="33.65" customHeight="1">
      <c r="B69" s="279">
        <f t="shared" si="2"/>
        <v>62</v>
      </c>
      <c r="C69" s="280" t="s">
        <v>2397</v>
      </c>
      <c r="D69" s="280">
        <f t="shared" si="3"/>
        <v>220990062</v>
      </c>
      <c r="E69" s="294" t="s">
        <v>6241</v>
      </c>
      <c r="F69" s="289" t="s">
        <v>6232</v>
      </c>
      <c r="G69" s="295">
        <v>1</v>
      </c>
      <c r="H69" s="932"/>
      <c r="I69" s="277" t="str">
        <f t="shared" si="6"/>
        <v>-</v>
      </c>
      <c r="J69" s="934"/>
      <c r="K69" s="278" t="str">
        <f t="shared" si="7"/>
        <v>-</v>
      </c>
    </row>
    <row r="70" spans="2:11" ht="16" customHeight="1">
      <c r="B70" s="279">
        <f t="shared" si="2"/>
        <v>63</v>
      </c>
      <c r="C70" s="280" t="s">
        <v>2397</v>
      </c>
      <c r="D70" s="280">
        <f t="shared" si="3"/>
        <v>220990063</v>
      </c>
      <c r="E70" s="284" t="s">
        <v>6242</v>
      </c>
      <c r="F70" s="286" t="s">
        <v>6232</v>
      </c>
      <c r="G70" s="295">
        <v>8</v>
      </c>
      <c r="H70" s="933"/>
      <c r="I70" s="277" t="str">
        <f t="shared" si="6"/>
        <v>-</v>
      </c>
      <c r="J70" s="933"/>
      <c r="K70" s="278" t="str">
        <f t="shared" si="7"/>
        <v>-</v>
      </c>
    </row>
    <row r="71" spans="2:11" ht="16" customHeight="1">
      <c r="B71" s="279">
        <f t="shared" si="2"/>
        <v>64</v>
      </c>
      <c r="C71" s="280" t="s">
        <v>2397</v>
      </c>
      <c r="D71" s="280">
        <f t="shared" si="3"/>
        <v>220990064</v>
      </c>
      <c r="E71" s="284" t="s">
        <v>6243</v>
      </c>
      <c r="F71" s="286" t="s">
        <v>6232</v>
      </c>
      <c r="G71" s="295">
        <v>20</v>
      </c>
      <c r="H71" s="932"/>
      <c r="I71" s="277" t="str">
        <f t="shared" si="6"/>
        <v>-</v>
      </c>
      <c r="J71" s="933"/>
      <c r="K71" s="278" t="str">
        <f t="shared" si="7"/>
        <v>-</v>
      </c>
    </row>
    <row r="72" spans="2:11" ht="16" customHeight="1">
      <c r="B72" s="279">
        <f t="shared" si="2"/>
        <v>65</v>
      </c>
      <c r="C72" s="280" t="s">
        <v>2397</v>
      </c>
      <c r="D72" s="280">
        <f t="shared" si="3"/>
        <v>220990065</v>
      </c>
      <c r="E72" s="284" t="s">
        <v>6244</v>
      </c>
      <c r="F72" s="286" t="s">
        <v>6232</v>
      </c>
      <c r="G72" s="295">
        <v>1</v>
      </c>
      <c r="H72" s="932"/>
      <c r="I72" s="277" t="str">
        <f t="shared" si="6"/>
        <v>-</v>
      </c>
      <c r="J72" s="933"/>
      <c r="K72" s="278" t="str">
        <f t="shared" si="7"/>
        <v>-</v>
      </c>
    </row>
    <row r="73" spans="2:11" ht="16" customHeight="1">
      <c r="B73" s="279">
        <f t="shared" ref="B73:B136" si="8">B72+1</f>
        <v>66</v>
      </c>
      <c r="C73" s="280" t="s">
        <v>2397</v>
      </c>
      <c r="D73" s="280">
        <f t="shared" si="3"/>
        <v>220990066</v>
      </c>
      <c r="E73" s="297" t="s">
        <v>6245</v>
      </c>
      <c r="F73" s="286" t="s">
        <v>6232</v>
      </c>
      <c r="G73" s="295">
        <v>16</v>
      </c>
      <c r="H73" s="283"/>
      <c r="I73" s="277" t="str">
        <f t="shared" si="6"/>
        <v>-</v>
      </c>
      <c r="J73" s="933"/>
      <c r="K73" s="278" t="str">
        <f t="shared" si="7"/>
        <v>-</v>
      </c>
    </row>
    <row r="74" spans="2:11" ht="16" customHeight="1">
      <c r="B74" s="279">
        <f t="shared" si="8"/>
        <v>67</v>
      </c>
      <c r="C74" s="280" t="s">
        <v>2397</v>
      </c>
      <c r="D74" s="280">
        <f t="shared" ref="D74:D137" si="9">D73+1</f>
        <v>220990067</v>
      </c>
      <c r="E74" s="284" t="s">
        <v>6246</v>
      </c>
      <c r="F74" s="286" t="s">
        <v>6232</v>
      </c>
      <c r="G74" s="295">
        <f>G73</f>
        <v>16</v>
      </c>
      <c r="H74" s="932"/>
      <c r="I74" s="277" t="str">
        <f t="shared" si="6"/>
        <v>-</v>
      </c>
      <c r="J74" s="933"/>
      <c r="K74" s="278" t="str">
        <f t="shared" si="7"/>
        <v>-</v>
      </c>
    </row>
    <row r="75" spans="2:11" ht="16" customHeight="1">
      <c r="B75" s="279">
        <f t="shared" si="8"/>
        <v>68</v>
      </c>
      <c r="C75" s="280" t="s">
        <v>2397</v>
      </c>
      <c r="D75" s="280">
        <f t="shared" si="9"/>
        <v>220990068</v>
      </c>
      <c r="E75" s="284" t="s">
        <v>6247</v>
      </c>
      <c r="F75" s="286" t="s">
        <v>6232</v>
      </c>
      <c r="G75" s="295">
        <f>G73</f>
        <v>16</v>
      </c>
      <c r="H75" s="932"/>
      <c r="I75" s="277" t="str">
        <f t="shared" si="6"/>
        <v>-</v>
      </c>
      <c r="J75" s="933"/>
      <c r="K75" s="278" t="str">
        <f t="shared" si="7"/>
        <v>-</v>
      </c>
    </row>
    <row r="76" spans="2:11" ht="19" customHeight="1">
      <c r="B76" s="279">
        <f t="shared" si="8"/>
        <v>69</v>
      </c>
      <c r="C76" s="280" t="s">
        <v>2397</v>
      </c>
      <c r="D76" s="280">
        <f t="shared" si="9"/>
        <v>220990069</v>
      </c>
      <c r="E76" s="298" t="s">
        <v>6276</v>
      </c>
      <c r="F76" s="286"/>
      <c r="G76" s="286"/>
      <c r="H76" s="287"/>
      <c r="I76" s="277"/>
      <c r="J76" s="287"/>
      <c r="K76" s="278"/>
    </row>
    <row r="77" spans="2:11" ht="35.5" customHeight="1">
      <c r="B77" s="279">
        <f t="shared" si="8"/>
        <v>70</v>
      </c>
      <c r="C77" s="280" t="s">
        <v>2397</v>
      </c>
      <c r="D77" s="280">
        <f t="shared" si="9"/>
        <v>220990070</v>
      </c>
      <c r="E77" s="304" t="s">
        <v>6277</v>
      </c>
      <c r="F77" s="286" t="s">
        <v>6232</v>
      </c>
      <c r="G77" s="295">
        <v>1</v>
      </c>
      <c r="H77" s="935"/>
      <c r="I77" s="277" t="str">
        <f>IF(G77*H77&gt;0,G77*H77,"-")</f>
        <v>-</v>
      </c>
      <c r="J77" s="935"/>
      <c r="K77" s="278" t="str">
        <f>IF(G77*J77&gt;0,G77*J77,"-")</f>
        <v>-</v>
      </c>
    </row>
    <row r="78" spans="2:11" ht="74.150000000000006" customHeight="1">
      <c r="B78" s="279">
        <f t="shared" si="8"/>
        <v>71</v>
      </c>
      <c r="C78" s="280" t="s">
        <v>2397</v>
      </c>
      <c r="D78" s="280">
        <f t="shared" si="9"/>
        <v>220990071</v>
      </c>
      <c r="E78" s="300" t="s">
        <v>6278</v>
      </c>
      <c r="F78" s="286" t="s">
        <v>6232</v>
      </c>
      <c r="G78" s="295">
        <v>1</v>
      </c>
      <c r="H78" s="931"/>
      <c r="I78" s="277" t="str">
        <f>IF(G78*H78&gt;0,G78*H78,"-")</f>
        <v>-</v>
      </c>
      <c r="J78" s="931"/>
      <c r="K78" s="278" t="str">
        <f>IF(G78*J78&gt;0,G78*J78,"-")</f>
        <v>-</v>
      </c>
    </row>
    <row r="79" spans="2:11" ht="53.5" customHeight="1">
      <c r="B79" s="279">
        <f t="shared" si="8"/>
        <v>72</v>
      </c>
      <c r="C79" s="280" t="s">
        <v>2397</v>
      </c>
      <c r="D79" s="280">
        <f t="shared" si="9"/>
        <v>220990072</v>
      </c>
      <c r="E79" s="300" t="s">
        <v>6249</v>
      </c>
      <c r="F79" s="286" t="s">
        <v>6232</v>
      </c>
      <c r="G79" s="295">
        <v>1</v>
      </c>
      <c r="H79" s="931"/>
      <c r="I79" s="277" t="str">
        <f>IF(G79*H79&gt;0,G79*H79,"-")</f>
        <v>-</v>
      </c>
      <c r="J79" s="931"/>
      <c r="K79" s="278" t="str">
        <f>IF(G79*J79&gt;0,G79*J79,"-")</f>
        <v>-</v>
      </c>
    </row>
    <row r="80" spans="2:11" ht="62.15" customHeight="1">
      <c r="B80" s="279">
        <f t="shared" si="8"/>
        <v>73</v>
      </c>
      <c r="C80" s="280" t="s">
        <v>2397</v>
      </c>
      <c r="D80" s="280">
        <f t="shared" si="9"/>
        <v>220990073</v>
      </c>
      <c r="E80" s="300" t="s">
        <v>6250</v>
      </c>
      <c r="F80" s="286" t="s">
        <v>6232</v>
      </c>
      <c r="G80" s="295">
        <v>1</v>
      </c>
      <c r="H80" s="931"/>
      <c r="I80" s="277" t="str">
        <f>IF(G80*H80&gt;0,G80*H80,"-")</f>
        <v>-</v>
      </c>
      <c r="J80" s="931"/>
      <c r="K80" s="278" t="str">
        <f>IF(G80*J80&gt;0,G80*J80,"-")</f>
        <v>-</v>
      </c>
    </row>
    <row r="81" spans="2:11" ht="19" customHeight="1">
      <c r="B81" s="279">
        <f t="shared" si="8"/>
        <v>74</v>
      </c>
      <c r="C81" s="280" t="s">
        <v>2397</v>
      </c>
      <c r="D81" s="280">
        <f t="shared" si="9"/>
        <v>220990074</v>
      </c>
      <c r="E81" s="298" t="s">
        <v>6279</v>
      </c>
      <c r="F81" s="286"/>
      <c r="G81" s="295"/>
      <c r="H81" s="287"/>
      <c r="I81" s="277" t="str">
        <f t="shared" ref="I81:I88" si="10">IF(G81*H81&gt;0,G81*H81,"-")</f>
        <v>-</v>
      </c>
      <c r="J81" s="287"/>
      <c r="K81" s="278" t="str">
        <f t="shared" ref="K81:K88" si="11">IF(G81*J81&gt;0,G81*J81,"-")</f>
        <v>-</v>
      </c>
    </row>
    <row r="82" spans="2:11" ht="19" customHeight="1">
      <c r="B82" s="279">
        <f t="shared" si="8"/>
        <v>75</v>
      </c>
      <c r="C82" s="280" t="s">
        <v>2397</v>
      </c>
      <c r="D82" s="280">
        <f t="shared" si="9"/>
        <v>220990075</v>
      </c>
      <c r="E82" s="284" t="s">
        <v>6252</v>
      </c>
      <c r="F82" s="286" t="s">
        <v>6232</v>
      </c>
      <c r="G82" s="295">
        <v>8</v>
      </c>
      <c r="H82" s="931"/>
      <c r="I82" s="277" t="str">
        <f t="shared" si="10"/>
        <v>-</v>
      </c>
      <c r="J82" s="931"/>
      <c r="K82" s="278" t="str">
        <f t="shared" si="11"/>
        <v>-</v>
      </c>
    </row>
    <row r="83" spans="2:11" ht="19" customHeight="1">
      <c r="B83" s="279">
        <f t="shared" si="8"/>
        <v>76</v>
      </c>
      <c r="C83" s="280" t="s">
        <v>2397</v>
      </c>
      <c r="D83" s="280">
        <f t="shared" si="9"/>
        <v>220990076</v>
      </c>
      <c r="E83" s="290" t="s">
        <v>6280</v>
      </c>
      <c r="F83" s="286"/>
      <c r="G83" s="295"/>
      <c r="H83" s="296"/>
      <c r="I83" s="277" t="str">
        <f t="shared" si="10"/>
        <v>-</v>
      </c>
      <c r="J83" s="296"/>
      <c r="K83" s="278" t="str">
        <f t="shared" si="11"/>
        <v>-</v>
      </c>
    </row>
    <row r="84" spans="2:11" ht="19" customHeight="1">
      <c r="B84" s="279">
        <f t="shared" si="8"/>
        <v>77</v>
      </c>
      <c r="C84" s="280" t="s">
        <v>2397</v>
      </c>
      <c r="D84" s="280">
        <f t="shared" si="9"/>
        <v>220990077</v>
      </c>
      <c r="E84" s="284" t="s">
        <v>6254</v>
      </c>
      <c r="F84" s="286" t="s">
        <v>6232</v>
      </c>
      <c r="G84" s="295">
        <v>5</v>
      </c>
      <c r="H84" s="932"/>
      <c r="I84" s="277" t="str">
        <f t="shared" si="10"/>
        <v>-</v>
      </c>
      <c r="J84" s="935"/>
      <c r="K84" s="278" t="str">
        <f t="shared" si="11"/>
        <v>-</v>
      </c>
    </row>
    <row r="85" spans="2:11" ht="19" customHeight="1">
      <c r="B85" s="279">
        <f t="shared" si="8"/>
        <v>78</v>
      </c>
      <c r="C85" s="280" t="s">
        <v>2397</v>
      </c>
      <c r="D85" s="280">
        <f t="shared" si="9"/>
        <v>220990078</v>
      </c>
      <c r="E85" s="284" t="s">
        <v>6255</v>
      </c>
      <c r="F85" s="286" t="s">
        <v>6232</v>
      </c>
      <c r="G85" s="295">
        <v>5</v>
      </c>
      <c r="H85" s="932"/>
      <c r="I85" s="277" t="str">
        <f>IF(G85*H85&gt;0,G85*H85,"-")</f>
        <v>-</v>
      </c>
      <c r="J85" s="935"/>
      <c r="K85" s="278" t="str">
        <f>IF(G85*J85&gt;0,G85*J85,"-")</f>
        <v>-</v>
      </c>
    </row>
    <row r="86" spans="2:11" ht="19" customHeight="1">
      <c r="B86" s="279">
        <f t="shared" si="8"/>
        <v>79</v>
      </c>
      <c r="C86" s="280" t="s">
        <v>2397</v>
      </c>
      <c r="D86" s="280">
        <f t="shared" si="9"/>
        <v>220990079</v>
      </c>
      <c r="E86" s="284" t="s">
        <v>6281</v>
      </c>
      <c r="F86" s="286" t="s">
        <v>6232</v>
      </c>
      <c r="G86" s="295">
        <v>5</v>
      </c>
      <c r="H86" s="932"/>
      <c r="I86" s="277" t="str">
        <f>IF(G86*H86&gt;0,G86*H86,"-")</f>
        <v>-</v>
      </c>
      <c r="J86" s="935"/>
      <c r="K86" s="278" t="str">
        <f>IF(G86*J86&gt;0,G86*J86,"-")</f>
        <v>-</v>
      </c>
    </row>
    <row r="87" spans="2:11" ht="16" customHeight="1">
      <c r="B87" s="279">
        <f t="shared" si="8"/>
        <v>80</v>
      </c>
      <c r="C87" s="280" t="s">
        <v>2397</v>
      </c>
      <c r="D87" s="280">
        <f t="shared" si="9"/>
        <v>220990080</v>
      </c>
      <c r="E87" s="302" t="s">
        <v>6282</v>
      </c>
      <c r="F87" s="282"/>
      <c r="G87" s="282"/>
      <c r="H87" s="283"/>
      <c r="I87" s="277" t="str">
        <f t="shared" si="10"/>
        <v>-</v>
      </c>
      <c r="J87" s="283"/>
      <c r="K87" s="278" t="str">
        <f t="shared" si="11"/>
        <v>-</v>
      </c>
    </row>
    <row r="88" spans="2:11" ht="35.15" customHeight="1">
      <c r="B88" s="279">
        <f t="shared" si="8"/>
        <v>81</v>
      </c>
      <c r="C88" s="280" t="s">
        <v>2397</v>
      </c>
      <c r="D88" s="280">
        <f t="shared" si="9"/>
        <v>220990081</v>
      </c>
      <c r="E88" s="284" t="s">
        <v>6257</v>
      </c>
      <c r="F88" s="286" t="s">
        <v>6232</v>
      </c>
      <c r="G88" s="286">
        <v>1</v>
      </c>
      <c r="H88" s="932"/>
      <c r="I88" s="277" t="str">
        <f t="shared" si="10"/>
        <v>-</v>
      </c>
      <c r="J88" s="932"/>
      <c r="K88" s="278" t="str">
        <f t="shared" si="11"/>
        <v>-</v>
      </c>
    </row>
    <row r="89" spans="2:11" ht="15" customHeight="1">
      <c r="B89" s="279">
        <f t="shared" si="8"/>
        <v>82</v>
      </c>
      <c r="C89" s="280" t="s">
        <v>2397</v>
      </c>
      <c r="D89" s="280">
        <f t="shared" si="9"/>
        <v>220990082</v>
      </c>
      <c r="E89" s="305" t="s">
        <v>6283</v>
      </c>
      <c r="F89" s="286"/>
      <c r="G89" s="295"/>
      <c r="H89" s="296"/>
      <c r="I89" s="277" t="str">
        <f>IF(G89*H89&gt;0,G89*H89,"-")</f>
        <v>-</v>
      </c>
      <c r="J89" s="296"/>
      <c r="K89" s="278" t="str">
        <f>IF(G89*J89&gt;0,G89*J89,"-")</f>
        <v>-</v>
      </c>
    </row>
    <row r="90" spans="2:11" ht="20.149999999999999" customHeight="1">
      <c r="B90" s="279">
        <f t="shared" si="8"/>
        <v>83</v>
      </c>
      <c r="C90" s="280" t="s">
        <v>2397</v>
      </c>
      <c r="D90" s="280">
        <f t="shared" si="9"/>
        <v>220990083</v>
      </c>
      <c r="E90" s="288" t="s">
        <v>6284</v>
      </c>
      <c r="F90" s="299" t="s">
        <v>6232</v>
      </c>
      <c r="G90" s="282">
        <v>13</v>
      </c>
      <c r="H90" s="932"/>
      <c r="I90" s="277" t="str">
        <f>IF(G90*H90&gt;0,G90*H90,"-")</f>
        <v>-</v>
      </c>
      <c r="J90" s="932"/>
      <c r="K90" s="278" t="str">
        <f>IF(G90*J90&gt;0,G90*J90,"-")</f>
        <v>-</v>
      </c>
    </row>
    <row r="91" spans="2:11" ht="73" customHeight="1">
      <c r="B91" s="279">
        <f t="shared" si="8"/>
        <v>84</v>
      </c>
      <c r="C91" s="280" t="s">
        <v>2397</v>
      </c>
      <c r="D91" s="280">
        <f t="shared" si="9"/>
        <v>220990084</v>
      </c>
      <c r="E91" s="300" t="s">
        <v>6285</v>
      </c>
      <c r="F91" s="286" t="s">
        <v>6232</v>
      </c>
      <c r="G91" s="295">
        <v>1</v>
      </c>
      <c r="H91" s="935"/>
      <c r="I91" s="277" t="str">
        <f>IF(G91*H91&gt;0,G91*H91,"-")</f>
        <v>-</v>
      </c>
      <c r="J91" s="935"/>
      <c r="K91" s="278" t="str">
        <f>IF(G91*J91&gt;0,G91*J91,"-")</f>
        <v>-</v>
      </c>
    </row>
    <row r="92" spans="2:11" ht="18" customHeight="1">
      <c r="B92" s="279">
        <f t="shared" si="8"/>
        <v>85</v>
      </c>
      <c r="C92" s="280" t="s">
        <v>2397</v>
      </c>
      <c r="D92" s="280">
        <f t="shared" si="9"/>
        <v>220990085</v>
      </c>
      <c r="E92" s="306" t="s">
        <v>6286</v>
      </c>
      <c r="F92" s="286"/>
      <c r="G92" s="295"/>
      <c r="H92" s="301"/>
      <c r="I92" s="277"/>
      <c r="J92" s="301"/>
      <c r="K92" s="278"/>
    </row>
    <row r="93" spans="2:11" ht="15.65" customHeight="1">
      <c r="B93" s="279">
        <f t="shared" si="8"/>
        <v>86</v>
      </c>
      <c r="C93" s="280" t="s">
        <v>2397</v>
      </c>
      <c r="D93" s="280">
        <f t="shared" si="9"/>
        <v>220990086</v>
      </c>
      <c r="E93" s="307" t="s">
        <v>6287</v>
      </c>
      <c r="F93" s="308" t="s">
        <v>6232</v>
      </c>
      <c r="G93" s="309">
        <v>16</v>
      </c>
      <c r="H93" s="936"/>
      <c r="I93" s="277" t="str">
        <f>IF(G93*H93&gt;0,G93*H93,"-")</f>
        <v>-</v>
      </c>
      <c r="J93" s="938"/>
      <c r="K93" s="278" t="str">
        <f>IF(G93*J93&gt;0,G93*J93,"-")</f>
        <v>-</v>
      </c>
    </row>
    <row r="94" spans="2:11" ht="15.65" customHeight="1">
      <c r="B94" s="279">
        <f t="shared" si="8"/>
        <v>87</v>
      </c>
      <c r="C94" s="280" t="s">
        <v>2397</v>
      </c>
      <c r="D94" s="280">
        <f t="shared" si="9"/>
        <v>220990087</v>
      </c>
      <c r="E94" s="288" t="s">
        <v>6288</v>
      </c>
      <c r="F94" s="282" t="s">
        <v>6232</v>
      </c>
      <c r="G94" s="310">
        <v>1</v>
      </c>
      <c r="H94" s="283"/>
      <c r="I94" s="277" t="str">
        <f>IF(G94*H94&gt;0,G94*H94,"-")</f>
        <v>-</v>
      </c>
      <c r="J94" s="939"/>
      <c r="K94" s="278" t="str">
        <f>IF(G94*J94&gt;0,G94*J94,"-")</f>
        <v>-</v>
      </c>
    </row>
    <row r="95" spans="2:11" ht="15.65" customHeight="1">
      <c r="B95" s="279">
        <f t="shared" si="8"/>
        <v>88</v>
      </c>
      <c r="C95" s="280" t="s">
        <v>2397</v>
      </c>
      <c r="D95" s="280">
        <f t="shared" si="9"/>
        <v>220990088</v>
      </c>
      <c r="E95" s="288" t="s">
        <v>6289</v>
      </c>
      <c r="F95" s="282" t="s">
        <v>411</v>
      </c>
      <c r="G95" s="309">
        <v>60</v>
      </c>
      <c r="H95" s="937"/>
      <c r="I95" s="277" t="str">
        <f>IF(G95*H95&gt;0,G95*H95,"-")</f>
        <v>-</v>
      </c>
      <c r="J95" s="937"/>
      <c r="K95" s="278" t="str">
        <f>IF(G95*J95&gt;0,G95*J95,"-")</f>
        <v>-</v>
      </c>
    </row>
    <row r="96" spans="2:11" ht="15.65" customHeight="1">
      <c r="B96" s="279">
        <f t="shared" si="8"/>
        <v>89</v>
      </c>
      <c r="C96" s="280" t="s">
        <v>2397</v>
      </c>
      <c r="D96" s="280">
        <f t="shared" si="9"/>
        <v>220990089</v>
      </c>
      <c r="E96" s="303" t="s">
        <v>6290</v>
      </c>
      <c r="F96" s="282" t="s">
        <v>6232</v>
      </c>
      <c r="G96" s="282">
        <v>5</v>
      </c>
      <c r="H96" s="932"/>
      <c r="I96" s="277" t="str">
        <f>IF(G96*H96&gt;0,G96*H96,"-")</f>
        <v>-</v>
      </c>
      <c r="J96" s="932"/>
      <c r="K96" s="278" t="str">
        <f>IF(G96*J96&gt;0,G96*J96,"-")</f>
        <v>-</v>
      </c>
    </row>
    <row r="97" spans="2:11" ht="15.65" customHeight="1">
      <c r="B97" s="279">
        <f t="shared" si="8"/>
        <v>90</v>
      </c>
      <c r="C97" s="280" t="s">
        <v>2397</v>
      </c>
      <c r="D97" s="280">
        <f t="shared" si="9"/>
        <v>220990090</v>
      </c>
      <c r="E97" s="303" t="s">
        <v>6291</v>
      </c>
      <c r="F97" s="282" t="s">
        <v>6232</v>
      </c>
      <c r="G97" s="282">
        <v>2</v>
      </c>
      <c r="H97" s="932"/>
      <c r="I97" s="277" t="str">
        <f>IF(G97*H97&gt;0,G97*H97,"-")</f>
        <v>-</v>
      </c>
      <c r="J97" s="932"/>
      <c r="K97" s="278" t="str">
        <f>IF(G97*J97&gt;0,G97*J97,"-")</f>
        <v>-</v>
      </c>
    </row>
    <row r="98" spans="2:11" ht="15.65" customHeight="1">
      <c r="B98" s="279">
        <f t="shared" si="8"/>
        <v>91</v>
      </c>
      <c r="C98" s="280" t="s">
        <v>2397</v>
      </c>
      <c r="D98" s="280">
        <f t="shared" si="9"/>
        <v>220990091</v>
      </c>
      <c r="E98" s="312" t="s">
        <v>6292</v>
      </c>
      <c r="F98" s="313"/>
      <c r="G98" s="313"/>
      <c r="H98" s="314"/>
      <c r="I98" s="315"/>
      <c r="J98" s="314"/>
      <c r="K98" s="316"/>
    </row>
    <row r="99" spans="2:11" ht="31" customHeight="1">
      <c r="B99" s="279">
        <f t="shared" si="8"/>
        <v>92</v>
      </c>
      <c r="C99" s="280" t="s">
        <v>2397</v>
      </c>
      <c r="D99" s="280">
        <f t="shared" si="9"/>
        <v>220990092</v>
      </c>
      <c r="E99" s="317" t="s">
        <v>6293</v>
      </c>
      <c r="F99" s="270" t="s">
        <v>6232</v>
      </c>
      <c r="G99" s="318">
        <v>2</v>
      </c>
      <c r="H99" s="940"/>
      <c r="I99" s="277" t="str">
        <f t="shared" ref="I99:I104" si="12">IF(G99*H99&gt;0,G99*H99,"-")</f>
        <v>-</v>
      </c>
      <c r="J99" s="940"/>
      <c r="K99" s="278" t="str">
        <f t="shared" ref="K99:K104" si="13">IF(G99*J99&gt;0,G99*J99,"-")</f>
        <v>-</v>
      </c>
    </row>
    <row r="100" spans="2:11" ht="19.5" customHeight="1">
      <c r="B100" s="279">
        <f t="shared" si="8"/>
        <v>93</v>
      </c>
      <c r="C100" s="280" t="s">
        <v>2397</v>
      </c>
      <c r="D100" s="280">
        <f t="shared" si="9"/>
        <v>220990093</v>
      </c>
      <c r="E100" s="317" t="s">
        <v>6294</v>
      </c>
      <c r="F100" s="270" t="s">
        <v>6232</v>
      </c>
      <c r="G100" s="318">
        <v>4</v>
      </c>
      <c r="H100" s="940"/>
      <c r="I100" s="277" t="str">
        <f t="shared" si="12"/>
        <v>-</v>
      </c>
      <c r="J100" s="940"/>
      <c r="K100" s="278" t="str">
        <f t="shared" si="13"/>
        <v>-</v>
      </c>
    </row>
    <row r="101" spans="2:11" ht="18.649999999999999" customHeight="1">
      <c r="B101" s="279">
        <f t="shared" si="8"/>
        <v>94</v>
      </c>
      <c r="C101" s="280" t="s">
        <v>2397</v>
      </c>
      <c r="D101" s="280">
        <f t="shared" si="9"/>
        <v>220990094</v>
      </c>
      <c r="E101" s="288" t="s">
        <v>6295</v>
      </c>
      <c r="F101" s="282" t="s">
        <v>6232</v>
      </c>
      <c r="G101" s="310">
        <v>2</v>
      </c>
      <c r="H101" s="932"/>
      <c r="I101" s="277" t="str">
        <f t="shared" si="12"/>
        <v>-</v>
      </c>
      <c r="J101" s="932"/>
      <c r="K101" s="278" t="str">
        <f t="shared" si="13"/>
        <v>-</v>
      </c>
    </row>
    <row r="102" spans="2:11" ht="18.649999999999999" customHeight="1">
      <c r="B102" s="279">
        <f t="shared" si="8"/>
        <v>95</v>
      </c>
      <c r="C102" s="280" t="s">
        <v>2397</v>
      </c>
      <c r="D102" s="280">
        <f t="shared" si="9"/>
        <v>220990095</v>
      </c>
      <c r="E102" s="288" t="s">
        <v>6296</v>
      </c>
      <c r="F102" s="282" t="s">
        <v>6232</v>
      </c>
      <c r="G102" s="310">
        <v>1</v>
      </c>
      <c r="H102" s="932"/>
      <c r="I102" s="277" t="str">
        <f t="shared" si="12"/>
        <v>-</v>
      </c>
      <c r="J102" s="932"/>
      <c r="K102" s="278" t="str">
        <f t="shared" si="13"/>
        <v>-</v>
      </c>
    </row>
    <row r="103" spans="2:11" ht="15.65" customHeight="1">
      <c r="B103" s="279">
        <f t="shared" si="8"/>
        <v>96</v>
      </c>
      <c r="C103" s="280" t="s">
        <v>2397</v>
      </c>
      <c r="D103" s="280">
        <f t="shared" si="9"/>
        <v>220990096</v>
      </c>
      <c r="E103" s="288" t="s">
        <v>6297</v>
      </c>
      <c r="F103" s="282" t="s">
        <v>6232</v>
      </c>
      <c r="G103" s="310">
        <v>1</v>
      </c>
      <c r="H103" s="932"/>
      <c r="I103" s="277" t="str">
        <f t="shared" si="12"/>
        <v>-</v>
      </c>
      <c r="J103" s="932"/>
      <c r="K103" s="278" t="str">
        <f t="shared" si="13"/>
        <v>-</v>
      </c>
    </row>
    <row r="104" spans="2:11" ht="15.65" customHeight="1">
      <c r="B104" s="279">
        <f t="shared" si="8"/>
        <v>97</v>
      </c>
      <c r="C104" s="280" t="s">
        <v>2397</v>
      </c>
      <c r="D104" s="280">
        <f t="shared" si="9"/>
        <v>220990097</v>
      </c>
      <c r="E104" s="288" t="s">
        <v>6298</v>
      </c>
      <c r="F104" s="320" t="s">
        <v>6232</v>
      </c>
      <c r="G104" s="321">
        <v>10</v>
      </c>
      <c r="H104" s="941"/>
      <c r="I104" s="277" t="str">
        <f t="shared" si="12"/>
        <v>-</v>
      </c>
      <c r="J104" s="941"/>
      <c r="K104" s="278" t="str">
        <f t="shared" si="13"/>
        <v>-</v>
      </c>
    </row>
    <row r="105" spans="2:11" ht="15.65" customHeight="1">
      <c r="B105" s="279">
        <f t="shared" si="8"/>
        <v>98</v>
      </c>
      <c r="C105" s="280" t="s">
        <v>2397</v>
      </c>
      <c r="D105" s="280">
        <f t="shared" si="9"/>
        <v>220990098</v>
      </c>
      <c r="E105" s="322" t="s">
        <v>6299</v>
      </c>
      <c r="F105" s="323"/>
      <c r="G105" s="323"/>
      <c r="H105" s="324"/>
      <c r="I105" s="325"/>
      <c r="J105" s="324"/>
      <c r="K105" s="326"/>
    </row>
    <row r="106" spans="2:11" ht="42" customHeight="1">
      <c r="B106" s="279">
        <f t="shared" si="8"/>
        <v>99</v>
      </c>
      <c r="C106" s="280" t="s">
        <v>2397</v>
      </c>
      <c r="D106" s="280">
        <f t="shared" si="9"/>
        <v>220990099</v>
      </c>
      <c r="E106" s="288" t="s">
        <v>6300</v>
      </c>
      <c r="F106" s="270" t="s">
        <v>6232</v>
      </c>
      <c r="G106" s="270">
        <v>1</v>
      </c>
      <c r="H106" s="942"/>
      <c r="I106" s="319" t="str">
        <f>IF(G106*H106&gt;0,G106*H106,"-")</f>
        <v>-</v>
      </c>
      <c r="J106" s="942"/>
      <c r="K106" s="348" t="str">
        <f>IF(G106*J106&gt;0,G106*J106,"-")</f>
        <v>-</v>
      </c>
    </row>
    <row r="107" spans="2:11" ht="17.149999999999999" customHeight="1">
      <c r="B107" s="279">
        <f t="shared" si="8"/>
        <v>100</v>
      </c>
      <c r="C107" s="280" t="s">
        <v>2397</v>
      </c>
      <c r="D107" s="280">
        <f t="shared" si="9"/>
        <v>220990100</v>
      </c>
      <c r="E107" s="327" t="s">
        <v>6301</v>
      </c>
      <c r="F107" s="299"/>
      <c r="G107" s="282"/>
      <c r="H107" s="311"/>
      <c r="I107" s="277" t="str">
        <f t="shared" ref="I107:I137" si="14">IF(G107*H107&gt;0,G107*H107,"-")</f>
        <v>-</v>
      </c>
      <c r="J107" s="311"/>
      <c r="K107" s="278" t="str">
        <f t="shared" ref="K107:K137" si="15">IF(G107*J107&gt;0,G107*J107,"-")</f>
        <v>-</v>
      </c>
    </row>
    <row r="108" spans="2:11" ht="15" customHeight="1">
      <c r="B108" s="279">
        <f t="shared" si="8"/>
        <v>101</v>
      </c>
      <c r="C108" s="280" t="s">
        <v>2397</v>
      </c>
      <c r="D108" s="280">
        <f t="shared" si="9"/>
        <v>220990101</v>
      </c>
      <c r="E108" s="288" t="s">
        <v>6302</v>
      </c>
      <c r="F108" s="282" t="s">
        <v>411</v>
      </c>
      <c r="G108" s="310">
        <v>9420</v>
      </c>
      <c r="H108" s="932"/>
      <c r="I108" s="277" t="str">
        <f t="shared" si="14"/>
        <v>-</v>
      </c>
      <c r="J108" s="932"/>
      <c r="K108" s="278" t="str">
        <f t="shared" si="15"/>
        <v>-</v>
      </c>
    </row>
    <row r="109" spans="2:11" ht="15" customHeight="1">
      <c r="B109" s="279">
        <f t="shared" si="8"/>
        <v>102</v>
      </c>
      <c r="C109" s="280" t="s">
        <v>2397</v>
      </c>
      <c r="D109" s="280">
        <f t="shared" si="9"/>
        <v>220990102</v>
      </c>
      <c r="E109" s="288" t="s">
        <v>6303</v>
      </c>
      <c r="F109" s="282" t="s">
        <v>411</v>
      </c>
      <c r="G109" s="310">
        <v>140</v>
      </c>
      <c r="H109" s="932"/>
      <c r="I109" s="277" t="str">
        <f>IF(G109*H109&gt;0,G109*H109,"-")</f>
        <v>-</v>
      </c>
      <c r="J109" s="932"/>
      <c r="K109" s="278" t="str">
        <f>IF(G109*J109&gt;0,G109*J109,"-")</f>
        <v>-</v>
      </c>
    </row>
    <row r="110" spans="2:11" ht="15" customHeight="1">
      <c r="B110" s="279">
        <f t="shared" si="8"/>
        <v>103</v>
      </c>
      <c r="C110" s="280" t="s">
        <v>2397</v>
      </c>
      <c r="D110" s="280">
        <f t="shared" si="9"/>
        <v>220990103</v>
      </c>
      <c r="E110" s="288" t="s">
        <v>6304</v>
      </c>
      <c r="F110" s="282" t="s">
        <v>411</v>
      </c>
      <c r="G110" s="310">
        <v>260</v>
      </c>
      <c r="H110" s="932"/>
      <c r="I110" s="277" t="str">
        <f>IF(G110*H110&gt;0,G110*H110,"-")</f>
        <v>-</v>
      </c>
      <c r="J110" s="932"/>
      <c r="K110" s="278" t="str">
        <f>IF(G110*J110&gt;0,G110*J110,"-")</f>
        <v>-</v>
      </c>
    </row>
    <row r="111" spans="2:11" ht="15" customHeight="1">
      <c r="B111" s="279">
        <f t="shared" si="8"/>
        <v>104</v>
      </c>
      <c r="C111" s="280" t="s">
        <v>2397</v>
      </c>
      <c r="D111" s="280">
        <f t="shared" si="9"/>
        <v>220990104</v>
      </c>
      <c r="E111" s="284" t="s">
        <v>6305</v>
      </c>
      <c r="F111" s="308" t="s">
        <v>411</v>
      </c>
      <c r="G111" s="308">
        <v>350</v>
      </c>
      <c r="H111" s="931"/>
      <c r="I111" s="277" t="str">
        <f t="shared" si="14"/>
        <v>-</v>
      </c>
      <c r="J111" s="936"/>
      <c r="K111" s="278" t="str">
        <f t="shared" si="15"/>
        <v>-</v>
      </c>
    </row>
    <row r="112" spans="2:11" ht="15" customHeight="1">
      <c r="B112" s="279">
        <f t="shared" si="8"/>
        <v>105</v>
      </c>
      <c r="C112" s="280" t="s">
        <v>2397</v>
      </c>
      <c r="D112" s="280">
        <f t="shared" si="9"/>
        <v>220990105</v>
      </c>
      <c r="E112" s="284" t="s">
        <v>6306</v>
      </c>
      <c r="F112" s="308" t="s">
        <v>411</v>
      </c>
      <c r="G112" s="308">
        <v>240</v>
      </c>
      <c r="H112" s="931"/>
      <c r="I112" s="277" t="str">
        <f t="shared" si="14"/>
        <v>-</v>
      </c>
      <c r="J112" s="936"/>
      <c r="K112" s="278" t="str">
        <f t="shared" si="15"/>
        <v>-</v>
      </c>
    </row>
    <row r="113" spans="2:11" ht="15" customHeight="1">
      <c r="B113" s="279">
        <f t="shared" si="8"/>
        <v>106</v>
      </c>
      <c r="C113" s="280" t="s">
        <v>2397</v>
      </c>
      <c r="D113" s="280">
        <f t="shared" si="9"/>
        <v>220990106</v>
      </c>
      <c r="E113" s="284" t="s">
        <v>6307</v>
      </c>
      <c r="F113" s="308" t="s">
        <v>411</v>
      </c>
      <c r="G113" s="308">
        <v>480</v>
      </c>
      <c r="H113" s="931"/>
      <c r="I113" s="277" t="str">
        <f t="shared" si="14"/>
        <v>-</v>
      </c>
      <c r="J113" s="936"/>
      <c r="K113" s="278" t="str">
        <f t="shared" si="15"/>
        <v>-</v>
      </c>
    </row>
    <row r="114" spans="2:11" ht="15" customHeight="1">
      <c r="B114" s="279">
        <f t="shared" si="8"/>
        <v>107</v>
      </c>
      <c r="C114" s="280" t="s">
        <v>2397</v>
      </c>
      <c r="D114" s="280">
        <f t="shared" si="9"/>
        <v>220990107</v>
      </c>
      <c r="E114" s="284" t="s">
        <v>6308</v>
      </c>
      <c r="F114" s="308" t="s">
        <v>411</v>
      </c>
      <c r="G114" s="308">
        <v>350</v>
      </c>
      <c r="H114" s="931"/>
      <c r="I114" s="277" t="str">
        <f t="shared" si="14"/>
        <v>-</v>
      </c>
      <c r="J114" s="936"/>
      <c r="K114" s="278" t="str">
        <f t="shared" si="15"/>
        <v>-</v>
      </c>
    </row>
    <row r="115" spans="2:11" ht="15" customHeight="1">
      <c r="B115" s="279">
        <f t="shared" si="8"/>
        <v>108</v>
      </c>
      <c r="C115" s="280" t="s">
        <v>2397</v>
      </c>
      <c r="D115" s="280">
        <f t="shared" si="9"/>
        <v>220990108</v>
      </c>
      <c r="E115" s="284" t="s">
        <v>6309</v>
      </c>
      <c r="F115" s="286" t="s">
        <v>6232</v>
      </c>
      <c r="G115" s="295">
        <v>10</v>
      </c>
      <c r="H115" s="935"/>
      <c r="I115" s="287" t="str">
        <f t="shared" si="14"/>
        <v>-</v>
      </c>
      <c r="J115" s="943"/>
      <c r="K115" s="328" t="str">
        <f t="shared" si="15"/>
        <v>-</v>
      </c>
    </row>
    <row r="116" spans="2:11" ht="15" customHeight="1">
      <c r="B116" s="279">
        <f t="shared" si="8"/>
        <v>109</v>
      </c>
      <c r="C116" s="280" t="s">
        <v>2397</v>
      </c>
      <c r="D116" s="280">
        <f t="shared" si="9"/>
        <v>220990109</v>
      </c>
      <c r="E116" s="288" t="s">
        <v>6310</v>
      </c>
      <c r="F116" s="282" t="s">
        <v>6232</v>
      </c>
      <c r="G116" s="310">
        <v>50</v>
      </c>
      <c r="H116" s="932"/>
      <c r="I116" s="277" t="str">
        <f t="shared" si="14"/>
        <v>-</v>
      </c>
      <c r="J116" s="932"/>
      <c r="K116" s="278" t="str">
        <f t="shared" si="15"/>
        <v>-</v>
      </c>
    </row>
    <row r="117" spans="2:11" ht="15" customHeight="1">
      <c r="B117" s="279">
        <f t="shared" si="8"/>
        <v>110</v>
      </c>
      <c r="C117" s="280" t="s">
        <v>2397</v>
      </c>
      <c r="D117" s="280">
        <f t="shared" si="9"/>
        <v>220990110</v>
      </c>
      <c r="E117" s="307" t="s">
        <v>6311</v>
      </c>
      <c r="F117" s="308" t="s">
        <v>6232</v>
      </c>
      <c r="G117" s="309">
        <v>35</v>
      </c>
      <c r="H117" s="936"/>
      <c r="I117" s="277" t="str">
        <f t="shared" si="14"/>
        <v>-</v>
      </c>
      <c r="J117" s="936"/>
      <c r="K117" s="278" t="str">
        <f t="shared" si="15"/>
        <v>-</v>
      </c>
    </row>
    <row r="118" spans="2:11" ht="15" customHeight="1">
      <c r="B118" s="279">
        <f t="shared" si="8"/>
        <v>111</v>
      </c>
      <c r="C118" s="280" t="s">
        <v>2397</v>
      </c>
      <c r="D118" s="280">
        <f t="shared" si="9"/>
        <v>220990111</v>
      </c>
      <c r="E118" s="288" t="s">
        <v>6312</v>
      </c>
      <c r="F118" s="282" t="s">
        <v>6232</v>
      </c>
      <c r="G118" s="310">
        <v>45</v>
      </c>
      <c r="H118" s="932"/>
      <c r="I118" s="277" t="str">
        <f t="shared" si="14"/>
        <v>-</v>
      </c>
      <c r="J118" s="932"/>
      <c r="K118" s="278" t="str">
        <f t="shared" si="15"/>
        <v>-</v>
      </c>
    </row>
    <row r="119" spans="2:11" ht="15" customHeight="1">
      <c r="B119" s="279">
        <f t="shared" si="8"/>
        <v>112</v>
      </c>
      <c r="C119" s="280" t="s">
        <v>2397</v>
      </c>
      <c r="D119" s="280">
        <f t="shared" si="9"/>
        <v>220990112</v>
      </c>
      <c r="E119" s="288" t="s">
        <v>6313</v>
      </c>
      <c r="F119" s="282" t="s">
        <v>6232</v>
      </c>
      <c r="G119" s="310">
        <v>22</v>
      </c>
      <c r="H119" s="932"/>
      <c r="I119" s="277" t="str">
        <f>IF(G119*H119&gt;0,G119*H119,"-")</f>
        <v>-</v>
      </c>
      <c r="J119" s="932"/>
      <c r="K119" s="278" t="str">
        <f>IF(G119*J119&gt;0,G119*J119,"-")</f>
        <v>-</v>
      </c>
    </row>
    <row r="120" spans="2:11" ht="15" customHeight="1">
      <c r="B120" s="279">
        <f t="shared" si="8"/>
        <v>113</v>
      </c>
      <c r="C120" s="280" t="s">
        <v>2397</v>
      </c>
      <c r="D120" s="280">
        <f t="shared" si="9"/>
        <v>220990113</v>
      </c>
      <c r="E120" s="307" t="s">
        <v>6314</v>
      </c>
      <c r="F120" s="286" t="s">
        <v>6232</v>
      </c>
      <c r="G120" s="295">
        <v>8</v>
      </c>
      <c r="H120" s="931"/>
      <c r="I120" s="277" t="str">
        <f t="shared" si="14"/>
        <v>-</v>
      </c>
      <c r="J120" s="938"/>
      <c r="K120" s="278" t="str">
        <f t="shared" si="15"/>
        <v>-</v>
      </c>
    </row>
    <row r="121" spans="2:11" ht="15" customHeight="1">
      <c r="B121" s="279">
        <f t="shared" si="8"/>
        <v>114</v>
      </c>
      <c r="C121" s="280" t="s">
        <v>2397</v>
      </c>
      <c r="D121" s="280">
        <f t="shared" si="9"/>
        <v>220990114</v>
      </c>
      <c r="E121" s="307" t="s">
        <v>6315</v>
      </c>
      <c r="F121" s="286" t="s">
        <v>6232</v>
      </c>
      <c r="G121" s="295">
        <v>12</v>
      </c>
      <c r="H121" s="931"/>
      <c r="I121" s="277" t="str">
        <f t="shared" si="14"/>
        <v>-</v>
      </c>
      <c r="J121" s="938"/>
      <c r="K121" s="278" t="str">
        <f t="shared" si="15"/>
        <v>-</v>
      </c>
    </row>
    <row r="122" spans="2:11" ht="15" customHeight="1">
      <c r="B122" s="279">
        <f t="shared" si="8"/>
        <v>115</v>
      </c>
      <c r="C122" s="280" t="s">
        <v>2397</v>
      </c>
      <c r="D122" s="280">
        <f t="shared" si="9"/>
        <v>220990115</v>
      </c>
      <c r="E122" s="307" t="s">
        <v>6316</v>
      </c>
      <c r="F122" s="286" t="s">
        <v>6232</v>
      </c>
      <c r="G122" s="295">
        <v>8</v>
      </c>
      <c r="H122" s="931"/>
      <c r="I122" s="277" t="str">
        <f t="shared" si="14"/>
        <v>-</v>
      </c>
      <c r="J122" s="938"/>
      <c r="K122" s="278" t="str">
        <f t="shared" si="15"/>
        <v>-</v>
      </c>
    </row>
    <row r="123" spans="2:11" ht="15" customHeight="1">
      <c r="B123" s="279">
        <f t="shared" si="8"/>
        <v>116</v>
      </c>
      <c r="C123" s="280" t="s">
        <v>2397</v>
      </c>
      <c r="D123" s="280">
        <f t="shared" si="9"/>
        <v>220990116</v>
      </c>
      <c r="E123" s="307" t="s">
        <v>6317</v>
      </c>
      <c r="F123" s="286" t="s">
        <v>6232</v>
      </c>
      <c r="G123" s="295">
        <v>5</v>
      </c>
      <c r="H123" s="931"/>
      <c r="I123" s="277" t="str">
        <f t="shared" si="14"/>
        <v>-</v>
      </c>
      <c r="J123" s="938"/>
      <c r="K123" s="278" t="str">
        <f t="shared" si="15"/>
        <v>-</v>
      </c>
    </row>
    <row r="124" spans="2:11" ht="15" customHeight="1">
      <c r="B124" s="279">
        <f t="shared" si="8"/>
        <v>117</v>
      </c>
      <c r="C124" s="280" t="s">
        <v>2397</v>
      </c>
      <c r="D124" s="280">
        <f t="shared" si="9"/>
        <v>220990117</v>
      </c>
      <c r="E124" s="307" t="s">
        <v>6318</v>
      </c>
      <c r="F124" s="286" t="s">
        <v>6232</v>
      </c>
      <c r="G124" s="295">
        <f>G123</f>
        <v>5</v>
      </c>
      <c r="H124" s="931"/>
      <c r="I124" s="277" t="str">
        <f t="shared" si="14"/>
        <v>-</v>
      </c>
      <c r="J124" s="938"/>
      <c r="K124" s="278" t="str">
        <f t="shared" si="15"/>
        <v>-</v>
      </c>
    </row>
    <row r="125" spans="2:11" ht="15" customHeight="1">
      <c r="B125" s="279">
        <f t="shared" si="8"/>
        <v>118</v>
      </c>
      <c r="C125" s="280" t="s">
        <v>2397</v>
      </c>
      <c r="D125" s="280">
        <f t="shared" si="9"/>
        <v>220990118</v>
      </c>
      <c r="E125" s="307" t="s">
        <v>6319</v>
      </c>
      <c r="F125" s="286" t="s">
        <v>6232</v>
      </c>
      <c r="G125" s="295">
        <v>15</v>
      </c>
      <c r="H125" s="931"/>
      <c r="I125" s="277" t="str">
        <f t="shared" si="14"/>
        <v>-</v>
      </c>
      <c r="J125" s="938"/>
      <c r="K125" s="278" t="str">
        <f t="shared" si="15"/>
        <v>-</v>
      </c>
    </row>
    <row r="126" spans="2:11" ht="15" customHeight="1">
      <c r="B126" s="279">
        <f t="shared" si="8"/>
        <v>119</v>
      </c>
      <c r="C126" s="280" t="s">
        <v>2397</v>
      </c>
      <c r="D126" s="280">
        <f t="shared" si="9"/>
        <v>220990119</v>
      </c>
      <c r="E126" s="307" t="s">
        <v>6320</v>
      </c>
      <c r="F126" s="308" t="s">
        <v>6232</v>
      </c>
      <c r="G126" s="309">
        <v>20</v>
      </c>
      <c r="H126" s="936"/>
      <c r="I126" s="277" t="str">
        <f t="shared" si="14"/>
        <v>-</v>
      </c>
      <c r="J126" s="938"/>
      <c r="K126" s="278" t="str">
        <f t="shared" si="15"/>
        <v>-</v>
      </c>
    </row>
    <row r="127" spans="2:11" ht="15" customHeight="1">
      <c r="B127" s="279">
        <f t="shared" si="8"/>
        <v>120</v>
      </c>
      <c r="C127" s="280" t="s">
        <v>2397</v>
      </c>
      <c r="D127" s="280">
        <f t="shared" si="9"/>
        <v>220990120</v>
      </c>
      <c r="E127" s="307" t="s">
        <v>6287</v>
      </c>
      <c r="F127" s="308" t="s">
        <v>6232</v>
      </c>
      <c r="G127" s="309">
        <v>30</v>
      </c>
      <c r="H127" s="936"/>
      <c r="I127" s="277" t="str">
        <f t="shared" si="14"/>
        <v>-</v>
      </c>
      <c r="J127" s="938"/>
      <c r="K127" s="278" t="str">
        <f t="shared" si="15"/>
        <v>-</v>
      </c>
    </row>
    <row r="128" spans="2:11" ht="15" customHeight="1">
      <c r="B128" s="279">
        <f t="shared" si="8"/>
        <v>121</v>
      </c>
      <c r="C128" s="280" t="s">
        <v>2397</v>
      </c>
      <c r="D128" s="280">
        <f t="shared" si="9"/>
        <v>220990121</v>
      </c>
      <c r="E128" s="284" t="s">
        <v>6321</v>
      </c>
      <c r="F128" s="286" t="s">
        <v>6232</v>
      </c>
      <c r="G128" s="295">
        <v>33</v>
      </c>
      <c r="H128" s="931"/>
      <c r="I128" s="287" t="str">
        <f t="shared" si="14"/>
        <v>-</v>
      </c>
      <c r="J128" s="943"/>
      <c r="K128" s="328" t="str">
        <f t="shared" si="15"/>
        <v>-</v>
      </c>
    </row>
    <row r="129" spans="2:11" ht="15" customHeight="1">
      <c r="B129" s="279">
        <f t="shared" si="8"/>
        <v>122</v>
      </c>
      <c r="C129" s="280" t="s">
        <v>2397</v>
      </c>
      <c r="D129" s="280">
        <f t="shared" si="9"/>
        <v>220990122</v>
      </c>
      <c r="E129" s="300" t="s">
        <v>6322</v>
      </c>
      <c r="F129" s="329" t="s">
        <v>411</v>
      </c>
      <c r="G129" s="330">
        <v>110</v>
      </c>
      <c r="H129" s="331"/>
      <c r="I129" s="277" t="str">
        <f t="shared" si="14"/>
        <v>-</v>
      </c>
      <c r="J129" s="944"/>
      <c r="K129" s="278" t="str">
        <f t="shared" si="15"/>
        <v>-</v>
      </c>
    </row>
    <row r="130" spans="2:11" ht="15" customHeight="1">
      <c r="B130" s="279">
        <f t="shared" si="8"/>
        <v>123</v>
      </c>
      <c r="C130" s="280" t="s">
        <v>2397</v>
      </c>
      <c r="D130" s="280">
        <f t="shared" si="9"/>
        <v>220990123</v>
      </c>
      <c r="E130" s="300" t="s">
        <v>6323</v>
      </c>
      <c r="F130" s="329" t="s">
        <v>411</v>
      </c>
      <c r="G130" s="330">
        <v>210</v>
      </c>
      <c r="H130" s="331"/>
      <c r="I130" s="277" t="str">
        <f t="shared" si="14"/>
        <v>-</v>
      </c>
      <c r="J130" s="944"/>
      <c r="K130" s="278" t="str">
        <f t="shared" si="15"/>
        <v>-</v>
      </c>
    </row>
    <row r="131" spans="2:11" ht="15" customHeight="1">
      <c r="B131" s="279">
        <f t="shared" si="8"/>
        <v>124</v>
      </c>
      <c r="C131" s="280" t="s">
        <v>2397</v>
      </c>
      <c r="D131" s="280">
        <f t="shared" si="9"/>
        <v>220990124</v>
      </c>
      <c r="E131" s="300" t="s">
        <v>6324</v>
      </c>
      <c r="F131" s="329" t="s">
        <v>411</v>
      </c>
      <c r="G131" s="330">
        <v>310</v>
      </c>
      <c r="H131" s="331"/>
      <c r="I131" s="277" t="str">
        <f t="shared" si="14"/>
        <v>-</v>
      </c>
      <c r="J131" s="944"/>
      <c r="K131" s="278" t="str">
        <f t="shared" si="15"/>
        <v>-</v>
      </c>
    </row>
    <row r="132" spans="2:11" ht="15" customHeight="1">
      <c r="B132" s="279">
        <f t="shared" si="8"/>
        <v>125</v>
      </c>
      <c r="C132" s="280" t="s">
        <v>2397</v>
      </c>
      <c r="D132" s="280">
        <f t="shared" si="9"/>
        <v>220990125</v>
      </c>
      <c r="E132" s="300" t="s">
        <v>6325</v>
      </c>
      <c r="F132" s="329" t="s">
        <v>411</v>
      </c>
      <c r="G132" s="330">
        <v>140</v>
      </c>
      <c r="H132" s="331"/>
      <c r="I132" s="277" t="str">
        <f t="shared" si="14"/>
        <v>-</v>
      </c>
      <c r="J132" s="944"/>
      <c r="K132" s="278" t="str">
        <f t="shared" si="15"/>
        <v>-</v>
      </c>
    </row>
    <row r="133" spans="2:11" ht="15" customHeight="1">
      <c r="B133" s="279">
        <f t="shared" si="8"/>
        <v>126</v>
      </c>
      <c r="C133" s="280" t="s">
        <v>2397</v>
      </c>
      <c r="D133" s="280">
        <f t="shared" si="9"/>
        <v>220990126</v>
      </c>
      <c r="E133" s="300" t="s">
        <v>6326</v>
      </c>
      <c r="F133" s="286" t="s">
        <v>6232</v>
      </c>
      <c r="G133" s="295">
        <v>55</v>
      </c>
      <c r="H133" s="287"/>
      <c r="I133" s="277" t="str">
        <f t="shared" si="14"/>
        <v>-</v>
      </c>
      <c r="J133" s="935"/>
      <c r="K133" s="278" t="str">
        <f t="shared" si="15"/>
        <v>-</v>
      </c>
    </row>
    <row r="134" spans="2:11" ht="44.15" customHeight="1">
      <c r="B134" s="279">
        <f t="shared" si="8"/>
        <v>127</v>
      </c>
      <c r="C134" s="280" t="s">
        <v>2397</v>
      </c>
      <c r="D134" s="280">
        <f t="shared" si="9"/>
        <v>220990127</v>
      </c>
      <c r="E134" s="284" t="s">
        <v>6327</v>
      </c>
      <c r="F134" s="329" t="s">
        <v>211</v>
      </c>
      <c r="G134" s="330">
        <v>120</v>
      </c>
      <c r="H134" s="332"/>
      <c r="I134" s="277" t="str">
        <f t="shared" si="14"/>
        <v>-</v>
      </c>
      <c r="J134" s="944"/>
      <c r="K134" s="278" t="str">
        <f t="shared" si="15"/>
        <v>-</v>
      </c>
    </row>
    <row r="135" spans="2:11" ht="15" customHeight="1">
      <c r="B135" s="279">
        <f t="shared" si="8"/>
        <v>128</v>
      </c>
      <c r="C135" s="280" t="s">
        <v>2397</v>
      </c>
      <c r="D135" s="280">
        <f t="shared" si="9"/>
        <v>220990128</v>
      </c>
      <c r="E135" s="288" t="s">
        <v>6328</v>
      </c>
      <c r="F135" s="282" t="s">
        <v>6232</v>
      </c>
      <c r="G135" s="310">
        <v>1</v>
      </c>
      <c r="H135" s="283"/>
      <c r="I135" s="277" t="str">
        <f t="shared" si="14"/>
        <v>-</v>
      </c>
      <c r="J135" s="939"/>
      <c r="K135" s="278" t="str">
        <f t="shared" si="15"/>
        <v>-</v>
      </c>
    </row>
    <row r="136" spans="2:11" ht="15" customHeight="1">
      <c r="B136" s="279">
        <f t="shared" si="8"/>
        <v>129</v>
      </c>
      <c r="C136" s="280" t="s">
        <v>2397</v>
      </c>
      <c r="D136" s="280">
        <f t="shared" si="9"/>
        <v>220990129</v>
      </c>
      <c r="E136" s="288" t="s">
        <v>6329</v>
      </c>
      <c r="F136" s="282" t="s">
        <v>6232</v>
      </c>
      <c r="G136" s="310">
        <v>1</v>
      </c>
      <c r="H136" s="283"/>
      <c r="I136" s="277" t="str">
        <f>IF(G136*H136&gt;0,G136*H136,"-")</f>
        <v>-</v>
      </c>
      <c r="J136" s="939"/>
      <c r="K136" s="278" t="str">
        <f>IF(G136*J136&gt;0,G136*J136,"-")</f>
        <v>-</v>
      </c>
    </row>
    <row r="137" spans="2:11" ht="15" customHeight="1" thickBot="1">
      <c r="B137" s="279">
        <f t="shared" ref="B137:B200" si="16">B136+1</f>
        <v>130</v>
      </c>
      <c r="C137" s="280" t="s">
        <v>2397</v>
      </c>
      <c r="D137" s="280">
        <f t="shared" si="9"/>
        <v>220990130</v>
      </c>
      <c r="E137" s="333" t="s">
        <v>6330</v>
      </c>
      <c r="F137" s="320" t="s">
        <v>6232</v>
      </c>
      <c r="G137" s="321">
        <v>1</v>
      </c>
      <c r="H137" s="941"/>
      <c r="I137" s="277" t="str">
        <f t="shared" si="14"/>
        <v>-</v>
      </c>
      <c r="J137" s="941"/>
      <c r="K137" s="278" t="str">
        <f t="shared" si="15"/>
        <v>-</v>
      </c>
    </row>
    <row r="138" spans="2:11" ht="20" thickBot="1">
      <c r="B138" s="279">
        <f t="shared" si="16"/>
        <v>131</v>
      </c>
      <c r="C138" s="280" t="s">
        <v>2397</v>
      </c>
      <c r="D138" s="261" t="s">
        <v>6198</v>
      </c>
      <c r="E138" s="262" t="s">
        <v>6331</v>
      </c>
      <c r="F138" s="263"/>
      <c r="G138" s="263"/>
      <c r="H138" s="264"/>
      <c r="I138" s="265">
        <f>SUM(I139:I180)</f>
        <v>0</v>
      </c>
      <c r="J138" s="264"/>
      <c r="K138" s="266">
        <f>SUM(K139:K180)</f>
        <v>0</v>
      </c>
    </row>
    <row r="139" spans="2:11" ht="49.5" customHeight="1">
      <c r="B139" s="279">
        <f t="shared" si="16"/>
        <v>132</v>
      </c>
      <c r="C139" s="280" t="s">
        <v>2397</v>
      </c>
      <c r="D139" s="334">
        <f>D137+1</f>
        <v>220990131</v>
      </c>
      <c r="E139" s="335" t="s">
        <v>6332</v>
      </c>
      <c r="F139" s="336" t="s">
        <v>6232</v>
      </c>
      <c r="G139" s="276">
        <v>1</v>
      </c>
      <c r="H139" s="945"/>
      <c r="I139" s="277" t="str">
        <f t="shared" ref="I139:I180" si="17">IF(G139*H139&gt;0,G139*H139,"-")</f>
        <v>-</v>
      </c>
      <c r="J139" s="945"/>
      <c r="K139" s="278" t="str">
        <f t="shared" ref="K139:K180" si="18">IF(G139*J139&gt;0,G139*J139,"-")</f>
        <v>-</v>
      </c>
    </row>
    <row r="140" spans="2:11" ht="16.5" customHeight="1">
      <c r="B140" s="279">
        <f t="shared" si="16"/>
        <v>133</v>
      </c>
      <c r="C140" s="280" t="s">
        <v>2397</v>
      </c>
      <c r="D140" s="334">
        <f>D139+1</f>
        <v>220990132</v>
      </c>
      <c r="E140" s="337" t="s">
        <v>6333</v>
      </c>
      <c r="F140" s="289" t="s">
        <v>6232</v>
      </c>
      <c r="G140" s="286">
        <v>1</v>
      </c>
      <c r="H140" s="935"/>
      <c r="I140" s="277" t="str">
        <f t="shared" si="17"/>
        <v>-</v>
      </c>
      <c r="J140" s="935"/>
      <c r="K140" s="278" t="str">
        <f t="shared" si="18"/>
        <v>-</v>
      </c>
    </row>
    <row r="141" spans="2:11" ht="16.5" customHeight="1">
      <c r="B141" s="279">
        <f t="shared" si="16"/>
        <v>134</v>
      </c>
      <c r="C141" s="280" t="s">
        <v>2397</v>
      </c>
      <c r="D141" s="334">
        <f t="shared" ref="D141:D180" si="19">D140+1</f>
        <v>220990133</v>
      </c>
      <c r="E141" s="337" t="s">
        <v>6334</v>
      </c>
      <c r="F141" s="289" t="s">
        <v>6232</v>
      </c>
      <c r="G141" s="286">
        <v>1</v>
      </c>
      <c r="H141" s="946"/>
      <c r="I141" s="277" t="str">
        <f t="shared" si="17"/>
        <v>-</v>
      </c>
      <c r="J141" s="946"/>
      <c r="K141" s="278" t="str">
        <f t="shared" si="18"/>
        <v>-</v>
      </c>
    </row>
    <row r="142" spans="2:11" ht="16.5" customHeight="1">
      <c r="B142" s="279">
        <f t="shared" si="16"/>
        <v>135</v>
      </c>
      <c r="C142" s="280" t="s">
        <v>2397</v>
      </c>
      <c r="D142" s="334">
        <f t="shared" si="19"/>
        <v>220990134</v>
      </c>
      <c r="E142" s="337" t="s">
        <v>6335</v>
      </c>
      <c r="F142" s="285" t="s">
        <v>6232</v>
      </c>
      <c r="G142" s="286">
        <v>1</v>
      </c>
      <c r="H142" s="946"/>
      <c r="I142" s="277" t="str">
        <f t="shared" si="17"/>
        <v>-</v>
      </c>
      <c r="J142" s="946"/>
      <c r="K142" s="278" t="str">
        <f t="shared" si="18"/>
        <v>-</v>
      </c>
    </row>
    <row r="143" spans="2:11" ht="16.5" customHeight="1">
      <c r="B143" s="279">
        <f t="shared" si="16"/>
        <v>136</v>
      </c>
      <c r="C143" s="280" t="s">
        <v>2397</v>
      </c>
      <c r="D143" s="334">
        <f t="shared" si="19"/>
        <v>220990135</v>
      </c>
      <c r="E143" s="337" t="s">
        <v>6336</v>
      </c>
      <c r="F143" s="289" t="s">
        <v>6232</v>
      </c>
      <c r="G143" s="286">
        <v>1</v>
      </c>
      <c r="H143" s="935"/>
      <c r="I143" s="277" t="str">
        <f t="shared" si="17"/>
        <v>-</v>
      </c>
      <c r="J143" s="935"/>
      <c r="K143" s="278" t="str">
        <f t="shared" si="18"/>
        <v>-</v>
      </c>
    </row>
    <row r="144" spans="2:11" ht="16.5" customHeight="1">
      <c r="B144" s="279">
        <f t="shared" si="16"/>
        <v>137</v>
      </c>
      <c r="C144" s="280" t="s">
        <v>2397</v>
      </c>
      <c r="D144" s="334">
        <f t="shared" si="19"/>
        <v>220990136</v>
      </c>
      <c r="E144" s="337" t="s">
        <v>6337</v>
      </c>
      <c r="F144" s="289" t="s">
        <v>6232</v>
      </c>
      <c r="G144" s="286">
        <v>1</v>
      </c>
      <c r="H144" s="935"/>
      <c r="I144" s="277" t="str">
        <f t="shared" si="17"/>
        <v>-</v>
      </c>
      <c r="J144" s="935"/>
      <c r="K144" s="278" t="str">
        <f t="shared" si="18"/>
        <v>-</v>
      </c>
    </row>
    <row r="145" spans="2:11" ht="16.5" customHeight="1">
      <c r="B145" s="279">
        <f t="shared" si="16"/>
        <v>138</v>
      </c>
      <c r="C145" s="280" t="s">
        <v>2397</v>
      </c>
      <c r="D145" s="334">
        <f t="shared" si="19"/>
        <v>220990137</v>
      </c>
      <c r="E145" s="339" t="s">
        <v>6338</v>
      </c>
      <c r="F145" s="285" t="s">
        <v>6232</v>
      </c>
      <c r="G145" s="286">
        <v>1</v>
      </c>
      <c r="H145" s="946"/>
      <c r="I145" s="277" t="str">
        <f t="shared" si="17"/>
        <v>-</v>
      </c>
      <c r="J145" s="946"/>
      <c r="K145" s="278" t="str">
        <f t="shared" si="18"/>
        <v>-</v>
      </c>
    </row>
    <row r="146" spans="2:11" ht="47.15" customHeight="1">
      <c r="B146" s="279">
        <f t="shared" si="16"/>
        <v>139</v>
      </c>
      <c r="C146" s="280" t="s">
        <v>2397</v>
      </c>
      <c r="D146" s="334">
        <f t="shared" si="19"/>
        <v>220990138</v>
      </c>
      <c r="E146" s="335" t="s">
        <v>6339</v>
      </c>
      <c r="F146" s="336" t="s">
        <v>6232</v>
      </c>
      <c r="G146" s="276">
        <v>4</v>
      </c>
      <c r="H146" s="945"/>
      <c r="I146" s="277" t="str">
        <f t="shared" si="17"/>
        <v>-</v>
      </c>
      <c r="J146" s="945"/>
      <c r="K146" s="278" t="str">
        <f t="shared" si="18"/>
        <v>-</v>
      </c>
    </row>
    <row r="147" spans="2:11" ht="28.5" customHeight="1">
      <c r="B147" s="279">
        <f t="shared" si="16"/>
        <v>140</v>
      </c>
      <c r="C147" s="280" t="s">
        <v>2397</v>
      </c>
      <c r="D147" s="334">
        <f t="shared" si="19"/>
        <v>220990139</v>
      </c>
      <c r="E147" s="335" t="s">
        <v>6340</v>
      </c>
      <c r="F147" s="336" t="s">
        <v>6232</v>
      </c>
      <c r="G147" s="276">
        <v>1</v>
      </c>
      <c r="H147" s="945"/>
      <c r="I147" s="277" t="str">
        <f t="shared" si="17"/>
        <v>-</v>
      </c>
      <c r="J147" s="945"/>
      <c r="K147" s="278" t="str">
        <f t="shared" si="18"/>
        <v>-</v>
      </c>
    </row>
    <row r="148" spans="2:11" ht="142" customHeight="1">
      <c r="B148" s="279">
        <f t="shared" si="16"/>
        <v>141</v>
      </c>
      <c r="C148" s="280" t="s">
        <v>2397</v>
      </c>
      <c r="D148" s="334">
        <f t="shared" si="19"/>
        <v>220990140</v>
      </c>
      <c r="E148" s="339" t="s">
        <v>6341</v>
      </c>
      <c r="F148" s="285" t="s">
        <v>6232</v>
      </c>
      <c r="G148" s="286">
        <v>1</v>
      </c>
      <c r="H148" s="946"/>
      <c r="I148" s="277" t="str">
        <f t="shared" si="17"/>
        <v>-</v>
      </c>
      <c r="J148" s="946"/>
      <c r="K148" s="278" t="str">
        <f t="shared" si="18"/>
        <v>-</v>
      </c>
    </row>
    <row r="149" spans="2:11" ht="16.5" customHeight="1">
      <c r="B149" s="279">
        <f t="shared" si="16"/>
        <v>142</v>
      </c>
      <c r="C149" s="280" t="s">
        <v>2397</v>
      </c>
      <c r="D149" s="334">
        <f t="shared" si="19"/>
        <v>220990141</v>
      </c>
      <c r="E149" s="335" t="s">
        <v>6342</v>
      </c>
      <c r="F149" s="285" t="s">
        <v>6232</v>
      </c>
      <c r="G149" s="286">
        <v>1</v>
      </c>
      <c r="H149" s="946"/>
      <c r="I149" s="277" t="str">
        <f t="shared" si="17"/>
        <v>-</v>
      </c>
      <c r="J149" s="946"/>
      <c r="K149" s="278" t="str">
        <f t="shared" si="18"/>
        <v>-</v>
      </c>
    </row>
    <row r="150" spans="2:11" ht="16.5" customHeight="1">
      <c r="B150" s="279">
        <f t="shared" si="16"/>
        <v>143</v>
      </c>
      <c r="C150" s="280" t="s">
        <v>2397</v>
      </c>
      <c r="D150" s="334">
        <f t="shared" si="19"/>
        <v>220990142</v>
      </c>
      <c r="E150" s="335" t="s">
        <v>6343</v>
      </c>
      <c r="F150" s="285" t="s">
        <v>6232</v>
      </c>
      <c r="G150" s="286">
        <v>1</v>
      </c>
      <c r="H150" s="946"/>
      <c r="I150" s="277" t="str">
        <f t="shared" si="17"/>
        <v>-</v>
      </c>
      <c r="J150" s="946"/>
      <c r="K150" s="278" t="str">
        <f t="shared" si="18"/>
        <v>-</v>
      </c>
    </row>
    <row r="151" spans="2:11" ht="61.5" customHeight="1">
      <c r="B151" s="279">
        <f t="shared" si="16"/>
        <v>144</v>
      </c>
      <c r="C151" s="280" t="s">
        <v>2397</v>
      </c>
      <c r="D151" s="334">
        <f t="shared" si="19"/>
        <v>220990143</v>
      </c>
      <c r="E151" s="335" t="s">
        <v>6344</v>
      </c>
      <c r="F151" s="285" t="s">
        <v>6232</v>
      </c>
      <c r="G151" s="286">
        <v>1</v>
      </c>
      <c r="H151" s="946"/>
      <c r="I151" s="277" t="str">
        <f t="shared" si="17"/>
        <v>-</v>
      </c>
      <c r="J151" s="946"/>
      <c r="K151" s="278" t="str">
        <f t="shared" si="18"/>
        <v>-</v>
      </c>
    </row>
    <row r="152" spans="2:11" ht="89.5" customHeight="1">
      <c r="B152" s="279">
        <f t="shared" si="16"/>
        <v>145</v>
      </c>
      <c r="C152" s="280" t="s">
        <v>2397</v>
      </c>
      <c r="D152" s="334">
        <f t="shared" si="19"/>
        <v>220990144</v>
      </c>
      <c r="E152" s="335" t="s">
        <v>6345</v>
      </c>
      <c r="F152" s="285" t="s">
        <v>6232</v>
      </c>
      <c r="G152" s="286">
        <v>1</v>
      </c>
      <c r="H152" s="946"/>
      <c r="I152" s="277" t="str">
        <f>IF(G152*H152&gt;0,G152*H152,"-")</f>
        <v>-</v>
      </c>
      <c r="J152" s="946"/>
      <c r="K152" s="278" t="str">
        <f>IF(G152*J152&gt;0,G152*J152,"-")</f>
        <v>-</v>
      </c>
    </row>
    <row r="153" spans="2:11" ht="18" customHeight="1">
      <c r="B153" s="279">
        <f t="shared" si="16"/>
        <v>146</v>
      </c>
      <c r="C153" s="280" t="s">
        <v>2397</v>
      </c>
      <c r="D153" s="334">
        <f t="shared" si="19"/>
        <v>220990145</v>
      </c>
      <c r="E153" s="339" t="s">
        <v>6346</v>
      </c>
      <c r="F153" s="285" t="s">
        <v>6232</v>
      </c>
      <c r="G153" s="286">
        <v>1</v>
      </c>
      <c r="H153" s="946"/>
      <c r="I153" s="277" t="str">
        <f t="shared" si="17"/>
        <v>-</v>
      </c>
      <c r="J153" s="946"/>
      <c r="K153" s="278" t="str">
        <f t="shared" si="18"/>
        <v>-</v>
      </c>
    </row>
    <row r="154" spans="2:11" ht="36.65" customHeight="1">
      <c r="B154" s="279">
        <f t="shared" si="16"/>
        <v>147</v>
      </c>
      <c r="C154" s="280" t="s">
        <v>2397</v>
      </c>
      <c r="D154" s="334">
        <f t="shared" si="19"/>
        <v>220990146</v>
      </c>
      <c r="E154" s="339" t="s">
        <v>6347</v>
      </c>
      <c r="F154" s="285" t="s">
        <v>6232</v>
      </c>
      <c r="G154" s="286">
        <v>1</v>
      </c>
      <c r="H154" s="946"/>
      <c r="I154" s="277" t="str">
        <f t="shared" si="17"/>
        <v>-</v>
      </c>
      <c r="J154" s="946"/>
      <c r="K154" s="278" t="str">
        <f t="shared" si="18"/>
        <v>-</v>
      </c>
    </row>
    <row r="155" spans="2:11" ht="15" customHeight="1">
      <c r="B155" s="279">
        <f t="shared" si="16"/>
        <v>148</v>
      </c>
      <c r="C155" s="280" t="s">
        <v>2397</v>
      </c>
      <c r="D155" s="334">
        <f t="shared" si="19"/>
        <v>220990147</v>
      </c>
      <c r="E155" s="339" t="s">
        <v>6348</v>
      </c>
      <c r="F155" s="285" t="s">
        <v>6232</v>
      </c>
      <c r="G155" s="286">
        <v>5</v>
      </c>
      <c r="H155" s="946"/>
      <c r="I155" s="277" t="str">
        <f t="shared" si="17"/>
        <v>-</v>
      </c>
      <c r="J155" s="946"/>
      <c r="K155" s="278" t="str">
        <f t="shared" si="18"/>
        <v>-</v>
      </c>
    </row>
    <row r="156" spans="2:11" ht="15" customHeight="1">
      <c r="B156" s="279">
        <f t="shared" si="16"/>
        <v>149</v>
      </c>
      <c r="C156" s="280" t="s">
        <v>2397</v>
      </c>
      <c r="D156" s="334">
        <f t="shared" si="19"/>
        <v>220990148</v>
      </c>
      <c r="E156" s="339" t="s">
        <v>6349</v>
      </c>
      <c r="F156" s="285" t="s">
        <v>6232</v>
      </c>
      <c r="G156" s="286">
        <v>5</v>
      </c>
      <c r="H156" s="946"/>
      <c r="I156" s="277" t="str">
        <f t="shared" si="17"/>
        <v>-</v>
      </c>
      <c r="J156" s="946"/>
      <c r="K156" s="278" t="str">
        <f t="shared" si="18"/>
        <v>-</v>
      </c>
    </row>
    <row r="157" spans="2:11" ht="15" customHeight="1">
      <c r="B157" s="279">
        <f t="shared" si="16"/>
        <v>150</v>
      </c>
      <c r="C157" s="280" t="s">
        <v>2397</v>
      </c>
      <c r="D157" s="334">
        <f t="shared" si="19"/>
        <v>220990149</v>
      </c>
      <c r="E157" s="339" t="s">
        <v>6350</v>
      </c>
      <c r="F157" s="285" t="s">
        <v>6232</v>
      </c>
      <c r="G157" s="286">
        <v>40</v>
      </c>
      <c r="H157" s="946"/>
      <c r="I157" s="277" t="str">
        <f t="shared" si="17"/>
        <v>-</v>
      </c>
      <c r="J157" s="946"/>
      <c r="K157" s="278" t="str">
        <f t="shared" si="18"/>
        <v>-</v>
      </c>
    </row>
    <row r="158" spans="2:11" ht="15" customHeight="1">
      <c r="B158" s="279">
        <f t="shared" si="16"/>
        <v>151</v>
      </c>
      <c r="C158" s="280" t="s">
        <v>2397</v>
      </c>
      <c r="D158" s="334">
        <f t="shared" si="19"/>
        <v>220990150</v>
      </c>
      <c r="E158" s="337" t="s">
        <v>6351</v>
      </c>
      <c r="F158" s="289" t="s">
        <v>6232</v>
      </c>
      <c r="G158" s="286">
        <v>15</v>
      </c>
      <c r="H158" s="946"/>
      <c r="I158" s="277" t="str">
        <f t="shared" si="17"/>
        <v>-</v>
      </c>
      <c r="J158" s="946"/>
      <c r="K158" s="278" t="str">
        <f t="shared" si="18"/>
        <v>-</v>
      </c>
    </row>
    <row r="159" spans="2:11" ht="15" customHeight="1">
      <c r="B159" s="279">
        <f t="shared" si="16"/>
        <v>152</v>
      </c>
      <c r="C159" s="280" t="s">
        <v>2397</v>
      </c>
      <c r="D159" s="334">
        <f t="shared" si="19"/>
        <v>220990151</v>
      </c>
      <c r="E159" s="337" t="s">
        <v>6352</v>
      </c>
      <c r="F159" s="289" t="s">
        <v>6232</v>
      </c>
      <c r="G159" s="286">
        <v>3</v>
      </c>
      <c r="H159" s="946"/>
      <c r="I159" s="277" t="str">
        <f t="shared" si="17"/>
        <v>-</v>
      </c>
      <c r="J159" s="946"/>
      <c r="K159" s="278" t="str">
        <f t="shared" si="18"/>
        <v>-</v>
      </c>
    </row>
    <row r="160" spans="2:11" ht="15" customHeight="1">
      <c r="B160" s="279">
        <f t="shared" si="16"/>
        <v>153</v>
      </c>
      <c r="C160" s="280" t="s">
        <v>2397</v>
      </c>
      <c r="D160" s="334">
        <f t="shared" si="19"/>
        <v>220990152</v>
      </c>
      <c r="E160" s="337" t="s">
        <v>6353</v>
      </c>
      <c r="F160" s="289" t="s">
        <v>6232</v>
      </c>
      <c r="G160" s="286">
        <v>4</v>
      </c>
      <c r="H160" s="946"/>
      <c r="I160" s="277" t="str">
        <f t="shared" si="17"/>
        <v>-</v>
      </c>
      <c r="J160" s="946"/>
      <c r="K160" s="278" t="str">
        <f t="shared" si="18"/>
        <v>-</v>
      </c>
    </row>
    <row r="161" spans="2:11" ht="15" customHeight="1">
      <c r="B161" s="279">
        <f t="shared" si="16"/>
        <v>154</v>
      </c>
      <c r="C161" s="280" t="s">
        <v>2397</v>
      </c>
      <c r="D161" s="334">
        <f t="shared" si="19"/>
        <v>220990153</v>
      </c>
      <c r="E161" s="337" t="s">
        <v>6354</v>
      </c>
      <c r="F161" s="289" t="s">
        <v>6232</v>
      </c>
      <c r="G161" s="286">
        <v>1</v>
      </c>
      <c r="H161" s="946"/>
      <c r="I161" s="277" t="str">
        <f t="shared" si="17"/>
        <v>-</v>
      </c>
      <c r="J161" s="946"/>
      <c r="K161" s="278" t="str">
        <f t="shared" si="18"/>
        <v>-</v>
      </c>
    </row>
    <row r="162" spans="2:11" ht="15" customHeight="1">
      <c r="B162" s="279">
        <f t="shared" si="16"/>
        <v>155</v>
      </c>
      <c r="C162" s="280" t="s">
        <v>2397</v>
      </c>
      <c r="D162" s="334">
        <f t="shared" si="19"/>
        <v>220990154</v>
      </c>
      <c r="E162" s="340" t="s">
        <v>6355</v>
      </c>
      <c r="F162" s="289" t="s">
        <v>6232</v>
      </c>
      <c r="G162" s="286">
        <v>5</v>
      </c>
      <c r="H162" s="931"/>
      <c r="I162" s="277" t="str">
        <f t="shared" si="17"/>
        <v>-</v>
      </c>
      <c r="J162" s="931"/>
      <c r="K162" s="278" t="str">
        <f t="shared" si="18"/>
        <v>-</v>
      </c>
    </row>
    <row r="163" spans="2:11" ht="15" customHeight="1">
      <c r="B163" s="279">
        <f t="shared" si="16"/>
        <v>156</v>
      </c>
      <c r="C163" s="280" t="s">
        <v>2397</v>
      </c>
      <c r="D163" s="334">
        <f t="shared" si="19"/>
        <v>220990155</v>
      </c>
      <c r="E163" s="290" t="s">
        <v>6356</v>
      </c>
      <c r="F163" s="289"/>
      <c r="G163" s="286"/>
      <c r="H163" s="287"/>
      <c r="I163" s="277"/>
      <c r="J163" s="287"/>
      <c r="K163" s="278"/>
    </row>
    <row r="164" spans="2:11" ht="15" customHeight="1">
      <c r="B164" s="279">
        <f t="shared" si="16"/>
        <v>157</v>
      </c>
      <c r="C164" s="280" t="s">
        <v>2397</v>
      </c>
      <c r="D164" s="334">
        <f t="shared" si="19"/>
        <v>220990156</v>
      </c>
      <c r="E164" s="340" t="s">
        <v>6357</v>
      </c>
      <c r="F164" s="289" t="s">
        <v>6232</v>
      </c>
      <c r="G164" s="286">
        <v>8</v>
      </c>
      <c r="H164" s="931"/>
      <c r="I164" s="277" t="str">
        <f>IF(G164*H164&gt;0,G164*H164,"-")</f>
        <v>-</v>
      </c>
      <c r="J164" s="931"/>
      <c r="K164" s="278" t="str">
        <f>IF(G164*J164&gt;0,G164*J164,"-")</f>
        <v>-</v>
      </c>
    </row>
    <row r="165" spans="2:11" ht="15" customHeight="1">
      <c r="B165" s="279">
        <f t="shared" si="16"/>
        <v>158</v>
      </c>
      <c r="C165" s="280" t="s">
        <v>2397</v>
      </c>
      <c r="D165" s="334">
        <f t="shared" si="19"/>
        <v>220990157</v>
      </c>
      <c r="E165" s="290" t="s">
        <v>6358</v>
      </c>
      <c r="F165" s="289"/>
      <c r="G165" s="286"/>
      <c r="H165" s="338"/>
      <c r="I165" s="277" t="str">
        <f t="shared" si="17"/>
        <v>-</v>
      </c>
      <c r="J165" s="338"/>
      <c r="K165" s="278" t="str">
        <f t="shared" si="18"/>
        <v>-</v>
      </c>
    </row>
    <row r="166" spans="2:11" ht="15" customHeight="1">
      <c r="B166" s="279">
        <f t="shared" si="16"/>
        <v>159</v>
      </c>
      <c r="C166" s="280" t="s">
        <v>2397</v>
      </c>
      <c r="D166" s="334">
        <f t="shared" si="19"/>
        <v>220990158</v>
      </c>
      <c r="E166" s="337" t="s">
        <v>6359</v>
      </c>
      <c r="F166" s="289" t="s">
        <v>411</v>
      </c>
      <c r="G166" s="286">
        <v>680</v>
      </c>
      <c r="H166" s="946"/>
      <c r="I166" s="277" t="str">
        <f t="shared" si="17"/>
        <v>-</v>
      </c>
      <c r="J166" s="946"/>
      <c r="K166" s="278" t="str">
        <f t="shared" si="18"/>
        <v>-</v>
      </c>
    </row>
    <row r="167" spans="2:11" ht="15" customHeight="1">
      <c r="B167" s="279">
        <f t="shared" si="16"/>
        <v>160</v>
      </c>
      <c r="C167" s="280" t="s">
        <v>2397</v>
      </c>
      <c r="D167" s="334">
        <f t="shared" si="19"/>
        <v>220990159</v>
      </c>
      <c r="E167" s="337" t="s">
        <v>6360</v>
      </c>
      <c r="F167" s="289" t="s">
        <v>411</v>
      </c>
      <c r="G167" s="286">
        <v>410</v>
      </c>
      <c r="H167" s="946"/>
      <c r="I167" s="277" t="str">
        <f t="shared" si="17"/>
        <v>-</v>
      </c>
      <c r="J167" s="946"/>
      <c r="K167" s="278" t="str">
        <f t="shared" si="18"/>
        <v>-</v>
      </c>
    </row>
    <row r="168" spans="2:11" ht="15" customHeight="1">
      <c r="B168" s="279">
        <f t="shared" si="16"/>
        <v>161</v>
      </c>
      <c r="C168" s="280" t="s">
        <v>2397</v>
      </c>
      <c r="D168" s="334">
        <f t="shared" si="19"/>
        <v>220990160</v>
      </c>
      <c r="E168" s="284" t="s">
        <v>6361</v>
      </c>
      <c r="F168" s="308" t="s">
        <v>411</v>
      </c>
      <c r="G168" s="308">
        <v>55</v>
      </c>
      <c r="H168" s="936"/>
      <c r="I168" s="277" t="str">
        <f t="shared" si="17"/>
        <v>-</v>
      </c>
      <c r="J168" s="936"/>
      <c r="K168" s="278" t="str">
        <f t="shared" si="18"/>
        <v>-</v>
      </c>
    </row>
    <row r="169" spans="2:11" ht="15" customHeight="1">
      <c r="B169" s="279">
        <f t="shared" si="16"/>
        <v>162</v>
      </c>
      <c r="C169" s="280" t="s">
        <v>2397</v>
      </c>
      <c r="D169" s="334">
        <f t="shared" si="19"/>
        <v>220990161</v>
      </c>
      <c r="E169" s="284" t="s">
        <v>6362</v>
      </c>
      <c r="F169" s="308" t="s">
        <v>411</v>
      </c>
      <c r="G169" s="308">
        <v>50</v>
      </c>
      <c r="H169" s="936"/>
      <c r="I169" s="277" t="str">
        <f t="shared" si="17"/>
        <v>-</v>
      </c>
      <c r="J169" s="936"/>
      <c r="K169" s="278" t="str">
        <f t="shared" si="18"/>
        <v>-</v>
      </c>
    </row>
    <row r="170" spans="2:11" ht="15" customHeight="1">
      <c r="B170" s="279">
        <f t="shared" si="16"/>
        <v>163</v>
      </c>
      <c r="C170" s="280" t="s">
        <v>2397</v>
      </c>
      <c r="D170" s="334">
        <f t="shared" si="19"/>
        <v>220990162</v>
      </c>
      <c r="E170" s="284" t="s">
        <v>6363</v>
      </c>
      <c r="F170" s="341" t="s">
        <v>411</v>
      </c>
      <c r="G170" s="342">
        <v>20</v>
      </c>
      <c r="H170" s="931"/>
      <c r="I170" s="277" t="str">
        <f t="shared" si="17"/>
        <v>-</v>
      </c>
      <c r="J170" s="947"/>
      <c r="K170" s="278" t="str">
        <f t="shared" si="18"/>
        <v>-</v>
      </c>
    </row>
    <row r="171" spans="2:11" ht="15" customHeight="1">
      <c r="B171" s="279">
        <f t="shared" si="16"/>
        <v>164</v>
      </c>
      <c r="C171" s="280" t="s">
        <v>2397</v>
      </c>
      <c r="D171" s="334">
        <f t="shared" si="19"/>
        <v>220990163</v>
      </c>
      <c r="E171" s="307" t="s">
        <v>6364</v>
      </c>
      <c r="F171" s="308" t="s">
        <v>6232</v>
      </c>
      <c r="G171" s="309">
        <v>15</v>
      </c>
      <c r="H171" s="936"/>
      <c r="I171" s="277" t="str">
        <f t="shared" si="17"/>
        <v>-</v>
      </c>
      <c r="J171" s="938"/>
      <c r="K171" s="278" t="str">
        <f t="shared" si="18"/>
        <v>-</v>
      </c>
    </row>
    <row r="172" spans="2:11" ht="15" customHeight="1">
      <c r="B172" s="279">
        <f t="shared" si="16"/>
        <v>165</v>
      </c>
      <c r="C172" s="280" t="s">
        <v>2397</v>
      </c>
      <c r="D172" s="334">
        <f t="shared" si="19"/>
        <v>220990164</v>
      </c>
      <c r="E172" s="284" t="s">
        <v>6365</v>
      </c>
      <c r="F172" s="308" t="s">
        <v>6232</v>
      </c>
      <c r="G172" s="309">
        <v>15</v>
      </c>
      <c r="H172" s="936"/>
      <c r="I172" s="277" t="str">
        <f t="shared" si="17"/>
        <v>-</v>
      </c>
      <c r="J172" s="936"/>
      <c r="K172" s="278" t="str">
        <f t="shared" si="18"/>
        <v>-</v>
      </c>
    </row>
    <row r="173" spans="2:11" ht="15" customHeight="1">
      <c r="B173" s="279">
        <f t="shared" si="16"/>
        <v>166</v>
      </c>
      <c r="C173" s="280" t="s">
        <v>2397</v>
      </c>
      <c r="D173" s="334">
        <f t="shared" si="19"/>
        <v>220990165</v>
      </c>
      <c r="E173" s="284" t="s">
        <v>6366</v>
      </c>
      <c r="F173" s="289" t="s">
        <v>6232</v>
      </c>
      <c r="G173" s="295">
        <v>35</v>
      </c>
      <c r="H173" s="931"/>
      <c r="I173" s="277" t="str">
        <f t="shared" si="17"/>
        <v>-</v>
      </c>
      <c r="J173" s="931"/>
      <c r="K173" s="278" t="str">
        <f t="shared" si="18"/>
        <v>-</v>
      </c>
    </row>
    <row r="174" spans="2:11" ht="15" customHeight="1">
      <c r="B174" s="279">
        <f t="shared" si="16"/>
        <v>167</v>
      </c>
      <c r="C174" s="280" t="s">
        <v>2397</v>
      </c>
      <c r="D174" s="334">
        <f t="shared" si="19"/>
        <v>220990166</v>
      </c>
      <c r="E174" s="284" t="s">
        <v>6311</v>
      </c>
      <c r="F174" s="308" t="s">
        <v>6232</v>
      </c>
      <c r="G174" s="309">
        <v>30</v>
      </c>
      <c r="H174" s="936"/>
      <c r="I174" s="277" t="str">
        <f t="shared" si="17"/>
        <v>-</v>
      </c>
      <c r="J174" s="936"/>
      <c r="K174" s="278" t="str">
        <f t="shared" si="18"/>
        <v>-</v>
      </c>
    </row>
    <row r="175" spans="2:11" ht="15" customHeight="1">
      <c r="B175" s="279">
        <f t="shared" si="16"/>
        <v>168</v>
      </c>
      <c r="C175" s="280" t="s">
        <v>2397</v>
      </c>
      <c r="D175" s="334">
        <f t="shared" si="19"/>
        <v>220990167</v>
      </c>
      <c r="E175" s="284" t="s">
        <v>6324</v>
      </c>
      <c r="F175" s="289" t="s">
        <v>411</v>
      </c>
      <c r="G175" s="295">
        <v>65</v>
      </c>
      <c r="H175" s="287"/>
      <c r="I175" s="277" t="str">
        <f t="shared" si="17"/>
        <v>-</v>
      </c>
      <c r="J175" s="946"/>
      <c r="K175" s="278" t="str">
        <f t="shared" si="18"/>
        <v>-</v>
      </c>
    </row>
    <row r="176" spans="2:11" ht="15" customHeight="1">
      <c r="B176" s="279">
        <f t="shared" si="16"/>
        <v>169</v>
      </c>
      <c r="C176" s="280" t="s">
        <v>2397</v>
      </c>
      <c r="D176" s="334">
        <f t="shared" si="19"/>
        <v>220990168</v>
      </c>
      <c r="E176" s="284" t="s">
        <v>6367</v>
      </c>
      <c r="F176" s="289" t="s">
        <v>411</v>
      </c>
      <c r="G176" s="295">
        <v>30</v>
      </c>
      <c r="H176" s="287"/>
      <c r="I176" s="277" t="str">
        <f>IF(G176*H176&gt;0,G176*H176,"-")</f>
        <v>-</v>
      </c>
      <c r="J176" s="946"/>
      <c r="K176" s="278" t="str">
        <f>IF(G176*J176&gt;0,G176*J176,"-")</f>
        <v>-</v>
      </c>
    </row>
    <row r="177" spans="2:11" ht="15" customHeight="1">
      <c r="B177" s="279">
        <f t="shared" si="16"/>
        <v>170</v>
      </c>
      <c r="C177" s="280" t="s">
        <v>2397</v>
      </c>
      <c r="D177" s="334">
        <f t="shared" si="19"/>
        <v>220990169</v>
      </c>
      <c r="E177" s="300" t="s">
        <v>6326</v>
      </c>
      <c r="F177" s="286" t="s">
        <v>6232</v>
      </c>
      <c r="G177" s="295">
        <v>12</v>
      </c>
      <c r="H177" s="287"/>
      <c r="I177" s="277" t="str">
        <f t="shared" si="17"/>
        <v>-</v>
      </c>
      <c r="J177" s="935"/>
      <c r="K177" s="278" t="str">
        <f t="shared" si="18"/>
        <v>-</v>
      </c>
    </row>
    <row r="178" spans="2:11" ht="15" customHeight="1">
      <c r="B178" s="279">
        <f t="shared" si="16"/>
        <v>171</v>
      </c>
      <c r="C178" s="280" t="s">
        <v>2397</v>
      </c>
      <c r="D178" s="334">
        <f t="shared" si="19"/>
        <v>220990170</v>
      </c>
      <c r="E178" s="284" t="s">
        <v>6368</v>
      </c>
      <c r="F178" s="289" t="s">
        <v>211</v>
      </c>
      <c r="G178" s="295">
        <v>3</v>
      </c>
      <c r="H178" s="338"/>
      <c r="I178" s="277" t="str">
        <f t="shared" si="17"/>
        <v>-</v>
      </c>
      <c r="J178" s="946"/>
      <c r="K178" s="278" t="str">
        <f t="shared" si="18"/>
        <v>-</v>
      </c>
    </row>
    <row r="179" spans="2:11" ht="48" customHeight="1">
      <c r="B179" s="279">
        <f t="shared" si="16"/>
        <v>172</v>
      </c>
      <c r="C179" s="280" t="s">
        <v>2397</v>
      </c>
      <c r="D179" s="334">
        <f t="shared" si="19"/>
        <v>220990171</v>
      </c>
      <c r="E179" s="284" t="s">
        <v>6369</v>
      </c>
      <c r="F179" s="329" t="s">
        <v>211</v>
      </c>
      <c r="G179" s="330">
        <v>70</v>
      </c>
      <c r="H179" s="332"/>
      <c r="I179" s="277" t="str">
        <f t="shared" si="17"/>
        <v>-</v>
      </c>
      <c r="J179" s="944"/>
      <c r="K179" s="278" t="str">
        <f t="shared" si="18"/>
        <v>-</v>
      </c>
    </row>
    <row r="180" spans="2:11" ht="15" customHeight="1" thickBot="1">
      <c r="B180" s="279">
        <f t="shared" si="16"/>
        <v>173</v>
      </c>
      <c r="C180" s="280" t="s">
        <v>2397</v>
      </c>
      <c r="D180" s="334">
        <f t="shared" si="19"/>
        <v>220990172</v>
      </c>
      <c r="E180" s="333" t="s">
        <v>6370</v>
      </c>
      <c r="F180" s="343" t="s">
        <v>220</v>
      </c>
      <c r="G180" s="344">
        <v>1</v>
      </c>
      <c r="H180" s="949"/>
      <c r="I180" s="277" t="str">
        <f t="shared" si="17"/>
        <v>-</v>
      </c>
      <c r="J180" s="948"/>
      <c r="K180" s="278" t="str">
        <f t="shared" si="18"/>
        <v>-</v>
      </c>
    </row>
    <row r="181" spans="2:11" ht="42.65" customHeight="1" thickBot="1">
      <c r="B181" s="279">
        <f t="shared" si="16"/>
        <v>174</v>
      </c>
      <c r="C181" s="280" t="s">
        <v>2397</v>
      </c>
      <c r="D181" s="261" t="s">
        <v>6200</v>
      </c>
      <c r="E181" s="345" t="s">
        <v>6371</v>
      </c>
      <c r="F181" s="263"/>
      <c r="G181" s="263"/>
      <c r="H181" s="346"/>
      <c r="I181" s="265">
        <f>SUM(I182:I224)</f>
        <v>0</v>
      </c>
      <c r="J181" s="264"/>
      <c r="K181" s="265">
        <f>SUM(K182:K224)</f>
        <v>0</v>
      </c>
    </row>
    <row r="182" spans="2:11" ht="16" customHeight="1">
      <c r="B182" s="279">
        <f t="shared" si="16"/>
        <v>175</v>
      </c>
      <c r="C182" s="280" t="s">
        <v>2397</v>
      </c>
      <c r="D182" s="334">
        <f>D179+1</f>
        <v>220990172</v>
      </c>
      <c r="E182" s="317" t="s">
        <v>6372</v>
      </c>
      <c r="F182" s="270" t="s">
        <v>6232</v>
      </c>
      <c r="G182" s="270">
        <v>1</v>
      </c>
      <c r="H182" s="942"/>
      <c r="I182" s="319" t="str">
        <f>IF(G182*H182&gt;0,G182*H182,"-")</f>
        <v>-</v>
      </c>
      <c r="J182" s="942"/>
      <c r="K182" s="348" t="str">
        <f>IF(G182*J182&gt;0,G182*J182,"-")</f>
        <v>-</v>
      </c>
    </row>
    <row r="183" spans="2:11" ht="16" customHeight="1">
      <c r="B183" s="279">
        <f t="shared" si="16"/>
        <v>176</v>
      </c>
      <c r="C183" s="280" t="s">
        <v>2397</v>
      </c>
      <c r="D183" s="334">
        <f>D182+1</f>
        <v>220990173</v>
      </c>
      <c r="E183" s="317" t="s">
        <v>6373</v>
      </c>
      <c r="F183" s="270" t="s">
        <v>6232</v>
      </c>
      <c r="G183" s="270">
        <v>1</v>
      </c>
      <c r="H183" s="942"/>
      <c r="I183" s="319" t="str">
        <f t="shared" ref="I183:I194" si="20">IF(G183*H183&gt;0,G183*H183,"-")</f>
        <v>-</v>
      </c>
      <c r="J183" s="942"/>
      <c r="K183" s="348" t="str">
        <f t="shared" ref="K183:K194" si="21">IF(G183*J183&gt;0,G183*J183,"-")</f>
        <v>-</v>
      </c>
    </row>
    <row r="184" spans="2:11" ht="16" customHeight="1">
      <c r="B184" s="279">
        <f t="shared" si="16"/>
        <v>177</v>
      </c>
      <c r="C184" s="280" t="s">
        <v>2397</v>
      </c>
      <c r="D184" s="334">
        <f t="shared" ref="D184:D224" si="22">D183+1</f>
        <v>220990174</v>
      </c>
      <c r="E184" s="317" t="s">
        <v>6374</v>
      </c>
      <c r="F184" s="270" t="s">
        <v>6232</v>
      </c>
      <c r="G184" s="270">
        <v>1</v>
      </c>
      <c r="H184" s="942"/>
      <c r="I184" s="319" t="str">
        <f t="shared" si="20"/>
        <v>-</v>
      </c>
      <c r="J184" s="942"/>
      <c r="K184" s="348" t="str">
        <f t="shared" si="21"/>
        <v>-</v>
      </c>
    </row>
    <row r="185" spans="2:11" ht="19" customHeight="1">
      <c r="B185" s="279">
        <f t="shared" si="16"/>
        <v>178</v>
      </c>
      <c r="C185" s="280" t="s">
        <v>2397</v>
      </c>
      <c r="D185" s="334">
        <f t="shared" si="22"/>
        <v>220990175</v>
      </c>
      <c r="E185" s="317" t="s">
        <v>6375</v>
      </c>
      <c r="F185" s="270" t="s">
        <v>6232</v>
      </c>
      <c r="G185" s="270">
        <v>13</v>
      </c>
      <c r="H185" s="942"/>
      <c r="I185" s="319" t="str">
        <f t="shared" si="20"/>
        <v>-</v>
      </c>
      <c r="J185" s="942"/>
      <c r="K185" s="348" t="str">
        <f t="shared" si="21"/>
        <v>-</v>
      </c>
    </row>
    <row r="186" spans="2:11" ht="18" customHeight="1">
      <c r="B186" s="279">
        <f t="shared" si="16"/>
        <v>179</v>
      </c>
      <c r="C186" s="280" t="s">
        <v>2397</v>
      </c>
      <c r="D186" s="334">
        <f t="shared" si="22"/>
        <v>220990176</v>
      </c>
      <c r="E186" s="317" t="s">
        <v>6376</v>
      </c>
      <c r="F186" s="270" t="s">
        <v>6232</v>
      </c>
      <c r="G186" s="270">
        <v>1</v>
      </c>
      <c r="H186" s="942"/>
      <c r="I186" s="319" t="str">
        <f t="shared" si="20"/>
        <v>-</v>
      </c>
      <c r="J186" s="942"/>
      <c r="K186" s="348" t="str">
        <f t="shared" si="21"/>
        <v>-</v>
      </c>
    </row>
    <row r="187" spans="2:11" ht="18.649999999999999" customHeight="1">
      <c r="B187" s="279">
        <f t="shared" si="16"/>
        <v>180</v>
      </c>
      <c r="C187" s="280" t="s">
        <v>2397</v>
      </c>
      <c r="D187" s="334">
        <f t="shared" si="22"/>
        <v>220990177</v>
      </c>
      <c r="E187" s="317" t="s">
        <v>6377</v>
      </c>
      <c r="F187" s="270" t="s">
        <v>6232</v>
      </c>
      <c r="G187" s="270">
        <v>3</v>
      </c>
      <c r="H187" s="942"/>
      <c r="I187" s="319" t="str">
        <f t="shared" si="20"/>
        <v>-</v>
      </c>
      <c r="J187" s="942"/>
      <c r="K187" s="348" t="str">
        <f t="shared" si="21"/>
        <v>-</v>
      </c>
    </row>
    <row r="188" spans="2:11" ht="17.5" customHeight="1">
      <c r="B188" s="279">
        <f t="shared" si="16"/>
        <v>181</v>
      </c>
      <c r="C188" s="280" t="s">
        <v>2397</v>
      </c>
      <c r="D188" s="334">
        <f t="shared" si="22"/>
        <v>220990178</v>
      </c>
      <c r="E188" s="317" t="s">
        <v>6378</v>
      </c>
      <c r="F188" s="270" t="s">
        <v>6232</v>
      </c>
      <c r="G188" s="270">
        <v>10</v>
      </c>
      <c r="H188" s="942"/>
      <c r="I188" s="319" t="str">
        <f t="shared" si="20"/>
        <v>-</v>
      </c>
      <c r="J188" s="942"/>
      <c r="K188" s="348" t="str">
        <f t="shared" si="21"/>
        <v>-</v>
      </c>
    </row>
    <row r="189" spans="2:11" ht="18" customHeight="1">
      <c r="B189" s="279">
        <f t="shared" si="16"/>
        <v>182</v>
      </c>
      <c r="C189" s="280" t="s">
        <v>2397</v>
      </c>
      <c r="D189" s="334">
        <f t="shared" si="22"/>
        <v>220990179</v>
      </c>
      <c r="E189" s="317" t="s">
        <v>6379</v>
      </c>
      <c r="F189" s="270" t="s">
        <v>6232</v>
      </c>
      <c r="G189" s="270">
        <v>9</v>
      </c>
      <c r="H189" s="942"/>
      <c r="I189" s="319" t="str">
        <f t="shared" si="20"/>
        <v>-</v>
      </c>
      <c r="J189" s="942"/>
      <c r="K189" s="348" t="str">
        <f t="shared" si="21"/>
        <v>-</v>
      </c>
    </row>
    <row r="190" spans="2:11" ht="18" customHeight="1">
      <c r="B190" s="279">
        <f t="shared" si="16"/>
        <v>183</v>
      </c>
      <c r="C190" s="280" t="s">
        <v>2397</v>
      </c>
      <c r="D190" s="334">
        <f t="shared" si="22"/>
        <v>220990180</v>
      </c>
      <c r="E190" s="288" t="s">
        <v>6380</v>
      </c>
      <c r="F190" s="282" t="s">
        <v>6232</v>
      </c>
      <c r="G190" s="282">
        <v>3</v>
      </c>
      <c r="H190" s="939"/>
      <c r="I190" s="319" t="str">
        <f t="shared" si="20"/>
        <v>-</v>
      </c>
      <c r="J190" s="939"/>
      <c r="K190" s="348" t="str">
        <f t="shared" si="21"/>
        <v>-</v>
      </c>
    </row>
    <row r="191" spans="2:11" ht="18" customHeight="1">
      <c r="B191" s="279">
        <f t="shared" si="16"/>
        <v>184</v>
      </c>
      <c r="C191" s="280" t="s">
        <v>2397</v>
      </c>
      <c r="D191" s="334">
        <f t="shared" si="22"/>
        <v>220990181</v>
      </c>
      <c r="E191" s="288" t="s">
        <v>6381</v>
      </c>
      <c r="F191" s="270" t="s">
        <v>6232</v>
      </c>
      <c r="G191" s="270">
        <v>3</v>
      </c>
      <c r="H191" s="942"/>
      <c r="I191" s="319" t="str">
        <f t="shared" si="20"/>
        <v>-</v>
      </c>
      <c r="J191" s="942"/>
      <c r="K191" s="348" t="str">
        <f t="shared" si="21"/>
        <v>-</v>
      </c>
    </row>
    <row r="192" spans="2:11" ht="18" customHeight="1">
      <c r="B192" s="279">
        <f t="shared" si="16"/>
        <v>185</v>
      </c>
      <c r="C192" s="280" t="s">
        <v>2397</v>
      </c>
      <c r="D192" s="334">
        <f t="shared" si="22"/>
        <v>220990182</v>
      </c>
      <c r="E192" s="288" t="s">
        <v>6382</v>
      </c>
      <c r="F192" s="270" t="s">
        <v>6232</v>
      </c>
      <c r="G192" s="270">
        <v>2</v>
      </c>
      <c r="H192" s="942"/>
      <c r="I192" s="319" t="str">
        <f t="shared" si="20"/>
        <v>-</v>
      </c>
      <c r="J192" s="942"/>
      <c r="K192" s="348" t="str">
        <f t="shared" si="21"/>
        <v>-</v>
      </c>
    </row>
    <row r="193" spans="2:11" ht="18" customHeight="1">
      <c r="B193" s="279">
        <f t="shared" si="16"/>
        <v>186</v>
      </c>
      <c r="C193" s="280" t="s">
        <v>2397</v>
      </c>
      <c r="D193" s="334">
        <f t="shared" si="22"/>
        <v>220990183</v>
      </c>
      <c r="E193" s="288" t="s">
        <v>6383</v>
      </c>
      <c r="F193" s="270" t="s">
        <v>6232</v>
      </c>
      <c r="G193" s="270">
        <v>3</v>
      </c>
      <c r="H193" s="942"/>
      <c r="I193" s="319" t="str">
        <f t="shared" si="20"/>
        <v>-</v>
      </c>
      <c r="J193" s="942"/>
      <c r="K193" s="348" t="str">
        <f t="shared" si="21"/>
        <v>-</v>
      </c>
    </row>
    <row r="194" spans="2:11" ht="18" customHeight="1">
      <c r="B194" s="279">
        <f t="shared" si="16"/>
        <v>187</v>
      </c>
      <c r="C194" s="280" t="s">
        <v>2397</v>
      </c>
      <c r="D194" s="334">
        <f t="shared" si="22"/>
        <v>220990184</v>
      </c>
      <c r="E194" s="288" t="s">
        <v>6384</v>
      </c>
      <c r="F194" s="270" t="s">
        <v>6232</v>
      </c>
      <c r="G194" s="270">
        <v>5</v>
      </c>
      <c r="H194" s="942"/>
      <c r="I194" s="319" t="str">
        <f t="shared" si="20"/>
        <v>-</v>
      </c>
      <c r="J194" s="942"/>
      <c r="K194" s="348" t="str">
        <f t="shared" si="21"/>
        <v>-</v>
      </c>
    </row>
    <row r="195" spans="2:11" ht="75" customHeight="1">
      <c r="B195" s="279">
        <f t="shared" si="16"/>
        <v>188</v>
      </c>
      <c r="C195" s="280" t="s">
        <v>2397</v>
      </c>
      <c r="D195" s="334">
        <f t="shared" si="22"/>
        <v>220990185</v>
      </c>
      <c r="E195" s="288" t="s">
        <v>6385</v>
      </c>
      <c r="F195" s="270" t="s">
        <v>6232</v>
      </c>
      <c r="G195" s="270">
        <v>1</v>
      </c>
      <c r="H195" s="942"/>
      <c r="I195" s="319" t="str">
        <f>IF(G195*H195&gt;0,G195*H195,"-")</f>
        <v>-</v>
      </c>
      <c r="J195" s="942"/>
      <c r="K195" s="348" t="str">
        <f>IF(G195*J195&gt;0,G195*J195,"-")</f>
        <v>-</v>
      </c>
    </row>
    <row r="196" spans="2:11" ht="14.15" customHeight="1">
      <c r="B196" s="279">
        <f t="shared" si="16"/>
        <v>189</v>
      </c>
      <c r="C196" s="280" t="s">
        <v>2397</v>
      </c>
      <c r="D196" s="334">
        <f t="shared" si="22"/>
        <v>220990186</v>
      </c>
      <c r="E196" s="349" t="s">
        <v>6386</v>
      </c>
      <c r="F196" s="270"/>
      <c r="G196" s="270"/>
      <c r="H196" s="347"/>
      <c r="I196" s="319"/>
      <c r="J196" s="347"/>
      <c r="K196" s="348"/>
    </row>
    <row r="197" spans="2:11" ht="18.649999999999999" customHeight="1">
      <c r="B197" s="279">
        <f t="shared" si="16"/>
        <v>190</v>
      </c>
      <c r="C197" s="280" t="s">
        <v>2397</v>
      </c>
      <c r="D197" s="334">
        <f t="shared" si="22"/>
        <v>220990187</v>
      </c>
      <c r="E197" s="350" t="s">
        <v>6387</v>
      </c>
      <c r="F197" s="270"/>
      <c r="G197" s="270"/>
      <c r="H197" s="347"/>
      <c r="I197" s="319"/>
      <c r="J197" s="347"/>
      <c r="K197" s="348"/>
    </row>
    <row r="198" spans="2:11" ht="18.649999999999999" customHeight="1">
      <c r="B198" s="279">
        <f t="shared" si="16"/>
        <v>191</v>
      </c>
      <c r="C198" s="280" t="s">
        <v>2397</v>
      </c>
      <c r="D198" s="334">
        <f t="shared" si="22"/>
        <v>220990188</v>
      </c>
      <c r="E198" s="284" t="s">
        <v>6388</v>
      </c>
      <c r="F198" s="270" t="s">
        <v>6232</v>
      </c>
      <c r="G198" s="270">
        <v>5</v>
      </c>
      <c r="H198" s="942"/>
      <c r="I198" s="319" t="str">
        <f>IF(G198*H198&gt;0,G198*H198,"-")</f>
        <v>-</v>
      </c>
      <c r="J198" s="942"/>
      <c r="K198" s="348" t="str">
        <f>IF(G198*J198&gt;0,G198*J198,"-")</f>
        <v>-</v>
      </c>
    </row>
    <row r="199" spans="2:11" ht="18.649999999999999" customHeight="1">
      <c r="B199" s="279">
        <f t="shared" si="16"/>
        <v>192</v>
      </c>
      <c r="C199" s="280" t="s">
        <v>2397</v>
      </c>
      <c r="D199" s="334">
        <f t="shared" si="22"/>
        <v>220990189</v>
      </c>
      <c r="E199" s="284" t="s">
        <v>6389</v>
      </c>
      <c r="F199" s="270" t="s">
        <v>6232</v>
      </c>
      <c r="G199" s="270">
        <v>5</v>
      </c>
      <c r="H199" s="942"/>
      <c r="I199" s="319" t="str">
        <f>IF(G199*H199&gt;0,G199*H199,"-")</f>
        <v>-</v>
      </c>
      <c r="J199" s="942"/>
      <c r="K199" s="348" t="str">
        <f>IF(G199*J199&gt;0,G199*J199,"-")</f>
        <v>-</v>
      </c>
    </row>
    <row r="200" spans="2:11" ht="18.649999999999999" customHeight="1">
      <c r="B200" s="279">
        <f t="shared" si="16"/>
        <v>193</v>
      </c>
      <c r="C200" s="280" t="s">
        <v>2397</v>
      </c>
      <c r="D200" s="334">
        <f t="shared" si="22"/>
        <v>220990190</v>
      </c>
      <c r="E200" s="284" t="s">
        <v>6390</v>
      </c>
      <c r="F200" s="270" t="s">
        <v>6232</v>
      </c>
      <c r="G200" s="270">
        <v>5</v>
      </c>
      <c r="H200" s="942"/>
      <c r="I200" s="319" t="str">
        <f>IF(G200*H200&gt;0,G200*H200,"-")</f>
        <v>-</v>
      </c>
      <c r="J200" s="942"/>
      <c r="K200" s="348" t="str">
        <f>IF(G200*J200&gt;0,G200*J200,"-")</f>
        <v>-</v>
      </c>
    </row>
    <row r="201" spans="2:11" ht="18" customHeight="1">
      <c r="B201" s="279">
        <f t="shared" ref="B201:B238" si="23">B200+1</f>
        <v>194</v>
      </c>
      <c r="C201" s="280" t="s">
        <v>2397</v>
      </c>
      <c r="D201" s="334">
        <f t="shared" si="22"/>
        <v>220990191</v>
      </c>
      <c r="E201" s="350" t="s">
        <v>6391</v>
      </c>
      <c r="F201" s="270"/>
      <c r="G201" s="270"/>
      <c r="H201" s="347"/>
      <c r="I201" s="319"/>
      <c r="J201" s="347"/>
      <c r="K201" s="348"/>
    </row>
    <row r="202" spans="2:11" ht="76.5" customHeight="1">
      <c r="B202" s="279">
        <f t="shared" si="23"/>
        <v>195</v>
      </c>
      <c r="C202" s="280" t="s">
        <v>2397</v>
      </c>
      <c r="D202" s="334">
        <f t="shared" si="22"/>
        <v>220990192</v>
      </c>
      <c r="E202" s="284" t="s">
        <v>6392</v>
      </c>
      <c r="F202" s="289" t="s">
        <v>6232</v>
      </c>
      <c r="G202" s="286">
        <v>3</v>
      </c>
      <c r="H202" s="931"/>
      <c r="I202" s="277" t="str">
        <f t="shared" ref="I202:I224" si="24">IF(G202*H202&gt;0,G202*H202,"-")</f>
        <v>-</v>
      </c>
      <c r="J202" s="931"/>
      <c r="K202" s="278" t="str">
        <f t="shared" ref="K202:K220" si="25">IF(G202*J202&gt;0,G202*J202,"-")</f>
        <v>-</v>
      </c>
    </row>
    <row r="203" spans="2:11" ht="20.149999999999999" customHeight="1">
      <c r="B203" s="279">
        <f t="shared" si="23"/>
        <v>196</v>
      </c>
      <c r="C203" s="280" t="s">
        <v>2397</v>
      </c>
      <c r="D203" s="334">
        <f t="shared" si="22"/>
        <v>220990193</v>
      </c>
      <c r="E203" s="284" t="s">
        <v>6393</v>
      </c>
      <c r="F203" s="289" t="s">
        <v>6232</v>
      </c>
      <c r="G203" s="286">
        <f>G202</f>
        <v>3</v>
      </c>
      <c r="H203" s="931"/>
      <c r="I203" s="277" t="str">
        <f t="shared" si="24"/>
        <v>-</v>
      </c>
      <c r="J203" s="931"/>
      <c r="K203" s="278" t="str">
        <f t="shared" si="25"/>
        <v>-</v>
      </c>
    </row>
    <row r="204" spans="2:11" ht="20.149999999999999" customHeight="1">
      <c r="B204" s="279">
        <f t="shared" si="23"/>
        <v>197</v>
      </c>
      <c r="C204" s="280" t="s">
        <v>2397</v>
      </c>
      <c r="D204" s="334">
        <f t="shared" si="22"/>
        <v>220990194</v>
      </c>
      <c r="E204" s="284" t="s">
        <v>6394</v>
      </c>
      <c r="F204" s="289" t="s">
        <v>6232</v>
      </c>
      <c r="G204" s="286">
        <f>G202</f>
        <v>3</v>
      </c>
      <c r="H204" s="931"/>
      <c r="I204" s="277" t="str">
        <f t="shared" si="24"/>
        <v>-</v>
      </c>
      <c r="J204" s="931"/>
      <c r="K204" s="278" t="str">
        <f t="shared" si="25"/>
        <v>-</v>
      </c>
    </row>
    <row r="205" spans="2:11" ht="20.149999999999999" customHeight="1">
      <c r="B205" s="279">
        <f t="shared" si="23"/>
        <v>198</v>
      </c>
      <c r="C205" s="280" t="s">
        <v>2397</v>
      </c>
      <c r="D205" s="334">
        <f t="shared" si="22"/>
        <v>220990195</v>
      </c>
      <c r="E205" s="284" t="s">
        <v>6395</v>
      </c>
      <c r="F205" s="289" t="s">
        <v>6232</v>
      </c>
      <c r="G205" s="286">
        <f>G202</f>
        <v>3</v>
      </c>
      <c r="H205" s="931"/>
      <c r="I205" s="277" t="str">
        <f t="shared" si="24"/>
        <v>-</v>
      </c>
      <c r="J205" s="931"/>
      <c r="K205" s="278" t="str">
        <f t="shared" si="25"/>
        <v>-</v>
      </c>
    </row>
    <row r="206" spans="2:11" ht="20.149999999999999" customHeight="1">
      <c r="B206" s="279">
        <f t="shared" si="23"/>
        <v>199</v>
      </c>
      <c r="C206" s="280" t="s">
        <v>2397</v>
      </c>
      <c r="D206" s="334">
        <f t="shared" si="22"/>
        <v>220990196</v>
      </c>
      <c r="E206" s="288" t="s">
        <v>6396</v>
      </c>
      <c r="F206" s="289" t="s">
        <v>6232</v>
      </c>
      <c r="G206" s="286">
        <f>G202</f>
        <v>3</v>
      </c>
      <c r="H206" s="931"/>
      <c r="I206" s="277" t="str">
        <f t="shared" si="24"/>
        <v>-</v>
      </c>
      <c r="J206" s="931"/>
      <c r="K206" s="278" t="str">
        <f t="shared" si="25"/>
        <v>-</v>
      </c>
    </row>
    <row r="207" spans="2:11" ht="20.149999999999999" customHeight="1">
      <c r="B207" s="279">
        <f t="shared" si="23"/>
        <v>200</v>
      </c>
      <c r="C207" s="280" t="s">
        <v>2397</v>
      </c>
      <c r="D207" s="334">
        <f t="shared" si="22"/>
        <v>220990197</v>
      </c>
      <c r="E207" s="284" t="s">
        <v>6397</v>
      </c>
      <c r="F207" s="329" t="s">
        <v>6232</v>
      </c>
      <c r="G207" s="330">
        <f>G202</f>
        <v>3</v>
      </c>
      <c r="H207" s="950"/>
      <c r="I207" s="277" t="str">
        <f t="shared" si="24"/>
        <v>-</v>
      </c>
      <c r="J207" s="950"/>
      <c r="K207" s="278" t="str">
        <f t="shared" si="25"/>
        <v>-</v>
      </c>
    </row>
    <row r="208" spans="2:11" ht="14.15" customHeight="1">
      <c r="B208" s="279">
        <f t="shared" si="23"/>
        <v>201</v>
      </c>
      <c r="C208" s="280" t="s">
        <v>2397</v>
      </c>
      <c r="D208" s="334">
        <f t="shared" si="22"/>
        <v>220990198</v>
      </c>
      <c r="E208" s="349" t="s">
        <v>6358</v>
      </c>
      <c r="F208" s="282"/>
      <c r="G208" s="282"/>
      <c r="H208" s="311"/>
      <c r="I208" s="319" t="str">
        <f t="shared" si="24"/>
        <v>-</v>
      </c>
      <c r="J208" s="311"/>
      <c r="K208" s="348" t="str">
        <f t="shared" si="25"/>
        <v>-</v>
      </c>
    </row>
    <row r="209" spans="2:11" ht="18" customHeight="1">
      <c r="B209" s="279">
        <f t="shared" si="23"/>
        <v>202</v>
      </c>
      <c r="C209" s="280" t="s">
        <v>2397</v>
      </c>
      <c r="D209" s="334">
        <f t="shared" si="22"/>
        <v>220990199</v>
      </c>
      <c r="E209" s="288" t="s">
        <v>6398</v>
      </c>
      <c r="F209" s="282" t="s">
        <v>411</v>
      </c>
      <c r="G209" s="282">
        <v>0</v>
      </c>
      <c r="H209" s="939"/>
      <c r="I209" s="319" t="str">
        <f>IF(G209*H209&gt;0,G209*H209,"-")</f>
        <v>-</v>
      </c>
      <c r="J209" s="939"/>
      <c r="K209" s="348" t="str">
        <f>IF(G209*J209&gt;0,G209*J209,"-")</f>
        <v>-</v>
      </c>
    </row>
    <row r="210" spans="2:11" ht="18" customHeight="1">
      <c r="B210" s="279">
        <f t="shared" si="23"/>
        <v>203</v>
      </c>
      <c r="C210" s="280" t="s">
        <v>2397</v>
      </c>
      <c r="D210" s="334">
        <f t="shared" si="22"/>
        <v>220990200</v>
      </c>
      <c r="E210" s="288" t="s">
        <v>6399</v>
      </c>
      <c r="F210" s="282" t="s">
        <v>411</v>
      </c>
      <c r="G210" s="282">
        <v>0</v>
      </c>
      <c r="H210" s="939"/>
      <c r="I210" s="319" t="str">
        <f>IF(G210*H210&gt;0,G210*H210,"-")</f>
        <v>-</v>
      </c>
      <c r="J210" s="939"/>
      <c r="K210" s="348" t="str">
        <f>IF(G210*J210&gt;0,G210*J210,"-")</f>
        <v>-</v>
      </c>
    </row>
    <row r="211" spans="2:11" ht="18" customHeight="1">
      <c r="B211" s="279">
        <f t="shared" si="23"/>
        <v>204</v>
      </c>
      <c r="C211" s="280" t="s">
        <v>2397</v>
      </c>
      <c r="D211" s="334">
        <f t="shared" si="22"/>
        <v>220990201</v>
      </c>
      <c r="E211" s="284" t="s">
        <v>6400</v>
      </c>
      <c r="F211" s="286" t="s">
        <v>411</v>
      </c>
      <c r="G211" s="286">
        <v>180</v>
      </c>
      <c r="H211" s="931"/>
      <c r="I211" s="277" t="str">
        <f t="shared" si="24"/>
        <v>-</v>
      </c>
      <c r="J211" s="931"/>
      <c r="K211" s="278" t="str">
        <f t="shared" si="25"/>
        <v>-</v>
      </c>
    </row>
    <row r="212" spans="2:11" ht="18" customHeight="1">
      <c r="B212" s="279">
        <f t="shared" si="23"/>
        <v>205</v>
      </c>
      <c r="C212" s="280" t="s">
        <v>2397</v>
      </c>
      <c r="D212" s="334">
        <f t="shared" si="22"/>
        <v>220990202</v>
      </c>
      <c r="E212" s="284" t="s">
        <v>6401</v>
      </c>
      <c r="F212" s="286" t="s">
        <v>411</v>
      </c>
      <c r="G212" s="286">
        <v>680</v>
      </c>
      <c r="H212" s="931"/>
      <c r="I212" s="277" t="str">
        <f t="shared" si="24"/>
        <v>-</v>
      </c>
      <c r="J212" s="931"/>
      <c r="K212" s="278" t="str">
        <f t="shared" si="25"/>
        <v>-</v>
      </c>
    </row>
    <row r="213" spans="2:11" ht="18" customHeight="1">
      <c r="B213" s="279">
        <f t="shared" si="23"/>
        <v>206</v>
      </c>
      <c r="C213" s="280" t="s">
        <v>2397</v>
      </c>
      <c r="D213" s="334">
        <f t="shared" si="22"/>
        <v>220990203</v>
      </c>
      <c r="E213" s="284" t="s">
        <v>6361</v>
      </c>
      <c r="F213" s="286" t="s">
        <v>411</v>
      </c>
      <c r="G213" s="286">
        <v>300</v>
      </c>
      <c r="H213" s="931"/>
      <c r="I213" s="277" t="str">
        <f t="shared" si="24"/>
        <v>-</v>
      </c>
      <c r="J213" s="931"/>
      <c r="K213" s="278" t="str">
        <f t="shared" si="25"/>
        <v>-</v>
      </c>
    </row>
    <row r="214" spans="2:11" ht="18" customHeight="1">
      <c r="B214" s="279">
        <f t="shared" si="23"/>
        <v>207</v>
      </c>
      <c r="C214" s="280" t="s">
        <v>2397</v>
      </c>
      <c r="D214" s="334">
        <f t="shared" si="22"/>
        <v>220990204</v>
      </c>
      <c r="E214" s="288" t="s">
        <v>6322</v>
      </c>
      <c r="F214" s="282" t="s">
        <v>411</v>
      </c>
      <c r="G214" s="310">
        <v>150</v>
      </c>
      <c r="H214" s="283"/>
      <c r="I214" s="277" t="str">
        <f t="shared" si="24"/>
        <v>-</v>
      </c>
      <c r="J214" s="932"/>
      <c r="K214" s="278" t="str">
        <f t="shared" si="25"/>
        <v>-</v>
      </c>
    </row>
    <row r="215" spans="2:11" ht="18" customHeight="1">
      <c r="B215" s="279">
        <f t="shared" si="23"/>
        <v>208</v>
      </c>
      <c r="C215" s="280" t="s">
        <v>2397</v>
      </c>
      <c r="D215" s="334">
        <f t="shared" si="22"/>
        <v>220990205</v>
      </c>
      <c r="E215" s="288" t="s">
        <v>6402</v>
      </c>
      <c r="F215" s="282" t="s">
        <v>411</v>
      </c>
      <c r="G215" s="310">
        <v>100</v>
      </c>
      <c r="H215" s="283"/>
      <c r="I215" s="277" t="str">
        <f t="shared" si="24"/>
        <v>-</v>
      </c>
      <c r="J215" s="932"/>
      <c r="K215" s="278" t="str">
        <f t="shared" si="25"/>
        <v>-</v>
      </c>
    </row>
    <row r="216" spans="2:11" ht="18" customHeight="1">
      <c r="B216" s="279">
        <f t="shared" si="23"/>
        <v>209</v>
      </c>
      <c r="C216" s="280" t="s">
        <v>2397</v>
      </c>
      <c r="D216" s="334">
        <f t="shared" si="22"/>
        <v>220990206</v>
      </c>
      <c r="E216" s="288" t="s">
        <v>6403</v>
      </c>
      <c r="F216" s="282" t="s">
        <v>411</v>
      </c>
      <c r="G216" s="310">
        <v>140</v>
      </c>
      <c r="H216" s="283"/>
      <c r="I216" s="277" t="str">
        <f t="shared" si="24"/>
        <v>-</v>
      </c>
      <c r="J216" s="932"/>
      <c r="K216" s="278" t="str">
        <f t="shared" si="25"/>
        <v>-</v>
      </c>
    </row>
    <row r="217" spans="2:11" ht="18" customHeight="1">
      <c r="B217" s="279">
        <f t="shared" si="23"/>
        <v>210</v>
      </c>
      <c r="C217" s="280" t="s">
        <v>2397</v>
      </c>
      <c r="D217" s="334">
        <f t="shared" si="22"/>
        <v>220990207</v>
      </c>
      <c r="E217" s="288" t="s">
        <v>6310</v>
      </c>
      <c r="F217" s="282" t="s">
        <v>6232</v>
      </c>
      <c r="G217" s="310">
        <v>70</v>
      </c>
      <c r="H217" s="932"/>
      <c r="I217" s="277" t="str">
        <f t="shared" si="24"/>
        <v>-</v>
      </c>
      <c r="J217" s="932"/>
      <c r="K217" s="278" t="str">
        <f t="shared" si="25"/>
        <v>-</v>
      </c>
    </row>
    <row r="218" spans="2:11" ht="18" customHeight="1">
      <c r="B218" s="279">
        <f t="shared" si="23"/>
        <v>211</v>
      </c>
      <c r="C218" s="280" t="s">
        <v>2397</v>
      </c>
      <c r="D218" s="334">
        <f t="shared" si="22"/>
        <v>220990208</v>
      </c>
      <c r="E218" s="300" t="s">
        <v>6404</v>
      </c>
      <c r="F218" s="286" t="s">
        <v>6232</v>
      </c>
      <c r="G218" s="295">
        <v>40</v>
      </c>
      <c r="H218" s="287"/>
      <c r="I218" s="277" t="str">
        <f t="shared" si="24"/>
        <v>-</v>
      </c>
      <c r="J218" s="935"/>
      <c r="K218" s="278" t="str">
        <f t="shared" si="25"/>
        <v>-</v>
      </c>
    </row>
    <row r="219" spans="2:11" ht="18" customHeight="1">
      <c r="B219" s="279">
        <f t="shared" si="23"/>
        <v>212</v>
      </c>
      <c r="C219" s="280" t="s">
        <v>2397</v>
      </c>
      <c r="D219" s="334">
        <f t="shared" si="22"/>
        <v>220990209</v>
      </c>
      <c r="E219" s="284" t="s">
        <v>6320</v>
      </c>
      <c r="F219" s="286" t="s">
        <v>6232</v>
      </c>
      <c r="G219" s="295">
        <v>15</v>
      </c>
      <c r="H219" s="931"/>
      <c r="I219" s="277" t="str">
        <f t="shared" si="24"/>
        <v>-</v>
      </c>
      <c r="J219" s="943"/>
      <c r="K219" s="278" t="str">
        <f t="shared" si="25"/>
        <v>-</v>
      </c>
    </row>
    <row r="220" spans="2:11" ht="18" customHeight="1">
      <c r="B220" s="279">
        <f t="shared" si="23"/>
        <v>213</v>
      </c>
      <c r="C220" s="280" t="s">
        <v>2397</v>
      </c>
      <c r="D220" s="334">
        <f t="shared" si="22"/>
        <v>220990210</v>
      </c>
      <c r="E220" s="284" t="s">
        <v>6287</v>
      </c>
      <c r="F220" s="286" t="s">
        <v>6232</v>
      </c>
      <c r="G220" s="295">
        <v>25</v>
      </c>
      <c r="H220" s="931"/>
      <c r="I220" s="277" t="str">
        <f t="shared" si="24"/>
        <v>-</v>
      </c>
      <c r="J220" s="943"/>
      <c r="K220" s="278" t="str">
        <f t="shared" si="25"/>
        <v>-</v>
      </c>
    </row>
    <row r="221" spans="2:11" ht="18" customHeight="1">
      <c r="B221" s="279">
        <f t="shared" si="23"/>
        <v>214</v>
      </c>
      <c r="C221" s="280" t="s">
        <v>2397</v>
      </c>
      <c r="D221" s="334">
        <f t="shared" si="22"/>
        <v>220990211</v>
      </c>
      <c r="E221" s="288" t="s">
        <v>6405</v>
      </c>
      <c r="F221" s="282" t="s">
        <v>211</v>
      </c>
      <c r="G221" s="310">
        <v>10</v>
      </c>
      <c r="H221" s="283"/>
      <c r="I221" s="319" t="str">
        <f t="shared" si="24"/>
        <v>-</v>
      </c>
      <c r="J221" s="939"/>
      <c r="K221" s="348" t="str">
        <f>IF(G221*J221&gt;0,G221*J221,"-")</f>
        <v>-</v>
      </c>
    </row>
    <row r="222" spans="2:11" ht="18" customHeight="1">
      <c r="B222" s="279">
        <f t="shared" si="23"/>
        <v>215</v>
      </c>
      <c r="C222" s="280" t="s">
        <v>2397</v>
      </c>
      <c r="D222" s="334">
        <f t="shared" si="22"/>
        <v>220990212</v>
      </c>
      <c r="E222" s="351" t="s">
        <v>6406</v>
      </c>
      <c r="F222" s="282" t="s">
        <v>211</v>
      </c>
      <c r="G222" s="282">
        <v>24</v>
      </c>
      <c r="H222" s="311"/>
      <c r="I222" s="277" t="str">
        <f t="shared" si="24"/>
        <v>-</v>
      </c>
      <c r="J222" s="932"/>
      <c r="K222" s="278" t="str">
        <f>IF(G222*J222&gt;0,G222*J222,"-")</f>
        <v>-</v>
      </c>
    </row>
    <row r="223" spans="2:11" ht="46" customHeight="1">
      <c r="B223" s="279">
        <f t="shared" si="23"/>
        <v>216</v>
      </c>
      <c r="C223" s="280" t="s">
        <v>2397</v>
      </c>
      <c r="D223" s="334">
        <f t="shared" si="22"/>
        <v>220990213</v>
      </c>
      <c r="E223" s="284" t="s">
        <v>6369</v>
      </c>
      <c r="F223" s="329" t="s">
        <v>211</v>
      </c>
      <c r="G223" s="330">
        <v>80</v>
      </c>
      <c r="H223" s="332"/>
      <c r="I223" s="277" t="str">
        <f t="shared" si="24"/>
        <v>-</v>
      </c>
      <c r="J223" s="944"/>
      <c r="K223" s="278" t="str">
        <f>IF(G223*J223&gt;0,G223*J223,"-")</f>
        <v>-</v>
      </c>
    </row>
    <row r="224" spans="2:11" ht="19" customHeight="1" thickBot="1">
      <c r="B224" s="279">
        <f t="shared" si="23"/>
        <v>217</v>
      </c>
      <c r="C224" s="280" t="s">
        <v>2397</v>
      </c>
      <c r="D224" s="334">
        <f t="shared" si="22"/>
        <v>220990214</v>
      </c>
      <c r="E224" s="333" t="s">
        <v>6330</v>
      </c>
      <c r="F224" s="320" t="s">
        <v>6232</v>
      </c>
      <c r="G224" s="321">
        <v>1</v>
      </c>
      <c r="H224" s="941"/>
      <c r="I224" s="352" t="str">
        <f t="shared" si="24"/>
        <v>-</v>
      </c>
      <c r="J224" s="941"/>
      <c r="K224" s="353" t="str">
        <f>IF(G224*J224&gt;0,G224*J224,"-")</f>
        <v>-</v>
      </c>
    </row>
    <row r="225" spans="2:11" ht="21" customHeight="1" thickBot="1">
      <c r="B225" s="279">
        <f t="shared" si="23"/>
        <v>218</v>
      </c>
      <c r="C225" s="280" t="s">
        <v>2397</v>
      </c>
      <c r="D225" s="261" t="s">
        <v>6202</v>
      </c>
      <c r="E225" s="345" t="s">
        <v>6407</v>
      </c>
      <c r="F225" s="263"/>
      <c r="G225" s="263"/>
      <c r="H225" s="346"/>
      <c r="I225" s="265">
        <f>SUM(I226:I230)</f>
        <v>0</v>
      </c>
      <c r="J225" s="264"/>
      <c r="K225" s="266">
        <f>SUM(K226:K230)</f>
        <v>0</v>
      </c>
    </row>
    <row r="226" spans="2:11" ht="15.65" customHeight="1">
      <c r="B226" s="279">
        <f t="shared" si="23"/>
        <v>219</v>
      </c>
      <c r="C226" s="280" t="s">
        <v>2397</v>
      </c>
      <c r="D226" s="334">
        <f>D223+1</f>
        <v>220990214</v>
      </c>
      <c r="E226" s="297" t="s">
        <v>6408</v>
      </c>
      <c r="F226" s="276" t="s">
        <v>411</v>
      </c>
      <c r="G226" s="354">
        <v>30</v>
      </c>
      <c r="H226" s="930"/>
      <c r="I226" s="277" t="str">
        <f>IF(G226*H226&gt;0,G226*H226,"-")</f>
        <v>-</v>
      </c>
      <c r="J226" s="952"/>
      <c r="K226" s="278" t="str">
        <f>IF(G226*J226&gt;0,G226*J226,"-")</f>
        <v>-</v>
      </c>
    </row>
    <row r="227" spans="2:11" ht="15.65" customHeight="1">
      <c r="B227" s="279">
        <f t="shared" si="23"/>
        <v>220</v>
      </c>
      <c r="C227" s="280" t="s">
        <v>2397</v>
      </c>
      <c r="D227" s="334">
        <f>D226+1</f>
        <v>220990215</v>
      </c>
      <c r="E227" s="284" t="s">
        <v>6409</v>
      </c>
      <c r="F227" s="286" t="s">
        <v>411</v>
      </c>
      <c r="G227" s="295">
        <v>80</v>
      </c>
      <c r="H227" s="931"/>
      <c r="I227" s="287" t="str">
        <f>IF(G227*H227&gt;0,G227*H227,"-")</f>
        <v>-</v>
      </c>
      <c r="J227" s="943"/>
      <c r="K227" s="328" t="str">
        <f>IF(G227*J227&gt;0,G227*J227,"-")</f>
        <v>-</v>
      </c>
    </row>
    <row r="228" spans="2:11" ht="15.65" customHeight="1">
      <c r="B228" s="279">
        <f t="shared" si="23"/>
        <v>221</v>
      </c>
      <c r="C228" s="280" t="s">
        <v>2397</v>
      </c>
      <c r="D228" s="334">
        <f>D227+1</f>
        <v>220990216</v>
      </c>
      <c r="E228" s="284" t="s">
        <v>6410</v>
      </c>
      <c r="F228" s="286" t="s">
        <v>411</v>
      </c>
      <c r="G228" s="295">
        <v>45</v>
      </c>
      <c r="H228" s="931"/>
      <c r="I228" s="287" t="str">
        <f>IF(G228*H228&gt;0,G228*H228,"-")</f>
        <v>-</v>
      </c>
      <c r="J228" s="943"/>
      <c r="K228" s="328" t="str">
        <f>IF(G228*J228&gt;0,G228*J228,"-")</f>
        <v>-</v>
      </c>
    </row>
    <row r="229" spans="2:11" ht="15.65" customHeight="1">
      <c r="B229" s="279">
        <f t="shared" si="23"/>
        <v>222</v>
      </c>
      <c r="C229" s="280" t="s">
        <v>2397</v>
      </c>
      <c r="D229" s="334">
        <f>D228+1</f>
        <v>220990217</v>
      </c>
      <c r="E229" s="284" t="s">
        <v>6411</v>
      </c>
      <c r="F229" s="286" t="s">
        <v>6232</v>
      </c>
      <c r="G229" s="295">
        <v>30</v>
      </c>
      <c r="H229" s="931"/>
      <c r="I229" s="287" t="str">
        <f>IF(G229*H229&gt;0,G229*H229,"-")</f>
        <v>-</v>
      </c>
      <c r="J229" s="931"/>
      <c r="K229" s="328" t="str">
        <f>IF(G229*J229&gt;0,G229*J229,"-")</f>
        <v>-</v>
      </c>
    </row>
    <row r="230" spans="2:11" ht="15.65" customHeight="1" thickBot="1">
      <c r="B230" s="279">
        <f t="shared" si="23"/>
        <v>223</v>
      </c>
      <c r="C230" s="280" t="s">
        <v>2397</v>
      </c>
      <c r="D230" s="334">
        <f>D229+1</f>
        <v>220990218</v>
      </c>
      <c r="E230" s="355" t="s">
        <v>6412</v>
      </c>
      <c r="F230" s="356" t="s">
        <v>411</v>
      </c>
      <c r="G230" s="356">
        <v>50</v>
      </c>
      <c r="H230" s="951"/>
      <c r="I230" s="357" t="str">
        <f>IF(G230*H230&gt;0,G230*H230,"-")</f>
        <v>-</v>
      </c>
      <c r="J230" s="953"/>
      <c r="K230" s="358" t="str">
        <f>IF(G230*J230&gt;0,G230*J230,"-")</f>
        <v>-</v>
      </c>
    </row>
    <row r="231" spans="2:11" ht="21" customHeight="1" thickBot="1">
      <c r="B231" s="279">
        <f t="shared" si="23"/>
        <v>224</v>
      </c>
      <c r="C231" s="280" t="s">
        <v>2397</v>
      </c>
      <c r="D231" s="261" t="s">
        <v>6204</v>
      </c>
      <c r="E231" s="345" t="s">
        <v>6413</v>
      </c>
      <c r="F231" s="263"/>
      <c r="G231" s="263"/>
      <c r="H231" s="346"/>
      <c r="I231" s="265">
        <f>SUM(I232:I236)</f>
        <v>0</v>
      </c>
      <c r="J231" s="264"/>
      <c r="K231" s="265">
        <f>SUM(K232:K236)</f>
        <v>0</v>
      </c>
    </row>
    <row r="232" spans="2:11" ht="29.15" customHeight="1">
      <c r="B232" s="279">
        <f t="shared" si="23"/>
        <v>225</v>
      </c>
      <c r="C232" s="280" t="s">
        <v>2397</v>
      </c>
      <c r="D232" s="334">
        <f>D229+1</f>
        <v>220990218</v>
      </c>
      <c r="E232" s="297" t="s">
        <v>6414</v>
      </c>
      <c r="F232" s="276" t="s">
        <v>6232</v>
      </c>
      <c r="G232" s="354">
        <v>10</v>
      </c>
      <c r="H232" s="930"/>
      <c r="I232" s="277" t="str">
        <f>IF(G232*H232&gt;0,G232*H232,"-")</f>
        <v>-</v>
      </c>
      <c r="J232" s="945"/>
      <c r="K232" s="278" t="str">
        <f>IF(G232*J232&gt;0,G232*J232,"-")</f>
        <v>-</v>
      </c>
    </row>
    <row r="233" spans="2:11" ht="14.15" customHeight="1">
      <c r="B233" s="279">
        <f t="shared" si="23"/>
        <v>226</v>
      </c>
      <c r="C233" s="280" t="s">
        <v>2397</v>
      </c>
      <c r="D233" s="334">
        <f>D232+1</f>
        <v>220990219</v>
      </c>
      <c r="E233" s="300" t="s">
        <v>6415</v>
      </c>
      <c r="F233" s="329" t="s">
        <v>6232</v>
      </c>
      <c r="G233" s="295">
        <v>6</v>
      </c>
      <c r="H233" s="931"/>
      <c r="I233" s="287" t="str">
        <f>IF(G233*H233&gt;0,G233*H233,"-")</f>
        <v>-</v>
      </c>
      <c r="J233" s="931"/>
      <c r="K233" s="328" t="str">
        <f>IF(G233*J233&gt;0,G233*J233,"-")</f>
        <v>-</v>
      </c>
    </row>
    <row r="234" spans="2:11" ht="14.15" customHeight="1">
      <c r="B234" s="279">
        <f t="shared" si="23"/>
        <v>227</v>
      </c>
      <c r="C234" s="280" t="s">
        <v>2397</v>
      </c>
      <c r="D234" s="273">
        <f>D233+1</f>
        <v>220990220</v>
      </c>
      <c r="E234" s="300" t="s">
        <v>6416</v>
      </c>
      <c r="F234" s="329" t="s">
        <v>6232</v>
      </c>
      <c r="G234" s="330">
        <f>G233</f>
        <v>6</v>
      </c>
      <c r="H234" s="944"/>
      <c r="I234" s="287" t="str">
        <f>IF(G234*H234&gt;0,G234*H234,"-")</f>
        <v>-</v>
      </c>
      <c r="J234" s="944"/>
      <c r="K234" s="328" t="str">
        <f>IF(G234*J234&gt;0,G234*J234,"-")</f>
        <v>-</v>
      </c>
    </row>
    <row r="235" spans="2:11" ht="14.15" customHeight="1">
      <c r="B235" s="279">
        <f t="shared" si="23"/>
        <v>228</v>
      </c>
      <c r="C235" s="280" t="s">
        <v>2397</v>
      </c>
      <c r="D235" s="359">
        <f>D234+1</f>
        <v>220990221</v>
      </c>
      <c r="E235" s="360" t="s">
        <v>6417</v>
      </c>
      <c r="F235" s="361" t="s">
        <v>6232</v>
      </c>
      <c r="G235" s="362">
        <f>G233</f>
        <v>6</v>
      </c>
      <c r="H235" s="363"/>
      <c r="I235" s="357" t="str">
        <f>IF(G235*H235&gt;0,G235*H235,"-")</f>
        <v>-</v>
      </c>
      <c r="J235" s="954"/>
      <c r="K235" s="358" t="str">
        <f>IF(G235*J235&gt;0,G235*J235,"-")</f>
        <v>-</v>
      </c>
    </row>
    <row r="236" spans="2:11" ht="14.15" customHeight="1" thickBot="1">
      <c r="B236" s="279">
        <f t="shared" si="23"/>
        <v>229</v>
      </c>
      <c r="C236" s="364"/>
      <c r="D236" s="365"/>
      <c r="E236" s="284" t="s">
        <v>6418</v>
      </c>
      <c r="F236" s="286" t="s">
        <v>411</v>
      </c>
      <c r="G236" s="286">
        <v>30</v>
      </c>
      <c r="H236" s="931"/>
      <c r="I236" s="287" t="str">
        <f>IF(G236*H236&gt;0,G236*H236,"-")</f>
        <v>-</v>
      </c>
      <c r="J236" s="943"/>
      <c r="K236" s="328" t="str">
        <f>IF(G236*J236&gt;0,G236*J236,"-")</f>
        <v>-</v>
      </c>
    </row>
    <row r="237" spans="2:11" ht="19.5" customHeight="1" thickBot="1">
      <c r="B237" s="279">
        <f t="shared" si="23"/>
        <v>230</v>
      </c>
      <c r="C237" s="364" t="s">
        <v>2397</v>
      </c>
      <c r="D237" s="261" t="s">
        <v>6206</v>
      </c>
      <c r="E237" s="345" t="s">
        <v>6419</v>
      </c>
      <c r="F237" s="263"/>
      <c r="G237" s="263"/>
      <c r="H237" s="346"/>
      <c r="I237" s="265">
        <f>SUM(I238:I238)</f>
        <v>0</v>
      </c>
      <c r="J237" s="264"/>
      <c r="K237" s="266">
        <f>SUM(K238:K238)</f>
        <v>0</v>
      </c>
    </row>
    <row r="238" spans="2:11" ht="19" customHeight="1" thickBot="1">
      <c r="B238" s="279">
        <f t="shared" si="23"/>
        <v>231</v>
      </c>
      <c r="C238" s="280" t="s">
        <v>2397</v>
      </c>
      <c r="D238" s="334">
        <f>D235+1</f>
        <v>220990222</v>
      </c>
      <c r="E238" s="366" t="s">
        <v>6420</v>
      </c>
      <c r="F238" s="336" t="s">
        <v>211</v>
      </c>
      <c r="G238" s="354">
        <v>110</v>
      </c>
      <c r="H238" s="367"/>
      <c r="I238" s="277" t="str">
        <f>IF(G238*H238&gt;0,G238*H238,"-")</f>
        <v>-</v>
      </c>
      <c r="J238" s="955"/>
      <c r="K238" s="278" t="str">
        <f>IF(G238*J238&gt;0,G238*J238,"-")</f>
        <v>-</v>
      </c>
    </row>
    <row r="239" spans="2:11" ht="21" customHeight="1" thickBot="1">
      <c r="B239" s="234"/>
      <c r="C239" s="235"/>
      <c r="D239" s="235"/>
      <c r="E239" s="368" t="s">
        <v>6421</v>
      </c>
      <c r="F239" s="369"/>
      <c r="G239" s="369"/>
      <c r="H239" s="369"/>
      <c r="I239" s="370">
        <f>I237+I231+I225+I181+I138+I6</f>
        <v>0</v>
      </c>
      <c r="J239" s="369"/>
      <c r="K239" s="370">
        <f>K237+K231+K225+K181+K138+K6</f>
        <v>0</v>
      </c>
    </row>
  </sheetData>
  <mergeCells count="2">
    <mergeCell ref="B2:K2"/>
    <mergeCell ref="H3:K3"/>
  </mergeCells>
  <pageMargins left="0.15748031496062992" right="0.11811023622047245" top="0.23622047244094491" bottom="0.15748031496062992" header="0.11811023622047245" footer="0.35433070866141736"/>
  <pageSetup paperSize="9" scale="85" orientation="landscape" horizontalDpi="4294967295"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pageSetUpPr fitToPage="1"/>
  </sheetPr>
  <dimension ref="B2:BM124"/>
  <sheetViews>
    <sheetView showGridLines="0" workbookViewId="0"/>
  </sheetViews>
  <sheetFormatPr defaultRowHeight="10"/>
  <cols>
    <col min="1" max="1" width="7.77734375" customWidth="1"/>
    <col min="2" max="2" width="1" customWidth="1"/>
    <col min="3" max="3" width="4" customWidth="1"/>
    <col min="4" max="4" width="4.109375" customWidth="1"/>
    <col min="5" max="5" width="16.109375" customWidth="1"/>
    <col min="6" max="6" width="48.109375" customWidth="1"/>
    <col min="7" max="7" width="7" customWidth="1"/>
    <col min="8" max="8" width="13.33203125" customWidth="1"/>
    <col min="9" max="9" width="15" customWidth="1"/>
    <col min="10" max="10" width="21.109375" customWidth="1"/>
    <col min="11" max="11" width="21.109375" hidden="1" customWidth="1"/>
    <col min="12" max="12" width="8.77734375" customWidth="1"/>
    <col min="13" max="13" width="10.33203125" hidden="1" customWidth="1"/>
    <col min="14" max="14" width="9.109375" hidden="1" customWidth="1"/>
    <col min="15" max="20" width="13.44140625" hidden="1" customWidth="1"/>
    <col min="21" max="21" width="15.44140625" hidden="1" customWidth="1"/>
    <col min="22" max="22" width="11.6640625" customWidth="1"/>
    <col min="23" max="23" width="15.44140625" customWidth="1"/>
    <col min="24" max="24" width="11.6640625" customWidth="1"/>
    <col min="25" max="25" width="14.109375" customWidth="1"/>
    <col min="26" max="26" width="10.44140625" customWidth="1"/>
    <col min="27" max="27" width="14.109375" customWidth="1"/>
    <col min="28" max="28" width="15.44140625" customWidth="1"/>
    <col min="29" max="29" width="10.44140625" customWidth="1"/>
    <col min="30" max="30" width="14.109375" customWidth="1"/>
    <col min="31" max="31" width="15.44140625" customWidth="1"/>
    <col min="44" max="65" width="9.109375" hidden="1"/>
  </cols>
  <sheetData>
    <row r="2" spans="2:46" ht="37" customHeight="1">
      <c r="L2" s="980" t="s">
        <v>5</v>
      </c>
      <c r="M2" s="981"/>
      <c r="N2" s="981"/>
      <c r="O2" s="981"/>
      <c r="P2" s="981"/>
      <c r="Q2" s="981"/>
      <c r="R2" s="981"/>
      <c r="S2" s="981"/>
      <c r="T2" s="981"/>
      <c r="U2" s="981"/>
      <c r="V2" s="981"/>
      <c r="AT2" s="16" t="s">
        <v>118</v>
      </c>
    </row>
    <row r="3" spans="2:46" ht="7" customHeight="1">
      <c r="B3" s="17"/>
      <c r="C3" s="18"/>
      <c r="D3" s="18"/>
      <c r="E3" s="18"/>
      <c r="F3" s="18"/>
      <c r="G3" s="18"/>
      <c r="H3" s="18"/>
      <c r="I3" s="18"/>
      <c r="J3" s="18"/>
      <c r="K3" s="18"/>
      <c r="L3" s="19"/>
      <c r="AT3" s="16" t="s">
        <v>80</v>
      </c>
    </row>
    <row r="4" spans="2:46" ht="25" customHeight="1">
      <c r="B4" s="19"/>
      <c r="D4" s="20" t="s">
        <v>127</v>
      </c>
      <c r="L4" s="19"/>
      <c r="M4" s="89" t="s">
        <v>10</v>
      </c>
      <c r="AT4" s="16" t="s">
        <v>3</v>
      </c>
    </row>
    <row r="5" spans="2:46" ht="7" customHeight="1">
      <c r="B5" s="19"/>
      <c r="L5" s="19"/>
    </row>
    <row r="6" spans="2:46" ht="12" customHeight="1">
      <c r="B6" s="19"/>
      <c r="D6" s="25" t="s">
        <v>14</v>
      </c>
      <c r="L6" s="19"/>
    </row>
    <row r="7" spans="2:46" ht="27.75" customHeight="1">
      <c r="B7" s="19"/>
      <c r="E7" s="1007" t="str">
        <f>'Rekapitulace stavby'!K6</f>
        <v>DOMOV SENIORŮ BOROHRÁDEK PŘÍSTAVBA A STAVEBNÍ ÚPRAVY</v>
      </c>
      <c r="F7" s="1008"/>
      <c r="G7" s="1008"/>
      <c r="H7" s="1008"/>
      <c r="L7" s="19"/>
    </row>
    <row r="8" spans="2:46" ht="12" customHeight="1">
      <c r="B8" s="19"/>
      <c r="D8" s="25" t="s">
        <v>128</v>
      </c>
      <c r="L8" s="19"/>
    </row>
    <row r="9" spans="2:46" s="1" customFormat="1" ht="16.399999999999999" customHeight="1">
      <c r="B9" s="28"/>
      <c r="E9" s="1007" t="s">
        <v>2295</v>
      </c>
      <c r="F9" s="1009"/>
      <c r="G9" s="1009"/>
      <c r="H9" s="1009"/>
      <c r="L9" s="28"/>
    </row>
    <row r="10" spans="2:46" s="1" customFormat="1" ht="12" customHeight="1">
      <c r="B10" s="28"/>
      <c r="D10" s="25" t="s">
        <v>203</v>
      </c>
      <c r="L10" s="28"/>
    </row>
    <row r="11" spans="2:46" s="1" customFormat="1" ht="16.399999999999999" customHeight="1">
      <c r="B11" s="28"/>
      <c r="E11" s="1003" t="s">
        <v>2296</v>
      </c>
      <c r="F11" s="1009"/>
      <c r="G11" s="1009"/>
      <c r="H11" s="1009"/>
      <c r="L11" s="28"/>
    </row>
    <row r="12" spans="2:46" s="1" customFormat="1">
      <c r="B12" s="28"/>
      <c r="L12" s="28"/>
    </row>
    <row r="13" spans="2:46" s="1" customFormat="1" ht="12" customHeight="1">
      <c r="B13" s="28"/>
      <c r="D13" s="25" t="s">
        <v>16</v>
      </c>
      <c r="F13" s="23" t="s">
        <v>1</v>
      </c>
      <c r="I13" s="25" t="s">
        <v>17</v>
      </c>
      <c r="J13" s="23" t="s">
        <v>1</v>
      </c>
      <c r="L13" s="28"/>
    </row>
    <row r="14" spans="2:46" s="1" customFormat="1" ht="12" customHeight="1">
      <c r="B14" s="28"/>
      <c r="D14" s="25" t="s">
        <v>18</v>
      </c>
      <c r="F14" s="23" t="str">
        <f>'Rekapitulace stavby'!K8</f>
        <v>DpS Borohrádek, st.p.č.243,722,p.p.č.187</v>
      </c>
      <c r="I14" s="25" t="s">
        <v>19</v>
      </c>
      <c r="J14" s="48" t="str">
        <f>'Rekapitulace stavby'!AN8</f>
        <v>10. 6. 2024</v>
      </c>
      <c r="L14" s="28"/>
    </row>
    <row r="15" spans="2:46" s="1" customFormat="1" ht="10.9" customHeight="1">
      <c r="B15" s="28"/>
      <c r="L15" s="28"/>
    </row>
    <row r="16" spans="2:46" s="1" customFormat="1" ht="12" customHeight="1">
      <c r="B16" s="28"/>
      <c r="D16" s="25" t="s">
        <v>21</v>
      </c>
      <c r="I16" s="25" t="s">
        <v>22</v>
      </c>
      <c r="J16" s="23" t="s">
        <v>1</v>
      </c>
      <c r="L16" s="28"/>
    </row>
    <row r="17" spans="2:12" s="1" customFormat="1" ht="18" customHeight="1">
      <c r="B17" s="28"/>
      <c r="E17" s="23" t="str">
        <f>'Rekapitulace stavby'!E11</f>
        <v>Královehradecký kraj,Pivovarské nám.1245 H.Králové</v>
      </c>
      <c r="I17" s="25" t="s">
        <v>23</v>
      </c>
      <c r="J17" s="23" t="s">
        <v>1</v>
      </c>
      <c r="L17" s="28"/>
    </row>
    <row r="18" spans="2:12" s="1" customFormat="1" ht="7" customHeight="1">
      <c r="B18" s="28"/>
      <c r="L18" s="28"/>
    </row>
    <row r="19" spans="2:12" s="1" customFormat="1" ht="12" customHeight="1">
      <c r="B19" s="28"/>
      <c r="D19" s="25" t="s">
        <v>24</v>
      </c>
      <c r="I19" s="25" t="s">
        <v>22</v>
      </c>
      <c r="J19" s="23" t="s">
        <v>1</v>
      </c>
      <c r="L19" s="28"/>
    </row>
    <row r="20" spans="2:12" s="1" customFormat="1" ht="18" customHeight="1">
      <c r="B20" s="28"/>
      <c r="E20" s="23" t="str">
        <f>'Rekapitulace stavby'!E14</f>
        <v>VZ</v>
      </c>
      <c r="I20" s="25" t="s">
        <v>23</v>
      </c>
      <c r="J20" s="23" t="s">
        <v>1</v>
      </c>
      <c r="L20" s="28"/>
    </row>
    <row r="21" spans="2:12" s="1" customFormat="1" ht="7" customHeight="1">
      <c r="B21" s="28"/>
      <c r="L21" s="28"/>
    </row>
    <row r="22" spans="2:12" s="1" customFormat="1" ht="12" customHeight="1">
      <c r="B22" s="28"/>
      <c r="D22" s="25" t="s">
        <v>26</v>
      </c>
      <c r="I22" s="25" t="s">
        <v>22</v>
      </c>
      <c r="J22" s="23" t="s">
        <v>1</v>
      </c>
      <c r="L22" s="28"/>
    </row>
    <row r="23" spans="2:12" s="1" customFormat="1" ht="18" customHeight="1">
      <c r="B23" s="28"/>
      <c r="E23" s="23" t="str">
        <f>'Rekapitulace stavby'!E17</f>
        <v>Proxion, Hurdálková 206 547 01 Náchod</v>
      </c>
      <c r="I23" s="25" t="s">
        <v>23</v>
      </c>
      <c r="J23" s="23" t="s">
        <v>1</v>
      </c>
      <c r="L23" s="28"/>
    </row>
    <row r="24" spans="2:12" s="1" customFormat="1" ht="7" customHeight="1">
      <c r="B24" s="28"/>
      <c r="L24" s="28"/>
    </row>
    <row r="25" spans="2:12" s="1" customFormat="1" ht="12" customHeight="1">
      <c r="B25" s="28"/>
      <c r="D25" s="25" t="s">
        <v>28</v>
      </c>
      <c r="I25" s="25" t="s">
        <v>22</v>
      </c>
      <c r="J25" s="23" t="s">
        <v>29</v>
      </c>
      <c r="L25" s="28"/>
    </row>
    <row r="26" spans="2:12" s="1" customFormat="1" ht="18" customHeight="1">
      <c r="B26" s="28"/>
      <c r="E26" s="23" t="s">
        <v>30</v>
      </c>
      <c r="I26" s="25" t="s">
        <v>23</v>
      </c>
      <c r="J26" s="23" t="s">
        <v>1</v>
      </c>
      <c r="L26" s="28"/>
    </row>
    <row r="27" spans="2:12" s="1" customFormat="1" ht="7" customHeight="1">
      <c r="B27" s="28"/>
      <c r="L27" s="28"/>
    </row>
    <row r="28" spans="2:12" s="1" customFormat="1" ht="12" customHeight="1">
      <c r="B28" s="28"/>
      <c r="D28" s="25" t="s">
        <v>31</v>
      </c>
      <c r="L28" s="28"/>
    </row>
    <row r="29" spans="2:12" s="7" customFormat="1" ht="16.399999999999999" customHeight="1">
      <c r="B29" s="90"/>
      <c r="E29" s="995" t="s">
        <v>1</v>
      </c>
      <c r="F29" s="995"/>
      <c r="G29" s="995"/>
      <c r="H29" s="995"/>
      <c r="L29" s="90"/>
    </row>
    <row r="30" spans="2:12" s="1" customFormat="1" ht="7" customHeight="1">
      <c r="B30" s="28"/>
      <c r="L30" s="28"/>
    </row>
    <row r="31" spans="2:12" s="1" customFormat="1" ht="7" customHeight="1">
      <c r="B31" s="28"/>
      <c r="D31" s="49"/>
      <c r="E31" s="49"/>
      <c r="F31" s="49"/>
      <c r="G31" s="49"/>
      <c r="H31" s="49"/>
      <c r="I31" s="49"/>
      <c r="J31" s="49"/>
      <c r="K31" s="49"/>
      <c r="L31" s="28"/>
    </row>
    <row r="32" spans="2:12" s="1" customFormat="1" ht="25.4" customHeight="1">
      <c r="B32" s="28"/>
      <c r="D32" s="91" t="s">
        <v>32</v>
      </c>
      <c r="J32" s="62">
        <f>ROUND(J121, 2)</f>
        <v>0</v>
      </c>
      <c r="L32" s="28"/>
    </row>
    <row r="33" spans="2:12" s="1" customFormat="1" ht="7" customHeight="1">
      <c r="B33" s="28"/>
      <c r="D33" s="49"/>
      <c r="E33" s="49"/>
      <c r="F33" s="49"/>
      <c r="G33" s="49"/>
      <c r="H33" s="49"/>
      <c r="I33" s="49"/>
      <c r="J33" s="49"/>
      <c r="K33" s="49"/>
      <c r="L33" s="28"/>
    </row>
    <row r="34" spans="2:12" s="1" customFormat="1" ht="14.5" customHeight="1">
      <c r="B34" s="28"/>
      <c r="F34" s="31" t="s">
        <v>34</v>
      </c>
      <c r="I34" s="31" t="s">
        <v>33</v>
      </c>
      <c r="J34" s="31" t="s">
        <v>35</v>
      </c>
      <c r="L34" s="28"/>
    </row>
    <row r="35" spans="2:12" s="1" customFormat="1" ht="14.5" customHeight="1">
      <c r="B35" s="28"/>
      <c r="D35" s="51" t="s">
        <v>36</v>
      </c>
      <c r="E35" s="25" t="s">
        <v>37</v>
      </c>
      <c r="F35" s="82">
        <f>ROUND((SUM(BE121:BE123)),  2)</f>
        <v>0</v>
      </c>
      <c r="I35" s="92">
        <v>0.21</v>
      </c>
      <c r="J35" s="82">
        <f>ROUND(((SUM(BE121:BE123))*I35),  2)</f>
        <v>0</v>
      </c>
      <c r="L35" s="28"/>
    </row>
    <row r="36" spans="2:12" s="1" customFormat="1" ht="14.5" customHeight="1">
      <c r="B36" s="28"/>
      <c r="E36" s="25" t="s">
        <v>38</v>
      </c>
      <c r="F36" s="82">
        <f>ROUND((SUM(BF121:BF123)),  2)</f>
        <v>0</v>
      </c>
      <c r="I36" s="92">
        <v>0.12</v>
      </c>
      <c r="J36" s="82">
        <f>ROUND(((SUM(BF121:BF123))*I36),  2)</f>
        <v>0</v>
      </c>
      <c r="L36" s="28"/>
    </row>
    <row r="37" spans="2:12" s="1" customFormat="1" ht="14.5" hidden="1" customHeight="1">
      <c r="B37" s="28"/>
      <c r="E37" s="25" t="s">
        <v>39</v>
      </c>
      <c r="F37" s="82">
        <f>ROUND((SUM(BG121:BG123)),  2)</f>
        <v>0</v>
      </c>
      <c r="I37" s="92">
        <v>0.21</v>
      </c>
      <c r="J37" s="82">
        <f>0</f>
        <v>0</v>
      </c>
      <c r="L37" s="28"/>
    </row>
    <row r="38" spans="2:12" s="1" customFormat="1" ht="14.5" hidden="1" customHeight="1">
      <c r="B38" s="28"/>
      <c r="E38" s="25" t="s">
        <v>40</v>
      </c>
      <c r="F38" s="82">
        <f>ROUND((SUM(BH121:BH123)),  2)</f>
        <v>0</v>
      </c>
      <c r="I38" s="92">
        <v>0.12</v>
      </c>
      <c r="J38" s="82">
        <f>0</f>
        <v>0</v>
      </c>
      <c r="L38" s="28"/>
    </row>
    <row r="39" spans="2:12" s="1" customFormat="1" ht="14.5" hidden="1" customHeight="1">
      <c r="B39" s="28"/>
      <c r="E39" s="25" t="s">
        <v>41</v>
      </c>
      <c r="F39" s="82">
        <f>ROUND((SUM(BI121:BI123)),  2)</f>
        <v>0</v>
      </c>
      <c r="I39" s="92">
        <v>0</v>
      </c>
      <c r="J39" s="82">
        <f>0</f>
        <v>0</v>
      </c>
      <c r="L39" s="28"/>
    </row>
    <row r="40" spans="2:12" s="1" customFormat="1" ht="7" customHeight="1">
      <c r="B40" s="28"/>
      <c r="L40" s="28"/>
    </row>
    <row r="41" spans="2:12" s="1" customFormat="1" ht="25.4" customHeight="1">
      <c r="B41" s="28"/>
      <c r="C41" s="93"/>
      <c r="D41" s="94" t="s">
        <v>42</v>
      </c>
      <c r="E41" s="53"/>
      <c r="F41" s="53"/>
      <c r="G41" s="95" t="s">
        <v>43</v>
      </c>
      <c r="H41" s="96" t="s">
        <v>44</v>
      </c>
      <c r="I41" s="53"/>
      <c r="J41" s="97">
        <f>SUM(J32:J39)</f>
        <v>0</v>
      </c>
      <c r="K41" s="98"/>
      <c r="L41" s="28"/>
    </row>
    <row r="42" spans="2:12" s="1" customFormat="1" ht="14.5" customHeight="1">
      <c r="B42" s="28"/>
      <c r="L42" s="28"/>
    </row>
    <row r="43" spans="2:12" ht="14.5" customHeight="1">
      <c r="B43" s="19"/>
      <c r="L43" s="19"/>
    </row>
    <row r="44" spans="2:12" ht="14.5" customHeight="1">
      <c r="B44" s="19"/>
      <c r="L44" s="19"/>
    </row>
    <row r="45" spans="2:12" ht="14.5" customHeight="1">
      <c r="B45" s="19"/>
      <c r="L45" s="19"/>
    </row>
    <row r="46" spans="2:12" ht="14.5" customHeight="1">
      <c r="B46" s="19"/>
      <c r="L46" s="19"/>
    </row>
    <row r="47" spans="2:12" ht="14.5" customHeight="1">
      <c r="B47" s="19"/>
      <c r="L47" s="19"/>
    </row>
    <row r="48" spans="2:12" ht="14.5" customHeight="1">
      <c r="B48" s="19"/>
      <c r="L48" s="19"/>
    </row>
    <row r="49" spans="2:12" ht="14.5" customHeight="1">
      <c r="B49" s="19"/>
      <c r="L49" s="19"/>
    </row>
    <row r="50" spans="2:12" s="1" customFormat="1" ht="14.5" customHeight="1">
      <c r="B50" s="28"/>
      <c r="D50" s="37" t="s">
        <v>45</v>
      </c>
      <c r="E50" s="38"/>
      <c r="F50" s="38"/>
      <c r="G50" s="37" t="s">
        <v>46</v>
      </c>
      <c r="H50" s="38"/>
      <c r="I50" s="38"/>
      <c r="J50" s="38"/>
      <c r="K50" s="38"/>
      <c r="L50" s="28"/>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5">
      <c r="B61" s="28"/>
      <c r="D61" s="39" t="s">
        <v>47</v>
      </c>
      <c r="E61" s="30"/>
      <c r="F61" s="99" t="s">
        <v>48</v>
      </c>
      <c r="G61" s="39" t="s">
        <v>47</v>
      </c>
      <c r="H61" s="30"/>
      <c r="I61" s="30"/>
      <c r="J61" s="100" t="s">
        <v>48</v>
      </c>
      <c r="K61" s="30"/>
      <c r="L61" s="28"/>
    </row>
    <row r="62" spans="2:12">
      <c r="B62" s="19"/>
      <c r="L62" s="19"/>
    </row>
    <row r="63" spans="2:12">
      <c r="B63" s="19"/>
      <c r="L63" s="19"/>
    </row>
    <row r="64" spans="2:12">
      <c r="B64" s="19"/>
      <c r="L64" s="19"/>
    </row>
    <row r="65" spans="2:12" s="1" customFormat="1" ht="13">
      <c r="B65" s="28"/>
      <c r="D65" s="37" t="s">
        <v>49</v>
      </c>
      <c r="E65" s="38"/>
      <c r="F65" s="38"/>
      <c r="G65" s="37" t="s">
        <v>50</v>
      </c>
      <c r="H65" s="38"/>
      <c r="I65" s="38"/>
      <c r="J65" s="38"/>
      <c r="K65" s="38"/>
      <c r="L65" s="28"/>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5">
      <c r="B76" s="28"/>
      <c r="D76" s="39" t="s">
        <v>47</v>
      </c>
      <c r="E76" s="30"/>
      <c r="F76" s="99" t="s">
        <v>48</v>
      </c>
      <c r="G76" s="39" t="s">
        <v>47</v>
      </c>
      <c r="H76" s="30"/>
      <c r="I76" s="30"/>
      <c r="J76" s="100" t="s">
        <v>48</v>
      </c>
      <c r="K76" s="30"/>
      <c r="L76" s="28"/>
    </row>
    <row r="77" spans="2:12" s="1" customFormat="1" ht="14.5" customHeight="1">
      <c r="B77" s="40"/>
      <c r="C77" s="41"/>
      <c r="D77" s="41"/>
      <c r="E77" s="41"/>
      <c r="F77" s="41"/>
      <c r="G77" s="41"/>
      <c r="H77" s="41"/>
      <c r="I77" s="41"/>
      <c r="J77" s="41"/>
      <c r="K77" s="41"/>
      <c r="L77" s="28"/>
    </row>
    <row r="81" spans="2:12" s="1" customFormat="1" ht="7" customHeight="1">
      <c r="B81" s="42"/>
      <c r="C81" s="43"/>
      <c r="D81" s="43"/>
      <c r="E81" s="43"/>
      <c r="F81" s="43"/>
      <c r="G81" s="43"/>
      <c r="H81" s="43"/>
      <c r="I81" s="43"/>
      <c r="J81" s="43"/>
      <c r="K81" s="43"/>
      <c r="L81" s="28"/>
    </row>
    <row r="82" spans="2:12" s="1" customFormat="1" ht="25" customHeight="1">
      <c r="B82" s="28"/>
      <c r="C82" s="20" t="s">
        <v>130</v>
      </c>
      <c r="L82" s="28"/>
    </row>
    <row r="83" spans="2:12" s="1" customFormat="1" ht="7" customHeight="1">
      <c r="B83" s="28"/>
      <c r="L83" s="28"/>
    </row>
    <row r="84" spans="2:12" s="1" customFormat="1" ht="12" customHeight="1">
      <c r="B84" s="28"/>
      <c r="C84" s="25" t="s">
        <v>14</v>
      </c>
      <c r="L84" s="28"/>
    </row>
    <row r="85" spans="2:12" s="1" customFormat="1" ht="27.75" customHeight="1">
      <c r="B85" s="28"/>
      <c r="E85" s="1007" t="str">
        <f>E7</f>
        <v>DOMOV SENIORŮ BOROHRÁDEK PŘÍSTAVBA A STAVEBNÍ ÚPRAVY</v>
      </c>
      <c r="F85" s="1008"/>
      <c r="G85" s="1008"/>
      <c r="H85" s="1008"/>
      <c r="L85" s="28"/>
    </row>
    <row r="86" spans="2:12" ht="12" customHeight="1">
      <c r="B86" s="19"/>
      <c r="C86" s="25" t="s">
        <v>128</v>
      </c>
      <c r="L86" s="19"/>
    </row>
    <row r="87" spans="2:12" s="1" customFormat="1" ht="16.399999999999999" customHeight="1">
      <c r="B87" s="28"/>
      <c r="E87" s="1007" t="s">
        <v>2295</v>
      </c>
      <c r="F87" s="1009"/>
      <c r="G87" s="1009"/>
      <c r="H87" s="1009"/>
      <c r="L87" s="28"/>
    </row>
    <row r="88" spans="2:12" s="1" customFormat="1" ht="12" customHeight="1">
      <c r="B88" s="28"/>
      <c r="C88" s="25" t="s">
        <v>203</v>
      </c>
      <c r="L88" s="28"/>
    </row>
    <row r="89" spans="2:12" s="1" customFormat="1" ht="16.399999999999999" customHeight="1">
      <c r="B89" s="28"/>
      <c r="E89" s="1003" t="str">
        <f>E11</f>
        <v>ON 04.01. - Ostatní náklady</v>
      </c>
      <c r="F89" s="1009"/>
      <c r="G89" s="1009"/>
      <c r="H89" s="1009"/>
      <c r="L89" s="28"/>
    </row>
    <row r="90" spans="2:12" s="1" customFormat="1" ht="7" customHeight="1">
      <c r="B90" s="28"/>
      <c r="L90" s="28"/>
    </row>
    <row r="91" spans="2:12" s="1" customFormat="1" ht="12" customHeight="1">
      <c r="B91" s="28"/>
      <c r="C91" s="25" t="s">
        <v>18</v>
      </c>
      <c r="F91" s="23" t="str">
        <f>F14</f>
        <v>DpS Borohrádek, st.p.č.243,722,p.p.č.187</v>
      </c>
      <c r="I91" s="25" t="s">
        <v>19</v>
      </c>
      <c r="J91" s="48" t="str">
        <f>IF(J14="","",J14)</f>
        <v>10. 6. 2024</v>
      </c>
      <c r="L91" s="28"/>
    </row>
    <row r="92" spans="2:12" s="1" customFormat="1" ht="7" customHeight="1">
      <c r="B92" s="28"/>
      <c r="L92" s="28"/>
    </row>
    <row r="93" spans="2:12" s="1" customFormat="1" ht="15.4" customHeight="1">
      <c r="B93" s="28"/>
      <c r="C93" s="25" t="s">
        <v>21</v>
      </c>
      <c r="F93" s="23" t="str">
        <f>E17</f>
        <v>Královehradecký kraj,Pivovarské nám.1245 H.Králové</v>
      </c>
      <c r="I93" s="25" t="s">
        <v>26</v>
      </c>
      <c r="J93" s="26" t="str">
        <f>E23</f>
        <v>Proxion, Hurdálková 206 547 01 Náchod</v>
      </c>
      <c r="L93" s="28"/>
    </row>
    <row r="94" spans="2:12" s="1" customFormat="1" ht="15.4" customHeight="1">
      <c r="B94" s="28"/>
      <c r="C94" s="25" t="s">
        <v>24</v>
      </c>
      <c r="F94" s="23" t="str">
        <f>IF(E20="","",E20)</f>
        <v>VZ</v>
      </c>
      <c r="I94" s="25" t="s">
        <v>28</v>
      </c>
      <c r="J94" s="26" t="str">
        <f>E26</f>
        <v>Ivan Mezera</v>
      </c>
      <c r="L94" s="28"/>
    </row>
    <row r="95" spans="2:12" s="1" customFormat="1" ht="10.4" customHeight="1">
      <c r="B95" s="28"/>
      <c r="L95" s="28"/>
    </row>
    <row r="96" spans="2:12" s="1" customFormat="1" ht="29.25" customHeight="1">
      <c r="B96" s="28"/>
      <c r="C96" s="101" t="s">
        <v>131</v>
      </c>
      <c r="D96" s="93"/>
      <c r="E96" s="93"/>
      <c r="F96" s="93"/>
      <c r="G96" s="93"/>
      <c r="H96" s="93"/>
      <c r="I96" s="93"/>
      <c r="J96" s="102" t="s">
        <v>132</v>
      </c>
      <c r="K96" s="93"/>
      <c r="L96" s="28"/>
    </row>
    <row r="97" spans="2:47" s="1" customFormat="1" ht="10.4" customHeight="1">
      <c r="B97" s="28"/>
      <c r="L97" s="28"/>
    </row>
    <row r="98" spans="2:47" s="1" customFormat="1" ht="22.9" customHeight="1">
      <c r="B98" s="28"/>
      <c r="C98" s="103" t="s">
        <v>133</v>
      </c>
      <c r="J98" s="62">
        <f>J121</f>
        <v>0</v>
      </c>
      <c r="L98" s="28"/>
      <c r="AU98" s="16" t="s">
        <v>134</v>
      </c>
    </row>
    <row r="99" spans="2:47" s="8" customFormat="1" ht="25" customHeight="1">
      <c r="B99" s="104"/>
      <c r="D99" s="105" t="s">
        <v>206</v>
      </c>
      <c r="E99" s="106"/>
      <c r="F99" s="106"/>
      <c r="G99" s="106"/>
      <c r="H99" s="106"/>
      <c r="I99" s="106"/>
      <c r="J99" s="107">
        <f>J122</f>
        <v>0</v>
      </c>
      <c r="L99" s="104"/>
    </row>
    <row r="100" spans="2:47" s="1" customFormat="1" ht="21.75" customHeight="1">
      <c r="B100" s="28"/>
      <c r="L100" s="28"/>
    </row>
    <row r="101" spans="2:47" s="1" customFormat="1" ht="7" customHeight="1">
      <c r="B101" s="40"/>
      <c r="C101" s="41"/>
      <c r="D101" s="41"/>
      <c r="E101" s="41"/>
      <c r="F101" s="41"/>
      <c r="G101" s="41"/>
      <c r="H101" s="41"/>
      <c r="I101" s="41"/>
      <c r="J101" s="41"/>
      <c r="K101" s="41"/>
      <c r="L101" s="28"/>
    </row>
    <row r="105" spans="2:47" s="1" customFormat="1" ht="7" customHeight="1">
      <c r="B105" s="42"/>
      <c r="C105" s="43"/>
      <c r="D105" s="43"/>
      <c r="E105" s="43"/>
      <c r="F105" s="43"/>
      <c r="G105" s="43"/>
      <c r="H105" s="43"/>
      <c r="I105" s="43"/>
      <c r="J105" s="43"/>
      <c r="K105" s="43"/>
      <c r="L105" s="28"/>
    </row>
    <row r="106" spans="2:47" s="1" customFormat="1" ht="25" customHeight="1">
      <c r="B106" s="28"/>
      <c r="C106" s="20" t="s">
        <v>141</v>
      </c>
      <c r="L106" s="28"/>
    </row>
    <row r="107" spans="2:47" s="1" customFormat="1" ht="7" customHeight="1">
      <c r="B107" s="28"/>
      <c r="L107" s="28"/>
    </row>
    <row r="108" spans="2:47" s="1" customFormat="1" ht="12" customHeight="1">
      <c r="B108" s="28"/>
      <c r="C108" s="25" t="s">
        <v>14</v>
      </c>
      <c r="L108" s="28"/>
    </row>
    <row r="109" spans="2:47" s="1" customFormat="1" ht="27.75" customHeight="1">
      <c r="B109" s="28"/>
      <c r="E109" s="1007" t="str">
        <f>E7</f>
        <v>DOMOV SENIORŮ BOROHRÁDEK PŘÍSTAVBA A STAVEBNÍ ÚPRAVY</v>
      </c>
      <c r="F109" s="1008"/>
      <c r="G109" s="1008"/>
      <c r="H109" s="1008"/>
      <c r="L109" s="28"/>
    </row>
    <row r="110" spans="2:47" ht="12" customHeight="1">
      <c r="B110" s="19"/>
      <c r="C110" s="25" t="s">
        <v>128</v>
      </c>
      <c r="L110" s="19"/>
    </row>
    <row r="111" spans="2:47" s="1" customFormat="1" ht="16.399999999999999" customHeight="1">
      <c r="B111" s="28"/>
      <c r="E111" s="1007" t="s">
        <v>2295</v>
      </c>
      <c r="F111" s="1009"/>
      <c r="G111" s="1009"/>
      <c r="H111" s="1009"/>
      <c r="L111" s="28"/>
    </row>
    <row r="112" spans="2:47" s="1" customFormat="1" ht="12" customHeight="1">
      <c r="B112" s="28"/>
      <c r="C112" s="25" t="s">
        <v>203</v>
      </c>
      <c r="L112" s="28"/>
    </row>
    <row r="113" spans="2:65" s="1" customFormat="1" ht="16.399999999999999" customHeight="1">
      <c r="B113" s="28"/>
      <c r="E113" s="1003" t="str">
        <f>E11</f>
        <v>ON 04.01. - Ostatní náklady</v>
      </c>
      <c r="F113" s="1009"/>
      <c r="G113" s="1009"/>
      <c r="H113" s="1009"/>
      <c r="L113" s="28"/>
    </row>
    <row r="114" spans="2:65" s="1" customFormat="1" ht="7" customHeight="1">
      <c r="B114" s="28"/>
      <c r="L114" s="28"/>
    </row>
    <row r="115" spans="2:65" s="1" customFormat="1" ht="12" customHeight="1">
      <c r="B115" s="28"/>
      <c r="C115" s="25" t="s">
        <v>18</v>
      </c>
      <c r="F115" s="23" t="str">
        <f>F14</f>
        <v>DpS Borohrádek, st.p.č.243,722,p.p.č.187</v>
      </c>
      <c r="I115" s="25" t="s">
        <v>19</v>
      </c>
      <c r="J115" s="48" t="str">
        <f>IF(J14="","",J14)</f>
        <v>10. 6. 2024</v>
      </c>
      <c r="L115" s="28"/>
    </row>
    <row r="116" spans="2:65" s="1" customFormat="1" ht="7" customHeight="1">
      <c r="B116" s="28"/>
      <c r="L116" s="28"/>
    </row>
    <row r="117" spans="2:65" s="1" customFormat="1" ht="15.4" customHeight="1">
      <c r="B117" s="28"/>
      <c r="C117" s="25" t="s">
        <v>21</v>
      </c>
      <c r="F117" s="23" t="str">
        <f>E17</f>
        <v>Královehradecký kraj,Pivovarské nám.1245 H.Králové</v>
      </c>
      <c r="I117" s="25" t="s">
        <v>26</v>
      </c>
      <c r="J117" s="26" t="str">
        <f>E23</f>
        <v>Proxion, Hurdálková 206 547 01 Náchod</v>
      </c>
      <c r="L117" s="28"/>
    </row>
    <row r="118" spans="2:65" s="1" customFormat="1" ht="15.4" customHeight="1">
      <c r="B118" s="28"/>
      <c r="C118" s="25" t="s">
        <v>24</v>
      </c>
      <c r="F118" s="23" t="str">
        <f>IF(E20="","",E20)</f>
        <v>VZ</v>
      </c>
      <c r="I118" s="25" t="s">
        <v>28</v>
      </c>
      <c r="J118" s="26" t="str">
        <f>E26</f>
        <v>Ivan Mezera</v>
      </c>
      <c r="L118" s="28"/>
    </row>
    <row r="119" spans="2:65" s="1" customFormat="1" ht="10.4" customHeight="1">
      <c r="B119" s="28"/>
      <c r="L119" s="28"/>
    </row>
    <row r="120" spans="2:65" s="10" customFormat="1" ht="29.25" customHeight="1">
      <c r="B120" s="112"/>
      <c r="C120" s="113" t="s">
        <v>142</v>
      </c>
      <c r="D120" s="114" t="s">
        <v>57</v>
      </c>
      <c r="E120" s="114" t="s">
        <v>53</v>
      </c>
      <c r="F120" s="114" t="s">
        <v>54</v>
      </c>
      <c r="G120" s="114" t="s">
        <v>143</v>
      </c>
      <c r="H120" s="114" t="s">
        <v>144</v>
      </c>
      <c r="I120" s="114" t="s">
        <v>145</v>
      </c>
      <c r="J120" s="115" t="s">
        <v>132</v>
      </c>
      <c r="K120" s="116" t="s">
        <v>146</v>
      </c>
      <c r="L120" s="112"/>
      <c r="M120" s="55" t="s">
        <v>1</v>
      </c>
      <c r="N120" s="56" t="s">
        <v>36</v>
      </c>
      <c r="O120" s="56" t="s">
        <v>147</v>
      </c>
      <c r="P120" s="56" t="s">
        <v>148</v>
      </c>
      <c r="Q120" s="56" t="s">
        <v>149</v>
      </c>
      <c r="R120" s="56" t="s">
        <v>150</v>
      </c>
      <c r="S120" s="56" t="s">
        <v>151</v>
      </c>
      <c r="T120" s="57" t="s">
        <v>152</v>
      </c>
    </row>
    <row r="121" spans="2:65" s="1" customFormat="1" ht="22.9" customHeight="1">
      <c r="B121" s="28"/>
      <c r="C121" s="60" t="s">
        <v>153</v>
      </c>
      <c r="J121" s="117">
        <f>BK121</f>
        <v>0</v>
      </c>
      <c r="L121" s="28"/>
      <c r="M121" s="58"/>
      <c r="N121" s="49"/>
      <c r="O121" s="49"/>
      <c r="P121" s="118">
        <f>P122</f>
        <v>0</v>
      </c>
      <c r="Q121" s="49"/>
      <c r="R121" s="118">
        <f>R122</f>
        <v>0</v>
      </c>
      <c r="S121" s="49"/>
      <c r="T121" s="119">
        <f>T122</f>
        <v>0</v>
      </c>
      <c r="AT121" s="16" t="s">
        <v>71</v>
      </c>
      <c r="AU121" s="16" t="s">
        <v>134</v>
      </c>
      <c r="BK121" s="120">
        <f>BK122</f>
        <v>0</v>
      </c>
    </row>
    <row r="122" spans="2:65" s="11" customFormat="1" ht="25.9" customHeight="1">
      <c r="B122" s="121"/>
      <c r="D122" s="122" t="s">
        <v>71</v>
      </c>
      <c r="E122" s="123" t="s">
        <v>216</v>
      </c>
      <c r="F122" s="123" t="s">
        <v>217</v>
      </c>
      <c r="J122" s="124">
        <f>BK122</f>
        <v>0</v>
      </c>
      <c r="L122" s="121"/>
      <c r="M122" s="125"/>
      <c r="P122" s="126">
        <f>P123</f>
        <v>0</v>
      </c>
      <c r="R122" s="126">
        <f>R123</f>
        <v>0</v>
      </c>
      <c r="T122" s="127">
        <f>T123</f>
        <v>0</v>
      </c>
      <c r="AR122" s="122" t="s">
        <v>164</v>
      </c>
      <c r="AT122" s="128" t="s">
        <v>71</v>
      </c>
      <c r="AU122" s="128" t="s">
        <v>72</v>
      </c>
      <c r="AY122" s="122" t="s">
        <v>157</v>
      </c>
      <c r="BK122" s="129">
        <f>BK123</f>
        <v>0</v>
      </c>
    </row>
    <row r="123" spans="2:65" s="1" customFormat="1" ht="21" customHeight="1">
      <c r="B123" s="132"/>
      <c r="C123" s="133" t="s">
        <v>80</v>
      </c>
      <c r="D123" s="133" t="s">
        <v>160</v>
      </c>
      <c r="E123" s="134" t="s">
        <v>218</v>
      </c>
      <c r="F123" s="135" t="s">
        <v>2297</v>
      </c>
      <c r="G123" s="136" t="s">
        <v>220</v>
      </c>
      <c r="H123" s="137">
        <v>1</v>
      </c>
      <c r="I123" s="901"/>
      <c r="J123" s="138">
        <f>ROUND(I123*H123,2)</f>
        <v>0</v>
      </c>
      <c r="K123" s="139"/>
      <c r="L123" s="28"/>
      <c r="M123" s="146" t="s">
        <v>1</v>
      </c>
      <c r="N123" s="147" t="s">
        <v>38</v>
      </c>
      <c r="O123" s="148">
        <v>0</v>
      </c>
      <c r="P123" s="148">
        <f>O123*H123</f>
        <v>0</v>
      </c>
      <c r="Q123" s="148">
        <v>0</v>
      </c>
      <c r="R123" s="148">
        <f>Q123*H123</f>
        <v>0</v>
      </c>
      <c r="S123" s="148">
        <v>0</v>
      </c>
      <c r="T123" s="149">
        <f>S123*H123</f>
        <v>0</v>
      </c>
      <c r="AR123" s="144" t="s">
        <v>221</v>
      </c>
      <c r="AT123" s="144" t="s">
        <v>160</v>
      </c>
      <c r="AU123" s="144" t="s">
        <v>80</v>
      </c>
      <c r="AY123" s="16" t="s">
        <v>157</v>
      </c>
      <c r="BE123" s="145">
        <f>IF(N123="základní",J123,0)</f>
        <v>0</v>
      </c>
      <c r="BF123" s="145">
        <f>IF(N123="snížená",J123,0)</f>
        <v>0</v>
      </c>
      <c r="BG123" s="145">
        <f>IF(N123="zákl. přenesená",J123,0)</f>
        <v>0</v>
      </c>
      <c r="BH123" s="145">
        <f>IF(N123="sníž. přenesená",J123,0)</f>
        <v>0</v>
      </c>
      <c r="BI123" s="145">
        <f>IF(N123="nulová",J123,0)</f>
        <v>0</v>
      </c>
      <c r="BJ123" s="16" t="s">
        <v>88</v>
      </c>
      <c r="BK123" s="145">
        <f>ROUND(I123*H123,2)</f>
        <v>0</v>
      </c>
      <c r="BL123" s="16" t="s">
        <v>221</v>
      </c>
      <c r="BM123" s="144" t="s">
        <v>222</v>
      </c>
    </row>
    <row r="124" spans="2:65" s="1" customFormat="1" ht="7" customHeight="1">
      <c r="B124" s="40"/>
      <c r="C124" s="41"/>
      <c r="D124" s="41"/>
      <c r="E124" s="41"/>
      <c r="F124" s="41"/>
      <c r="G124" s="41"/>
      <c r="H124" s="41"/>
      <c r="I124" s="41"/>
      <c r="J124" s="41"/>
      <c r="K124" s="41"/>
      <c r="L124" s="28"/>
    </row>
  </sheetData>
  <autoFilter ref="C120:K123" xr:uid="{00000000-0009-0000-0000-000009000000}"/>
  <mergeCells count="11">
    <mergeCell ref="E113:H113"/>
    <mergeCell ref="E7:H7"/>
    <mergeCell ref="E9:H9"/>
    <mergeCell ref="E11:H11"/>
    <mergeCell ref="E29:H29"/>
    <mergeCell ref="E85:H85"/>
    <mergeCell ref="L2:V2"/>
    <mergeCell ref="E87:H87"/>
    <mergeCell ref="E89:H89"/>
    <mergeCell ref="E109:H109"/>
    <mergeCell ref="E111:H111"/>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pageSetUpPr fitToPage="1"/>
  </sheetPr>
  <dimension ref="B2:BM189"/>
  <sheetViews>
    <sheetView showGridLines="0" workbookViewId="0"/>
  </sheetViews>
  <sheetFormatPr defaultRowHeight="10"/>
  <cols>
    <col min="1" max="1" width="7.77734375" customWidth="1"/>
    <col min="2" max="2" width="1" customWidth="1"/>
    <col min="3" max="3" width="4" customWidth="1"/>
    <col min="4" max="4" width="4.109375" customWidth="1"/>
    <col min="5" max="5" width="16.109375" customWidth="1"/>
    <col min="6" max="6" width="48.109375" customWidth="1"/>
    <col min="7" max="7" width="7" customWidth="1"/>
    <col min="8" max="8" width="13.33203125" customWidth="1"/>
    <col min="9" max="9" width="15" customWidth="1"/>
    <col min="10" max="10" width="21.109375" customWidth="1"/>
    <col min="11" max="11" width="21.109375" hidden="1" customWidth="1"/>
    <col min="12" max="12" width="8.77734375" customWidth="1"/>
    <col min="13" max="13" width="10.33203125" hidden="1" customWidth="1"/>
    <col min="14" max="14" width="9.109375" hidden="1" customWidth="1"/>
    <col min="15" max="20" width="13.44140625" hidden="1" customWidth="1"/>
    <col min="21" max="21" width="15.44140625" hidden="1" customWidth="1"/>
    <col min="22" max="22" width="11.6640625" customWidth="1"/>
    <col min="23" max="23" width="15.44140625" customWidth="1"/>
    <col min="24" max="24" width="11.6640625" customWidth="1"/>
    <col min="25" max="25" width="14.109375" customWidth="1"/>
    <col min="26" max="26" width="10.44140625" customWidth="1"/>
    <col min="27" max="27" width="14.109375" customWidth="1"/>
    <col min="28" max="28" width="15.44140625" customWidth="1"/>
    <col min="29" max="29" width="10.44140625" customWidth="1"/>
    <col min="30" max="30" width="14.109375" customWidth="1"/>
    <col min="31" max="31" width="15.44140625" customWidth="1"/>
    <col min="44" max="65" width="9.109375" hidden="1"/>
  </cols>
  <sheetData>
    <row r="2" spans="2:46" ht="37" customHeight="1">
      <c r="L2" s="980" t="s">
        <v>5</v>
      </c>
      <c r="M2" s="981"/>
      <c r="N2" s="981"/>
      <c r="O2" s="981"/>
      <c r="P2" s="981"/>
      <c r="Q2" s="981"/>
      <c r="R2" s="981"/>
      <c r="S2" s="981"/>
      <c r="T2" s="981"/>
      <c r="U2" s="981"/>
      <c r="V2" s="981"/>
      <c r="AT2" s="16" t="s">
        <v>120</v>
      </c>
    </row>
    <row r="3" spans="2:46" ht="7" customHeight="1">
      <c r="B3" s="17"/>
      <c r="C3" s="18"/>
      <c r="D3" s="18"/>
      <c r="E3" s="18"/>
      <c r="F3" s="18"/>
      <c r="G3" s="18"/>
      <c r="H3" s="18"/>
      <c r="I3" s="18"/>
      <c r="J3" s="18"/>
      <c r="K3" s="18"/>
      <c r="L3" s="19"/>
      <c r="AT3" s="16" t="s">
        <v>88</v>
      </c>
    </row>
    <row r="4" spans="2:46" ht="25" customHeight="1">
      <c r="B4" s="19"/>
      <c r="D4" s="20" t="s">
        <v>127</v>
      </c>
      <c r="L4" s="19"/>
      <c r="M4" s="89" t="s">
        <v>10</v>
      </c>
      <c r="AT4" s="16" t="s">
        <v>3</v>
      </c>
    </row>
    <row r="5" spans="2:46" ht="7" customHeight="1">
      <c r="B5" s="19"/>
      <c r="L5" s="19"/>
    </row>
    <row r="6" spans="2:46" ht="12" customHeight="1">
      <c r="B6" s="19"/>
      <c r="D6" s="25" t="s">
        <v>14</v>
      </c>
      <c r="L6" s="19"/>
    </row>
    <row r="7" spans="2:46" ht="27.75" customHeight="1">
      <c r="B7" s="19"/>
      <c r="E7" s="1007" t="str">
        <f>'Rekapitulace stavby'!K6</f>
        <v>DOMOV SENIORŮ BOROHRÁDEK PŘÍSTAVBA A STAVEBNÍ ÚPRAVY</v>
      </c>
      <c r="F7" s="1008"/>
      <c r="G7" s="1008"/>
      <c r="H7" s="1008"/>
      <c r="L7" s="19"/>
    </row>
    <row r="8" spans="2:46" ht="12" customHeight="1">
      <c r="B8" s="19"/>
      <c r="D8" s="25" t="s">
        <v>128</v>
      </c>
      <c r="L8" s="19"/>
    </row>
    <row r="9" spans="2:46" s="1" customFormat="1" ht="16.399999999999999" customHeight="1">
      <c r="B9" s="28"/>
      <c r="E9" s="1007" t="s">
        <v>2295</v>
      </c>
      <c r="F9" s="1009"/>
      <c r="G9" s="1009"/>
      <c r="H9" s="1009"/>
      <c r="L9" s="28"/>
    </row>
    <row r="10" spans="2:46" s="1" customFormat="1" ht="12" customHeight="1">
      <c r="B10" s="28"/>
      <c r="D10" s="25" t="s">
        <v>203</v>
      </c>
      <c r="L10" s="28"/>
    </row>
    <row r="11" spans="2:46" s="1" customFormat="1" ht="16.399999999999999" customHeight="1">
      <c r="B11" s="28"/>
      <c r="E11" s="1003" t="s">
        <v>2298</v>
      </c>
      <c r="F11" s="1009"/>
      <c r="G11" s="1009"/>
      <c r="H11" s="1009"/>
      <c r="L11" s="28"/>
    </row>
    <row r="12" spans="2:46" s="1" customFormat="1">
      <c r="B12" s="28"/>
      <c r="L12" s="28"/>
    </row>
    <row r="13" spans="2:46" s="1" customFormat="1" ht="12" customHeight="1">
      <c r="B13" s="28"/>
      <c r="D13" s="25" t="s">
        <v>16</v>
      </c>
      <c r="F13" s="23" t="s">
        <v>1</v>
      </c>
      <c r="I13" s="25" t="s">
        <v>17</v>
      </c>
      <c r="J13" s="23" t="s">
        <v>1</v>
      </c>
      <c r="L13" s="28"/>
    </row>
    <row r="14" spans="2:46" s="1" customFormat="1" ht="12" customHeight="1">
      <c r="B14" s="28"/>
      <c r="D14" s="25" t="s">
        <v>18</v>
      </c>
      <c r="F14" s="23" t="str">
        <f>'Rekapitulace stavby'!K8</f>
        <v>DpS Borohrádek, st.p.č.243,722,p.p.č.187</v>
      </c>
      <c r="I14" s="25" t="s">
        <v>19</v>
      </c>
      <c r="J14" s="48" t="str">
        <f>'Rekapitulace stavby'!AN8</f>
        <v>10. 6. 2024</v>
      </c>
      <c r="L14" s="28"/>
    </row>
    <row r="15" spans="2:46" s="1" customFormat="1" ht="10.9" customHeight="1">
      <c r="B15" s="28"/>
      <c r="L15" s="28"/>
    </row>
    <row r="16" spans="2:46" s="1" customFormat="1" ht="12" customHeight="1">
      <c r="B16" s="28"/>
      <c r="D16" s="25" t="s">
        <v>21</v>
      </c>
      <c r="I16" s="25" t="s">
        <v>22</v>
      </c>
      <c r="J16" s="23" t="s">
        <v>1</v>
      </c>
      <c r="L16" s="28"/>
    </row>
    <row r="17" spans="2:12" s="1" customFormat="1" ht="18" customHeight="1">
      <c r="B17" s="28"/>
      <c r="E17" s="23" t="str">
        <f>'Rekapitulace stavby'!E11</f>
        <v>Královehradecký kraj,Pivovarské nám.1245 H.Králové</v>
      </c>
      <c r="I17" s="25" t="s">
        <v>23</v>
      </c>
      <c r="J17" s="23" t="s">
        <v>1</v>
      </c>
      <c r="L17" s="28"/>
    </row>
    <row r="18" spans="2:12" s="1" customFormat="1" ht="7" customHeight="1">
      <c r="B18" s="28"/>
      <c r="L18" s="28"/>
    </row>
    <row r="19" spans="2:12" s="1" customFormat="1" ht="12" customHeight="1">
      <c r="B19" s="28"/>
      <c r="D19" s="25" t="s">
        <v>24</v>
      </c>
      <c r="I19" s="25" t="s">
        <v>22</v>
      </c>
      <c r="J19" s="23" t="s">
        <v>1</v>
      </c>
      <c r="L19" s="28"/>
    </row>
    <row r="20" spans="2:12" s="1" customFormat="1" ht="18" customHeight="1">
      <c r="B20" s="28"/>
      <c r="E20" s="23" t="str">
        <f>'Rekapitulace stavby'!E14</f>
        <v>VZ</v>
      </c>
      <c r="I20" s="25" t="s">
        <v>23</v>
      </c>
      <c r="J20" s="23" t="s">
        <v>1</v>
      </c>
      <c r="L20" s="28"/>
    </row>
    <row r="21" spans="2:12" s="1" customFormat="1" ht="7" customHeight="1">
      <c r="B21" s="28"/>
      <c r="L21" s="28"/>
    </row>
    <row r="22" spans="2:12" s="1" customFormat="1" ht="12" customHeight="1">
      <c r="B22" s="28"/>
      <c r="D22" s="25" t="s">
        <v>26</v>
      </c>
      <c r="I22" s="25" t="s">
        <v>22</v>
      </c>
      <c r="J22" s="23" t="s">
        <v>1</v>
      </c>
      <c r="L22" s="28"/>
    </row>
    <row r="23" spans="2:12" s="1" customFormat="1" ht="18" customHeight="1">
      <c r="B23" s="28"/>
      <c r="E23" s="23" t="str">
        <f>'Rekapitulace stavby'!E17</f>
        <v>Proxion, Hurdálková 206 547 01 Náchod</v>
      </c>
      <c r="I23" s="25" t="s">
        <v>23</v>
      </c>
      <c r="J23" s="23" t="s">
        <v>1</v>
      </c>
      <c r="L23" s="28"/>
    </row>
    <row r="24" spans="2:12" s="1" customFormat="1" ht="7" customHeight="1">
      <c r="B24" s="28"/>
      <c r="L24" s="28"/>
    </row>
    <row r="25" spans="2:12" s="1" customFormat="1" ht="12" customHeight="1">
      <c r="B25" s="28"/>
      <c r="D25" s="25" t="s">
        <v>28</v>
      </c>
      <c r="I25" s="25" t="s">
        <v>22</v>
      </c>
      <c r="J25" s="23" t="s">
        <v>29</v>
      </c>
      <c r="L25" s="28"/>
    </row>
    <row r="26" spans="2:12" s="1" customFormat="1" ht="18" customHeight="1">
      <c r="B26" s="28"/>
      <c r="E26" s="23" t="s">
        <v>30</v>
      </c>
      <c r="I26" s="25" t="s">
        <v>23</v>
      </c>
      <c r="J26" s="23" t="s">
        <v>1</v>
      </c>
      <c r="L26" s="28"/>
    </row>
    <row r="27" spans="2:12" s="1" customFormat="1" ht="7" customHeight="1">
      <c r="B27" s="28"/>
      <c r="L27" s="28"/>
    </row>
    <row r="28" spans="2:12" s="1" customFormat="1" ht="12" customHeight="1">
      <c r="B28" s="28"/>
      <c r="D28" s="25" t="s">
        <v>31</v>
      </c>
      <c r="L28" s="28"/>
    </row>
    <row r="29" spans="2:12" s="7" customFormat="1" ht="16.399999999999999" customHeight="1">
      <c r="B29" s="90"/>
      <c r="E29" s="995" t="s">
        <v>1</v>
      </c>
      <c r="F29" s="995"/>
      <c r="G29" s="995"/>
      <c r="H29" s="995"/>
      <c r="L29" s="90"/>
    </row>
    <row r="30" spans="2:12" s="1" customFormat="1" ht="7" customHeight="1">
      <c r="B30" s="28"/>
      <c r="L30" s="28"/>
    </row>
    <row r="31" spans="2:12" s="1" customFormat="1" ht="7" customHeight="1">
      <c r="B31" s="28"/>
      <c r="D31" s="49"/>
      <c r="E31" s="49"/>
      <c r="F31" s="49"/>
      <c r="G31" s="49"/>
      <c r="H31" s="49"/>
      <c r="I31" s="49"/>
      <c r="J31" s="49"/>
      <c r="K31" s="49"/>
      <c r="L31" s="28"/>
    </row>
    <row r="32" spans="2:12" s="1" customFormat="1" ht="25.4" customHeight="1">
      <c r="B32" s="28"/>
      <c r="D32" s="91" t="s">
        <v>32</v>
      </c>
      <c r="J32" s="62">
        <f>ROUND(J123, 2)</f>
        <v>0</v>
      </c>
      <c r="L32" s="28"/>
    </row>
    <row r="33" spans="2:12" s="1" customFormat="1" ht="7" customHeight="1">
      <c r="B33" s="28"/>
      <c r="D33" s="49"/>
      <c r="E33" s="49"/>
      <c r="F33" s="49"/>
      <c r="G33" s="49"/>
      <c r="H33" s="49"/>
      <c r="I33" s="49"/>
      <c r="J33" s="49"/>
      <c r="K33" s="49"/>
      <c r="L33" s="28"/>
    </row>
    <row r="34" spans="2:12" s="1" customFormat="1" ht="14.5" customHeight="1">
      <c r="B34" s="28"/>
      <c r="F34" s="31" t="s">
        <v>34</v>
      </c>
      <c r="I34" s="31" t="s">
        <v>33</v>
      </c>
      <c r="J34" s="31" t="s">
        <v>35</v>
      </c>
      <c r="L34" s="28"/>
    </row>
    <row r="35" spans="2:12" s="1" customFormat="1" ht="14.5" customHeight="1">
      <c r="B35" s="28"/>
      <c r="D35" s="51" t="s">
        <v>36</v>
      </c>
      <c r="E35" s="25" t="s">
        <v>37</v>
      </c>
      <c r="F35" s="82">
        <f>ROUND((SUM(BE123:BE188)),  2)</f>
        <v>0</v>
      </c>
      <c r="I35" s="92">
        <v>0.21</v>
      </c>
      <c r="J35" s="82">
        <f>ROUND(((SUM(BE123:BE188))*I35),  2)</f>
        <v>0</v>
      </c>
      <c r="L35" s="28"/>
    </row>
    <row r="36" spans="2:12" s="1" customFormat="1" ht="14.5" customHeight="1">
      <c r="B36" s="28"/>
      <c r="E36" s="25" t="s">
        <v>38</v>
      </c>
      <c r="F36" s="82">
        <f>ROUND((SUM(BF123:BF188)),  2)</f>
        <v>0</v>
      </c>
      <c r="I36" s="92">
        <v>0.12</v>
      </c>
      <c r="J36" s="82">
        <f>ROUND(((SUM(BF123:BF188))*I36),  2)</f>
        <v>0</v>
      </c>
      <c r="L36" s="28"/>
    </row>
    <row r="37" spans="2:12" s="1" customFormat="1" ht="14.5" hidden="1" customHeight="1">
      <c r="B37" s="28"/>
      <c r="E37" s="25" t="s">
        <v>39</v>
      </c>
      <c r="F37" s="82">
        <f>ROUND((SUM(BG123:BG188)),  2)</f>
        <v>0</v>
      </c>
      <c r="I37" s="92">
        <v>0.21</v>
      </c>
      <c r="J37" s="82">
        <f>0</f>
        <v>0</v>
      </c>
      <c r="L37" s="28"/>
    </row>
    <row r="38" spans="2:12" s="1" customFormat="1" ht="14.5" hidden="1" customHeight="1">
      <c r="B38" s="28"/>
      <c r="E38" s="25" t="s">
        <v>40</v>
      </c>
      <c r="F38" s="82">
        <f>ROUND((SUM(BH123:BH188)),  2)</f>
        <v>0</v>
      </c>
      <c r="I38" s="92">
        <v>0.12</v>
      </c>
      <c r="J38" s="82">
        <f>0</f>
        <v>0</v>
      </c>
      <c r="L38" s="28"/>
    </row>
    <row r="39" spans="2:12" s="1" customFormat="1" ht="14.5" hidden="1" customHeight="1">
      <c r="B39" s="28"/>
      <c r="E39" s="25" t="s">
        <v>41</v>
      </c>
      <c r="F39" s="82">
        <f>ROUND((SUM(BI123:BI188)),  2)</f>
        <v>0</v>
      </c>
      <c r="I39" s="92">
        <v>0</v>
      </c>
      <c r="J39" s="82">
        <f>0</f>
        <v>0</v>
      </c>
      <c r="L39" s="28"/>
    </row>
    <row r="40" spans="2:12" s="1" customFormat="1" ht="7" customHeight="1">
      <c r="B40" s="28"/>
      <c r="L40" s="28"/>
    </row>
    <row r="41" spans="2:12" s="1" customFormat="1" ht="25.4" customHeight="1">
      <c r="B41" s="28"/>
      <c r="C41" s="93"/>
      <c r="D41" s="94" t="s">
        <v>42</v>
      </c>
      <c r="E41" s="53"/>
      <c r="F41" s="53"/>
      <c r="G41" s="95" t="s">
        <v>43</v>
      </c>
      <c r="H41" s="96" t="s">
        <v>44</v>
      </c>
      <c r="I41" s="53"/>
      <c r="J41" s="97">
        <f>SUM(J32:J39)</f>
        <v>0</v>
      </c>
      <c r="K41" s="98"/>
      <c r="L41" s="28"/>
    </row>
    <row r="42" spans="2:12" s="1" customFormat="1" ht="14.5" customHeight="1">
      <c r="B42" s="28"/>
      <c r="L42" s="28"/>
    </row>
    <row r="43" spans="2:12" ht="14.5" customHeight="1">
      <c r="B43" s="19"/>
      <c r="L43" s="19"/>
    </row>
    <row r="44" spans="2:12" ht="14.5" customHeight="1">
      <c r="B44" s="19"/>
      <c r="L44" s="19"/>
    </row>
    <row r="45" spans="2:12" ht="14.5" customHeight="1">
      <c r="B45" s="19"/>
      <c r="L45" s="19"/>
    </row>
    <row r="46" spans="2:12" ht="14.5" customHeight="1">
      <c r="B46" s="19"/>
      <c r="L46" s="19"/>
    </row>
    <row r="47" spans="2:12" ht="14.5" customHeight="1">
      <c r="B47" s="19"/>
      <c r="L47" s="19"/>
    </row>
    <row r="48" spans="2:12" ht="14.5" customHeight="1">
      <c r="B48" s="19"/>
      <c r="L48" s="19"/>
    </row>
    <row r="49" spans="2:12" ht="14.5" customHeight="1">
      <c r="B49" s="19"/>
      <c r="L49" s="19"/>
    </row>
    <row r="50" spans="2:12" s="1" customFormat="1" ht="14.5" customHeight="1">
      <c r="B50" s="28"/>
      <c r="D50" s="37" t="s">
        <v>45</v>
      </c>
      <c r="E50" s="38"/>
      <c r="F50" s="38"/>
      <c r="G50" s="37" t="s">
        <v>46</v>
      </c>
      <c r="H50" s="38"/>
      <c r="I50" s="38"/>
      <c r="J50" s="38"/>
      <c r="K50" s="38"/>
      <c r="L50" s="28"/>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5">
      <c r="B61" s="28"/>
      <c r="D61" s="39" t="s">
        <v>47</v>
      </c>
      <c r="E61" s="30"/>
      <c r="F61" s="99" t="s">
        <v>48</v>
      </c>
      <c r="G61" s="39" t="s">
        <v>47</v>
      </c>
      <c r="H61" s="30"/>
      <c r="I61" s="30"/>
      <c r="J61" s="100" t="s">
        <v>48</v>
      </c>
      <c r="K61" s="30"/>
      <c r="L61" s="28"/>
    </row>
    <row r="62" spans="2:12">
      <c r="B62" s="19"/>
      <c r="L62" s="19"/>
    </row>
    <row r="63" spans="2:12">
      <c r="B63" s="19"/>
      <c r="L63" s="19"/>
    </row>
    <row r="64" spans="2:12">
      <c r="B64" s="19"/>
      <c r="L64" s="19"/>
    </row>
    <row r="65" spans="2:12" s="1" customFormat="1" ht="13">
      <c r="B65" s="28"/>
      <c r="D65" s="37" t="s">
        <v>49</v>
      </c>
      <c r="E65" s="38"/>
      <c r="F65" s="38"/>
      <c r="G65" s="37" t="s">
        <v>50</v>
      </c>
      <c r="H65" s="38"/>
      <c r="I65" s="38"/>
      <c r="J65" s="38"/>
      <c r="K65" s="38"/>
      <c r="L65" s="28"/>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5">
      <c r="B76" s="28"/>
      <c r="D76" s="39" t="s">
        <v>47</v>
      </c>
      <c r="E76" s="30"/>
      <c r="F76" s="99" t="s">
        <v>48</v>
      </c>
      <c r="G76" s="39" t="s">
        <v>47</v>
      </c>
      <c r="H76" s="30"/>
      <c r="I76" s="30"/>
      <c r="J76" s="100" t="s">
        <v>48</v>
      </c>
      <c r="K76" s="30"/>
      <c r="L76" s="28"/>
    </row>
    <row r="77" spans="2:12" s="1" customFormat="1" ht="14.5" customHeight="1">
      <c r="B77" s="40"/>
      <c r="C77" s="41"/>
      <c r="D77" s="41"/>
      <c r="E77" s="41"/>
      <c r="F77" s="41"/>
      <c r="G77" s="41"/>
      <c r="H77" s="41"/>
      <c r="I77" s="41"/>
      <c r="J77" s="41"/>
      <c r="K77" s="41"/>
      <c r="L77" s="28"/>
    </row>
    <row r="81" spans="2:12" s="1" customFormat="1" ht="7" customHeight="1">
      <c r="B81" s="42"/>
      <c r="C81" s="43"/>
      <c r="D81" s="43"/>
      <c r="E81" s="43"/>
      <c r="F81" s="43"/>
      <c r="G81" s="43"/>
      <c r="H81" s="43"/>
      <c r="I81" s="43"/>
      <c r="J81" s="43"/>
      <c r="K81" s="43"/>
      <c r="L81" s="28"/>
    </row>
    <row r="82" spans="2:12" s="1" customFormat="1" ht="25" customHeight="1">
      <c r="B82" s="28"/>
      <c r="C82" s="20" t="s">
        <v>130</v>
      </c>
      <c r="L82" s="28"/>
    </row>
    <row r="83" spans="2:12" s="1" customFormat="1" ht="7" customHeight="1">
      <c r="B83" s="28"/>
      <c r="L83" s="28"/>
    </row>
    <row r="84" spans="2:12" s="1" customFormat="1" ht="12" customHeight="1">
      <c r="B84" s="28"/>
      <c r="C84" s="25" t="s">
        <v>14</v>
      </c>
      <c r="L84" s="28"/>
    </row>
    <row r="85" spans="2:12" s="1" customFormat="1" ht="27.75" customHeight="1">
      <c r="B85" s="28"/>
      <c r="E85" s="1007" t="str">
        <f>E7</f>
        <v>DOMOV SENIORŮ BOROHRÁDEK PŘÍSTAVBA A STAVEBNÍ ÚPRAVY</v>
      </c>
      <c r="F85" s="1008"/>
      <c r="G85" s="1008"/>
      <c r="H85" s="1008"/>
      <c r="L85" s="28"/>
    </row>
    <row r="86" spans="2:12" ht="12" customHeight="1">
      <c r="B86" s="19"/>
      <c r="C86" s="25" t="s">
        <v>128</v>
      </c>
      <c r="L86" s="19"/>
    </row>
    <row r="87" spans="2:12" s="1" customFormat="1" ht="16.399999999999999" customHeight="1">
      <c r="B87" s="28"/>
      <c r="E87" s="1007" t="s">
        <v>2295</v>
      </c>
      <c r="F87" s="1009"/>
      <c r="G87" s="1009"/>
      <c r="H87" s="1009"/>
      <c r="L87" s="28"/>
    </row>
    <row r="88" spans="2:12" s="1" customFormat="1" ht="12" customHeight="1">
      <c r="B88" s="28"/>
      <c r="C88" s="25" t="s">
        <v>203</v>
      </c>
      <c r="L88" s="28"/>
    </row>
    <row r="89" spans="2:12" s="1" customFormat="1" ht="16.399999999999999" customHeight="1">
      <c r="B89" s="28"/>
      <c r="E89" s="1003" t="str">
        <f>E11</f>
        <v>SO 04.01. - Bourací práce</v>
      </c>
      <c r="F89" s="1009"/>
      <c r="G89" s="1009"/>
      <c r="H89" s="1009"/>
      <c r="L89" s="28"/>
    </row>
    <row r="90" spans="2:12" s="1" customFormat="1" ht="7" customHeight="1">
      <c r="B90" s="28"/>
      <c r="L90" s="28"/>
    </row>
    <row r="91" spans="2:12" s="1" customFormat="1" ht="12" customHeight="1">
      <c r="B91" s="28"/>
      <c r="C91" s="25" t="s">
        <v>18</v>
      </c>
      <c r="F91" s="23" t="str">
        <f>F14</f>
        <v>DpS Borohrádek, st.p.č.243,722,p.p.č.187</v>
      </c>
      <c r="I91" s="25" t="s">
        <v>19</v>
      </c>
      <c r="J91" s="48" t="str">
        <f>IF(J14="","",J14)</f>
        <v>10. 6. 2024</v>
      </c>
      <c r="L91" s="28"/>
    </row>
    <row r="92" spans="2:12" s="1" customFormat="1" ht="7" customHeight="1">
      <c r="B92" s="28"/>
      <c r="L92" s="28"/>
    </row>
    <row r="93" spans="2:12" s="1" customFormat="1" ht="15.4" customHeight="1">
      <c r="B93" s="28"/>
      <c r="C93" s="25" t="s">
        <v>21</v>
      </c>
      <c r="F93" s="23" t="str">
        <f>E17</f>
        <v>Královehradecký kraj,Pivovarské nám.1245 H.Králové</v>
      </c>
      <c r="I93" s="25" t="s">
        <v>26</v>
      </c>
      <c r="J93" s="26" t="str">
        <f>E23</f>
        <v>Proxion, Hurdálková 206 547 01 Náchod</v>
      </c>
      <c r="L93" s="28"/>
    </row>
    <row r="94" spans="2:12" s="1" customFormat="1" ht="15.4" customHeight="1">
      <c r="B94" s="28"/>
      <c r="C94" s="25" t="s">
        <v>24</v>
      </c>
      <c r="F94" s="23" t="str">
        <f>IF(E20="","",E20)</f>
        <v>VZ</v>
      </c>
      <c r="I94" s="25" t="s">
        <v>28</v>
      </c>
      <c r="J94" s="26" t="str">
        <f>E26</f>
        <v>Ivan Mezera</v>
      </c>
      <c r="L94" s="28"/>
    </row>
    <row r="95" spans="2:12" s="1" customFormat="1" ht="10.4" customHeight="1">
      <c r="B95" s="28"/>
      <c r="L95" s="28"/>
    </row>
    <row r="96" spans="2:12" s="1" customFormat="1" ht="29.25" customHeight="1">
      <c r="B96" s="28"/>
      <c r="C96" s="101" t="s">
        <v>131</v>
      </c>
      <c r="D96" s="93"/>
      <c r="E96" s="93"/>
      <c r="F96" s="93"/>
      <c r="G96" s="93"/>
      <c r="H96" s="93"/>
      <c r="I96" s="93"/>
      <c r="J96" s="102" t="s">
        <v>132</v>
      </c>
      <c r="K96" s="93"/>
      <c r="L96" s="28"/>
    </row>
    <row r="97" spans="2:47" s="1" customFormat="1" ht="10.4" customHeight="1">
      <c r="B97" s="28"/>
      <c r="L97" s="28"/>
    </row>
    <row r="98" spans="2:47" s="1" customFormat="1" ht="22.9" customHeight="1">
      <c r="B98" s="28"/>
      <c r="C98" s="103" t="s">
        <v>133</v>
      </c>
      <c r="J98" s="62">
        <f>J123</f>
        <v>0</v>
      </c>
      <c r="L98" s="28"/>
      <c r="AU98" s="16" t="s">
        <v>134</v>
      </c>
    </row>
    <row r="99" spans="2:47" s="8" customFormat="1" ht="25" customHeight="1">
      <c r="B99" s="104"/>
      <c r="D99" s="105" t="s">
        <v>248</v>
      </c>
      <c r="E99" s="106"/>
      <c r="F99" s="106"/>
      <c r="G99" s="106"/>
      <c r="H99" s="106"/>
      <c r="I99" s="106"/>
      <c r="J99" s="107">
        <f>J124</f>
        <v>0</v>
      </c>
      <c r="L99" s="104"/>
    </row>
    <row r="100" spans="2:47" s="9" customFormat="1" ht="19.899999999999999" customHeight="1">
      <c r="B100" s="108"/>
      <c r="D100" s="109" t="s">
        <v>565</v>
      </c>
      <c r="E100" s="110"/>
      <c r="F100" s="110"/>
      <c r="G100" s="110"/>
      <c r="H100" s="110"/>
      <c r="I100" s="110"/>
      <c r="J100" s="111">
        <f>J125</f>
        <v>0</v>
      </c>
      <c r="L100" s="108"/>
    </row>
    <row r="101" spans="2:47" s="9" customFormat="1" ht="19.899999999999999" customHeight="1">
      <c r="B101" s="108"/>
      <c r="D101" s="109" t="s">
        <v>250</v>
      </c>
      <c r="E101" s="110"/>
      <c r="F101" s="110"/>
      <c r="G101" s="110"/>
      <c r="H101" s="110"/>
      <c r="I101" s="110"/>
      <c r="J101" s="111">
        <f>J152</f>
        <v>0</v>
      </c>
      <c r="L101" s="108"/>
    </row>
    <row r="102" spans="2:47" s="1" customFormat="1" ht="21.75" customHeight="1">
      <c r="B102" s="28"/>
      <c r="L102" s="28"/>
    </row>
    <row r="103" spans="2:47" s="1" customFormat="1" ht="7" customHeight="1">
      <c r="B103" s="40"/>
      <c r="C103" s="41"/>
      <c r="D103" s="41"/>
      <c r="E103" s="41"/>
      <c r="F103" s="41"/>
      <c r="G103" s="41"/>
      <c r="H103" s="41"/>
      <c r="I103" s="41"/>
      <c r="J103" s="41"/>
      <c r="K103" s="41"/>
      <c r="L103" s="28"/>
    </row>
    <row r="107" spans="2:47" s="1" customFormat="1" ht="7" customHeight="1">
      <c r="B107" s="42"/>
      <c r="C107" s="43"/>
      <c r="D107" s="43"/>
      <c r="E107" s="43"/>
      <c r="F107" s="43"/>
      <c r="G107" s="43"/>
      <c r="H107" s="43"/>
      <c r="I107" s="43"/>
      <c r="J107" s="43"/>
      <c r="K107" s="43"/>
      <c r="L107" s="28"/>
    </row>
    <row r="108" spans="2:47" s="1" customFormat="1" ht="25" customHeight="1">
      <c r="B108" s="28"/>
      <c r="C108" s="20" t="s">
        <v>141</v>
      </c>
      <c r="L108" s="28"/>
    </row>
    <row r="109" spans="2:47" s="1" customFormat="1" ht="7" customHeight="1">
      <c r="B109" s="28"/>
      <c r="L109" s="28"/>
    </row>
    <row r="110" spans="2:47" s="1" customFormat="1" ht="12" customHeight="1">
      <c r="B110" s="28"/>
      <c r="C110" s="25" t="s">
        <v>14</v>
      </c>
      <c r="L110" s="28"/>
    </row>
    <row r="111" spans="2:47" s="1" customFormat="1" ht="27.75" customHeight="1">
      <c r="B111" s="28"/>
      <c r="E111" s="1007" t="str">
        <f>E7</f>
        <v>DOMOV SENIORŮ BOROHRÁDEK PŘÍSTAVBA A STAVEBNÍ ÚPRAVY</v>
      </c>
      <c r="F111" s="1008"/>
      <c r="G111" s="1008"/>
      <c r="H111" s="1008"/>
      <c r="L111" s="28"/>
    </row>
    <row r="112" spans="2:47" ht="12" customHeight="1">
      <c r="B112" s="19"/>
      <c r="C112" s="25" t="s">
        <v>128</v>
      </c>
      <c r="L112" s="19"/>
    </row>
    <row r="113" spans="2:65" s="1" customFormat="1" ht="16.399999999999999" customHeight="1">
      <c r="B113" s="28"/>
      <c r="E113" s="1007" t="s">
        <v>2295</v>
      </c>
      <c r="F113" s="1009"/>
      <c r="G113" s="1009"/>
      <c r="H113" s="1009"/>
      <c r="L113" s="28"/>
    </row>
    <row r="114" spans="2:65" s="1" customFormat="1" ht="12" customHeight="1">
      <c r="B114" s="28"/>
      <c r="C114" s="25" t="s">
        <v>203</v>
      </c>
      <c r="L114" s="28"/>
    </row>
    <row r="115" spans="2:65" s="1" customFormat="1" ht="16.399999999999999" customHeight="1">
      <c r="B115" s="28"/>
      <c r="E115" s="1003" t="str">
        <f>E11</f>
        <v>SO 04.01. - Bourací práce</v>
      </c>
      <c r="F115" s="1009"/>
      <c r="G115" s="1009"/>
      <c r="H115" s="1009"/>
      <c r="L115" s="28"/>
    </row>
    <row r="116" spans="2:65" s="1" customFormat="1" ht="7" customHeight="1">
      <c r="B116" s="28"/>
      <c r="L116" s="28"/>
    </row>
    <row r="117" spans="2:65" s="1" customFormat="1" ht="12" customHeight="1">
      <c r="B117" s="28"/>
      <c r="C117" s="25" t="s">
        <v>18</v>
      </c>
      <c r="F117" s="23" t="str">
        <f>F14</f>
        <v>DpS Borohrádek, st.p.č.243,722,p.p.č.187</v>
      </c>
      <c r="I117" s="25" t="s">
        <v>19</v>
      </c>
      <c r="J117" s="48" t="str">
        <f>IF(J14="","",J14)</f>
        <v>10. 6. 2024</v>
      </c>
      <c r="L117" s="28"/>
    </row>
    <row r="118" spans="2:65" s="1" customFormat="1" ht="7" customHeight="1">
      <c r="B118" s="28"/>
      <c r="L118" s="28"/>
    </row>
    <row r="119" spans="2:65" s="1" customFormat="1" ht="15.4" customHeight="1">
      <c r="B119" s="28"/>
      <c r="C119" s="25" t="s">
        <v>21</v>
      </c>
      <c r="F119" s="23" t="str">
        <f>E17</f>
        <v>Královehradecký kraj,Pivovarské nám.1245 H.Králové</v>
      </c>
      <c r="I119" s="25" t="s">
        <v>26</v>
      </c>
      <c r="J119" s="26" t="str">
        <f>E23</f>
        <v>Proxion, Hurdálková 206 547 01 Náchod</v>
      </c>
      <c r="L119" s="28"/>
    </row>
    <row r="120" spans="2:65" s="1" customFormat="1" ht="15.4" customHeight="1">
      <c r="B120" s="28"/>
      <c r="C120" s="25" t="s">
        <v>24</v>
      </c>
      <c r="F120" s="23" t="str">
        <f>IF(E20="","",E20)</f>
        <v>VZ</v>
      </c>
      <c r="I120" s="25" t="s">
        <v>28</v>
      </c>
      <c r="J120" s="26" t="str">
        <f>E26</f>
        <v>Ivan Mezera</v>
      </c>
      <c r="L120" s="28"/>
    </row>
    <row r="121" spans="2:65" s="1" customFormat="1" ht="10.4" customHeight="1">
      <c r="B121" s="28"/>
      <c r="L121" s="28"/>
    </row>
    <row r="122" spans="2:65" s="10" customFormat="1" ht="29.25" customHeight="1">
      <c r="B122" s="112"/>
      <c r="C122" s="113" t="s">
        <v>142</v>
      </c>
      <c r="D122" s="114" t="s">
        <v>57</v>
      </c>
      <c r="E122" s="114" t="s">
        <v>53</v>
      </c>
      <c r="F122" s="114" t="s">
        <v>54</v>
      </c>
      <c r="G122" s="114" t="s">
        <v>143</v>
      </c>
      <c r="H122" s="114" t="s">
        <v>144</v>
      </c>
      <c r="I122" s="114" t="s">
        <v>145</v>
      </c>
      <c r="J122" s="115" t="s">
        <v>132</v>
      </c>
      <c r="K122" s="116" t="s">
        <v>146</v>
      </c>
      <c r="L122" s="112"/>
      <c r="M122" s="55" t="s">
        <v>1</v>
      </c>
      <c r="N122" s="56" t="s">
        <v>36</v>
      </c>
      <c r="O122" s="56" t="s">
        <v>147</v>
      </c>
      <c r="P122" s="56" t="s">
        <v>148</v>
      </c>
      <c r="Q122" s="56" t="s">
        <v>149</v>
      </c>
      <c r="R122" s="56" t="s">
        <v>150</v>
      </c>
      <c r="S122" s="56" t="s">
        <v>151</v>
      </c>
      <c r="T122" s="57" t="s">
        <v>152</v>
      </c>
    </row>
    <row r="123" spans="2:65" s="1" customFormat="1" ht="22.9" customHeight="1">
      <c r="B123" s="28"/>
      <c r="C123" s="60" t="s">
        <v>153</v>
      </c>
      <c r="J123" s="117">
        <f>BK123</f>
        <v>0</v>
      </c>
      <c r="L123" s="28"/>
      <c r="M123" s="58"/>
      <c r="N123" s="49"/>
      <c r="O123" s="49"/>
      <c r="P123" s="118">
        <f>P124</f>
        <v>105.738332</v>
      </c>
      <c r="Q123" s="49"/>
      <c r="R123" s="118">
        <f>R124</f>
        <v>0</v>
      </c>
      <c r="S123" s="49"/>
      <c r="T123" s="119">
        <f>T124</f>
        <v>227.66399999999999</v>
      </c>
      <c r="AT123" s="16" t="s">
        <v>71</v>
      </c>
      <c r="AU123" s="16" t="s">
        <v>134</v>
      </c>
      <c r="BK123" s="120">
        <f>BK124</f>
        <v>0</v>
      </c>
    </row>
    <row r="124" spans="2:65" s="11" customFormat="1" ht="25.9" customHeight="1">
      <c r="B124" s="121"/>
      <c r="D124" s="122" t="s">
        <v>71</v>
      </c>
      <c r="E124" s="123" t="s">
        <v>251</v>
      </c>
      <c r="F124" s="123" t="s">
        <v>252</v>
      </c>
      <c r="J124" s="124">
        <f>BK124</f>
        <v>0</v>
      </c>
      <c r="L124" s="121"/>
      <c r="M124" s="125"/>
      <c r="P124" s="126">
        <f>P125+P152</f>
        <v>105.738332</v>
      </c>
      <c r="R124" s="126">
        <f>R125+R152</f>
        <v>0</v>
      </c>
      <c r="T124" s="127">
        <f>T125+T152</f>
        <v>227.66399999999999</v>
      </c>
      <c r="AR124" s="122" t="s">
        <v>80</v>
      </c>
      <c r="AT124" s="128" t="s">
        <v>71</v>
      </c>
      <c r="AU124" s="128" t="s">
        <v>72</v>
      </c>
      <c r="AY124" s="122" t="s">
        <v>157</v>
      </c>
      <c r="BK124" s="129">
        <f>BK125+BK152</f>
        <v>0</v>
      </c>
    </row>
    <row r="125" spans="2:65" s="11" customFormat="1" ht="22.9" customHeight="1">
      <c r="B125" s="121"/>
      <c r="D125" s="122" t="s">
        <v>71</v>
      </c>
      <c r="E125" s="130" t="s">
        <v>80</v>
      </c>
      <c r="F125" s="130" t="s">
        <v>577</v>
      </c>
      <c r="J125" s="131">
        <f>BK125</f>
        <v>0</v>
      </c>
      <c r="L125" s="121"/>
      <c r="M125" s="125"/>
      <c r="P125" s="126">
        <f>SUM(P126:P151)</f>
        <v>93.370999999999995</v>
      </c>
      <c r="R125" s="126">
        <f>SUM(R126:R151)</f>
        <v>0</v>
      </c>
      <c r="T125" s="127">
        <f>SUM(T126:T151)</f>
        <v>227.66399999999999</v>
      </c>
      <c r="AR125" s="122" t="s">
        <v>80</v>
      </c>
      <c r="AT125" s="128" t="s">
        <v>71</v>
      </c>
      <c r="AU125" s="128" t="s">
        <v>80</v>
      </c>
      <c r="AY125" s="122" t="s">
        <v>157</v>
      </c>
      <c r="BK125" s="129">
        <f>SUM(BK126:BK151)</f>
        <v>0</v>
      </c>
    </row>
    <row r="126" spans="2:65" s="1" customFormat="1" ht="23.5" customHeight="1">
      <c r="B126" s="132"/>
      <c r="C126" s="133" t="s">
        <v>80</v>
      </c>
      <c r="D126" s="133" t="s">
        <v>160</v>
      </c>
      <c r="E126" s="134" t="s">
        <v>2299</v>
      </c>
      <c r="F126" s="135" t="s">
        <v>2300</v>
      </c>
      <c r="G126" s="136" t="s">
        <v>306</v>
      </c>
      <c r="H126" s="137">
        <v>4</v>
      </c>
      <c r="I126" s="901"/>
      <c r="J126" s="138">
        <f>ROUND(I126*H126,2)</f>
        <v>0</v>
      </c>
      <c r="K126" s="139"/>
      <c r="L126" s="28"/>
      <c r="M126" s="140" t="s">
        <v>1</v>
      </c>
      <c r="N126" s="141" t="s">
        <v>38</v>
      </c>
      <c r="O126" s="142">
        <v>0.20799999999999999</v>
      </c>
      <c r="P126" s="142">
        <f>O126*H126</f>
        <v>0.83199999999999996</v>
      </c>
      <c r="Q126" s="142">
        <v>0</v>
      </c>
      <c r="R126" s="142">
        <f>Q126*H126</f>
        <v>0</v>
      </c>
      <c r="S126" s="142">
        <v>0.255</v>
      </c>
      <c r="T126" s="143">
        <f>S126*H126</f>
        <v>1.02</v>
      </c>
      <c r="AR126" s="144" t="s">
        <v>164</v>
      </c>
      <c r="AT126" s="144" t="s">
        <v>160</v>
      </c>
      <c r="AU126" s="144" t="s">
        <v>88</v>
      </c>
      <c r="AY126" s="16" t="s">
        <v>157</v>
      </c>
      <c r="BE126" s="145">
        <f>IF(N126="základní",J126,0)</f>
        <v>0</v>
      </c>
      <c r="BF126" s="145">
        <f>IF(N126="snížená",J126,0)</f>
        <v>0</v>
      </c>
      <c r="BG126" s="145">
        <f>IF(N126="zákl. přenesená",J126,0)</f>
        <v>0</v>
      </c>
      <c r="BH126" s="145">
        <f>IF(N126="sníž. přenesená",J126,0)</f>
        <v>0</v>
      </c>
      <c r="BI126" s="145">
        <f>IF(N126="nulová",J126,0)</f>
        <v>0</v>
      </c>
      <c r="BJ126" s="16" t="s">
        <v>80</v>
      </c>
      <c r="BK126" s="145">
        <f>ROUND(I126*H126,2)</f>
        <v>0</v>
      </c>
      <c r="BL126" s="16" t="s">
        <v>164</v>
      </c>
      <c r="BM126" s="144" t="s">
        <v>2301</v>
      </c>
    </row>
    <row r="127" spans="2:65" s="1" customFormat="1">
      <c r="B127" s="28"/>
      <c r="D127" s="150" t="s">
        <v>214</v>
      </c>
      <c r="F127" s="151" t="s">
        <v>2302</v>
      </c>
      <c r="L127" s="28"/>
      <c r="M127" s="152"/>
      <c r="T127" s="52"/>
      <c r="AT127" s="16" t="s">
        <v>214</v>
      </c>
      <c r="AU127" s="16" t="s">
        <v>88</v>
      </c>
    </row>
    <row r="128" spans="2:65" s="13" customFormat="1">
      <c r="B128" s="159"/>
      <c r="D128" s="154" t="s">
        <v>259</v>
      </c>
      <c r="E128" s="160" t="s">
        <v>1</v>
      </c>
      <c r="F128" s="161" t="s">
        <v>2303</v>
      </c>
      <c r="H128" s="162">
        <v>4</v>
      </c>
      <c r="L128" s="159"/>
      <c r="M128" s="163"/>
      <c r="T128" s="164"/>
      <c r="AT128" s="160" t="s">
        <v>259</v>
      </c>
      <c r="AU128" s="160" t="s">
        <v>88</v>
      </c>
      <c r="AV128" s="13" t="s">
        <v>88</v>
      </c>
      <c r="AW128" s="13" t="s">
        <v>27</v>
      </c>
      <c r="AX128" s="13" t="s">
        <v>80</v>
      </c>
      <c r="AY128" s="160" t="s">
        <v>157</v>
      </c>
    </row>
    <row r="129" spans="2:65" s="1" customFormat="1" ht="23.5" customHeight="1">
      <c r="B129" s="132"/>
      <c r="C129" s="133" t="s">
        <v>88</v>
      </c>
      <c r="D129" s="133" t="s">
        <v>160</v>
      </c>
      <c r="E129" s="134" t="s">
        <v>2304</v>
      </c>
      <c r="F129" s="135" t="s">
        <v>2305</v>
      </c>
      <c r="G129" s="136" t="s">
        <v>306</v>
      </c>
      <c r="H129" s="137">
        <v>34</v>
      </c>
      <c r="I129" s="901"/>
      <c r="J129" s="138">
        <f>ROUND(I129*H129,2)</f>
        <v>0</v>
      </c>
      <c r="K129" s="139"/>
      <c r="L129" s="28"/>
      <c r="M129" s="140" t="s">
        <v>1</v>
      </c>
      <c r="N129" s="141" t="s">
        <v>38</v>
      </c>
      <c r="O129" s="142">
        <v>0.27200000000000002</v>
      </c>
      <c r="P129" s="142">
        <f>O129*H129</f>
        <v>9.2480000000000011</v>
      </c>
      <c r="Q129" s="142">
        <v>0</v>
      </c>
      <c r="R129" s="142">
        <f>Q129*H129</f>
        <v>0</v>
      </c>
      <c r="S129" s="142">
        <v>0.26</v>
      </c>
      <c r="T129" s="143">
        <f>S129*H129</f>
        <v>8.84</v>
      </c>
      <c r="AR129" s="144" t="s">
        <v>164</v>
      </c>
      <c r="AT129" s="144" t="s">
        <v>160</v>
      </c>
      <c r="AU129" s="144" t="s">
        <v>88</v>
      </c>
      <c r="AY129" s="16" t="s">
        <v>157</v>
      </c>
      <c r="BE129" s="145">
        <f>IF(N129="základní",J129,0)</f>
        <v>0</v>
      </c>
      <c r="BF129" s="145">
        <f>IF(N129="snížená",J129,0)</f>
        <v>0</v>
      </c>
      <c r="BG129" s="145">
        <f>IF(N129="zákl. přenesená",J129,0)</f>
        <v>0</v>
      </c>
      <c r="BH129" s="145">
        <f>IF(N129="sníž. přenesená",J129,0)</f>
        <v>0</v>
      </c>
      <c r="BI129" s="145">
        <f>IF(N129="nulová",J129,0)</f>
        <v>0</v>
      </c>
      <c r="BJ129" s="16" t="s">
        <v>80</v>
      </c>
      <c r="BK129" s="145">
        <f>ROUND(I129*H129,2)</f>
        <v>0</v>
      </c>
      <c r="BL129" s="16" t="s">
        <v>164</v>
      </c>
      <c r="BM129" s="144" t="s">
        <v>2306</v>
      </c>
    </row>
    <row r="130" spans="2:65" s="1" customFormat="1">
      <c r="B130" s="28"/>
      <c r="D130" s="150" t="s">
        <v>214</v>
      </c>
      <c r="F130" s="151" t="s">
        <v>2307</v>
      </c>
      <c r="L130" s="28"/>
      <c r="M130" s="152"/>
      <c r="T130" s="52"/>
      <c r="AT130" s="16" t="s">
        <v>214</v>
      </c>
      <c r="AU130" s="16" t="s">
        <v>88</v>
      </c>
    </row>
    <row r="131" spans="2:65" s="13" customFormat="1">
      <c r="B131" s="159"/>
      <c r="D131" s="154" t="s">
        <v>259</v>
      </c>
      <c r="E131" s="160" t="s">
        <v>1</v>
      </c>
      <c r="F131" s="161" t="s">
        <v>2308</v>
      </c>
      <c r="H131" s="162">
        <v>34</v>
      </c>
      <c r="L131" s="159"/>
      <c r="M131" s="163"/>
      <c r="T131" s="164"/>
      <c r="AT131" s="160" t="s">
        <v>259</v>
      </c>
      <c r="AU131" s="160" t="s">
        <v>88</v>
      </c>
      <c r="AV131" s="13" t="s">
        <v>88</v>
      </c>
      <c r="AW131" s="13" t="s">
        <v>27</v>
      </c>
      <c r="AX131" s="13" t="s">
        <v>80</v>
      </c>
      <c r="AY131" s="160" t="s">
        <v>157</v>
      </c>
    </row>
    <row r="132" spans="2:65" s="1" customFormat="1" ht="23.5" customHeight="1">
      <c r="B132" s="132"/>
      <c r="C132" s="133" t="s">
        <v>95</v>
      </c>
      <c r="D132" s="133" t="s">
        <v>160</v>
      </c>
      <c r="E132" s="134" t="s">
        <v>2309</v>
      </c>
      <c r="F132" s="135" t="s">
        <v>2310</v>
      </c>
      <c r="G132" s="136" t="s">
        <v>306</v>
      </c>
      <c r="H132" s="137">
        <v>23</v>
      </c>
      <c r="I132" s="901"/>
      <c r="J132" s="138">
        <f>ROUND(I132*H132,2)</f>
        <v>0</v>
      </c>
      <c r="K132" s="139"/>
      <c r="L132" s="28"/>
      <c r="M132" s="140" t="s">
        <v>1</v>
      </c>
      <c r="N132" s="141" t="s">
        <v>38</v>
      </c>
      <c r="O132" s="142">
        <v>0.255</v>
      </c>
      <c r="P132" s="142">
        <f>O132*H132</f>
        <v>5.8650000000000002</v>
      </c>
      <c r="Q132" s="142">
        <v>0</v>
      </c>
      <c r="R132" s="142">
        <f>Q132*H132</f>
        <v>0</v>
      </c>
      <c r="S132" s="142">
        <v>0.40799999999999997</v>
      </c>
      <c r="T132" s="143">
        <f>S132*H132</f>
        <v>9.3839999999999986</v>
      </c>
      <c r="AR132" s="144" t="s">
        <v>164</v>
      </c>
      <c r="AT132" s="144" t="s">
        <v>160</v>
      </c>
      <c r="AU132" s="144" t="s">
        <v>88</v>
      </c>
      <c r="AY132" s="16" t="s">
        <v>157</v>
      </c>
      <c r="BE132" s="145">
        <f>IF(N132="základní",J132,0)</f>
        <v>0</v>
      </c>
      <c r="BF132" s="145">
        <f>IF(N132="snížená",J132,0)</f>
        <v>0</v>
      </c>
      <c r="BG132" s="145">
        <f>IF(N132="zákl. přenesená",J132,0)</f>
        <v>0</v>
      </c>
      <c r="BH132" s="145">
        <f>IF(N132="sníž. přenesená",J132,0)</f>
        <v>0</v>
      </c>
      <c r="BI132" s="145">
        <f>IF(N132="nulová",J132,0)</f>
        <v>0</v>
      </c>
      <c r="BJ132" s="16" t="s">
        <v>80</v>
      </c>
      <c r="BK132" s="145">
        <f>ROUND(I132*H132,2)</f>
        <v>0</v>
      </c>
      <c r="BL132" s="16" t="s">
        <v>164</v>
      </c>
      <c r="BM132" s="144" t="s">
        <v>2311</v>
      </c>
    </row>
    <row r="133" spans="2:65" s="1" customFormat="1">
      <c r="B133" s="28"/>
      <c r="D133" s="150" t="s">
        <v>214</v>
      </c>
      <c r="F133" s="151" t="s">
        <v>2312</v>
      </c>
      <c r="L133" s="28"/>
      <c r="M133" s="152"/>
      <c r="T133" s="52"/>
      <c r="AT133" s="16" t="s">
        <v>214</v>
      </c>
      <c r="AU133" s="16" t="s">
        <v>88</v>
      </c>
    </row>
    <row r="134" spans="2:65" s="13" customFormat="1">
      <c r="B134" s="159"/>
      <c r="D134" s="154" t="s">
        <v>259</v>
      </c>
      <c r="E134" s="160" t="s">
        <v>1</v>
      </c>
      <c r="F134" s="161" t="s">
        <v>2313</v>
      </c>
      <c r="H134" s="162">
        <v>23</v>
      </c>
      <c r="L134" s="159"/>
      <c r="M134" s="163"/>
      <c r="T134" s="164"/>
      <c r="AT134" s="160" t="s">
        <v>259</v>
      </c>
      <c r="AU134" s="160" t="s">
        <v>88</v>
      </c>
      <c r="AV134" s="13" t="s">
        <v>88</v>
      </c>
      <c r="AW134" s="13" t="s">
        <v>27</v>
      </c>
      <c r="AX134" s="13" t="s">
        <v>80</v>
      </c>
      <c r="AY134" s="160" t="s">
        <v>157</v>
      </c>
    </row>
    <row r="135" spans="2:65" s="1" customFormat="1" ht="23.5" customHeight="1">
      <c r="B135" s="132"/>
      <c r="C135" s="133" t="s">
        <v>164</v>
      </c>
      <c r="D135" s="133" t="s">
        <v>160</v>
      </c>
      <c r="E135" s="134" t="s">
        <v>2314</v>
      </c>
      <c r="F135" s="135" t="s">
        <v>2315</v>
      </c>
      <c r="G135" s="136" t="s">
        <v>306</v>
      </c>
      <c r="H135" s="137">
        <v>240</v>
      </c>
      <c r="I135" s="901"/>
      <c r="J135" s="138">
        <f>ROUND(I135*H135,2)</f>
        <v>0</v>
      </c>
      <c r="K135" s="139"/>
      <c r="L135" s="28"/>
      <c r="M135" s="140" t="s">
        <v>1</v>
      </c>
      <c r="N135" s="141" t="s">
        <v>38</v>
      </c>
      <c r="O135" s="142">
        <v>0.06</v>
      </c>
      <c r="P135" s="142">
        <f>O135*H135</f>
        <v>14.399999999999999</v>
      </c>
      <c r="Q135" s="142">
        <v>0</v>
      </c>
      <c r="R135" s="142">
        <f>Q135*H135</f>
        <v>0</v>
      </c>
      <c r="S135" s="142">
        <v>0.40799999999999997</v>
      </c>
      <c r="T135" s="143">
        <f>S135*H135</f>
        <v>97.919999999999987</v>
      </c>
      <c r="AR135" s="144" t="s">
        <v>164</v>
      </c>
      <c r="AT135" s="144" t="s">
        <v>160</v>
      </c>
      <c r="AU135" s="144" t="s">
        <v>88</v>
      </c>
      <c r="AY135" s="16" t="s">
        <v>157</v>
      </c>
      <c r="BE135" s="145">
        <f>IF(N135="základní",J135,0)</f>
        <v>0</v>
      </c>
      <c r="BF135" s="145">
        <f>IF(N135="snížená",J135,0)</f>
        <v>0</v>
      </c>
      <c r="BG135" s="145">
        <f>IF(N135="zákl. přenesená",J135,0)</f>
        <v>0</v>
      </c>
      <c r="BH135" s="145">
        <f>IF(N135="sníž. přenesená",J135,0)</f>
        <v>0</v>
      </c>
      <c r="BI135" s="145">
        <f>IF(N135="nulová",J135,0)</f>
        <v>0</v>
      </c>
      <c r="BJ135" s="16" t="s">
        <v>80</v>
      </c>
      <c r="BK135" s="145">
        <f>ROUND(I135*H135,2)</f>
        <v>0</v>
      </c>
      <c r="BL135" s="16" t="s">
        <v>164</v>
      </c>
      <c r="BM135" s="144" t="s">
        <v>2316</v>
      </c>
    </row>
    <row r="136" spans="2:65" s="1" customFormat="1">
      <c r="B136" s="28"/>
      <c r="D136" s="150" t="s">
        <v>214</v>
      </c>
      <c r="F136" s="151" t="s">
        <v>2317</v>
      </c>
      <c r="L136" s="28"/>
      <c r="M136" s="152"/>
      <c r="T136" s="52"/>
      <c r="AT136" s="16" t="s">
        <v>214</v>
      </c>
      <c r="AU136" s="16" t="s">
        <v>88</v>
      </c>
    </row>
    <row r="137" spans="2:65" s="13" customFormat="1">
      <c r="B137" s="159"/>
      <c r="D137" s="154" t="s">
        <v>259</v>
      </c>
      <c r="E137" s="160" t="s">
        <v>1</v>
      </c>
      <c r="F137" s="161" t="s">
        <v>2318</v>
      </c>
      <c r="H137" s="162">
        <v>240</v>
      </c>
      <c r="L137" s="159"/>
      <c r="M137" s="163"/>
      <c r="T137" s="164"/>
      <c r="AT137" s="160" t="s">
        <v>259</v>
      </c>
      <c r="AU137" s="160" t="s">
        <v>88</v>
      </c>
      <c r="AV137" s="13" t="s">
        <v>88</v>
      </c>
      <c r="AW137" s="13" t="s">
        <v>27</v>
      </c>
      <c r="AX137" s="13" t="s">
        <v>80</v>
      </c>
      <c r="AY137" s="160" t="s">
        <v>157</v>
      </c>
    </row>
    <row r="138" spans="2:65" s="1" customFormat="1" ht="23.5" customHeight="1">
      <c r="B138" s="132"/>
      <c r="C138" s="133" t="s">
        <v>156</v>
      </c>
      <c r="D138" s="133" t="s">
        <v>160</v>
      </c>
      <c r="E138" s="134" t="s">
        <v>2319</v>
      </c>
      <c r="F138" s="135" t="s">
        <v>2320</v>
      </c>
      <c r="G138" s="136" t="s">
        <v>306</v>
      </c>
      <c r="H138" s="137">
        <v>4</v>
      </c>
      <c r="I138" s="901"/>
      <c r="J138" s="138">
        <f>ROUND(I138*H138,2)</f>
        <v>0</v>
      </c>
      <c r="K138" s="139"/>
      <c r="L138" s="28"/>
      <c r="M138" s="140" t="s">
        <v>1</v>
      </c>
      <c r="N138" s="141" t="s">
        <v>38</v>
      </c>
      <c r="O138" s="142">
        <v>0.46300000000000002</v>
      </c>
      <c r="P138" s="142">
        <f>O138*H138</f>
        <v>1.8520000000000001</v>
      </c>
      <c r="Q138" s="142">
        <v>0</v>
      </c>
      <c r="R138" s="142">
        <f>Q138*H138</f>
        <v>0</v>
      </c>
      <c r="S138" s="142">
        <v>0.17</v>
      </c>
      <c r="T138" s="143">
        <f>S138*H138</f>
        <v>0.68</v>
      </c>
      <c r="AR138" s="144" t="s">
        <v>164</v>
      </c>
      <c r="AT138" s="144" t="s">
        <v>160</v>
      </c>
      <c r="AU138" s="144" t="s">
        <v>88</v>
      </c>
      <c r="AY138" s="16" t="s">
        <v>157</v>
      </c>
      <c r="BE138" s="145">
        <f>IF(N138="základní",J138,0)</f>
        <v>0</v>
      </c>
      <c r="BF138" s="145">
        <f>IF(N138="snížená",J138,0)</f>
        <v>0</v>
      </c>
      <c r="BG138" s="145">
        <f>IF(N138="zákl. přenesená",J138,0)</f>
        <v>0</v>
      </c>
      <c r="BH138" s="145">
        <f>IF(N138="sníž. přenesená",J138,0)</f>
        <v>0</v>
      </c>
      <c r="BI138" s="145">
        <f>IF(N138="nulová",J138,0)</f>
        <v>0</v>
      </c>
      <c r="BJ138" s="16" t="s">
        <v>80</v>
      </c>
      <c r="BK138" s="145">
        <f>ROUND(I138*H138,2)</f>
        <v>0</v>
      </c>
      <c r="BL138" s="16" t="s">
        <v>164</v>
      </c>
      <c r="BM138" s="144" t="s">
        <v>2321</v>
      </c>
    </row>
    <row r="139" spans="2:65" s="1" customFormat="1">
      <c r="B139" s="28"/>
      <c r="D139" s="150" t="s">
        <v>214</v>
      </c>
      <c r="F139" s="151" t="s">
        <v>2322</v>
      </c>
      <c r="L139" s="28"/>
      <c r="M139" s="152"/>
      <c r="T139" s="52"/>
      <c r="AT139" s="16" t="s">
        <v>214</v>
      </c>
      <c r="AU139" s="16" t="s">
        <v>88</v>
      </c>
    </row>
    <row r="140" spans="2:65" s="1" customFormat="1" ht="23.5" customHeight="1">
      <c r="B140" s="132"/>
      <c r="C140" s="133" t="s">
        <v>169</v>
      </c>
      <c r="D140" s="133" t="s">
        <v>160</v>
      </c>
      <c r="E140" s="134" t="s">
        <v>2323</v>
      </c>
      <c r="F140" s="135" t="s">
        <v>2324</v>
      </c>
      <c r="G140" s="136" t="s">
        <v>306</v>
      </c>
      <c r="H140" s="137">
        <v>34</v>
      </c>
      <c r="I140" s="901"/>
      <c r="J140" s="138">
        <f>ROUND(I140*H140,2)</f>
        <v>0</v>
      </c>
      <c r="K140" s="139"/>
      <c r="L140" s="28"/>
      <c r="M140" s="140" t="s">
        <v>1</v>
      </c>
      <c r="N140" s="141" t="s">
        <v>38</v>
      </c>
      <c r="O140" s="142">
        <v>0.69499999999999995</v>
      </c>
      <c r="P140" s="142">
        <f>O140*H140</f>
        <v>23.63</v>
      </c>
      <c r="Q140" s="142">
        <v>0</v>
      </c>
      <c r="R140" s="142">
        <f>Q140*H140</f>
        <v>0</v>
      </c>
      <c r="S140" s="142">
        <v>0.28999999999999998</v>
      </c>
      <c r="T140" s="143">
        <f>S140*H140</f>
        <v>9.86</v>
      </c>
      <c r="AR140" s="144" t="s">
        <v>164</v>
      </c>
      <c r="AT140" s="144" t="s">
        <v>160</v>
      </c>
      <c r="AU140" s="144" t="s">
        <v>88</v>
      </c>
      <c r="AY140" s="16" t="s">
        <v>157</v>
      </c>
      <c r="BE140" s="145">
        <f>IF(N140="základní",J140,0)</f>
        <v>0</v>
      </c>
      <c r="BF140" s="145">
        <f>IF(N140="snížená",J140,0)</f>
        <v>0</v>
      </c>
      <c r="BG140" s="145">
        <f>IF(N140="zákl. přenesená",J140,0)</f>
        <v>0</v>
      </c>
      <c r="BH140" s="145">
        <f>IF(N140="sníž. přenesená",J140,0)</f>
        <v>0</v>
      </c>
      <c r="BI140" s="145">
        <f>IF(N140="nulová",J140,0)</f>
        <v>0</v>
      </c>
      <c r="BJ140" s="16" t="s">
        <v>80</v>
      </c>
      <c r="BK140" s="145">
        <f>ROUND(I140*H140,2)</f>
        <v>0</v>
      </c>
      <c r="BL140" s="16" t="s">
        <v>164</v>
      </c>
      <c r="BM140" s="144" t="s">
        <v>2325</v>
      </c>
    </row>
    <row r="141" spans="2:65" s="1" customFormat="1">
      <c r="B141" s="28"/>
      <c r="D141" s="150" t="s">
        <v>214</v>
      </c>
      <c r="F141" s="151" t="s">
        <v>2326</v>
      </c>
      <c r="L141" s="28"/>
      <c r="M141" s="152"/>
      <c r="T141" s="52"/>
      <c r="AT141" s="16" t="s">
        <v>214</v>
      </c>
      <c r="AU141" s="16" t="s">
        <v>88</v>
      </c>
    </row>
    <row r="142" spans="2:65" s="13" customFormat="1">
      <c r="B142" s="159"/>
      <c r="D142" s="154" t="s">
        <v>259</v>
      </c>
      <c r="E142" s="160" t="s">
        <v>1</v>
      </c>
      <c r="F142" s="161" t="s">
        <v>2327</v>
      </c>
      <c r="H142" s="162">
        <v>34</v>
      </c>
      <c r="L142" s="159"/>
      <c r="M142" s="163"/>
      <c r="T142" s="164"/>
      <c r="AT142" s="160" t="s">
        <v>259</v>
      </c>
      <c r="AU142" s="160" t="s">
        <v>88</v>
      </c>
      <c r="AV142" s="13" t="s">
        <v>88</v>
      </c>
      <c r="AW142" s="13" t="s">
        <v>27</v>
      </c>
      <c r="AX142" s="13" t="s">
        <v>80</v>
      </c>
      <c r="AY142" s="160" t="s">
        <v>157</v>
      </c>
    </row>
    <row r="143" spans="2:65" s="1" customFormat="1" ht="31.9" customHeight="1">
      <c r="B143" s="132"/>
      <c r="C143" s="133" t="s">
        <v>182</v>
      </c>
      <c r="D143" s="133" t="s">
        <v>160</v>
      </c>
      <c r="E143" s="134" t="s">
        <v>2328</v>
      </c>
      <c r="F143" s="135" t="s">
        <v>2329</v>
      </c>
      <c r="G143" s="136" t="s">
        <v>306</v>
      </c>
      <c r="H143" s="137">
        <v>240</v>
      </c>
      <c r="I143" s="901"/>
      <c r="J143" s="138">
        <f>ROUND(I143*H143,2)</f>
        <v>0</v>
      </c>
      <c r="K143" s="139"/>
      <c r="L143" s="28"/>
      <c r="M143" s="140" t="s">
        <v>1</v>
      </c>
      <c r="N143" s="141" t="s">
        <v>38</v>
      </c>
      <c r="O143" s="142">
        <v>0.10199999999999999</v>
      </c>
      <c r="P143" s="142">
        <f>O143*H143</f>
        <v>24.479999999999997</v>
      </c>
      <c r="Q143" s="142">
        <v>0</v>
      </c>
      <c r="R143" s="142">
        <f>Q143*H143</f>
        <v>0</v>
      </c>
      <c r="S143" s="142">
        <v>0.28999999999999998</v>
      </c>
      <c r="T143" s="143">
        <f>S143*H143</f>
        <v>69.599999999999994</v>
      </c>
      <c r="AR143" s="144" t="s">
        <v>164</v>
      </c>
      <c r="AT143" s="144" t="s">
        <v>160</v>
      </c>
      <c r="AU143" s="144" t="s">
        <v>88</v>
      </c>
      <c r="AY143" s="16" t="s">
        <v>157</v>
      </c>
      <c r="BE143" s="145">
        <f>IF(N143="základní",J143,0)</f>
        <v>0</v>
      </c>
      <c r="BF143" s="145">
        <f>IF(N143="snížená",J143,0)</f>
        <v>0</v>
      </c>
      <c r="BG143" s="145">
        <f>IF(N143="zákl. přenesená",J143,0)</f>
        <v>0</v>
      </c>
      <c r="BH143" s="145">
        <f>IF(N143="sníž. přenesená",J143,0)</f>
        <v>0</v>
      </c>
      <c r="BI143" s="145">
        <f>IF(N143="nulová",J143,0)</f>
        <v>0</v>
      </c>
      <c r="BJ143" s="16" t="s">
        <v>80</v>
      </c>
      <c r="BK143" s="145">
        <f>ROUND(I143*H143,2)</f>
        <v>0</v>
      </c>
      <c r="BL143" s="16" t="s">
        <v>164</v>
      </c>
      <c r="BM143" s="144" t="s">
        <v>2330</v>
      </c>
    </row>
    <row r="144" spans="2:65" s="1" customFormat="1">
      <c r="B144" s="28"/>
      <c r="D144" s="150" t="s">
        <v>214</v>
      </c>
      <c r="F144" s="151" t="s">
        <v>2331</v>
      </c>
      <c r="L144" s="28"/>
      <c r="M144" s="152"/>
      <c r="T144" s="52"/>
      <c r="AT144" s="16" t="s">
        <v>214</v>
      </c>
      <c r="AU144" s="16" t="s">
        <v>88</v>
      </c>
    </row>
    <row r="145" spans="2:65" s="1" customFormat="1" ht="23.5" customHeight="1">
      <c r="B145" s="132"/>
      <c r="C145" s="133" t="s">
        <v>172</v>
      </c>
      <c r="D145" s="133" t="s">
        <v>160</v>
      </c>
      <c r="E145" s="134" t="s">
        <v>2332</v>
      </c>
      <c r="F145" s="135" t="s">
        <v>2333</v>
      </c>
      <c r="G145" s="136" t="s">
        <v>306</v>
      </c>
      <c r="H145" s="137">
        <v>23</v>
      </c>
      <c r="I145" s="901"/>
      <c r="J145" s="138">
        <f>ROUND(I145*H145,2)</f>
        <v>0</v>
      </c>
      <c r="K145" s="139"/>
      <c r="L145" s="28"/>
      <c r="M145" s="140" t="s">
        <v>1</v>
      </c>
      <c r="N145" s="141" t="s">
        <v>38</v>
      </c>
      <c r="O145" s="142">
        <v>7.5999999999999998E-2</v>
      </c>
      <c r="P145" s="142">
        <f>O145*H145</f>
        <v>1.748</v>
      </c>
      <c r="Q145" s="142">
        <v>0</v>
      </c>
      <c r="R145" s="142">
        <f>Q145*H145</f>
        <v>0</v>
      </c>
      <c r="S145" s="142">
        <v>0.3</v>
      </c>
      <c r="T145" s="143">
        <f>S145*H145</f>
        <v>6.8999999999999995</v>
      </c>
      <c r="AR145" s="144" t="s">
        <v>164</v>
      </c>
      <c r="AT145" s="144" t="s">
        <v>160</v>
      </c>
      <c r="AU145" s="144" t="s">
        <v>88</v>
      </c>
      <c r="AY145" s="16" t="s">
        <v>157</v>
      </c>
      <c r="BE145" s="145">
        <f>IF(N145="základní",J145,0)</f>
        <v>0</v>
      </c>
      <c r="BF145" s="145">
        <f>IF(N145="snížená",J145,0)</f>
        <v>0</v>
      </c>
      <c r="BG145" s="145">
        <f>IF(N145="zákl. přenesená",J145,0)</f>
        <v>0</v>
      </c>
      <c r="BH145" s="145">
        <f>IF(N145="sníž. přenesená",J145,0)</f>
        <v>0</v>
      </c>
      <c r="BI145" s="145">
        <f>IF(N145="nulová",J145,0)</f>
        <v>0</v>
      </c>
      <c r="BJ145" s="16" t="s">
        <v>80</v>
      </c>
      <c r="BK145" s="145">
        <f>ROUND(I145*H145,2)</f>
        <v>0</v>
      </c>
      <c r="BL145" s="16" t="s">
        <v>164</v>
      </c>
      <c r="BM145" s="144" t="s">
        <v>2334</v>
      </c>
    </row>
    <row r="146" spans="2:65" s="1" customFormat="1">
      <c r="B146" s="28"/>
      <c r="D146" s="150" t="s">
        <v>214</v>
      </c>
      <c r="F146" s="151" t="s">
        <v>2335</v>
      </c>
      <c r="L146" s="28"/>
      <c r="M146" s="152"/>
      <c r="T146" s="52"/>
      <c r="AT146" s="16" t="s">
        <v>214</v>
      </c>
      <c r="AU146" s="16" t="s">
        <v>88</v>
      </c>
    </row>
    <row r="147" spans="2:65" s="1" customFormat="1" ht="23.5" customHeight="1">
      <c r="B147" s="132"/>
      <c r="C147" s="133" t="s">
        <v>191</v>
      </c>
      <c r="D147" s="133" t="s">
        <v>160</v>
      </c>
      <c r="E147" s="134" t="s">
        <v>2336</v>
      </c>
      <c r="F147" s="135" t="s">
        <v>2337</v>
      </c>
      <c r="G147" s="136" t="s">
        <v>306</v>
      </c>
      <c r="H147" s="137">
        <v>46</v>
      </c>
      <c r="I147" s="901"/>
      <c r="J147" s="138">
        <f>ROUND(I147*H147,2)</f>
        <v>0</v>
      </c>
      <c r="K147" s="139"/>
      <c r="L147" s="28"/>
      <c r="M147" s="140" t="s">
        <v>1</v>
      </c>
      <c r="N147" s="141" t="s">
        <v>38</v>
      </c>
      <c r="O147" s="142">
        <v>0.11600000000000001</v>
      </c>
      <c r="P147" s="142">
        <f>O147*H147</f>
        <v>5.3360000000000003</v>
      </c>
      <c r="Q147" s="142">
        <v>0</v>
      </c>
      <c r="R147" s="142">
        <f>Q147*H147</f>
        <v>0</v>
      </c>
      <c r="S147" s="142">
        <v>0.28999999999999998</v>
      </c>
      <c r="T147" s="143">
        <f>S147*H147</f>
        <v>13.34</v>
      </c>
      <c r="AR147" s="144" t="s">
        <v>164</v>
      </c>
      <c r="AT147" s="144" t="s">
        <v>160</v>
      </c>
      <c r="AU147" s="144" t="s">
        <v>88</v>
      </c>
      <c r="AY147" s="16" t="s">
        <v>157</v>
      </c>
      <c r="BE147" s="145">
        <f>IF(N147="základní",J147,0)</f>
        <v>0</v>
      </c>
      <c r="BF147" s="145">
        <f>IF(N147="snížená",J147,0)</f>
        <v>0</v>
      </c>
      <c r="BG147" s="145">
        <f>IF(N147="zákl. přenesená",J147,0)</f>
        <v>0</v>
      </c>
      <c r="BH147" s="145">
        <f>IF(N147="sníž. přenesená",J147,0)</f>
        <v>0</v>
      </c>
      <c r="BI147" s="145">
        <f>IF(N147="nulová",J147,0)</f>
        <v>0</v>
      </c>
      <c r="BJ147" s="16" t="s">
        <v>80</v>
      </c>
      <c r="BK147" s="145">
        <f>ROUND(I147*H147,2)</f>
        <v>0</v>
      </c>
      <c r="BL147" s="16" t="s">
        <v>164</v>
      </c>
      <c r="BM147" s="144" t="s">
        <v>2338</v>
      </c>
    </row>
    <row r="148" spans="2:65" s="1" customFormat="1">
      <c r="B148" s="28"/>
      <c r="D148" s="150" t="s">
        <v>214</v>
      </c>
      <c r="F148" s="151" t="s">
        <v>2339</v>
      </c>
      <c r="L148" s="28"/>
      <c r="M148" s="152"/>
      <c r="T148" s="52"/>
      <c r="AT148" s="16" t="s">
        <v>214</v>
      </c>
      <c r="AU148" s="16" t="s">
        <v>88</v>
      </c>
    </row>
    <row r="149" spans="2:65" s="1" customFormat="1" ht="23.5" customHeight="1">
      <c r="B149" s="132"/>
      <c r="C149" s="133" t="s">
        <v>177</v>
      </c>
      <c r="D149" s="133" t="s">
        <v>160</v>
      </c>
      <c r="E149" s="134" t="s">
        <v>2340</v>
      </c>
      <c r="F149" s="135" t="s">
        <v>2341</v>
      </c>
      <c r="G149" s="136" t="s">
        <v>306</v>
      </c>
      <c r="H149" s="137">
        <v>46</v>
      </c>
      <c r="I149" s="901"/>
      <c r="J149" s="138">
        <f>ROUND(I149*H149,2)</f>
        <v>0</v>
      </c>
      <c r="K149" s="139"/>
      <c r="L149" s="28"/>
      <c r="M149" s="140" t="s">
        <v>1</v>
      </c>
      <c r="N149" s="141" t="s">
        <v>38</v>
      </c>
      <c r="O149" s="142">
        <v>0.13</v>
      </c>
      <c r="P149" s="142">
        <f>O149*H149</f>
        <v>5.98</v>
      </c>
      <c r="Q149" s="142">
        <v>0</v>
      </c>
      <c r="R149" s="142">
        <f>Q149*H149</f>
        <v>0</v>
      </c>
      <c r="S149" s="142">
        <v>0.22</v>
      </c>
      <c r="T149" s="143">
        <f>S149*H149</f>
        <v>10.119999999999999</v>
      </c>
      <c r="AR149" s="144" t="s">
        <v>164</v>
      </c>
      <c r="AT149" s="144" t="s">
        <v>160</v>
      </c>
      <c r="AU149" s="144" t="s">
        <v>88</v>
      </c>
      <c r="AY149" s="16" t="s">
        <v>157</v>
      </c>
      <c r="BE149" s="145">
        <f>IF(N149="základní",J149,0)</f>
        <v>0</v>
      </c>
      <c r="BF149" s="145">
        <f>IF(N149="snížená",J149,0)</f>
        <v>0</v>
      </c>
      <c r="BG149" s="145">
        <f>IF(N149="zákl. přenesená",J149,0)</f>
        <v>0</v>
      </c>
      <c r="BH149" s="145">
        <f>IF(N149="sníž. přenesená",J149,0)</f>
        <v>0</v>
      </c>
      <c r="BI149" s="145">
        <f>IF(N149="nulová",J149,0)</f>
        <v>0</v>
      </c>
      <c r="BJ149" s="16" t="s">
        <v>80</v>
      </c>
      <c r="BK149" s="145">
        <f>ROUND(I149*H149,2)</f>
        <v>0</v>
      </c>
      <c r="BL149" s="16" t="s">
        <v>164</v>
      </c>
      <c r="BM149" s="144" t="s">
        <v>2342</v>
      </c>
    </row>
    <row r="150" spans="2:65" s="1" customFormat="1">
      <c r="B150" s="28"/>
      <c r="D150" s="150" t="s">
        <v>214</v>
      </c>
      <c r="F150" s="151" t="s">
        <v>2343</v>
      </c>
      <c r="L150" s="28"/>
      <c r="M150" s="152"/>
      <c r="T150" s="52"/>
      <c r="AT150" s="16" t="s">
        <v>214</v>
      </c>
      <c r="AU150" s="16" t="s">
        <v>88</v>
      </c>
    </row>
    <row r="151" spans="2:65" s="13" customFormat="1">
      <c r="B151" s="159"/>
      <c r="D151" s="154" t="s">
        <v>259</v>
      </c>
      <c r="E151" s="160" t="s">
        <v>1</v>
      </c>
      <c r="F151" s="161" t="s">
        <v>2344</v>
      </c>
      <c r="H151" s="162">
        <v>46</v>
      </c>
      <c r="L151" s="159"/>
      <c r="M151" s="163"/>
      <c r="T151" s="164"/>
      <c r="AT151" s="160" t="s">
        <v>259</v>
      </c>
      <c r="AU151" s="160" t="s">
        <v>88</v>
      </c>
      <c r="AV151" s="13" t="s">
        <v>88</v>
      </c>
      <c r="AW151" s="13" t="s">
        <v>27</v>
      </c>
      <c r="AX151" s="13" t="s">
        <v>80</v>
      </c>
      <c r="AY151" s="160" t="s">
        <v>157</v>
      </c>
    </row>
    <row r="152" spans="2:65" s="11" customFormat="1" ht="22.9" customHeight="1">
      <c r="B152" s="121"/>
      <c r="D152" s="122" t="s">
        <v>71</v>
      </c>
      <c r="E152" s="130" t="s">
        <v>272</v>
      </c>
      <c r="F152" s="130" t="s">
        <v>273</v>
      </c>
      <c r="J152" s="131">
        <f>BK152</f>
        <v>0</v>
      </c>
      <c r="L152" s="121"/>
      <c r="M152" s="125"/>
      <c r="P152" s="126">
        <f>SUM(P153:P188)</f>
        <v>12.367332000000001</v>
      </c>
      <c r="R152" s="126">
        <f>SUM(R153:R188)</f>
        <v>0</v>
      </c>
      <c r="T152" s="127">
        <f>SUM(T153:T188)</f>
        <v>0</v>
      </c>
      <c r="AR152" s="122" t="s">
        <v>80</v>
      </c>
      <c r="AT152" s="128" t="s">
        <v>71</v>
      </c>
      <c r="AU152" s="128" t="s">
        <v>80</v>
      </c>
      <c r="AY152" s="122" t="s">
        <v>157</v>
      </c>
      <c r="BK152" s="129">
        <f>SUM(BK153:BK188)</f>
        <v>0</v>
      </c>
    </row>
    <row r="153" spans="2:65" s="1" customFormat="1" ht="21" customHeight="1">
      <c r="B153" s="132"/>
      <c r="C153" s="133" t="s">
        <v>199</v>
      </c>
      <c r="D153" s="133" t="s">
        <v>160</v>
      </c>
      <c r="E153" s="134" t="s">
        <v>2345</v>
      </c>
      <c r="F153" s="135" t="s">
        <v>2346</v>
      </c>
      <c r="G153" s="136" t="s">
        <v>276</v>
      </c>
      <c r="H153" s="137">
        <v>100.38</v>
      </c>
      <c r="I153" s="901"/>
      <c r="J153" s="138">
        <f>ROUND(I153*H153,2)</f>
        <v>0</v>
      </c>
      <c r="K153" s="139"/>
      <c r="L153" s="28"/>
      <c r="M153" s="140" t="s">
        <v>1</v>
      </c>
      <c r="N153" s="141" t="s">
        <v>38</v>
      </c>
      <c r="O153" s="142">
        <v>0.03</v>
      </c>
      <c r="P153" s="142">
        <f>O153*H153</f>
        <v>3.0113999999999996</v>
      </c>
      <c r="Q153" s="142">
        <v>0</v>
      </c>
      <c r="R153" s="142">
        <f>Q153*H153</f>
        <v>0</v>
      </c>
      <c r="S153" s="142">
        <v>0</v>
      </c>
      <c r="T153" s="143">
        <f>S153*H153</f>
        <v>0</v>
      </c>
      <c r="AR153" s="144" t="s">
        <v>164</v>
      </c>
      <c r="AT153" s="144" t="s">
        <v>160</v>
      </c>
      <c r="AU153" s="144" t="s">
        <v>88</v>
      </c>
      <c r="AY153" s="16" t="s">
        <v>157</v>
      </c>
      <c r="BE153" s="145">
        <f>IF(N153="základní",J153,0)</f>
        <v>0</v>
      </c>
      <c r="BF153" s="145">
        <f>IF(N153="snížená",J153,0)</f>
        <v>0</v>
      </c>
      <c r="BG153" s="145">
        <f>IF(N153="zákl. přenesená",J153,0)</f>
        <v>0</v>
      </c>
      <c r="BH153" s="145">
        <f>IF(N153="sníž. přenesená",J153,0)</f>
        <v>0</v>
      </c>
      <c r="BI153" s="145">
        <f>IF(N153="nulová",J153,0)</f>
        <v>0</v>
      </c>
      <c r="BJ153" s="16" t="s">
        <v>80</v>
      </c>
      <c r="BK153" s="145">
        <f>ROUND(I153*H153,2)</f>
        <v>0</v>
      </c>
      <c r="BL153" s="16" t="s">
        <v>164</v>
      </c>
      <c r="BM153" s="144" t="s">
        <v>2347</v>
      </c>
    </row>
    <row r="154" spans="2:65" s="1" customFormat="1">
      <c r="B154" s="28"/>
      <c r="D154" s="150" t="s">
        <v>214</v>
      </c>
      <c r="F154" s="151" t="s">
        <v>2348</v>
      </c>
      <c r="L154" s="28"/>
      <c r="M154" s="152"/>
      <c r="T154" s="52"/>
      <c r="AT154" s="16" t="s">
        <v>214</v>
      </c>
      <c r="AU154" s="16" t="s">
        <v>88</v>
      </c>
    </row>
    <row r="155" spans="2:65" s="13" customFormat="1">
      <c r="B155" s="159"/>
      <c r="D155" s="154" t="s">
        <v>259</v>
      </c>
      <c r="E155" s="160" t="s">
        <v>1</v>
      </c>
      <c r="F155" s="161" t="s">
        <v>2349</v>
      </c>
      <c r="H155" s="162">
        <v>100.38</v>
      </c>
      <c r="L155" s="159"/>
      <c r="M155" s="163"/>
      <c r="T155" s="164"/>
      <c r="AT155" s="160" t="s">
        <v>259</v>
      </c>
      <c r="AU155" s="160" t="s">
        <v>88</v>
      </c>
      <c r="AV155" s="13" t="s">
        <v>88</v>
      </c>
      <c r="AW155" s="13" t="s">
        <v>27</v>
      </c>
      <c r="AX155" s="13" t="s">
        <v>80</v>
      </c>
      <c r="AY155" s="160" t="s">
        <v>157</v>
      </c>
    </row>
    <row r="156" spans="2:65" s="1" customFormat="1" ht="23.5" customHeight="1">
      <c r="B156" s="132"/>
      <c r="C156" s="133" t="s">
        <v>8</v>
      </c>
      <c r="D156" s="133" t="s">
        <v>160</v>
      </c>
      <c r="E156" s="134" t="s">
        <v>2350</v>
      </c>
      <c r="F156" s="135" t="s">
        <v>2351</v>
      </c>
      <c r="G156" s="136" t="s">
        <v>276</v>
      </c>
      <c r="H156" s="137">
        <v>1304.94</v>
      </c>
      <c r="I156" s="901"/>
      <c r="J156" s="138">
        <f>ROUND(I156*H156,2)</f>
        <v>0</v>
      </c>
      <c r="K156" s="139"/>
      <c r="L156" s="28"/>
      <c r="M156" s="140" t="s">
        <v>1</v>
      </c>
      <c r="N156" s="141" t="s">
        <v>38</v>
      </c>
      <c r="O156" s="142">
        <v>2E-3</v>
      </c>
      <c r="P156" s="142">
        <f>O156*H156</f>
        <v>2.60988</v>
      </c>
      <c r="Q156" s="142">
        <v>0</v>
      </c>
      <c r="R156" s="142">
        <f>Q156*H156</f>
        <v>0</v>
      </c>
      <c r="S156" s="142">
        <v>0</v>
      </c>
      <c r="T156" s="143">
        <f>S156*H156</f>
        <v>0</v>
      </c>
      <c r="AR156" s="144" t="s">
        <v>164</v>
      </c>
      <c r="AT156" s="144" t="s">
        <v>160</v>
      </c>
      <c r="AU156" s="144" t="s">
        <v>88</v>
      </c>
      <c r="AY156" s="16" t="s">
        <v>157</v>
      </c>
      <c r="BE156" s="145">
        <f>IF(N156="základní",J156,0)</f>
        <v>0</v>
      </c>
      <c r="BF156" s="145">
        <f>IF(N156="snížená",J156,0)</f>
        <v>0</v>
      </c>
      <c r="BG156" s="145">
        <f>IF(N156="zákl. přenesená",J156,0)</f>
        <v>0</v>
      </c>
      <c r="BH156" s="145">
        <f>IF(N156="sníž. přenesená",J156,0)</f>
        <v>0</v>
      </c>
      <c r="BI156" s="145">
        <f>IF(N156="nulová",J156,0)</f>
        <v>0</v>
      </c>
      <c r="BJ156" s="16" t="s">
        <v>80</v>
      </c>
      <c r="BK156" s="145">
        <f>ROUND(I156*H156,2)</f>
        <v>0</v>
      </c>
      <c r="BL156" s="16" t="s">
        <v>164</v>
      </c>
      <c r="BM156" s="144" t="s">
        <v>2352</v>
      </c>
    </row>
    <row r="157" spans="2:65" s="1" customFormat="1">
      <c r="B157" s="28"/>
      <c r="D157" s="150" t="s">
        <v>214</v>
      </c>
      <c r="F157" s="151" t="s">
        <v>2353</v>
      </c>
      <c r="L157" s="28"/>
      <c r="M157" s="152"/>
      <c r="T157" s="52"/>
      <c r="AT157" s="16" t="s">
        <v>214</v>
      </c>
      <c r="AU157" s="16" t="s">
        <v>88</v>
      </c>
    </row>
    <row r="158" spans="2:65" s="13" customFormat="1">
      <c r="B158" s="159"/>
      <c r="D158" s="154" t="s">
        <v>259</v>
      </c>
      <c r="E158" s="160" t="s">
        <v>1</v>
      </c>
      <c r="F158" s="161" t="s">
        <v>2354</v>
      </c>
      <c r="H158" s="162">
        <v>100.38</v>
      </c>
      <c r="L158" s="159"/>
      <c r="M158" s="163"/>
      <c r="T158" s="164"/>
      <c r="AT158" s="160" t="s">
        <v>259</v>
      </c>
      <c r="AU158" s="160" t="s">
        <v>88</v>
      </c>
      <c r="AV158" s="13" t="s">
        <v>88</v>
      </c>
      <c r="AW158" s="13" t="s">
        <v>27</v>
      </c>
      <c r="AX158" s="13" t="s">
        <v>80</v>
      </c>
      <c r="AY158" s="160" t="s">
        <v>157</v>
      </c>
    </row>
    <row r="159" spans="2:65" s="13" customFormat="1">
      <c r="B159" s="159"/>
      <c r="D159" s="154" t="s">
        <v>259</v>
      </c>
      <c r="F159" s="161" t="s">
        <v>2355</v>
      </c>
      <c r="H159" s="162">
        <v>1304.94</v>
      </c>
      <c r="L159" s="159"/>
      <c r="M159" s="163"/>
      <c r="T159" s="164"/>
      <c r="AT159" s="160" t="s">
        <v>259</v>
      </c>
      <c r="AU159" s="160" t="s">
        <v>88</v>
      </c>
      <c r="AV159" s="13" t="s">
        <v>88</v>
      </c>
      <c r="AW159" s="13" t="s">
        <v>3</v>
      </c>
      <c r="AX159" s="13" t="s">
        <v>80</v>
      </c>
      <c r="AY159" s="160" t="s">
        <v>157</v>
      </c>
    </row>
    <row r="160" spans="2:65" s="1" customFormat="1" ht="21" customHeight="1">
      <c r="B160" s="132"/>
      <c r="C160" s="133" t="s">
        <v>393</v>
      </c>
      <c r="D160" s="133" t="s">
        <v>160</v>
      </c>
      <c r="E160" s="134" t="s">
        <v>2356</v>
      </c>
      <c r="F160" s="135" t="s">
        <v>2357</v>
      </c>
      <c r="G160" s="136" t="s">
        <v>276</v>
      </c>
      <c r="H160" s="137">
        <v>127.28400000000001</v>
      </c>
      <c r="I160" s="901"/>
      <c r="J160" s="138">
        <f>ROUND(I160*H160,2)</f>
        <v>0</v>
      </c>
      <c r="K160" s="139"/>
      <c r="L160" s="28"/>
      <c r="M160" s="140" t="s">
        <v>1</v>
      </c>
      <c r="N160" s="141" t="s">
        <v>38</v>
      </c>
      <c r="O160" s="142">
        <v>3.2000000000000001E-2</v>
      </c>
      <c r="P160" s="142">
        <f>O160*H160</f>
        <v>4.0730880000000003</v>
      </c>
      <c r="Q160" s="142">
        <v>0</v>
      </c>
      <c r="R160" s="142">
        <f>Q160*H160</f>
        <v>0</v>
      </c>
      <c r="S160" s="142">
        <v>0</v>
      </c>
      <c r="T160" s="143">
        <f>S160*H160</f>
        <v>0</v>
      </c>
      <c r="AR160" s="144" t="s">
        <v>164</v>
      </c>
      <c r="AT160" s="144" t="s">
        <v>160</v>
      </c>
      <c r="AU160" s="144" t="s">
        <v>88</v>
      </c>
      <c r="AY160" s="16" t="s">
        <v>157</v>
      </c>
      <c r="BE160" s="145">
        <f>IF(N160="základní",J160,0)</f>
        <v>0</v>
      </c>
      <c r="BF160" s="145">
        <f>IF(N160="snížená",J160,0)</f>
        <v>0</v>
      </c>
      <c r="BG160" s="145">
        <f>IF(N160="zákl. přenesená",J160,0)</f>
        <v>0</v>
      </c>
      <c r="BH160" s="145">
        <f>IF(N160="sníž. přenesená",J160,0)</f>
        <v>0</v>
      </c>
      <c r="BI160" s="145">
        <f>IF(N160="nulová",J160,0)</f>
        <v>0</v>
      </c>
      <c r="BJ160" s="16" t="s">
        <v>80</v>
      </c>
      <c r="BK160" s="145">
        <f>ROUND(I160*H160,2)</f>
        <v>0</v>
      </c>
      <c r="BL160" s="16" t="s">
        <v>164</v>
      </c>
      <c r="BM160" s="144" t="s">
        <v>2358</v>
      </c>
    </row>
    <row r="161" spans="2:65" s="1" customFormat="1">
      <c r="B161" s="28"/>
      <c r="D161" s="150" t="s">
        <v>214</v>
      </c>
      <c r="F161" s="151" t="s">
        <v>2359</v>
      </c>
      <c r="L161" s="28"/>
      <c r="M161" s="152"/>
      <c r="T161" s="52"/>
      <c r="AT161" s="16" t="s">
        <v>214</v>
      </c>
      <c r="AU161" s="16" t="s">
        <v>88</v>
      </c>
    </row>
    <row r="162" spans="2:65" s="13" customFormat="1">
      <c r="B162" s="159"/>
      <c r="D162" s="154" t="s">
        <v>259</v>
      </c>
      <c r="E162" s="160" t="s">
        <v>1</v>
      </c>
      <c r="F162" s="161" t="s">
        <v>2360</v>
      </c>
      <c r="H162" s="162">
        <v>19.244</v>
      </c>
      <c r="L162" s="159"/>
      <c r="M162" s="163"/>
      <c r="T162" s="164"/>
      <c r="AT162" s="160" t="s">
        <v>259</v>
      </c>
      <c r="AU162" s="160" t="s">
        <v>88</v>
      </c>
      <c r="AV162" s="13" t="s">
        <v>88</v>
      </c>
      <c r="AW162" s="13" t="s">
        <v>27</v>
      </c>
      <c r="AX162" s="13" t="s">
        <v>72</v>
      </c>
      <c r="AY162" s="160" t="s">
        <v>157</v>
      </c>
    </row>
    <row r="163" spans="2:65" s="13" customFormat="1">
      <c r="B163" s="159"/>
      <c r="D163" s="154" t="s">
        <v>259</v>
      </c>
      <c r="E163" s="160" t="s">
        <v>1</v>
      </c>
      <c r="F163" s="161" t="s">
        <v>2361</v>
      </c>
      <c r="H163" s="162">
        <v>97.92</v>
      </c>
      <c r="L163" s="159"/>
      <c r="M163" s="163"/>
      <c r="T163" s="164"/>
      <c r="AT163" s="160" t="s">
        <v>259</v>
      </c>
      <c r="AU163" s="160" t="s">
        <v>88</v>
      </c>
      <c r="AV163" s="13" t="s">
        <v>88</v>
      </c>
      <c r="AW163" s="13" t="s">
        <v>27</v>
      </c>
      <c r="AX163" s="13" t="s">
        <v>72</v>
      </c>
      <c r="AY163" s="160" t="s">
        <v>157</v>
      </c>
    </row>
    <row r="164" spans="2:65" s="13" customFormat="1">
      <c r="B164" s="159"/>
      <c r="D164" s="154" t="s">
        <v>259</v>
      </c>
      <c r="E164" s="160" t="s">
        <v>1</v>
      </c>
      <c r="F164" s="161" t="s">
        <v>2362</v>
      </c>
      <c r="H164" s="162">
        <v>10.119999999999999</v>
      </c>
      <c r="L164" s="159"/>
      <c r="M164" s="163"/>
      <c r="T164" s="164"/>
      <c r="AT164" s="160" t="s">
        <v>259</v>
      </c>
      <c r="AU164" s="160" t="s">
        <v>88</v>
      </c>
      <c r="AV164" s="13" t="s">
        <v>88</v>
      </c>
      <c r="AW164" s="13" t="s">
        <v>27</v>
      </c>
      <c r="AX164" s="13" t="s">
        <v>72</v>
      </c>
      <c r="AY164" s="160" t="s">
        <v>157</v>
      </c>
    </row>
    <row r="165" spans="2:65" s="14" customFormat="1">
      <c r="B165" s="165"/>
      <c r="D165" s="154" t="s">
        <v>259</v>
      </c>
      <c r="E165" s="166" t="s">
        <v>1</v>
      </c>
      <c r="F165" s="167" t="s">
        <v>265</v>
      </c>
      <c r="H165" s="168">
        <v>127.28400000000001</v>
      </c>
      <c r="L165" s="165"/>
      <c r="M165" s="169"/>
      <c r="T165" s="170"/>
      <c r="AT165" s="166" t="s">
        <v>259</v>
      </c>
      <c r="AU165" s="166" t="s">
        <v>88</v>
      </c>
      <c r="AV165" s="14" t="s">
        <v>164</v>
      </c>
      <c r="AW165" s="14" t="s">
        <v>27</v>
      </c>
      <c r="AX165" s="14" t="s">
        <v>80</v>
      </c>
      <c r="AY165" s="166" t="s">
        <v>157</v>
      </c>
    </row>
    <row r="166" spans="2:65" s="1" customFormat="1" ht="23.5" customHeight="1">
      <c r="B166" s="132"/>
      <c r="C166" s="133" t="s">
        <v>185</v>
      </c>
      <c r="D166" s="133" t="s">
        <v>160</v>
      </c>
      <c r="E166" s="134" t="s">
        <v>2363</v>
      </c>
      <c r="F166" s="135" t="s">
        <v>2364</v>
      </c>
      <c r="G166" s="136" t="s">
        <v>276</v>
      </c>
      <c r="H166" s="137">
        <v>890.98800000000006</v>
      </c>
      <c r="I166" s="901"/>
      <c r="J166" s="138">
        <f>ROUND(I166*H166,2)</f>
        <v>0</v>
      </c>
      <c r="K166" s="139"/>
      <c r="L166" s="28"/>
      <c r="M166" s="140" t="s">
        <v>1</v>
      </c>
      <c r="N166" s="141" t="s">
        <v>38</v>
      </c>
      <c r="O166" s="142">
        <v>3.0000000000000001E-3</v>
      </c>
      <c r="P166" s="142">
        <f>O166*H166</f>
        <v>2.6729640000000003</v>
      </c>
      <c r="Q166" s="142">
        <v>0</v>
      </c>
      <c r="R166" s="142">
        <f>Q166*H166</f>
        <v>0</v>
      </c>
      <c r="S166" s="142">
        <v>0</v>
      </c>
      <c r="T166" s="143">
        <f>S166*H166</f>
        <v>0</v>
      </c>
      <c r="AR166" s="144" t="s">
        <v>164</v>
      </c>
      <c r="AT166" s="144" t="s">
        <v>160</v>
      </c>
      <c r="AU166" s="144" t="s">
        <v>88</v>
      </c>
      <c r="AY166" s="16" t="s">
        <v>157</v>
      </c>
      <c r="BE166" s="145">
        <f>IF(N166="základní",J166,0)</f>
        <v>0</v>
      </c>
      <c r="BF166" s="145">
        <f>IF(N166="snížená",J166,0)</f>
        <v>0</v>
      </c>
      <c r="BG166" s="145">
        <f>IF(N166="zákl. přenesená",J166,0)</f>
        <v>0</v>
      </c>
      <c r="BH166" s="145">
        <f>IF(N166="sníž. přenesená",J166,0)</f>
        <v>0</v>
      </c>
      <c r="BI166" s="145">
        <f>IF(N166="nulová",J166,0)</f>
        <v>0</v>
      </c>
      <c r="BJ166" s="16" t="s">
        <v>80</v>
      </c>
      <c r="BK166" s="145">
        <f>ROUND(I166*H166,2)</f>
        <v>0</v>
      </c>
      <c r="BL166" s="16" t="s">
        <v>164</v>
      </c>
      <c r="BM166" s="144" t="s">
        <v>2365</v>
      </c>
    </row>
    <row r="167" spans="2:65" s="1" customFormat="1">
      <c r="B167" s="28"/>
      <c r="D167" s="150" t="s">
        <v>214</v>
      </c>
      <c r="F167" s="151" t="s">
        <v>2366</v>
      </c>
      <c r="L167" s="28"/>
      <c r="M167" s="152"/>
      <c r="T167" s="52"/>
      <c r="AT167" s="16" t="s">
        <v>214</v>
      </c>
      <c r="AU167" s="16" t="s">
        <v>88</v>
      </c>
    </row>
    <row r="168" spans="2:65" s="13" customFormat="1">
      <c r="B168" s="159"/>
      <c r="D168" s="154" t="s">
        <v>259</v>
      </c>
      <c r="E168" s="160" t="s">
        <v>1</v>
      </c>
      <c r="F168" s="161" t="s">
        <v>2360</v>
      </c>
      <c r="H168" s="162">
        <v>19.244</v>
      </c>
      <c r="L168" s="159"/>
      <c r="M168" s="163"/>
      <c r="T168" s="164"/>
      <c r="AT168" s="160" t="s">
        <v>259</v>
      </c>
      <c r="AU168" s="160" t="s">
        <v>88</v>
      </c>
      <c r="AV168" s="13" t="s">
        <v>88</v>
      </c>
      <c r="AW168" s="13" t="s">
        <v>27</v>
      </c>
      <c r="AX168" s="13" t="s">
        <v>72</v>
      </c>
      <c r="AY168" s="160" t="s">
        <v>157</v>
      </c>
    </row>
    <row r="169" spans="2:65" s="13" customFormat="1">
      <c r="B169" s="159"/>
      <c r="D169" s="154" t="s">
        <v>259</v>
      </c>
      <c r="E169" s="160" t="s">
        <v>1</v>
      </c>
      <c r="F169" s="161" t="s">
        <v>2361</v>
      </c>
      <c r="H169" s="162">
        <v>97.92</v>
      </c>
      <c r="L169" s="159"/>
      <c r="M169" s="163"/>
      <c r="T169" s="164"/>
      <c r="AT169" s="160" t="s">
        <v>259</v>
      </c>
      <c r="AU169" s="160" t="s">
        <v>88</v>
      </c>
      <c r="AV169" s="13" t="s">
        <v>88</v>
      </c>
      <c r="AW169" s="13" t="s">
        <v>27</v>
      </c>
      <c r="AX169" s="13" t="s">
        <v>72</v>
      </c>
      <c r="AY169" s="160" t="s">
        <v>157</v>
      </c>
    </row>
    <row r="170" spans="2:65" s="13" customFormat="1">
      <c r="B170" s="159"/>
      <c r="D170" s="154" t="s">
        <v>259</v>
      </c>
      <c r="E170" s="160" t="s">
        <v>1</v>
      </c>
      <c r="F170" s="161" t="s">
        <v>2362</v>
      </c>
      <c r="H170" s="162">
        <v>10.119999999999999</v>
      </c>
      <c r="L170" s="159"/>
      <c r="M170" s="163"/>
      <c r="T170" s="164"/>
      <c r="AT170" s="160" t="s">
        <v>259</v>
      </c>
      <c r="AU170" s="160" t="s">
        <v>88</v>
      </c>
      <c r="AV170" s="13" t="s">
        <v>88</v>
      </c>
      <c r="AW170" s="13" t="s">
        <v>27</v>
      </c>
      <c r="AX170" s="13" t="s">
        <v>72</v>
      </c>
      <c r="AY170" s="160" t="s">
        <v>157</v>
      </c>
    </row>
    <row r="171" spans="2:65" s="14" customFormat="1">
      <c r="B171" s="165"/>
      <c r="D171" s="154" t="s">
        <v>259</v>
      </c>
      <c r="E171" s="166" t="s">
        <v>1</v>
      </c>
      <c r="F171" s="167" t="s">
        <v>265</v>
      </c>
      <c r="H171" s="168">
        <v>127.28400000000001</v>
      </c>
      <c r="L171" s="165"/>
      <c r="M171" s="169"/>
      <c r="T171" s="170"/>
      <c r="AT171" s="166" t="s">
        <v>259</v>
      </c>
      <c r="AU171" s="166" t="s">
        <v>88</v>
      </c>
      <c r="AV171" s="14" t="s">
        <v>164</v>
      </c>
      <c r="AW171" s="14" t="s">
        <v>27</v>
      </c>
      <c r="AX171" s="14" t="s">
        <v>80</v>
      </c>
      <c r="AY171" s="166" t="s">
        <v>157</v>
      </c>
    </row>
    <row r="172" spans="2:65" s="13" customFormat="1">
      <c r="B172" s="159"/>
      <c r="D172" s="154" t="s">
        <v>259</v>
      </c>
      <c r="F172" s="161" t="s">
        <v>2367</v>
      </c>
      <c r="H172" s="162">
        <v>890.98800000000006</v>
      </c>
      <c r="L172" s="159"/>
      <c r="M172" s="163"/>
      <c r="T172" s="164"/>
      <c r="AT172" s="160" t="s">
        <v>259</v>
      </c>
      <c r="AU172" s="160" t="s">
        <v>88</v>
      </c>
      <c r="AV172" s="13" t="s">
        <v>88</v>
      </c>
      <c r="AW172" s="13" t="s">
        <v>3</v>
      </c>
      <c r="AX172" s="13" t="s">
        <v>80</v>
      </c>
      <c r="AY172" s="160" t="s">
        <v>157</v>
      </c>
    </row>
    <row r="173" spans="2:65" s="1" customFormat="1" ht="36.75" customHeight="1">
      <c r="B173" s="132"/>
      <c r="C173" s="133" t="s">
        <v>408</v>
      </c>
      <c r="D173" s="133" t="s">
        <v>160</v>
      </c>
      <c r="E173" s="134" t="s">
        <v>2368</v>
      </c>
      <c r="F173" s="135" t="s">
        <v>2369</v>
      </c>
      <c r="G173" s="136" t="s">
        <v>276</v>
      </c>
      <c r="H173" s="137">
        <v>19.244</v>
      </c>
      <c r="I173" s="901"/>
      <c r="J173" s="138">
        <f>ROUND(I173*H173,2)</f>
        <v>0</v>
      </c>
      <c r="K173" s="139"/>
      <c r="L173" s="28"/>
      <c r="M173" s="140" t="s">
        <v>1</v>
      </c>
      <c r="N173" s="141" t="s">
        <v>38</v>
      </c>
      <c r="O173" s="142">
        <v>0</v>
      </c>
      <c r="P173" s="142">
        <f>O173*H173</f>
        <v>0</v>
      </c>
      <c r="Q173" s="142">
        <v>0</v>
      </c>
      <c r="R173" s="142">
        <f>Q173*H173</f>
        <v>0</v>
      </c>
      <c r="S173" s="142">
        <v>0</v>
      </c>
      <c r="T173" s="143">
        <f>S173*H173</f>
        <v>0</v>
      </c>
      <c r="AR173" s="144" t="s">
        <v>164</v>
      </c>
      <c r="AT173" s="144" t="s">
        <v>160</v>
      </c>
      <c r="AU173" s="144" t="s">
        <v>88</v>
      </c>
      <c r="AY173" s="16" t="s">
        <v>157</v>
      </c>
      <c r="BE173" s="145">
        <f>IF(N173="základní",J173,0)</f>
        <v>0</v>
      </c>
      <c r="BF173" s="145">
        <f>IF(N173="snížená",J173,0)</f>
        <v>0</v>
      </c>
      <c r="BG173" s="145">
        <f>IF(N173="zákl. přenesená",J173,0)</f>
        <v>0</v>
      </c>
      <c r="BH173" s="145">
        <f>IF(N173="sníž. přenesená",J173,0)</f>
        <v>0</v>
      </c>
      <c r="BI173" s="145">
        <f>IF(N173="nulová",J173,0)</f>
        <v>0</v>
      </c>
      <c r="BJ173" s="16" t="s">
        <v>80</v>
      </c>
      <c r="BK173" s="145">
        <f>ROUND(I173*H173,2)</f>
        <v>0</v>
      </c>
      <c r="BL173" s="16" t="s">
        <v>164</v>
      </c>
      <c r="BM173" s="144" t="s">
        <v>2370</v>
      </c>
    </row>
    <row r="174" spans="2:65" s="1" customFormat="1">
      <c r="B174" s="28"/>
      <c r="D174" s="150" t="s">
        <v>214</v>
      </c>
      <c r="F174" s="151" t="s">
        <v>2371</v>
      </c>
      <c r="L174" s="28"/>
      <c r="M174" s="152"/>
      <c r="T174" s="52"/>
      <c r="AT174" s="16" t="s">
        <v>214</v>
      </c>
      <c r="AU174" s="16" t="s">
        <v>88</v>
      </c>
    </row>
    <row r="175" spans="2:65" s="13" customFormat="1">
      <c r="B175" s="159"/>
      <c r="D175" s="154" t="s">
        <v>259</v>
      </c>
      <c r="E175" s="160" t="s">
        <v>1</v>
      </c>
      <c r="F175" s="161" t="s">
        <v>2360</v>
      </c>
      <c r="H175" s="162">
        <v>19.244</v>
      </c>
      <c r="L175" s="159"/>
      <c r="M175" s="163"/>
      <c r="T175" s="164"/>
      <c r="AT175" s="160" t="s">
        <v>259</v>
      </c>
      <c r="AU175" s="160" t="s">
        <v>88</v>
      </c>
      <c r="AV175" s="13" t="s">
        <v>88</v>
      </c>
      <c r="AW175" s="13" t="s">
        <v>27</v>
      </c>
      <c r="AX175" s="13" t="s">
        <v>72</v>
      </c>
      <c r="AY175" s="160" t="s">
        <v>157</v>
      </c>
    </row>
    <row r="176" spans="2:65" s="14" customFormat="1">
      <c r="B176" s="165"/>
      <c r="D176" s="154" t="s">
        <v>259</v>
      </c>
      <c r="E176" s="166" t="s">
        <v>1</v>
      </c>
      <c r="F176" s="167" t="s">
        <v>265</v>
      </c>
      <c r="H176" s="168">
        <v>19.244</v>
      </c>
      <c r="L176" s="165"/>
      <c r="M176" s="169"/>
      <c r="T176" s="170"/>
      <c r="AT176" s="166" t="s">
        <v>259</v>
      </c>
      <c r="AU176" s="166" t="s">
        <v>88</v>
      </c>
      <c r="AV176" s="14" t="s">
        <v>164</v>
      </c>
      <c r="AW176" s="14" t="s">
        <v>27</v>
      </c>
      <c r="AX176" s="14" t="s">
        <v>80</v>
      </c>
      <c r="AY176" s="166" t="s">
        <v>157</v>
      </c>
    </row>
    <row r="177" spans="2:65" s="1" customFormat="1" ht="36.75" customHeight="1">
      <c r="B177" s="132"/>
      <c r="C177" s="133" t="s">
        <v>188</v>
      </c>
      <c r="D177" s="133" t="s">
        <v>160</v>
      </c>
      <c r="E177" s="134" t="s">
        <v>2372</v>
      </c>
      <c r="F177" s="135" t="s">
        <v>2373</v>
      </c>
      <c r="G177" s="136" t="s">
        <v>276</v>
      </c>
      <c r="H177" s="137">
        <v>97.92</v>
      </c>
      <c r="I177" s="901"/>
      <c r="J177" s="138">
        <f>ROUND(I177*H177,2)</f>
        <v>0</v>
      </c>
      <c r="K177" s="139"/>
      <c r="L177" s="28"/>
      <c r="M177" s="140" t="s">
        <v>1</v>
      </c>
      <c r="N177" s="141" t="s">
        <v>38</v>
      </c>
      <c r="O177" s="142">
        <v>0</v>
      </c>
      <c r="P177" s="142">
        <f>O177*H177</f>
        <v>0</v>
      </c>
      <c r="Q177" s="142">
        <v>0</v>
      </c>
      <c r="R177" s="142">
        <f>Q177*H177</f>
        <v>0</v>
      </c>
      <c r="S177" s="142">
        <v>0</v>
      </c>
      <c r="T177" s="143">
        <f>S177*H177</f>
        <v>0</v>
      </c>
      <c r="AR177" s="144" t="s">
        <v>164</v>
      </c>
      <c r="AT177" s="144" t="s">
        <v>160</v>
      </c>
      <c r="AU177" s="144" t="s">
        <v>88</v>
      </c>
      <c r="AY177" s="16" t="s">
        <v>157</v>
      </c>
      <c r="BE177" s="145">
        <f>IF(N177="základní",J177,0)</f>
        <v>0</v>
      </c>
      <c r="BF177" s="145">
        <f>IF(N177="snížená",J177,0)</f>
        <v>0</v>
      </c>
      <c r="BG177" s="145">
        <f>IF(N177="zákl. přenesená",J177,0)</f>
        <v>0</v>
      </c>
      <c r="BH177" s="145">
        <f>IF(N177="sníž. přenesená",J177,0)</f>
        <v>0</v>
      </c>
      <c r="BI177" s="145">
        <f>IF(N177="nulová",J177,0)</f>
        <v>0</v>
      </c>
      <c r="BJ177" s="16" t="s">
        <v>80</v>
      </c>
      <c r="BK177" s="145">
        <f>ROUND(I177*H177,2)</f>
        <v>0</v>
      </c>
      <c r="BL177" s="16" t="s">
        <v>164</v>
      </c>
      <c r="BM177" s="144" t="s">
        <v>2374</v>
      </c>
    </row>
    <row r="178" spans="2:65" s="1" customFormat="1">
      <c r="B178" s="28"/>
      <c r="D178" s="150" t="s">
        <v>214</v>
      </c>
      <c r="F178" s="151" t="s">
        <v>2375</v>
      </c>
      <c r="L178" s="28"/>
      <c r="M178" s="152"/>
      <c r="T178" s="52"/>
      <c r="AT178" s="16" t="s">
        <v>214</v>
      </c>
      <c r="AU178" s="16" t="s">
        <v>88</v>
      </c>
    </row>
    <row r="179" spans="2:65" s="13" customFormat="1">
      <c r="B179" s="159"/>
      <c r="D179" s="154" t="s">
        <v>259</v>
      </c>
      <c r="E179" s="160" t="s">
        <v>1</v>
      </c>
      <c r="F179" s="161" t="s">
        <v>2361</v>
      </c>
      <c r="H179" s="162">
        <v>97.92</v>
      </c>
      <c r="L179" s="159"/>
      <c r="M179" s="163"/>
      <c r="T179" s="164"/>
      <c r="AT179" s="160" t="s">
        <v>259</v>
      </c>
      <c r="AU179" s="160" t="s">
        <v>88</v>
      </c>
      <c r="AV179" s="13" t="s">
        <v>88</v>
      </c>
      <c r="AW179" s="13" t="s">
        <v>27</v>
      </c>
      <c r="AX179" s="13" t="s">
        <v>80</v>
      </c>
      <c r="AY179" s="160" t="s">
        <v>157</v>
      </c>
    </row>
    <row r="180" spans="2:65" s="1" customFormat="1" ht="42.75" customHeight="1">
      <c r="B180" s="132"/>
      <c r="C180" s="133" t="s">
        <v>419</v>
      </c>
      <c r="D180" s="133" t="s">
        <v>160</v>
      </c>
      <c r="E180" s="134" t="s">
        <v>2376</v>
      </c>
      <c r="F180" s="135" t="s">
        <v>2377</v>
      </c>
      <c r="G180" s="136" t="s">
        <v>276</v>
      </c>
      <c r="H180" s="137">
        <v>100.38</v>
      </c>
      <c r="I180" s="901"/>
      <c r="J180" s="138">
        <f>ROUND(I180*H180,2)</f>
        <v>0</v>
      </c>
      <c r="K180" s="139"/>
      <c r="L180" s="28"/>
      <c r="M180" s="140" t="s">
        <v>1</v>
      </c>
      <c r="N180" s="141" t="s">
        <v>38</v>
      </c>
      <c r="O180" s="142">
        <v>0</v>
      </c>
      <c r="P180" s="142">
        <f>O180*H180</f>
        <v>0</v>
      </c>
      <c r="Q180" s="142">
        <v>0</v>
      </c>
      <c r="R180" s="142">
        <f>Q180*H180</f>
        <v>0</v>
      </c>
      <c r="S180" s="142">
        <v>0</v>
      </c>
      <c r="T180" s="143">
        <f>S180*H180</f>
        <v>0</v>
      </c>
      <c r="AR180" s="144" t="s">
        <v>164</v>
      </c>
      <c r="AT180" s="144" t="s">
        <v>160</v>
      </c>
      <c r="AU180" s="144" t="s">
        <v>88</v>
      </c>
      <c r="AY180" s="16" t="s">
        <v>157</v>
      </c>
      <c r="BE180" s="145">
        <f>IF(N180="základní",J180,0)</f>
        <v>0</v>
      </c>
      <c r="BF180" s="145">
        <f>IF(N180="snížená",J180,0)</f>
        <v>0</v>
      </c>
      <c r="BG180" s="145">
        <f>IF(N180="zákl. přenesená",J180,0)</f>
        <v>0</v>
      </c>
      <c r="BH180" s="145">
        <f>IF(N180="sníž. přenesená",J180,0)</f>
        <v>0</v>
      </c>
      <c r="BI180" s="145">
        <f>IF(N180="nulová",J180,0)</f>
        <v>0</v>
      </c>
      <c r="BJ180" s="16" t="s">
        <v>80</v>
      </c>
      <c r="BK180" s="145">
        <f>ROUND(I180*H180,2)</f>
        <v>0</v>
      </c>
      <c r="BL180" s="16" t="s">
        <v>164</v>
      </c>
      <c r="BM180" s="144" t="s">
        <v>2378</v>
      </c>
    </row>
    <row r="181" spans="2:65" s="1" customFormat="1">
      <c r="B181" s="28"/>
      <c r="D181" s="150" t="s">
        <v>214</v>
      </c>
      <c r="F181" s="151" t="s">
        <v>2379</v>
      </c>
      <c r="L181" s="28"/>
      <c r="M181" s="152"/>
      <c r="T181" s="52"/>
      <c r="AT181" s="16" t="s">
        <v>214</v>
      </c>
      <c r="AU181" s="16" t="s">
        <v>88</v>
      </c>
    </row>
    <row r="182" spans="2:65" s="13" customFormat="1">
      <c r="B182" s="159"/>
      <c r="D182" s="154" t="s">
        <v>259</v>
      </c>
      <c r="E182" s="160" t="s">
        <v>1</v>
      </c>
      <c r="F182" s="161" t="s">
        <v>2349</v>
      </c>
      <c r="H182" s="162">
        <v>100.38</v>
      </c>
      <c r="L182" s="159"/>
      <c r="M182" s="163"/>
      <c r="T182" s="164"/>
      <c r="AT182" s="160" t="s">
        <v>259</v>
      </c>
      <c r="AU182" s="160" t="s">
        <v>88</v>
      </c>
      <c r="AV182" s="13" t="s">
        <v>88</v>
      </c>
      <c r="AW182" s="13" t="s">
        <v>27</v>
      </c>
      <c r="AX182" s="13" t="s">
        <v>80</v>
      </c>
      <c r="AY182" s="160" t="s">
        <v>157</v>
      </c>
    </row>
    <row r="183" spans="2:65" s="1" customFormat="1" ht="42.75" customHeight="1">
      <c r="B183" s="132"/>
      <c r="C183" s="133" t="s">
        <v>193</v>
      </c>
      <c r="D183" s="133" t="s">
        <v>160</v>
      </c>
      <c r="E183" s="134" t="s">
        <v>2380</v>
      </c>
      <c r="F183" s="135" t="s">
        <v>2381</v>
      </c>
      <c r="G183" s="136" t="s">
        <v>276</v>
      </c>
      <c r="H183" s="137">
        <v>127.28400000000001</v>
      </c>
      <c r="I183" s="901"/>
      <c r="J183" s="138">
        <f>ROUND(I183*H183,2)</f>
        <v>0</v>
      </c>
      <c r="K183" s="139"/>
      <c r="L183" s="28"/>
      <c r="M183" s="140" t="s">
        <v>1</v>
      </c>
      <c r="N183" s="141" t="s">
        <v>38</v>
      </c>
      <c r="O183" s="142">
        <v>0</v>
      </c>
      <c r="P183" s="142">
        <f>O183*H183</f>
        <v>0</v>
      </c>
      <c r="Q183" s="142">
        <v>0</v>
      </c>
      <c r="R183" s="142">
        <f>Q183*H183</f>
        <v>0</v>
      </c>
      <c r="S183" s="142">
        <v>0</v>
      </c>
      <c r="T183" s="143">
        <f>S183*H183</f>
        <v>0</v>
      </c>
      <c r="AR183" s="144" t="s">
        <v>164</v>
      </c>
      <c r="AT183" s="144" t="s">
        <v>160</v>
      </c>
      <c r="AU183" s="144" t="s">
        <v>88</v>
      </c>
      <c r="AY183" s="16" t="s">
        <v>157</v>
      </c>
      <c r="BE183" s="145">
        <f>IF(N183="základní",J183,0)</f>
        <v>0</v>
      </c>
      <c r="BF183" s="145">
        <f>IF(N183="snížená",J183,0)</f>
        <v>0</v>
      </c>
      <c r="BG183" s="145">
        <f>IF(N183="zákl. přenesená",J183,0)</f>
        <v>0</v>
      </c>
      <c r="BH183" s="145">
        <f>IF(N183="sníž. přenesená",J183,0)</f>
        <v>0</v>
      </c>
      <c r="BI183" s="145">
        <f>IF(N183="nulová",J183,0)</f>
        <v>0</v>
      </c>
      <c r="BJ183" s="16" t="s">
        <v>80</v>
      </c>
      <c r="BK183" s="145">
        <f>ROUND(I183*H183,2)</f>
        <v>0</v>
      </c>
      <c r="BL183" s="16" t="s">
        <v>164</v>
      </c>
      <c r="BM183" s="144" t="s">
        <v>2382</v>
      </c>
    </row>
    <row r="184" spans="2:65" s="1" customFormat="1">
      <c r="B184" s="28"/>
      <c r="D184" s="150" t="s">
        <v>214</v>
      </c>
      <c r="F184" s="151" t="s">
        <v>2383</v>
      </c>
      <c r="L184" s="28"/>
      <c r="M184" s="152"/>
      <c r="T184" s="52"/>
      <c r="AT184" s="16" t="s">
        <v>214</v>
      </c>
      <c r="AU184" s="16" t="s">
        <v>88</v>
      </c>
    </row>
    <row r="185" spans="2:65" s="13" customFormat="1">
      <c r="B185" s="159"/>
      <c r="D185" s="154" t="s">
        <v>259</v>
      </c>
      <c r="E185" s="160" t="s">
        <v>1</v>
      </c>
      <c r="F185" s="161" t="s">
        <v>2360</v>
      </c>
      <c r="H185" s="162">
        <v>19.244</v>
      </c>
      <c r="L185" s="159"/>
      <c r="M185" s="163"/>
      <c r="T185" s="164"/>
      <c r="AT185" s="160" t="s">
        <v>259</v>
      </c>
      <c r="AU185" s="160" t="s">
        <v>88</v>
      </c>
      <c r="AV185" s="13" t="s">
        <v>88</v>
      </c>
      <c r="AW185" s="13" t="s">
        <v>27</v>
      </c>
      <c r="AX185" s="13" t="s">
        <v>72</v>
      </c>
      <c r="AY185" s="160" t="s">
        <v>157</v>
      </c>
    </row>
    <row r="186" spans="2:65" s="13" customFormat="1">
      <c r="B186" s="159"/>
      <c r="D186" s="154" t="s">
        <v>259</v>
      </c>
      <c r="E186" s="160" t="s">
        <v>1</v>
      </c>
      <c r="F186" s="161" t="s">
        <v>2361</v>
      </c>
      <c r="H186" s="162">
        <v>97.92</v>
      </c>
      <c r="L186" s="159"/>
      <c r="M186" s="163"/>
      <c r="T186" s="164"/>
      <c r="AT186" s="160" t="s">
        <v>259</v>
      </c>
      <c r="AU186" s="160" t="s">
        <v>88</v>
      </c>
      <c r="AV186" s="13" t="s">
        <v>88</v>
      </c>
      <c r="AW186" s="13" t="s">
        <v>27</v>
      </c>
      <c r="AX186" s="13" t="s">
        <v>72</v>
      </c>
      <c r="AY186" s="160" t="s">
        <v>157</v>
      </c>
    </row>
    <row r="187" spans="2:65" s="13" customFormat="1">
      <c r="B187" s="159"/>
      <c r="D187" s="154" t="s">
        <v>259</v>
      </c>
      <c r="E187" s="160" t="s">
        <v>1</v>
      </c>
      <c r="F187" s="161" t="s">
        <v>2362</v>
      </c>
      <c r="H187" s="162">
        <v>10.119999999999999</v>
      </c>
      <c r="L187" s="159"/>
      <c r="M187" s="163"/>
      <c r="T187" s="164"/>
      <c r="AT187" s="160" t="s">
        <v>259</v>
      </c>
      <c r="AU187" s="160" t="s">
        <v>88</v>
      </c>
      <c r="AV187" s="13" t="s">
        <v>88</v>
      </c>
      <c r="AW187" s="13" t="s">
        <v>27</v>
      </c>
      <c r="AX187" s="13" t="s">
        <v>72</v>
      </c>
      <c r="AY187" s="160" t="s">
        <v>157</v>
      </c>
    </row>
    <row r="188" spans="2:65" s="14" customFormat="1">
      <c r="B188" s="165"/>
      <c r="D188" s="154" t="s">
        <v>259</v>
      </c>
      <c r="E188" s="166" t="s">
        <v>1</v>
      </c>
      <c r="F188" s="167" t="s">
        <v>265</v>
      </c>
      <c r="H188" s="168">
        <v>127.28400000000001</v>
      </c>
      <c r="L188" s="165"/>
      <c r="M188" s="174"/>
      <c r="N188" s="175"/>
      <c r="O188" s="175"/>
      <c r="P188" s="175"/>
      <c r="Q188" s="175"/>
      <c r="R188" s="175"/>
      <c r="S188" s="175"/>
      <c r="T188" s="176"/>
      <c r="AT188" s="166" t="s">
        <v>259</v>
      </c>
      <c r="AU188" s="166" t="s">
        <v>88</v>
      </c>
      <c r="AV188" s="14" t="s">
        <v>164</v>
      </c>
      <c r="AW188" s="14" t="s">
        <v>27</v>
      </c>
      <c r="AX188" s="14" t="s">
        <v>80</v>
      </c>
      <c r="AY188" s="166" t="s">
        <v>157</v>
      </c>
    </row>
    <row r="189" spans="2:65" s="1" customFormat="1" ht="7" customHeight="1">
      <c r="B189" s="40"/>
      <c r="C189" s="41"/>
      <c r="D189" s="41"/>
      <c r="E189" s="41"/>
      <c r="F189" s="41"/>
      <c r="G189" s="41"/>
      <c r="H189" s="41"/>
      <c r="I189" s="41"/>
      <c r="J189" s="41"/>
      <c r="K189" s="41"/>
      <c r="L189" s="28"/>
    </row>
  </sheetData>
  <autoFilter ref="C122:K188" xr:uid="{00000000-0009-0000-0000-00000A000000}"/>
  <mergeCells count="11">
    <mergeCell ref="E115:H115"/>
    <mergeCell ref="E7:H7"/>
    <mergeCell ref="E9:H9"/>
    <mergeCell ref="E11:H11"/>
    <mergeCell ref="E29:H29"/>
    <mergeCell ref="E85:H85"/>
    <mergeCell ref="L2:V2"/>
    <mergeCell ref="E87:H87"/>
    <mergeCell ref="E89:H89"/>
    <mergeCell ref="E111:H111"/>
    <mergeCell ref="E113:H113"/>
  </mergeCells>
  <hyperlinks>
    <hyperlink ref="F127" r:id="rId1" xr:uid="{00000000-0004-0000-0A00-000000000000}"/>
    <hyperlink ref="F130" r:id="rId2" xr:uid="{00000000-0004-0000-0A00-000001000000}"/>
    <hyperlink ref="F133" r:id="rId3" xr:uid="{00000000-0004-0000-0A00-000002000000}"/>
    <hyperlink ref="F136" r:id="rId4" xr:uid="{00000000-0004-0000-0A00-000003000000}"/>
    <hyperlink ref="F139" r:id="rId5" xr:uid="{00000000-0004-0000-0A00-000004000000}"/>
    <hyperlink ref="F141" r:id="rId6" xr:uid="{00000000-0004-0000-0A00-000005000000}"/>
    <hyperlink ref="F144" r:id="rId7" xr:uid="{00000000-0004-0000-0A00-000006000000}"/>
    <hyperlink ref="F146" r:id="rId8" xr:uid="{00000000-0004-0000-0A00-000007000000}"/>
    <hyperlink ref="F148" r:id="rId9" xr:uid="{00000000-0004-0000-0A00-000008000000}"/>
    <hyperlink ref="F150" r:id="rId10" xr:uid="{00000000-0004-0000-0A00-000009000000}"/>
    <hyperlink ref="F154" r:id="rId11" xr:uid="{00000000-0004-0000-0A00-00000A000000}"/>
    <hyperlink ref="F157" r:id="rId12" xr:uid="{00000000-0004-0000-0A00-00000B000000}"/>
    <hyperlink ref="F161" r:id="rId13" xr:uid="{00000000-0004-0000-0A00-00000C000000}"/>
    <hyperlink ref="F167" r:id="rId14" xr:uid="{00000000-0004-0000-0A00-00000D000000}"/>
    <hyperlink ref="F174" r:id="rId15" xr:uid="{00000000-0004-0000-0A00-00000E000000}"/>
    <hyperlink ref="F178" r:id="rId16" xr:uid="{00000000-0004-0000-0A00-00000F000000}"/>
    <hyperlink ref="F181" r:id="rId17" xr:uid="{00000000-0004-0000-0A00-000010000000}"/>
    <hyperlink ref="F184" r:id="rId18" xr:uid="{00000000-0004-0000-0A00-000011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9"/>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pageSetUpPr fitToPage="1"/>
  </sheetPr>
  <dimension ref="B2:BM218"/>
  <sheetViews>
    <sheetView showGridLines="0" workbookViewId="0"/>
  </sheetViews>
  <sheetFormatPr defaultRowHeight="10"/>
  <cols>
    <col min="1" max="1" width="7.77734375" customWidth="1"/>
    <col min="2" max="2" width="1" customWidth="1"/>
    <col min="3" max="3" width="4" customWidth="1"/>
    <col min="4" max="4" width="4.109375" customWidth="1"/>
    <col min="5" max="5" width="16.109375" customWidth="1"/>
    <col min="6" max="6" width="48.109375" customWidth="1"/>
    <col min="7" max="7" width="7" customWidth="1"/>
    <col min="8" max="8" width="13.33203125" customWidth="1"/>
    <col min="9" max="9" width="15" customWidth="1"/>
    <col min="10" max="10" width="21.109375" customWidth="1"/>
    <col min="11" max="11" width="21.109375" hidden="1" customWidth="1"/>
    <col min="12" max="12" width="8.77734375" customWidth="1"/>
    <col min="13" max="13" width="10.33203125" hidden="1" customWidth="1"/>
    <col min="14" max="14" width="9.109375" hidden="1" customWidth="1"/>
    <col min="15" max="20" width="13.44140625" hidden="1" customWidth="1"/>
    <col min="21" max="21" width="15.44140625" hidden="1" customWidth="1"/>
    <col min="22" max="22" width="11.6640625" customWidth="1"/>
    <col min="23" max="23" width="15.44140625" customWidth="1"/>
    <col min="24" max="24" width="11.6640625" customWidth="1"/>
    <col min="25" max="25" width="14.109375" customWidth="1"/>
    <col min="26" max="26" width="10.44140625" customWidth="1"/>
    <col min="27" max="27" width="14.109375" customWidth="1"/>
    <col min="28" max="28" width="15.44140625" customWidth="1"/>
    <col min="29" max="29" width="10.44140625" customWidth="1"/>
    <col min="30" max="30" width="14.109375" customWidth="1"/>
    <col min="31" max="31" width="15.44140625" customWidth="1"/>
    <col min="44" max="65" width="9.109375" hidden="1"/>
  </cols>
  <sheetData>
    <row r="2" spans="2:56" ht="37" customHeight="1">
      <c r="L2" s="980" t="s">
        <v>5</v>
      </c>
      <c r="M2" s="981"/>
      <c r="N2" s="981"/>
      <c r="O2" s="981"/>
      <c r="P2" s="981"/>
      <c r="Q2" s="981"/>
      <c r="R2" s="981"/>
      <c r="S2" s="981"/>
      <c r="T2" s="981"/>
      <c r="U2" s="981"/>
      <c r="V2" s="981"/>
      <c r="AT2" s="16" t="s">
        <v>123</v>
      </c>
      <c r="AZ2" s="177" t="s">
        <v>2384</v>
      </c>
      <c r="BA2" s="177" t="s">
        <v>2385</v>
      </c>
      <c r="BB2" s="177" t="s">
        <v>1</v>
      </c>
      <c r="BC2" s="177" t="s">
        <v>2386</v>
      </c>
      <c r="BD2" s="177" t="s">
        <v>88</v>
      </c>
    </row>
    <row r="3" spans="2:56" ht="7" customHeight="1">
      <c r="B3" s="17"/>
      <c r="C3" s="18"/>
      <c r="D3" s="18"/>
      <c r="E3" s="18"/>
      <c r="F3" s="18"/>
      <c r="G3" s="18"/>
      <c r="H3" s="18"/>
      <c r="I3" s="18"/>
      <c r="J3" s="18"/>
      <c r="K3" s="18"/>
      <c r="L3" s="19"/>
      <c r="AT3" s="16" t="s">
        <v>88</v>
      </c>
      <c r="AZ3" s="177" t="s">
        <v>2387</v>
      </c>
      <c r="BA3" s="177" t="s">
        <v>2388</v>
      </c>
      <c r="BB3" s="177" t="s">
        <v>1</v>
      </c>
      <c r="BC3" s="177" t="s">
        <v>1692</v>
      </c>
      <c r="BD3" s="177" t="s">
        <v>88</v>
      </c>
    </row>
    <row r="4" spans="2:56" ht="25" customHeight="1">
      <c r="B4" s="19"/>
      <c r="D4" s="20" t="s">
        <v>127</v>
      </c>
      <c r="L4" s="19"/>
      <c r="M4" s="89" t="s">
        <v>10</v>
      </c>
      <c r="AT4" s="16" t="s">
        <v>3</v>
      </c>
      <c r="AZ4" s="177" t="s">
        <v>2389</v>
      </c>
      <c r="BA4" s="177" t="s">
        <v>2390</v>
      </c>
      <c r="BB4" s="177" t="s">
        <v>1</v>
      </c>
      <c r="BC4" s="177" t="s">
        <v>825</v>
      </c>
      <c r="BD4" s="177" t="s">
        <v>88</v>
      </c>
    </row>
    <row r="5" spans="2:56" ht="7" customHeight="1">
      <c r="B5" s="19"/>
      <c r="L5" s="19"/>
      <c r="AZ5" s="177" t="s">
        <v>2391</v>
      </c>
      <c r="BA5" s="177" t="s">
        <v>2392</v>
      </c>
      <c r="BB5" s="177" t="s">
        <v>1</v>
      </c>
      <c r="BC5" s="177" t="s">
        <v>2393</v>
      </c>
      <c r="BD5" s="177" t="s">
        <v>88</v>
      </c>
    </row>
    <row r="6" spans="2:56" ht="12" customHeight="1">
      <c r="B6" s="19"/>
      <c r="D6" s="25" t="s">
        <v>14</v>
      </c>
      <c r="L6" s="19"/>
      <c r="AZ6" s="177" t="s">
        <v>2394</v>
      </c>
      <c r="BA6" s="177" t="s">
        <v>2395</v>
      </c>
      <c r="BB6" s="177" t="s">
        <v>1</v>
      </c>
      <c r="BC6" s="177" t="s">
        <v>2396</v>
      </c>
      <c r="BD6" s="177" t="s">
        <v>88</v>
      </c>
    </row>
    <row r="7" spans="2:56" ht="27.75" customHeight="1">
      <c r="B7" s="19"/>
      <c r="E7" s="1007" t="str">
        <f>'Rekapitulace stavby'!K6</f>
        <v>DOMOV SENIORŮ BOROHRÁDEK PŘÍSTAVBA A STAVEBNÍ ÚPRAVY</v>
      </c>
      <c r="F7" s="1008"/>
      <c r="G7" s="1008"/>
      <c r="H7" s="1008"/>
      <c r="L7" s="19"/>
      <c r="AZ7" s="177" t="s">
        <v>2397</v>
      </c>
      <c r="BA7" s="177" t="s">
        <v>2398</v>
      </c>
      <c r="BB7" s="177" t="s">
        <v>1</v>
      </c>
      <c r="BC7" s="177" t="s">
        <v>2399</v>
      </c>
      <c r="BD7" s="177" t="s">
        <v>88</v>
      </c>
    </row>
    <row r="8" spans="2:56" ht="12" customHeight="1">
      <c r="B8" s="19"/>
      <c r="D8" s="25" t="s">
        <v>128</v>
      </c>
      <c r="L8" s="19"/>
      <c r="AZ8" s="177" t="s">
        <v>528</v>
      </c>
      <c r="BA8" s="177" t="s">
        <v>529</v>
      </c>
      <c r="BB8" s="177" t="s">
        <v>1</v>
      </c>
      <c r="BC8" s="177" t="s">
        <v>2400</v>
      </c>
      <c r="BD8" s="177" t="s">
        <v>88</v>
      </c>
    </row>
    <row r="9" spans="2:56" s="1" customFormat="1" ht="16.399999999999999" customHeight="1">
      <c r="B9" s="28"/>
      <c r="E9" s="1007" t="s">
        <v>2295</v>
      </c>
      <c r="F9" s="1009"/>
      <c r="G9" s="1009"/>
      <c r="H9" s="1009"/>
      <c r="L9" s="28"/>
      <c r="AZ9" s="177" t="s">
        <v>2401</v>
      </c>
      <c r="BA9" s="177" t="s">
        <v>2402</v>
      </c>
      <c r="BB9" s="177" t="s">
        <v>1</v>
      </c>
      <c r="BC9" s="177" t="s">
        <v>2403</v>
      </c>
      <c r="BD9" s="177" t="s">
        <v>88</v>
      </c>
    </row>
    <row r="10" spans="2:56" s="1" customFormat="1" ht="12" customHeight="1">
      <c r="B10" s="28"/>
      <c r="D10" s="25" t="s">
        <v>203</v>
      </c>
      <c r="L10" s="28"/>
    </row>
    <row r="11" spans="2:56" s="1" customFormat="1" ht="16.399999999999999" customHeight="1">
      <c r="B11" s="28"/>
      <c r="E11" s="1003" t="s">
        <v>2404</v>
      </c>
      <c r="F11" s="1009"/>
      <c r="G11" s="1009"/>
      <c r="H11" s="1009"/>
      <c r="L11" s="28"/>
    </row>
    <row r="12" spans="2:56" s="1" customFormat="1">
      <c r="B12" s="28"/>
      <c r="L12" s="28"/>
    </row>
    <row r="13" spans="2:56" s="1" customFormat="1" ht="12" customHeight="1">
      <c r="B13" s="28"/>
      <c r="D13" s="25" t="s">
        <v>16</v>
      </c>
      <c r="F13" s="23" t="s">
        <v>1</v>
      </c>
      <c r="I13" s="25" t="s">
        <v>17</v>
      </c>
      <c r="J13" s="23" t="s">
        <v>1</v>
      </c>
      <c r="L13" s="28"/>
    </row>
    <row r="14" spans="2:56" s="1" customFormat="1" ht="12" customHeight="1">
      <c r="B14" s="28"/>
      <c r="D14" s="25" t="s">
        <v>18</v>
      </c>
      <c r="F14" s="23" t="str">
        <f>'Rekapitulace stavby'!K8</f>
        <v>DpS Borohrádek, st.p.č.243,722,p.p.č.187</v>
      </c>
      <c r="I14" s="25" t="s">
        <v>19</v>
      </c>
      <c r="J14" s="48" t="str">
        <f>'Rekapitulace stavby'!AN8</f>
        <v>10. 6. 2024</v>
      </c>
      <c r="L14" s="28"/>
    </row>
    <row r="15" spans="2:56" s="1" customFormat="1" ht="10.9" customHeight="1">
      <c r="B15" s="28"/>
      <c r="L15" s="28"/>
    </row>
    <row r="16" spans="2:56" s="1" customFormat="1" ht="12" customHeight="1">
      <c r="B16" s="28"/>
      <c r="D16" s="25" t="s">
        <v>21</v>
      </c>
      <c r="I16" s="25" t="s">
        <v>22</v>
      </c>
      <c r="J16" s="23" t="s">
        <v>1</v>
      </c>
      <c r="L16" s="28"/>
    </row>
    <row r="17" spans="2:12" s="1" customFormat="1" ht="18" customHeight="1">
      <c r="B17" s="28"/>
      <c r="E17" s="23" t="str">
        <f>'Rekapitulace stavby'!E11</f>
        <v>Královehradecký kraj,Pivovarské nám.1245 H.Králové</v>
      </c>
      <c r="I17" s="25" t="s">
        <v>23</v>
      </c>
      <c r="J17" s="23" t="s">
        <v>1</v>
      </c>
      <c r="L17" s="28"/>
    </row>
    <row r="18" spans="2:12" s="1" customFormat="1" ht="7" customHeight="1">
      <c r="B18" s="28"/>
      <c r="L18" s="28"/>
    </row>
    <row r="19" spans="2:12" s="1" customFormat="1" ht="12" customHeight="1">
      <c r="B19" s="28"/>
      <c r="D19" s="25" t="s">
        <v>24</v>
      </c>
      <c r="I19" s="25" t="s">
        <v>22</v>
      </c>
      <c r="J19" s="23" t="s">
        <v>1</v>
      </c>
      <c r="L19" s="28"/>
    </row>
    <row r="20" spans="2:12" s="1" customFormat="1" ht="18" customHeight="1">
      <c r="B20" s="28"/>
      <c r="E20" s="23" t="str">
        <f>'Rekapitulace stavby'!E14</f>
        <v>VZ</v>
      </c>
      <c r="I20" s="25" t="s">
        <v>23</v>
      </c>
      <c r="J20" s="23" t="s">
        <v>1</v>
      </c>
      <c r="L20" s="28"/>
    </row>
    <row r="21" spans="2:12" s="1" customFormat="1" ht="7" customHeight="1">
      <c r="B21" s="28"/>
      <c r="L21" s="28"/>
    </row>
    <row r="22" spans="2:12" s="1" customFormat="1" ht="12" customHeight="1">
      <c r="B22" s="28"/>
      <c r="D22" s="25" t="s">
        <v>26</v>
      </c>
      <c r="I22" s="25" t="s">
        <v>22</v>
      </c>
      <c r="J22" s="23" t="s">
        <v>1</v>
      </c>
      <c r="L22" s="28"/>
    </row>
    <row r="23" spans="2:12" s="1" customFormat="1" ht="18" customHeight="1">
      <c r="B23" s="28"/>
      <c r="E23" s="23" t="str">
        <f>'Rekapitulace stavby'!E17</f>
        <v>Proxion, Hurdálková 206 547 01 Náchod</v>
      </c>
      <c r="I23" s="25" t="s">
        <v>23</v>
      </c>
      <c r="J23" s="23" t="s">
        <v>1</v>
      </c>
      <c r="L23" s="28"/>
    </row>
    <row r="24" spans="2:12" s="1" customFormat="1" ht="7" customHeight="1">
      <c r="B24" s="28"/>
      <c r="L24" s="28"/>
    </row>
    <row r="25" spans="2:12" s="1" customFormat="1" ht="12" customHeight="1">
      <c r="B25" s="28"/>
      <c r="D25" s="25" t="s">
        <v>28</v>
      </c>
      <c r="I25" s="25" t="s">
        <v>22</v>
      </c>
      <c r="J25" s="23" t="s">
        <v>29</v>
      </c>
      <c r="L25" s="28"/>
    </row>
    <row r="26" spans="2:12" s="1" customFormat="1" ht="18" customHeight="1">
      <c r="B26" s="28"/>
      <c r="E26" s="23" t="s">
        <v>30</v>
      </c>
      <c r="I26" s="25" t="s">
        <v>23</v>
      </c>
      <c r="J26" s="23" t="s">
        <v>1</v>
      </c>
      <c r="L26" s="28"/>
    </row>
    <row r="27" spans="2:12" s="1" customFormat="1" ht="7" customHeight="1">
      <c r="B27" s="28"/>
      <c r="L27" s="28"/>
    </row>
    <row r="28" spans="2:12" s="1" customFormat="1" ht="12" customHeight="1">
      <c r="B28" s="28"/>
      <c r="D28" s="25" t="s">
        <v>31</v>
      </c>
      <c r="L28" s="28"/>
    </row>
    <row r="29" spans="2:12" s="7" customFormat="1" ht="16.399999999999999" customHeight="1">
      <c r="B29" s="90"/>
      <c r="E29" s="995" t="s">
        <v>1</v>
      </c>
      <c r="F29" s="995"/>
      <c r="G29" s="995"/>
      <c r="H29" s="995"/>
      <c r="L29" s="90"/>
    </row>
    <row r="30" spans="2:12" s="1" customFormat="1" ht="7" customHeight="1">
      <c r="B30" s="28"/>
      <c r="L30" s="28"/>
    </row>
    <row r="31" spans="2:12" s="1" customFormat="1" ht="7" customHeight="1">
      <c r="B31" s="28"/>
      <c r="D31" s="49"/>
      <c r="E31" s="49"/>
      <c r="F31" s="49"/>
      <c r="G31" s="49"/>
      <c r="H31" s="49"/>
      <c r="I31" s="49"/>
      <c r="J31" s="49"/>
      <c r="K31" s="49"/>
      <c r="L31" s="28"/>
    </row>
    <row r="32" spans="2:12" s="1" customFormat="1" ht="25.4" customHeight="1">
      <c r="B32" s="28"/>
      <c r="D32" s="91" t="s">
        <v>32</v>
      </c>
      <c r="J32" s="62">
        <f>ROUND(J126, 2)</f>
        <v>0</v>
      </c>
      <c r="L32" s="28"/>
    </row>
    <row r="33" spans="2:12" s="1" customFormat="1" ht="7" customHeight="1">
      <c r="B33" s="28"/>
      <c r="D33" s="49"/>
      <c r="E33" s="49"/>
      <c r="F33" s="49"/>
      <c r="G33" s="49"/>
      <c r="H33" s="49"/>
      <c r="I33" s="49"/>
      <c r="J33" s="49"/>
      <c r="K33" s="49"/>
      <c r="L33" s="28"/>
    </row>
    <row r="34" spans="2:12" s="1" customFormat="1" ht="14.5" customHeight="1">
      <c r="B34" s="28"/>
      <c r="F34" s="31" t="s">
        <v>34</v>
      </c>
      <c r="I34" s="31" t="s">
        <v>33</v>
      </c>
      <c r="J34" s="31" t="s">
        <v>35</v>
      </c>
      <c r="L34" s="28"/>
    </row>
    <row r="35" spans="2:12" s="1" customFormat="1" ht="14.5" customHeight="1">
      <c r="B35" s="28"/>
      <c r="D35" s="51" t="s">
        <v>36</v>
      </c>
      <c r="E35" s="25" t="s">
        <v>37</v>
      </c>
      <c r="F35" s="82">
        <f>ROUND((SUM(BE126:BE217)),  2)</f>
        <v>0</v>
      </c>
      <c r="I35" s="92">
        <v>0.21</v>
      </c>
      <c r="J35" s="82">
        <f>ROUND(((SUM(BE126:BE217))*I35),  2)</f>
        <v>0</v>
      </c>
      <c r="L35" s="28"/>
    </row>
    <row r="36" spans="2:12" s="1" customFormat="1" ht="14.5" customHeight="1">
      <c r="B36" s="28"/>
      <c r="E36" s="25" t="s">
        <v>38</v>
      </c>
      <c r="F36" s="82">
        <f>ROUND((SUM(BF126:BF217)),  2)</f>
        <v>0</v>
      </c>
      <c r="I36" s="92">
        <v>0.12</v>
      </c>
      <c r="J36" s="82">
        <f>ROUND(((SUM(BF126:BF217))*I36),  2)</f>
        <v>0</v>
      </c>
      <c r="L36" s="28"/>
    </row>
    <row r="37" spans="2:12" s="1" customFormat="1" ht="14.5" hidden="1" customHeight="1">
      <c r="B37" s="28"/>
      <c r="E37" s="25" t="s">
        <v>39</v>
      </c>
      <c r="F37" s="82">
        <f>ROUND((SUM(BG126:BG217)),  2)</f>
        <v>0</v>
      </c>
      <c r="I37" s="92">
        <v>0.21</v>
      </c>
      <c r="J37" s="82">
        <f>0</f>
        <v>0</v>
      </c>
      <c r="L37" s="28"/>
    </row>
    <row r="38" spans="2:12" s="1" customFormat="1" ht="14.5" hidden="1" customHeight="1">
      <c r="B38" s="28"/>
      <c r="E38" s="25" t="s">
        <v>40</v>
      </c>
      <c r="F38" s="82">
        <f>ROUND((SUM(BH126:BH217)),  2)</f>
        <v>0</v>
      </c>
      <c r="I38" s="92">
        <v>0.12</v>
      </c>
      <c r="J38" s="82">
        <f>0</f>
        <v>0</v>
      </c>
      <c r="L38" s="28"/>
    </row>
    <row r="39" spans="2:12" s="1" customFormat="1" ht="14.5" hidden="1" customHeight="1">
      <c r="B39" s="28"/>
      <c r="E39" s="25" t="s">
        <v>41</v>
      </c>
      <c r="F39" s="82">
        <f>ROUND((SUM(BI126:BI217)),  2)</f>
        <v>0</v>
      </c>
      <c r="I39" s="92">
        <v>0</v>
      </c>
      <c r="J39" s="82">
        <f>0</f>
        <v>0</v>
      </c>
      <c r="L39" s="28"/>
    </row>
    <row r="40" spans="2:12" s="1" customFormat="1" ht="7" customHeight="1">
      <c r="B40" s="28"/>
      <c r="L40" s="28"/>
    </row>
    <row r="41" spans="2:12" s="1" customFormat="1" ht="25.4" customHeight="1">
      <c r="B41" s="28"/>
      <c r="C41" s="93"/>
      <c r="D41" s="94" t="s">
        <v>42</v>
      </c>
      <c r="E41" s="53"/>
      <c r="F41" s="53"/>
      <c r="G41" s="95" t="s">
        <v>43</v>
      </c>
      <c r="H41" s="96" t="s">
        <v>44</v>
      </c>
      <c r="I41" s="53"/>
      <c r="J41" s="97">
        <f>SUM(J32:J39)</f>
        <v>0</v>
      </c>
      <c r="K41" s="98"/>
      <c r="L41" s="28"/>
    </row>
    <row r="42" spans="2:12" s="1" customFormat="1" ht="14.5" customHeight="1">
      <c r="B42" s="28"/>
      <c r="L42" s="28"/>
    </row>
    <row r="43" spans="2:12" ht="14.5" customHeight="1">
      <c r="B43" s="19"/>
      <c r="L43" s="19"/>
    </row>
    <row r="44" spans="2:12" ht="14.5" customHeight="1">
      <c r="B44" s="19"/>
      <c r="L44" s="19"/>
    </row>
    <row r="45" spans="2:12" ht="14.5" customHeight="1">
      <c r="B45" s="19"/>
      <c r="L45" s="19"/>
    </row>
    <row r="46" spans="2:12" ht="14.5" customHeight="1">
      <c r="B46" s="19"/>
      <c r="L46" s="19"/>
    </row>
    <row r="47" spans="2:12" ht="14.5" customHeight="1">
      <c r="B47" s="19"/>
      <c r="L47" s="19"/>
    </row>
    <row r="48" spans="2:12" ht="14.5" customHeight="1">
      <c r="B48" s="19"/>
      <c r="L48" s="19"/>
    </row>
    <row r="49" spans="2:12" ht="14.5" customHeight="1">
      <c r="B49" s="19"/>
      <c r="L49" s="19"/>
    </row>
    <row r="50" spans="2:12" s="1" customFormat="1" ht="14.5" customHeight="1">
      <c r="B50" s="28"/>
      <c r="D50" s="37" t="s">
        <v>45</v>
      </c>
      <c r="E50" s="38"/>
      <c r="F50" s="38"/>
      <c r="G50" s="37" t="s">
        <v>46</v>
      </c>
      <c r="H50" s="38"/>
      <c r="I50" s="38"/>
      <c r="J50" s="38"/>
      <c r="K50" s="38"/>
      <c r="L50" s="28"/>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5">
      <c r="B61" s="28"/>
      <c r="D61" s="39" t="s">
        <v>47</v>
      </c>
      <c r="E61" s="30"/>
      <c r="F61" s="99" t="s">
        <v>48</v>
      </c>
      <c r="G61" s="39" t="s">
        <v>47</v>
      </c>
      <c r="H61" s="30"/>
      <c r="I61" s="30"/>
      <c r="J61" s="100" t="s">
        <v>48</v>
      </c>
      <c r="K61" s="30"/>
      <c r="L61" s="28"/>
    </row>
    <row r="62" spans="2:12">
      <c r="B62" s="19"/>
      <c r="L62" s="19"/>
    </row>
    <row r="63" spans="2:12">
      <c r="B63" s="19"/>
      <c r="L63" s="19"/>
    </row>
    <row r="64" spans="2:12">
      <c r="B64" s="19"/>
      <c r="L64" s="19"/>
    </row>
    <row r="65" spans="2:12" s="1" customFormat="1" ht="13">
      <c r="B65" s="28"/>
      <c r="D65" s="37" t="s">
        <v>49</v>
      </c>
      <c r="E65" s="38"/>
      <c r="F65" s="38"/>
      <c r="G65" s="37" t="s">
        <v>50</v>
      </c>
      <c r="H65" s="38"/>
      <c r="I65" s="38"/>
      <c r="J65" s="38"/>
      <c r="K65" s="38"/>
      <c r="L65" s="28"/>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5">
      <c r="B76" s="28"/>
      <c r="D76" s="39" t="s">
        <v>47</v>
      </c>
      <c r="E76" s="30"/>
      <c r="F76" s="99" t="s">
        <v>48</v>
      </c>
      <c r="G76" s="39" t="s">
        <v>47</v>
      </c>
      <c r="H76" s="30"/>
      <c r="I76" s="30"/>
      <c r="J76" s="100" t="s">
        <v>48</v>
      </c>
      <c r="K76" s="30"/>
      <c r="L76" s="28"/>
    </row>
    <row r="77" spans="2:12" s="1" customFormat="1" ht="14.5" customHeight="1">
      <c r="B77" s="40"/>
      <c r="C77" s="41"/>
      <c r="D77" s="41"/>
      <c r="E77" s="41"/>
      <c r="F77" s="41"/>
      <c r="G77" s="41"/>
      <c r="H77" s="41"/>
      <c r="I77" s="41"/>
      <c r="J77" s="41"/>
      <c r="K77" s="41"/>
      <c r="L77" s="28"/>
    </row>
    <row r="81" spans="2:12" s="1" customFormat="1" ht="7" customHeight="1">
      <c r="B81" s="42"/>
      <c r="C81" s="43"/>
      <c r="D81" s="43"/>
      <c r="E81" s="43"/>
      <c r="F81" s="43"/>
      <c r="G81" s="43"/>
      <c r="H81" s="43"/>
      <c r="I81" s="43"/>
      <c r="J81" s="43"/>
      <c r="K81" s="43"/>
      <c r="L81" s="28"/>
    </row>
    <row r="82" spans="2:12" s="1" customFormat="1" ht="25" customHeight="1">
      <c r="B82" s="28"/>
      <c r="C82" s="20" t="s">
        <v>130</v>
      </c>
      <c r="L82" s="28"/>
    </row>
    <row r="83" spans="2:12" s="1" customFormat="1" ht="7" customHeight="1">
      <c r="B83" s="28"/>
      <c r="L83" s="28"/>
    </row>
    <row r="84" spans="2:12" s="1" customFormat="1" ht="12" customHeight="1">
      <c r="B84" s="28"/>
      <c r="C84" s="25" t="s">
        <v>14</v>
      </c>
      <c r="L84" s="28"/>
    </row>
    <row r="85" spans="2:12" s="1" customFormat="1" ht="27.75" customHeight="1">
      <c r="B85" s="28"/>
      <c r="E85" s="1007" t="str">
        <f>E7</f>
        <v>DOMOV SENIORŮ BOROHRÁDEK PŘÍSTAVBA A STAVEBNÍ ÚPRAVY</v>
      </c>
      <c r="F85" s="1008"/>
      <c r="G85" s="1008"/>
      <c r="H85" s="1008"/>
      <c r="L85" s="28"/>
    </row>
    <row r="86" spans="2:12" ht="12" customHeight="1">
      <c r="B86" s="19"/>
      <c r="C86" s="25" t="s">
        <v>128</v>
      </c>
      <c r="L86" s="19"/>
    </row>
    <row r="87" spans="2:12" s="1" customFormat="1" ht="16.399999999999999" customHeight="1">
      <c r="B87" s="28"/>
      <c r="E87" s="1007" t="s">
        <v>2295</v>
      </c>
      <c r="F87" s="1009"/>
      <c r="G87" s="1009"/>
      <c r="H87" s="1009"/>
      <c r="L87" s="28"/>
    </row>
    <row r="88" spans="2:12" s="1" customFormat="1" ht="12" customHeight="1">
      <c r="B88" s="28"/>
      <c r="C88" s="25" t="s">
        <v>203</v>
      </c>
      <c r="L88" s="28"/>
    </row>
    <row r="89" spans="2:12" s="1" customFormat="1" ht="16.399999999999999" customHeight="1">
      <c r="B89" s="28"/>
      <c r="E89" s="1003" t="str">
        <f>E11</f>
        <v>SO 04.02. - Zpevněné plochy a sadové úpravy</v>
      </c>
      <c r="F89" s="1009"/>
      <c r="G89" s="1009"/>
      <c r="H89" s="1009"/>
      <c r="L89" s="28"/>
    </row>
    <row r="90" spans="2:12" s="1" customFormat="1" ht="7" customHeight="1">
      <c r="B90" s="28"/>
      <c r="L90" s="28"/>
    </row>
    <row r="91" spans="2:12" s="1" customFormat="1" ht="12" customHeight="1">
      <c r="B91" s="28"/>
      <c r="C91" s="25" t="s">
        <v>18</v>
      </c>
      <c r="F91" s="23" t="str">
        <f>F14</f>
        <v>DpS Borohrádek, st.p.č.243,722,p.p.č.187</v>
      </c>
      <c r="I91" s="25" t="s">
        <v>19</v>
      </c>
      <c r="J91" s="48" t="str">
        <f>IF(J14="","",J14)</f>
        <v>10. 6. 2024</v>
      </c>
      <c r="L91" s="28"/>
    </row>
    <row r="92" spans="2:12" s="1" customFormat="1" ht="7" customHeight="1">
      <c r="B92" s="28"/>
      <c r="L92" s="28"/>
    </row>
    <row r="93" spans="2:12" s="1" customFormat="1" ht="15.4" customHeight="1">
      <c r="B93" s="28"/>
      <c r="C93" s="25" t="s">
        <v>21</v>
      </c>
      <c r="F93" s="23" t="str">
        <f>E17</f>
        <v>Královehradecký kraj,Pivovarské nám.1245 H.Králové</v>
      </c>
      <c r="I93" s="25" t="s">
        <v>26</v>
      </c>
      <c r="J93" s="26" t="str">
        <f>E23</f>
        <v>Proxion, Hurdálková 206 547 01 Náchod</v>
      </c>
      <c r="L93" s="28"/>
    </row>
    <row r="94" spans="2:12" s="1" customFormat="1" ht="15.4" customHeight="1">
      <c r="B94" s="28"/>
      <c r="C94" s="25" t="s">
        <v>24</v>
      </c>
      <c r="F94" s="23" t="str">
        <f>IF(E20="","",E20)</f>
        <v>VZ</v>
      </c>
      <c r="I94" s="25" t="s">
        <v>28</v>
      </c>
      <c r="J94" s="26" t="str">
        <f>E26</f>
        <v>Ivan Mezera</v>
      </c>
      <c r="L94" s="28"/>
    </row>
    <row r="95" spans="2:12" s="1" customFormat="1" ht="10.4" customHeight="1">
      <c r="B95" s="28"/>
      <c r="L95" s="28"/>
    </row>
    <row r="96" spans="2:12" s="1" customFormat="1" ht="29.25" customHeight="1">
      <c r="B96" s="28"/>
      <c r="C96" s="101" t="s">
        <v>131</v>
      </c>
      <c r="D96" s="93"/>
      <c r="E96" s="93"/>
      <c r="F96" s="93"/>
      <c r="G96" s="93"/>
      <c r="H96" s="93"/>
      <c r="I96" s="93"/>
      <c r="J96" s="102" t="s">
        <v>132</v>
      </c>
      <c r="K96" s="93"/>
      <c r="L96" s="28"/>
    </row>
    <row r="97" spans="2:47" s="1" customFormat="1" ht="10.4" customHeight="1">
      <c r="B97" s="28"/>
      <c r="L97" s="28"/>
    </row>
    <row r="98" spans="2:47" s="1" customFormat="1" ht="22.9" customHeight="1">
      <c r="B98" s="28"/>
      <c r="C98" s="103" t="s">
        <v>133</v>
      </c>
      <c r="J98" s="62">
        <f>J126</f>
        <v>0</v>
      </c>
      <c r="L98" s="28"/>
      <c r="AU98" s="16" t="s">
        <v>134</v>
      </c>
    </row>
    <row r="99" spans="2:47" s="8" customFormat="1" ht="25" customHeight="1">
      <c r="B99" s="104"/>
      <c r="D99" s="105" t="s">
        <v>248</v>
      </c>
      <c r="E99" s="106"/>
      <c r="F99" s="106"/>
      <c r="G99" s="106"/>
      <c r="H99" s="106"/>
      <c r="I99" s="106"/>
      <c r="J99" s="107">
        <f>J127</f>
        <v>0</v>
      </c>
      <c r="L99" s="104"/>
    </row>
    <row r="100" spans="2:47" s="9" customFormat="1" ht="19.899999999999999" customHeight="1">
      <c r="B100" s="108"/>
      <c r="D100" s="109" t="s">
        <v>565</v>
      </c>
      <c r="E100" s="110"/>
      <c r="F100" s="110"/>
      <c r="G100" s="110"/>
      <c r="H100" s="110"/>
      <c r="I100" s="110"/>
      <c r="J100" s="111">
        <f>J128</f>
        <v>0</v>
      </c>
      <c r="L100" s="108"/>
    </row>
    <row r="101" spans="2:47" s="9" customFormat="1" ht="19.899999999999999" customHeight="1">
      <c r="B101" s="108"/>
      <c r="D101" s="109" t="s">
        <v>2405</v>
      </c>
      <c r="E101" s="110"/>
      <c r="F101" s="110"/>
      <c r="G101" s="110"/>
      <c r="H101" s="110"/>
      <c r="I101" s="110"/>
      <c r="J101" s="111">
        <f>J172</f>
        <v>0</v>
      </c>
      <c r="L101" s="108"/>
    </row>
    <row r="102" spans="2:47" s="9" customFormat="1" ht="19.899999999999999" customHeight="1">
      <c r="B102" s="108"/>
      <c r="D102" s="109" t="s">
        <v>294</v>
      </c>
      <c r="E102" s="110"/>
      <c r="F102" s="110"/>
      <c r="G102" s="110"/>
      <c r="H102" s="110"/>
      <c r="I102" s="110"/>
      <c r="J102" s="111">
        <f>J200</f>
        <v>0</v>
      </c>
      <c r="L102" s="108"/>
    </row>
    <row r="103" spans="2:47" s="9" customFormat="1" ht="19.899999999999999" customHeight="1">
      <c r="B103" s="108"/>
      <c r="D103" s="109" t="s">
        <v>249</v>
      </c>
      <c r="E103" s="110"/>
      <c r="F103" s="110"/>
      <c r="G103" s="110"/>
      <c r="H103" s="110"/>
      <c r="I103" s="110"/>
      <c r="J103" s="111">
        <f>J205</f>
        <v>0</v>
      </c>
      <c r="L103" s="108"/>
    </row>
    <row r="104" spans="2:47" s="9" customFormat="1" ht="19.899999999999999" customHeight="1">
      <c r="B104" s="108"/>
      <c r="D104" s="109" t="s">
        <v>295</v>
      </c>
      <c r="E104" s="110"/>
      <c r="F104" s="110"/>
      <c r="G104" s="110"/>
      <c r="H104" s="110"/>
      <c r="I104" s="110"/>
      <c r="J104" s="111">
        <f>J215</f>
        <v>0</v>
      </c>
      <c r="L104" s="108"/>
    </row>
    <row r="105" spans="2:47" s="1" customFormat="1" ht="21.75" customHeight="1">
      <c r="B105" s="28"/>
      <c r="L105" s="28"/>
    </row>
    <row r="106" spans="2:47" s="1" customFormat="1" ht="7" customHeight="1">
      <c r="B106" s="40"/>
      <c r="C106" s="41"/>
      <c r="D106" s="41"/>
      <c r="E106" s="41"/>
      <c r="F106" s="41"/>
      <c r="G106" s="41"/>
      <c r="H106" s="41"/>
      <c r="I106" s="41"/>
      <c r="J106" s="41"/>
      <c r="K106" s="41"/>
      <c r="L106" s="28"/>
    </row>
    <row r="110" spans="2:47" s="1" customFormat="1" ht="7" customHeight="1">
      <c r="B110" s="42"/>
      <c r="C110" s="43"/>
      <c r="D110" s="43"/>
      <c r="E110" s="43"/>
      <c r="F110" s="43"/>
      <c r="G110" s="43"/>
      <c r="H110" s="43"/>
      <c r="I110" s="43"/>
      <c r="J110" s="43"/>
      <c r="K110" s="43"/>
      <c r="L110" s="28"/>
    </row>
    <row r="111" spans="2:47" s="1" customFormat="1" ht="25" customHeight="1">
      <c r="B111" s="28"/>
      <c r="C111" s="20" t="s">
        <v>141</v>
      </c>
      <c r="L111" s="28"/>
    </row>
    <row r="112" spans="2:47" s="1" customFormat="1" ht="7" customHeight="1">
      <c r="B112" s="28"/>
      <c r="L112" s="28"/>
    </row>
    <row r="113" spans="2:63" s="1" customFormat="1" ht="12" customHeight="1">
      <c r="B113" s="28"/>
      <c r="C113" s="25" t="s">
        <v>14</v>
      </c>
      <c r="L113" s="28"/>
    </row>
    <row r="114" spans="2:63" s="1" customFormat="1" ht="27.75" customHeight="1">
      <c r="B114" s="28"/>
      <c r="E114" s="1007" t="str">
        <f>E7</f>
        <v>DOMOV SENIORŮ BOROHRÁDEK PŘÍSTAVBA A STAVEBNÍ ÚPRAVY</v>
      </c>
      <c r="F114" s="1008"/>
      <c r="G114" s="1008"/>
      <c r="H114" s="1008"/>
      <c r="L114" s="28"/>
    </row>
    <row r="115" spans="2:63" ht="12" customHeight="1">
      <c r="B115" s="19"/>
      <c r="C115" s="25" t="s">
        <v>128</v>
      </c>
      <c r="L115" s="19"/>
    </row>
    <row r="116" spans="2:63" s="1" customFormat="1" ht="16.399999999999999" customHeight="1">
      <c r="B116" s="28"/>
      <c r="E116" s="1007" t="s">
        <v>2295</v>
      </c>
      <c r="F116" s="1009"/>
      <c r="G116" s="1009"/>
      <c r="H116" s="1009"/>
      <c r="L116" s="28"/>
    </row>
    <row r="117" spans="2:63" s="1" customFormat="1" ht="12" customHeight="1">
      <c r="B117" s="28"/>
      <c r="C117" s="25" t="s">
        <v>203</v>
      </c>
      <c r="L117" s="28"/>
    </row>
    <row r="118" spans="2:63" s="1" customFormat="1" ht="16.399999999999999" customHeight="1">
      <c r="B118" s="28"/>
      <c r="E118" s="1003" t="str">
        <f>E11</f>
        <v>SO 04.02. - Zpevněné plochy a sadové úpravy</v>
      </c>
      <c r="F118" s="1009"/>
      <c r="G118" s="1009"/>
      <c r="H118" s="1009"/>
      <c r="L118" s="28"/>
    </row>
    <row r="119" spans="2:63" s="1" customFormat="1" ht="7" customHeight="1">
      <c r="B119" s="28"/>
      <c r="L119" s="28"/>
    </row>
    <row r="120" spans="2:63" s="1" customFormat="1" ht="12" customHeight="1">
      <c r="B120" s="28"/>
      <c r="C120" s="25" t="s">
        <v>18</v>
      </c>
      <c r="F120" s="23" t="str">
        <f>F14</f>
        <v>DpS Borohrádek, st.p.č.243,722,p.p.č.187</v>
      </c>
      <c r="I120" s="25" t="s">
        <v>19</v>
      </c>
      <c r="J120" s="48" t="str">
        <f>IF(J14="","",J14)</f>
        <v>10. 6. 2024</v>
      </c>
      <c r="L120" s="28"/>
    </row>
    <row r="121" spans="2:63" s="1" customFormat="1" ht="7" customHeight="1">
      <c r="B121" s="28"/>
      <c r="L121" s="28"/>
    </row>
    <row r="122" spans="2:63" s="1" customFormat="1" ht="15.4" customHeight="1">
      <c r="B122" s="28"/>
      <c r="C122" s="25" t="s">
        <v>21</v>
      </c>
      <c r="F122" s="23" t="str">
        <f>E17</f>
        <v>Královehradecký kraj,Pivovarské nám.1245 H.Králové</v>
      </c>
      <c r="I122" s="25" t="s">
        <v>26</v>
      </c>
      <c r="J122" s="26" t="str">
        <f>E23</f>
        <v>Proxion, Hurdálková 206 547 01 Náchod</v>
      </c>
      <c r="L122" s="28"/>
    </row>
    <row r="123" spans="2:63" s="1" customFormat="1" ht="15.4" customHeight="1">
      <c r="B123" s="28"/>
      <c r="C123" s="25" t="s">
        <v>24</v>
      </c>
      <c r="F123" s="23" t="str">
        <f>IF(E20="","",E20)</f>
        <v>VZ</v>
      </c>
      <c r="I123" s="25" t="s">
        <v>28</v>
      </c>
      <c r="J123" s="26" t="str">
        <f>E26</f>
        <v>Ivan Mezera</v>
      </c>
      <c r="L123" s="28"/>
    </row>
    <row r="124" spans="2:63" s="1" customFormat="1" ht="10.4" customHeight="1">
      <c r="B124" s="28"/>
      <c r="L124" s="28"/>
    </row>
    <row r="125" spans="2:63" s="10" customFormat="1" ht="29.25" customHeight="1">
      <c r="B125" s="112"/>
      <c r="C125" s="113" t="s">
        <v>142</v>
      </c>
      <c r="D125" s="114" t="s">
        <v>57</v>
      </c>
      <c r="E125" s="114" t="s">
        <v>53</v>
      </c>
      <c r="F125" s="114" t="s">
        <v>54</v>
      </c>
      <c r="G125" s="114" t="s">
        <v>143</v>
      </c>
      <c r="H125" s="114" t="s">
        <v>144</v>
      </c>
      <c r="I125" s="114" t="s">
        <v>145</v>
      </c>
      <c r="J125" s="115" t="s">
        <v>132</v>
      </c>
      <c r="K125" s="116" t="s">
        <v>146</v>
      </c>
      <c r="L125" s="112"/>
      <c r="M125" s="55" t="s">
        <v>1</v>
      </c>
      <c r="N125" s="56" t="s">
        <v>36</v>
      </c>
      <c r="O125" s="56" t="s">
        <v>147</v>
      </c>
      <c r="P125" s="56" t="s">
        <v>148</v>
      </c>
      <c r="Q125" s="56" t="s">
        <v>149</v>
      </c>
      <c r="R125" s="56" t="s">
        <v>150</v>
      </c>
      <c r="S125" s="56" t="s">
        <v>151</v>
      </c>
      <c r="T125" s="57" t="s">
        <v>152</v>
      </c>
    </row>
    <row r="126" spans="2:63" s="1" customFormat="1" ht="22.9" customHeight="1">
      <c r="B126" s="28"/>
      <c r="C126" s="60" t="s">
        <v>153</v>
      </c>
      <c r="J126" s="117">
        <f>BK126</f>
        <v>0</v>
      </c>
      <c r="L126" s="28"/>
      <c r="M126" s="58"/>
      <c r="N126" s="49"/>
      <c r="O126" s="49"/>
      <c r="P126" s="118">
        <f>P127</f>
        <v>593.89078600000005</v>
      </c>
      <c r="Q126" s="49"/>
      <c r="R126" s="118">
        <f>R127</f>
        <v>357.12838600000003</v>
      </c>
      <c r="S126" s="49"/>
      <c r="T126" s="119">
        <f>T127</f>
        <v>0</v>
      </c>
      <c r="AT126" s="16" t="s">
        <v>71</v>
      </c>
      <c r="AU126" s="16" t="s">
        <v>134</v>
      </c>
      <c r="BK126" s="120">
        <f>BK127</f>
        <v>0</v>
      </c>
    </row>
    <row r="127" spans="2:63" s="11" customFormat="1" ht="25.9" customHeight="1">
      <c r="B127" s="121"/>
      <c r="D127" s="122" t="s">
        <v>71</v>
      </c>
      <c r="E127" s="123" t="s">
        <v>251</v>
      </c>
      <c r="F127" s="123" t="s">
        <v>252</v>
      </c>
      <c r="J127" s="124">
        <f>BK127</f>
        <v>0</v>
      </c>
      <c r="L127" s="121"/>
      <c r="M127" s="125"/>
      <c r="P127" s="126">
        <f>P128+P172+P200+P205+P215</f>
        <v>593.89078600000005</v>
      </c>
      <c r="R127" s="126">
        <f>R128+R172+R200+R205+R215</f>
        <v>357.12838600000003</v>
      </c>
      <c r="T127" s="127">
        <f>T128+T172+T200+T205+T215</f>
        <v>0</v>
      </c>
      <c r="AR127" s="122" t="s">
        <v>80</v>
      </c>
      <c r="AT127" s="128" t="s">
        <v>71</v>
      </c>
      <c r="AU127" s="128" t="s">
        <v>72</v>
      </c>
      <c r="AY127" s="122" t="s">
        <v>157</v>
      </c>
      <c r="BK127" s="129">
        <f>BK128+BK172+BK200+BK205+BK215</f>
        <v>0</v>
      </c>
    </row>
    <row r="128" spans="2:63" s="11" customFormat="1" ht="22.9" customHeight="1">
      <c r="B128" s="121"/>
      <c r="D128" s="122" t="s">
        <v>71</v>
      </c>
      <c r="E128" s="130" t="s">
        <v>80</v>
      </c>
      <c r="F128" s="130" t="s">
        <v>577</v>
      </c>
      <c r="J128" s="131">
        <f>BK128</f>
        <v>0</v>
      </c>
      <c r="L128" s="121"/>
      <c r="M128" s="125"/>
      <c r="P128" s="126">
        <f>SUM(P129:P171)</f>
        <v>242.92477</v>
      </c>
      <c r="R128" s="126">
        <f>SUM(R129:R171)</f>
        <v>206.41720000000001</v>
      </c>
      <c r="T128" s="127">
        <f>SUM(T129:T171)</f>
        <v>0</v>
      </c>
      <c r="AR128" s="122" t="s">
        <v>80</v>
      </c>
      <c r="AT128" s="128" t="s">
        <v>71</v>
      </c>
      <c r="AU128" s="128" t="s">
        <v>80</v>
      </c>
      <c r="AY128" s="122" t="s">
        <v>157</v>
      </c>
      <c r="BK128" s="129">
        <f>SUM(BK129:BK171)</f>
        <v>0</v>
      </c>
    </row>
    <row r="129" spans="2:65" s="1" customFormat="1" ht="36.75" customHeight="1">
      <c r="B129" s="132"/>
      <c r="C129" s="133" t="s">
        <v>80</v>
      </c>
      <c r="D129" s="133" t="s">
        <v>160</v>
      </c>
      <c r="E129" s="134" t="s">
        <v>2406</v>
      </c>
      <c r="F129" s="135" t="s">
        <v>2407</v>
      </c>
      <c r="G129" s="136" t="s">
        <v>256</v>
      </c>
      <c r="H129" s="137">
        <v>108.51</v>
      </c>
      <c r="I129" s="901"/>
      <c r="J129" s="138">
        <f>ROUND(I129*H129,2)</f>
        <v>0</v>
      </c>
      <c r="K129" s="139"/>
      <c r="L129" s="28"/>
      <c r="M129" s="140" t="s">
        <v>1</v>
      </c>
      <c r="N129" s="141" t="s">
        <v>38</v>
      </c>
      <c r="O129" s="142">
        <v>0.191</v>
      </c>
      <c r="P129" s="142">
        <f>O129*H129</f>
        <v>20.72541</v>
      </c>
      <c r="Q129" s="142">
        <v>0</v>
      </c>
      <c r="R129" s="142">
        <f>Q129*H129</f>
        <v>0</v>
      </c>
      <c r="S129" s="142">
        <v>0</v>
      </c>
      <c r="T129" s="143">
        <f>S129*H129</f>
        <v>0</v>
      </c>
      <c r="AR129" s="144" t="s">
        <v>164</v>
      </c>
      <c r="AT129" s="144" t="s">
        <v>160</v>
      </c>
      <c r="AU129" s="144" t="s">
        <v>88</v>
      </c>
      <c r="AY129" s="16" t="s">
        <v>157</v>
      </c>
      <c r="BE129" s="145">
        <f>IF(N129="základní",J129,0)</f>
        <v>0</v>
      </c>
      <c r="BF129" s="145">
        <f>IF(N129="snížená",J129,0)</f>
        <v>0</v>
      </c>
      <c r="BG129" s="145">
        <f>IF(N129="zákl. přenesená",J129,0)</f>
        <v>0</v>
      </c>
      <c r="BH129" s="145">
        <f>IF(N129="sníž. přenesená",J129,0)</f>
        <v>0</v>
      </c>
      <c r="BI129" s="145">
        <f>IF(N129="nulová",J129,0)</f>
        <v>0</v>
      </c>
      <c r="BJ129" s="16" t="s">
        <v>80</v>
      </c>
      <c r="BK129" s="145">
        <f>ROUND(I129*H129,2)</f>
        <v>0</v>
      </c>
      <c r="BL129" s="16" t="s">
        <v>164</v>
      </c>
      <c r="BM129" s="144" t="s">
        <v>2408</v>
      </c>
    </row>
    <row r="130" spans="2:65" s="1" customFormat="1">
      <c r="B130" s="28"/>
      <c r="D130" s="150" t="s">
        <v>214</v>
      </c>
      <c r="F130" s="151" t="s">
        <v>2409</v>
      </c>
      <c r="L130" s="28"/>
      <c r="M130" s="152"/>
      <c r="T130" s="52"/>
      <c r="AT130" s="16" t="s">
        <v>214</v>
      </c>
      <c r="AU130" s="16" t="s">
        <v>88</v>
      </c>
    </row>
    <row r="131" spans="2:65" s="13" customFormat="1">
      <c r="B131" s="159"/>
      <c r="D131" s="154" t="s">
        <v>259</v>
      </c>
      <c r="E131" s="160" t="s">
        <v>1</v>
      </c>
      <c r="F131" s="161" t="s">
        <v>2410</v>
      </c>
      <c r="H131" s="162">
        <v>56.25</v>
      </c>
      <c r="L131" s="159"/>
      <c r="M131" s="163"/>
      <c r="T131" s="164"/>
      <c r="AT131" s="160" t="s">
        <v>259</v>
      </c>
      <c r="AU131" s="160" t="s">
        <v>88</v>
      </c>
      <c r="AV131" s="13" t="s">
        <v>88</v>
      </c>
      <c r="AW131" s="13" t="s">
        <v>27</v>
      </c>
      <c r="AX131" s="13" t="s">
        <v>72</v>
      </c>
      <c r="AY131" s="160" t="s">
        <v>157</v>
      </c>
    </row>
    <row r="132" spans="2:65" s="13" customFormat="1">
      <c r="B132" s="159"/>
      <c r="D132" s="154" t="s">
        <v>259</v>
      </c>
      <c r="E132" s="160" t="s">
        <v>1</v>
      </c>
      <c r="F132" s="161" t="s">
        <v>2411</v>
      </c>
      <c r="H132" s="162">
        <v>38</v>
      </c>
      <c r="L132" s="159"/>
      <c r="M132" s="163"/>
      <c r="T132" s="164"/>
      <c r="AT132" s="160" t="s">
        <v>259</v>
      </c>
      <c r="AU132" s="160" t="s">
        <v>88</v>
      </c>
      <c r="AV132" s="13" t="s">
        <v>88</v>
      </c>
      <c r="AW132" s="13" t="s">
        <v>27</v>
      </c>
      <c r="AX132" s="13" t="s">
        <v>72</v>
      </c>
      <c r="AY132" s="160" t="s">
        <v>157</v>
      </c>
    </row>
    <row r="133" spans="2:65" s="13" customFormat="1">
      <c r="B133" s="159"/>
      <c r="D133" s="154" t="s">
        <v>259</v>
      </c>
      <c r="E133" s="160" t="s">
        <v>1</v>
      </c>
      <c r="F133" s="161" t="s">
        <v>2412</v>
      </c>
      <c r="H133" s="162">
        <v>14.26</v>
      </c>
      <c r="L133" s="159"/>
      <c r="M133" s="163"/>
      <c r="T133" s="164"/>
      <c r="AT133" s="160" t="s">
        <v>259</v>
      </c>
      <c r="AU133" s="160" t="s">
        <v>88</v>
      </c>
      <c r="AV133" s="13" t="s">
        <v>88</v>
      </c>
      <c r="AW133" s="13" t="s">
        <v>27</v>
      </c>
      <c r="AX133" s="13" t="s">
        <v>72</v>
      </c>
      <c r="AY133" s="160" t="s">
        <v>157</v>
      </c>
    </row>
    <row r="134" spans="2:65" s="14" customFormat="1">
      <c r="B134" s="165"/>
      <c r="D134" s="154" t="s">
        <v>259</v>
      </c>
      <c r="E134" s="166" t="s">
        <v>2394</v>
      </c>
      <c r="F134" s="167" t="s">
        <v>265</v>
      </c>
      <c r="H134" s="168">
        <v>108.51</v>
      </c>
      <c r="L134" s="165"/>
      <c r="M134" s="169"/>
      <c r="T134" s="170"/>
      <c r="AT134" s="166" t="s">
        <v>259</v>
      </c>
      <c r="AU134" s="166" t="s">
        <v>88</v>
      </c>
      <c r="AV134" s="14" t="s">
        <v>164</v>
      </c>
      <c r="AW134" s="14" t="s">
        <v>27</v>
      </c>
      <c r="AX134" s="14" t="s">
        <v>80</v>
      </c>
      <c r="AY134" s="166" t="s">
        <v>157</v>
      </c>
    </row>
    <row r="135" spans="2:65" s="1" customFormat="1" ht="31.9" customHeight="1">
      <c r="B135" s="132"/>
      <c r="C135" s="133" t="s">
        <v>88</v>
      </c>
      <c r="D135" s="133" t="s">
        <v>160</v>
      </c>
      <c r="E135" s="134" t="s">
        <v>2413</v>
      </c>
      <c r="F135" s="135" t="s">
        <v>2414</v>
      </c>
      <c r="G135" s="136" t="s">
        <v>256</v>
      </c>
      <c r="H135" s="137">
        <v>132.6</v>
      </c>
      <c r="I135" s="901"/>
      <c r="J135" s="138">
        <f>ROUND(I135*H135,2)</f>
        <v>0</v>
      </c>
      <c r="K135" s="139"/>
      <c r="L135" s="28"/>
      <c r="M135" s="140" t="s">
        <v>1</v>
      </c>
      <c r="N135" s="141" t="s">
        <v>38</v>
      </c>
      <c r="O135" s="142">
        <v>0.496</v>
      </c>
      <c r="P135" s="142">
        <f>O135*H135</f>
        <v>65.769599999999997</v>
      </c>
      <c r="Q135" s="142">
        <v>0</v>
      </c>
      <c r="R135" s="142">
        <f>Q135*H135</f>
        <v>0</v>
      </c>
      <c r="S135" s="142">
        <v>0</v>
      </c>
      <c r="T135" s="143">
        <f>S135*H135</f>
        <v>0</v>
      </c>
      <c r="AR135" s="144" t="s">
        <v>164</v>
      </c>
      <c r="AT135" s="144" t="s">
        <v>160</v>
      </c>
      <c r="AU135" s="144" t="s">
        <v>88</v>
      </c>
      <c r="AY135" s="16" t="s">
        <v>157</v>
      </c>
      <c r="BE135" s="145">
        <f>IF(N135="základní",J135,0)</f>
        <v>0</v>
      </c>
      <c r="BF135" s="145">
        <f>IF(N135="snížená",J135,0)</f>
        <v>0</v>
      </c>
      <c r="BG135" s="145">
        <f>IF(N135="zákl. přenesená",J135,0)</f>
        <v>0</v>
      </c>
      <c r="BH135" s="145">
        <f>IF(N135="sníž. přenesená",J135,0)</f>
        <v>0</v>
      </c>
      <c r="BI135" s="145">
        <f>IF(N135="nulová",J135,0)</f>
        <v>0</v>
      </c>
      <c r="BJ135" s="16" t="s">
        <v>80</v>
      </c>
      <c r="BK135" s="145">
        <f>ROUND(I135*H135,2)</f>
        <v>0</v>
      </c>
      <c r="BL135" s="16" t="s">
        <v>164</v>
      </c>
      <c r="BM135" s="144" t="s">
        <v>2415</v>
      </c>
    </row>
    <row r="136" spans="2:65" s="1" customFormat="1">
      <c r="B136" s="28"/>
      <c r="D136" s="150" t="s">
        <v>214</v>
      </c>
      <c r="F136" s="151" t="s">
        <v>2416</v>
      </c>
      <c r="L136" s="28"/>
      <c r="M136" s="152"/>
      <c r="T136" s="52"/>
      <c r="AT136" s="16" t="s">
        <v>214</v>
      </c>
      <c r="AU136" s="16" t="s">
        <v>88</v>
      </c>
    </row>
    <row r="137" spans="2:65" s="13" customFormat="1">
      <c r="B137" s="159"/>
      <c r="D137" s="154" t="s">
        <v>259</v>
      </c>
      <c r="E137" s="160" t="s">
        <v>1</v>
      </c>
      <c r="F137" s="161" t="s">
        <v>2417</v>
      </c>
      <c r="H137" s="162">
        <v>132.6</v>
      </c>
      <c r="L137" s="159"/>
      <c r="M137" s="163"/>
      <c r="T137" s="164"/>
      <c r="AT137" s="160" t="s">
        <v>259</v>
      </c>
      <c r="AU137" s="160" t="s">
        <v>88</v>
      </c>
      <c r="AV137" s="13" t="s">
        <v>88</v>
      </c>
      <c r="AW137" s="13" t="s">
        <v>27</v>
      </c>
      <c r="AX137" s="13" t="s">
        <v>72</v>
      </c>
      <c r="AY137" s="160" t="s">
        <v>157</v>
      </c>
    </row>
    <row r="138" spans="2:65" s="14" customFormat="1">
      <c r="B138" s="165"/>
      <c r="D138" s="154" t="s">
        <v>259</v>
      </c>
      <c r="E138" s="166" t="s">
        <v>2397</v>
      </c>
      <c r="F138" s="167" t="s">
        <v>265</v>
      </c>
      <c r="H138" s="168">
        <v>132.6</v>
      </c>
      <c r="L138" s="165"/>
      <c r="M138" s="169"/>
      <c r="T138" s="170"/>
      <c r="AT138" s="166" t="s">
        <v>259</v>
      </c>
      <c r="AU138" s="166" t="s">
        <v>88</v>
      </c>
      <c r="AV138" s="14" t="s">
        <v>164</v>
      </c>
      <c r="AW138" s="14" t="s">
        <v>27</v>
      </c>
      <c r="AX138" s="14" t="s">
        <v>80</v>
      </c>
      <c r="AY138" s="166" t="s">
        <v>157</v>
      </c>
    </row>
    <row r="139" spans="2:65" s="1" customFormat="1" ht="36.75" customHeight="1">
      <c r="B139" s="132"/>
      <c r="C139" s="133" t="s">
        <v>95</v>
      </c>
      <c r="D139" s="133" t="s">
        <v>160</v>
      </c>
      <c r="E139" s="134" t="s">
        <v>660</v>
      </c>
      <c r="F139" s="135" t="s">
        <v>661</v>
      </c>
      <c r="G139" s="136" t="s">
        <v>256</v>
      </c>
      <c r="H139" s="137">
        <v>237.51</v>
      </c>
      <c r="I139" s="901"/>
      <c r="J139" s="138">
        <f>ROUND(I139*H139,2)</f>
        <v>0</v>
      </c>
      <c r="K139" s="139"/>
      <c r="L139" s="28"/>
      <c r="M139" s="140" t="s">
        <v>1</v>
      </c>
      <c r="N139" s="141" t="s">
        <v>38</v>
      </c>
      <c r="O139" s="142">
        <v>8.6999999999999994E-2</v>
      </c>
      <c r="P139" s="142">
        <f>O139*H139</f>
        <v>20.663369999999997</v>
      </c>
      <c r="Q139" s="142">
        <v>0</v>
      </c>
      <c r="R139" s="142">
        <f>Q139*H139</f>
        <v>0</v>
      </c>
      <c r="S139" s="142">
        <v>0</v>
      </c>
      <c r="T139" s="143">
        <f>S139*H139</f>
        <v>0</v>
      </c>
      <c r="AR139" s="144" t="s">
        <v>164</v>
      </c>
      <c r="AT139" s="144" t="s">
        <v>160</v>
      </c>
      <c r="AU139" s="144" t="s">
        <v>88</v>
      </c>
      <c r="AY139" s="16" t="s">
        <v>157</v>
      </c>
      <c r="BE139" s="145">
        <f>IF(N139="základní",J139,0)</f>
        <v>0</v>
      </c>
      <c r="BF139" s="145">
        <f>IF(N139="snížená",J139,0)</f>
        <v>0</v>
      </c>
      <c r="BG139" s="145">
        <f>IF(N139="zákl. přenesená",J139,0)</f>
        <v>0</v>
      </c>
      <c r="BH139" s="145">
        <f>IF(N139="sníž. přenesená",J139,0)</f>
        <v>0</v>
      </c>
      <c r="BI139" s="145">
        <f>IF(N139="nulová",J139,0)</f>
        <v>0</v>
      </c>
      <c r="BJ139" s="16" t="s">
        <v>80</v>
      </c>
      <c r="BK139" s="145">
        <f>ROUND(I139*H139,2)</f>
        <v>0</v>
      </c>
      <c r="BL139" s="16" t="s">
        <v>164</v>
      </c>
      <c r="BM139" s="144" t="s">
        <v>2418</v>
      </c>
    </row>
    <row r="140" spans="2:65" s="1" customFormat="1">
      <c r="B140" s="28"/>
      <c r="D140" s="150" t="s">
        <v>214</v>
      </c>
      <c r="F140" s="151" t="s">
        <v>663</v>
      </c>
      <c r="L140" s="28"/>
      <c r="M140" s="152"/>
      <c r="T140" s="52"/>
      <c r="AT140" s="16" t="s">
        <v>214</v>
      </c>
      <c r="AU140" s="16" t="s">
        <v>88</v>
      </c>
    </row>
    <row r="141" spans="2:65" s="13" customFormat="1">
      <c r="B141" s="159"/>
      <c r="D141" s="154" t="s">
        <v>259</v>
      </c>
      <c r="E141" s="160" t="s">
        <v>1</v>
      </c>
      <c r="F141" s="161" t="s">
        <v>2419</v>
      </c>
      <c r="H141" s="162">
        <v>237.51</v>
      </c>
      <c r="L141" s="159"/>
      <c r="M141" s="163"/>
      <c r="T141" s="164"/>
      <c r="AT141" s="160" t="s">
        <v>259</v>
      </c>
      <c r="AU141" s="160" t="s">
        <v>88</v>
      </c>
      <c r="AV141" s="13" t="s">
        <v>88</v>
      </c>
      <c r="AW141" s="13" t="s">
        <v>27</v>
      </c>
      <c r="AX141" s="13" t="s">
        <v>72</v>
      </c>
      <c r="AY141" s="160" t="s">
        <v>157</v>
      </c>
    </row>
    <row r="142" spans="2:65" s="14" customFormat="1">
      <c r="B142" s="165"/>
      <c r="D142" s="154" t="s">
        <v>259</v>
      </c>
      <c r="E142" s="166" t="s">
        <v>528</v>
      </c>
      <c r="F142" s="167" t="s">
        <v>265</v>
      </c>
      <c r="H142" s="168">
        <v>237.51</v>
      </c>
      <c r="L142" s="165"/>
      <c r="M142" s="169"/>
      <c r="T142" s="170"/>
      <c r="AT142" s="166" t="s">
        <v>259</v>
      </c>
      <c r="AU142" s="166" t="s">
        <v>88</v>
      </c>
      <c r="AV142" s="14" t="s">
        <v>164</v>
      </c>
      <c r="AW142" s="14" t="s">
        <v>27</v>
      </c>
      <c r="AX142" s="14" t="s">
        <v>80</v>
      </c>
      <c r="AY142" s="166" t="s">
        <v>157</v>
      </c>
    </row>
    <row r="143" spans="2:65" s="1" customFormat="1" ht="36.75" customHeight="1">
      <c r="B143" s="132"/>
      <c r="C143" s="133" t="s">
        <v>164</v>
      </c>
      <c r="D143" s="133" t="s">
        <v>160</v>
      </c>
      <c r="E143" s="134" t="s">
        <v>665</v>
      </c>
      <c r="F143" s="135" t="s">
        <v>666</v>
      </c>
      <c r="G143" s="136" t="s">
        <v>256</v>
      </c>
      <c r="H143" s="137">
        <v>950.04</v>
      </c>
      <c r="I143" s="901"/>
      <c r="J143" s="138">
        <f>ROUND(I143*H143,2)</f>
        <v>0</v>
      </c>
      <c r="K143" s="139"/>
      <c r="L143" s="28"/>
      <c r="M143" s="140" t="s">
        <v>1</v>
      </c>
      <c r="N143" s="141" t="s">
        <v>38</v>
      </c>
      <c r="O143" s="142">
        <v>5.0000000000000001E-3</v>
      </c>
      <c r="P143" s="142">
        <f>O143*H143</f>
        <v>4.7501999999999995</v>
      </c>
      <c r="Q143" s="142">
        <v>0</v>
      </c>
      <c r="R143" s="142">
        <f>Q143*H143</f>
        <v>0</v>
      </c>
      <c r="S143" s="142">
        <v>0</v>
      </c>
      <c r="T143" s="143">
        <f>S143*H143</f>
        <v>0</v>
      </c>
      <c r="AR143" s="144" t="s">
        <v>164</v>
      </c>
      <c r="AT143" s="144" t="s">
        <v>160</v>
      </c>
      <c r="AU143" s="144" t="s">
        <v>88</v>
      </c>
      <c r="AY143" s="16" t="s">
        <v>157</v>
      </c>
      <c r="BE143" s="145">
        <f>IF(N143="základní",J143,0)</f>
        <v>0</v>
      </c>
      <c r="BF143" s="145">
        <f>IF(N143="snížená",J143,0)</f>
        <v>0</v>
      </c>
      <c r="BG143" s="145">
        <f>IF(N143="zákl. přenesená",J143,0)</f>
        <v>0</v>
      </c>
      <c r="BH143" s="145">
        <f>IF(N143="sníž. přenesená",J143,0)</f>
        <v>0</v>
      </c>
      <c r="BI143" s="145">
        <f>IF(N143="nulová",J143,0)</f>
        <v>0</v>
      </c>
      <c r="BJ143" s="16" t="s">
        <v>80</v>
      </c>
      <c r="BK143" s="145">
        <f>ROUND(I143*H143,2)</f>
        <v>0</v>
      </c>
      <c r="BL143" s="16" t="s">
        <v>164</v>
      </c>
      <c r="BM143" s="144" t="s">
        <v>2420</v>
      </c>
    </row>
    <row r="144" spans="2:65" s="1" customFormat="1">
      <c r="B144" s="28"/>
      <c r="D144" s="150" t="s">
        <v>214</v>
      </c>
      <c r="F144" s="151" t="s">
        <v>668</v>
      </c>
      <c r="L144" s="28"/>
      <c r="M144" s="152"/>
      <c r="T144" s="52"/>
      <c r="AT144" s="16" t="s">
        <v>214</v>
      </c>
      <c r="AU144" s="16" t="s">
        <v>88</v>
      </c>
    </row>
    <row r="145" spans="2:65" s="13" customFormat="1">
      <c r="B145" s="159"/>
      <c r="D145" s="154" t="s">
        <v>259</v>
      </c>
      <c r="E145" s="160" t="s">
        <v>1</v>
      </c>
      <c r="F145" s="161" t="s">
        <v>2421</v>
      </c>
      <c r="H145" s="162">
        <v>950.04</v>
      </c>
      <c r="L145" s="159"/>
      <c r="M145" s="163"/>
      <c r="T145" s="164"/>
      <c r="AT145" s="160" t="s">
        <v>259</v>
      </c>
      <c r="AU145" s="160" t="s">
        <v>88</v>
      </c>
      <c r="AV145" s="13" t="s">
        <v>88</v>
      </c>
      <c r="AW145" s="13" t="s">
        <v>27</v>
      </c>
      <c r="AX145" s="13" t="s">
        <v>80</v>
      </c>
      <c r="AY145" s="160" t="s">
        <v>157</v>
      </c>
    </row>
    <row r="146" spans="2:65" s="1" customFormat="1" ht="23.5" customHeight="1">
      <c r="B146" s="132"/>
      <c r="C146" s="133" t="s">
        <v>156</v>
      </c>
      <c r="D146" s="133" t="s">
        <v>160</v>
      </c>
      <c r="E146" s="134" t="s">
        <v>2422</v>
      </c>
      <c r="F146" s="135" t="s">
        <v>2423</v>
      </c>
      <c r="G146" s="136" t="s">
        <v>256</v>
      </c>
      <c r="H146" s="137">
        <v>129</v>
      </c>
      <c r="I146" s="901"/>
      <c r="J146" s="138">
        <f>ROUND(I146*H146,2)</f>
        <v>0</v>
      </c>
      <c r="K146" s="139"/>
      <c r="L146" s="28"/>
      <c r="M146" s="140" t="s">
        <v>1</v>
      </c>
      <c r="N146" s="141" t="s">
        <v>38</v>
      </c>
      <c r="O146" s="142">
        <v>7.1999999999999995E-2</v>
      </c>
      <c r="P146" s="142">
        <f>O146*H146</f>
        <v>9.2879999999999985</v>
      </c>
      <c r="Q146" s="142">
        <v>0</v>
      </c>
      <c r="R146" s="142">
        <f>Q146*H146</f>
        <v>0</v>
      </c>
      <c r="S146" s="142">
        <v>0</v>
      </c>
      <c r="T146" s="143">
        <f>S146*H146</f>
        <v>0</v>
      </c>
      <c r="AR146" s="144" t="s">
        <v>164</v>
      </c>
      <c r="AT146" s="144" t="s">
        <v>160</v>
      </c>
      <c r="AU146" s="144" t="s">
        <v>88</v>
      </c>
      <c r="AY146" s="16" t="s">
        <v>157</v>
      </c>
      <c r="BE146" s="145">
        <f>IF(N146="základní",J146,0)</f>
        <v>0</v>
      </c>
      <c r="BF146" s="145">
        <f>IF(N146="snížená",J146,0)</f>
        <v>0</v>
      </c>
      <c r="BG146" s="145">
        <f>IF(N146="zákl. přenesená",J146,0)</f>
        <v>0</v>
      </c>
      <c r="BH146" s="145">
        <f>IF(N146="sníž. přenesená",J146,0)</f>
        <v>0</v>
      </c>
      <c r="BI146" s="145">
        <f>IF(N146="nulová",J146,0)</f>
        <v>0</v>
      </c>
      <c r="BJ146" s="16" t="s">
        <v>80</v>
      </c>
      <c r="BK146" s="145">
        <f>ROUND(I146*H146,2)</f>
        <v>0</v>
      </c>
      <c r="BL146" s="16" t="s">
        <v>164</v>
      </c>
      <c r="BM146" s="144" t="s">
        <v>2424</v>
      </c>
    </row>
    <row r="147" spans="2:65" s="1" customFormat="1">
      <c r="B147" s="28"/>
      <c r="D147" s="150" t="s">
        <v>214</v>
      </c>
      <c r="F147" s="151" t="s">
        <v>2425</v>
      </c>
      <c r="L147" s="28"/>
      <c r="M147" s="152"/>
      <c r="T147" s="52"/>
      <c r="AT147" s="16" t="s">
        <v>214</v>
      </c>
      <c r="AU147" s="16" t="s">
        <v>88</v>
      </c>
    </row>
    <row r="148" spans="2:65" s="13" customFormat="1">
      <c r="B148" s="159"/>
      <c r="D148" s="154" t="s">
        <v>259</v>
      </c>
      <c r="E148" s="160" t="s">
        <v>1</v>
      </c>
      <c r="F148" s="161" t="s">
        <v>2426</v>
      </c>
      <c r="H148" s="162">
        <v>129</v>
      </c>
      <c r="L148" s="159"/>
      <c r="M148" s="163"/>
      <c r="T148" s="164"/>
      <c r="AT148" s="160" t="s">
        <v>259</v>
      </c>
      <c r="AU148" s="160" t="s">
        <v>88</v>
      </c>
      <c r="AV148" s="13" t="s">
        <v>88</v>
      </c>
      <c r="AW148" s="13" t="s">
        <v>27</v>
      </c>
      <c r="AX148" s="13" t="s">
        <v>80</v>
      </c>
      <c r="AY148" s="160" t="s">
        <v>157</v>
      </c>
    </row>
    <row r="149" spans="2:65" s="1" customFormat="1" ht="31.9" customHeight="1">
      <c r="B149" s="132"/>
      <c r="C149" s="133" t="s">
        <v>169</v>
      </c>
      <c r="D149" s="133" t="s">
        <v>160</v>
      </c>
      <c r="E149" s="134" t="s">
        <v>670</v>
      </c>
      <c r="F149" s="135" t="s">
        <v>671</v>
      </c>
      <c r="G149" s="136" t="s">
        <v>276</v>
      </c>
      <c r="H149" s="137">
        <v>173.61600000000001</v>
      </c>
      <c r="I149" s="901"/>
      <c r="J149" s="138">
        <f>ROUND(I149*H149,2)</f>
        <v>0</v>
      </c>
      <c r="K149" s="139"/>
      <c r="L149" s="28"/>
      <c r="M149" s="140" t="s">
        <v>1</v>
      </c>
      <c r="N149" s="141" t="s">
        <v>38</v>
      </c>
      <c r="O149" s="142">
        <v>0</v>
      </c>
      <c r="P149" s="142">
        <f>O149*H149</f>
        <v>0</v>
      </c>
      <c r="Q149" s="142">
        <v>0</v>
      </c>
      <c r="R149" s="142">
        <f>Q149*H149</f>
        <v>0</v>
      </c>
      <c r="S149" s="142">
        <v>0</v>
      </c>
      <c r="T149" s="143">
        <f>S149*H149</f>
        <v>0</v>
      </c>
      <c r="AR149" s="144" t="s">
        <v>164</v>
      </c>
      <c r="AT149" s="144" t="s">
        <v>160</v>
      </c>
      <c r="AU149" s="144" t="s">
        <v>88</v>
      </c>
      <c r="AY149" s="16" t="s">
        <v>157</v>
      </c>
      <c r="BE149" s="145">
        <f>IF(N149="základní",J149,0)</f>
        <v>0</v>
      </c>
      <c r="BF149" s="145">
        <f>IF(N149="snížená",J149,0)</f>
        <v>0</v>
      </c>
      <c r="BG149" s="145">
        <f>IF(N149="zákl. přenesená",J149,0)</f>
        <v>0</v>
      </c>
      <c r="BH149" s="145">
        <f>IF(N149="sníž. přenesená",J149,0)</f>
        <v>0</v>
      </c>
      <c r="BI149" s="145">
        <f>IF(N149="nulová",J149,0)</f>
        <v>0</v>
      </c>
      <c r="BJ149" s="16" t="s">
        <v>80</v>
      </c>
      <c r="BK149" s="145">
        <f>ROUND(I149*H149,2)</f>
        <v>0</v>
      </c>
      <c r="BL149" s="16" t="s">
        <v>164</v>
      </c>
      <c r="BM149" s="144" t="s">
        <v>2427</v>
      </c>
    </row>
    <row r="150" spans="2:65" s="1" customFormat="1">
      <c r="B150" s="28"/>
      <c r="D150" s="150" t="s">
        <v>214</v>
      </c>
      <c r="F150" s="151" t="s">
        <v>673</v>
      </c>
      <c r="L150" s="28"/>
      <c r="M150" s="152"/>
      <c r="T150" s="52"/>
      <c r="AT150" s="16" t="s">
        <v>214</v>
      </c>
      <c r="AU150" s="16" t="s">
        <v>88</v>
      </c>
    </row>
    <row r="151" spans="2:65" s="13" customFormat="1">
      <c r="B151" s="159"/>
      <c r="D151" s="154" t="s">
        <v>259</v>
      </c>
      <c r="E151" s="160" t="s">
        <v>1</v>
      </c>
      <c r="F151" s="161" t="s">
        <v>2428</v>
      </c>
      <c r="H151" s="162">
        <v>173.61600000000001</v>
      </c>
      <c r="L151" s="159"/>
      <c r="M151" s="163"/>
      <c r="T151" s="164"/>
      <c r="AT151" s="160" t="s">
        <v>259</v>
      </c>
      <c r="AU151" s="160" t="s">
        <v>88</v>
      </c>
      <c r="AV151" s="13" t="s">
        <v>88</v>
      </c>
      <c r="AW151" s="13" t="s">
        <v>27</v>
      </c>
      <c r="AX151" s="13" t="s">
        <v>80</v>
      </c>
      <c r="AY151" s="160" t="s">
        <v>157</v>
      </c>
    </row>
    <row r="152" spans="2:65" s="1" customFormat="1" ht="16.399999999999999" customHeight="1">
      <c r="B152" s="132"/>
      <c r="C152" s="133" t="s">
        <v>182</v>
      </c>
      <c r="D152" s="133" t="s">
        <v>160</v>
      </c>
      <c r="E152" s="134" t="s">
        <v>675</v>
      </c>
      <c r="F152" s="135" t="s">
        <v>676</v>
      </c>
      <c r="G152" s="136" t="s">
        <v>256</v>
      </c>
      <c r="H152" s="137">
        <v>237.51</v>
      </c>
      <c r="I152" s="901"/>
      <c r="J152" s="138">
        <f>ROUND(I152*H152,2)</f>
        <v>0</v>
      </c>
      <c r="K152" s="139"/>
      <c r="L152" s="28"/>
      <c r="M152" s="140" t="s">
        <v>1</v>
      </c>
      <c r="N152" s="141" t="s">
        <v>38</v>
      </c>
      <c r="O152" s="142">
        <v>8.9999999999999993E-3</v>
      </c>
      <c r="P152" s="142">
        <f>O152*H152</f>
        <v>2.1375899999999999</v>
      </c>
      <c r="Q152" s="142">
        <v>0</v>
      </c>
      <c r="R152" s="142">
        <f>Q152*H152</f>
        <v>0</v>
      </c>
      <c r="S152" s="142">
        <v>0</v>
      </c>
      <c r="T152" s="143">
        <f>S152*H152</f>
        <v>0</v>
      </c>
      <c r="AR152" s="144" t="s">
        <v>164</v>
      </c>
      <c r="AT152" s="144" t="s">
        <v>160</v>
      </c>
      <c r="AU152" s="144" t="s">
        <v>88</v>
      </c>
      <c r="AY152" s="16" t="s">
        <v>157</v>
      </c>
      <c r="BE152" s="145">
        <f>IF(N152="základní",J152,0)</f>
        <v>0</v>
      </c>
      <c r="BF152" s="145">
        <f>IF(N152="snížená",J152,0)</f>
        <v>0</v>
      </c>
      <c r="BG152" s="145">
        <f>IF(N152="zákl. přenesená",J152,0)</f>
        <v>0</v>
      </c>
      <c r="BH152" s="145">
        <f>IF(N152="sníž. přenesená",J152,0)</f>
        <v>0</v>
      </c>
      <c r="BI152" s="145">
        <f>IF(N152="nulová",J152,0)</f>
        <v>0</v>
      </c>
      <c r="BJ152" s="16" t="s">
        <v>80</v>
      </c>
      <c r="BK152" s="145">
        <f>ROUND(I152*H152,2)</f>
        <v>0</v>
      </c>
      <c r="BL152" s="16" t="s">
        <v>164</v>
      </c>
      <c r="BM152" s="144" t="s">
        <v>2429</v>
      </c>
    </row>
    <row r="153" spans="2:65" s="1" customFormat="1">
      <c r="B153" s="28"/>
      <c r="D153" s="150" t="s">
        <v>214</v>
      </c>
      <c r="F153" s="151" t="s">
        <v>678</v>
      </c>
      <c r="L153" s="28"/>
      <c r="M153" s="152"/>
      <c r="T153" s="52"/>
      <c r="AT153" s="16" t="s">
        <v>214</v>
      </c>
      <c r="AU153" s="16" t="s">
        <v>88</v>
      </c>
    </row>
    <row r="154" spans="2:65" s="13" customFormat="1">
      <c r="B154" s="159"/>
      <c r="D154" s="154" t="s">
        <v>259</v>
      </c>
      <c r="E154" s="160" t="s">
        <v>1</v>
      </c>
      <c r="F154" s="161" t="s">
        <v>528</v>
      </c>
      <c r="H154" s="162">
        <v>237.51</v>
      </c>
      <c r="L154" s="159"/>
      <c r="M154" s="163"/>
      <c r="T154" s="164"/>
      <c r="AT154" s="160" t="s">
        <v>259</v>
      </c>
      <c r="AU154" s="160" t="s">
        <v>88</v>
      </c>
      <c r="AV154" s="13" t="s">
        <v>88</v>
      </c>
      <c r="AW154" s="13" t="s">
        <v>27</v>
      </c>
      <c r="AX154" s="13" t="s">
        <v>80</v>
      </c>
      <c r="AY154" s="160" t="s">
        <v>157</v>
      </c>
    </row>
    <row r="155" spans="2:65" s="1" customFormat="1" ht="23.5" customHeight="1">
      <c r="B155" s="132"/>
      <c r="C155" s="133" t="s">
        <v>172</v>
      </c>
      <c r="D155" s="133" t="s">
        <v>160</v>
      </c>
      <c r="E155" s="134" t="s">
        <v>2430</v>
      </c>
      <c r="F155" s="135" t="s">
        <v>2431</v>
      </c>
      <c r="G155" s="136" t="s">
        <v>256</v>
      </c>
      <c r="H155" s="137">
        <v>132.6</v>
      </c>
      <c r="I155" s="901"/>
      <c r="J155" s="138">
        <f>ROUND(I155*H155,2)</f>
        <v>0</v>
      </c>
      <c r="K155" s="139"/>
      <c r="L155" s="28"/>
      <c r="M155" s="140" t="s">
        <v>1</v>
      </c>
      <c r="N155" s="141" t="s">
        <v>38</v>
      </c>
      <c r="O155" s="142">
        <v>0.32800000000000001</v>
      </c>
      <c r="P155" s="142">
        <f>O155*H155</f>
        <v>43.492800000000003</v>
      </c>
      <c r="Q155" s="142">
        <v>0</v>
      </c>
      <c r="R155" s="142">
        <f>Q155*H155</f>
        <v>0</v>
      </c>
      <c r="S155" s="142">
        <v>0</v>
      </c>
      <c r="T155" s="143">
        <f>S155*H155</f>
        <v>0</v>
      </c>
      <c r="AR155" s="144" t="s">
        <v>164</v>
      </c>
      <c r="AT155" s="144" t="s">
        <v>160</v>
      </c>
      <c r="AU155" s="144" t="s">
        <v>88</v>
      </c>
      <c r="AY155" s="16" t="s">
        <v>157</v>
      </c>
      <c r="BE155" s="145">
        <f>IF(N155="základní",J155,0)</f>
        <v>0</v>
      </c>
      <c r="BF155" s="145">
        <f>IF(N155="snížená",J155,0)</f>
        <v>0</v>
      </c>
      <c r="BG155" s="145">
        <f>IF(N155="zákl. přenesená",J155,0)</f>
        <v>0</v>
      </c>
      <c r="BH155" s="145">
        <f>IF(N155="sníž. přenesená",J155,0)</f>
        <v>0</v>
      </c>
      <c r="BI155" s="145">
        <f>IF(N155="nulová",J155,0)</f>
        <v>0</v>
      </c>
      <c r="BJ155" s="16" t="s">
        <v>80</v>
      </c>
      <c r="BK155" s="145">
        <f>ROUND(I155*H155,2)</f>
        <v>0</v>
      </c>
      <c r="BL155" s="16" t="s">
        <v>164</v>
      </c>
      <c r="BM155" s="144" t="s">
        <v>2432</v>
      </c>
    </row>
    <row r="156" spans="2:65" s="1" customFormat="1">
      <c r="B156" s="28"/>
      <c r="D156" s="150" t="s">
        <v>214</v>
      </c>
      <c r="F156" s="151" t="s">
        <v>2433</v>
      </c>
      <c r="L156" s="28"/>
      <c r="M156" s="152"/>
      <c r="T156" s="52"/>
      <c r="AT156" s="16" t="s">
        <v>214</v>
      </c>
      <c r="AU156" s="16" t="s">
        <v>88</v>
      </c>
    </row>
    <row r="157" spans="2:65" s="13" customFormat="1">
      <c r="B157" s="159"/>
      <c r="D157" s="154" t="s">
        <v>259</v>
      </c>
      <c r="E157" s="160" t="s">
        <v>1</v>
      </c>
      <c r="F157" s="161" t="s">
        <v>2397</v>
      </c>
      <c r="H157" s="162">
        <v>132.6</v>
      </c>
      <c r="L157" s="159"/>
      <c r="M157" s="163"/>
      <c r="T157" s="164"/>
      <c r="AT157" s="160" t="s">
        <v>259</v>
      </c>
      <c r="AU157" s="160" t="s">
        <v>88</v>
      </c>
      <c r="AV157" s="13" t="s">
        <v>88</v>
      </c>
      <c r="AW157" s="13" t="s">
        <v>27</v>
      </c>
      <c r="AX157" s="13" t="s">
        <v>80</v>
      </c>
      <c r="AY157" s="160" t="s">
        <v>157</v>
      </c>
    </row>
    <row r="158" spans="2:65" s="1" customFormat="1" ht="23.5" customHeight="1">
      <c r="B158" s="132"/>
      <c r="C158" s="133" t="s">
        <v>191</v>
      </c>
      <c r="D158" s="133" t="s">
        <v>160</v>
      </c>
      <c r="E158" s="134" t="s">
        <v>2434</v>
      </c>
      <c r="F158" s="135" t="s">
        <v>2435</v>
      </c>
      <c r="G158" s="136" t="s">
        <v>306</v>
      </c>
      <c r="H158" s="137">
        <v>548.20000000000005</v>
      </c>
      <c r="I158" s="901"/>
      <c r="J158" s="138">
        <f>ROUND(I158*H158,2)</f>
        <v>0</v>
      </c>
      <c r="K158" s="139"/>
      <c r="L158" s="28"/>
      <c r="M158" s="140" t="s">
        <v>1</v>
      </c>
      <c r="N158" s="141" t="s">
        <v>38</v>
      </c>
      <c r="O158" s="142">
        <v>2.9000000000000001E-2</v>
      </c>
      <c r="P158" s="142">
        <f>O158*H158</f>
        <v>15.897800000000002</v>
      </c>
      <c r="Q158" s="142">
        <v>0</v>
      </c>
      <c r="R158" s="142">
        <f>Q158*H158</f>
        <v>0</v>
      </c>
      <c r="S158" s="142">
        <v>0</v>
      </c>
      <c r="T158" s="143">
        <f>S158*H158</f>
        <v>0</v>
      </c>
      <c r="AR158" s="144" t="s">
        <v>164</v>
      </c>
      <c r="AT158" s="144" t="s">
        <v>160</v>
      </c>
      <c r="AU158" s="144" t="s">
        <v>88</v>
      </c>
      <c r="AY158" s="16" t="s">
        <v>157</v>
      </c>
      <c r="BE158" s="145">
        <f>IF(N158="základní",J158,0)</f>
        <v>0</v>
      </c>
      <c r="BF158" s="145">
        <f>IF(N158="snížená",J158,0)</f>
        <v>0</v>
      </c>
      <c r="BG158" s="145">
        <f>IF(N158="zákl. přenesená",J158,0)</f>
        <v>0</v>
      </c>
      <c r="BH158" s="145">
        <f>IF(N158="sníž. přenesená",J158,0)</f>
        <v>0</v>
      </c>
      <c r="BI158" s="145">
        <f>IF(N158="nulová",J158,0)</f>
        <v>0</v>
      </c>
      <c r="BJ158" s="16" t="s">
        <v>80</v>
      </c>
      <c r="BK158" s="145">
        <f>ROUND(I158*H158,2)</f>
        <v>0</v>
      </c>
      <c r="BL158" s="16" t="s">
        <v>164</v>
      </c>
      <c r="BM158" s="144" t="s">
        <v>2436</v>
      </c>
    </row>
    <row r="159" spans="2:65" s="1" customFormat="1">
      <c r="B159" s="28"/>
      <c r="D159" s="150" t="s">
        <v>214</v>
      </c>
      <c r="F159" s="151" t="s">
        <v>2437</v>
      </c>
      <c r="L159" s="28"/>
      <c r="M159" s="152"/>
      <c r="T159" s="52"/>
      <c r="AT159" s="16" t="s">
        <v>214</v>
      </c>
      <c r="AU159" s="16" t="s">
        <v>88</v>
      </c>
    </row>
    <row r="160" spans="2:65" s="13" customFormat="1">
      <c r="B160" s="159"/>
      <c r="D160" s="154" t="s">
        <v>259</v>
      </c>
      <c r="E160" s="160" t="s">
        <v>1</v>
      </c>
      <c r="F160" s="161" t="s">
        <v>2438</v>
      </c>
      <c r="H160" s="162">
        <v>548.20000000000005</v>
      </c>
      <c r="L160" s="159"/>
      <c r="M160" s="163"/>
      <c r="T160" s="164"/>
      <c r="AT160" s="160" t="s">
        <v>259</v>
      </c>
      <c r="AU160" s="160" t="s">
        <v>88</v>
      </c>
      <c r="AV160" s="13" t="s">
        <v>88</v>
      </c>
      <c r="AW160" s="13" t="s">
        <v>27</v>
      </c>
      <c r="AX160" s="13" t="s">
        <v>80</v>
      </c>
      <c r="AY160" s="160" t="s">
        <v>157</v>
      </c>
    </row>
    <row r="161" spans="2:65" s="1" customFormat="1" ht="31.9" customHeight="1">
      <c r="B161" s="132"/>
      <c r="C161" s="133" t="s">
        <v>177</v>
      </c>
      <c r="D161" s="133" t="s">
        <v>160</v>
      </c>
      <c r="E161" s="134" t="s">
        <v>2439</v>
      </c>
      <c r="F161" s="135" t="s">
        <v>2440</v>
      </c>
      <c r="G161" s="136" t="s">
        <v>306</v>
      </c>
      <c r="H161" s="137">
        <v>860</v>
      </c>
      <c r="I161" s="901"/>
      <c r="J161" s="138">
        <f>ROUND(I161*H161,2)</f>
        <v>0</v>
      </c>
      <c r="K161" s="139"/>
      <c r="L161" s="28"/>
      <c r="M161" s="140" t="s">
        <v>1</v>
      </c>
      <c r="N161" s="141" t="s">
        <v>38</v>
      </c>
      <c r="O161" s="142">
        <v>1.2E-2</v>
      </c>
      <c r="P161" s="142">
        <f>O161*H161</f>
        <v>10.32</v>
      </c>
      <c r="Q161" s="142">
        <v>0</v>
      </c>
      <c r="R161" s="142">
        <f>Q161*H161</f>
        <v>0</v>
      </c>
      <c r="S161" s="142">
        <v>0</v>
      </c>
      <c r="T161" s="143">
        <f>S161*H161</f>
        <v>0</v>
      </c>
      <c r="AR161" s="144" t="s">
        <v>164</v>
      </c>
      <c r="AT161" s="144" t="s">
        <v>160</v>
      </c>
      <c r="AU161" s="144" t="s">
        <v>88</v>
      </c>
      <c r="AY161" s="16" t="s">
        <v>157</v>
      </c>
      <c r="BE161" s="145">
        <f>IF(N161="základní",J161,0)</f>
        <v>0</v>
      </c>
      <c r="BF161" s="145">
        <f>IF(N161="snížená",J161,0)</f>
        <v>0</v>
      </c>
      <c r="BG161" s="145">
        <f>IF(N161="zákl. přenesená",J161,0)</f>
        <v>0</v>
      </c>
      <c r="BH161" s="145">
        <f>IF(N161="sníž. přenesená",J161,0)</f>
        <v>0</v>
      </c>
      <c r="BI161" s="145">
        <f>IF(N161="nulová",J161,0)</f>
        <v>0</v>
      </c>
      <c r="BJ161" s="16" t="s">
        <v>80</v>
      </c>
      <c r="BK161" s="145">
        <f>ROUND(I161*H161,2)</f>
        <v>0</v>
      </c>
      <c r="BL161" s="16" t="s">
        <v>164</v>
      </c>
      <c r="BM161" s="144" t="s">
        <v>2441</v>
      </c>
    </row>
    <row r="162" spans="2:65" s="1" customFormat="1">
      <c r="B162" s="28"/>
      <c r="D162" s="150" t="s">
        <v>214</v>
      </c>
      <c r="F162" s="151" t="s">
        <v>2442</v>
      </c>
      <c r="L162" s="28"/>
      <c r="M162" s="152"/>
      <c r="T162" s="52"/>
      <c r="AT162" s="16" t="s">
        <v>214</v>
      </c>
      <c r="AU162" s="16" t="s">
        <v>88</v>
      </c>
    </row>
    <row r="163" spans="2:65" s="13" customFormat="1">
      <c r="B163" s="159"/>
      <c r="D163" s="154" t="s">
        <v>259</v>
      </c>
      <c r="E163" s="160" t="s">
        <v>1</v>
      </c>
      <c r="F163" s="161" t="s">
        <v>2401</v>
      </c>
      <c r="H163" s="162">
        <v>860</v>
      </c>
      <c r="L163" s="159"/>
      <c r="M163" s="163"/>
      <c r="T163" s="164"/>
      <c r="AT163" s="160" t="s">
        <v>259</v>
      </c>
      <c r="AU163" s="160" t="s">
        <v>88</v>
      </c>
      <c r="AV163" s="13" t="s">
        <v>88</v>
      </c>
      <c r="AW163" s="13" t="s">
        <v>27</v>
      </c>
      <c r="AX163" s="13" t="s">
        <v>80</v>
      </c>
      <c r="AY163" s="160" t="s">
        <v>157</v>
      </c>
    </row>
    <row r="164" spans="2:65" s="1" customFormat="1" ht="16.399999999999999" customHeight="1">
      <c r="B164" s="132"/>
      <c r="C164" s="178" t="s">
        <v>199</v>
      </c>
      <c r="D164" s="178" t="s">
        <v>557</v>
      </c>
      <c r="E164" s="179" t="s">
        <v>2443</v>
      </c>
      <c r="F164" s="180" t="s">
        <v>2444</v>
      </c>
      <c r="G164" s="181" t="s">
        <v>276</v>
      </c>
      <c r="H164" s="182">
        <v>206.4</v>
      </c>
      <c r="I164" s="909"/>
      <c r="J164" s="183">
        <f>ROUND(I164*H164,2)</f>
        <v>0</v>
      </c>
      <c r="K164" s="184"/>
      <c r="L164" s="185"/>
      <c r="M164" s="186" t="s">
        <v>1</v>
      </c>
      <c r="N164" s="187" t="s">
        <v>38</v>
      </c>
      <c r="O164" s="142">
        <v>0</v>
      </c>
      <c r="P164" s="142">
        <f>O164*H164</f>
        <v>0</v>
      </c>
      <c r="Q164" s="142">
        <v>1</v>
      </c>
      <c r="R164" s="142">
        <f>Q164*H164</f>
        <v>206.4</v>
      </c>
      <c r="S164" s="142">
        <v>0</v>
      </c>
      <c r="T164" s="143">
        <f>S164*H164</f>
        <v>0</v>
      </c>
      <c r="AR164" s="144" t="s">
        <v>212</v>
      </c>
      <c r="AT164" s="144" t="s">
        <v>557</v>
      </c>
      <c r="AU164" s="144" t="s">
        <v>88</v>
      </c>
      <c r="AY164" s="16" t="s">
        <v>157</v>
      </c>
      <c r="BE164" s="145">
        <f>IF(N164="základní",J164,0)</f>
        <v>0</v>
      </c>
      <c r="BF164" s="145">
        <f>IF(N164="snížená",J164,0)</f>
        <v>0</v>
      </c>
      <c r="BG164" s="145">
        <f>IF(N164="zákl. přenesená",J164,0)</f>
        <v>0</v>
      </c>
      <c r="BH164" s="145">
        <f>IF(N164="sníž. přenesená",J164,0)</f>
        <v>0</v>
      </c>
      <c r="BI164" s="145">
        <f>IF(N164="nulová",J164,0)</f>
        <v>0</v>
      </c>
      <c r="BJ164" s="16" t="s">
        <v>80</v>
      </c>
      <c r="BK164" s="145">
        <f>ROUND(I164*H164,2)</f>
        <v>0</v>
      </c>
      <c r="BL164" s="16" t="s">
        <v>212</v>
      </c>
      <c r="BM164" s="144" t="s">
        <v>2445</v>
      </c>
    </row>
    <row r="165" spans="2:65" s="13" customFormat="1">
      <c r="B165" s="159"/>
      <c r="D165" s="154" t="s">
        <v>259</v>
      </c>
      <c r="E165" s="160" t="s">
        <v>1</v>
      </c>
      <c r="F165" s="161" t="s">
        <v>2446</v>
      </c>
      <c r="H165" s="162">
        <v>206.4</v>
      </c>
      <c r="L165" s="159"/>
      <c r="M165" s="163"/>
      <c r="T165" s="164"/>
      <c r="AT165" s="160" t="s">
        <v>259</v>
      </c>
      <c r="AU165" s="160" t="s">
        <v>88</v>
      </c>
      <c r="AV165" s="13" t="s">
        <v>88</v>
      </c>
      <c r="AW165" s="13" t="s">
        <v>27</v>
      </c>
      <c r="AX165" s="13" t="s">
        <v>80</v>
      </c>
      <c r="AY165" s="160" t="s">
        <v>157</v>
      </c>
    </row>
    <row r="166" spans="2:65" s="1" customFormat="1" ht="23.5" customHeight="1">
      <c r="B166" s="132"/>
      <c r="C166" s="133" t="s">
        <v>8</v>
      </c>
      <c r="D166" s="133" t="s">
        <v>160</v>
      </c>
      <c r="E166" s="134" t="s">
        <v>2447</v>
      </c>
      <c r="F166" s="135" t="s">
        <v>2448</v>
      </c>
      <c r="G166" s="136" t="s">
        <v>306</v>
      </c>
      <c r="H166" s="137">
        <v>860</v>
      </c>
      <c r="I166" s="901"/>
      <c r="J166" s="138">
        <f>ROUND(I166*H166,2)</f>
        <v>0</v>
      </c>
      <c r="K166" s="139"/>
      <c r="L166" s="28"/>
      <c r="M166" s="140" t="s">
        <v>1</v>
      </c>
      <c r="N166" s="141" t="s">
        <v>38</v>
      </c>
      <c r="O166" s="142">
        <v>5.8000000000000003E-2</v>
      </c>
      <c r="P166" s="142">
        <f>O166*H166</f>
        <v>49.88</v>
      </c>
      <c r="Q166" s="142">
        <v>0</v>
      </c>
      <c r="R166" s="142">
        <f>Q166*H166</f>
        <v>0</v>
      </c>
      <c r="S166" s="142">
        <v>0</v>
      </c>
      <c r="T166" s="143">
        <f>S166*H166</f>
        <v>0</v>
      </c>
      <c r="AR166" s="144" t="s">
        <v>164</v>
      </c>
      <c r="AT166" s="144" t="s">
        <v>160</v>
      </c>
      <c r="AU166" s="144" t="s">
        <v>88</v>
      </c>
      <c r="AY166" s="16" t="s">
        <v>157</v>
      </c>
      <c r="BE166" s="145">
        <f>IF(N166="základní",J166,0)</f>
        <v>0</v>
      </c>
      <c r="BF166" s="145">
        <f>IF(N166="snížená",J166,0)</f>
        <v>0</v>
      </c>
      <c r="BG166" s="145">
        <f>IF(N166="zákl. přenesená",J166,0)</f>
        <v>0</v>
      </c>
      <c r="BH166" s="145">
        <f>IF(N166="sníž. přenesená",J166,0)</f>
        <v>0</v>
      </c>
      <c r="BI166" s="145">
        <f>IF(N166="nulová",J166,0)</f>
        <v>0</v>
      </c>
      <c r="BJ166" s="16" t="s">
        <v>80</v>
      </c>
      <c r="BK166" s="145">
        <f>ROUND(I166*H166,2)</f>
        <v>0</v>
      </c>
      <c r="BL166" s="16" t="s">
        <v>164</v>
      </c>
      <c r="BM166" s="144" t="s">
        <v>2449</v>
      </c>
    </row>
    <row r="167" spans="2:65" s="1" customFormat="1">
      <c r="B167" s="28"/>
      <c r="D167" s="150" t="s">
        <v>214</v>
      </c>
      <c r="F167" s="151" t="s">
        <v>2450</v>
      </c>
      <c r="L167" s="28"/>
      <c r="M167" s="152"/>
      <c r="T167" s="52"/>
      <c r="AT167" s="16" t="s">
        <v>214</v>
      </c>
      <c r="AU167" s="16" t="s">
        <v>88</v>
      </c>
    </row>
    <row r="168" spans="2:65" s="13" customFormat="1">
      <c r="B168" s="159"/>
      <c r="D168" s="154" t="s">
        <v>259</v>
      </c>
      <c r="E168" s="160" t="s">
        <v>1</v>
      </c>
      <c r="F168" s="161" t="s">
        <v>2451</v>
      </c>
      <c r="H168" s="162">
        <v>860</v>
      </c>
      <c r="L168" s="159"/>
      <c r="M168" s="163"/>
      <c r="T168" s="164"/>
      <c r="AT168" s="160" t="s">
        <v>259</v>
      </c>
      <c r="AU168" s="160" t="s">
        <v>88</v>
      </c>
      <c r="AV168" s="13" t="s">
        <v>88</v>
      </c>
      <c r="AW168" s="13" t="s">
        <v>27</v>
      </c>
      <c r="AX168" s="13" t="s">
        <v>72</v>
      </c>
      <c r="AY168" s="160" t="s">
        <v>157</v>
      </c>
    </row>
    <row r="169" spans="2:65" s="14" customFormat="1">
      <c r="B169" s="165"/>
      <c r="D169" s="154" t="s">
        <v>259</v>
      </c>
      <c r="E169" s="166" t="s">
        <v>2401</v>
      </c>
      <c r="F169" s="167" t="s">
        <v>265</v>
      </c>
      <c r="H169" s="168">
        <v>860</v>
      </c>
      <c r="L169" s="165"/>
      <c r="M169" s="169"/>
      <c r="T169" s="170"/>
      <c r="AT169" s="166" t="s">
        <v>259</v>
      </c>
      <c r="AU169" s="166" t="s">
        <v>88</v>
      </c>
      <c r="AV169" s="14" t="s">
        <v>164</v>
      </c>
      <c r="AW169" s="14" t="s">
        <v>27</v>
      </c>
      <c r="AX169" s="14" t="s">
        <v>80</v>
      </c>
      <c r="AY169" s="166" t="s">
        <v>157</v>
      </c>
    </row>
    <row r="170" spans="2:65" s="1" customFormat="1" ht="16.399999999999999" customHeight="1">
      <c r="B170" s="132"/>
      <c r="C170" s="178" t="s">
        <v>393</v>
      </c>
      <c r="D170" s="178" t="s">
        <v>557</v>
      </c>
      <c r="E170" s="179" t="s">
        <v>2452</v>
      </c>
      <c r="F170" s="180" t="s">
        <v>2453</v>
      </c>
      <c r="G170" s="181" t="s">
        <v>1680</v>
      </c>
      <c r="H170" s="182">
        <v>17.2</v>
      </c>
      <c r="I170" s="909"/>
      <c r="J170" s="183">
        <f>ROUND(I170*H170,2)</f>
        <v>0</v>
      </c>
      <c r="K170" s="184"/>
      <c r="L170" s="185"/>
      <c r="M170" s="186" t="s">
        <v>1</v>
      </c>
      <c r="N170" s="187" t="s">
        <v>38</v>
      </c>
      <c r="O170" s="142">
        <v>0</v>
      </c>
      <c r="P170" s="142">
        <f>O170*H170</f>
        <v>0</v>
      </c>
      <c r="Q170" s="142">
        <v>1E-3</v>
      </c>
      <c r="R170" s="142">
        <f>Q170*H170</f>
        <v>1.72E-2</v>
      </c>
      <c r="S170" s="142">
        <v>0</v>
      </c>
      <c r="T170" s="143">
        <f>S170*H170</f>
        <v>0</v>
      </c>
      <c r="AR170" s="144" t="s">
        <v>172</v>
      </c>
      <c r="AT170" s="144" t="s">
        <v>557</v>
      </c>
      <c r="AU170" s="144" t="s">
        <v>88</v>
      </c>
      <c r="AY170" s="16" t="s">
        <v>157</v>
      </c>
      <c r="BE170" s="145">
        <f>IF(N170="základní",J170,0)</f>
        <v>0</v>
      </c>
      <c r="BF170" s="145">
        <f>IF(N170="snížená",J170,0)</f>
        <v>0</v>
      </c>
      <c r="BG170" s="145">
        <f>IF(N170="zákl. přenesená",J170,0)</f>
        <v>0</v>
      </c>
      <c r="BH170" s="145">
        <f>IF(N170="sníž. přenesená",J170,0)</f>
        <v>0</v>
      </c>
      <c r="BI170" s="145">
        <f>IF(N170="nulová",J170,0)</f>
        <v>0</v>
      </c>
      <c r="BJ170" s="16" t="s">
        <v>80</v>
      </c>
      <c r="BK170" s="145">
        <f>ROUND(I170*H170,2)</f>
        <v>0</v>
      </c>
      <c r="BL170" s="16" t="s">
        <v>164</v>
      </c>
      <c r="BM170" s="144" t="s">
        <v>2454</v>
      </c>
    </row>
    <row r="171" spans="2:65" s="13" customFormat="1">
      <c r="B171" s="159"/>
      <c r="D171" s="154" t="s">
        <v>259</v>
      </c>
      <c r="F171" s="161" t="s">
        <v>2455</v>
      </c>
      <c r="H171" s="162">
        <v>17.2</v>
      </c>
      <c r="L171" s="159"/>
      <c r="M171" s="163"/>
      <c r="T171" s="164"/>
      <c r="AT171" s="160" t="s">
        <v>259</v>
      </c>
      <c r="AU171" s="160" t="s">
        <v>88</v>
      </c>
      <c r="AV171" s="13" t="s">
        <v>88</v>
      </c>
      <c r="AW171" s="13" t="s">
        <v>3</v>
      </c>
      <c r="AX171" s="13" t="s">
        <v>80</v>
      </c>
      <c r="AY171" s="160" t="s">
        <v>157</v>
      </c>
    </row>
    <row r="172" spans="2:65" s="11" customFormat="1" ht="22.9" customHeight="1">
      <c r="B172" s="121"/>
      <c r="D172" s="122" t="s">
        <v>71</v>
      </c>
      <c r="E172" s="130" t="s">
        <v>156</v>
      </c>
      <c r="F172" s="130" t="s">
        <v>2456</v>
      </c>
      <c r="J172" s="131">
        <f>BK172</f>
        <v>0</v>
      </c>
      <c r="L172" s="121"/>
      <c r="M172" s="125"/>
      <c r="P172" s="126">
        <f>SUM(P173:P199)</f>
        <v>208.17100000000002</v>
      </c>
      <c r="R172" s="126">
        <f>SUM(R173:R199)</f>
        <v>100.78716</v>
      </c>
      <c r="T172" s="127">
        <f>SUM(T173:T199)</f>
        <v>0</v>
      </c>
      <c r="AR172" s="122" t="s">
        <v>80</v>
      </c>
      <c r="AT172" s="128" t="s">
        <v>71</v>
      </c>
      <c r="AU172" s="128" t="s">
        <v>80</v>
      </c>
      <c r="AY172" s="122" t="s">
        <v>157</v>
      </c>
      <c r="BK172" s="129">
        <f>SUM(BK173:BK199)</f>
        <v>0</v>
      </c>
    </row>
    <row r="173" spans="2:65" s="1" customFormat="1" ht="23.5" customHeight="1">
      <c r="B173" s="132"/>
      <c r="C173" s="133" t="s">
        <v>185</v>
      </c>
      <c r="D173" s="133" t="s">
        <v>160</v>
      </c>
      <c r="E173" s="134" t="s">
        <v>2457</v>
      </c>
      <c r="F173" s="135" t="s">
        <v>2458</v>
      </c>
      <c r="G173" s="136" t="s">
        <v>306</v>
      </c>
      <c r="H173" s="137">
        <v>283</v>
      </c>
      <c r="I173" s="901"/>
      <c r="J173" s="138">
        <f>ROUND(I173*H173,2)</f>
        <v>0</v>
      </c>
      <c r="K173" s="139"/>
      <c r="L173" s="28"/>
      <c r="M173" s="140" t="s">
        <v>1</v>
      </c>
      <c r="N173" s="141" t="s">
        <v>38</v>
      </c>
      <c r="O173" s="142">
        <v>2.7E-2</v>
      </c>
      <c r="P173" s="142">
        <f>O173*H173</f>
        <v>7.641</v>
      </c>
      <c r="Q173" s="142">
        <v>0</v>
      </c>
      <c r="R173" s="142">
        <f>Q173*H173</f>
        <v>0</v>
      </c>
      <c r="S173" s="142">
        <v>0</v>
      </c>
      <c r="T173" s="143">
        <f>S173*H173</f>
        <v>0</v>
      </c>
      <c r="AR173" s="144" t="s">
        <v>164</v>
      </c>
      <c r="AT173" s="144" t="s">
        <v>160</v>
      </c>
      <c r="AU173" s="144" t="s">
        <v>88</v>
      </c>
      <c r="AY173" s="16" t="s">
        <v>157</v>
      </c>
      <c r="BE173" s="145">
        <f>IF(N173="základní",J173,0)</f>
        <v>0</v>
      </c>
      <c r="BF173" s="145">
        <f>IF(N173="snížená",J173,0)</f>
        <v>0</v>
      </c>
      <c r="BG173" s="145">
        <f>IF(N173="zákl. přenesená",J173,0)</f>
        <v>0</v>
      </c>
      <c r="BH173" s="145">
        <f>IF(N173="sníž. přenesená",J173,0)</f>
        <v>0</v>
      </c>
      <c r="BI173" s="145">
        <f>IF(N173="nulová",J173,0)</f>
        <v>0</v>
      </c>
      <c r="BJ173" s="16" t="s">
        <v>80</v>
      </c>
      <c r="BK173" s="145">
        <f>ROUND(I173*H173,2)</f>
        <v>0</v>
      </c>
      <c r="BL173" s="16" t="s">
        <v>164</v>
      </c>
      <c r="BM173" s="144" t="s">
        <v>2459</v>
      </c>
    </row>
    <row r="174" spans="2:65" s="1" customFormat="1">
      <c r="B174" s="28"/>
      <c r="D174" s="150" t="s">
        <v>214</v>
      </c>
      <c r="F174" s="151" t="s">
        <v>2460</v>
      </c>
      <c r="L174" s="28"/>
      <c r="M174" s="152"/>
      <c r="T174" s="52"/>
      <c r="AT174" s="16" t="s">
        <v>214</v>
      </c>
      <c r="AU174" s="16" t="s">
        <v>88</v>
      </c>
    </row>
    <row r="175" spans="2:65" s="13" customFormat="1">
      <c r="B175" s="159"/>
      <c r="D175" s="154" t="s">
        <v>259</v>
      </c>
      <c r="E175" s="160" t="s">
        <v>1</v>
      </c>
      <c r="F175" s="161" t="s">
        <v>2384</v>
      </c>
      <c r="H175" s="162">
        <v>283</v>
      </c>
      <c r="L175" s="159"/>
      <c r="M175" s="163"/>
      <c r="T175" s="164"/>
      <c r="AT175" s="160" t="s">
        <v>259</v>
      </c>
      <c r="AU175" s="160" t="s">
        <v>88</v>
      </c>
      <c r="AV175" s="13" t="s">
        <v>88</v>
      </c>
      <c r="AW175" s="13" t="s">
        <v>27</v>
      </c>
      <c r="AX175" s="13" t="s">
        <v>80</v>
      </c>
      <c r="AY175" s="160" t="s">
        <v>157</v>
      </c>
    </row>
    <row r="176" spans="2:65" s="1" customFormat="1" ht="23.5" customHeight="1">
      <c r="B176" s="132"/>
      <c r="C176" s="133" t="s">
        <v>408</v>
      </c>
      <c r="D176" s="133" t="s">
        <v>160</v>
      </c>
      <c r="E176" s="134" t="s">
        <v>2461</v>
      </c>
      <c r="F176" s="135" t="s">
        <v>2462</v>
      </c>
      <c r="G176" s="136" t="s">
        <v>306</v>
      </c>
      <c r="H176" s="137">
        <v>200</v>
      </c>
      <c r="I176" s="901"/>
      <c r="J176" s="138">
        <f>ROUND(I176*H176,2)</f>
        <v>0</v>
      </c>
      <c r="K176" s="139"/>
      <c r="L176" s="28"/>
      <c r="M176" s="140" t="s">
        <v>1</v>
      </c>
      <c r="N176" s="141" t="s">
        <v>38</v>
      </c>
      <c r="O176" s="142">
        <v>2.7E-2</v>
      </c>
      <c r="P176" s="142">
        <f>O176*H176</f>
        <v>5.4</v>
      </c>
      <c r="Q176" s="142">
        <v>0</v>
      </c>
      <c r="R176" s="142">
        <f>Q176*H176</f>
        <v>0</v>
      </c>
      <c r="S176" s="142">
        <v>0</v>
      </c>
      <c r="T176" s="143">
        <f>S176*H176</f>
        <v>0</v>
      </c>
      <c r="AR176" s="144" t="s">
        <v>164</v>
      </c>
      <c r="AT176" s="144" t="s">
        <v>160</v>
      </c>
      <c r="AU176" s="144" t="s">
        <v>88</v>
      </c>
      <c r="AY176" s="16" t="s">
        <v>157</v>
      </c>
      <c r="BE176" s="145">
        <f>IF(N176="základní",J176,0)</f>
        <v>0</v>
      </c>
      <c r="BF176" s="145">
        <f>IF(N176="snížená",J176,0)</f>
        <v>0</v>
      </c>
      <c r="BG176" s="145">
        <f>IF(N176="zákl. přenesená",J176,0)</f>
        <v>0</v>
      </c>
      <c r="BH176" s="145">
        <f>IF(N176="sníž. přenesená",J176,0)</f>
        <v>0</v>
      </c>
      <c r="BI176" s="145">
        <f>IF(N176="nulová",J176,0)</f>
        <v>0</v>
      </c>
      <c r="BJ176" s="16" t="s">
        <v>80</v>
      </c>
      <c r="BK176" s="145">
        <f>ROUND(I176*H176,2)</f>
        <v>0</v>
      </c>
      <c r="BL176" s="16" t="s">
        <v>164</v>
      </c>
      <c r="BM176" s="144" t="s">
        <v>2463</v>
      </c>
    </row>
    <row r="177" spans="2:65" s="1" customFormat="1">
      <c r="B177" s="28"/>
      <c r="D177" s="150" t="s">
        <v>214</v>
      </c>
      <c r="F177" s="151" t="s">
        <v>2464</v>
      </c>
      <c r="L177" s="28"/>
      <c r="M177" s="152"/>
      <c r="T177" s="52"/>
      <c r="AT177" s="16" t="s">
        <v>214</v>
      </c>
      <c r="AU177" s="16" t="s">
        <v>88</v>
      </c>
    </row>
    <row r="178" spans="2:65" s="13" customFormat="1">
      <c r="B178" s="159"/>
      <c r="D178" s="154" t="s">
        <v>259</v>
      </c>
      <c r="E178" s="160" t="s">
        <v>1</v>
      </c>
      <c r="F178" s="161" t="s">
        <v>2387</v>
      </c>
      <c r="H178" s="162">
        <v>200</v>
      </c>
      <c r="L178" s="159"/>
      <c r="M178" s="163"/>
      <c r="T178" s="164"/>
      <c r="AT178" s="160" t="s">
        <v>259</v>
      </c>
      <c r="AU178" s="160" t="s">
        <v>88</v>
      </c>
      <c r="AV178" s="13" t="s">
        <v>88</v>
      </c>
      <c r="AW178" s="13" t="s">
        <v>27</v>
      </c>
      <c r="AX178" s="13" t="s">
        <v>80</v>
      </c>
      <c r="AY178" s="160" t="s">
        <v>157</v>
      </c>
    </row>
    <row r="179" spans="2:65" s="1" customFormat="1" ht="23.5" customHeight="1">
      <c r="B179" s="132"/>
      <c r="C179" s="133" t="s">
        <v>188</v>
      </c>
      <c r="D179" s="133" t="s">
        <v>160</v>
      </c>
      <c r="E179" s="134" t="s">
        <v>2465</v>
      </c>
      <c r="F179" s="135" t="s">
        <v>2466</v>
      </c>
      <c r="G179" s="136" t="s">
        <v>306</v>
      </c>
      <c r="H179" s="137">
        <v>46</v>
      </c>
      <c r="I179" s="901"/>
      <c r="J179" s="138">
        <f>ROUND(I179*H179,2)</f>
        <v>0</v>
      </c>
      <c r="K179" s="139"/>
      <c r="L179" s="28"/>
      <c r="M179" s="140" t="s">
        <v>1</v>
      </c>
      <c r="N179" s="141" t="s">
        <v>38</v>
      </c>
      <c r="O179" s="142">
        <v>0.13300000000000001</v>
      </c>
      <c r="P179" s="142">
        <f>O179*H179</f>
        <v>6.1180000000000003</v>
      </c>
      <c r="Q179" s="142">
        <v>0</v>
      </c>
      <c r="R179" s="142">
        <f>Q179*H179</f>
        <v>0</v>
      </c>
      <c r="S179" s="142">
        <v>0</v>
      </c>
      <c r="T179" s="143">
        <f>S179*H179</f>
        <v>0</v>
      </c>
      <c r="AR179" s="144" t="s">
        <v>164</v>
      </c>
      <c r="AT179" s="144" t="s">
        <v>160</v>
      </c>
      <c r="AU179" s="144" t="s">
        <v>88</v>
      </c>
      <c r="AY179" s="16" t="s">
        <v>157</v>
      </c>
      <c r="BE179" s="145">
        <f>IF(N179="základní",J179,0)</f>
        <v>0</v>
      </c>
      <c r="BF179" s="145">
        <f>IF(N179="snížená",J179,0)</f>
        <v>0</v>
      </c>
      <c r="BG179" s="145">
        <f>IF(N179="zákl. přenesená",J179,0)</f>
        <v>0</v>
      </c>
      <c r="BH179" s="145">
        <f>IF(N179="sníž. přenesená",J179,0)</f>
        <v>0</v>
      </c>
      <c r="BI179" s="145">
        <f>IF(N179="nulová",J179,0)</f>
        <v>0</v>
      </c>
      <c r="BJ179" s="16" t="s">
        <v>80</v>
      </c>
      <c r="BK179" s="145">
        <f>ROUND(I179*H179,2)</f>
        <v>0</v>
      </c>
      <c r="BL179" s="16" t="s">
        <v>164</v>
      </c>
      <c r="BM179" s="144" t="s">
        <v>2467</v>
      </c>
    </row>
    <row r="180" spans="2:65" s="1" customFormat="1">
      <c r="B180" s="28"/>
      <c r="D180" s="150" t="s">
        <v>214</v>
      </c>
      <c r="F180" s="151" t="s">
        <v>2468</v>
      </c>
      <c r="L180" s="28"/>
      <c r="M180" s="152"/>
      <c r="T180" s="52"/>
      <c r="AT180" s="16" t="s">
        <v>214</v>
      </c>
      <c r="AU180" s="16" t="s">
        <v>88</v>
      </c>
    </row>
    <row r="181" spans="2:65" s="13" customFormat="1">
      <c r="B181" s="159"/>
      <c r="D181" s="154" t="s">
        <v>259</v>
      </c>
      <c r="E181" s="160" t="s">
        <v>1</v>
      </c>
      <c r="F181" s="161" t="s">
        <v>2389</v>
      </c>
      <c r="H181" s="162">
        <v>46</v>
      </c>
      <c r="L181" s="159"/>
      <c r="M181" s="163"/>
      <c r="T181" s="164"/>
      <c r="AT181" s="160" t="s">
        <v>259</v>
      </c>
      <c r="AU181" s="160" t="s">
        <v>88</v>
      </c>
      <c r="AV181" s="13" t="s">
        <v>88</v>
      </c>
      <c r="AW181" s="13" t="s">
        <v>27</v>
      </c>
      <c r="AX181" s="13" t="s">
        <v>80</v>
      </c>
      <c r="AY181" s="160" t="s">
        <v>157</v>
      </c>
    </row>
    <row r="182" spans="2:65" s="1" customFormat="1" ht="21" customHeight="1">
      <c r="B182" s="132"/>
      <c r="C182" s="133" t="s">
        <v>419</v>
      </c>
      <c r="D182" s="133" t="s">
        <v>160</v>
      </c>
      <c r="E182" s="134" t="s">
        <v>2469</v>
      </c>
      <c r="F182" s="135" t="s">
        <v>2470</v>
      </c>
      <c r="G182" s="136" t="s">
        <v>306</v>
      </c>
      <c r="H182" s="137">
        <v>200</v>
      </c>
      <c r="I182" s="901"/>
      <c r="J182" s="138">
        <f>ROUND(I182*H182,2)</f>
        <v>0</v>
      </c>
      <c r="K182" s="139"/>
      <c r="L182" s="28"/>
      <c r="M182" s="140" t="s">
        <v>1</v>
      </c>
      <c r="N182" s="141" t="s">
        <v>38</v>
      </c>
      <c r="O182" s="142">
        <v>2.1000000000000001E-2</v>
      </c>
      <c r="P182" s="142">
        <f>O182*H182</f>
        <v>4.2</v>
      </c>
      <c r="Q182" s="142">
        <v>0</v>
      </c>
      <c r="R182" s="142">
        <f>Q182*H182</f>
        <v>0</v>
      </c>
      <c r="S182" s="142">
        <v>0</v>
      </c>
      <c r="T182" s="143">
        <f>S182*H182</f>
        <v>0</v>
      </c>
      <c r="AR182" s="144" t="s">
        <v>164</v>
      </c>
      <c r="AT182" s="144" t="s">
        <v>160</v>
      </c>
      <c r="AU182" s="144" t="s">
        <v>88</v>
      </c>
      <c r="AY182" s="16" t="s">
        <v>157</v>
      </c>
      <c r="BE182" s="145">
        <f>IF(N182="základní",J182,0)</f>
        <v>0</v>
      </c>
      <c r="BF182" s="145">
        <f>IF(N182="snížená",J182,0)</f>
        <v>0</v>
      </c>
      <c r="BG182" s="145">
        <f>IF(N182="zákl. přenesená",J182,0)</f>
        <v>0</v>
      </c>
      <c r="BH182" s="145">
        <f>IF(N182="sníž. přenesená",J182,0)</f>
        <v>0</v>
      </c>
      <c r="BI182" s="145">
        <f>IF(N182="nulová",J182,0)</f>
        <v>0</v>
      </c>
      <c r="BJ182" s="16" t="s">
        <v>80</v>
      </c>
      <c r="BK182" s="145">
        <f>ROUND(I182*H182,2)</f>
        <v>0</v>
      </c>
      <c r="BL182" s="16" t="s">
        <v>164</v>
      </c>
      <c r="BM182" s="144" t="s">
        <v>2471</v>
      </c>
    </row>
    <row r="183" spans="2:65" s="1" customFormat="1">
      <c r="B183" s="28"/>
      <c r="D183" s="150" t="s">
        <v>214</v>
      </c>
      <c r="F183" s="151" t="s">
        <v>2472</v>
      </c>
      <c r="L183" s="28"/>
      <c r="M183" s="152"/>
      <c r="T183" s="52"/>
      <c r="AT183" s="16" t="s">
        <v>214</v>
      </c>
      <c r="AU183" s="16" t="s">
        <v>88</v>
      </c>
    </row>
    <row r="184" spans="2:65" s="13" customFormat="1">
      <c r="B184" s="159"/>
      <c r="D184" s="154" t="s">
        <v>259</v>
      </c>
      <c r="E184" s="160" t="s">
        <v>1</v>
      </c>
      <c r="F184" s="161" t="s">
        <v>2473</v>
      </c>
      <c r="H184" s="162">
        <v>200</v>
      </c>
      <c r="L184" s="159"/>
      <c r="M184" s="163"/>
      <c r="T184" s="164"/>
      <c r="AT184" s="160" t="s">
        <v>259</v>
      </c>
      <c r="AU184" s="160" t="s">
        <v>88</v>
      </c>
      <c r="AV184" s="13" t="s">
        <v>88</v>
      </c>
      <c r="AW184" s="13" t="s">
        <v>27</v>
      </c>
      <c r="AX184" s="13" t="s">
        <v>72</v>
      </c>
      <c r="AY184" s="160" t="s">
        <v>157</v>
      </c>
    </row>
    <row r="185" spans="2:65" s="14" customFormat="1">
      <c r="B185" s="165"/>
      <c r="D185" s="154" t="s">
        <v>259</v>
      </c>
      <c r="E185" s="166" t="s">
        <v>2387</v>
      </c>
      <c r="F185" s="167" t="s">
        <v>265</v>
      </c>
      <c r="H185" s="168">
        <v>200</v>
      </c>
      <c r="L185" s="165"/>
      <c r="M185" s="169"/>
      <c r="T185" s="170"/>
      <c r="AT185" s="166" t="s">
        <v>259</v>
      </c>
      <c r="AU185" s="166" t="s">
        <v>88</v>
      </c>
      <c r="AV185" s="14" t="s">
        <v>164</v>
      </c>
      <c r="AW185" s="14" t="s">
        <v>27</v>
      </c>
      <c r="AX185" s="14" t="s">
        <v>80</v>
      </c>
      <c r="AY185" s="166" t="s">
        <v>157</v>
      </c>
    </row>
    <row r="186" spans="2:65" s="1" customFormat="1" ht="16.399999999999999" customHeight="1">
      <c r="B186" s="132"/>
      <c r="C186" s="178" t="s">
        <v>193</v>
      </c>
      <c r="D186" s="178" t="s">
        <v>557</v>
      </c>
      <c r="E186" s="179" t="s">
        <v>2474</v>
      </c>
      <c r="F186" s="180" t="s">
        <v>2475</v>
      </c>
      <c r="G186" s="181" t="s">
        <v>276</v>
      </c>
      <c r="H186" s="182">
        <v>16</v>
      </c>
      <c r="I186" s="909"/>
      <c r="J186" s="183">
        <f>ROUND(I186*H186,2)</f>
        <v>0</v>
      </c>
      <c r="K186" s="184"/>
      <c r="L186" s="185"/>
      <c r="M186" s="186" t="s">
        <v>1</v>
      </c>
      <c r="N186" s="187" t="s">
        <v>38</v>
      </c>
      <c r="O186" s="142">
        <v>0</v>
      </c>
      <c r="P186" s="142">
        <f>O186*H186</f>
        <v>0</v>
      </c>
      <c r="Q186" s="142">
        <v>2</v>
      </c>
      <c r="R186" s="142">
        <f>Q186*H186</f>
        <v>32</v>
      </c>
      <c r="S186" s="142">
        <v>0</v>
      </c>
      <c r="T186" s="143">
        <f>S186*H186</f>
        <v>0</v>
      </c>
      <c r="AR186" s="144" t="s">
        <v>172</v>
      </c>
      <c r="AT186" s="144" t="s">
        <v>557</v>
      </c>
      <c r="AU186" s="144" t="s">
        <v>88</v>
      </c>
      <c r="AY186" s="16" t="s">
        <v>157</v>
      </c>
      <c r="BE186" s="145">
        <f>IF(N186="základní",J186,0)</f>
        <v>0</v>
      </c>
      <c r="BF186" s="145">
        <f>IF(N186="snížená",J186,0)</f>
        <v>0</v>
      </c>
      <c r="BG186" s="145">
        <f>IF(N186="zákl. přenesená",J186,0)</f>
        <v>0</v>
      </c>
      <c r="BH186" s="145">
        <f>IF(N186="sníž. přenesená",J186,0)</f>
        <v>0</v>
      </c>
      <c r="BI186" s="145">
        <f>IF(N186="nulová",J186,0)</f>
        <v>0</v>
      </c>
      <c r="BJ186" s="16" t="s">
        <v>80</v>
      </c>
      <c r="BK186" s="145">
        <f>ROUND(I186*H186,2)</f>
        <v>0</v>
      </c>
      <c r="BL186" s="16" t="s">
        <v>164</v>
      </c>
      <c r="BM186" s="144" t="s">
        <v>2476</v>
      </c>
    </row>
    <row r="187" spans="2:65" s="13" customFormat="1">
      <c r="B187" s="159"/>
      <c r="D187" s="154" t="s">
        <v>259</v>
      </c>
      <c r="E187" s="160" t="s">
        <v>1</v>
      </c>
      <c r="F187" s="161" t="s">
        <v>2477</v>
      </c>
      <c r="H187" s="162">
        <v>16</v>
      </c>
      <c r="L187" s="159"/>
      <c r="M187" s="163"/>
      <c r="T187" s="164"/>
      <c r="AT187" s="160" t="s">
        <v>259</v>
      </c>
      <c r="AU187" s="160" t="s">
        <v>88</v>
      </c>
      <c r="AV187" s="13" t="s">
        <v>88</v>
      </c>
      <c r="AW187" s="13" t="s">
        <v>27</v>
      </c>
      <c r="AX187" s="13" t="s">
        <v>80</v>
      </c>
      <c r="AY187" s="160" t="s">
        <v>157</v>
      </c>
    </row>
    <row r="188" spans="2:65" s="1" customFormat="1" ht="31.9" customHeight="1">
      <c r="B188" s="132"/>
      <c r="C188" s="133" t="s">
        <v>429</v>
      </c>
      <c r="D188" s="133" t="s">
        <v>160</v>
      </c>
      <c r="E188" s="134" t="s">
        <v>2478</v>
      </c>
      <c r="F188" s="135" t="s">
        <v>2479</v>
      </c>
      <c r="G188" s="136" t="s">
        <v>306</v>
      </c>
      <c r="H188" s="137">
        <v>283</v>
      </c>
      <c r="I188" s="901"/>
      <c r="J188" s="138">
        <f>ROUND(I188*H188,2)</f>
        <v>0</v>
      </c>
      <c r="K188" s="139"/>
      <c r="L188" s="28"/>
      <c r="M188" s="140" t="s">
        <v>1</v>
      </c>
      <c r="N188" s="141" t="s">
        <v>38</v>
      </c>
      <c r="O188" s="142">
        <v>0.53</v>
      </c>
      <c r="P188" s="142">
        <f>O188*H188</f>
        <v>149.99</v>
      </c>
      <c r="Q188" s="142">
        <v>8.9219999999999994E-2</v>
      </c>
      <c r="R188" s="142">
        <f>Q188*H188</f>
        <v>25.24926</v>
      </c>
      <c r="S188" s="142">
        <v>0</v>
      </c>
      <c r="T188" s="143">
        <f>S188*H188</f>
        <v>0</v>
      </c>
      <c r="AR188" s="144" t="s">
        <v>164</v>
      </c>
      <c r="AT188" s="144" t="s">
        <v>160</v>
      </c>
      <c r="AU188" s="144" t="s">
        <v>88</v>
      </c>
      <c r="AY188" s="16" t="s">
        <v>157</v>
      </c>
      <c r="BE188" s="145">
        <f>IF(N188="základní",J188,0)</f>
        <v>0</v>
      </c>
      <c r="BF188" s="145">
        <f>IF(N188="snížená",J188,0)</f>
        <v>0</v>
      </c>
      <c r="BG188" s="145">
        <f>IF(N188="zákl. přenesená",J188,0)</f>
        <v>0</v>
      </c>
      <c r="BH188" s="145">
        <f>IF(N188="sníž. přenesená",J188,0)</f>
        <v>0</v>
      </c>
      <c r="BI188" s="145">
        <f>IF(N188="nulová",J188,0)</f>
        <v>0</v>
      </c>
      <c r="BJ188" s="16" t="s">
        <v>80</v>
      </c>
      <c r="BK188" s="145">
        <f>ROUND(I188*H188,2)</f>
        <v>0</v>
      </c>
      <c r="BL188" s="16" t="s">
        <v>164</v>
      </c>
      <c r="BM188" s="144" t="s">
        <v>2480</v>
      </c>
    </row>
    <row r="189" spans="2:65" s="1" customFormat="1">
      <c r="B189" s="28"/>
      <c r="D189" s="150" t="s">
        <v>214</v>
      </c>
      <c r="F189" s="151" t="s">
        <v>2481</v>
      </c>
      <c r="L189" s="28"/>
      <c r="M189" s="152"/>
      <c r="T189" s="52"/>
      <c r="AT189" s="16" t="s">
        <v>214</v>
      </c>
      <c r="AU189" s="16" t="s">
        <v>88</v>
      </c>
    </row>
    <row r="190" spans="2:65" s="13" customFormat="1">
      <c r="B190" s="159"/>
      <c r="D190" s="154" t="s">
        <v>259</v>
      </c>
      <c r="E190" s="160" t="s">
        <v>1</v>
      </c>
      <c r="F190" s="161" t="s">
        <v>2482</v>
      </c>
      <c r="H190" s="162">
        <v>283</v>
      </c>
      <c r="L190" s="159"/>
      <c r="M190" s="163"/>
      <c r="T190" s="164"/>
      <c r="AT190" s="160" t="s">
        <v>259</v>
      </c>
      <c r="AU190" s="160" t="s">
        <v>88</v>
      </c>
      <c r="AV190" s="13" t="s">
        <v>88</v>
      </c>
      <c r="AW190" s="13" t="s">
        <v>27</v>
      </c>
      <c r="AX190" s="13" t="s">
        <v>72</v>
      </c>
      <c r="AY190" s="160" t="s">
        <v>157</v>
      </c>
    </row>
    <row r="191" spans="2:65" s="14" customFormat="1">
      <c r="B191" s="165"/>
      <c r="D191" s="154" t="s">
        <v>259</v>
      </c>
      <c r="E191" s="166" t="s">
        <v>2384</v>
      </c>
      <c r="F191" s="167" t="s">
        <v>265</v>
      </c>
      <c r="H191" s="168">
        <v>283</v>
      </c>
      <c r="L191" s="165"/>
      <c r="M191" s="169"/>
      <c r="T191" s="170"/>
      <c r="AT191" s="166" t="s">
        <v>259</v>
      </c>
      <c r="AU191" s="166" t="s">
        <v>88</v>
      </c>
      <c r="AV191" s="14" t="s">
        <v>164</v>
      </c>
      <c r="AW191" s="14" t="s">
        <v>27</v>
      </c>
      <c r="AX191" s="14" t="s">
        <v>80</v>
      </c>
      <c r="AY191" s="166" t="s">
        <v>157</v>
      </c>
    </row>
    <row r="192" spans="2:65" s="1" customFormat="1" ht="21" customHeight="1">
      <c r="B192" s="132"/>
      <c r="C192" s="178" t="s">
        <v>196</v>
      </c>
      <c r="D192" s="178" t="s">
        <v>557</v>
      </c>
      <c r="E192" s="179" t="s">
        <v>2483</v>
      </c>
      <c r="F192" s="180" t="s">
        <v>2484</v>
      </c>
      <c r="G192" s="181" t="s">
        <v>306</v>
      </c>
      <c r="H192" s="182">
        <v>229.5</v>
      </c>
      <c r="I192" s="909"/>
      <c r="J192" s="183">
        <f>ROUND(I192*H192,2)</f>
        <v>0</v>
      </c>
      <c r="K192" s="184"/>
      <c r="L192" s="185"/>
      <c r="M192" s="186" t="s">
        <v>1</v>
      </c>
      <c r="N192" s="187" t="s">
        <v>38</v>
      </c>
      <c r="O192" s="142">
        <v>0</v>
      </c>
      <c r="P192" s="142">
        <f>O192*H192</f>
        <v>0</v>
      </c>
      <c r="Q192" s="142">
        <v>0.13100000000000001</v>
      </c>
      <c r="R192" s="142">
        <f>Q192*H192</f>
        <v>30.064500000000002</v>
      </c>
      <c r="S192" s="142">
        <v>0</v>
      </c>
      <c r="T192" s="143">
        <f>S192*H192</f>
        <v>0</v>
      </c>
      <c r="AR192" s="144" t="s">
        <v>172</v>
      </c>
      <c r="AT192" s="144" t="s">
        <v>557</v>
      </c>
      <c r="AU192" s="144" t="s">
        <v>88</v>
      </c>
      <c r="AY192" s="16" t="s">
        <v>157</v>
      </c>
      <c r="BE192" s="145">
        <f>IF(N192="základní",J192,0)</f>
        <v>0</v>
      </c>
      <c r="BF192" s="145">
        <f>IF(N192="snížená",J192,0)</f>
        <v>0</v>
      </c>
      <c r="BG192" s="145">
        <f>IF(N192="zákl. přenesená",J192,0)</f>
        <v>0</v>
      </c>
      <c r="BH192" s="145">
        <f>IF(N192="sníž. přenesená",J192,0)</f>
        <v>0</v>
      </c>
      <c r="BI192" s="145">
        <f>IF(N192="nulová",J192,0)</f>
        <v>0</v>
      </c>
      <c r="BJ192" s="16" t="s">
        <v>80</v>
      </c>
      <c r="BK192" s="145">
        <f>ROUND(I192*H192,2)</f>
        <v>0</v>
      </c>
      <c r="BL192" s="16" t="s">
        <v>164</v>
      </c>
      <c r="BM192" s="144" t="s">
        <v>2485</v>
      </c>
    </row>
    <row r="193" spans="2:65" s="13" customFormat="1">
      <c r="B193" s="159"/>
      <c r="D193" s="154" t="s">
        <v>259</v>
      </c>
      <c r="F193" s="161" t="s">
        <v>2486</v>
      </c>
      <c r="H193" s="162">
        <v>229.5</v>
      </c>
      <c r="L193" s="159"/>
      <c r="M193" s="163"/>
      <c r="T193" s="164"/>
      <c r="AT193" s="160" t="s">
        <v>259</v>
      </c>
      <c r="AU193" s="160" t="s">
        <v>88</v>
      </c>
      <c r="AV193" s="13" t="s">
        <v>88</v>
      </c>
      <c r="AW193" s="13" t="s">
        <v>3</v>
      </c>
      <c r="AX193" s="13" t="s">
        <v>80</v>
      </c>
      <c r="AY193" s="160" t="s">
        <v>157</v>
      </c>
    </row>
    <row r="194" spans="2:65" s="1" customFormat="1" ht="23.5" customHeight="1">
      <c r="B194" s="132"/>
      <c r="C194" s="133" t="s">
        <v>7</v>
      </c>
      <c r="D194" s="133" t="s">
        <v>160</v>
      </c>
      <c r="E194" s="134" t="s">
        <v>2487</v>
      </c>
      <c r="F194" s="135" t="s">
        <v>2488</v>
      </c>
      <c r="G194" s="136" t="s">
        <v>306</v>
      </c>
      <c r="H194" s="137">
        <v>46</v>
      </c>
      <c r="I194" s="901"/>
      <c r="J194" s="138">
        <f>ROUND(I194*H194,2)</f>
        <v>0</v>
      </c>
      <c r="K194" s="139"/>
      <c r="L194" s="28"/>
      <c r="M194" s="140" t="s">
        <v>1</v>
      </c>
      <c r="N194" s="141" t="s">
        <v>38</v>
      </c>
      <c r="O194" s="142">
        <v>0.75700000000000001</v>
      </c>
      <c r="P194" s="142">
        <f>O194*H194</f>
        <v>34.822000000000003</v>
      </c>
      <c r="Q194" s="142">
        <v>0.11162</v>
      </c>
      <c r="R194" s="142">
        <f>Q194*H194</f>
        <v>5.1345200000000002</v>
      </c>
      <c r="S194" s="142">
        <v>0</v>
      </c>
      <c r="T194" s="143">
        <f>S194*H194</f>
        <v>0</v>
      </c>
      <c r="AR194" s="144" t="s">
        <v>164</v>
      </c>
      <c r="AT194" s="144" t="s">
        <v>160</v>
      </c>
      <c r="AU194" s="144" t="s">
        <v>88</v>
      </c>
      <c r="AY194" s="16" t="s">
        <v>157</v>
      </c>
      <c r="BE194" s="145">
        <f>IF(N194="základní",J194,0)</f>
        <v>0</v>
      </c>
      <c r="BF194" s="145">
        <f>IF(N194="snížená",J194,0)</f>
        <v>0</v>
      </c>
      <c r="BG194" s="145">
        <f>IF(N194="zákl. přenesená",J194,0)</f>
        <v>0</v>
      </c>
      <c r="BH194" s="145">
        <f>IF(N194="sníž. přenesená",J194,0)</f>
        <v>0</v>
      </c>
      <c r="BI194" s="145">
        <f>IF(N194="nulová",J194,0)</f>
        <v>0</v>
      </c>
      <c r="BJ194" s="16" t="s">
        <v>80</v>
      </c>
      <c r="BK194" s="145">
        <f>ROUND(I194*H194,2)</f>
        <v>0</v>
      </c>
      <c r="BL194" s="16" t="s">
        <v>164</v>
      </c>
      <c r="BM194" s="144" t="s">
        <v>2489</v>
      </c>
    </row>
    <row r="195" spans="2:65" s="1" customFormat="1">
      <c r="B195" s="28"/>
      <c r="D195" s="150" t="s">
        <v>214</v>
      </c>
      <c r="F195" s="151" t="s">
        <v>2490</v>
      </c>
      <c r="L195" s="28"/>
      <c r="M195" s="152"/>
      <c r="T195" s="52"/>
      <c r="AT195" s="16" t="s">
        <v>214</v>
      </c>
      <c r="AU195" s="16" t="s">
        <v>88</v>
      </c>
    </row>
    <row r="196" spans="2:65" s="13" customFormat="1">
      <c r="B196" s="159"/>
      <c r="D196" s="154" t="s">
        <v>259</v>
      </c>
      <c r="E196" s="160" t="s">
        <v>1</v>
      </c>
      <c r="F196" s="161" t="s">
        <v>2491</v>
      </c>
      <c r="H196" s="162">
        <v>46</v>
      </c>
      <c r="L196" s="159"/>
      <c r="M196" s="163"/>
      <c r="T196" s="164"/>
      <c r="AT196" s="160" t="s">
        <v>259</v>
      </c>
      <c r="AU196" s="160" t="s">
        <v>88</v>
      </c>
      <c r="AV196" s="13" t="s">
        <v>88</v>
      </c>
      <c r="AW196" s="13" t="s">
        <v>27</v>
      </c>
      <c r="AX196" s="13" t="s">
        <v>72</v>
      </c>
      <c r="AY196" s="160" t="s">
        <v>157</v>
      </c>
    </row>
    <row r="197" spans="2:65" s="14" customFormat="1">
      <c r="B197" s="165"/>
      <c r="D197" s="154" t="s">
        <v>259</v>
      </c>
      <c r="E197" s="166" t="s">
        <v>2389</v>
      </c>
      <c r="F197" s="167" t="s">
        <v>265</v>
      </c>
      <c r="H197" s="168">
        <v>46</v>
      </c>
      <c r="L197" s="165"/>
      <c r="M197" s="169"/>
      <c r="T197" s="170"/>
      <c r="AT197" s="166" t="s">
        <v>259</v>
      </c>
      <c r="AU197" s="166" t="s">
        <v>88</v>
      </c>
      <c r="AV197" s="14" t="s">
        <v>164</v>
      </c>
      <c r="AW197" s="14" t="s">
        <v>27</v>
      </c>
      <c r="AX197" s="14" t="s">
        <v>80</v>
      </c>
      <c r="AY197" s="166" t="s">
        <v>157</v>
      </c>
    </row>
    <row r="198" spans="2:65" s="1" customFormat="1" ht="21" customHeight="1">
      <c r="B198" s="132"/>
      <c r="C198" s="178" t="s">
        <v>201</v>
      </c>
      <c r="D198" s="178" t="s">
        <v>557</v>
      </c>
      <c r="E198" s="179" t="s">
        <v>2492</v>
      </c>
      <c r="F198" s="180" t="s">
        <v>2493</v>
      </c>
      <c r="G198" s="181" t="s">
        <v>306</v>
      </c>
      <c r="H198" s="182">
        <v>47.38</v>
      </c>
      <c r="I198" s="909"/>
      <c r="J198" s="183">
        <f>ROUND(I198*H198,2)</f>
        <v>0</v>
      </c>
      <c r="K198" s="184"/>
      <c r="L198" s="185"/>
      <c r="M198" s="186" t="s">
        <v>1</v>
      </c>
      <c r="N198" s="187" t="s">
        <v>38</v>
      </c>
      <c r="O198" s="142">
        <v>0</v>
      </c>
      <c r="P198" s="142">
        <f>O198*H198</f>
        <v>0</v>
      </c>
      <c r="Q198" s="142">
        <v>0.17599999999999999</v>
      </c>
      <c r="R198" s="142">
        <f>Q198*H198</f>
        <v>8.3388799999999996</v>
      </c>
      <c r="S198" s="142">
        <v>0</v>
      </c>
      <c r="T198" s="143">
        <f>S198*H198</f>
        <v>0</v>
      </c>
      <c r="AR198" s="144" t="s">
        <v>172</v>
      </c>
      <c r="AT198" s="144" t="s">
        <v>557</v>
      </c>
      <c r="AU198" s="144" t="s">
        <v>88</v>
      </c>
      <c r="AY198" s="16" t="s">
        <v>157</v>
      </c>
      <c r="BE198" s="145">
        <f>IF(N198="základní",J198,0)</f>
        <v>0</v>
      </c>
      <c r="BF198" s="145">
        <f>IF(N198="snížená",J198,0)</f>
        <v>0</v>
      </c>
      <c r="BG198" s="145">
        <f>IF(N198="zákl. přenesená",J198,0)</f>
        <v>0</v>
      </c>
      <c r="BH198" s="145">
        <f>IF(N198="sníž. přenesená",J198,0)</f>
        <v>0</v>
      </c>
      <c r="BI198" s="145">
        <f>IF(N198="nulová",J198,0)</f>
        <v>0</v>
      </c>
      <c r="BJ198" s="16" t="s">
        <v>80</v>
      </c>
      <c r="BK198" s="145">
        <f>ROUND(I198*H198,2)</f>
        <v>0</v>
      </c>
      <c r="BL198" s="16" t="s">
        <v>164</v>
      </c>
      <c r="BM198" s="144" t="s">
        <v>2494</v>
      </c>
    </row>
    <row r="199" spans="2:65" s="13" customFormat="1">
      <c r="B199" s="159"/>
      <c r="D199" s="154" t="s">
        <v>259</v>
      </c>
      <c r="F199" s="161" t="s">
        <v>2495</v>
      </c>
      <c r="H199" s="162">
        <v>47.38</v>
      </c>
      <c r="L199" s="159"/>
      <c r="M199" s="163"/>
      <c r="T199" s="164"/>
      <c r="AT199" s="160" t="s">
        <v>259</v>
      </c>
      <c r="AU199" s="160" t="s">
        <v>88</v>
      </c>
      <c r="AV199" s="13" t="s">
        <v>88</v>
      </c>
      <c r="AW199" s="13" t="s">
        <v>3</v>
      </c>
      <c r="AX199" s="13" t="s">
        <v>80</v>
      </c>
      <c r="AY199" s="160" t="s">
        <v>157</v>
      </c>
    </row>
    <row r="200" spans="2:65" s="11" customFormat="1" ht="22.9" customHeight="1">
      <c r="B200" s="121"/>
      <c r="D200" s="122" t="s">
        <v>71</v>
      </c>
      <c r="E200" s="130" t="s">
        <v>169</v>
      </c>
      <c r="F200" s="130" t="s">
        <v>311</v>
      </c>
      <c r="J200" s="131">
        <f>BK200</f>
        <v>0</v>
      </c>
      <c r="L200" s="121"/>
      <c r="M200" s="125"/>
      <c r="P200" s="126">
        <f>SUM(P201:P204)</f>
        <v>11.616</v>
      </c>
      <c r="R200" s="126">
        <f>SUM(R201:R204)</f>
        <v>4.0114559999999999</v>
      </c>
      <c r="T200" s="127">
        <f>SUM(T201:T204)</f>
        <v>0</v>
      </c>
      <c r="AR200" s="122" t="s">
        <v>80</v>
      </c>
      <c r="AT200" s="128" t="s">
        <v>71</v>
      </c>
      <c r="AU200" s="128" t="s">
        <v>80</v>
      </c>
      <c r="AY200" s="122" t="s">
        <v>157</v>
      </c>
      <c r="BK200" s="129">
        <f>SUM(BK201:BK204)</f>
        <v>0</v>
      </c>
    </row>
    <row r="201" spans="2:65" s="1" customFormat="1" ht="23.5" customHeight="1">
      <c r="B201" s="132"/>
      <c r="C201" s="133" t="s">
        <v>456</v>
      </c>
      <c r="D201" s="133" t="s">
        <v>160</v>
      </c>
      <c r="E201" s="134" t="s">
        <v>1101</v>
      </c>
      <c r="F201" s="135" t="s">
        <v>1102</v>
      </c>
      <c r="G201" s="136" t="s">
        <v>306</v>
      </c>
      <c r="H201" s="137">
        <v>19.2</v>
      </c>
      <c r="I201" s="901"/>
      <c r="J201" s="138">
        <f>ROUND(I201*H201,2)</f>
        <v>0</v>
      </c>
      <c r="K201" s="139"/>
      <c r="L201" s="28"/>
      <c r="M201" s="140" t="s">
        <v>1</v>
      </c>
      <c r="N201" s="141" t="s">
        <v>38</v>
      </c>
      <c r="O201" s="142">
        <v>0.60499999999999998</v>
      </c>
      <c r="P201" s="142">
        <f>O201*H201</f>
        <v>11.616</v>
      </c>
      <c r="Q201" s="142">
        <v>0.20893</v>
      </c>
      <c r="R201" s="142">
        <f>Q201*H201</f>
        <v>4.0114559999999999</v>
      </c>
      <c r="S201" s="142">
        <v>0</v>
      </c>
      <c r="T201" s="143">
        <f>S201*H201</f>
        <v>0</v>
      </c>
      <c r="AR201" s="144" t="s">
        <v>164</v>
      </c>
      <c r="AT201" s="144" t="s">
        <v>160</v>
      </c>
      <c r="AU201" s="144" t="s">
        <v>88</v>
      </c>
      <c r="AY201" s="16" t="s">
        <v>157</v>
      </c>
      <c r="BE201" s="145">
        <f>IF(N201="základní",J201,0)</f>
        <v>0</v>
      </c>
      <c r="BF201" s="145">
        <f>IF(N201="snížená",J201,0)</f>
        <v>0</v>
      </c>
      <c r="BG201" s="145">
        <f>IF(N201="zákl. přenesená",J201,0)</f>
        <v>0</v>
      </c>
      <c r="BH201" s="145">
        <f>IF(N201="sníž. přenesená",J201,0)</f>
        <v>0</v>
      </c>
      <c r="BI201" s="145">
        <f>IF(N201="nulová",J201,0)</f>
        <v>0</v>
      </c>
      <c r="BJ201" s="16" t="s">
        <v>80</v>
      </c>
      <c r="BK201" s="145">
        <f>ROUND(I201*H201,2)</f>
        <v>0</v>
      </c>
      <c r="BL201" s="16" t="s">
        <v>164</v>
      </c>
      <c r="BM201" s="144" t="s">
        <v>2496</v>
      </c>
    </row>
    <row r="202" spans="2:65" s="1" customFormat="1">
      <c r="B202" s="28"/>
      <c r="D202" s="150" t="s">
        <v>214</v>
      </c>
      <c r="F202" s="151" t="s">
        <v>1104</v>
      </c>
      <c r="L202" s="28"/>
      <c r="M202" s="152"/>
      <c r="T202" s="52"/>
      <c r="AT202" s="16" t="s">
        <v>214</v>
      </c>
      <c r="AU202" s="16" t="s">
        <v>88</v>
      </c>
    </row>
    <row r="203" spans="2:65" s="13" customFormat="1">
      <c r="B203" s="159"/>
      <c r="D203" s="154" t="s">
        <v>259</v>
      </c>
      <c r="E203" s="160" t="s">
        <v>1</v>
      </c>
      <c r="F203" s="161" t="s">
        <v>2497</v>
      </c>
      <c r="H203" s="162">
        <v>19.2</v>
      </c>
      <c r="L203" s="159"/>
      <c r="M203" s="163"/>
      <c r="T203" s="164"/>
      <c r="AT203" s="160" t="s">
        <v>259</v>
      </c>
      <c r="AU203" s="160" t="s">
        <v>88</v>
      </c>
      <c r="AV203" s="13" t="s">
        <v>88</v>
      </c>
      <c r="AW203" s="13" t="s">
        <v>27</v>
      </c>
      <c r="AX203" s="13" t="s">
        <v>72</v>
      </c>
      <c r="AY203" s="160" t="s">
        <v>157</v>
      </c>
    </row>
    <row r="204" spans="2:65" s="14" customFormat="1">
      <c r="B204" s="165"/>
      <c r="D204" s="154" t="s">
        <v>259</v>
      </c>
      <c r="E204" s="166" t="s">
        <v>2391</v>
      </c>
      <c r="F204" s="167" t="s">
        <v>265</v>
      </c>
      <c r="H204" s="168">
        <v>19.2</v>
      </c>
      <c r="L204" s="165"/>
      <c r="M204" s="169"/>
      <c r="T204" s="170"/>
      <c r="AT204" s="166" t="s">
        <v>259</v>
      </c>
      <c r="AU204" s="166" t="s">
        <v>88</v>
      </c>
      <c r="AV204" s="14" t="s">
        <v>164</v>
      </c>
      <c r="AW204" s="14" t="s">
        <v>27</v>
      </c>
      <c r="AX204" s="14" t="s">
        <v>80</v>
      </c>
      <c r="AY204" s="166" t="s">
        <v>157</v>
      </c>
    </row>
    <row r="205" spans="2:65" s="11" customFormat="1" ht="22.9" customHeight="1">
      <c r="B205" s="121"/>
      <c r="D205" s="122" t="s">
        <v>71</v>
      </c>
      <c r="E205" s="130" t="s">
        <v>191</v>
      </c>
      <c r="F205" s="130" t="s">
        <v>253</v>
      </c>
      <c r="J205" s="131">
        <f>BK205</f>
        <v>0</v>
      </c>
      <c r="L205" s="121"/>
      <c r="M205" s="125"/>
      <c r="P205" s="126">
        <f>SUM(P206:P214)</f>
        <v>71.34</v>
      </c>
      <c r="R205" s="126">
        <f>SUM(R206:R214)</f>
        <v>45.912570000000002</v>
      </c>
      <c r="T205" s="127">
        <f>SUM(T206:T214)</f>
        <v>0</v>
      </c>
      <c r="AR205" s="122" t="s">
        <v>80</v>
      </c>
      <c r="AT205" s="128" t="s">
        <v>71</v>
      </c>
      <c r="AU205" s="128" t="s">
        <v>80</v>
      </c>
      <c r="AY205" s="122" t="s">
        <v>157</v>
      </c>
      <c r="BK205" s="129">
        <f>SUM(BK206:BK214)</f>
        <v>0</v>
      </c>
    </row>
    <row r="206" spans="2:65" s="1" customFormat="1" ht="23.5" customHeight="1">
      <c r="B206" s="132"/>
      <c r="C206" s="133" t="s">
        <v>465</v>
      </c>
      <c r="D206" s="133" t="s">
        <v>160</v>
      </c>
      <c r="E206" s="134" t="s">
        <v>2498</v>
      </c>
      <c r="F206" s="135" t="s">
        <v>2499</v>
      </c>
      <c r="G206" s="136" t="s">
        <v>411</v>
      </c>
      <c r="H206" s="137">
        <v>231</v>
      </c>
      <c r="I206" s="901"/>
      <c r="J206" s="138">
        <f>ROUND(I206*H206,2)</f>
        <v>0</v>
      </c>
      <c r="K206" s="139"/>
      <c r="L206" s="28"/>
      <c r="M206" s="140" t="s">
        <v>1</v>
      </c>
      <c r="N206" s="141" t="s">
        <v>38</v>
      </c>
      <c r="O206" s="142">
        <v>0.14000000000000001</v>
      </c>
      <c r="P206" s="142">
        <f>O206*H206</f>
        <v>32.340000000000003</v>
      </c>
      <c r="Q206" s="142">
        <v>0.10095</v>
      </c>
      <c r="R206" s="142">
        <f>Q206*H206</f>
        <v>23.31945</v>
      </c>
      <c r="S206" s="142">
        <v>0</v>
      </c>
      <c r="T206" s="143">
        <f>S206*H206</f>
        <v>0</v>
      </c>
      <c r="AR206" s="144" t="s">
        <v>164</v>
      </c>
      <c r="AT206" s="144" t="s">
        <v>160</v>
      </c>
      <c r="AU206" s="144" t="s">
        <v>88</v>
      </c>
      <c r="AY206" s="16" t="s">
        <v>157</v>
      </c>
      <c r="BE206" s="145">
        <f>IF(N206="základní",J206,0)</f>
        <v>0</v>
      </c>
      <c r="BF206" s="145">
        <f>IF(N206="snížená",J206,0)</f>
        <v>0</v>
      </c>
      <c r="BG206" s="145">
        <f>IF(N206="zákl. přenesená",J206,0)</f>
        <v>0</v>
      </c>
      <c r="BH206" s="145">
        <f>IF(N206="sníž. přenesená",J206,0)</f>
        <v>0</v>
      </c>
      <c r="BI206" s="145">
        <f>IF(N206="nulová",J206,0)</f>
        <v>0</v>
      </c>
      <c r="BJ206" s="16" t="s">
        <v>80</v>
      </c>
      <c r="BK206" s="145">
        <f>ROUND(I206*H206,2)</f>
        <v>0</v>
      </c>
      <c r="BL206" s="16" t="s">
        <v>164</v>
      </c>
      <c r="BM206" s="144" t="s">
        <v>2500</v>
      </c>
    </row>
    <row r="207" spans="2:65" s="1" customFormat="1">
      <c r="B207" s="28"/>
      <c r="D207" s="150" t="s">
        <v>214</v>
      </c>
      <c r="F207" s="151" t="s">
        <v>2501</v>
      </c>
      <c r="L207" s="28"/>
      <c r="M207" s="152"/>
      <c r="T207" s="52"/>
      <c r="AT207" s="16" t="s">
        <v>214</v>
      </c>
      <c r="AU207" s="16" t="s">
        <v>88</v>
      </c>
    </row>
    <row r="208" spans="2:65" s="13" customFormat="1">
      <c r="B208" s="159"/>
      <c r="D208" s="154" t="s">
        <v>259</v>
      </c>
      <c r="E208" s="160" t="s">
        <v>1</v>
      </c>
      <c r="F208" s="161" t="s">
        <v>2502</v>
      </c>
      <c r="H208" s="162">
        <v>231</v>
      </c>
      <c r="L208" s="159"/>
      <c r="M208" s="163"/>
      <c r="T208" s="164"/>
      <c r="AT208" s="160" t="s">
        <v>259</v>
      </c>
      <c r="AU208" s="160" t="s">
        <v>88</v>
      </c>
      <c r="AV208" s="13" t="s">
        <v>88</v>
      </c>
      <c r="AW208" s="13" t="s">
        <v>27</v>
      </c>
      <c r="AX208" s="13" t="s">
        <v>72</v>
      </c>
      <c r="AY208" s="160" t="s">
        <v>157</v>
      </c>
    </row>
    <row r="209" spans="2:65" s="14" customFormat="1">
      <c r="B209" s="165"/>
      <c r="D209" s="154" t="s">
        <v>259</v>
      </c>
      <c r="E209" s="166" t="s">
        <v>1</v>
      </c>
      <c r="F209" s="167" t="s">
        <v>265</v>
      </c>
      <c r="H209" s="168">
        <v>231</v>
      </c>
      <c r="L209" s="165"/>
      <c r="M209" s="169"/>
      <c r="T209" s="170"/>
      <c r="AT209" s="166" t="s">
        <v>259</v>
      </c>
      <c r="AU209" s="166" t="s">
        <v>88</v>
      </c>
      <c r="AV209" s="14" t="s">
        <v>164</v>
      </c>
      <c r="AW209" s="14" t="s">
        <v>27</v>
      </c>
      <c r="AX209" s="14" t="s">
        <v>80</v>
      </c>
      <c r="AY209" s="166" t="s">
        <v>157</v>
      </c>
    </row>
    <row r="210" spans="2:65" s="1" customFormat="1" ht="16.399999999999999" customHeight="1">
      <c r="B210" s="132"/>
      <c r="C210" s="178" t="s">
        <v>470</v>
      </c>
      <c r="D210" s="178" t="s">
        <v>557</v>
      </c>
      <c r="E210" s="179" t="s">
        <v>2503</v>
      </c>
      <c r="F210" s="180" t="s">
        <v>2504</v>
      </c>
      <c r="G210" s="181" t="s">
        <v>411</v>
      </c>
      <c r="H210" s="182">
        <v>235.62</v>
      </c>
      <c r="I210" s="909"/>
      <c r="J210" s="183">
        <f>ROUND(I210*H210,2)</f>
        <v>0</v>
      </c>
      <c r="K210" s="184"/>
      <c r="L210" s="185"/>
      <c r="M210" s="186" t="s">
        <v>1</v>
      </c>
      <c r="N210" s="187" t="s">
        <v>38</v>
      </c>
      <c r="O210" s="142">
        <v>0</v>
      </c>
      <c r="P210" s="142">
        <f>O210*H210</f>
        <v>0</v>
      </c>
      <c r="Q210" s="142">
        <v>4.5999999999999999E-2</v>
      </c>
      <c r="R210" s="142">
        <f>Q210*H210</f>
        <v>10.838520000000001</v>
      </c>
      <c r="S210" s="142">
        <v>0</v>
      </c>
      <c r="T210" s="143">
        <f>S210*H210</f>
        <v>0</v>
      </c>
      <c r="AR210" s="144" t="s">
        <v>172</v>
      </c>
      <c r="AT210" s="144" t="s">
        <v>557</v>
      </c>
      <c r="AU210" s="144" t="s">
        <v>88</v>
      </c>
      <c r="AY210" s="16" t="s">
        <v>157</v>
      </c>
      <c r="BE210" s="145">
        <f>IF(N210="základní",J210,0)</f>
        <v>0</v>
      </c>
      <c r="BF210" s="145">
        <f>IF(N210="snížená",J210,0)</f>
        <v>0</v>
      </c>
      <c r="BG210" s="145">
        <f>IF(N210="zákl. přenesená",J210,0)</f>
        <v>0</v>
      </c>
      <c r="BH210" s="145">
        <f>IF(N210="sníž. přenesená",J210,0)</f>
        <v>0</v>
      </c>
      <c r="BI210" s="145">
        <f>IF(N210="nulová",J210,0)</f>
        <v>0</v>
      </c>
      <c r="BJ210" s="16" t="s">
        <v>80</v>
      </c>
      <c r="BK210" s="145">
        <f>ROUND(I210*H210,2)</f>
        <v>0</v>
      </c>
      <c r="BL210" s="16" t="s">
        <v>164</v>
      </c>
      <c r="BM210" s="144" t="s">
        <v>2505</v>
      </c>
    </row>
    <row r="211" spans="2:65" s="13" customFormat="1">
      <c r="B211" s="159"/>
      <c r="D211" s="154" t="s">
        <v>259</v>
      </c>
      <c r="F211" s="161" t="s">
        <v>2506</v>
      </c>
      <c r="H211" s="162">
        <v>235.62</v>
      </c>
      <c r="L211" s="159"/>
      <c r="M211" s="163"/>
      <c r="T211" s="164"/>
      <c r="AT211" s="160" t="s">
        <v>259</v>
      </c>
      <c r="AU211" s="160" t="s">
        <v>88</v>
      </c>
      <c r="AV211" s="13" t="s">
        <v>88</v>
      </c>
      <c r="AW211" s="13" t="s">
        <v>3</v>
      </c>
      <c r="AX211" s="13" t="s">
        <v>80</v>
      </c>
      <c r="AY211" s="160" t="s">
        <v>157</v>
      </c>
    </row>
    <row r="212" spans="2:65" s="1" customFormat="1" ht="23.5" customHeight="1">
      <c r="B212" s="132"/>
      <c r="C212" s="133" t="s">
        <v>476</v>
      </c>
      <c r="D212" s="133" t="s">
        <v>160</v>
      </c>
      <c r="E212" s="134" t="s">
        <v>2507</v>
      </c>
      <c r="F212" s="135" t="s">
        <v>2508</v>
      </c>
      <c r="G212" s="136" t="s">
        <v>411</v>
      </c>
      <c r="H212" s="137">
        <v>390</v>
      </c>
      <c r="I212" s="901"/>
      <c r="J212" s="138">
        <f>ROUND(I212*H212,2)</f>
        <v>0</v>
      </c>
      <c r="K212" s="139"/>
      <c r="L212" s="28"/>
      <c r="M212" s="140" t="s">
        <v>1</v>
      </c>
      <c r="N212" s="141" t="s">
        <v>38</v>
      </c>
      <c r="O212" s="142">
        <v>0.1</v>
      </c>
      <c r="P212" s="142">
        <f>O212*H212</f>
        <v>39</v>
      </c>
      <c r="Q212" s="142">
        <v>3.014E-2</v>
      </c>
      <c r="R212" s="142">
        <f>Q212*H212</f>
        <v>11.7546</v>
      </c>
      <c r="S212" s="142">
        <v>0</v>
      </c>
      <c r="T212" s="143">
        <f>S212*H212</f>
        <v>0</v>
      </c>
      <c r="AR212" s="144" t="s">
        <v>164</v>
      </c>
      <c r="AT212" s="144" t="s">
        <v>160</v>
      </c>
      <c r="AU212" s="144" t="s">
        <v>88</v>
      </c>
      <c r="AY212" s="16" t="s">
        <v>157</v>
      </c>
      <c r="BE212" s="145">
        <f>IF(N212="základní",J212,0)</f>
        <v>0</v>
      </c>
      <c r="BF212" s="145">
        <f>IF(N212="snížená",J212,0)</f>
        <v>0</v>
      </c>
      <c r="BG212" s="145">
        <f>IF(N212="zákl. přenesená",J212,0)</f>
        <v>0</v>
      </c>
      <c r="BH212" s="145">
        <f>IF(N212="sníž. přenesená",J212,0)</f>
        <v>0</v>
      </c>
      <c r="BI212" s="145">
        <f>IF(N212="nulová",J212,0)</f>
        <v>0</v>
      </c>
      <c r="BJ212" s="16" t="s">
        <v>80</v>
      </c>
      <c r="BK212" s="145">
        <f>ROUND(I212*H212,2)</f>
        <v>0</v>
      </c>
      <c r="BL212" s="16" t="s">
        <v>164</v>
      </c>
      <c r="BM212" s="144" t="s">
        <v>2509</v>
      </c>
    </row>
    <row r="213" spans="2:65" s="1" customFormat="1">
      <c r="B213" s="28"/>
      <c r="D213" s="150" t="s">
        <v>214</v>
      </c>
      <c r="F213" s="151" t="s">
        <v>2510</v>
      </c>
      <c r="L213" s="28"/>
      <c r="M213" s="152"/>
      <c r="T213" s="52"/>
      <c r="AT213" s="16" t="s">
        <v>214</v>
      </c>
      <c r="AU213" s="16" t="s">
        <v>88</v>
      </c>
    </row>
    <row r="214" spans="2:65" s="13" customFormat="1">
      <c r="B214" s="159"/>
      <c r="D214" s="154" t="s">
        <v>259</v>
      </c>
      <c r="E214" s="160" t="s">
        <v>1</v>
      </c>
      <c r="F214" s="161" t="s">
        <v>2511</v>
      </c>
      <c r="H214" s="162">
        <v>390</v>
      </c>
      <c r="L214" s="159"/>
      <c r="M214" s="163"/>
      <c r="T214" s="164"/>
      <c r="AT214" s="160" t="s">
        <v>259</v>
      </c>
      <c r="AU214" s="160" t="s">
        <v>88</v>
      </c>
      <c r="AV214" s="13" t="s">
        <v>88</v>
      </c>
      <c r="AW214" s="13" t="s">
        <v>27</v>
      </c>
      <c r="AX214" s="13" t="s">
        <v>80</v>
      </c>
      <c r="AY214" s="160" t="s">
        <v>157</v>
      </c>
    </row>
    <row r="215" spans="2:65" s="11" customFormat="1" ht="22.9" customHeight="1">
      <c r="B215" s="121"/>
      <c r="D215" s="122" t="s">
        <v>71</v>
      </c>
      <c r="E215" s="130" t="s">
        <v>431</v>
      </c>
      <c r="F215" s="130" t="s">
        <v>432</v>
      </c>
      <c r="J215" s="131">
        <f>BK215</f>
        <v>0</v>
      </c>
      <c r="L215" s="121"/>
      <c r="M215" s="125"/>
      <c r="P215" s="126">
        <f>SUM(P216:P217)</f>
        <v>59.839016000000008</v>
      </c>
      <c r="R215" s="126">
        <f>SUM(R216:R217)</f>
        <v>0</v>
      </c>
      <c r="T215" s="127">
        <f>SUM(T216:T217)</f>
        <v>0</v>
      </c>
      <c r="AR215" s="122" t="s">
        <v>80</v>
      </c>
      <c r="AT215" s="128" t="s">
        <v>71</v>
      </c>
      <c r="AU215" s="128" t="s">
        <v>80</v>
      </c>
      <c r="AY215" s="122" t="s">
        <v>157</v>
      </c>
      <c r="BK215" s="129">
        <f>SUM(BK216:BK217)</f>
        <v>0</v>
      </c>
    </row>
    <row r="216" spans="2:65" s="1" customFormat="1" ht="23.5" customHeight="1">
      <c r="B216" s="132"/>
      <c r="C216" s="133" t="s">
        <v>481</v>
      </c>
      <c r="D216" s="133" t="s">
        <v>160</v>
      </c>
      <c r="E216" s="134" t="s">
        <v>2512</v>
      </c>
      <c r="F216" s="135" t="s">
        <v>2513</v>
      </c>
      <c r="G216" s="136" t="s">
        <v>276</v>
      </c>
      <c r="H216" s="137">
        <v>150.72800000000001</v>
      </c>
      <c r="I216" s="901"/>
      <c r="J216" s="138">
        <f>ROUND(I216*H216,2)</f>
        <v>0</v>
      </c>
      <c r="K216" s="139"/>
      <c r="L216" s="28"/>
      <c r="M216" s="140" t="s">
        <v>1</v>
      </c>
      <c r="N216" s="141" t="s">
        <v>38</v>
      </c>
      <c r="O216" s="142">
        <v>0.39700000000000002</v>
      </c>
      <c r="P216" s="142">
        <f>O216*H216</f>
        <v>59.839016000000008</v>
      </c>
      <c r="Q216" s="142">
        <v>0</v>
      </c>
      <c r="R216" s="142">
        <f>Q216*H216</f>
        <v>0</v>
      </c>
      <c r="S216" s="142">
        <v>0</v>
      </c>
      <c r="T216" s="143">
        <f>S216*H216</f>
        <v>0</v>
      </c>
      <c r="AR216" s="144" t="s">
        <v>164</v>
      </c>
      <c r="AT216" s="144" t="s">
        <v>160</v>
      </c>
      <c r="AU216" s="144" t="s">
        <v>88</v>
      </c>
      <c r="AY216" s="16" t="s">
        <v>157</v>
      </c>
      <c r="BE216" s="145">
        <f>IF(N216="základní",J216,0)</f>
        <v>0</v>
      </c>
      <c r="BF216" s="145">
        <f>IF(N216="snížená",J216,0)</f>
        <v>0</v>
      </c>
      <c r="BG216" s="145">
        <f>IF(N216="zákl. přenesená",J216,0)</f>
        <v>0</v>
      </c>
      <c r="BH216" s="145">
        <f>IF(N216="sníž. přenesená",J216,0)</f>
        <v>0</v>
      </c>
      <c r="BI216" s="145">
        <f>IF(N216="nulová",J216,0)</f>
        <v>0</v>
      </c>
      <c r="BJ216" s="16" t="s">
        <v>80</v>
      </c>
      <c r="BK216" s="145">
        <f>ROUND(I216*H216,2)</f>
        <v>0</v>
      </c>
      <c r="BL216" s="16" t="s">
        <v>164</v>
      </c>
      <c r="BM216" s="144" t="s">
        <v>2514</v>
      </c>
    </row>
    <row r="217" spans="2:65" s="1" customFormat="1">
      <c r="B217" s="28"/>
      <c r="D217" s="150" t="s">
        <v>214</v>
      </c>
      <c r="F217" s="151" t="s">
        <v>2515</v>
      </c>
      <c r="L217" s="28"/>
      <c r="M217" s="171"/>
      <c r="N217" s="172"/>
      <c r="O217" s="172"/>
      <c r="P217" s="172"/>
      <c r="Q217" s="172"/>
      <c r="R217" s="172"/>
      <c r="S217" s="172"/>
      <c r="T217" s="173"/>
      <c r="AT217" s="16" t="s">
        <v>214</v>
      </c>
      <c r="AU217" s="16" t="s">
        <v>88</v>
      </c>
    </row>
    <row r="218" spans="2:65" s="1" customFormat="1" ht="7" customHeight="1">
      <c r="B218" s="40"/>
      <c r="C218" s="41"/>
      <c r="D218" s="41"/>
      <c r="E218" s="41"/>
      <c r="F218" s="41"/>
      <c r="G218" s="41"/>
      <c r="H218" s="41"/>
      <c r="I218" s="41"/>
      <c r="J218" s="41"/>
      <c r="K218" s="41"/>
      <c r="L218" s="28"/>
    </row>
  </sheetData>
  <autoFilter ref="C125:K217" xr:uid="{00000000-0009-0000-0000-00000B000000}"/>
  <mergeCells count="11">
    <mergeCell ref="E118:H118"/>
    <mergeCell ref="E7:H7"/>
    <mergeCell ref="E9:H9"/>
    <mergeCell ref="E11:H11"/>
    <mergeCell ref="E29:H29"/>
    <mergeCell ref="E85:H85"/>
    <mergeCell ref="L2:V2"/>
    <mergeCell ref="E87:H87"/>
    <mergeCell ref="E89:H89"/>
    <mergeCell ref="E114:H114"/>
    <mergeCell ref="E116:H116"/>
  </mergeCells>
  <hyperlinks>
    <hyperlink ref="F130" r:id="rId1" xr:uid="{00000000-0004-0000-0B00-000000000000}"/>
    <hyperlink ref="F136" r:id="rId2" xr:uid="{00000000-0004-0000-0B00-000001000000}"/>
    <hyperlink ref="F140" r:id="rId3" xr:uid="{00000000-0004-0000-0B00-000002000000}"/>
    <hyperlink ref="F144" r:id="rId4" xr:uid="{00000000-0004-0000-0B00-000003000000}"/>
    <hyperlink ref="F147" r:id="rId5" xr:uid="{00000000-0004-0000-0B00-000004000000}"/>
    <hyperlink ref="F150" r:id="rId6" xr:uid="{00000000-0004-0000-0B00-000005000000}"/>
    <hyperlink ref="F153" r:id="rId7" xr:uid="{00000000-0004-0000-0B00-000006000000}"/>
    <hyperlink ref="F156" r:id="rId8" xr:uid="{00000000-0004-0000-0B00-000007000000}"/>
    <hyperlink ref="F159" r:id="rId9" xr:uid="{00000000-0004-0000-0B00-000008000000}"/>
    <hyperlink ref="F162" r:id="rId10" xr:uid="{00000000-0004-0000-0B00-000009000000}"/>
    <hyperlink ref="F167" r:id="rId11" xr:uid="{00000000-0004-0000-0B00-00000A000000}"/>
    <hyperlink ref="F174" r:id="rId12" xr:uid="{00000000-0004-0000-0B00-00000B000000}"/>
    <hyperlink ref="F177" r:id="rId13" xr:uid="{00000000-0004-0000-0B00-00000C000000}"/>
    <hyperlink ref="F180" r:id="rId14" xr:uid="{00000000-0004-0000-0B00-00000D000000}"/>
    <hyperlink ref="F183" r:id="rId15" xr:uid="{00000000-0004-0000-0B00-00000E000000}"/>
    <hyperlink ref="F189" r:id="rId16" xr:uid="{00000000-0004-0000-0B00-00000F000000}"/>
    <hyperlink ref="F195" r:id="rId17" xr:uid="{00000000-0004-0000-0B00-000010000000}"/>
    <hyperlink ref="F202" r:id="rId18" xr:uid="{00000000-0004-0000-0B00-000011000000}"/>
    <hyperlink ref="F207" r:id="rId19" xr:uid="{00000000-0004-0000-0B00-000012000000}"/>
    <hyperlink ref="F213" r:id="rId20" xr:uid="{00000000-0004-0000-0B00-000013000000}"/>
    <hyperlink ref="F217" r:id="rId21" xr:uid="{00000000-0004-0000-0B00-000014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3">
    <pageSetUpPr fitToPage="1"/>
  </sheetPr>
  <dimension ref="B2:BM281"/>
  <sheetViews>
    <sheetView showGridLines="0" topLeftCell="A121" workbookViewId="0">
      <selection activeCell="J138" sqref="J138"/>
    </sheetView>
  </sheetViews>
  <sheetFormatPr defaultRowHeight="10"/>
  <cols>
    <col min="1" max="1" width="7.77734375" customWidth="1"/>
    <col min="2" max="2" width="1" customWidth="1"/>
    <col min="3" max="3" width="4" customWidth="1"/>
    <col min="4" max="4" width="4.109375" customWidth="1"/>
    <col min="5" max="5" width="16.109375" customWidth="1"/>
    <col min="6" max="6" width="48.109375" customWidth="1"/>
    <col min="7" max="7" width="7" customWidth="1"/>
    <col min="8" max="8" width="13.33203125" customWidth="1"/>
    <col min="9" max="9" width="15" customWidth="1"/>
    <col min="10" max="10" width="21.109375" customWidth="1"/>
    <col min="11" max="11" width="21.109375" hidden="1" customWidth="1"/>
    <col min="12" max="12" width="8.77734375" customWidth="1"/>
    <col min="13" max="13" width="10.33203125" hidden="1" customWidth="1"/>
    <col min="14" max="14" width="9.109375" hidden="1" customWidth="1"/>
    <col min="15" max="20" width="13.44140625" hidden="1" customWidth="1"/>
    <col min="21" max="21" width="15.44140625" hidden="1" customWidth="1"/>
    <col min="22" max="22" width="11.6640625" customWidth="1"/>
    <col min="23" max="23" width="15.44140625" customWidth="1"/>
    <col min="24" max="24" width="11.6640625" customWidth="1"/>
    <col min="25" max="25" width="14.109375" customWidth="1"/>
    <col min="26" max="26" width="10.44140625" customWidth="1"/>
    <col min="27" max="27" width="14.109375" customWidth="1"/>
    <col min="28" max="28" width="15.44140625" customWidth="1"/>
    <col min="29" max="29" width="10.44140625" customWidth="1"/>
    <col min="30" max="30" width="14.109375" customWidth="1"/>
    <col min="31" max="31" width="15.44140625" customWidth="1"/>
    <col min="44" max="65" width="9.109375" hidden="1"/>
  </cols>
  <sheetData>
    <row r="2" spans="2:56" ht="37" customHeight="1">
      <c r="L2" s="980" t="s">
        <v>5</v>
      </c>
      <c r="M2" s="981"/>
      <c r="N2" s="981"/>
      <c r="O2" s="981"/>
      <c r="P2" s="981"/>
      <c r="Q2" s="981"/>
      <c r="R2" s="981"/>
      <c r="S2" s="981"/>
      <c r="T2" s="981"/>
      <c r="U2" s="981"/>
      <c r="V2" s="981"/>
      <c r="AT2" s="16" t="s">
        <v>126</v>
      </c>
      <c r="AZ2" s="177" t="s">
        <v>2516</v>
      </c>
      <c r="BA2" s="177" t="s">
        <v>2517</v>
      </c>
      <c r="BB2" s="177" t="s">
        <v>1</v>
      </c>
      <c r="BC2" s="177" t="s">
        <v>2518</v>
      </c>
      <c r="BD2" s="177" t="s">
        <v>88</v>
      </c>
    </row>
    <row r="3" spans="2:56" ht="7" customHeight="1">
      <c r="B3" s="17"/>
      <c r="C3" s="18"/>
      <c r="D3" s="18"/>
      <c r="E3" s="18"/>
      <c r="F3" s="18"/>
      <c r="G3" s="18"/>
      <c r="H3" s="18"/>
      <c r="I3" s="18"/>
      <c r="J3" s="18"/>
      <c r="K3" s="18"/>
      <c r="L3" s="19"/>
      <c r="AT3" s="16" t="s">
        <v>88</v>
      </c>
      <c r="AZ3" s="177" t="s">
        <v>2397</v>
      </c>
      <c r="BA3" s="177" t="s">
        <v>2398</v>
      </c>
      <c r="BB3" s="177" t="s">
        <v>1</v>
      </c>
      <c r="BC3" s="177" t="s">
        <v>2519</v>
      </c>
      <c r="BD3" s="177" t="s">
        <v>88</v>
      </c>
    </row>
    <row r="4" spans="2:56" ht="25" customHeight="1">
      <c r="B4" s="19"/>
      <c r="D4" s="20" t="s">
        <v>127</v>
      </c>
      <c r="L4" s="19"/>
      <c r="M4" s="89" t="s">
        <v>10</v>
      </c>
      <c r="AT4" s="16" t="s">
        <v>3</v>
      </c>
      <c r="AZ4" s="177" t="s">
        <v>525</v>
      </c>
      <c r="BA4" s="177" t="s">
        <v>526</v>
      </c>
      <c r="BB4" s="177" t="s">
        <v>1</v>
      </c>
      <c r="BC4" s="177" t="s">
        <v>2520</v>
      </c>
      <c r="BD4" s="177" t="s">
        <v>88</v>
      </c>
    </row>
    <row r="5" spans="2:56" ht="7" customHeight="1">
      <c r="B5" s="19"/>
      <c r="L5" s="19"/>
      <c r="AZ5" s="177" t="s">
        <v>528</v>
      </c>
      <c r="BA5" s="177" t="s">
        <v>529</v>
      </c>
      <c r="BB5" s="177" t="s">
        <v>1</v>
      </c>
      <c r="BC5" s="177" t="s">
        <v>2521</v>
      </c>
      <c r="BD5" s="177" t="s">
        <v>88</v>
      </c>
    </row>
    <row r="6" spans="2:56" ht="12" customHeight="1">
      <c r="B6" s="19"/>
      <c r="D6" s="25" t="s">
        <v>14</v>
      </c>
      <c r="L6" s="19"/>
      <c r="AZ6" s="177" t="s">
        <v>1240</v>
      </c>
      <c r="BA6" s="177" t="s">
        <v>2522</v>
      </c>
      <c r="BB6" s="177" t="s">
        <v>1</v>
      </c>
      <c r="BC6" s="177" t="s">
        <v>2523</v>
      </c>
      <c r="BD6" s="177" t="s">
        <v>88</v>
      </c>
    </row>
    <row r="7" spans="2:56" ht="27.75" customHeight="1">
      <c r="B7" s="19"/>
      <c r="E7" s="1007" t="str">
        <f>'Rekapitulace stavby'!K6</f>
        <v>DOMOV SENIORŮ BOROHRÁDEK PŘÍSTAVBA A STAVEBNÍ ÚPRAVY</v>
      </c>
      <c r="F7" s="1008"/>
      <c r="G7" s="1008"/>
      <c r="H7" s="1008"/>
      <c r="L7" s="19"/>
    </row>
    <row r="8" spans="2:56" ht="12" customHeight="1">
      <c r="B8" s="19"/>
      <c r="D8" s="25" t="s">
        <v>128</v>
      </c>
      <c r="L8" s="19"/>
    </row>
    <row r="9" spans="2:56" s="1" customFormat="1" ht="16.399999999999999" customHeight="1">
      <c r="B9" s="28"/>
      <c r="E9" s="1007" t="s">
        <v>2295</v>
      </c>
      <c r="F9" s="1009"/>
      <c r="G9" s="1009"/>
      <c r="H9" s="1009"/>
      <c r="L9" s="28"/>
    </row>
    <row r="10" spans="2:56" s="1" customFormat="1" ht="12" customHeight="1">
      <c r="B10" s="28"/>
      <c r="D10" s="25" t="s">
        <v>203</v>
      </c>
      <c r="L10" s="28"/>
    </row>
    <row r="11" spans="2:56" s="1" customFormat="1" ht="16.399999999999999" customHeight="1">
      <c r="B11" s="28"/>
      <c r="E11" s="1003" t="s">
        <v>2524</v>
      </c>
      <c r="F11" s="1009"/>
      <c r="G11" s="1009"/>
      <c r="H11" s="1009"/>
      <c r="L11" s="28"/>
    </row>
    <row r="12" spans="2:56" s="1" customFormat="1">
      <c r="B12" s="28"/>
      <c r="L12" s="28"/>
    </row>
    <row r="13" spans="2:56" s="1" customFormat="1" ht="12" customHeight="1">
      <c r="B13" s="28"/>
      <c r="D13" s="25" t="s">
        <v>16</v>
      </c>
      <c r="F13" s="23" t="s">
        <v>1</v>
      </c>
      <c r="I13" s="25" t="s">
        <v>17</v>
      </c>
      <c r="J13" s="23" t="s">
        <v>1</v>
      </c>
      <c r="L13" s="28"/>
    </row>
    <row r="14" spans="2:56" s="1" customFormat="1" ht="12" customHeight="1">
      <c r="B14" s="28"/>
      <c r="D14" s="25" t="s">
        <v>18</v>
      </c>
      <c r="F14" s="23" t="str">
        <f>'Rekapitulace stavby'!K8</f>
        <v>DpS Borohrádek, st.p.č.243,722,p.p.č.187</v>
      </c>
      <c r="I14" s="25" t="s">
        <v>19</v>
      </c>
      <c r="J14" s="48" t="str">
        <f>'Rekapitulace stavby'!AN8</f>
        <v>10. 6. 2024</v>
      </c>
      <c r="L14" s="28"/>
    </row>
    <row r="15" spans="2:56" s="1" customFormat="1" ht="10.9" customHeight="1">
      <c r="B15" s="28"/>
      <c r="L15" s="28"/>
    </row>
    <row r="16" spans="2:56" s="1" customFormat="1" ht="12" customHeight="1">
      <c r="B16" s="28"/>
      <c r="D16" s="25" t="s">
        <v>21</v>
      </c>
      <c r="I16" s="25" t="s">
        <v>22</v>
      </c>
      <c r="J16" s="23" t="s">
        <v>1</v>
      </c>
      <c r="L16" s="28"/>
    </row>
    <row r="17" spans="2:12" s="1" customFormat="1" ht="18" customHeight="1">
      <c r="B17" s="28"/>
      <c r="E17" s="23" t="str">
        <f>'Rekapitulace stavby'!E11</f>
        <v>Královehradecký kraj,Pivovarské nám.1245 H.Králové</v>
      </c>
      <c r="I17" s="25" t="s">
        <v>23</v>
      </c>
      <c r="J17" s="23" t="s">
        <v>1</v>
      </c>
      <c r="L17" s="28"/>
    </row>
    <row r="18" spans="2:12" s="1" customFormat="1" ht="7" customHeight="1">
      <c r="B18" s="28"/>
      <c r="L18" s="28"/>
    </row>
    <row r="19" spans="2:12" s="1" customFormat="1" ht="12" customHeight="1">
      <c r="B19" s="28"/>
      <c r="D19" s="25" t="s">
        <v>24</v>
      </c>
      <c r="I19" s="25" t="s">
        <v>22</v>
      </c>
      <c r="J19" s="23" t="s">
        <v>1</v>
      </c>
      <c r="L19" s="28"/>
    </row>
    <row r="20" spans="2:12" s="1" customFormat="1" ht="18" customHeight="1">
      <c r="B20" s="28"/>
      <c r="E20" s="23" t="str">
        <f>'Rekapitulace stavby'!E14</f>
        <v>VZ</v>
      </c>
      <c r="I20" s="25" t="s">
        <v>23</v>
      </c>
      <c r="J20" s="23" t="s">
        <v>1</v>
      </c>
      <c r="L20" s="28"/>
    </row>
    <row r="21" spans="2:12" s="1" customFormat="1" ht="7" customHeight="1">
      <c r="B21" s="28"/>
      <c r="L21" s="28"/>
    </row>
    <row r="22" spans="2:12" s="1" customFormat="1" ht="12" customHeight="1">
      <c r="B22" s="28"/>
      <c r="D22" s="25" t="s">
        <v>26</v>
      </c>
      <c r="I22" s="25" t="s">
        <v>22</v>
      </c>
      <c r="J22" s="23" t="s">
        <v>1</v>
      </c>
      <c r="L22" s="28"/>
    </row>
    <row r="23" spans="2:12" s="1" customFormat="1" ht="18" customHeight="1">
      <c r="B23" s="28"/>
      <c r="E23" s="23" t="str">
        <f>'Rekapitulace stavby'!E17</f>
        <v>Proxion, Hurdálková 206 547 01 Náchod</v>
      </c>
      <c r="I23" s="25" t="s">
        <v>23</v>
      </c>
      <c r="J23" s="23" t="s">
        <v>1</v>
      </c>
      <c r="L23" s="28"/>
    </row>
    <row r="24" spans="2:12" s="1" customFormat="1" ht="7" customHeight="1">
      <c r="B24" s="28"/>
      <c r="L24" s="28"/>
    </row>
    <row r="25" spans="2:12" s="1" customFormat="1" ht="12" customHeight="1">
      <c r="B25" s="28"/>
      <c r="D25" s="25" t="s">
        <v>28</v>
      </c>
      <c r="I25" s="25" t="s">
        <v>22</v>
      </c>
      <c r="J25" s="23" t="s">
        <v>29</v>
      </c>
      <c r="L25" s="28"/>
    </row>
    <row r="26" spans="2:12" s="1" customFormat="1" ht="18" customHeight="1">
      <c r="B26" s="28"/>
      <c r="E26" s="23" t="s">
        <v>30</v>
      </c>
      <c r="I26" s="25" t="s">
        <v>23</v>
      </c>
      <c r="J26" s="23" t="s">
        <v>1</v>
      </c>
      <c r="L26" s="28"/>
    </row>
    <row r="27" spans="2:12" s="1" customFormat="1" ht="7" customHeight="1">
      <c r="B27" s="28"/>
      <c r="L27" s="28"/>
    </row>
    <row r="28" spans="2:12" s="1" customFormat="1" ht="12" customHeight="1">
      <c r="B28" s="28"/>
      <c r="D28" s="25" t="s">
        <v>31</v>
      </c>
      <c r="L28" s="28"/>
    </row>
    <row r="29" spans="2:12" s="7" customFormat="1" ht="16.399999999999999" customHeight="1">
      <c r="B29" s="90"/>
      <c r="E29" s="995" t="s">
        <v>1</v>
      </c>
      <c r="F29" s="995"/>
      <c r="G29" s="995"/>
      <c r="H29" s="995"/>
      <c r="L29" s="90"/>
    </row>
    <row r="30" spans="2:12" s="1" customFormat="1" ht="7" customHeight="1">
      <c r="B30" s="28"/>
      <c r="L30" s="28"/>
    </row>
    <row r="31" spans="2:12" s="1" customFormat="1" ht="7" customHeight="1">
      <c r="B31" s="28"/>
      <c r="D31" s="49"/>
      <c r="E31" s="49"/>
      <c r="F31" s="49"/>
      <c r="G31" s="49"/>
      <c r="H31" s="49"/>
      <c r="I31" s="49"/>
      <c r="J31" s="49"/>
      <c r="K31" s="49"/>
      <c r="L31" s="28"/>
    </row>
    <row r="32" spans="2:12" s="1" customFormat="1" ht="25.4" customHeight="1">
      <c r="B32" s="28"/>
      <c r="D32" s="91" t="s">
        <v>32</v>
      </c>
      <c r="J32" s="62">
        <f>ROUND(J132, 2)</f>
        <v>0</v>
      </c>
      <c r="L32" s="28"/>
    </row>
    <row r="33" spans="2:12" s="1" customFormat="1" ht="7" customHeight="1">
      <c r="B33" s="28"/>
      <c r="D33" s="49"/>
      <c r="E33" s="49"/>
      <c r="F33" s="49"/>
      <c r="G33" s="49"/>
      <c r="H33" s="49"/>
      <c r="I33" s="49"/>
      <c r="J33" s="49"/>
      <c r="K33" s="49"/>
      <c r="L33" s="28"/>
    </row>
    <row r="34" spans="2:12" s="1" customFormat="1" ht="14.5" customHeight="1">
      <c r="B34" s="28"/>
      <c r="F34" s="31" t="s">
        <v>34</v>
      </c>
      <c r="I34" s="31" t="s">
        <v>33</v>
      </c>
      <c r="J34" s="31" t="s">
        <v>35</v>
      </c>
      <c r="L34" s="28"/>
    </row>
    <row r="35" spans="2:12" s="1" customFormat="1" ht="14.5" customHeight="1">
      <c r="B35" s="28"/>
      <c r="D35" s="51" t="s">
        <v>36</v>
      </c>
      <c r="E35" s="25" t="s">
        <v>37</v>
      </c>
      <c r="F35" s="82">
        <f>ROUND((SUM(BE132:BE280)),  2)</f>
        <v>0</v>
      </c>
      <c r="I35" s="92">
        <v>0.21</v>
      </c>
      <c r="J35" s="82">
        <f>ROUND(((SUM(BE132:BE280))*I35),  2)</f>
        <v>0</v>
      </c>
      <c r="L35" s="28"/>
    </row>
    <row r="36" spans="2:12" s="1" customFormat="1" ht="14.5" customHeight="1">
      <c r="B36" s="28"/>
      <c r="E36" s="25" t="s">
        <v>38</v>
      </c>
      <c r="F36" s="82">
        <f>ROUND((SUM(BF132:BF280)),  2)</f>
        <v>0</v>
      </c>
      <c r="I36" s="92">
        <v>0.12</v>
      </c>
      <c r="J36" s="82">
        <f>ROUND(((SUM(BF132:BF280))*I36),  2)</f>
        <v>0</v>
      </c>
      <c r="L36" s="28"/>
    </row>
    <row r="37" spans="2:12" s="1" customFormat="1" ht="14.5" hidden="1" customHeight="1">
      <c r="B37" s="28"/>
      <c r="E37" s="25" t="s">
        <v>39</v>
      </c>
      <c r="F37" s="82">
        <f>ROUND((SUM(BG132:BG280)),  2)</f>
        <v>0</v>
      </c>
      <c r="I37" s="92">
        <v>0.21</v>
      </c>
      <c r="J37" s="82">
        <f>0</f>
        <v>0</v>
      </c>
      <c r="L37" s="28"/>
    </row>
    <row r="38" spans="2:12" s="1" customFormat="1" ht="14.5" hidden="1" customHeight="1">
      <c r="B38" s="28"/>
      <c r="E38" s="25" t="s">
        <v>40</v>
      </c>
      <c r="F38" s="82">
        <f>ROUND((SUM(BH132:BH280)),  2)</f>
        <v>0</v>
      </c>
      <c r="I38" s="92">
        <v>0.12</v>
      </c>
      <c r="J38" s="82">
        <f>0</f>
        <v>0</v>
      </c>
      <c r="L38" s="28"/>
    </row>
    <row r="39" spans="2:12" s="1" customFormat="1" ht="14.5" hidden="1" customHeight="1">
      <c r="B39" s="28"/>
      <c r="E39" s="25" t="s">
        <v>41</v>
      </c>
      <c r="F39" s="82">
        <f>ROUND((SUM(BI132:BI280)),  2)</f>
        <v>0</v>
      </c>
      <c r="I39" s="92">
        <v>0</v>
      </c>
      <c r="J39" s="82">
        <f>0</f>
        <v>0</v>
      </c>
      <c r="L39" s="28"/>
    </row>
    <row r="40" spans="2:12" s="1" customFormat="1" ht="7" customHeight="1">
      <c r="B40" s="28"/>
      <c r="L40" s="28"/>
    </row>
    <row r="41" spans="2:12" s="1" customFormat="1" ht="25.4" customHeight="1">
      <c r="B41" s="28"/>
      <c r="C41" s="93"/>
      <c r="D41" s="94" t="s">
        <v>42</v>
      </c>
      <c r="E41" s="53"/>
      <c r="F41" s="53"/>
      <c r="G41" s="95" t="s">
        <v>43</v>
      </c>
      <c r="H41" s="96" t="s">
        <v>44</v>
      </c>
      <c r="I41" s="53"/>
      <c r="J41" s="97">
        <f>SUM(J32:J39)</f>
        <v>0</v>
      </c>
      <c r="K41" s="98"/>
      <c r="L41" s="28"/>
    </row>
    <row r="42" spans="2:12" s="1" customFormat="1" ht="14.5" customHeight="1">
      <c r="B42" s="28"/>
      <c r="L42" s="28"/>
    </row>
    <row r="43" spans="2:12" ht="14.5" customHeight="1">
      <c r="B43" s="19"/>
      <c r="L43" s="19"/>
    </row>
    <row r="44" spans="2:12" ht="14.5" customHeight="1">
      <c r="B44" s="19"/>
      <c r="L44" s="19"/>
    </row>
    <row r="45" spans="2:12" ht="14.5" customHeight="1">
      <c r="B45" s="19"/>
      <c r="L45" s="19"/>
    </row>
    <row r="46" spans="2:12" ht="14.5" customHeight="1">
      <c r="B46" s="19"/>
      <c r="L46" s="19"/>
    </row>
    <row r="47" spans="2:12" ht="14.5" customHeight="1">
      <c r="B47" s="19"/>
      <c r="L47" s="19"/>
    </row>
    <row r="48" spans="2:12" ht="14.5" customHeight="1">
      <c r="B48" s="19"/>
      <c r="L48" s="19"/>
    </row>
    <row r="49" spans="2:12" ht="14.5" customHeight="1">
      <c r="B49" s="19"/>
      <c r="L49" s="19"/>
    </row>
    <row r="50" spans="2:12" s="1" customFormat="1" ht="14.5" customHeight="1">
      <c r="B50" s="28"/>
      <c r="D50" s="37" t="s">
        <v>45</v>
      </c>
      <c r="E50" s="38"/>
      <c r="F50" s="38"/>
      <c r="G50" s="37" t="s">
        <v>46</v>
      </c>
      <c r="H50" s="38"/>
      <c r="I50" s="38"/>
      <c r="J50" s="38"/>
      <c r="K50" s="38"/>
      <c r="L50" s="28"/>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5">
      <c r="B61" s="28"/>
      <c r="D61" s="39" t="s">
        <v>47</v>
      </c>
      <c r="E61" s="30"/>
      <c r="F61" s="99" t="s">
        <v>48</v>
      </c>
      <c r="G61" s="39" t="s">
        <v>47</v>
      </c>
      <c r="H61" s="30"/>
      <c r="I61" s="30"/>
      <c r="J61" s="100" t="s">
        <v>48</v>
      </c>
      <c r="K61" s="30"/>
      <c r="L61" s="28"/>
    </row>
    <row r="62" spans="2:12">
      <c r="B62" s="19"/>
      <c r="L62" s="19"/>
    </row>
    <row r="63" spans="2:12">
      <c r="B63" s="19"/>
      <c r="L63" s="19"/>
    </row>
    <row r="64" spans="2:12">
      <c r="B64" s="19"/>
      <c r="L64" s="19"/>
    </row>
    <row r="65" spans="2:12" s="1" customFormat="1" ht="13">
      <c r="B65" s="28"/>
      <c r="D65" s="37" t="s">
        <v>49</v>
      </c>
      <c r="E65" s="38"/>
      <c r="F65" s="38"/>
      <c r="G65" s="37" t="s">
        <v>50</v>
      </c>
      <c r="H65" s="38"/>
      <c r="I65" s="38"/>
      <c r="J65" s="38"/>
      <c r="K65" s="38"/>
      <c r="L65" s="28"/>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5">
      <c r="B76" s="28"/>
      <c r="D76" s="39" t="s">
        <v>47</v>
      </c>
      <c r="E76" s="30"/>
      <c r="F76" s="99" t="s">
        <v>48</v>
      </c>
      <c r="G76" s="39" t="s">
        <v>47</v>
      </c>
      <c r="H76" s="30"/>
      <c r="I76" s="30"/>
      <c r="J76" s="100" t="s">
        <v>48</v>
      </c>
      <c r="K76" s="30"/>
      <c r="L76" s="28"/>
    </row>
    <row r="77" spans="2:12" s="1" customFormat="1" ht="14.5" customHeight="1">
      <c r="B77" s="40"/>
      <c r="C77" s="41"/>
      <c r="D77" s="41"/>
      <c r="E77" s="41"/>
      <c r="F77" s="41"/>
      <c r="G77" s="41"/>
      <c r="H77" s="41"/>
      <c r="I77" s="41"/>
      <c r="J77" s="41"/>
      <c r="K77" s="41"/>
      <c r="L77" s="28"/>
    </row>
    <row r="81" spans="2:12" s="1" customFormat="1" ht="7" customHeight="1">
      <c r="B81" s="42"/>
      <c r="C81" s="43"/>
      <c r="D81" s="43"/>
      <c r="E81" s="43"/>
      <c r="F81" s="43"/>
      <c r="G81" s="43"/>
      <c r="H81" s="43"/>
      <c r="I81" s="43"/>
      <c r="J81" s="43"/>
      <c r="K81" s="43"/>
      <c r="L81" s="28"/>
    </row>
    <row r="82" spans="2:12" s="1" customFormat="1" ht="25" customHeight="1">
      <c r="B82" s="28"/>
      <c r="C82" s="20" t="s">
        <v>130</v>
      </c>
      <c r="L82" s="28"/>
    </row>
    <row r="83" spans="2:12" s="1" customFormat="1" ht="7" customHeight="1">
      <c r="B83" s="28"/>
      <c r="L83" s="28"/>
    </row>
    <row r="84" spans="2:12" s="1" customFormat="1" ht="12" customHeight="1">
      <c r="B84" s="28"/>
      <c r="C84" s="25" t="s">
        <v>14</v>
      </c>
      <c r="L84" s="28"/>
    </row>
    <row r="85" spans="2:12" s="1" customFormat="1" ht="27.75" customHeight="1">
      <c r="B85" s="28"/>
      <c r="E85" s="1007" t="str">
        <f>E7</f>
        <v>DOMOV SENIORŮ BOROHRÁDEK PŘÍSTAVBA A STAVEBNÍ ÚPRAVY</v>
      </c>
      <c r="F85" s="1008"/>
      <c r="G85" s="1008"/>
      <c r="H85" s="1008"/>
      <c r="L85" s="28"/>
    </row>
    <row r="86" spans="2:12" ht="12" customHeight="1">
      <c r="B86" s="19"/>
      <c r="C86" s="25" t="s">
        <v>128</v>
      </c>
      <c r="L86" s="19"/>
    </row>
    <row r="87" spans="2:12" s="1" customFormat="1" ht="16.399999999999999" customHeight="1">
      <c r="B87" s="28"/>
      <c r="E87" s="1007" t="s">
        <v>2295</v>
      </c>
      <c r="F87" s="1009"/>
      <c r="G87" s="1009"/>
      <c r="H87" s="1009"/>
      <c r="L87" s="28"/>
    </row>
    <row r="88" spans="2:12" s="1" customFormat="1" ht="12" customHeight="1">
      <c r="B88" s="28"/>
      <c r="C88" s="25" t="s">
        <v>203</v>
      </c>
      <c r="L88" s="28"/>
    </row>
    <row r="89" spans="2:12" s="1" customFormat="1" ht="16.399999999999999" customHeight="1">
      <c r="B89" s="28"/>
      <c r="E89" s="1003" t="str">
        <f>E11</f>
        <v>SO 04.03. - Venkovní objekty</v>
      </c>
      <c r="F89" s="1009"/>
      <c r="G89" s="1009"/>
      <c r="H89" s="1009"/>
      <c r="L89" s="28"/>
    </row>
    <row r="90" spans="2:12" s="1" customFormat="1" ht="7" customHeight="1">
      <c r="B90" s="28"/>
      <c r="L90" s="28"/>
    </row>
    <row r="91" spans="2:12" s="1" customFormat="1" ht="12" customHeight="1">
      <c r="B91" s="28"/>
      <c r="C91" s="25" t="s">
        <v>18</v>
      </c>
      <c r="F91" s="23" t="str">
        <f>F14</f>
        <v>DpS Borohrádek, st.p.č.243,722,p.p.č.187</v>
      </c>
      <c r="I91" s="25" t="s">
        <v>19</v>
      </c>
      <c r="J91" s="48" t="str">
        <f>IF(J14="","",J14)</f>
        <v>10. 6. 2024</v>
      </c>
      <c r="L91" s="28"/>
    </row>
    <row r="92" spans="2:12" s="1" customFormat="1" ht="7" customHeight="1">
      <c r="B92" s="28"/>
      <c r="L92" s="28"/>
    </row>
    <row r="93" spans="2:12" s="1" customFormat="1" ht="15.4" customHeight="1">
      <c r="B93" s="28"/>
      <c r="C93" s="25" t="s">
        <v>21</v>
      </c>
      <c r="F93" s="23" t="str">
        <f>E17</f>
        <v>Královehradecký kraj,Pivovarské nám.1245 H.Králové</v>
      </c>
      <c r="I93" s="25" t="s">
        <v>26</v>
      </c>
      <c r="J93" s="26" t="str">
        <f>E23</f>
        <v>Proxion, Hurdálková 206 547 01 Náchod</v>
      </c>
      <c r="L93" s="28"/>
    </row>
    <row r="94" spans="2:12" s="1" customFormat="1" ht="15.4" customHeight="1">
      <c r="B94" s="28"/>
      <c r="C94" s="25" t="s">
        <v>24</v>
      </c>
      <c r="F94" s="23" t="str">
        <f>IF(E20="","",E20)</f>
        <v>VZ</v>
      </c>
      <c r="I94" s="25" t="s">
        <v>28</v>
      </c>
      <c r="J94" s="26" t="str">
        <f>E26</f>
        <v>Ivan Mezera</v>
      </c>
      <c r="L94" s="28"/>
    </row>
    <row r="95" spans="2:12" s="1" customFormat="1" ht="10.4" customHeight="1">
      <c r="B95" s="28"/>
      <c r="L95" s="28"/>
    </row>
    <row r="96" spans="2:12" s="1" customFormat="1" ht="29.25" customHeight="1">
      <c r="B96" s="28"/>
      <c r="C96" s="101" t="s">
        <v>131</v>
      </c>
      <c r="D96" s="93"/>
      <c r="E96" s="93"/>
      <c r="F96" s="93"/>
      <c r="G96" s="93"/>
      <c r="H96" s="93"/>
      <c r="I96" s="93"/>
      <c r="J96" s="102" t="s">
        <v>132</v>
      </c>
      <c r="K96" s="93"/>
      <c r="L96" s="28"/>
    </row>
    <row r="97" spans="2:47" s="1" customFormat="1" ht="10.4" customHeight="1">
      <c r="B97" s="28"/>
      <c r="L97" s="28"/>
    </row>
    <row r="98" spans="2:47" s="1" customFormat="1" ht="22.9" customHeight="1">
      <c r="B98" s="28"/>
      <c r="C98" s="103" t="s">
        <v>133</v>
      </c>
      <c r="J98" s="62">
        <f>J132</f>
        <v>0</v>
      </c>
      <c r="L98" s="28"/>
      <c r="AU98" s="16" t="s">
        <v>134</v>
      </c>
    </row>
    <row r="99" spans="2:47" s="8" customFormat="1" ht="25" customHeight="1">
      <c r="B99" s="104"/>
      <c r="D99" s="105" t="s">
        <v>248</v>
      </c>
      <c r="E99" s="106"/>
      <c r="F99" s="106"/>
      <c r="G99" s="106"/>
      <c r="H99" s="106"/>
      <c r="I99" s="106"/>
      <c r="J99" s="107">
        <f>J133</f>
        <v>0</v>
      </c>
      <c r="L99" s="104"/>
    </row>
    <row r="100" spans="2:47" s="9" customFormat="1" ht="19.899999999999999" customHeight="1">
      <c r="B100" s="108"/>
      <c r="D100" s="109" t="s">
        <v>565</v>
      </c>
      <c r="E100" s="110"/>
      <c r="F100" s="110"/>
      <c r="G100" s="110"/>
      <c r="H100" s="110"/>
      <c r="I100" s="110"/>
      <c r="J100" s="111">
        <f>J134</f>
        <v>0</v>
      </c>
      <c r="L100" s="108"/>
    </row>
    <row r="101" spans="2:47" s="9" customFormat="1" ht="19.899999999999999" customHeight="1">
      <c r="B101" s="108"/>
      <c r="D101" s="109" t="s">
        <v>566</v>
      </c>
      <c r="E101" s="110"/>
      <c r="F101" s="110"/>
      <c r="G101" s="110"/>
      <c r="H101" s="110"/>
      <c r="I101" s="110"/>
      <c r="J101" s="111">
        <f>J161</f>
        <v>0</v>
      </c>
      <c r="L101" s="108"/>
    </row>
    <row r="102" spans="2:47" s="9" customFormat="1" ht="19.899999999999999" customHeight="1">
      <c r="B102" s="108"/>
      <c r="D102" s="109" t="s">
        <v>293</v>
      </c>
      <c r="E102" s="110"/>
      <c r="F102" s="110"/>
      <c r="G102" s="110"/>
      <c r="H102" s="110"/>
      <c r="I102" s="110"/>
      <c r="J102" s="111">
        <f>J181</f>
        <v>0</v>
      </c>
      <c r="L102" s="108"/>
    </row>
    <row r="103" spans="2:47" s="9" customFormat="1" ht="19.899999999999999" customHeight="1">
      <c r="B103" s="108"/>
      <c r="D103" s="109" t="s">
        <v>567</v>
      </c>
      <c r="E103" s="110"/>
      <c r="F103" s="110"/>
      <c r="G103" s="110"/>
      <c r="H103" s="110"/>
      <c r="I103" s="110"/>
      <c r="J103" s="111">
        <f>J208</f>
        <v>0</v>
      </c>
      <c r="L103" s="108"/>
    </row>
    <row r="104" spans="2:47" s="9" customFormat="1" ht="19.899999999999999" customHeight="1">
      <c r="B104" s="108"/>
      <c r="D104" s="109" t="s">
        <v>294</v>
      </c>
      <c r="E104" s="110"/>
      <c r="F104" s="110"/>
      <c r="G104" s="110"/>
      <c r="H104" s="110"/>
      <c r="I104" s="110"/>
      <c r="J104" s="111">
        <f>J221</f>
        <v>0</v>
      </c>
      <c r="L104" s="108"/>
    </row>
    <row r="105" spans="2:47" s="9" customFormat="1" ht="19.899999999999999" customHeight="1">
      <c r="B105" s="108"/>
      <c r="D105" s="109" t="s">
        <v>249</v>
      </c>
      <c r="E105" s="110"/>
      <c r="F105" s="110"/>
      <c r="G105" s="110"/>
      <c r="H105" s="110"/>
      <c r="I105" s="110"/>
      <c r="J105" s="111">
        <f>J228</f>
        <v>0</v>
      </c>
      <c r="L105" s="108"/>
    </row>
    <row r="106" spans="2:47" s="9" customFormat="1" ht="19.899999999999999" customHeight="1">
      <c r="B106" s="108"/>
      <c r="D106" s="109" t="s">
        <v>295</v>
      </c>
      <c r="E106" s="110"/>
      <c r="F106" s="110"/>
      <c r="G106" s="110"/>
      <c r="H106" s="110"/>
      <c r="I106" s="110"/>
      <c r="J106" s="111">
        <f>J236</f>
        <v>0</v>
      </c>
      <c r="L106" s="108"/>
    </row>
    <row r="107" spans="2:47" s="8" customFormat="1" ht="25" customHeight="1">
      <c r="B107" s="104"/>
      <c r="D107" s="105" t="s">
        <v>296</v>
      </c>
      <c r="E107" s="106"/>
      <c r="F107" s="106"/>
      <c r="G107" s="106"/>
      <c r="H107" s="106"/>
      <c r="I107" s="106"/>
      <c r="J107" s="107">
        <f>J239</f>
        <v>0</v>
      </c>
      <c r="L107" s="104"/>
    </row>
    <row r="108" spans="2:47" s="9" customFormat="1" ht="19.899999999999999" customHeight="1">
      <c r="B108" s="108"/>
      <c r="D108" s="109" t="s">
        <v>297</v>
      </c>
      <c r="E108" s="110"/>
      <c r="F108" s="110"/>
      <c r="G108" s="110"/>
      <c r="H108" s="110"/>
      <c r="I108" s="110"/>
      <c r="J108" s="111">
        <f>J240</f>
        <v>0</v>
      </c>
      <c r="L108" s="108"/>
    </row>
    <row r="109" spans="2:47" s="9" customFormat="1" ht="19.899999999999999" customHeight="1">
      <c r="B109" s="108"/>
      <c r="D109" s="109" t="s">
        <v>301</v>
      </c>
      <c r="E109" s="110"/>
      <c r="F109" s="110"/>
      <c r="G109" s="110"/>
      <c r="H109" s="110"/>
      <c r="I109" s="110"/>
      <c r="J109" s="111">
        <f>J258</f>
        <v>0</v>
      </c>
      <c r="L109" s="108"/>
    </row>
    <row r="110" spans="2:47" s="9" customFormat="1" ht="19.899999999999999" customHeight="1">
      <c r="B110" s="108"/>
      <c r="D110" s="109" t="s">
        <v>2525</v>
      </c>
      <c r="E110" s="110"/>
      <c r="F110" s="110"/>
      <c r="G110" s="110"/>
      <c r="H110" s="110"/>
      <c r="I110" s="110"/>
      <c r="J110" s="111">
        <f>J272</f>
        <v>0</v>
      </c>
      <c r="L110" s="108"/>
    </row>
    <row r="111" spans="2:47" s="1" customFormat="1" ht="21.75" customHeight="1">
      <c r="B111" s="28"/>
      <c r="L111" s="28"/>
    </row>
    <row r="112" spans="2:47" s="1" customFormat="1" ht="7" customHeight="1">
      <c r="B112" s="40"/>
      <c r="C112" s="41"/>
      <c r="D112" s="41"/>
      <c r="E112" s="41"/>
      <c r="F112" s="41"/>
      <c r="G112" s="41"/>
      <c r="H112" s="41"/>
      <c r="I112" s="41"/>
      <c r="J112" s="41"/>
      <c r="K112" s="41"/>
      <c r="L112" s="28"/>
    </row>
    <row r="116" spans="2:12" s="1" customFormat="1" ht="7" customHeight="1">
      <c r="B116" s="42"/>
      <c r="C116" s="43"/>
      <c r="D116" s="43"/>
      <c r="E116" s="43"/>
      <c r="F116" s="43"/>
      <c r="G116" s="43"/>
      <c r="H116" s="43"/>
      <c r="I116" s="43"/>
      <c r="J116" s="43"/>
      <c r="K116" s="43"/>
      <c r="L116" s="28"/>
    </row>
    <row r="117" spans="2:12" s="1" customFormat="1" ht="25" customHeight="1">
      <c r="B117" s="28"/>
      <c r="C117" s="20" t="s">
        <v>141</v>
      </c>
      <c r="L117" s="28"/>
    </row>
    <row r="118" spans="2:12" s="1" customFormat="1" ht="7" customHeight="1">
      <c r="B118" s="28"/>
      <c r="L118" s="28"/>
    </row>
    <row r="119" spans="2:12" s="1" customFormat="1" ht="12" customHeight="1">
      <c r="B119" s="28"/>
      <c r="C119" s="25" t="s">
        <v>14</v>
      </c>
      <c r="L119" s="28"/>
    </row>
    <row r="120" spans="2:12" s="1" customFormat="1" ht="27.75" customHeight="1">
      <c r="B120" s="28"/>
      <c r="E120" s="1007" t="str">
        <f>E7</f>
        <v>DOMOV SENIORŮ BOROHRÁDEK PŘÍSTAVBA A STAVEBNÍ ÚPRAVY</v>
      </c>
      <c r="F120" s="1008"/>
      <c r="G120" s="1008"/>
      <c r="H120" s="1008"/>
      <c r="L120" s="28"/>
    </row>
    <row r="121" spans="2:12" ht="12" customHeight="1">
      <c r="B121" s="19"/>
      <c r="C121" s="25" t="s">
        <v>128</v>
      </c>
      <c r="L121" s="19"/>
    </row>
    <row r="122" spans="2:12" s="1" customFormat="1" ht="16.399999999999999" customHeight="1">
      <c r="B122" s="28"/>
      <c r="E122" s="1007" t="s">
        <v>2295</v>
      </c>
      <c r="F122" s="1009"/>
      <c r="G122" s="1009"/>
      <c r="H122" s="1009"/>
      <c r="L122" s="28"/>
    </row>
    <row r="123" spans="2:12" s="1" customFormat="1" ht="12" customHeight="1">
      <c r="B123" s="28"/>
      <c r="C123" s="25" t="s">
        <v>203</v>
      </c>
      <c r="L123" s="28"/>
    </row>
    <row r="124" spans="2:12" s="1" customFormat="1" ht="16.399999999999999" customHeight="1">
      <c r="B124" s="28"/>
      <c r="E124" s="1003" t="str">
        <f>E11</f>
        <v>SO 04.03. - Venkovní objekty</v>
      </c>
      <c r="F124" s="1009"/>
      <c r="G124" s="1009"/>
      <c r="H124" s="1009"/>
      <c r="L124" s="28"/>
    </row>
    <row r="125" spans="2:12" s="1" customFormat="1" ht="7" customHeight="1">
      <c r="B125" s="28"/>
      <c r="L125" s="28"/>
    </row>
    <row r="126" spans="2:12" s="1" customFormat="1" ht="12" customHeight="1">
      <c r="B126" s="28"/>
      <c r="C126" s="25" t="s">
        <v>18</v>
      </c>
      <c r="F126" s="23" t="str">
        <f>F14</f>
        <v>DpS Borohrádek, st.p.č.243,722,p.p.č.187</v>
      </c>
      <c r="I126" s="25" t="s">
        <v>19</v>
      </c>
      <c r="J126" s="48" t="str">
        <f>IF(J14="","",J14)</f>
        <v>10. 6. 2024</v>
      </c>
      <c r="L126" s="28"/>
    </row>
    <row r="127" spans="2:12" s="1" customFormat="1" ht="7" customHeight="1">
      <c r="B127" s="28"/>
      <c r="L127" s="28"/>
    </row>
    <row r="128" spans="2:12" s="1" customFormat="1" ht="15.4" customHeight="1">
      <c r="B128" s="28"/>
      <c r="C128" s="25" t="s">
        <v>21</v>
      </c>
      <c r="F128" s="23" t="str">
        <f>E17</f>
        <v>Královehradecký kraj,Pivovarské nám.1245 H.Králové</v>
      </c>
      <c r="I128" s="25" t="s">
        <v>26</v>
      </c>
      <c r="J128" s="26" t="str">
        <f>E23</f>
        <v>Proxion, Hurdálková 206 547 01 Náchod</v>
      </c>
      <c r="L128" s="28"/>
    </row>
    <row r="129" spans="2:65" s="1" customFormat="1" ht="15.4" customHeight="1">
      <c r="B129" s="28"/>
      <c r="C129" s="25" t="s">
        <v>24</v>
      </c>
      <c r="F129" s="23" t="str">
        <f>IF(E20="","",E20)</f>
        <v>VZ</v>
      </c>
      <c r="I129" s="25" t="s">
        <v>28</v>
      </c>
      <c r="J129" s="26" t="str">
        <f>E26</f>
        <v>Ivan Mezera</v>
      </c>
      <c r="L129" s="28"/>
    </row>
    <row r="130" spans="2:65" s="1" customFormat="1" ht="10.4" customHeight="1">
      <c r="B130" s="28"/>
      <c r="L130" s="28"/>
    </row>
    <row r="131" spans="2:65" s="10" customFormat="1" ht="29.25" customHeight="1">
      <c r="B131" s="112"/>
      <c r="C131" s="113" t="s">
        <v>142</v>
      </c>
      <c r="D131" s="114" t="s">
        <v>57</v>
      </c>
      <c r="E131" s="114" t="s">
        <v>53</v>
      </c>
      <c r="F131" s="114" t="s">
        <v>54</v>
      </c>
      <c r="G131" s="114" t="s">
        <v>143</v>
      </c>
      <c r="H131" s="114" t="s">
        <v>144</v>
      </c>
      <c r="I131" s="114" t="s">
        <v>145</v>
      </c>
      <c r="J131" s="115" t="s">
        <v>132</v>
      </c>
      <c r="K131" s="116" t="s">
        <v>146</v>
      </c>
      <c r="L131" s="112"/>
      <c r="M131" s="55" t="s">
        <v>1</v>
      </c>
      <c r="N131" s="56" t="s">
        <v>36</v>
      </c>
      <c r="O131" s="56" t="s">
        <v>147</v>
      </c>
      <c r="P131" s="56" t="s">
        <v>148</v>
      </c>
      <c r="Q131" s="56" t="s">
        <v>149</v>
      </c>
      <c r="R131" s="56" t="s">
        <v>150</v>
      </c>
      <c r="S131" s="56" t="s">
        <v>151</v>
      </c>
      <c r="T131" s="57" t="s">
        <v>152</v>
      </c>
    </row>
    <row r="132" spans="2:65" s="1" customFormat="1" ht="22.9" customHeight="1">
      <c r="B132" s="28"/>
      <c r="C132" s="60" t="s">
        <v>153</v>
      </c>
      <c r="J132" s="117">
        <f>BK132</f>
        <v>0</v>
      </c>
      <c r="L132" s="28"/>
      <c r="M132" s="58"/>
      <c r="N132" s="49"/>
      <c r="O132" s="49"/>
      <c r="P132" s="118">
        <f>P133+P239</f>
        <v>200.31314999999998</v>
      </c>
      <c r="Q132" s="49"/>
      <c r="R132" s="118">
        <f>R133+R239</f>
        <v>26.292857349999998</v>
      </c>
      <c r="S132" s="49"/>
      <c r="T132" s="119">
        <f>T133+T239</f>
        <v>0</v>
      </c>
      <c r="AT132" s="16" t="s">
        <v>71</v>
      </c>
      <c r="AU132" s="16" t="s">
        <v>134</v>
      </c>
      <c r="BK132" s="120">
        <f>BK133+BK239</f>
        <v>0</v>
      </c>
    </row>
    <row r="133" spans="2:65" s="11" customFormat="1" ht="25.9" customHeight="1">
      <c r="B133" s="121"/>
      <c r="D133" s="122" t="s">
        <v>71</v>
      </c>
      <c r="E133" s="123" t="s">
        <v>251</v>
      </c>
      <c r="F133" s="123" t="s">
        <v>252</v>
      </c>
      <c r="J133" s="124">
        <f>BK133</f>
        <v>0</v>
      </c>
      <c r="L133" s="121"/>
      <c r="M133" s="125"/>
      <c r="P133" s="126">
        <f>P134+P161+P181+P208+P221+P228+P236</f>
        <v>169.85274199999998</v>
      </c>
      <c r="R133" s="126">
        <f>R134+R161+R181+R208+R221+R228+R236</f>
        <v>26.034482349999998</v>
      </c>
      <c r="T133" s="127">
        <f>T134+T161+T181+T208+T221+T228+T236</f>
        <v>0</v>
      </c>
      <c r="AR133" s="122" t="s">
        <v>80</v>
      </c>
      <c r="AT133" s="128" t="s">
        <v>71</v>
      </c>
      <c r="AU133" s="128" t="s">
        <v>72</v>
      </c>
      <c r="AY133" s="122" t="s">
        <v>157</v>
      </c>
      <c r="BK133" s="129">
        <f>BK134+BK161+BK181+BK208+BK221+BK228+BK236</f>
        <v>0</v>
      </c>
    </row>
    <row r="134" spans="2:65" s="11" customFormat="1" ht="22.9" customHeight="1">
      <c r="B134" s="121"/>
      <c r="D134" s="122" t="s">
        <v>71</v>
      </c>
      <c r="E134" s="130" t="s">
        <v>80</v>
      </c>
      <c r="F134" s="130" t="s">
        <v>577</v>
      </c>
      <c r="J134" s="131">
        <f>BK134</f>
        <v>0</v>
      </c>
      <c r="L134" s="121"/>
      <c r="M134" s="125"/>
      <c r="P134" s="126">
        <f>SUM(P135:P160)</f>
        <v>20.709123999999999</v>
      </c>
      <c r="R134" s="126">
        <f>SUM(R135:R160)</f>
        <v>0</v>
      </c>
      <c r="T134" s="127">
        <f>SUM(T135:T160)</f>
        <v>0</v>
      </c>
      <c r="AR134" s="122" t="s">
        <v>80</v>
      </c>
      <c r="AT134" s="128" t="s">
        <v>71</v>
      </c>
      <c r="AU134" s="128" t="s">
        <v>80</v>
      </c>
      <c r="AY134" s="122" t="s">
        <v>157</v>
      </c>
      <c r="BK134" s="129">
        <f>SUM(BK135:BK160)</f>
        <v>0</v>
      </c>
    </row>
    <row r="135" spans="2:65" s="1" customFormat="1" ht="31.9" customHeight="1">
      <c r="B135" s="132"/>
      <c r="C135" s="133" t="s">
        <v>80</v>
      </c>
      <c r="D135" s="133" t="s">
        <v>160</v>
      </c>
      <c r="E135" s="134" t="s">
        <v>2526</v>
      </c>
      <c r="F135" s="135" t="s">
        <v>2527</v>
      </c>
      <c r="G135" s="136" t="s">
        <v>256</v>
      </c>
      <c r="H135" s="137">
        <v>22.75</v>
      </c>
      <c r="I135" s="901"/>
      <c r="J135" s="138">
        <f>ROUND(I135*H135,2)</f>
        <v>0</v>
      </c>
      <c r="K135" s="139"/>
      <c r="L135" s="28"/>
      <c r="M135" s="140" t="s">
        <v>1</v>
      </c>
      <c r="N135" s="141" t="s">
        <v>38</v>
      </c>
      <c r="O135" s="142">
        <v>0.61</v>
      </c>
      <c r="P135" s="142">
        <f>O135*H135</f>
        <v>13.8775</v>
      </c>
      <c r="Q135" s="142">
        <v>0</v>
      </c>
      <c r="R135" s="142">
        <f>Q135*H135</f>
        <v>0</v>
      </c>
      <c r="S135" s="142">
        <v>0</v>
      </c>
      <c r="T135" s="143">
        <f>S135*H135</f>
        <v>0</v>
      </c>
      <c r="AR135" s="144" t="s">
        <v>164</v>
      </c>
      <c r="AT135" s="144" t="s">
        <v>160</v>
      </c>
      <c r="AU135" s="144" t="s">
        <v>88</v>
      </c>
      <c r="AY135" s="16" t="s">
        <v>157</v>
      </c>
      <c r="BE135" s="145">
        <f>IF(N135="základní",J135,0)</f>
        <v>0</v>
      </c>
      <c r="BF135" s="145">
        <f>IF(N135="snížená",J135,0)</f>
        <v>0</v>
      </c>
      <c r="BG135" s="145">
        <f>IF(N135="zákl. přenesená",J135,0)</f>
        <v>0</v>
      </c>
      <c r="BH135" s="145">
        <f>IF(N135="sníž. přenesená",J135,0)</f>
        <v>0</v>
      </c>
      <c r="BI135" s="145">
        <f>IF(N135="nulová",J135,0)</f>
        <v>0</v>
      </c>
      <c r="BJ135" s="16" t="s">
        <v>80</v>
      </c>
      <c r="BK135" s="145">
        <f>ROUND(I135*H135,2)</f>
        <v>0</v>
      </c>
      <c r="BL135" s="16" t="s">
        <v>164</v>
      </c>
      <c r="BM135" s="144" t="s">
        <v>2528</v>
      </c>
    </row>
    <row r="136" spans="2:65" s="1" customFormat="1">
      <c r="B136" s="28"/>
      <c r="D136" s="150" t="s">
        <v>214</v>
      </c>
      <c r="F136" s="151" t="s">
        <v>2529</v>
      </c>
      <c r="L136" s="28"/>
      <c r="M136" s="152"/>
      <c r="T136" s="52"/>
      <c r="AT136" s="16" t="s">
        <v>214</v>
      </c>
      <c r="AU136" s="16" t="s">
        <v>88</v>
      </c>
    </row>
    <row r="137" spans="2:65" s="13" customFormat="1">
      <c r="B137" s="159"/>
      <c r="D137" s="154" t="s">
        <v>259</v>
      </c>
      <c r="E137" s="160" t="s">
        <v>1</v>
      </c>
      <c r="F137" s="161" t="s">
        <v>2530</v>
      </c>
      <c r="H137" s="162">
        <v>22.75</v>
      </c>
      <c r="L137" s="159"/>
      <c r="M137" s="163"/>
      <c r="T137" s="164"/>
      <c r="AT137" s="160" t="s">
        <v>259</v>
      </c>
      <c r="AU137" s="160" t="s">
        <v>88</v>
      </c>
      <c r="AV137" s="13" t="s">
        <v>88</v>
      </c>
      <c r="AW137" s="13" t="s">
        <v>27</v>
      </c>
      <c r="AX137" s="13" t="s">
        <v>72</v>
      </c>
      <c r="AY137" s="160" t="s">
        <v>157</v>
      </c>
    </row>
    <row r="138" spans="2:65" s="14" customFormat="1">
      <c r="B138" s="165"/>
      <c r="D138" s="154" t="s">
        <v>259</v>
      </c>
      <c r="E138" s="166" t="s">
        <v>2516</v>
      </c>
      <c r="F138" s="167" t="s">
        <v>265</v>
      </c>
      <c r="H138" s="168">
        <v>22.75</v>
      </c>
      <c r="L138" s="165"/>
      <c r="M138" s="169"/>
      <c r="T138" s="170"/>
      <c r="AT138" s="166" t="s">
        <v>259</v>
      </c>
      <c r="AU138" s="166" t="s">
        <v>88</v>
      </c>
      <c r="AV138" s="14" t="s">
        <v>164</v>
      </c>
      <c r="AW138" s="14" t="s">
        <v>27</v>
      </c>
      <c r="AX138" s="14" t="s">
        <v>80</v>
      </c>
      <c r="AY138" s="166" t="s">
        <v>157</v>
      </c>
    </row>
    <row r="139" spans="2:65" s="1" customFormat="1" ht="31.9" customHeight="1">
      <c r="B139" s="132"/>
      <c r="C139" s="133" t="s">
        <v>88</v>
      </c>
      <c r="D139" s="133" t="s">
        <v>160</v>
      </c>
      <c r="E139" s="134" t="s">
        <v>2531</v>
      </c>
      <c r="F139" s="135" t="s">
        <v>2532</v>
      </c>
      <c r="G139" s="136" t="s">
        <v>256</v>
      </c>
      <c r="H139" s="137">
        <v>2.0979999999999999</v>
      </c>
      <c r="I139" s="901"/>
      <c r="J139" s="138">
        <f>ROUND(I139*H139,2)</f>
        <v>0</v>
      </c>
      <c r="K139" s="139"/>
      <c r="L139" s="28"/>
      <c r="M139" s="140" t="s">
        <v>1</v>
      </c>
      <c r="N139" s="141" t="s">
        <v>38</v>
      </c>
      <c r="O139" s="142">
        <v>1.1220000000000001</v>
      </c>
      <c r="P139" s="142">
        <f>O139*H139</f>
        <v>2.3539560000000002</v>
      </c>
      <c r="Q139" s="142">
        <v>0</v>
      </c>
      <c r="R139" s="142">
        <f>Q139*H139</f>
        <v>0</v>
      </c>
      <c r="S139" s="142">
        <v>0</v>
      </c>
      <c r="T139" s="143">
        <f>S139*H139</f>
        <v>0</v>
      </c>
      <c r="AR139" s="144" t="s">
        <v>164</v>
      </c>
      <c r="AT139" s="144" t="s">
        <v>160</v>
      </c>
      <c r="AU139" s="144" t="s">
        <v>88</v>
      </c>
      <c r="AY139" s="16" t="s">
        <v>157</v>
      </c>
      <c r="BE139" s="145">
        <f>IF(N139="základní",J139,0)</f>
        <v>0</v>
      </c>
      <c r="BF139" s="145">
        <f>IF(N139="snížená",J139,0)</f>
        <v>0</v>
      </c>
      <c r="BG139" s="145">
        <f>IF(N139="zákl. přenesená",J139,0)</f>
        <v>0</v>
      </c>
      <c r="BH139" s="145">
        <f>IF(N139="sníž. přenesená",J139,0)</f>
        <v>0</v>
      </c>
      <c r="BI139" s="145">
        <f>IF(N139="nulová",J139,0)</f>
        <v>0</v>
      </c>
      <c r="BJ139" s="16" t="s">
        <v>80</v>
      </c>
      <c r="BK139" s="145">
        <f>ROUND(I139*H139,2)</f>
        <v>0</v>
      </c>
      <c r="BL139" s="16" t="s">
        <v>164</v>
      </c>
      <c r="BM139" s="144" t="s">
        <v>2533</v>
      </c>
    </row>
    <row r="140" spans="2:65" s="1" customFormat="1">
      <c r="B140" s="28"/>
      <c r="D140" s="150" t="s">
        <v>214</v>
      </c>
      <c r="F140" s="151" t="s">
        <v>2534</v>
      </c>
      <c r="L140" s="28"/>
      <c r="M140" s="152"/>
      <c r="T140" s="52"/>
      <c r="AT140" s="16" t="s">
        <v>214</v>
      </c>
      <c r="AU140" s="16" t="s">
        <v>88</v>
      </c>
    </row>
    <row r="141" spans="2:65" s="13" customFormat="1">
      <c r="B141" s="159"/>
      <c r="D141" s="154" t="s">
        <v>259</v>
      </c>
      <c r="E141" s="160" t="s">
        <v>1</v>
      </c>
      <c r="F141" s="161" t="s">
        <v>2535</v>
      </c>
      <c r="H141" s="162">
        <v>0.95799999999999996</v>
      </c>
      <c r="L141" s="159"/>
      <c r="M141" s="163"/>
      <c r="T141" s="164"/>
      <c r="AT141" s="160" t="s">
        <v>259</v>
      </c>
      <c r="AU141" s="160" t="s">
        <v>88</v>
      </c>
      <c r="AV141" s="13" t="s">
        <v>88</v>
      </c>
      <c r="AW141" s="13" t="s">
        <v>27</v>
      </c>
      <c r="AX141" s="13" t="s">
        <v>72</v>
      </c>
      <c r="AY141" s="160" t="s">
        <v>157</v>
      </c>
    </row>
    <row r="142" spans="2:65" s="13" customFormat="1">
      <c r="B142" s="159"/>
      <c r="D142" s="154" t="s">
        <v>259</v>
      </c>
      <c r="E142" s="160" t="s">
        <v>1</v>
      </c>
      <c r="F142" s="161" t="s">
        <v>2536</v>
      </c>
      <c r="H142" s="162">
        <v>1.1399999999999999</v>
      </c>
      <c r="L142" s="159"/>
      <c r="M142" s="163"/>
      <c r="T142" s="164"/>
      <c r="AT142" s="160" t="s">
        <v>259</v>
      </c>
      <c r="AU142" s="160" t="s">
        <v>88</v>
      </c>
      <c r="AV142" s="13" t="s">
        <v>88</v>
      </c>
      <c r="AW142" s="13" t="s">
        <v>27</v>
      </c>
      <c r="AX142" s="13" t="s">
        <v>72</v>
      </c>
      <c r="AY142" s="160" t="s">
        <v>157</v>
      </c>
    </row>
    <row r="143" spans="2:65" s="14" customFormat="1">
      <c r="B143" s="165"/>
      <c r="D143" s="154" t="s">
        <v>259</v>
      </c>
      <c r="E143" s="166" t="s">
        <v>2397</v>
      </c>
      <c r="F143" s="167" t="s">
        <v>265</v>
      </c>
      <c r="H143" s="168">
        <v>2.0979999999999999</v>
      </c>
      <c r="L143" s="165"/>
      <c r="M143" s="169"/>
      <c r="T143" s="170"/>
      <c r="AT143" s="166" t="s">
        <v>259</v>
      </c>
      <c r="AU143" s="166" t="s">
        <v>88</v>
      </c>
      <c r="AV143" s="14" t="s">
        <v>164</v>
      </c>
      <c r="AW143" s="14" t="s">
        <v>27</v>
      </c>
      <c r="AX143" s="14" t="s">
        <v>80</v>
      </c>
      <c r="AY143" s="166" t="s">
        <v>157</v>
      </c>
    </row>
    <row r="144" spans="2:65" s="1" customFormat="1" ht="36.75" customHeight="1">
      <c r="B144" s="132"/>
      <c r="C144" s="133" t="s">
        <v>95</v>
      </c>
      <c r="D144" s="133" t="s">
        <v>160</v>
      </c>
      <c r="E144" s="134" t="s">
        <v>660</v>
      </c>
      <c r="F144" s="135" t="s">
        <v>661</v>
      </c>
      <c r="G144" s="136" t="s">
        <v>256</v>
      </c>
      <c r="H144" s="137">
        <v>17.323</v>
      </c>
      <c r="I144" s="901"/>
      <c r="J144" s="138">
        <f>ROUND(I144*H144,2)</f>
        <v>0</v>
      </c>
      <c r="K144" s="139"/>
      <c r="L144" s="28"/>
      <c r="M144" s="140" t="s">
        <v>1</v>
      </c>
      <c r="N144" s="141" t="s">
        <v>38</v>
      </c>
      <c r="O144" s="142">
        <v>8.6999999999999994E-2</v>
      </c>
      <c r="P144" s="142">
        <f>O144*H144</f>
        <v>1.507101</v>
      </c>
      <c r="Q144" s="142">
        <v>0</v>
      </c>
      <c r="R144" s="142">
        <f>Q144*H144</f>
        <v>0</v>
      </c>
      <c r="S144" s="142">
        <v>0</v>
      </c>
      <c r="T144" s="143">
        <f>S144*H144</f>
        <v>0</v>
      </c>
      <c r="AR144" s="144" t="s">
        <v>164</v>
      </c>
      <c r="AT144" s="144" t="s">
        <v>160</v>
      </c>
      <c r="AU144" s="144" t="s">
        <v>88</v>
      </c>
      <c r="AY144" s="16" t="s">
        <v>157</v>
      </c>
      <c r="BE144" s="145">
        <f>IF(N144="základní",J144,0)</f>
        <v>0</v>
      </c>
      <c r="BF144" s="145">
        <f>IF(N144="snížená",J144,0)</f>
        <v>0</v>
      </c>
      <c r="BG144" s="145">
        <f>IF(N144="zákl. přenesená",J144,0)</f>
        <v>0</v>
      </c>
      <c r="BH144" s="145">
        <f>IF(N144="sníž. přenesená",J144,0)</f>
        <v>0</v>
      </c>
      <c r="BI144" s="145">
        <f>IF(N144="nulová",J144,0)</f>
        <v>0</v>
      </c>
      <c r="BJ144" s="16" t="s">
        <v>80</v>
      </c>
      <c r="BK144" s="145">
        <f>ROUND(I144*H144,2)</f>
        <v>0</v>
      </c>
      <c r="BL144" s="16" t="s">
        <v>164</v>
      </c>
      <c r="BM144" s="144" t="s">
        <v>2537</v>
      </c>
    </row>
    <row r="145" spans="2:65" s="1" customFormat="1">
      <c r="B145" s="28"/>
      <c r="D145" s="150" t="s">
        <v>214</v>
      </c>
      <c r="F145" s="151" t="s">
        <v>663</v>
      </c>
      <c r="L145" s="28"/>
      <c r="M145" s="152"/>
      <c r="T145" s="52"/>
      <c r="AT145" s="16" t="s">
        <v>214</v>
      </c>
      <c r="AU145" s="16" t="s">
        <v>88</v>
      </c>
    </row>
    <row r="146" spans="2:65" s="13" customFormat="1">
      <c r="B146" s="159"/>
      <c r="D146" s="154" t="s">
        <v>259</v>
      </c>
      <c r="E146" s="160" t="s">
        <v>1</v>
      </c>
      <c r="F146" s="161" t="s">
        <v>2538</v>
      </c>
      <c r="H146" s="162">
        <v>17.323</v>
      </c>
      <c r="L146" s="159"/>
      <c r="M146" s="163"/>
      <c r="T146" s="164"/>
      <c r="AT146" s="160" t="s">
        <v>259</v>
      </c>
      <c r="AU146" s="160" t="s">
        <v>88</v>
      </c>
      <c r="AV146" s="13" t="s">
        <v>88</v>
      </c>
      <c r="AW146" s="13" t="s">
        <v>27</v>
      </c>
      <c r="AX146" s="13" t="s">
        <v>72</v>
      </c>
      <c r="AY146" s="160" t="s">
        <v>157</v>
      </c>
    </row>
    <row r="147" spans="2:65" s="14" customFormat="1">
      <c r="B147" s="165"/>
      <c r="D147" s="154" t="s">
        <v>259</v>
      </c>
      <c r="E147" s="166" t="s">
        <v>528</v>
      </c>
      <c r="F147" s="167" t="s">
        <v>265</v>
      </c>
      <c r="H147" s="168">
        <v>17.323</v>
      </c>
      <c r="L147" s="165"/>
      <c r="M147" s="169"/>
      <c r="T147" s="170"/>
      <c r="AT147" s="166" t="s">
        <v>259</v>
      </c>
      <c r="AU147" s="166" t="s">
        <v>88</v>
      </c>
      <c r="AV147" s="14" t="s">
        <v>164</v>
      </c>
      <c r="AW147" s="14" t="s">
        <v>27</v>
      </c>
      <c r="AX147" s="14" t="s">
        <v>80</v>
      </c>
      <c r="AY147" s="166" t="s">
        <v>157</v>
      </c>
    </row>
    <row r="148" spans="2:65" s="1" customFormat="1" ht="36.75" customHeight="1">
      <c r="B148" s="132"/>
      <c r="C148" s="133" t="s">
        <v>164</v>
      </c>
      <c r="D148" s="133" t="s">
        <v>160</v>
      </c>
      <c r="E148" s="134" t="s">
        <v>665</v>
      </c>
      <c r="F148" s="135" t="s">
        <v>666</v>
      </c>
      <c r="G148" s="136" t="s">
        <v>256</v>
      </c>
      <c r="H148" s="137">
        <v>69.292000000000002</v>
      </c>
      <c r="I148" s="901"/>
      <c r="J148" s="138">
        <f>ROUND(I148*H148,2)</f>
        <v>0</v>
      </c>
      <c r="K148" s="139"/>
      <c r="L148" s="28"/>
      <c r="M148" s="140" t="s">
        <v>1</v>
      </c>
      <c r="N148" s="141" t="s">
        <v>38</v>
      </c>
      <c r="O148" s="142">
        <v>5.0000000000000001E-3</v>
      </c>
      <c r="P148" s="142">
        <f>O148*H148</f>
        <v>0.34645999999999999</v>
      </c>
      <c r="Q148" s="142">
        <v>0</v>
      </c>
      <c r="R148" s="142">
        <f>Q148*H148</f>
        <v>0</v>
      </c>
      <c r="S148" s="142">
        <v>0</v>
      </c>
      <c r="T148" s="143">
        <f>S148*H148</f>
        <v>0</v>
      </c>
      <c r="AR148" s="144" t="s">
        <v>164</v>
      </c>
      <c r="AT148" s="144" t="s">
        <v>160</v>
      </c>
      <c r="AU148" s="144" t="s">
        <v>88</v>
      </c>
      <c r="AY148" s="16" t="s">
        <v>157</v>
      </c>
      <c r="BE148" s="145">
        <f>IF(N148="základní",J148,0)</f>
        <v>0</v>
      </c>
      <c r="BF148" s="145">
        <f>IF(N148="snížená",J148,0)</f>
        <v>0</v>
      </c>
      <c r="BG148" s="145">
        <f>IF(N148="zákl. přenesená",J148,0)</f>
        <v>0</v>
      </c>
      <c r="BH148" s="145">
        <f>IF(N148="sníž. přenesená",J148,0)</f>
        <v>0</v>
      </c>
      <c r="BI148" s="145">
        <f>IF(N148="nulová",J148,0)</f>
        <v>0</v>
      </c>
      <c r="BJ148" s="16" t="s">
        <v>80</v>
      </c>
      <c r="BK148" s="145">
        <f>ROUND(I148*H148,2)</f>
        <v>0</v>
      </c>
      <c r="BL148" s="16" t="s">
        <v>164</v>
      </c>
      <c r="BM148" s="144" t="s">
        <v>2539</v>
      </c>
    </row>
    <row r="149" spans="2:65" s="1" customFormat="1">
      <c r="B149" s="28"/>
      <c r="D149" s="150" t="s">
        <v>214</v>
      </c>
      <c r="F149" s="151" t="s">
        <v>668</v>
      </c>
      <c r="L149" s="28"/>
      <c r="M149" s="152"/>
      <c r="T149" s="52"/>
      <c r="AT149" s="16" t="s">
        <v>214</v>
      </c>
      <c r="AU149" s="16" t="s">
        <v>88</v>
      </c>
    </row>
    <row r="150" spans="2:65" s="13" customFormat="1">
      <c r="B150" s="159"/>
      <c r="D150" s="154" t="s">
        <v>259</v>
      </c>
      <c r="E150" s="160" t="s">
        <v>1</v>
      </c>
      <c r="F150" s="161" t="s">
        <v>2421</v>
      </c>
      <c r="H150" s="162">
        <v>69.292000000000002</v>
      </c>
      <c r="L150" s="159"/>
      <c r="M150" s="163"/>
      <c r="T150" s="164"/>
      <c r="AT150" s="160" t="s">
        <v>259</v>
      </c>
      <c r="AU150" s="160" t="s">
        <v>88</v>
      </c>
      <c r="AV150" s="13" t="s">
        <v>88</v>
      </c>
      <c r="AW150" s="13" t="s">
        <v>27</v>
      </c>
      <c r="AX150" s="13" t="s">
        <v>80</v>
      </c>
      <c r="AY150" s="160" t="s">
        <v>157</v>
      </c>
    </row>
    <row r="151" spans="2:65" s="1" customFormat="1" ht="31.9" customHeight="1">
      <c r="B151" s="132"/>
      <c r="C151" s="133" t="s">
        <v>156</v>
      </c>
      <c r="D151" s="133" t="s">
        <v>160</v>
      </c>
      <c r="E151" s="134" t="s">
        <v>670</v>
      </c>
      <c r="F151" s="135" t="s">
        <v>671</v>
      </c>
      <c r="G151" s="136" t="s">
        <v>276</v>
      </c>
      <c r="H151" s="137">
        <v>27.716999999999999</v>
      </c>
      <c r="I151" s="901"/>
      <c r="J151" s="138">
        <f>ROUND(I151*H151,2)</f>
        <v>0</v>
      </c>
      <c r="K151" s="139"/>
      <c r="L151" s="28"/>
      <c r="M151" s="140" t="s">
        <v>1</v>
      </c>
      <c r="N151" s="141" t="s">
        <v>38</v>
      </c>
      <c r="O151" s="142">
        <v>0</v>
      </c>
      <c r="P151" s="142">
        <f>O151*H151</f>
        <v>0</v>
      </c>
      <c r="Q151" s="142">
        <v>0</v>
      </c>
      <c r="R151" s="142">
        <f>Q151*H151</f>
        <v>0</v>
      </c>
      <c r="S151" s="142">
        <v>0</v>
      </c>
      <c r="T151" s="143">
        <f>S151*H151</f>
        <v>0</v>
      </c>
      <c r="AR151" s="144" t="s">
        <v>164</v>
      </c>
      <c r="AT151" s="144" t="s">
        <v>160</v>
      </c>
      <c r="AU151" s="144" t="s">
        <v>88</v>
      </c>
      <c r="AY151" s="16" t="s">
        <v>157</v>
      </c>
      <c r="BE151" s="145">
        <f>IF(N151="základní",J151,0)</f>
        <v>0</v>
      </c>
      <c r="BF151" s="145">
        <f>IF(N151="snížená",J151,0)</f>
        <v>0</v>
      </c>
      <c r="BG151" s="145">
        <f>IF(N151="zákl. přenesená",J151,0)</f>
        <v>0</v>
      </c>
      <c r="BH151" s="145">
        <f>IF(N151="sníž. přenesená",J151,0)</f>
        <v>0</v>
      </c>
      <c r="BI151" s="145">
        <f>IF(N151="nulová",J151,0)</f>
        <v>0</v>
      </c>
      <c r="BJ151" s="16" t="s">
        <v>80</v>
      </c>
      <c r="BK151" s="145">
        <f>ROUND(I151*H151,2)</f>
        <v>0</v>
      </c>
      <c r="BL151" s="16" t="s">
        <v>164</v>
      </c>
      <c r="BM151" s="144" t="s">
        <v>2540</v>
      </c>
    </row>
    <row r="152" spans="2:65" s="1" customFormat="1">
      <c r="B152" s="28"/>
      <c r="D152" s="150" t="s">
        <v>214</v>
      </c>
      <c r="F152" s="151" t="s">
        <v>673</v>
      </c>
      <c r="L152" s="28"/>
      <c r="M152" s="152"/>
      <c r="T152" s="52"/>
      <c r="AT152" s="16" t="s">
        <v>214</v>
      </c>
      <c r="AU152" s="16" t="s">
        <v>88</v>
      </c>
    </row>
    <row r="153" spans="2:65" s="13" customFormat="1">
      <c r="B153" s="159"/>
      <c r="D153" s="154" t="s">
        <v>259</v>
      </c>
      <c r="E153" s="160" t="s">
        <v>1</v>
      </c>
      <c r="F153" s="161" t="s">
        <v>2541</v>
      </c>
      <c r="H153" s="162">
        <v>27.716999999999999</v>
      </c>
      <c r="L153" s="159"/>
      <c r="M153" s="163"/>
      <c r="T153" s="164"/>
      <c r="AT153" s="160" t="s">
        <v>259</v>
      </c>
      <c r="AU153" s="160" t="s">
        <v>88</v>
      </c>
      <c r="AV153" s="13" t="s">
        <v>88</v>
      </c>
      <c r="AW153" s="13" t="s">
        <v>27</v>
      </c>
      <c r="AX153" s="13" t="s">
        <v>80</v>
      </c>
      <c r="AY153" s="160" t="s">
        <v>157</v>
      </c>
    </row>
    <row r="154" spans="2:65" s="1" customFormat="1" ht="16.399999999999999" customHeight="1">
      <c r="B154" s="132"/>
      <c r="C154" s="133" t="s">
        <v>169</v>
      </c>
      <c r="D154" s="133" t="s">
        <v>160</v>
      </c>
      <c r="E154" s="134" t="s">
        <v>675</v>
      </c>
      <c r="F154" s="135" t="s">
        <v>676</v>
      </c>
      <c r="G154" s="136" t="s">
        <v>256</v>
      </c>
      <c r="H154" s="137">
        <v>17.323</v>
      </c>
      <c r="I154" s="901"/>
      <c r="J154" s="138">
        <f>ROUND(I154*H154,2)</f>
        <v>0</v>
      </c>
      <c r="K154" s="139"/>
      <c r="L154" s="28"/>
      <c r="M154" s="140" t="s">
        <v>1</v>
      </c>
      <c r="N154" s="141" t="s">
        <v>38</v>
      </c>
      <c r="O154" s="142">
        <v>8.9999999999999993E-3</v>
      </c>
      <c r="P154" s="142">
        <f>O154*H154</f>
        <v>0.15590699999999999</v>
      </c>
      <c r="Q154" s="142">
        <v>0</v>
      </c>
      <c r="R154" s="142">
        <f>Q154*H154</f>
        <v>0</v>
      </c>
      <c r="S154" s="142">
        <v>0</v>
      </c>
      <c r="T154" s="143">
        <f>S154*H154</f>
        <v>0</v>
      </c>
      <c r="AR154" s="144" t="s">
        <v>164</v>
      </c>
      <c r="AT154" s="144" t="s">
        <v>160</v>
      </c>
      <c r="AU154" s="144" t="s">
        <v>88</v>
      </c>
      <c r="AY154" s="16" t="s">
        <v>157</v>
      </c>
      <c r="BE154" s="145">
        <f>IF(N154="základní",J154,0)</f>
        <v>0</v>
      </c>
      <c r="BF154" s="145">
        <f>IF(N154="snížená",J154,0)</f>
        <v>0</v>
      </c>
      <c r="BG154" s="145">
        <f>IF(N154="zákl. přenesená",J154,0)</f>
        <v>0</v>
      </c>
      <c r="BH154" s="145">
        <f>IF(N154="sníž. přenesená",J154,0)</f>
        <v>0</v>
      </c>
      <c r="BI154" s="145">
        <f>IF(N154="nulová",J154,0)</f>
        <v>0</v>
      </c>
      <c r="BJ154" s="16" t="s">
        <v>80</v>
      </c>
      <c r="BK154" s="145">
        <f>ROUND(I154*H154,2)</f>
        <v>0</v>
      </c>
      <c r="BL154" s="16" t="s">
        <v>164</v>
      </c>
      <c r="BM154" s="144" t="s">
        <v>2542</v>
      </c>
    </row>
    <row r="155" spans="2:65" s="1" customFormat="1">
      <c r="B155" s="28"/>
      <c r="D155" s="150" t="s">
        <v>214</v>
      </c>
      <c r="F155" s="151" t="s">
        <v>678</v>
      </c>
      <c r="L155" s="28"/>
      <c r="M155" s="152"/>
      <c r="T155" s="52"/>
      <c r="AT155" s="16" t="s">
        <v>214</v>
      </c>
      <c r="AU155" s="16" t="s">
        <v>88</v>
      </c>
    </row>
    <row r="156" spans="2:65" s="13" customFormat="1">
      <c r="B156" s="159"/>
      <c r="D156" s="154" t="s">
        <v>259</v>
      </c>
      <c r="E156" s="160" t="s">
        <v>1</v>
      </c>
      <c r="F156" s="161" t="s">
        <v>528</v>
      </c>
      <c r="H156" s="162">
        <v>17.323</v>
      </c>
      <c r="L156" s="159"/>
      <c r="M156" s="163"/>
      <c r="T156" s="164"/>
      <c r="AT156" s="160" t="s">
        <v>259</v>
      </c>
      <c r="AU156" s="160" t="s">
        <v>88</v>
      </c>
      <c r="AV156" s="13" t="s">
        <v>88</v>
      </c>
      <c r="AW156" s="13" t="s">
        <v>27</v>
      </c>
      <c r="AX156" s="13" t="s">
        <v>80</v>
      </c>
      <c r="AY156" s="160" t="s">
        <v>157</v>
      </c>
    </row>
    <row r="157" spans="2:65" s="1" customFormat="1" ht="23.5" customHeight="1">
      <c r="B157" s="132"/>
      <c r="C157" s="133" t="s">
        <v>182</v>
      </c>
      <c r="D157" s="133" t="s">
        <v>160</v>
      </c>
      <c r="E157" s="134" t="s">
        <v>2430</v>
      </c>
      <c r="F157" s="135" t="s">
        <v>2431</v>
      </c>
      <c r="G157" s="136" t="s">
        <v>256</v>
      </c>
      <c r="H157" s="137">
        <v>7.5250000000000004</v>
      </c>
      <c r="I157" s="901"/>
      <c r="J157" s="138">
        <f>ROUND(I157*H157,2)</f>
        <v>0</v>
      </c>
      <c r="K157" s="139"/>
      <c r="L157" s="28"/>
      <c r="M157" s="140" t="s">
        <v>1</v>
      </c>
      <c r="N157" s="141" t="s">
        <v>38</v>
      </c>
      <c r="O157" s="142">
        <v>0.32800000000000001</v>
      </c>
      <c r="P157" s="142">
        <f>O157*H157</f>
        <v>2.4682000000000004</v>
      </c>
      <c r="Q157" s="142">
        <v>0</v>
      </c>
      <c r="R157" s="142">
        <f>Q157*H157</f>
        <v>0</v>
      </c>
      <c r="S157" s="142">
        <v>0</v>
      </c>
      <c r="T157" s="143">
        <f>S157*H157</f>
        <v>0</v>
      </c>
      <c r="AR157" s="144" t="s">
        <v>164</v>
      </c>
      <c r="AT157" s="144" t="s">
        <v>160</v>
      </c>
      <c r="AU157" s="144" t="s">
        <v>88</v>
      </c>
      <c r="AY157" s="16" t="s">
        <v>157</v>
      </c>
      <c r="BE157" s="145">
        <f>IF(N157="základní",J157,0)</f>
        <v>0</v>
      </c>
      <c r="BF157" s="145">
        <f>IF(N157="snížená",J157,0)</f>
        <v>0</v>
      </c>
      <c r="BG157" s="145">
        <f>IF(N157="zákl. přenesená",J157,0)</f>
        <v>0</v>
      </c>
      <c r="BH157" s="145">
        <f>IF(N157="sníž. přenesená",J157,0)</f>
        <v>0</v>
      </c>
      <c r="BI157" s="145">
        <f>IF(N157="nulová",J157,0)</f>
        <v>0</v>
      </c>
      <c r="BJ157" s="16" t="s">
        <v>80</v>
      </c>
      <c r="BK157" s="145">
        <f>ROUND(I157*H157,2)</f>
        <v>0</v>
      </c>
      <c r="BL157" s="16" t="s">
        <v>164</v>
      </c>
      <c r="BM157" s="144" t="s">
        <v>2543</v>
      </c>
    </row>
    <row r="158" spans="2:65" s="1" customFormat="1">
      <c r="B158" s="28"/>
      <c r="D158" s="150" t="s">
        <v>214</v>
      </c>
      <c r="F158" s="151" t="s">
        <v>2433</v>
      </c>
      <c r="L158" s="28"/>
      <c r="M158" s="152"/>
      <c r="T158" s="52"/>
      <c r="AT158" s="16" t="s">
        <v>214</v>
      </c>
      <c r="AU158" s="16" t="s">
        <v>88</v>
      </c>
    </row>
    <row r="159" spans="2:65" s="13" customFormat="1">
      <c r="B159" s="159"/>
      <c r="D159" s="154" t="s">
        <v>259</v>
      </c>
      <c r="E159" s="160" t="s">
        <v>1</v>
      </c>
      <c r="F159" s="161" t="s">
        <v>2544</v>
      </c>
      <c r="H159" s="162">
        <v>7.5250000000000004</v>
      </c>
      <c r="L159" s="159"/>
      <c r="M159" s="163"/>
      <c r="T159" s="164"/>
      <c r="AT159" s="160" t="s">
        <v>259</v>
      </c>
      <c r="AU159" s="160" t="s">
        <v>88</v>
      </c>
      <c r="AV159" s="13" t="s">
        <v>88</v>
      </c>
      <c r="AW159" s="13" t="s">
        <v>27</v>
      </c>
      <c r="AX159" s="13" t="s">
        <v>72</v>
      </c>
      <c r="AY159" s="160" t="s">
        <v>157</v>
      </c>
    </row>
    <row r="160" spans="2:65" s="14" customFormat="1">
      <c r="B160" s="165"/>
      <c r="D160" s="154" t="s">
        <v>259</v>
      </c>
      <c r="E160" s="166" t="s">
        <v>525</v>
      </c>
      <c r="F160" s="167" t="s">
        <v>265</v>
      </c>
      <c r="H160" s="168">
        <v>7.5250000000000004</v>
      </c>
      <c r="L160" s="165"/>
      <c r="M160" s="169"/>
      <c r="T160" s="170"/>
      <c r="AT160" s="166" t="s">
        <v>259</v>
      </c>
      <c r="AU160" s="166" t="s">
        <v>88</v>
      </c>
      <c r="AV160" s="14" t="s">
        <v>164</v>
      </c>
      <c r="AW160" s="14" t="s">
        <v>27</v>
      </c>
      <c r="AX160" s="14" t="s">
        <v>80</v>
      </c>
      <c r="AY160" s="166" t="s">
        <v>157</v>
      </c>
    </row>
    <row r="161" spans="2:65" s="11" customFormat="1" ht="22.9" customHeight="1">
      <c r="B161" s="121"/>
      <c r="D161" s="122" t="s">
        <v>71</v>
      </c>
      <c r="E161" s="130" t="s">
        <v>88</v>
      </c>
      <c r="F161" s="130" t="s">
        <v>688</v>
      </c>
      <c r="J161" s="131">
        <f>BK161</f>
        <v>0</v>
      </c>
      <c r="L161" s="121"/>
      <c r="M161" s="125"/>
      <c r="P161" s="126">
        <f>SUM(P162:P180)</f>
        <v>4.5137989999999997</v>
      </c>
      <c r="R161" s="126">
        <f>SUM(R162:R180)</f>
        <v>6.2596636500000002</v>
      </c>
      <c r="T161" s="127">
        <f>SUM(T162:T180)</f>
        <v>0</v>
      </c>
      <c r="AR161" s="122" t="s">
        <v>80</v>
      </c>
      <c r="AT161" s="128" t="s">
        <v>71</v>
      </c>
      <c r="AU161" s="128" t="s">
        <v>80</v>
      </c>
      <c r="AY161" s="122" t="s">
        <v>157</v>
      </c>
      <c r="BK161" s="129">
        <f>SUM(BK162:BK180)</f>
        <v>0</v>
      </c>
    </row>
    <row r="162" spans="2:65" s="1" customFormat="1" ht="42.75" customHeight="1">
      <c r="B162" s="132"/>
      <c r="C162" s="133" t="s">
        <v>172</v>
      </c>
      <c r="D162" s="133" t="s">
        <v>160</v>
      </c>
      <c r="E162" s="134" t="s">
        <v>2545</v>
      </c>
      <c r="F162" s="135" t="s">
        <v>2546</v>
      </c>
      <c r="G162" s="136" t="s">
        <v>411</v>
      </c>
      <c r="H162" s="137">
        <v>4</v>
      </c>
      <c r="I162" s="901"/>
      <c r="J162" s="138">
        <f>ROUND(I162*H162,2)</f>
        <v>0</v>
      </c>
      <c r="K162" s="139"/>
      <c r="L162" s="28"/>
      <c r="M162" s="140" t="s">
        <v>1</v>
      </c>
      <c r="N162" s="141" t="s">
        <v>38</v>
      </c>
      <c r="O162" s="142">
        <v>0.39</v>
      </c>
      <c r="P162" s="142">
        <f>O162*H162</f>
        <v>1.56</v>
      </c>
      <c r="Q162" s="142">
        <v>0.2044</v>
      </c>
      <c r="R162" s="142">
        <f>Q162*H162</f>
        <v>0.81759999999999999</v>
      </c>
      <c r="S162" s="142">
        <v>0</v>
      </c>
      <c r="T162" s="143">
        <f>S162*H162</f>
        <v>0</v>
      </c>
      <c r="AR162" s="144" t="s">
        <v>164</v>
      </c>
      <c r="AT162" s="144" t="s">
        <v>160</v>
      </c>
      <c r="AU162" s="144" t="s">
        <v>88</v>
      </c>
      <c r="AY162" s="16" t="s">
        <v>157</v>
      </c>
      <c r="BE162" s="145">
        <f>IF(N162="základní",J162,0)</f>
        <v>0</v>
      </c>
      <c r="BF162" s="145">
        <f>IF(N162="snížená",J162,0)</f>
        <v>0</v>
      </c>
      <c r="BG162" s="145">
        <f>IF(N162="zákl. přenesená",J162,0)</f>
        <v>0</v>
      </c>
      <c r="BH162" s="145">
        <f>IF(N162="sníž. přenesená",J162,0)</f>
        <v>0</v>
      </c>
      <c r="BI162" s="145">
        <f>IF(N162="nulová",J162,0)</f>
        <v>0</v>
      </c>
      <c r="BJ162" s="16" t="s">
        <v>80</v>
      </c>
      <c r="BK162" s="145">
        <f>ROUND(I162*H162,2)</f>
        <v>0</v>
      </c>
      <c r="BL162" s="16" t="s">
        <v>164</v>
      </c>
      <c r="BM162" s="144" t="s">
        <v>2547</v>
      </c>
    </row>
    <row r="163" spans="2:65" s="1" customFormat="1">
      <c r="B163" s="28"/>
      <c r="D163" s="150" t="s">
        <v>214</v>
      </c>
      <c r="F163" s="151" t="s">
        <v>2548</v>
      </c>
      <c r="L163" s="28"/>
      <c r="M163" s="152"/>
      <c r="T163" s="52"/>
      <c r="AT163" s="16" t="s">
        <v>214</v>
      </c>
      <c r="AU163" s="16" t="s">
        <v>88</v>
      </c>
    </row>
    <row r="164" spans="2:65" s="1" customFormat="1" ht="16.399999999999999" customHeight="1">
      <c r="B164" s="132"/>
      <c r="C164" s="133" t="s">
        <v>191</v>
      </c>
      <c r="D164" s="133" t="s">
        <v>160</v>
      </c>
      <c r="E164" s="134" t="s">
        <v>713</v>
      </c>
      <c r="F164" s="135" t="s">
        <v>714</v>
      </c>
      <c r="G164" s="136" t="s">
        <v>256</v>
      </c>
      <c r="H164" s="137">
        <v>0.95799999999999996</v>
      </c>
      <c r="I164" s="901"/>
      <c r="J164" s="138">
        <f>ROUND(I164*H164,2)</f>
        <v>0</v>
      </c>
      <c r="K164" s="139"/>
      <c r="L164" s="28"/>
      <c r="M164" s="140" t="s">
        <v>1</v>
      </c>
      <c r="N164" s="141" t="s">
        <v>38</v>
      </c>
      <c r="O164" s="142">
        <v>0.58399999999999996</v>
      </c>
      <c r="P164" s="142">
        <f>O164*H164</f>
        <v>0.55947199999999997</v>
      </c>
      <c r="Q164" s="142">
        <v>2.3010199999999998</v>
      </c>
      <c r="R164" s="142">
        <f>Q164*H164</f>
        <v>2.2043771599999999</v>
      </c>
      <c r="S164" s="142">
        <v>0</v>
      </c>
      <c r="T164" s="143">
        <f>S164*H164</f>
        <v>0</v>
      </c>
      <c r="AR164" s="144" t="s">
        <v>164</v>
      </c>
      <c r="AT164" s="144" t="s">
        <v>160</v>
      </c>
      <c r="AU164" s="144" t="s">
        <v>88</v>
      </c>
      <c r="AY164" s="16" t="s">
        <v>157</v>
      </c>
      <c r="BE164" s="145">
        <f>IF(N164="základní",J164,0)</f>
        <v>0</v>
      </c>
      <c r="BF164" s="145">
        <f>IF(N164="snížená",J164,0)</f>
        <v>0</v>
      </c>
      <c r="BG164" s="145">
        <f>IF(N164="zákl. přenesená",J164,0)</f>
        <v>0</v>
      </c>
      <c r="BH164" s="145">
        <f>IF(N164="sníž. přenesená",J164,0)</f>
        <v>0</v>
      </c>
      <c r="BI164" s="145">
        <f>IF(N164="nulová",J164,0)</f>
        <v>0</v>
      </c>
      <c r="BJ164" s="16" t="s">
        <v>80</v>
      </c>
      <c r="BK164" s="145">
        <f>ROUND(I164*H164,2)</f>
        <v>0</v>
      </c>
      <c r="BL164" s="16" t="s">
        <v>164</v>
      </c>
      <c r="BM164" s="144" t="s">
        <v>2549</v>
      </c>
    </row>
    <row r="165" spans="2:65" s="1" customFormat="1">
      <c r="B165" s="28"/>
      <c r="D165" s="150" t="s">
        <v>214</v>
      </c>
      <c r="F165" s="151" t="s">
        <v>716</v>
      </c>
      <c r="L165" s="28"/>
      <c r="M165" s="152"/>
      <c r="T165" s="52"/>
      <c r="AT165" s="16" t="s">
        <v>214</v>
      </c>
      <c r="AU165" s="16" t="s">
        <v>88</v>
      </c>
    </row>
    <row r="166" spans="2:65" s="13" customFormat="1">
      <c r="B166" s="159"/>
      <c r="D166" s="154" t="s">
        <v>259</v>
      </c>
      <c r="E166" s="160" t="s">
        <v>1</v>
      </c>
      <c r="F166" s="161" t="s">
        <v>2535</v>
      </c>
      <c r="H166" s="162">
        <v>0.95799999999999996</v>
      </c>
      <c r="L166" s="159"/>
      <c r="M166" s="163"/>
      <c r="T166" s="164"/>
      <c r="AT166" s="160" t="s">
        <v>259</v>
      </c>
      <c r="AU166" s="160" t="s">
        <v>88</v>
      </c>
      <c r="AV166" s="13" t="s">
        <v>88</v>
      </c>
      <c r="AW166" s="13" t="s">
        <v>27</v>
      </c>
      <c r="AX166" s="13" t="s">
        <v>72</v>
      </c>
      <c r="AY166" s="160" t="s">
        <v>157</v>
      </c>
    </row>
    <row r="167" spans="2:65" s="14" customFormat="1">
      <c r="B167" s="165"/>
      <c r="D167" s="154" t="s">
        <v>259</v>
      </c>
      <c r="E167" s="166" t="s">
        <v>1</v>
      </c>
      <c r="F167" s="167" t="s">
        <v>265</v>
      </c>
      <c r="H167" s="168">
        <v>0.95799999999999996</v>
      </c>
      <c r="L167" s="165"/>
      <c r="M167" s="169"/>
      <c r="T167" s="170"/>
      <c r="AT167" s="166" t="s">
        <v>259</v>
      </c>
      <c r="AU167" s="166" t="s">
        <v>88</v>
      </c>
      <c r="AV167" s="14" t="s">
        <v>164</v>
      </c>
      <c r="AW167" s="14" t="s">
        <v>27</v>
      </c>
      <c r="AX167" s="14" t="s">
        <v>80</v>
      </c>
      <c r="AY167" s="166" t="s">
        <v>157</v>
      </c>
    </row>
    <row r="168" spans="2:65" s="1" customFormat="1" ht="23.5" customHeight="1">
      <c r="B168" s="132"/>
      <c r="C168" s="133" t="s">
        <v>177</v>
      </c>
      <c r="D168" s="133" t="s">
        <v>160</v>
      </c>
      <c r="E168" s="134" t="s">
        <v>2550</v>
      </c>
      <c r="F168" s="135" t="s">
        <v>2551</v>
      </c>
      <c r="G168" s="136" t="s">
        <v>256</v>
      </c>
      <c r="H168" s="137">
        <v>1.26</v>
      </c>
      <c r="I168" s="901"/>
      <c r="J168" s="138">
        <f>ROUND(I168*H168,2)</f>
        <v>0</v>
      </c>
      <c r="K168" s="139"/>
      <c r="L168" s="28"/>
      <c r="M168" s="140" t="s">
        <v>1</v>
      </c>
      <c r="N168" s="141" t="s">
        <v>38</v>
      </c>
      <c r="O168" s="142">
        <v>0.629</v>
      </c>
      <c r="P168" s="142">
        <f>O168*H168</f>
        <v>0.79254000000000002</v>
      </c>
      <c r="Q168" s="142">
        <v>2.5018699999999998</v>
      </c>
      <c r="R168" s="142">
        <f>Q168*H168</f>
        <v>3.1523561999999998</v>
      </c>
      <c r="S168" s="142">
        <v>0</v>
      </c>
      <c r="T168" s="143">
        <f>S168*H168</f>
        <v>0</v>
      </c>
      <c r="AR168" s="144" t="s">
        <v>164</v>
      </c>
      <c r="AT168" s="144" t="s">
        <v>160</v>
      </c>
      <c r="AU168" s="144" t="s">
        <v>88</v>
      </c>
      <c r="AY168" s="16" t="s">
        <v>157</v>
      </c>
      <c r="BE168" s="145">
        <f>IF(N168="základní",J168,0)</f>
        <v>0</v>
      </c>
      <c r="BF168" s="145">
        <f>IF(N168="snížená",J168,0)</f>
        <v>0</v>
      </c>
      <c r="BG168" s="145">
        <f>IF(N168="zákl. přenesená",J168,0)</f>
        <v>0</v>
      </c>
      <c r="BH168" s="145">
        <f>IF(N168="sníž. přenesená",J168,0)</f>
        <v>0</v>
      </c>
      <c r="BI168" s="145">
        <f>IF(N168="nulová",J168,0)</f>
        <v>0</v>
      </c>
      <c r="BJ168" s="16" t="s">
        <v>80</v>
      </c>
      <c r="BK168" s="145">
        <f>ROUND(I168*H168,2)</f>
        <v>0</v>
      </c>
      <c r="BL168" s="16" t="s">
        <v>164</v>
      </c>
      <c r="BM168" s="144" t="s">
        <v>2552</v>
      </c>
    </row>
    <row r="169" spans="2:65" s="1" customFormat="1">
      <c r="B169" s="28"/>
      <c r="D169" s="150" t="s">
        <v>214</v>
      </c>
      <c r="F169" s="151" t="s">
        <v>2553</v>
      </c>
      <c r="L169" s="28"/>
      <c r="M169" s="152"/>
      <c r="T169" s="52"/>
      <c r="AT169" s="16" t="s">
        <v>214</v>
      </c>
      <c r="AU169" s="16" t="s">
        <v>88</v>
      </c>
    </row>
    <row r="170" spans="2:65" s="13" customFormat="1">
      <c r="B170" s="159"/>
      <c r="D170" s="154" t="s">
        <v>259</v>
      </c>
      <c r="E170" s="160" t="s">
        <v>1</v>
      </c>
      <c r="F170" s="161" t="s">
        <v>2554</v>
      </c>
      <c r="H170" s="162">
        <v>1.26</v>
      </c>
      <c r="L170" s="159"/>
      <c r="M170" s="163"/>
      <c r="T170" s="164"/>
      <c r="AT170" s="160" t="s">
        <v>259</v>
      </c>
      <c r="AU170" s="160" t="s">
        <v>88</v>
      </c>
      <c r="AV170" s="13" t="s">
        <v>88</v>
      </c>
      <c r="AW170" s="13" t="s">
        <v>27</v>
      </c>
      <c r="AX170" s="13" t="s">
        <v>72</v>
      </c>
      <c r="AY170" s="160" t="s">
        <v>157</v>
      </c>
    </row>
    <row r="171" spans="2:65" s="14" customFormat="1">
      <c r="B171" s="165"/>
      <c r="D171" s="154" t="s">
        <v>259</v>
      </c>
      <c r="E171" s="166" t="s">
        <v>1</v>
      </c>
      <c r="F171" s="167" t="s">
        <v>265</v>
      </c>
      <c r="H171" s="168">
        <v>1.26</v>
      </c>
      <c r="L171" s="165"/>
      <c r="M171" s="169"/>
      <c r="T171" s="170"/>
      <c r="AT171" s="166" t="s">
        <v>259</v>
      </c>
      <c r="AU171" s="166" t="s">
        <v>88</v>
      </c>
      <c r="AV171" s="14" t="s">
        <v>164</v>
      </c>
      <c r="AW171" s="14" t="s">
        <v>27</v>
      </c>
      <c r="AX171" s="14" t="s">
        <v>80</v>
      </c>
      <c r="AY171" s="166" t="s">
        <v>157</v>
      </c>
    </row>
    <row r="172" spans="2:65" s="1" customFormat="1" ht="16.399999999999999" customHeight="1">
      <c r="B172" s="132"/>
      <c r="C172" s="133" t="s">
        <v>199</v>
      </c>
      <c r="D172" s="133" t="s">
        <v>160</v>
      </c>
      <c r="E172" s="134" t="s">
        <v>2555</v>
      </c>
      <c r="F172" s="135" t="s">
        <v>2556</v>
      </c>
      <c r="G172" s="136" t="s">
        <v>306</v>
      </c>
      <c r="H172" s="137">
        <v>1.3</v>
      </c>
      <c r="I172" s="901"/>
      <c r="J172" s="138">
        <f>ROUND(I172*H172,2)</f>
        <v>0</v>
      </c>
      <c r="K172" s="139"/>
      <c r="L172" s="28"/>
      <c r="M172" s="140" t="s">
        <v>1</v>
      </c>
      <c r="N172" s="141" t="s">
        <v>38</v>
      </c>
      <c r="O172" s="142">
        <v>0.247</v>
      </c>
      <c r="P172" s="142">
        <f>O172*H172</f>
        <v>0.3211</v>
      </c>
      <c r="Q172" s="142">
        <v>2.6900000000000001E-3</v>
      </c>
      <c r="R172" s="142">
        <f>Q172*H172</f>
        <v>3.4970000000000001E-3</v>
      </c>
      <c r="S172" s="142">
        <v>0</v>
      </c>
      <c r="T172" s="143">
        <f>S172*H172</f>
        <v>0</v>
      </c>
      <c r="AR172" s="144" t="s">
        <v>164</v>
      </c>
      <c r="AT172" s="144" t="s">
        <v>160</v>
      </c>
      <c r="AU172" s="144" t="s">
        <v>88</v>
      </c>
      <c r="AY172" s="16" t="s">
        <v>157</v>
      </c>
      <c r="BE172" s="145">
        <f>IF(N172="základní",J172,0)</f>
        <v>0</v>
      </c>
      <c r="BF172" s="145">
        <f>IF(N172="snížená",J172,0)</f>
        <v>0</v>
      </c>
      <c r="BG172" s="145">
        <f>IF(N172="zákl. přenesená",J172,0)</f>
        <v>0</v>
      </c>
      <c r="BH172" s="145">
        <f>IF(N172="sníž. přenesená",J172,0)</f>
        <v>0</v>
      </c>
      <c r="BI172" s="145">
        <f>IF(N172="nulová",J172,0)</f>
        <v>0</v>
      </c>
      <c r="BJ172" s="16" t="s">
        <v>80</v>
      </c>
      <c r="BK172" s="145">
        <f>ROUND(I172*H172,2)</f>
        <v>0</v>
      </c>
      <c r="BL172" s="16" t="s">
        <v>164</v>
      </c>
      <c r="BM172" s="144" t="s">
        <v>2557</v>
      </c>
    </row>
    <row r="173" spans="2:65" s="1" customFormat="1">
      <c r="B173" s="28"/>
      <c r="D173" s="150" t="s">
        <v>214</v>
      </c>
      <c r="F173" s="151" t="s">
        <v>2558</v>
      </c>
      <c r="L173" s="28"/>
      <c r="M173" s="152"/>
      <c r="T173" s="52"/>
      <c r="AT173" s="16" t="s">
        <v>214</v>
      </c>
      <c r="AU173" s="16" t="s">
        <v>88</v>
      </c>
    </row>
    <row r="174" spans="2:65" s="13" customFormat="1">
      <c r="B174" s="159"/>
      <c r="D174" s="154" t="s">
        <v>259</v>
      </c>
      <c r="E174" s="160" t="s">
        <v>1</v>
      </c>
      <c r="F174" s="161" t="s">
        <v>2559</v>
      </c>
      <c r="H174" s="162">
        <v>1.3</v>
      </c>
      <c r="L174" s="159"/>
      <c r="M174" s="163"/>
      <c r="T174" s="164"/>
      <c r="AT174" s="160" t="s">
        <v>259</v>
      </c>
      <c r="AU174" s="160" t="s">
        <v>88</v>
      </c>
      <c r="AV174" s="13" t="s">
        <v>88</v>
      </c>
      <c r="AW174" s="13" t="s">
        <v>27</v>
      </c>
      <c r="AX174" s="13" t="s">
        <v>72</v>
      </c>
      <c r="AY174" s="160" t="s">
        <v>157</v>
      </c>
    </row>
    <row r="175" spans="2:65" s="14" customFormat="1">
      <c r="B175" s="165"/>
      <c r="D175" s="154" t="s">
        <v>259</v>
      </c>
      <c r="E175" s="166" t="s">
        <v>1</v>
      </c>
      <c r="F175" s="167" t="s">
        <v>265</v>
      </c>
      <c r="H175" s="168">
        <v>1.3</v>
      </c>
      <c r="L175" s="165"/>
      <c r="M175" s="169"/>
      <c r="T175" s="170"/>
      <c r="AT175" s="166" t="s">
        <v>259</v>
      </c>
      <c r="AU175" s="166" t="s">
        <v>88</v>
      </c>
      <c r="AV175" s="14" t="s">
        <v>164</v>
      </c>
      <c r="AW175" s="14" t="s">
        <v>27</v>
      </c>
      <c r="AX175" s="14" t="s">
        <v>80</v>
      </c>
      <c r="AY175" s="166" t="s">
        <v>157</v>
      </c>
    </row>
    <row r="176" spans="2:65" s="1" customFormat="1" ht="16.399999999999999" customHeight="1">
      <c r="B176" s="132"/>
      <c r="C176" s="133" t="s">
        <v>8</v>
      </c>
      <c r="D176" s="133" t="s">
        <v>160</v>
      </c>
      <c r="E176" s="134" t="s">
        <v>2560</v>
      </c>
      <c r="F176" s="135" t="s">
        <v>2561</v>
      </c>
      <c r="G176" s="136" t="s">
        <v>306</v>
      </c>
      <c r="H176" s="137">
        <v>1.3</v>
      </c>
      <c r="I176" s="901"/>
      <c r="J176" s="138">
        <f>ROUND(I176*H176,2)</f>
        <v>0</v>
      </c>
      <c r="K176" s="139"/>
      <c r="L176" s="28"/>
      <c r="M176" s="140" t="s">
        <v>1</v>
      </c>
      <c r="N176" s="141" t="s">
        <v>38</v>
      </c>
      <c r="O176" s="142">
        <v>8.3000000000000004E-2</v>
      </c>
      <c r="P176" s="142">
        <f>O176*H176</f>
        <v>0.10790000000000001</v>
      </c>
      <c r="Q176" s="142">
        <v>0</v>
      </c>
      <c r="R176" s="142">
        <f>Q176*H176</f>
        <v>0</v>
      </c>
      <c r="S176" s="142">
        <v>0</v>
      </c>
      <c r="T176" s="143">
        <f>S176*H176</f>
        <v>0</v>
      </c>
      <c r="AR176" s="144" t="s">
        <v>164</v>
      </c>
      <c r="AT176" s="144" t="s">
        <v>160</v>
      </c>
      <c r="AU176" s="144" t="s">
        <v>88</v>
      </c>
      <c r="AY176" s="16" t="s">
        <v>157</v>
      </c>
      <c r="BE176" s="145">
        <f>IF(N176="základní",J176,0)</f>
        <v>0</v>
      </c>
      <c r="BF176" s="145">
        <f>IF(N176="snížená",J176,0)</f>
        <v>0</v>
      </c>
      <c r="BG176" s="145">
        <f>IF(N176="zákl. přenesená",J176,0)</f>
        <v>0</v>
      </c>
      <c r="BH176" s="145">
        <f>IF(N176="sníž. přenesená",J176,0)</f>
        <v>0</v>
      </c>
      <c r="BI176" s="145">
        <f>IF(N176="nulová",J176,0)</f>
        <v>0</v>
      </c>
      <c r="BJ176" s="16" t="s">
        <v>80</v>
      </c>
      <c r="BK176" s="145">
        <f>ROUND(I176*H176,2)</f>
        <v>0</v>
      </c>
      <c r="BL176" s="16" t="s">
        <v>164</v>
      </c>
      <c r="BM176" s="144" t="s">
        <v>2562</v>
      </c>
    </row>
    <row r="177" spans="2:65" s="1" customFormat="1">
      <c r="B177" s="28"/>
      <c r="D177" s="150" t="s">
        <v>214</v>
      </c>
      <c r="F177" s="151" t="s">
        <v>2563</v>
      </c>
      <c r="L177" s="28"/>
      <c r="M177" s="152"/>
      <c r="T177" s="52"/>
      <c r="AT177" s="16" t="s">
        <v>214</v>
      </c>
      <c r="AU177" s="16" t="s">
        <v>88</v>
      </c>
    </row>
    <row r="178" spans="2:65" s="1" customFormat="1" ht="16.399999999999999" customHeight="1">
      <c r="B178" s="132"/>
      <c r="C178" s="133" t="s">
        <v>393</v>
      </c>
      <c r="D178" s="133" t="s">
        <v>160</v>
      </c>
      <c r="E178" s="134" t="s">
        <v>2564</v>
      </c>
      <c r="F178" s="135" t="s">
        <v>2565</v>
      </c>
      <c r="G178" s="136" t="s">
        <v>276</v>
      </c>
      <c r="H178" s="137">
        <v>7.6999999999999999E-2</v>
      </c>
      <c r="I178" s="901"/>
      <c r="J178" s="138">
        <f>ROUND(I178*H178,2)</f>
        <v>0</v>
      </c>
      <c r="K178" s="139"/>
      <c r="L178" s="28"/>
      <c r="M178" s="140" t="s">
        <v>1</v>
      </c>
      <c r="N178" s="141" t="s">
        <v>38</v>
      </c>
      <c r="O178" s="142">
        <v>15.231</v>
      </c>
      <c r="P178" s="142">
        <f>O178*H178</f>
        <v>1.172787</v>
      </c>
      <c r="Q178" s="142">
        <v>1.06277</v>
      </c>
      <c r="R178" s="142">
        <f>Q178*H178</f>
        <v>8.1833290000000003E-2</v>
      </c>
      <c r="S178" s="142">
        <v>0</v>
      </c>
      <c r="T178" s="143">
        <f>S178*H178</f>
        <v>0</v>
      </c>
      <c r="AR178" s="144" t="s">
        <v>164</v>
      </c>
      <c r="AT178" s="144" t="s">
        <v>160</v>
      </c>
      <c r="AU178" s="144" t="s">
        <v>88</v>
      </c>
      <c r="AY178" s="16" t="s">
        <v>157</v>
      </c>
      <c r="BE178" s="145">
        <f>IF(N178="základní",J178,0)</f>
        <v>0</v>
      </c>
      <c r="BF178" s="145">
        <f>IF(N178="snížená",J178,0)</f>
        <v>0</v>
      </c>
      <c r="BG178" s="145">
        <f>IF(N178="zákl. přenesená",J178,0)</f>
        <v>0</v>
      </c>
      <c r="BH178" s="145">
        <f>IF(N178="sníž. přenesená",J178,0)</f>
        <v>0</v>
      </c>
      <c r="BI178" s="145">
        <f>IF(N178="nulová",J178,0)</f>
        <v>0</v>
      </c>
      <c r="BJ178" s="16" t="s">
        <v>80</v>
      </c>
      <c r="BK178" s="145">
        <f>ROUND(I178*H178,2)</f>
        <v>0</v>
      </c>
      <c r="BL178" s="16" t="s">
        <v>164</v>
      </c>
      <c r="BM178" s="144" t="s">
        <v>2566</v>
      </c>
    </row>
    <row r="179" spans="2:65" s="1" customFormat="1">
      <c r="B179" s="28"/>
      <c r="D179" s="150" t="s">
        <v>214</v>
      </c>
      <c r="F179" s="151" t="s">
        <v>2567</v>
      </c>
      <c r="L179" s="28"/>
      <c r="M179" s="152"/>
      <c r="T179" s="52"/>
      <c r="AT179" s="16" t="s">
        <v>214</v>
      </c>
      <c r="AU179" s="16" t="s">
        <v>88</v>
      </c>
    </row>
    <row r="180" spans="2:65" s="13" customFormat="1">
      <c r="B180" s="159"/>
      <c r="D180" s="154" t="s">
        <v>259</v>
      </c>
      <c r="E180" s="160" t="s">
        <v>1</v>
      </c>
      <c r="F180" s="161" t="s">
        <v>2568</v>
      </c>
      <c r="H180" s="162">
        <v>7.6999999999999999E-2</v>
      </c>
      <c r="L180" s="159"/>
      <c r="M180" s="163"/>
      <c r="T180" s="164"/>
      <c r="AT180" s="160" t="s">
        <v>259</v>
      </c>
      <c r="AU180" s="160" t="s">
        <v>88</v>
      </c>
      <c r="AV180" s="13" t="s">
        <v>88</v>
      </c>
      <c r="AW180" s="13" t="s">
        <v>27</v>
      </c>
      <c r="AX180" s="13" t="s">
        <v>80</v>
      </c>
      <c r="AY180" s="160" t="s">
        <v>157</v>
      </c>
    </row>
    <row r="181" spans="2:65" s="11" customFormat="1" ht="22.9" customHeight="1">
      <c r="B181" s="121"/>
      <c r="D181" s="122" t="s">
        <v>71</v>
      </c>
      <c r="E181" s="130" t="s">
        <v>95</v>
      </c>
      <c r="F181" s="130" t="s">
        <v>303</v>
      </c>
      <c r="J181" s="131">
        <f>BK181</f>
        <v>0</v>
      </c>
      <c r="L181" s="121"/>
      <c r="M181" s="125"/>
      <c r="P181" s="126">
        <f>SUM(P182:P207)</f>
        <v>55.565781999999999</v>
      </c>
      <c r="R181" s="126">
        <f>SUM(R182:R207)</f>
        <v>14.369474069999999</v>
      </c>
      <c r="T181" s="127">
        <f>SUM(T182:T207)</f>
        <v>0</v>
      </c>
      <c r="AR181" s="122" t="s">
        <v>80</v>
      </c>
      <c r="AT181" s="128" t="s">
        <v>71</v>
      </c>
      <c r="AU181" s="128" t="s">
        <v>80</v>
      </c>
      <c r="AY181" s="122" t="s">
        <v>157</v>
      </c>
      <c r="BK181" s="129">
        <f>SUM(BK182:BK207)</f>
        <v>0</v>
      </c>
    </row>
    <row r="182" spans="2:65" s="1" customFormat="1" ht="16.399999999999999" customHeight="1">
      <c r="B182" s="132"/>
      <c r="C182" s="133" t="s">
        <v>185</v>
      </c>
      <c r="D182" s="133" t="s">
        <v>160</v>
      </c>
      <c r="E182" s="134" t="s">
        <v>2569</v>
      </c>
      <c r="F182" s="135" t="s">
        <v>2570</v>
      </c>
      <c r="G182" s="136" t="s">
        <v>256</v>
      </c>
      <c r="H182" s="137">
        <v>4.1219999999999999</v>
      </c>
      <c r="I182" s="901"/>
      <c r="J182" s="138">
        <f>ROUND(I182*H182,2)</f>
        <v>0</v>
      </c>
      <c r="K182" s="139"/>
      <c r="L182" s="28"/>
      <c r="M182" s="140" t="s">
        <v>1</v>
      </c>
      <c r="N182" s="141" t="s">
        <v>38</v>
      </c>
      <c r="O182" s="142">
        <v>1.2</v>
      </c>
      <c r="P182" s="142">
        <f>O182*H182</f>
        <v>4.9463999999999997</v>
      </c>
      <c r="Q182" s="142">
        <v>2.5018699999999998</v>
      </c>
      <c r="R182" s="142">
        <f>Q182*H182</f>
        <v>10.31270814</v>
      </c>
      <c r="S182" s="142">
        <v>0</v>
      </c>
      <c r="T182" s="143">
        <f>S182*H182</f>
        <v>0</v>
      </c>
      <c r="AR182" s="144" t="s">
        <v>164</v>
      </c>
      <c r="AT182" s="144" t="s">
        <v>160</v>
      </c>
      <c r="AU182" s="144" t="s">
        <v>88</v>
      </c>
      <c r="AY182" s="16" t="s">
        <v>157</v>
      </c>
      <c r="BE182" s="145">
        <f>IF(N182="základní",J182,0)</f>
        <v>0</v>
      </c>
      <c r="BF182" s="145">
        <f>IF(N182="snížená",J182,0)</f>
        <v>0</v>
      </c>
      <c r="BG182" s="145">
        <f>IF(N182="zákl. přenesená",J182,0)</f>
        <v>0</v>
      </c>
      <c r="BH182" s="145">
        <f>IF(N182="sníž. přenesená",J182,0)</f>
        <v>0</v>
      </c>
      <c r="BI182" s="145">
        <f>IF(N182="nulová",J182,0)</f>
        <v>0</v>
      </c>
      <c r="BJ182" s="16" t="s">
        <v>80</v>
      </c>
      <c r="BK182" s="145">
        <f>ROUND(I182*H182,2)</f>
        <v>0</v>
      </c>
      <c r="BL182" s="16" t="s">
        <v>164</v>
      </c>
      <c r="BM182" s="144" t="s">
        <v>2571</v>
      </c>
    </row>
    <row r="183" spans="2:65" s="1" customFormat="1">
      <c r="B183" s="28"/>
      <c r="D183" s="150" t="s">
        <v>214</v>
      </c>
      <c r="F183" s="151" t="s">
        <v>2572</v>
      </c>
      <c r="L183" s="28"/>
      <c r="M183" s="152"/>
      <c r="T183" s="52"/>
      <c r="AT183" s="16" t="s">
        <v>214</v>
      </c>
      <c r="AU183" s="16" t="s">
        <v>88</v>
      </c>
    </row>
    <row r="184" spans="2:65" s="13" customFormat="1">
      <c r="B184" s="159"/>
      <c r="D184" s="154" t="s">
        <v>259</v>
      </c>
      <c r="E184" s="160" t="s">
        <v>1</v>
      </c>
      <c r="F184" s="161" t="s">
        <v>2573</v>
      </c>
      <c r="H184" s="162">
        <v>4.1219999999999999</v>
      </c>
      <c r="L184" s="159"/>
      <c r="M184" s="163"/>
      <c r="T184" s="164"/>
      <c r="AT184" s="160" t="s">
        <v>259</v>
      </c>
      <c r="AU184" s="160" t="s">
        <v>88</v>
      </c>
      <c r="AV184" s="13" t="s">
        <v>88</v>
      </c>
      <c r="AW184" s="13" t="s">
        <v>27</v>
      </c>
      <c r="AX184" s="13" t="s">
        <v>72</v>
      </c>
      <c r="AY184" s="160" t="s">
        <v>157</v>
      </c>
    </row>
    <row r="185" spans="2:65" s="14" customFormat="1">
      <c r="B185" s="165"/>
      <c r="D185" s="154" t="s">
        <v>259</v>
      </c>
      <c r="E185" s="166" t="s">
        <v>1</v>
      </c>
      <c r="F185" s="167" t="s">
        <v>265</v>
      </c>
      <c r="H185" s="168">
        <v>4.1219999999999999</v>
      </c>
      <c r="L185" s="165"/>
      <c r="M185" s="169"/>
      <c r="T185" s="170"/>
      <c r="AT185" s="166" t="s">
        <v>259</v>
      </c>
      <c r="AU185" s="166" t="s">
        <v>88</v>
      </c>
      <c r="AV185" s="14" t="s">
        <v>164</v>
      </c>
      <c r="AW185" s="14" t="s">
        <v>27</v>
      </c>
      <c r="AX185" s="14" t="s">
        <v>80</v>
      </c>
      <c r="AY185" s="166" t="s">
        <v>157</v>
      </c>
    </row>
    <row r="186" spans="2:65" s="1" customFormat="1" ht="21" customHeight="1">
      <c r="B186" s="132"/>
      <c r="C186" s="133" t="s">
        <v>408</v>
      </c>
      <c r="D186" s="133" t="s">
        <v>160</v>
      </c>
      <c r="E186" s="134" t="s">
        <v>2574</v>
      </c>
      <c r="F186" s="135" t="s">
        <v>2575</v>
      </c>
      <c r="G186" s="136" t="s">
        <v>256</v>
      </c>
      <c r="H186" s="137">
        <v>1.2</v>
      </c>
      <c r="I186" s="901"/>
      <c r="J186" s="138">
        <f>ROUND(I186*H186,2)</f>
        <v>0</v>
      </c>
      <c r="K186" s="139"/>
      <c r="L186" s="28"/>
      <c r="M186" s="140" t="s">
        <v>1</v>
      </c>
      <c r="N186" s="141" t="s">
        <v>38</v>
      </c>
      <c r="O186" s="142">
        <v>1.4490000000000001</v>
      </c>
      <c r="P186" s="142">
        <f>O186*H186</f>
        <v>1.7388000000000001</v>
      </c>
      <c r="Q186" s="142">
        <v>2.5018699999999998</v>
      </c>
      <c r="R186" s="142">
        <f>Q186*H186</f>
        <v>3.0022439999999997</v>
      </c>
      <c r="S186" s="142">
        <v>0</v>
      </c>
      <c r="T186" s="143">
        <f>S186*H186</f>
        <v>0</v>
      </c>
      <c r="AR186" s="144" t="s">
        <v>164</v>
      </c>
      <c r="AT186" s="144" t="s">
        <v>160</v>
      </c>
      <c r="AU186" s="144" t="s">
        <v>88</v>
      </c>
      <c r="AY186" s="16" t="s">
        <v>157</v>
      </c>
      <c r="BE186" s="145">
        <f>IF(N186="základní",J186,0)</f>
        <v>0</v>
      </c>
      <c r="BF186" s="145">
        <f>IF(N186="snížená",J186,0)</f>
        <v>0</v>
      </c>
      <c r="BG186" s="145">
        <f>IF(N186="zákl. přenesená",J186,0)</f>
        <v>0</v>
      </c>
      <c r="BH186" s="145">
        <f>IF(N186="sníž. přenesená",J186,0)</f>
        <v>0</v>
      </c>
      <c r="BI186" s="145">
        <f>IF(N186="nulová",J186,0)</f>
        <v>0</v>
      </c>
      <c r="BJ186" s="16" t="s">
        <v>80</v>
      </c>
      <c r="BK186" s="145">
        <f>ROUND(I186*H186,2)</f>
        <v>0</v>
      </c>
      <c r="BL186" s="16" t="s">
        <v>164</v>
      </c>
      <c r="BM186" s="144" t="s">
        <v>2576</v>
      </c>
    </row>
    <row r="187" spans="2:65" s="1" customFormat="1">
      <c r="B187" s="28"/>
      <c r="D187" s="150" t="s">
        <v>214</v>
      </c>
      <c r="F187" s="151" t="s">
        <v>2577</v>
      </c>
      <c r="L187" s="28"/>
      <c r="M187" s="152"/>
      <c r="T187" s="52"/>
      <c r="AT187" s="16" t="s">
        <v>214</v>
      </c>
      <c r="AU187" s="16" t="s">
        <v>88</v>
      </c>
    </row>
    <row r="188" spans="2:65" s="13" customFormat="1">
      <c r="B188" s="159"/>
      <c r="D188" s="154" t="s">
        <v>259</v>
      </c>
      <c r="E188" s="160" t="s">
        <v>1</v>
      </c>
      <c r="F188" s="161" t="s">
        <v>2578</v>
      </c>
      <c r="H188" s="162">
        <v>1.2</v>
      </c>
      <c r="L188" s="159"/>
      <c r="M188" s="163"/>
      <c r="T188" s="164"/>
      <c r="AT188" s="160" t="s">
        <v>259</v>
      </c>
      <c r="AU188" s="160" t="s">
        <v>88</v>
      </c>
      <c r="AV188" s="13" t="s">
        <v>88</v>
      </c>
      <c r="AW188" s="13" t="s">
        <v>27</v>
      </c>
      <c r="AX188" s="13" t="s">
        <v>72</v>
      </c>
      <c r="AY188" s="160" t="s">
        <v>157</v>
      </c>
    </row>
    <row r="189" spans="2:65" s="14" customFormat="1">
      <c r="B189" s="165"/>
      <c r="D189" s="154" t="s">
        <v>259</v>
      </c>
      <c r="E189" s="166" t="s">
        <v>1</v>
      </c>
      <c r="F189" s="167" t="s">
        <v>265</v>
      </c>
      <c r="H189" s="168">
        <v>1.2</v>
      </c>
      <c r="L189" s="165"/>
      <c r="M189" s="169"/>
      <c r="T189" s="170"/>
      <c r="AT189" s="166" t="s">
        <v>259</v>
      </c>
      <c r="AU189" s="166" t="s">
        <v>88</v>
      </c>
      <c r="AV189" s="14" t="s">
        <v>164</v>
      </c>
      <c r="AW189" s="14" t="s">
        <v>27</v>
      </c>
      <c r="AX189" s="14" t="s">
        <v>80</v>
      </c>
      <c r="AY189" s="166" t="s">
        <v>157</v>
      </c>
    </row>
    <row r="190" spans="2:65" s="1" customFormat="1" ht="23.5" customHeight="1">
      <c r="B190" s="132"/>
      <c r="C190" s="133" t="s">
        <v>188</v>
      </c>
      <c r="D190" s="133" t="s">
        <v>160</v>
      </c>
      <c r="E190" s="134" t="s">
        <v>2579</v>
      </c>
      <c r="F190" s="135" t="s">
        <v>2580</v>
      </c>
      <c r="G190" s="136" t="s">
        <v>306</v>
      </c>
      <c r="H190" s="137">
        <v>39.256999999999998</v>
      </c>
      <c r="I190" s="901"/>
      <c r="J190" s="138">
        <f>ROUND(I190*H190,2)</f>
        <v>0</v>
      </c>
      <c r="K190" s="139"/>
      <c r="L190" s="28"/>
      <c r="M190" s="140" t="s">
        <v>1</v>
      </c>
      <c r="N190" s="141" t="s">
        <v>38</v>
      </c>
      <c r="O190" s="142">
        <v>0.499</v>
      </c>
      <c r="P190" s="142">
        <f>O190*H190</f>
        <v>19.589243</v>
      </c>
      <c r="Q190" s="142">
        <v>2.7499999999999998E-3</v>
      </c>
      <c r="R190" s="142">
        <f>Q190*H190</f>
        <v>0.10795674999999999</v>
      </c>
      <c r="S190" s="142">
        <v>0</v>
      </c>
      <c r="T190" s="143">
        <f>S190*H190</f>
        <v>0</v>
      </c>
      <c r="AR190" s="144" t="s">
        <v>164</v>
      </c>
      <c r="AT190" s="144" t="s">
        <v>160</v>
      </c>
      <c r="AU190" s="144" t="s">
        <v>88</v>
      </c>
      <c r="AY190" s="16" t="s">
        <v>157</v>
      </c>
      <c r="BE190" s="145">
        <f>IF(N190="základní",J190,0)</f>
        <v>0</v>
      </c>
      <c r="BF190" s="145">
        <f>IF(N190="snížená",J190,0)</f>
        <v>0</v>
      </c>
      <c r="BG190" s="145">
        <f>IF(N190="zákl. přenesená",J190,0)</f>
        <v>0</v>
      </c>
      <c r="BH190" s="145">
        <f>IF(N190="sníž. přenesená",J190,0)</f>
        <v>0</v>
      </c>
      <c r="BI190" s="145">
        <f>IF(N190="nulová",J190,0)</f>
        <v>0</v>
      </c>
      <c r="BJ190" s="16" t="s">
        <v>80</v>
      </c>
      <c r="BK190" s="145">
        <f>ROUND(I190*H190,2)</f>
        <v>0</v>
      </c>
      <c r="BL190" s="16" t="s">
        <v>164</v>
      </c>
      <c r="BM190" s="144" t="s">
        <v>2581</v>
      </c>
    </row>
    <row r="191" spans="2:65" s="1" customFormat="1">
      <c r="B191" s="28"/>
      <c r="D191" s="150" t="s">
        <v>214</v>
      </c>
      <c r="F191" s="151" t="s">
        <v>2582</v>
      </c>
      <c r="L191" s="28"/>
      <c r="M191" s="152"/>
      <c r="T191" s="52"/>
      <c r="AT191" s="16" t="s">
        <v>214</v>
      </c>
      <c r="AU191" s="16" t="s">
        <v>88</v>
      </c>
    </row>
    <row r="192" spans="2:65" s="13" customFormat="1">
      <c r="B192" s="159"/>
      <c r="D192" s="154" t="s">
        <v>259</v>
      </c>
      <c r="E192" s="160" t="s">
        <v>1</v>
      </c>
      <c r="F192" s="161" t="s">
        <v>2583</v>
      </c>
      <c r="H192" s="162">
        <v>30.056999999999999</v>
      </c>
      <c r="L192" s="159"/>
      <c r="M192" s="163"/>
      <c r="T192" s="164"/>
      <c r="AT192" s="160" t="s">
        <v>259</v>
      </c>
      <c r="AU192" s="160" t="s">
        <v>88</v>
      </c>
      <c r="AV192" s="13" t="s">
        <v>88</v>
      </c>
      <c r="AW192" s="13" t="s">
        <v>27</v>
      </c>
      <c r="AX192" s="13" t="s">
        <v>72</v>
      </c>
      <c r="AY192" s="160" t="s">
        <v>157</v>
      </c>
    </row>
    <row r="193" spans="2:65" s="13" customFormat="1">
      <c r="B193" s="159"/>
      <c r="D193" s="154" t="s">
        <v>259</v>
      </c>
      <c r="E193" s="160" t="s">
        <v>1</v>
      </c>
      <c r="F193" s="161" t="s">
        <v>2584</v>
      </c>
      <c r="H193" s="162">
        <v>9.1999999999999993</v>
      </c>
      <c r="L193" s="159"/>
      <c r="M193" s="163"/>
      <c r="T193" s="164"/>
      <c r="AT193" s="160" t="s">
        <v>259</v>
      </c>
      <c r="AU193" s="160" t="s">
        <v>88</v>
      </c>
      <c r="AV193" s="13" t="s">
        <v>88</v>
      </c>
      <c r="AW193" s="13" t="s">
        <v>27</v>
      </c>
      <c r="AX193" s="13" t="s">
        <v>72</v>
      </c>
      <c r="AY193" s="160" t="s">
        <v>157</v>
      </c>
    </row>
    <row r="194" spans="2:65" s="14" customFormat="1">
      <c r="B194" s="165"/>
      <c r="D194" s="154" t="s">
        <v>259</v>
      </c>
      <c r="E194" s="166" t="s">
        <v>1</v>
      </c>
      <c r="F194" s="167" t="s">
        <v>265</v>
      </c>
      <c r="H194" s="168">
        <v>39.256999999999998</v>
      </c>
      <c r="L194" s="165"/>
      <c r="M194" s="169"/>
      <c r="T194" s="170"/>
      <c r="AT194" s="166" t="s">
        <v>259</v>
      </c>
      <c r="AU194" s="166" t="s">
        <v>88</v>
      </c>
      <c r="AV194" s="14" t="s">
        <v>164</v>
      </c>
      <c r="AW194" s="14" t="s">
        <v>27</v>
      </c>
      <c r="AX194" s="14" t="s">
        <v>80</v>
      </c>
      <c r="AY194" s="166" t="s">
        <v>157</v>
      </c>
    </row>
    <row r="195" spans="2:65" s="1" customFormat="1" ht="23.5" customHeight="1">
      <c r="B195" s="132"/>
      <c r="C195" s="133" t="s">
        <v>419</v>
      </c>
      <c r="D195" s="133" t="s">
        <v>160</v>
      </c>
      <c r="E195" s="134" t="s">
        <v>2585</v>
      </c>
      <c r="F195" s="135" t="s">
        <v>2586</v>
      </c>
      <c r="G195" s="136" t="s">
        <v>306</v>
      </c>
      <c r="H195" s="137">
        <v>39.256999999999998</v>
      </c>
      <c r="I195" s="901"/>
      <c r="J195" s="138">
        <f>ROUND(I195*H195,2)</f>
        <v>0</v>
      </c>
      <c r="K195" s="139"/>
      <c r="L195" s="28"/>
      <c r="M195" s="140" t="s">
        <v>1</v>
      </c>
      <c r="N195" s="141" t="s">
        <v>38</v>
      </c>
      <c r="O195" s="142">
        <v>0.17</v>
      </c>
      <c r="P195" s="142">
        <f>O195*H195</f>
        <v>6.6736900000000006</v>
      </c>
      <c r="Q195" s="142">
        <v>0</v>
      </c>
      <c r="R195" s="142">
        <f>Q195*H195</f>
        <v>0</v>
      </c>
      <c r="S195" s="142">
        <v>0</v>
      </c>
      <c r="T195" s="143">
        <f>S195*H195</f>
        <v>0</v>
      </c>
      <c r="AR195" s="144" t="s">
        <v>164</v>
      </c>
      <c r="AT195" s="144" t="s">
        <v>160</v>
      </c>
      <c r="AU195" s="144" t="s">
        <v>88</v>
      </c>
      <c r="AY195" s="16" t="s">
        <v>157</v>
      </c>
      <c r="BE195" s="145">
        <f>IF(N195="základní",J195,0)</f>
        <v>0</v>
      </c>
      <c r="BF195" s="145">
        <f>IF(N195="snížená",J195,0)</f>
        <v>0</v>
      </c>
      <c r="BG195" s="145">
        <f>IF(N195="zákl. přenesená",J195,0)</f>
        <v>0</v>
      </c>
      <c r="BH195" s="145">
        <f>IF(N195="sníž. přenesená",J195,0)</f>
        <v>0</v>
      </c>
      <c r="BI195" s="145">
        <f>IF(N195="nulová",J195,0)</f>
        <v>0</v>
      </c>
      <c r="BJ195" s="16" t="s">
        <v>80</v>
      </c>
      <c r="BK195" s="145">
        <f>ROUND(I195*H195,2)</f>
        <v>0</v>
      </c>
      <c r="BL195" s="16" t="s">
        <v>164</v>
      </c>
      <c r="BM195" s="144" t="s">
        <v>2587</v>
      </c>
    </row>
    <row r="196" spans="2:65" s="1" customFormat="1">
      <c r="B196" s="28"/>
      <c r="D196" s="150" t="s">
        <v>214</v>
      </c>
      <c r="F196" s="151" t="s">
        <v>2588</v>
      </c>
      <c r="L196" s="28"/>
      <c r="M196" s="152"/>
      <c r="T196" s="52"/>
      <c r="AT196" s="16" t="s">
        <v>214</v>
      </c>
      <c r="AU196" s="16" t="s">
        <v>88</v>
      </c>
    </row>
    <row r="197" spans="2:65" s="1" customFormat="1" ht="23.5" customHeight="1">
      <c r="B197" s="132"/>
      <c r="C197" s="133" t="s">
        <v>193</v>
      </c>
      <c r="D197" s="133" t="s">
        <v>160</v>
      </c>
      <c r="E197" s="134" t="s">
        <v>2589</v>
      </c>
      <c r="F197" s="135" t="s">
        <v>2590</v>
      </c>
      <c r="G197" s="136" t="s">
        <v>306</v>
      </c>
      <c r="H197" s="137">
        <v>9.1999999999999993</v>
      </c>
      <c r="I197" s="901"/>
      <c r="J197" s="138">
        <f>ROUND(I197*H197,2)</f>
        <v>0</v>
      </c>
      <c r="K197" s="139"/>
      <c r="L197" s="28"/>
      <c r="M197" s="140" t="s">
        <v>1</v>
      </c>
      <c r="N197" s="141" t="s">
        <v>38</v>
      </c>
      <c r="O197" s="142">
        <v>0.05</v>
      </c>
      <c r="P197" s="142">
        <f>O197*H197</f>
        <v>0.45999999999999996</v>
      </c>
      <c r="Q197" s="142">
        <v>2.5000000000000001E-3</v>
      </c>
      <c r="R197" s="142">
        <f>Q197*H197</f>
        <v>2.3E-2</v>
      </c>
      <c r="S197" s="142">
        <v>0</v>
      </c>
      <c r="T197" s="143">
        <f>S197*H197</f>
        <v>0</v>
      </c>
      <c r="AR197" s="144" t="s">
        <v>164</v>
      </c>
      <c r="AT197" s="144" t="s">
        <v>160</v>
      </c>
      <c r="AU197" s="144" t="s">
        <v>88</v>
      </c>
      <c r="AY197" s="16" t="s">
        <v>157</v>
      </c>
      <c r="BE197" s="145">
        <f>IF(N197="základní",J197,0)</f>
        <v>0</v>
      </c>
      <c r="BF197" s="145">
        <f>IF(N197="snížená",J197,0)</f>
        <v>0</v>
      </c>
      <c r="BG197" s="145">
        <f>IF(N197="zákl. přenesená",J197,0)</f>
        <v>0</v>
      </c>
      <c r="BH197" s="145">
        <f>IF(N197="sníž. přenesená",J197,0)</f>
        <v>0</v>
      </c>
      <c r="BI197" s="145">
        <f>IF(N197="nulová",J197,0)</f>
        <v>0</v>
      </c>
      <c r="BJ197" s="16" t="s">
        <v>80</v>
      </c>
      <c r="BK197" s="145">
        <f>ROUND(I197*H197,2)</f>
        <v>0</v>
      </c>
      <c r="BL197" s="16" t="s">
        <v>164</v>
      </c>
      <c r="BM197" s="144" t="s">
        <v>2591</v>
      </c>
    </row>
    <row r="198" spans="2:65" s="1" customFormat="1">
      <c r="B198" s="28"/>
      <c r="D198" s="150" t="s">
        <v>214</v>
      </c>
      <c r="F198" s="151" t="s">
        <v>2592</v>
      </c>
      <c r="L198" s="28"/>
      <c r="M198" s="152"/>
      <c r="T198" s="52"/>
      <c r="AT198" s="16" t="s">
        <v>214</v>
      </c>
      <c r="AU198" s="16" t="s">
        <v>88</v>
      </c>
    </row>
    <row r="199" spans="2:65" s="13" customFormat="1">
      <c r="B199" s="159"/>
      <c r="D199" s="154" t="s">
        <v>259</v>
      </c>
      <c r="E199" s="160" t="s">
        <v>1</v>
      </c>
      <c r="F199" s="161" t="s">
        <v>2584</v>
      </c>
      <c r="H199" s="162">
        <v>9.1999999999999993</v>
      </c>
      <c r="L199" s="159"/>
      <c r="M199" s="163"/>
      <c r="T199" s="164"/>
      <c r="AT199" s="160" t="s">
        <v>259</v>
      </c>
      <c r="AU199" s="160" t="s">
        <v>88</v>
      </c>
      <c r="AV199" s="13" t="s">
        <v>88</v>
      </c>
      <c r="AW199" s="13" t="s">
        <v>27</v>
      </c>
      <c r="AX199" s="13" t="s">
        <v>80</v>
      </c>
      <c r="AY199" s="160" t="s">
        <v>157</v>
      </c>
    </row>
    <row r="200" spans="2:65" s="1" customFormat="1" ht="16.399999999999999" customHeight="1">
      <c r="B200" s="132"/>
      <c r="C200" s="133" t="s">
        <v>429</v>
      </c>
      <c r="D200" s="133" t="s">
        <v>160</v>
      </c>
      <c r="E200" s="134" t="s">
        <v>2593</v>
      </c>
      <c r="F200" s="135" t="s">
        <v>2594</v>
      </c>
      <c r="G200" s="136" t="s">
        <v>276</v>
      </c>
      <c r="H200" s="137">
        <v>0.78300000000000003</v>
      </c>
      <c r="I200" s="901"/>
      <c r="J200" s="138">
        <f>ROUND(I200*H200,2)</f>
        <v>0</v>
      </c>
      <c r="K200" s="139"/>
      <c r="L200" s="28"/>
      <c r="M200" s="140" t="s">
        <v>1</v>
      </c>
      <c r="N200" s="141" t="s">
        <v>38</v>
      </c>
      <c r="O200" s="142">
        <v>26.431000000000001</v>
      </c>
      <c r="P200" s="142">
        <f>O200*H200</f>
        <v>20.695473</v>
      </c>
      <c r="Q200" s="142">
        <v>1.04922</v>
      </c>
      <c r="R200" s="142">
        <f>Q200*H200</f>
        <v>0.8215392600000001</v>
      </c>
      <c r="S200" s="142">
        <v>0</v>
      </c>
      <c r="T200" s="143">
        <f>S200*H200</f>
        <v>0</v>
      </c>
      <c r="AR200" s="144" t="s">
        <v>164</v>
      </c>
      <c r="AT200" s="144" t="s">
        <v>160</v>
      </c>
      <c r="AU200" s="144" t="s">
        <v>88</v>
      </c>
      <c r="AY200" s="16" t="s">
        <v>157</v>
      </c>
      <c r="BE200" s="145">
        <f>IF(N200="základní",J200,0)</f>
        <v>0</v>
      </c>
      <c r="BF200" s="145">
        <f>IF(N200="snížená",J200,0)</f>
        <v>0</v>
      </c>
      <c r="BG200" s="145">
        <f>IF(N200="zákl. přenesená",J200,0)</f>
        <v>0</v>
      </c>
      <c r="BH200" s="145">
        <f>IF(N200="sníž. přenesená",J200,0)</f>
        <v>0</v>
      </c>
      <c r="BI200" s="145">
        <f>IF(N200="nulová",J200,0)</f>
        <v>0</v>
      </c>
      <c r="BJ200" s="16" t="s">
        <v>80</v>
      </c>
      <c r="BK200" s="145">
        <f>ROUND(I200*H200,2)</f>
        <v>0</v>
      </c>
      <c r="BL200" s="16" t="s">
        <v>164</v>
      </c>
      <c r="BM200" s="144" t="s">
        <v>2595</v>
      </c>
    </row>
    <row r="201" spans="2:65" s="1" customFormat="1">
      <c r="B201" s="28"/>
      <c r="D201" s="150" t="s">
        <v>214</v>
      </c>
      <c r="F201" s="151" t="s">
        <v>2596</v>
      </c>
      <c r="L201" s="28"/>
      <c r="M201" s="152"/>
      <c r="T201" s="52"/>
      <c r="AT201" s="16" t="s">
        <v>214</v>
      </c>
      <c r="AU201" s="16" t="s">
        <v>88</v>
      </c>
    </row>
    <row r="202" spans="2:65" s="13" customFormat="1">
      <c r="B202" s="159"/>
      <c r="D202" s="154" t="s">
        <v>259</v>
      </c>
      <c r="E202" s="160" t="s">
        <v>1</v>
      </c>
      <c r="F202" s="161" t="s">
        <v>2597</v>
      </c>
      <c r="H202" s="162">
        <v>0.78300000000000003</v>
      </c>
      <c r="L202" s="159"/>
      <c r="M202" s="163"/>
      <c r="T202" s="164"/>
      <c r="AT202" s="160" t="s">
        <v>259</v>
      </c>
      <c r="AU202" s="160" t="s">
        <v>88</v>
      </c>
      <c r="AV202" s="13" t="s">
        <v>88</v>
      </c>
      <c r="AW202" s="13" t="s">
        <v>27</v>
      </c>
      <c r="AX202" s="13" t="s">
        <v>72</v>
      </c>
      <c r="AY202" s="160" t="s">
        <v>157</v>
      </c>
    </row>
    <row r="203" spans="2:65" s="14" customFormat="1">
      <c r="B203" s="165"/>
      <c r="D203" s="154" t="s">
        <v>259</v>
      </c>
      <c r="E203" s="166" t="s">
        <v>1</v>
      </c>
      <c r="F203" s="167" t="s">
        <v>265</v>
      </c>
      <c r="H203" s="168">
        <v>0.78300000000000003</v>
      </c>
      <c r="L203" s="165"/>
      <c r="M203" s="169"/>
      <c r="T203" s="170"/>
      <c r="AT203" s="166" t="s">
        <v>259</v>
      </c>
      <c r="AU203" s="166" t="s">
        <v>88</v>
      </c>
      <c r="AV203" s="14" t="s">
        <v>164</v>
      </c>
      <c r="AW203" s="14" t="s">
        <v>27</v>
      </c>
      <c r="AX203" s="14" t="s">
        <v>80</v>
      </c>
      <c r="AY203" s="166" t="s">
        <v>157</v>
      </c>
    </row>
    <row r="204" spans="2:65" s="1" customFormat="1" ht="16.399999999999999" customHeight="1">
      <c r="B204" s="132"/>
      <c r="C204" s="133" t="s">
        <v>196</v>
      </c>
      <c r="D204" s="133" t="s">
        <v>160</v>
      </c>
      <c r="E204" s="134" t="s">
        <v>2598</v>
      </c>
      <c r="F204" s="135" t="s">
        <v>2599</v>
      </c>
      <c r="G204" s="136" t="s">
        <v>276</v>
      </c>
      <c r="H204" s="137">
        <v>9.6000000000000002E-2</v>
      </c>
      <c r="I204" s="901"/>
      <c r="J204" s="138">
        <f>ROUND(I204*H204,2)</f>
        <v>0</v>
      </c>
      <c r="K204" s="139"/>
      <c r="L204" s="28"/>
      <c r="M204" s="140" t="s">
        <v>1</v>
      </c>
      <c r="N204" s="141" t="s">
        <v>38</v>
      </c>
      <c r="O204" s="142">
        <v>15.231</v>
      </c>
      <c r="P204" s="142">
        <f>O204*H204</f>
        <v>1.4621759999999999</v>
      </c>
      <c r="Q204" s="142">
        <v>1.06277</v>
      </c>
      <c r="R204" s="142">
        <f>Q204*H204</f>
        <v>0.10202592000000001</v>
      </c>
      <c r="S204" s="142">
        <v>0</v>
      </c>
      <c r="T204" s="143">
        <f>S204*H204</f>
        <v>0</v>
      </c>
      <c r="AR204" s="144" t="s">
        <v>164</v>
      </c>
      <c r="AT204" s="144" t="s">
        <v>160</v>
      </c>
      <c r="AU204" s="144" t="s">
        <v>88</v>
      </c>
      <c r="AY204" s="16" t="s">
        <v>157</v>
      </c>
      <c r="BE204" s="145">
        <f>IF(N204="základní",J204,0)</f>
        <v>0</v>
      </c>
      <c r="BF204" s="145">
        <f>IF(N204="snížená",J204,0)</f>
        <v>0</v>
      </c>
      <c r="BG204" s="145">
        <f>IF(N204="zákl. přenesená",J204,0)</f>
        <v>0</v>
      </c>
      <c r="BH204" s="145">
        <f>IF(N204="sníž. přenesená",J204,0)</f>
        <v>0</v>
      </c>
      <c r="BI204" s="145">
        <f>IF(N204="nulová",J204,0)</f>
        <v>0</v>
      </c>
      <c r="BJ204" s="16" t="s">
        <v>80</v>
      </c>
      <c r="BK204" s="145">
        <f>ROUND(I204*H204,2)</f>
        <v>0</v>
      </c>
      <c r="BL204" s="16" t="s">
        <v>164</v>
      </c>
      <c r="BM204" s="144" t="s">
        <v>2600</v>
      </c>
    </row>
    <row r="205" spans="2:65" s="1" customFormat="1">
      <c r="B205" s="28"/>
      <c r="D205" s="150" t="s">
        <v>214</v>
      </c>
      <c r="F205" s="151" t="s">
        <v>2601</v>
      </c>
      <c r="L205" s="28"/>
      <c r="M205" s="152"/>
      <c r="T205" s="52"/>
      <c r="AT205" s="16" t="s">
        <v>214</v>
      </c>
      <c r="AU205" s="16" t="s">
        <v>88</v>
      </c>
    </row>
    <row r="206" spans="2:65" s="13" customFormat="1">
      <c r="B206" s="159"/>
      <c r="D206" s="154" t="s">
        <v>259</v>
      </c>
      <c r="E206" s="160" t="s">
        <v>1</v>
      </c>
      <c r="F206" s="161" t="s">
        <v>2602</v>
      </c>
      <c r="H206" s="162">
        <v>9.6000000000000002E-2</v>
      </c>
      <c r="L206" s="159"/>
      <c r="M206" s="163"/>
      <c r="T206" s="164"/>
      <c r="AT206" s="160" t="s">
        <v>259</v>
      </c>
      <c r="AU206" s="160" t="s">
        <v>88</v>
      </c>
      <c r="AV206" s="13" t="s">
        <v>88</v>
      </c>
      <c r="AW206" s="13" t="s">
        <v>27</v>
      </c>
      <c r="AX206" s="13" t="s">
        <v>72</v>
      </c>
      <c r="AY206" s="160" t="s">
        <v>157</v>
      </c>
    </row>
    <row r="207" spans="2:65" s="14" customFormat="1">
      <c r="B207" s="165"/>
      <c r="D207" s="154" t="s">
        <v>259</v>
      </c>
      <c r="E207" s="166" t="s">
        <v>1</v>
      </c>
      <c r="F207" s="167" t="s">
        <v>265</v>
      </c>
      <c r="H207" s="168">
        <v>9.6000000000000002E-2</v>
      </c>
      <c r="L207" s="165"/>
      <c r="M207" s="169"/>
      <c r="T207" s="170"/>
      <c r="AT207" s="166" t="s">
        <v>259</v>
      </c>
      <c r="AU207" s="166" t="s">
        <v>88</v>
      </c>
      <c r="AV207" s="14" t="s">
        <v>164</v>
      </c>
      <c r="AW207" s="14" t="s">
        <v>27</v>
      </c>
      <c r="AX207" s="14" t="s">
        <v>80</v>
      </c>
      <c r="AY207" s="166" t="s">
        <v>157</v>
      </c>
    </row>
    <row r="208" spans="2:65" s="11" customFormat="1" ht="22.9" customHeight="1">
      <c r="B208" s="121"/>
      <c r="D208" s="122" t="s">
        <v>71</v>
      </c>
      <c r="E208" s="130" t="s">
        <v>164</v>
      </c>
      <c r="F208" s="130" t="s">
        <v>847</v>
      </c>
      <c r="J208" s="131">
        <f>BK208</f>
        <v>0</v>
      </c>
      <c r="L208" s="121"/>
      <c r="M208" s="125"/>
      <c r="P208" s="126">
        <f>SUM(P209:P220)</f>
        <v>14.137639000000002</v>
      </c>
      <c r="R208" s="126">
        <f>SUM(R209:R220)</f>
        <v>2.7149027299999999</v>
      </c>
      <c r="T208" s="127">
        <f>SUM(T209:T220)</f>
        <v>0</v>
      </c>
      <c r="AR208" s="122" t="s">
        <v>80</v>
      </c>
      <c r="AT208" s="128" t="s">
        <v>71</v>
      </c>
      <c r="AU208" s="128" t="s">
        <v>80</v>
      </c>
      <c r="AY208" s="122" t="s">
        <v>157</v>
      </c>
      <c r="BK208" s="129">
        <f>SUM(BK209:BK220)</f>
        <v>0</v>
      </c>
    </row>
    <row r="209" spans="2:65" s="1" customFormat="1" ht="21" customHeight="1">
      <c r="B209" s="132"/>
      <c r="C209" s="133" t="s">
        <v>7</v>
      </c>
      <c r="D209" s="133" t="s">
        <v>160</v>
      </c>
      <c r="E209" s="134" t="s">
        <v>2603</v>
      </c>
      <c r="F209" s="135" t="s">
        <v>2604</v>
      </c>
      <c r="G209" s="136" t="s">
        <v>256</v>
      </c>
      <c r="H209" s="137">
        <v>0.65100000000000002</v>
      </c>
      <c r="I209" s="901"/>
      <c r="J209" s="138">
        <f>ROUND(I209*H209,2)</f>
        <v>0</v>
      </c>
      <c r="K209" s="139"/>
      <c r="L209" s="28"/>
      <c r="M209" s="140" t="s">
        <v>1</v>
      </c>
      <c r="N209" s="141" t="s">
        <v>38</v>
      </c>
      <c r="O209" s="142">
        <v>2.4500000000000002</v>
      </c>
      <c r="P209" s="142">
        <f>O209*H209</f>
        <v>1.5949500000000001</v>
      </c>
      <c r="Q209" s="142">
        <v>2.3010999999999999</v>
      </c>
      <c r="R209" s="142">
        <f>Q209*H209</f>
        <v>1.4980161000000001</v>
      </c>
      <c r="S209" s="142">
        <v>0</v>
      </c>
      <c r="T209" s="143">
        <f>S209*H209</f>
        <v>0</v>
      </c>
      <c r="AR209" s="144" t="s">
        <v>164</v>
      </c>
      <c r="AT209" s="144" t="s">
        <v>160</v>
      </c>
      <c r="AU209" s="144" t="s">
        <v>88</v>
      </c>
      <c r="AY209" s="16" t="s">
        <v>157</v>
      </c>
      <c r="BE209" s="145">
        <f>IF(N209="základní",J209,0)</f>
        <v>0</v>
      </c>
      <c r="BF209" s="145">
        <f>IF(N209="snížená",J209,0)</f>
        <v>0</v>
      </c>
      <c r="BG209" s="145">
        <f>IF(N209="zákl. přenesená",J209,0)</f>
        <v>0</v>
      </c>
      <c r="BH209" s="145">
        <f>IF(N209="sníž. přenesená",J209,0)</f>
        <v>0</v>
      </c>
      <c r="BI209" s="145">
        <f>IF(N209="nulová",J209,0)</f>
        <v>0</v>
      </c>
      <c r="BJ209" s="16" t="s">
        <v>80</v>
      </c>
      <c r="BK209" s="145">
        <f>ROUND(I209*H209,2)</f>
        <v>0</v>
      </c>
      <c r="BL209" s="16" t="s">
        <v>164</v>
      </c>
      <c r="BM209" s="144" t="s">
        <v>2605</v>
      </c>
    </row>
    <row r="210" spans="2:65" s="1" customFormat="1">
      <c r="B210" s="28"/>
      <c r="D210" s="150" t="s">
        <v>214</v>
      </c>
      <c r="F210" s="151" t="s">
        <v>2606</v>
      </c>
      <c r="L210" s="28"/>
      <c r="M210" s="152"/>
      <c r="T210" s="52"/>
      <c r="AT210" s="16" t="s">
        <v>214</v>
      </c>
      <c r="AU210" s="16" t="s">
        <v>88</v>
      </c>
    </row>
    <row r="211" spans="2:65" s="13" customFormat="1">
      <c r="B211" s="159"/>
      <c r="D211" s="154" t="s">
        <v>259</v>
      </c>
      <c r="E211" s="160" t="s">
        <v>1</v>
      </c>
      <c r="F211" s="161" t="s">
        <v>2607</v>
      </c>
      <c r="H211" s="162">
        <v>0.65100000000000002</v>
      </c>
      <c r="L211" s="159"/>
      <c r="M211" s="163"/>
      <c r="T211" s="164"/>
      <c r="AT211" s="160" t="s">
        <v>259</v>
      </c>
      <c r="AU211" s="160" t="s">
        <v>88</v>
      </c>
      <c r="AV211" s="13" t="s">
        <v>88</v>
      </c>
      <c r="AW211" s="13" t="s">
        <v>27</v>
      </c>
      <c r="AX211" s="13" t="s">
        <v>72</v>
      </c>
      <c r="AY211" s="160" t="s">
        <v>157</v>
      </c>
    </row>
    <row r="212" spans="2:65" s="14" customFormat="1">
      <c r="B212" s="165"/>
      <c r="D212" s="154" t="s">
        <v>259</v>
      </c>
      <c r="E212" s="166" t="s">
        <v>1</v>
      </c>
      <c r="F212" s="167" t="s">
        <v>265</v>
      </c>
      <c r="H212" s="168">
        <v>0.65100000000000002</v>
      </c>
      <c r="L212" s="165"/>
      <c r="M212" s="169"/>
      <c r="T212" s="170"/>
      <c r="AT212" s="166" t="s">
        <v>259</v>
      </c>
      <c r="AU212" s="166" t="s">
        <v>88</v>
      </c>
      <c r="AV212" s="14" t="s">
        <v>164</v>
      </c>
      <c r="AW212" s="14" t="s">
        <v>27</v>
      </c>
      <c r="AX212" s="14" t="s">
        <v>80</v>
      </c>
      <c r="AY212" s="166" t="s">
        <v>157</v>
      </c>
    </row>
    <row r="213" spans="2:65" s="1" customFormat="1" ht="23.5" customHeight="1">
      <c r="B213" s="132"/>
      <c r="C213" s="133" t="s">
        <v>201</v>
      </c>
      <c r="D213" s="133" t="s">
        <v>160</v>
      </c>
      <c r="E213" s="134" t="s">
        <v>2608</v>
      </c>
      <c r="F213" s="135" t="s">
        <v>2609</v>
      </c>
      <c r="G213" s="136" t="s">
        <v>276</v>
      </c>
      <c r="H213" s="137">
        <v>1.9E-2</v>
      </c>
      <c r="I213" s="901"/>
      <c r="J213" s="138">
        <f>ROUND(I213*H213,2)</f>
        <v>0</v>
      </c>
      <c r="K213" s="139"/>
      <c r="L213" s="28"/>
      <c r="M213" s="140" t="s">
        <v>1</v>
      </c>
      <c r="N213" s="141" t="s">
        <v>38</v>
      </c>
      <c r="O213" s="142">
        <v>15.211</v>
      </c>
      <c r="P213" s="142">
        <f>O213*H213</f>
        <v>0.28900900000000002</v>
      </c>
      <c r="Q213" s="142">
        <v>1.06277</v>
      </c>
      <c r="R213" s="142">
        <f>Q213*H213</f>
        <v>2.019263E-2</v>
      </c>
      <c r="S213" s="142">
        <v>0</v>
      </c>
      <c r="T213" s="143">
        <f>S213*H213</f>
        <v>0</v>
      </c>
      <c r="AR213" s="144" t="s">
        <v>164</v>
      </c>
      <c r="AT213" s="144" t="s">
        <v>160</v>
      </c>
      <c r="AU213" s="144" t="s">
        <v>88</v>
      </c>
      <c r="AY213" s="16" t="s">
        <v>157</v>
      </c>
      <c r="BE213" s="145">
        <f>IF(N213="základní",J213,0)</f>
        <v>0</v>
      </c>
      <c r="BF213" s="145">
        <f>IF(N213="snížená",J213,0)</f>
        <v>0</v>
      </c>
      <c r="BG213" s="145">
        <f>IF(N213="zákl. přenesená",J213,0)</f>
        <v>0</v>
      </c>
      <c r="BH213" s="145">
        <f>IF(N213="sníž. přenesená",J213,0)</f>
        <v>0</v>
      </c>
      <c r="BI213" s="145">
        <f>IF(N213="nulová",J213,0)</f>
        <v>0</v>
      </c>
      <c r="BJ213" s="16" t="s">
        <v>80</v>
      </c>
      <c r="BK213" s="145">
        <f>ROUND(I213*H213,2)</f>
        <v>0</v>
      </c>
      <c r="BL213" s="16" t="s">
        <v>164</v>
      </c>
      <c r="BM213" s="144" t="s">
        <v>2610</v>
      </c>
    </row>
    <row r="214" spans="2:65" s="1" customFormat="1">
      <c r="B214" s="28"/>
      <c r="D214" s="150" t="s">
        <v>214</v>
      </c>
      <c r="F214" s="151" t="s">
        <v>2611</v>
      </c>
      <c r="L214" s="28"/>
      <c r="M214" s="152"/>
      <c r="T214" s="52"/>
      <c r="AT214" s="16" t="s">
        <v>214</v>
      </c>
      <c r="AU214" s="16" t="s">
        <v>88</v>
      </c>
    </row>
    <row r="215" spans="2:65" s="13" customFormat="1">
      <c r="B215" s="159"/>
      <c r="D215" s="154" t="s">
        <v>259</v>
      </c>
      <c r="E215" s="160" t="s">
        <v>1</v>
      </c>
      <c r="F215" s="161" t="s">
        <v>2612</v>
      </c>
      <c r="H215" s="162">
        <v>1.9E-2</v>
      </c>
      <c r="L215" s="159"/>
      <c r="M215" s="163"/>
      <c r="T215" s="164"/>
      <c r="AT215" s="160" t="s">
        <v>259</v>
      </c>
      <c r="AU215" s="160" t="s">
        <v>88</v>
      </c>
      <c r="AV215" s="13" t="s">
        <v>88</v>
      </c>
      <c r="AW215" s="13" t="s">
        <v>27</v>
      </c>
      <c r="AX215" s="13" t="s">
        <v>80</v>
      </c>
      <c r="AY215" s="160" t="s">
        <v>157</v>
      </c>
    </row>
    <row r="216" spans="2:65" s="1" customFormat="1" ht="21" customHeight="1">
      <c r="B216" s="132"/>
      <c r="C216" s="133" t="s">
        <v>456</v>
      </c>
      <c r="D216" s="133" t="s">
        <v>160</v>
      </c>
      <c r="E216" s="134" t="s">
        <v>2613</v>
      </c>
      <c r="F216" s="135" t="s">
        <v>2614</v>
      </c>
      <c r="G216" s="136" t="s">
        <v>411</v>
      </c>
      <c r="H216" s="137">
        <v>11.16</v>
      </c>
      <c r="I216" s="901"/>
      <c r="J216" s="138">
        <f>ROUND(I216*H216,2)</f>
        <v>0</v>
      </c>
      <c r="K216" s="139"/>
      <c r="L216" s="28"/>
      <c r="M216" s="140" t="s">
        <v>1</v>
      </c>
      <c r="N216" s="141" t="s">
        <v>38</v>
      </c>
      <c r="O216" s="142">
        <v>1.0980000000000001</v>
      </c>
      <c r="P216" s="142">
        <f>O216*H216</f>
        <v>12.253680000000001</v>
      </c>
      <c r="Q216" s="142">
        <v>3.465E-2</v>
      </c>
      <c r="R216" s="142">
        <f>Q216*H216</f>
        <v>0.38669399999999998</v>
      </c>
      <c r="S216" s="142">
        <v>0</v>
      </c>
      <c r="T216" s="143">
        <f>S216*H216</f>
        <v>0</v>
      </c>
      <c r="AR216" s="144" t="s">
        <v>164</v>
      </c>
      <c r="AT216" s="144" t="s">
        <v>160</v>
      </c>
      <c r="AU216" s="144" t="s">
        <v>88</v>
      </c>
      <c r="AY216" s="16" t="s">
        <v>157</v>
      </c>
      <c r="BE216" s="145">
        <f>IF(N216="základní",J216,0)</f>
        <v>0</v>
      </c>
      <c r="BF216" s="145">
        <f>IF(N216="snížená",J216,0)</f>
        <v>0</v>
      </c>
      <c r="BG216" s="145">
        <f>IF(N216="zákl. přenesená",J216,0)</f>
        <v>0</v>
      </c>
      <c r="BH216" s="145">
        <f>IF(N216="sníž. přenesená",J216,0)</f>
        <v>0</v>
      </c>
      <c r="BI216" s="145">
        <f>IF(N216="nulová",J216,0)</f>
        <v>0</v>
      </c>
      <c r="BJ216" s="16" t="s">
        <v>80</v>
      </c>
      <c r="BK216" s="145">
        <f>ROUND(I216*H216,2)</f>
        <v>0</v>
      </c>
      <c r="BL216" s="16" t="s">
        <v>164</v>
      </c>
      <c r="BM216" s="144" t="s">
        <v>2615</v>
      </c>
    </row>
    <row r="217" spans="2:65" s="1" customFormat="1">
      <c r="B217" s="28"/>
      <c r="D217" s="150" t="s">
        <v>214</v>
      </c>
      <c r="F217" s="151" t="s">
        <v>2616</v>
      </c>
      <c r="L217" s="28"/>
      <c r="M217" s="152"/>
      <c r="T217" s="52"/>
      <c r="AT217" s="16" t="s">
        <v>214</v>
      </c>
      <c r="AU217" s="16" t="s">
        <v>88</v>
      </c>
    </row>
    <row r="218" spans="2:65" s="13" customFormat="1">
      <c r="B218" s="159"/>
      <c r="D218" s="154" t="s">
        <v>259</v>
      </c>
      <c r="E218" s="160" t="s">
        <v>1</v>
      </c>
      <c r="F218" s="161" t="s">
        <v>2617</v>
      </c>
      <c r="H218" s="162">
        <v>11.16</v>
      </c>
      <c r="L218" s="159"/>
      <c r="M218" s="163"/>
      <c r="T218" s="164"/>
      <c r="AT218" s="160" t="s">
        <v>259</v>
      </c>
      <c r="AU218" s="160" t="s">
        <v>88</v>
      </c>
      <c r="AV218" s="13" t="s">
        <v>88</v>
      </c>
      <c r="AW218" s="13" t="s">
        <v>27</v>
      </c>
      <c r="AX218" s="13" t="s">
        <v>72</v>
      </c>
      <c r="AY218" s="160" t="s">
        <v>157</v>
      </c>
    </row>
    <row r="219" spans="2:65" s="14" customFormat="1">
      <c r="B219" s="165"/>
      <c r="D219" s="154" t="s">
        <v>259</v>
      </c>
      <c r="E219" s="166" t="s">
        <v>1</v>
      </c>
      <c r="F219" s="167" t="s">
        <v>265</v>
      </c>
      <c r="H219" s="168">
        <v>11.16</v>
      </c>
      <c r="L219" s="165"/>
      <c r="M219" s="169"/>
      <c r="T219" s="170"/>
      <c r="AT219" s="166" t="s">
        <v>259</v>
      </c>
      <c r="AU219" s="166" t="s">
        <v>88</v>
      </c>
      <c r="AV219" s="14" t="s">
        <v>164</v>
      </c>
      <c r="AW219" s="14" t="s">
        <v>27</v>
      </c>
      <c r="AX219" s="14" t="s">
        <v>80</v>
      </c>
      <c r="AY219" s="166" t="s">
        <v>157</v>
      </c>
    </row>
    <row r="220" spans="2:65" s="1" customFormat="1" ht="16.399999999999999" customHeight="1">
      <c r="B220" s="132"/>
      <c r="C220" s="178" t="s">
        <v>465</v>
      </c>
      <c r="D220" s="178" t="s">
        <v>557</v>
      </c>
      <c r="E220" s="179" t="s">
        <v>2618</v>
      </c>
      <c r="F220" s="180" t="s">
        <v>2619</v>
      </c>
      <c r="G220" s="181" t="s">
        <v>228</v>
      </c>
      <c r="H220" s="182">
        <v>9</v>
      </c>
      <c r="I220" s="909"/>
      <c r="J220" s="183">
        <f>ROUND(I220*H220,2)</f>
        <v>0</v>
      </c>
      <c r="K220" s="184"/>
      <c r="L220" s="185"/>
      <c r="M220" s="186" t="s">
        <v>1</v>
      </c>
      <c r="N220" s="187" t="s">
        <v>38</v>
      </c>
      <c r="O220" s="142">
        <v>0</v>
      </c>
      <c r="P220" s="142">
        <f>O220*H220</f>
        <v>0</v>
      </c>
      <c r="Q220" s="142">
        <v>0.09</v>
      </c>
      <c r="R220" s="142">
        <f>Q220*H220</f>
        <v>0.80999999999999994</v>
      </c>
      <c r="S220" s="142">
        <v>0</v>
      </c>
      <c r="T220" s="143">
        <f>S220*H220</f>
        <v>0</v>
      </c>
      <c r="AR220" s="144" t="s">
        <v>172</v>
      </c>
      <c r="AT220" s="144" t="s">
        <v>557</v>
      </c>
      <c r="AU220" s="144" t="s">
        <v>88</v>
      </c>
      <c r="AY220" s="16" t="s">
        <v>157</v>
      </c>
      <c r="BE220" s="145">
        <f>IF(N220="základní",J220,0)</f>
        <v>0</v>
      </c>
      <c r="BF220" s="145">
        <f>IF(N220="snížená",J220,0)</f>
        <v>0</v>
      </c>
      <c r="BG220" s="145">
        <f>IF(N220="zákl. přenesená",J220,0)</f>
        <v>0</v>
      </c>
      <c r="BH220" s="145">
        <f>IF(N220="sníž. přenesená",J220,0)</f>
        <v>0</v>
      </c>
      <c r="BI220" s="145">
        <f>IF(N220="nulová",J220,0)</f>
        <v>0</v>
      </c>
      <c r="BJ220" s="16" t="s">
        <v>80</v>
      </c>
      <c r="BK220" s="145">
        <f>ROUND(I220*H220,2)</f>
        <v>0</v>
      </c>
      <c r="BL220" s="16" t="s">
        <v>164</v>
      </c>
      <c r="BM220" s="144" t="s">
        <v>2620</v>
      </c>
    </row>
    <row r="221" spans="2:65" s="11" customFormat="1" ht="22.9" customHeight="1">
      <c r="B221" s="121"/>
      <c r="D221" s="122" t="s">
        <v>71</v>
      </c>
      <c r="E221" s="130" t="s">
        <v>169</v>
      </c>
      <c r="F221" s="130" t="s">
        <v>311</v>
      </c>
      <c r="J221" s="131">
        <f>BK221</f>
        <v>0</v>
      </c>
      <c r="L221" s="121"/>
      <c r="M221" s="125"/>
      <c r="P221" s="126">
        <f>SUM(P222:P227)</f>
        <v>2.3607</v>
      </c>
      <c r="R221" s="126">
        <f>SUM(R222:R227)</f>
        <v>2.381945</v>
      </c>
      <c r="T221" s="127">
        <f>SUM(T222:T227)</f>
        <v>0</v>
      </c>
      <c r="AR221" s="122" t="s">
        <v>80</v>
      </c>
      <c r="AT221" s="128" t="s">
        <v>71</v>
      </c>
      <c r="AU221" s="128" t="s">
        <v>80</v>
      </c>
      <c r="AY221" s="122" t="s">
        <v>157</v>
      </c>
      <c r="BK221" s="129">
        <f>SUM(BK222:BK227)</f>
        <v>0</v>
      </c>
    </row>
    <row r="222" spans="2:65" s="1" customFormat="1" ht="16.399999999999999" customHeight="1">
      <c r="B222" s="132"/>
      <c r="C222" s="133" t="s">
        <v>470</v>
      </c>
      <c r="D222" s="133" t="s">
        <v>160</v>
      </c>
      <c r="E222" s="134" t="s">
        <v>2621</v>
      </c>
      <c r="F222" s="135" t="s">
        <v>2622</v>
      </c>
      <c r="G222" s="136" t="s">
        <v>256</v>
      </c>
      <c r="H222" s="137">
        <v>1.085</v>
      </c>
      <c r="I222" s="901"/>
      <c r="J222" s="138">
        <f>ROUND(I222*H222,2)</f>
        <v>0</v>
      </c>
      <c r="K222" s="139"/>
      <c r="L222" s="28"/>
      <c r="M222" s="140" t="s">
        <v>1</v>
      </c>
      <c r="N222" s="141" t="s">
        <v>38</v>
      </c>
      <c r="O222" s="142">
        <v>1.8360000000000001</v>
      </c>
      <c r="P222" s="142">
        <f>O222*H222</f>
        <v>1.9920599999999999</v>
      </c>
      <c r="Q222" s="142">
        <v>1.837</v>
      </c>
      <c r="R222" s="142">
        <f>Q222*H222</f>
        <v>1.9931449999999999</v>
      </c>
      <c r="S222" s="142">
        <v>0</v>
      </c>
      <c r="T222" s="143">
        <f>S222*H222</f>
        <v>0</v>
      </c>
      <c r="AR222" s="144" t="s">
        <v>164</v>
      </c>
      <c r="AT222" s="144" t="s">
        <v>160</v>
      </c>
      <c r="AU222" s="144" t="s">
        <v>88</v>
      </c>
      <c r="AY222" s="16" t="s">
        <v>157</v>
      </c>
      <c r="BE222" s="145">
        <f>IF(N222="základní",J222,0)</f>
        <v>0</v>
      </c>
      <c r="BF222" s="145">
        <f>IF(N222="snížená",J222,0)</f>
        <v>0</v>
      </c>
      <c r="BG222" s="145">
        <f>IF(N222="zákl. přenesená",J222,0)</f>
        <v>0</v>
      </c>
      <c r="BH222" s="145">
        <f>IF(N222="sníž. přenesená",J222,0)</f>
        <v>0</v>
      </c>
      <c r="BI222" s="145">
        <f>IF(N222="nulová",J222,0)</f>
        <v>0</v>
      </c>
      <c r="BJ222" s="16" t="s">
        <v>80</v>
      </c>
      <c r="BK222" s="145">
        <f>ROUND(I222*H222,2)</f>
        <v>0</v>
      </c>
      <c r="BL222" s="16" t="s">
        <v>164</v>
      </c>
      <c r="BM222" s="144" t="s">
        <v>2623</v>
      </c>
    </row>
    <row r="223" spans="2:65" s="1" customFormat="1">
      <c r="B223" s="28"/>
      <c r="D223" s="150" t="s">
        <v>214</v>
      </c>
      <c r="F223" s="151" t="s">
        <v>2624</v>
      </c>
      <c r="L223" s="28"/>
      <c r="M223" s="152"/>
      <c r="T223" s="52"/>
      <c r="AT223" s="16" t="s">
        <v>214</v>
      </c>
      <c r="AU223" s="16" t="s">
        <v>88</v>
      </c>
    </row>
    <row r="224" spans="2:65" s="13" customFormat="1">
      <c r="B224" s="159"/>
      <c r="D224" s="154" t="s">
        <v>259</v>
      </c>
      <c r="E224" s="160" t="s">
        <v>1</v>
      </c>
      <c r="F224" s="161" t="s">
        <v>2625</v>
      </c>
      <c r="H224" s="162">
        <v>1.085</v>
      </c>
      <c r="L224" s="159"/>
      <c r="M224" s="163"/>
      <c r="T224" s="164"/>
      <c r="AT224" s="160" t="s">
        <v>259</v>
      </c>
      <c r="AU224" s="160" t="s">
        <v>88</v>
      </c>
      <c r="AV224" s="13" t="s">
        <v>88</v>
      </c>
      <c r="AW224" s="13" t="s">
        <v>27</v>
      </c>
      <c r="AX224" s="13" t="s">
        <v>80</v>
      </c>
      <c r="AY224" s="160" t="s">
        <v>157</v>
      </c>
    </row>
    <row r="225" spans="2:65" s="1" customFormat="1" ht="23.5" customHeight="1">
      <c r="B225" s="132"/>
      <c r="C225" s="133" t="s">
        <v>476</v>
      </c>
      <c r="D225" s="133" t="s">
        <v>160</v>
      </c>
      <c r="E225" s="134" t="s">
        <v>2626</v>
      </c>
      <c r="F225" s="135" t="s">
        <v>2627</v>
      </c>
      <c r="G225" s="136" t="s">
        <v>256</v>
      </c>
      <c r="H225" s="137">
        <v>0.18</v>
      </c>
      <c r="I225" s="901"/>
      <c r="J225" s="138">
        <f>ROUND(I225*H225,2)</f>
        <v>0</v>
      </c>
      <c r="K225" s="139"/>
      <c r="L225" s="28"/>
      <c r="M225" s="140" t="s">
        <v>1</v>
      </c>
      <c r="N225" s="141" t="s">
        <v>38</v>
      </c>
      <c r="O225" s="142">
        <v>2.048</v>
      </c>
      <c r="P225" s="142">
        <f>O225*H225</f>
        <v>0.36863999999999997</v>
      </c>
      <c r="Q225" s="142">
        <v>2.16</v>
      </c>
      <c r="R225" s="142">
        <f>Q225*H225</f>
        <v>0.38880000000000003</v>
      </c>
      <c r="S225" s="142">
        <v>0</v>
      </c>
      <c r="T225" s="143">
        <f>S225*H225</f>
        <v>0</v>
      </c>
      <c r="AR225" s="144" t="s">
        <v>164</v>
      </c>
      <c r="AT225" s="144" t="s">
        <v>160</v>
      </c>
      <c r="AU225" s="144" t="s">
        <v>88</v>
      </c>
      <c r="AY225" s="16" t="s">
        <v>157</v>
      </c>
      <c r="BE225" s="145">
        <f>IF(N225="základní",J225,0)</f>
        <v>0</v>
      </c>
      <c r="BF225" s="145">
        <f>IF(N225="snížená",J225,0)</f>
        <v>0</v>
      </c>
      <c r="BG225" s="145">
        <f>IF(N225="zákl. přenesená",J225,0)</f>
        <v>0</v>
      </c>
      <c r="BH225" s="145">
        <f>IF(N225="sníž. přenesená",J225,0)</f>
        <v>0</v>
      </c>
      <c r="BI225" s="145">
        <f>IF(N225="nulová",J225,0)</f>
        <v>0</v>
      </c>
      <c r="BJ225" s="16" t="s">
        <v>80</v>
      </c>
      <c r="BK225" s="145">
        <f>ROUND(I225*H225,2)</f>
        <v>0</v>
      </c>
      <c r="BL225" s="16" t="s">
        <v>164</v>
      </c>
      <c r="BM225" s="144" t="s">
        <v>2628</v>
      </c>
    </row>
    <row r="226" spans="2:65" s="13" customFormat="1">
      <c r="B226" s="159"/>
      <c r="D226" s="154" t="s">
        <v>259</v>
      </c>
      <c r="E226" s="160" t="s">
        <v>1</v>
      </c>
      <c r="F226" s="161" t="s">
        <v>2629</v>
      </c>
      <c r="H226" s="162">
        <v>0.18</v>
      </c>
      <c r="L226" s="159"/>
      <c r="M226" s="163"/>
      <c r="T226" s="164"/>
      <c r="AT226" s="160" t="s">
        <v>259</v>
      </c>
      <c r="AU226" s="160" t="s">
        <v>88</v>
      </c>
      <c r="AV226" s="13" t="s">
        <v>88</v>
      </c>
      <c r="AW226" s="13" t="s">
        <v>27</v>
      </c>
      <c r="AX226" s="13" t="s">
        <v>72</v>
      </c>
      <c r="AY226" s="160" t="s">
        <v>157</v>
      </c>
    </row>
    <row r="227" spans="2:65" s="14" customFormat="1">
      <c r="B227" s="165"/>
      <c r="D227" s="154" t="s">
        <v>259</v>
      </c>
      <c r="E227" s="166" t="s">
        <v>1</v>
      </c>
      <c r="F227" s="167" t="s">
        <v>265</v>
      </c>
      <c r="H227" s="168">
        <v>0.18</v>
      </c>
      <c r="L227" s="165"/>
      <c r="M227" s="169"/>
      <c r="T227" s="170"/>
      <c r="AT227" s="166" t="s">
        <v>259</v>
      </c>
      <c r="AU227" s="166" t="s">
        <v>88</v>
      </c>
      <c r="AV227" s="14" t="s">
        <v>164</v>
      </c>
      <c r="AW227" s="14" t="s">
        <v>27</v>
      </c>
      <c r="AX227" s="14" t="s">
        <v>80</v>
      </c>
      <c r="AY227" s="166" t="s">
        <v>157</v>
      </c>
    </row>
    <row r="228" spans="2:65" s="11" customFormat="1" ht="22.9" customHeight="1">
      <c r="B228" s="121"/>
      <c r="D228" s="122" t="s">
        <v>71</v>
      </c>
      <c r="E228" s="130" t="s">
        <v>191</v>
      </c>
      <c r="F228" s="130" t="s">
        <v>253</v>
      </c>
      <c r="J228" s="131">
        <f>BK228</f>
        <v>0</v>
      </c>
      <c r="L228" s="121"/>
      <c r="M228" s="125"/>
      <c r="P228" s="126">
        <f>SUM(P229:P235)</f>
        <v>2.3519999999999999</v>
      </c>
      <c r="R228" s="126">
        <f>SUM(R229:R235)</f>
        <v>0.30849690000000002</v>
      </c>
      <c r="T228" s="127">
        <f>SUM(T229:T235)</f>
        <v>0</v>
      </c>
      <c r="AR228" s="122" t="s">
        <v>80</v>
      </c>
      <c r="AT228" s="128" t="s">
        <v>71</v>
      </c>
      <c r="AU228" s="128" t="s">
        <v>80</v>
      </c>
      <c r="AY228" s="122" t="s">
        <v>157</v>
      </c>
      <c r="BK228" s="129">
        <f>SUM(BK229:BK235)</f>
        <v>0</v>
      </c>
    </row>
    <row r="229" spans="2:65" s="1" customFormat="1" ht="31.9" customHeight="1">
      <c r="B229" s="132"/>
      <c r="C229" s="133" t="s">
        <v>481</v>
      </c>
      <c r="D229" s="133" t="s">
        <v>160</v>
      </c>
      <c r="E229" s="134" t="s">
        <v>2630</v>
      </c>
      <c r="F229" s="135" t="s">
        <v>2631</v>
      </c>
      <c r="G229" s="136" t="s">
        <v>411</v>
      </c>
      <c r="H229" s="137">
        <v>2</v>
      </c>
      <c r="I229" s="901"/>
      <c r="J229" s="138">
        <f>ROUND(I229*H229,2)</f>
        <v>0</v>
      </c>
      <c r="K229" s="139"/>
      <c r="L229" s="28"/>
      <c r="M229" s="140" t="s">
        <v>1</v>
      </c>
      <c r="N229" s="141" t="s">
        <v>38</v>
      </c>
      <c r="O229" s="142">
        <v>0.17699999999999999</v>
      </c>
      <c r="P229" s="142">
        <f>O229*H229</f>
        <v>0.35399999999999998</v>
      </c>
      <c r="Q229" s="142">
        <v>0.15396000000000001</v>
      </c>
      <c r="R229" s="142">
        <f>Q229*H229</f>
        <v>0.30792000000000003</v>
      </c>
      <c r="S229" s="142">
        <v>0</v>
      </c>
      <c r="T229" s="143">
        <f>S229*H229</f>
        <v>0</v>
      </c>
      <c r="AR229" s="144" t="s">
        <v>164</v>
      </c>
      <c r="AT229" s="144" t="s">
        <v>160</v>
      </c>
      <c r="AU229" s="144" t="s">
        <v>88</v>
      </c>
      <c r="AY229" s="16" t="s">
        <v>157</v>
      </c>
      <c r="BE229" s="145">
        <f>IF(N229="základní",J229,0)</f>
        <v>0</v>
      </c>
      <c r="BF229" s="145">
        <f>IF(N229="snížená",J229,0)</f>
        <v>0</v>
      </c>
      <c r="BG229" s="145">
        <f>IF(N229="zákl. přenesená",J229,0)</f>
        <v>0</v>
      </c>
      <c r="BH229" s="145">
        <f>IF(N229="sníž. přenesená",J229,0)</f>
        <v>0</v>
      </c>
      <c r="BI229" s="145">
        <f>IF(N229="nulová",J229,0)</f>
        <v>0</v>
      </c>
      <c r="BJ229" s="16" t="s">
        <v>80</v>
      </c>
      <c r="BK229" s="145">
        <f>ROUND(I229*H229,2)</f>
        <v>0</v>
      </c>
      <c r="BL229" s="16" t="s">
        <v>164</v>
      </c>
      <c r="BM229" s="144" t="s">
        <v>2632</v>
      </c>
    </row>
    <row r="230" spans="2:65" s="1" customFormat="1">
      <c r="B230" s="28"/>
      <c r="D230" s="150" t="s">
        <v>214</v>
      </c>
      <c r="F230" s="151" t="s">
        <v>2633</v>
      </c>
      <c r="L230" s="28"/>
      <c r="M230" s="152"/>
      <c r="T230" s="52"/>
      <c r="AT230" s="16" t="s">
        <v>214</v>
      </c>
      <c r="AU230" s="16" t="s">
        <v>88</v>
      </c>
    </row>
    <row r="231" spans="2:65" s="1" customFormat="1" ht="31.9" customHeight="1">
      <c r="B231" s="132"/>
      <c r="C231" s="133" t="s">
        <v>486</v>
      </c>
      <c r="D231" s="133" t="s">
        <v>160</v>
      </c>
      <c r="E231" s="134" t="s">
        <v>2634</v>
      </c>
      <c r="F231" s="135" t="s">
        <v>2635</v>
      </c>
      <c r="G231" s="136" t="s">
        <v>306</v>
      </c>
      <c r="H231" s="137">
        <v>0.63</v>
      </c>
      <c r="I231" s="901"/>
      <c r="J231" s="138">
        <f>ROUND(I231*H231,2)</f>
        <v>0</v>
      </c>
      <c r="K231" s="139"/>
      <c r="L231" s="28"/>
      <c r="M231" s="140" t="s">
        <v>1</v>
      </c>
      <c r="N231" s="141" t="s">
        <v>38</v>
      </c>
      <c r="O231" s="142">
        <v>0.2</v>
      </c>
      <c r="P231" s="142">
        <f>O231*H231</f>
        <v>0.126</v>
      </c>
      <c r="Q231" s="142">
        <v>6.3000000000000003E-4</v>
      </c>
      <c r="R231" s="142">
        <f>Q231*H231</f>
        <v>3.969E-4</v>
      </c>
      <c r="S231" s="142">
        <v>0</v>
      </c>
      <c r="T231" s="143">
        <f>S231*H231</f>
        <v>0</v>
      </c>
      <c r="AR231" s="144" t="s">
        <v>164</v>
      </c>
      <c r="AT231" s="144" t="s">
        <v>160</v>
      </c>
      <c r="AU231" s="144" t="s">
        <v>88</v>
      </c>
      <c r="AY231" s="16" t="s">
        <v>157</v>
      </c>
      <c r="BE231" s="145">
        <f>IF(N231="základní",J231,0)</f>
        <v>0</v>
      </c>
      <c r="BF231" s="145">
        <f>IF(N231="snížená",J231,0)</f>
        <v>0</v>
      </c>
      <c r="BG231" s="145">
        <f>IF(N231="zákl. přenesená",J231,0)</f>
        <v>0</v>
      </c>
      <c r="BH231" s="145">
        <f>IF(N231="sníž. přenesená",J231,0)</f>
        <v>0</v>
      </c>
      <c r="BI231" s="145">
        <f>IF(N231="nulová",J231,0)</f>
        <v>0</v>
      </c>
      <c r="BJ231" s="16" t="s">
        <v>80</v>
      </c>
      <c r="BK231" s="145">
        <f>ROUND(I231*H231,2)</f>
        <v>0</v>
      </c>
      <c r="BL231" s="16" t="s">
        <v>164</v>
      </c>
      <c r="BM231" s="144" t="s">
        <v>2636</v>
      </c>
    </row>
    <row r="232" spans="2:65" s="1" customFormat="1">
      <c r="B232" s="28"/>
      <c r="D232" s="150" t="s">
        <v>214</v>
      </c>
      <c r="F232" s="151" t="s">
        <v>2637</v>
      </c>
      <c r="L232" s="28"/>
      <c r="M232" s="152"/>
      <c r="T232" s="52"/>
      <c r="AT232" s="16" t="s">
        <v>214</v>
      </c>
      <c r="AU232" s="16" t="s">
        <v>88</v>
      </c>
    </row>
    <row r="233" spans="2:65" s="13" customFormat="1">
      <c r="B233" s="159"/>
      <c r="D233" s="154" t="s">
        <v>259</v>
      </c>
      <c r="E233" s="160" t="s">
        <v>1</v>
      </c>
      <c r="F233" s="161" t="s">
        <v>2638</v>
      </c>
      <c r="H233" s="162">
        <v>0.63</v>
      </c>
      <c r="L233" s="159"/>
      <c r="M233" s="163"/>
      <c r="T233" s="164"/>
      <c r="AT233" s="160" t="s">
        <v>259</v>
      </c>
      <c r="AU233" s="160" t="s">
        <v>88</v>
      </c>
      <c r="AV233" s="13" t="s">
        <v>88</v>
      </c>
      <c r="AW233" s="13" t="s">
        <v>27</v>
      </c>
      <c r="AX233" s="13" t="s">
        <v>72</v>
      </c>
      <c r="AY233" s="160" t="s">
        <v>157</v>
      </c>
    </row>
    <row r="234" spans="2:65" s="14" customFormat="1">
      <c r="B234" s="165"/>
      <c r="D234" s="154" t="s">
        <v>259</v>
      </c>
      <c r="E234" s="166" t="s">
        <v>1</v>
      </c>
      <c r="F234" s="167" t="s">
        <v>265</v>
      </c>
      <c r="H234" s="168">
        <v>0.63</v>
      </c>
      <c r="L234" s="165"/>
      <c r="M234" s="169"/>
      <c r="T234" s="170"/>
      <c r="AT234" s="166" t="s">
        <v>259</v>
      </c>
      <c r="AU234" s="166" t="s">
        <v>88</v>
      </c>
      <c r="AV234" s="14" t="s">
        <v>164</v>
      </c>
      <c r="AW234" s="14" t="s">
        <v>27</v>
      </c>
      <c r="AX234" s="14" t="s">
        <v>80</v>
      </c>
      <c r="AY234" s="166" t="s">
        <v>157</v>
      </c>
    </row>
    <row r="235" spans="2:65" s="1" customFormat="1" ht="23.5" customHeight="1">
      <c r="B235" s="132"/>
      <c r="C235" s="133" t="s">
        <v>492</v>
      </c>
      <c r="D235" s="133" t="s">
        <v>160</v>
      </c>
      <c r="E235" s="134" t="s">
        <v>1167</v>
      </c>
      <c r="F235" s="135" t="s">
        <v>1168</v>
      </c>
      <c r="G235" s="136" t="s">
        <v>228</v>
      </c>
      <c r="H235" s="137">
        <v>18</v>
      </c>
      <c r="I235" s="901"/>
      <c r="J235" s="138">
        <f>ROUND(I235*H235,2)</f>
        <v>0</v>
      </c>
      <c r="K235" s="139"/>
      <c r="L235" s="28"/>
      <c r="M235" s="140" t="s">
        <v>1</v>
      </c>
      <c r="N235" s="141" t="s">
        <v>38</v>
      </c>
      <c r="O235" s="142">
        <v>0.104</v>
      </c>
      <c r="P235" s="142">
        <f>O235*H235</f>
        <v>1.8719999999999999</v>
      </c>
      <c r="Q235" s="142">
        <v>1.0000000000000001E-5</v>
      </c>
      <c r="R235" s="142">
        <f>Q235*H235</f>
        <v>1.8000000000000001E-4</v>
      </c>
      <c r="S235" s="142">
        <v>0</v>
      </c>
      <c r="T235" s="143">
        <f>S235*H235</f>
        <v>0</v>
      </c>
      <c r="AR235" s="144" t="s">
        <v>164</v>
      </c>
      <c r="AT235" s="144" t="s">
        <v>160</v>
      </c>
      <c r="AU235" s="144" t="s">
        <v>88</v>
      </c>
      <c r="AY235" s="16" t="s">
        <v>157</v>
      </c>
      <c r="BE235" s="145">
        <f>IF(N235="základní",J235,0)</f>
        <v>0</v>
      </c>
      <c r="BF235" s="145">
        <f>IF(N235="snížená",J235,0)</f>
        <v>0</v>
      </c>
      <c r="BG235" s="145">
        <f>IF(N235="zákl. přenesená",J235,0)</f>
        <v>0</v>
      </c>
      <c r="BH235" s="145">
        <f>IF(N235="sníž. přenesená",J235,0)</f>
        <v>0</v>
      </c>
      <c r="BI235" s="145">
        <f>IF(N235="nulová",J235,0)</f>
        <v>0</v>
      </c>
      <c r="BJ235" s="16" t="s">
        <v>80</v>
      </c>
      <c r="BK235" s="145">
        <f>ROUND(I235*H235,2)</f>
        <v>0</v>
      </c>
      <c r="BL235" s="16" t="s">
        <v>164</v>
      </c>
      <c r="BM235" s="144" t="s">
        <v>2639</v>
      </c>
    </row>
    <row r="236" spans="2:65" s="11" customFormat="1" ht="22.9" customHeight="1">
      <c r="B236" s="121"/>
      <c r="D236" s="122" t="s">
        <v>71</v>
      </c>
      <c r="E236" s="130" t="s">
        <v>431</v>
      </c>
      <c r="F236" s="130" t="s">
        <v>432</v>
      </c>
      <c r="J236" s="131">
        <f>BK236</f>
        <v>0</v>
      </c>
      <c r="L236" s="121"/>
      <c r="M236" s="125"/>
      <c r="P236" s="126">
        <f>SUM(P237:P238)</f>
        <v>70.213697999999994</v>
      </c>
      <c r="R236" s="126">
        <f>SUM(R237:R238)</f>
        <v>0</v>
      </c>
      <c r="T236" s="127">
        <f>SUM(T237:T238)</f>
        <v>0</v>
      </c>
      <c r="AR236" s="122" t="s">
        <v>80</v>
      </c>
      <c r="AT236" s="128" t="s">
        <v>71</v>
      </c>
      <c r="AU236" s="128" t="s">
        <v>80</v>
      </c>
      <c r="AY236" s="122" t="s">
        <v>157</v>
      </c>
      <c r="BK236" s="129">
        <f>SUM(BK237:BK238)</f>
        <v>0</v>
      </c>
    </row>
    <row r="237" spans="2:65" s="1" customFormat="1" ht="23.5" customHeight="1">
      <c r="B237" s="132"/>
      <c r="C237" s="133" t="s">
        <v>500</v>
      </c>
      <c r="D237" s="133" t="s">
        <v>160</v>
      </c>
      <c r="E237" s="134" t="s">
        <v>2640</v>
      </c>
      <c r="F237" s="135" t="s">
        <v>2641</v>
      </c>
      <c r="G237" s="136" t="s">
        <v>276</v>
      </c>
      <c r="H237" s="137">
        <v>26.033999999999999</v>
      </c>
      <c r="I237" s="901"/>
      <c r="J237" s="138">
        <f>ROUND(I237*H237,2)</f>
        <v>0</v>
      </c>
      <c r="K237" s="139"/>
      <c r="L237" s="28"/>
      <c r="M237" s="140" t="s">
        <v>1</v>
      </c>
      <c r="N237" s="141" t="s">
        <v>38</v>
      </c>
      <c r="O237" s="142">
        <v>2.6970000000000001</v>
      </c>
      <c r="P237" s="142">
        <f>O237*H237</f>
        <v>70.213697999999994</v>
      </c>
      <c r="Q237" s="142">
        <v>0</v>
      </c>
      <c r="R237" s="142">
        <f>Q237*H237</f>
        <v>0</v>
      </c>
      <c r="S237" s="142">
        <v>0</v>
      </c>
      <c r="T237" s="143">
        <f>S237*H237</f>
        <v>0</v>
      </c>
      <c r="AR237" s="144" t="s">
        <v>164</v>
      </c>
      <c r="AT237" s="144" t="s">
        <v>160</v>
      </c>
      <c r="AU237" s="144" t="s">
        <v>88</v>
      </c>
      <c r="AY237" s="16" t="s">
        <v>157</v>
      </c>
      <c r="BE237" s="145">
        <f>IF(N237="základní",J237,0)</f>
        <v>0</v>
      </c>
      <c r="BF237" s="145">
        <f>IF(N237="snížená",J237,0)</f>
        <v>0</v>
      </c>
      <c r="BG237" s="145">
        <f>IF(N237="zákl. přenesená",J237,0)</f>
        <v>0</v>
      </c>
      <c r="BH237" s="145">
        <f>IF(N237="sníž. přenesená",J237,0)</f>
        <v>0</v>
      </c>
      <c r="BI237" s="145">
        <f>IF(N237="nulová",J237,0)</f>
        <v>0</v>
      </c>
      <c r="BJ237" s="16" t="s">
        <v>80</v>
      </c>
      <c r="BK237" s="145">
        <f>ROUND(I237*H237,2)</f>
        <v>0</v>
      </c>
      <c r="BL237" s="16" t="s">
        <v>164</v>
      </c>
      <c r="BM237" s="144" t="s">
        <v>2642</v>
      </c>
    </row>
    <row r="238" spans="2:65" s="1" customFormat="1">
      <c r="B238" s="28"/>
      <c r="D238" s="150" t="s">
        <v>214</v>
      </c>
      <c r="F238" s="151" t="s">
        <v>2643</v>
      </c>
      <c r="L238" s="28"/>
      <c r="M238" s="152"/>
      <c r="T238" s="52"/>
      <c r="AT238" s="16" t="s">
        <v>214</v>
      </c>
      <c r="AU238" s="16" t="s">
        <v>88</v>
      </c>
    </row>
    <row r="239" spans="2:65" s="11" customFormat="1" ht="25.9" customHeight="1">
      <c r="B239" s="121"/>
      <c r="D239" s="122" t="s">
        <v>71</v>
      </c>
      <c r="E239" s="123" t="s">
        <v>437</v>
      </c>
      <c r="F239" s="123" t="s">
        <v>438</v>
      </c>
      <c r="J239" s="124">
        <f>BK239</f>
        <v>0</v>
      </c>
      <c r="L239" s="121"/>
      <c r="M239" s="125"/>
      <c r="P239" s="126">
        <f>P240+P258+P272</f>
        <v>30.460408000000001</v>
      </c>
      <c r="R239" s="126">
        <f>R240+R258+R272</f>
        <v>0.25837500000000002</v>
      </c>
      <c r="T239" s="127">
        <f>T240+T258+T272</f>
        <v>0</v>
      </c>
      <c r="AR239" s="122" t="s">
        <v>88</v>
      </c>
      <c r="AT239" s="128" t="s">
        <v>71</v>
      </c>
      <c r="AU239" s="128" t="s">
        <v>72</v>
      </c>
      <c r="AY239" s="122" t="s">
        <v>157</v>
      </c>
      <c r="BK239" s="129">
        <f>BK240+BK258+BK272</f>
        <v>0</v>
      </c>
    </row>
    <row r="240" spans="2:65" s="11" customFormat="1" ht="22.9" customHeight="1">
      <c r="B240" s="121"/>
      <c r="D240" s="122" t="s">
        <v>71</v>
      </c>
      <c r="E240" s="130" t="s">
        <v>439</v>
      </c>
      <c r="F240" s="130" t="s">
        <v>440</v>
      </c>
      <c r="J240" s="131">
        <f>BK240</f>
        <v>0</v>
      </c>
      <c r="L240" s="121"/>
      <c r="M240" s="125"/>
      <c r="P240" s="126">
        <f>SUM(P241:P257)</f>
        <v>12.524616</v>
      </c>
      <c r="R240" s="126">
        <f>SUM(R241:R257)</f>
        <v>7.2555000000000008E-2</v>
      </c>
      <c r="T240" s="127">
        <f>SUM(T241:T257)</f>
        <v>0</v>
      </c>
      <c r="AR240" s="122" t="s">
        <v>88</v>
      </c>
      <c r="AT240" s="128" t="s">
        <v>71</v>
      </c>
      <c r="AU240" s="128" t="s">
        <v>80</v>
      </c>
      <c r="AY240" s="122" t="s">
        <v>157</v>
      </c>
      <c r="BK240" s="129">
        <f>SUM(BK241:BK257)</f>
        <v>0</v>
      </c>
    </row>
    <row r="241" spans="2:65" s="1" customFormat="1" ht="23.5" customHeight="1">
      <c r="B241" s="132"/>
      <c r="C241" s="133" t="s">
        <v>508</v>
      </c>
      <c r="D241" s="133" t="s">
        <v>160</v>
      </c>
      <c r="E241" s="134" t="s">
        <v>2644</v>
      </c>
      <c r="F241" s="135" t="s">
        <v>2645</v>
      </c>
      <c r="G241" s="136" t="s">
        <v>306</v>
      </c>
      <c r="H241" s="137">
        <v>26.76</v>
      </c>
      <c r="I241" s="901"/>
      <c r="J241" s="138">
        <f>ROUND(I241*H241,2)</f>
        <v>0</v>
      </c>
      <c r="K241" s="139"/>
      <c r="L241" s="28"/>
      <c r="M241" s="140" t="s">
        <v>1</v>
      </c>
      <c r="N241" s="141" t="s">
        <v>38</v>
      </c>
      <c r="O241" s="142">
        <v>5.3999999999999999E-2</v>
      </c>
      <c r="P241" s="142">
        <f>O241*H241</f>
        <v>1.4450400000000001</v>
      </c>
      <c r="Q241" s="142">
        <v>0</v>
      </c>
      <c r="R241" s="142">
        <f>Q241*H241</f>
        <v>0</v>
      </c>
      <c r="S241" s="142">
        <v>0</v>
      </c>
      <c r="T241" s="143">
        <f>S241*H241</f>
        <v>0</v>
      </c>
      <c r="AR241" s="144" t="s">
        <v>188</v>
      </c>
      <c r="AT241" s="144" t="s">
        <v>160</v>
      </c>
      <c r="AU241" s="144" t="s">
        <v>88</v>
      </c>
      <c r="AY241" s="16" t="s">
        <v>157</v>
      </c>
      <c r="BE241" s="145">
        <f>IF(N241="základní",J241,0)</f>
        <v>0</v>
      </c>
      <c r="BF241" s="145">
        <f>IF(N241="snížená",J241,0)</f>
        <v>0</v>
      </c>
      <c r="BG241" s="145">
        <f>IF(N241="zákl. přenesená",J241,0)</f>
        <v>0</v>
      </c>
      <c r="BH241" s="145">
        <f>IF(N241="sníž. přenesená",J241,0)</f>
        <v>0</v>
      </c>
      <c r="BI241" s="145">
        <f>IF(N241="nulová",J241,0)</f>
        <v>0</v>
      </c>
      <c r="BJ241" s="16" t="s">
        <v>80</v>
      </c>
      <c r="BK241" s="145">
        <f>ROUND(I241*H241,2)</f>
        <v>0</v>
      </c>
      <c r="BL241" s="16" t="s">
        <v>188</v>
      </c>
      <c r="BM241" s="144" t="s">
        <v>2646</v>
      </c>
    </row>
    <row r="242" spans="2:65" s="1" customFormat="1">
      <c r="B242" s="28"/>
      <c r="D242" s="150" t="s">
        <v>214</v>
      </c>
      <c r="F242" s="151" t="s">
        <v>2647</v>
      </c>
      <c r="L242" s="28"/>
      <c r="M242" s="152"/>
      <c r="T242" s="52"/>
      <c r="AT242" s="16" t="s">
        <v>214</v>
      </c>
      <c r="AU242" s="16" t="s">
        <v>88</v>
      </c>
    </row>
    <row r="243" spans="2:65" s="13" customFormat="1">
      <c r="B243" s="159"/>
      <c r="D243" s="154" t="s">
        <v>259</v>
      </c>
      <c r="E243" s="160" t="s">
        <v>1</v>
      </c>
      <c r="F243" s="161" t="s">
        <v>2648</v>
      </c>
      <c r="H243" s="162">
        <v>26.76</v>
      </c>
      <c r="L243" s="159"/>
      <c r="M243" s="163"/>
      <c r="T243" s="164"/>
      <c r="AT243" s="160" t="s">
        <v>259</v>
      </c>
      <c r="AU243" s="160" t="s">
        <v>88</v>
      </c>
      <c r="AV243" s="13" t="s">
        <v>88</v>
      </c>
      <c r="AW243" s="13" t="s">
        <v>27</v>
      </c>
      <c r="AX243" s="13" t="s">
        <v>72</v>
      </c>
      <c r="AY243" s="160" t="s">
        <v>157</v>
      </c>
    </row>
    <row r="244" spans="2:65" s="14" customFormat="1">
      <c r="B244" s="165"/>
      <c r="D244" s="154" t="s">
        <v>259</v>
      </c>
      <c r="E244" s="166" t="s">
        <v>1240</v>
      </c>
      <c r="F244" s="167" t="s">
        <v>265</v>
      </c>
      <c r="H244" s="168">
        <v>26.76</v>
      </c>
      <c r="L244" s="165"/>
      <c r="M244" s="169"/>
      <c r="T244" s="170"/>
      <c r="AT244" s="166" t="s">
        <v>259</v>
      </c>
      <c r="AU244" s="166" t="s">
        <v>88</v>
      </c>
      <c r="AV244" s="14" t="s">
        <v>164</v>
      </c>
      <c r="AW244" s="14" t="s">
        <v>27</v>
      </c>
      <c r="AX244" s="14" t="s">
        <v>80</v>
      </c>
      <c r="AY244" s="166" t="s">
        <v>157</v>
      </c>
    </row>
    <row r="245" spans="2:65" s="1" customFormat="1" ht="16.399999999999999" customHeight="1">
      <c r="B245" s="132"/>
      <c r="C245" s="178" t="s">
        <v>735</v>
      </c>
      <c r="D245" s="178" t="s">
        <v>557</v>
      </c>
      <c r="E245" s="179" t="s">
        <v>1219</v>
      </c>
      <c r="F245" s="180" t="s">
        <v>1220</v>
      </c>
      <c r="G245" s="181" t="s">
        <v>276</v>
      </c>
      <c r="H245" s="182">
        <v>8.9999999999999993E-3</v>
      </c>
      <c r="I245" s="909"/>
      <c r="J245" s="183">
        <f>ROUND(I245*H245,2)</f>
        <v>0</v>
      </c>
      <c r="K245" s="184"/>
      <c r="L245" s="185"/>
      <c r="M245" s="186" t="s">
        <v>1</v>
      </c>
      <c r="N245" s="187" t="s">
        <v>38</v>
      </c>
      <c r="O245" s="142">
        <v>0</v>
      </c>
      <c r="P245" s="142">
        <f>O245*H245</f>
        <v>0</v>
      </c>
      <c r="Q245" s="142">
        <v>1</v>
      </c>
      <c r="R245" s="142">
        <f>Q245*H245</f>
        <v>8.9999999999999993E-3</v>
      </c>
      <c r="S245" s="142">
        <v>0</v>
      </c>
      <c r="T245" s="143">
        <f>S245*H245</f>
        <v>0</v>
      </c>
      <c r="AR245" s="144" t="s">
        <v>735</v>
      </c>
      <c r="AT245" s="144" t="s">
        <v>557</v>
      </c>
      <c r="AU245" s="144" t="s">
        <v>88</v>
      </c>
      <c r="AY245" s="16" t="s">
        <v>157</v>
      </c>
      <c r="BE245" s="145">
        <f>IF(N245="základní",J245,0)</f>
        <v>0</v>
      </c>
      <c r="BF245" s="145">
        <f>IF(N245="snížená",J245,0)</f>
        <v>0</v>
      </c>
      <c r="BG245" s="145">
        <f>IF(N245="zákl. přenesená",J245,0)</f>
        <v>0</v>
      </c>
      <c r="BH245" s="145">
        <f>IF(N245="sníž. přenesená",J245,0)</f>
        <v>0</v>
      </c>
      <c r="BI245" s="145">
        <f>IF(N245="nulová",J245,0)</f>
        <v>0</v>
      </c>
      <c r="BJ245" s="16" t="s">
        <v>80</v>
      </c>
      <c r="BK245" s="145">
        <f>ROUND(I245*H245,2)</f>
        <v>0</v>
      </c>
      <c r="BL245" s="16" t="s">
        <v>188</v>
      </c>
      <c r="BM245" s="144" t="s">
        <v>2649</v>
      </c>
    </row>
    <row r="246" spans="2:65" s="13" customFormat="1">
      <c r="B246" s="159"/>
      <c r="D246" s="154" t="s">
        <v>259</v>
      </c>
      <c r="F246" s="161" t="s">
        <v>2650</v>
      </c>
      <c r="H246" s="162">
        <v>8.9999999999999993E-3</v>
      </c>
      <c r="L246" s="159"/>
      <c r="M246" s="163"/>
      <c r="T246" s="164"/>
      <c r="AT246" s="160" t="s">
        <v>259</v>
      </c>
      <c r="AU246" s="160" t="s">
        <v>88</v>
      </c>
      <c r="AV246" s="13" t="s">
        <v>88</v>
      </c>
      <c r="AW246" s="13" t="s">
        <v>3</v>
      </c>
      <c r="AX246" s="13" t="s">
        <v>80</v>
      </c>
      <c r="AY246" s="160" t="s">
        <v>157</v>
      </c>
    </row>
    <row r="247" spans="2:65" s="1" customFormat="1" ht="23.5" customHeight="1">
      <c r="B247" s="132"/>
      <c r="C247" s="133" t="s">
        <v>740</v>
      </c>
      <c r="D247" s="133" t="s">
        <v>160</v>
      </c>
      <c r="E247" s="134" t="s">
        <v>2651</v>
      </c>
      <c r="F247" s="135" t="s">
        <v>2652</v>
      </c>
      <c r="G247" s="136" t="s">
        <v>306</v>
      </c>
      <c r="H247" s="137">
        <v>53.52</v>
      </c>
      <c r="I247" s="901"/>
      <c r="J247" s="138">
        <f>ROUND(I247*H247,2)</f>
        <v>0</v>
      </c>
      <c r="K247" s="139"/>
      <c r="L247" s="28"/>
      <c r="M247" s="140" t="s">
        <v>1</v>
      </c>
      <c r="N247" s="141" t="s">
        <v>38</v>
      </c>
      <c r="O247" s="142">
        <v>0.17199999999999999</v>
      </c>
      <c r="P247" s="142">
        <f>O247*H247</f>
        <v>9.2054399999999994</v>
      </c>
      <c r="Q247" s="142">
        <v>0</v>
      </c>
      <c r="R247" s="142">
        <f>Q247*H247</f>
        <v>0</v>
      </c>
      <c r="S247" s="142">
        <v>0</v>
      </c>
      <c r="T247" s="143">
        <f>S247*H247</f>
        <v>0</v>
      </c>
      <c r="AR247" s="144" t="s">
        <v>188</v>
      </c>
      <c r="AT247" s="144" t="s">
        <v>160</v>
      </c>
      <c r="AU247" s="144" t="s">
        <v>88</v>
      </c>
      <c r="AY247" s="16" t="s">
        <v>157</v>
      </c>
      <c r="BE247" s="145">
        <f>IF(N247="základní",J247,0)</f>
        <v>0</v>
      </c>
      <c r="BF247" s="145">
        <f>IF(N247="snížená",J247,0)</f>
        <v>0</v>
      </c>
      <c r="BG247" s="145">
        <f>IF(N247="zákl. přenesená",J247,0)</f>
        <v>0</v>
      </c>
      <c r="BH247" s="145">
        <f>IF(N247="sníž. přenesená",J247,0)</f>
        <v>0</v>
      </c>
      <c r="BI247" s="145">
        <f>IF(N247="nulová",J247,0)</f>
        <v>0</v>
      </c>
      <c r="BJ247" s="16" t="s">
        <v>80</v>
      </c>
      <c r="BK247" s="145">
        <f>ROUND(I247*H247,2)</f>
        <v>0</v>
      </c>
      <c r="BL247" s="16" t="s">
        <v>188</v>
      </c>
      <c r="BM247" s="144" t="s">
        <v>2653</v>
      </c>
    </row>
    <row r="248" spans="2:65" s="1" customFormat="1">
      <c r="B248" s="28"/>
      <c r="D248" s="150" t="s">
        <v>214</v>
      </c>
      <c r="F248" s="151" t="s">
        <v>2654</v>
      </c>
      <c r="L248" s="28"/>
      <c r="M248" s="152"/>
      <c r="T248" s="52"/>
      <c r="AT248" s="16" t="s">
        <v>214</v>
      </c>
      <c r="AU248" s="16" t="s">
        <v>88</v>
      </c>
    </row>
    <row r="249" spans="2:65" s="13" customFormat="1">
      <c r="B249" s="159"/>
      <c r="D249" s="154" t="s">
        <v>259</v>
      </c>
      <c r="E249" s="160" t="s">
        <v>1</v>
      </c>
      <c r="F249" s="161" t="s">
        <v>2655</v>
      </c>
      <c r="H249" s="162">
        <v>53.52</v>
      </c>
      <c r="L249" s="159"/>
      <c r="M249" s="163"/>
      <c r="T249" s="164"/>
      <c r="AT249" s="160" t="s">
        <v>259</v>
      </c>
      <c r="AU249" s="160" t="s">
        <v>88</v>
      </c>
      <c r="AV249" s="13" t="s">
        <v>88</v>
      </c>
      <c r="AW249" s="13" t="s">
        <v>27</v>
      </c>
      <c r="AX249" s="13" t="s">
        <v>80</v>
      </c>
      <c r="AY249" s="160" t="s">
        <v>157</v>
      </c>
    </row>
    <row r="250" spans="2:65" s="1" customFormat="1" ht="23.5" customHeight="1">
      <c r="B250" s="132"/>
      <c r="C250" s="178" t="s">
        <v>746</v>
      </c>
      <c r="D250" s="178" t="s">
        <v>557</v>
      </c>
      <c r="E250" s="179" t="s">
        <v>2656</v>
      </c>
      <c r="F250" s="180" t="s">
        <v>2657</v>
      </c>
      <c r="G250" s="181" t="s">
        <v>1680</v>
      </c>
      <c r="H250" s="182">
        <v>53.52</v>
      </c>
      <c r="I250" s="909"/>
      <c r="J250" s="183">
        <f>ROUND(I250*H250,2)</f>
        <v>0</v>
      </c>
      <c r="K250" s="184"/>
      <c r="L250" s="185"/>
      <c r="M250" s="186" t="s">
        <v>1</v>
      </c>
      <c r="N250" s="187" t="s">
        <v>38</v>
      </c>
      <c r="O250" s="142">
        <v>0</v>
      </c>
      <c r="P250" s="142">
        <f>O250*H250</f>
        <v>0</v>
      </c>
      <c r="Q250" s="142">
        <v>1E-3</v>
      </c>
      <c r="R250" s="142">
        <f>Q250*H250</f>
        <v>5.3520000000000005E-2</v>
      </c>
      <c r="S250" s="142">
        <v>0</v>
      </c>
      <c r="T250" s="143">
        <f>S250*H250</f>
        <v>0</v>
      </c>
      <c r="AR250" s="144" t="s">
        <v>735</v>
      </c>
      <c r="AT250" s="144" t="s">
        <v>557</v>
      </c>
      <c r="AU250" s="144" t="s">
        <v>88</v>
      </c>
      <c r="AY250" s="16" t="s">
        <v>157</v>
      </c>
      <c r="BE250" s="145">
        <f>IF(N250="základní",J250,0)</f>
        <v>0</v>
      </c>
      <c r="BF250" s="145">
        <f>IF(N250="snížená",J250,0)</f>
        <v>0</v>
      </c>
      <c r="BG250" s="145">
        <f>IF(N250="zákl. přenesená",J250,0)</f>
        <v>0</v>
      </c>
      <c r="BH250" s="145">
        <f>IF(N250="sníž. přenesená",J250,0)</f>
        <v>0</v>
      </c>
      <c r="BI250" s="145">
        <f>IF(N250="nulová",J250,0)</f>
        <v>0</v>
      </c>
      <c r="BJ250" s="16" t="s">
        <v>80</v>
      </c>
      <c r="BK250" s="145">
        <f>ROUND(I250*H250,2)</f>
        <v>0</v>
      </c>
      <c r="BL250" s="16" t="s">
        <v>188</v>
      </c>
      <c r="BM250" s="144" t="s">
        <v>2658</v>
      </c>
    </row>
    <row r="251" spans="2:65" s="1" customFormat="1" ht="23.5" customHeight="1">
      <c r="B251" s="132"/>
      <c r="C251" s="133" t="s">
        <v>751</v>
      </c>
      <c r="D251" s="133" t="s">
        <v>160</v>
      </c>
      <c r="E251" s="134" t="s">
        <v>2659</v>
      </c>
      <c r="F251" s="135" t="s">
        <v>2660</v>
      </c>
      <c r="G251" s="136" t="s">
        <v>306</v>
      </c>
      <c r="H251" s="137">
        <v>26.76</v>
      </c>
      <c r="I251" s="901"/>
      <c r="J251" s="138">
        <f>ROUND(I251*H251,2)</f>
        <v>0</v>
      </c>
      <c r="K251" s="139"/>
      <c r="L251" s="28"/>
      <c r="M251" s="140" t="s">
        <v>1</v>
      </c>
      <c r="N251" s="141" t="s">
        <v>38</v>
      </c>
      <c r="O251" s="142">
        <v>6.0999999999999999E-2</v>
      </c>
      <c r="P251" s="142">
        <f>O251*H251</f>
        <v>1.63236</v>
      </c>
      <c r="Q251" s="142">
        <v>0</v>
      </c>
      <c r="R251" s="142">
        <f>Q251*H251</f>
        <v>0</v>
      </c>
      <c r="S251" s="142">
        <v>0</v>
      </c>
      <c r="T251" s="143">
        <f>S251*H251</f>
        <v>0</v>
      </c>
      <c r="AR251" s="144" t="s">
        <v>188</v>
      </c>
      <c r="AT251" s="144" t="s">
        <v>160</v>
      </c>
      <c r="AU251" s="144" t="s">
        <v>88</v>
      </c>
      <c r="AY251" s="16" t="s">
        <v>157</v>
      </c>
      <c r="BE251" s="145">
        <f>IF(N251="základní",J251,0)</f>
        <v>0</v>
      </c>
      <c r="BF251" s="145">
        <f>IF(N251="snížená",J251,0)</f>
        <v>0</v>
      </c>
      <c r="BG251" s="145">
        <f>IF(N251="zákl. přenesená",J251,0)</f>
        <v>0</v>
      </c>
      <c r="BH251" s="145">
        <f>IF(N251="sníž. přenesená",J251,0)</f>
        <v>0</v>
      </c>
      <c r="BI251" s="145">
        <f>IF(N251="nulová",J251,0)</f>
        <v>0</v>
      </c>
      <c r="BJ251" s="16" t="s">
        <v>80</v>
      </c>
      <c r="BK251" s="145">
        <f>ROUND(I251*H251,2)</f>
        <v>0</v>
      </c>
      <c r="BL251" s="16" t="s">
        <v>188</v>
      </c>
      <c r="BM251" s="144" t="s">
        <v>2661</v>
      </c>
    </row>
    <row r="252" spans="2:65" s="1" customFormat="1">
      <c r="B252" s="28"/>
      <c r="D252" s="150" t="s">
        <v>214</v>
      </c>
      <c r="F252" s="151" t="s">
        <v>2662</v>
      </c>
      <c r="L252" s="28"/>
      <c r="M252" s="152"/>
      <c r="T252" s="52"/>
      <c r="AT252" s="16" t="s">
        <v>214</v>
      </c>
      <c r="AU252" s="16" t="s">
        <v>88</v>
      </c>
    </row>
    <row r="253" spans="2:65" s="13" customFormat="1">
      <c r="B253" s="159"/>
      <c r="D253" s="154" t="s">
        <v>259</v>
      </c>
      <c r="E253" s="160" t="s">
        <v>1</v>
      </c>
      <c r="F253" s="161" t="s">
        <v>1240</v>
      </c>
      <c r="H253" s="162">
        <v>26.76</v>
      </c>
      <c r="L253" s="159"/>
      <c r="M253" s="163"/>
      <c r="T253" s="164"/>
      <c r="AT253" s="160" t="s">
        <v>259</v>
      </c>
      <c r="AU253" s="160" t="s">
        <v>88</v>
      </c>
      <c r="AV253" s="13" t="s">
        <v>88</v>
      </c>
      <c r="AW253" s="13" t="s">
        <v>27</v>
      </c>
      <c r="AX253" s="13" t="s">
        <v>80</v>
      </c>
      <c r="AY253" s="160" t="s">
        <v>157</v>
      </c>
    </row>
    <row r="254" spans="2:65" s="1" customFormat="1" ht="23.5" customHeight="1">
      <c r="B254" s="132"/>
      <c r="C254" s="178" t="s">
        <v>756</v>
      </c>
      <c r="D254" s="178" t="s">
        <v>557</v>
      </c>
      <c r="E254" s="179" t="s">
        <v>2663</v>
      </c>
      <c r="F254" s="180" t="s">
        <v>2664</v>
      </c>
      <c r="G254" s="181" t="s">
        <v>306</v>
      </c>
      <c r="H254" s="182">
        <v>33.450000000000003</v>
      </c>
      <c r="I254" s="909"/>
      <c r="J254" s="183">
        <f>ROUND(I254*H254,2)</f>
        <v>0</v>
      </c>
      <c r="K254" s="184"/>
      <c r="L254" s="185"/>
      <c r="M254" s="186" t="s">
        <v>1</v>
      </c>
      <c r="N254" s="187" t="s">
        <v>38</v>
      </c>
      <c r="O254" s="142">
        <v>0</v>
      </c>
      <c r="P254" s="142">
        <f>O254*H254</f>
        <v>0</v>
      </c>
      <c r="Q254" s="142">
        <v>2.9999999999999997E-4</v>
      </c>
      <c r="R254" s="142">
        <f>Q254*H254</f>
        <v>1.0035000000000001E-2</v>
      </c>
      <c r="S254" s="142">
        <v>0</v>
      </c>
      <c r="T254" s="143">
        <f>S254*H254</f>
        <v>0</v>
      </c>
      <c r="AR254" s="144" t="s">
        <v>735</v>
      </c>
      <c r="AT254" s="144" t="s">
        <v>557</v>
      </c>
      <c r="AU254" s="144" t="s">
        <v>88</v>
      </c>
      <c r="AY254" s="16" t="s">
        <v>157</v>
      </c>
      <c r="BE254" s="145">
        <f>IF(N254="základní",J254,0)</f>
        <v>0</v>
      </c>
      <c r="BF254" s="145">
        <f>IF(N254="snížená",J254,0)</f>
        <v>0</v>
      </c>
      <c r="BG254" s="145">
        <f>IF(N254="zákl. přenesená",J254,0)</f>
        <v>0</v>
      </c>
      <c r="BH254" s="145">
        <f>IF(N254="sníž. přenesená",J254,0)</f>
        <v>0</v>
      </c>
      <c r="BI254" s="145">
        <f>IF(N254="nulová",J254,0)</f>
        <v>0</v>
      </c>
      <c r="BJ254" s="16" t="s">
        <v>80</v>
      </c>
      <c r="BK254" s="145">
        <f>ROUND(I254*H254,2)</f>
        <v>0</v>
      </c>
      <c r="BL254" s="16" t="s">
        <v>188</v>
      </c>
      <c r="BM254" s="144" t="s">
        <v>2665</v>
      </c>
    </row>
    <row r="255" spans="2:65" s="13" customFormat="1">
      <c r="B255" s="159"/>
      <c r="D255" s="154" t="s">
        <v>259</v>
      </c>
      <c r="F255" s="161" t="s">
        <v>2666</v>
      </c>
      <c r="H255" s="162">
        <v>33.450000000000003</v>
      </c>
      <c r="L255" s="159"/>
      <c r="M255" s="163"/>
      <c r="T255" s="164"/>
      <c r="AT255" s="160" t="s">
        <v>259</v>
      </c>
      <c r="AU255" s="160" t="s">
        <v>88</v>
      </c>
      <c r="AV255" s="13" t="s">
        <v>88</v>
      </c>
      <c r="AW255" s="13" t="s">
        <v>3</v>
      </c>
      <c r="AX255" s="13" t="s">
        <v>80</v>
      </c>
      <c r="AY255" s="160" t="s">
        <v>157</v>
      </c>
    </row>
    <row r="256" spans="2:65" s="1" customFormat="1" ht="31.9" customHeight="1">
      <c r="B256" s="132"/>
      <c r="C256" s="133" t="s">
        <v>762</v>
      </c>
      <c r="D256" s="133" t="s">
        <v>160</v>
      </c>
      <c r="E256" s="134" t="s">
        <v>2667</v>
      </c>
      <c r="F256" s="135" t="s">
        <v>2668</v>
      </c>
      <c r="G256" s="136" t="s">
        <v>276</v>
      </c>
      <c r="H256" s="137">
        <v>7.2999999999999995E-2</v>
      </c>
      <c r="I256" s="901"/>
      <c r="J256" s="138">
        <f>ROUND(I256*H256,2)</f>
        <v>0</v>
      </c>
      <c r="K256" s="139"/>
      <c r="L256" s="28"/>
      <c r="M256" s="140" t="s">
        <v>1</v>
      </c>
      <c r="N256" s="141" t="s">
        <v>38</v>
      </c>
      <c r="O256" s="142">
        <v>3.3119999999999998</v>
      </c>
      <c r="P256" s="142">
        <f>O256*H256</f>
        <v>0.24177599999999996</v>
      </c>
      <c r="Q256" s="142">
        <v>0</v>
      </c>
      <c r="R256" s="142">
        <f>Q256*H256</f>
        <v>0</v>
      </c>
      <c r="S256" s="142">
        <v>0</v>
      </c>
      <c r="T256" s="143">
        <f>S256*H256</f>
        <v>0</v>
      </c>
      <c r="AR256" s="144" t="s">
        <v>188</v>
      </c>
      <c r="AT256" s="144" t="s">
        <v>160</v>
      </c>
      <c r="AU256" s="144" t="s">
        <v>88</v>
      </c>
      <c r="AY256" s="16" t="s">
        <v>157</v>
      </c>
      <c r="BE256" s="145">
        <f>IF(N256="základní",J256,0)</f>
        <v>0</v>
      </c>
      <c r="BF256" s="145">
        <f>IF(N256="snížená",J256,0)</f>
        <v>0</v>
      </c>
      <c r="BG256" s="145">
        <f>IF(N256="zákl. přenesená",J256,0)</f>
        <v>0</v>
      </c>
      <c r="BH256" s="145">
        <f>IF(N256="sníž. přenesená",J256,0)</f>
        <v>0</v>
      </c>
      <c r="BI256" s="145">
        <f>IF(N256="nulová",J256,0)</f>
        <v>0</v>
      </c>
      <c r="BJ256" s="16" t="s">
        <v>80</v>
      </c>
      <c r="BK256" s="145">
        <f>ROUND(I256*H256,2)</f>
        <v>0</v>
      </c>
      <c r="BL256" s="16" t="s">
        <v>188</v>
      </c>
      <c r="BM256" s="144" t="s">
        <v>2669</v>
      </c>
    </row>
    <row r="257" spans="2:65" s="1" customFormat="1">
      <c r="B257" s="28"/>
      <c r="D257" s="150" t="s">
        <v>214</v>
      </c>
      <c r="F257" s="151" t="s">
        <v>2670</v>
      </c>
      <c r="L257" s="28"/>
      <c r="M257" s="152"/>
      <c r="T257" s="52"/>
      <c r="AT257" s="16" t="s">
        <v>214</v>
      </c>
      <c r="AU257" s="16" t="s">
        <v>88</v>
      </c>
    </row>
    <row r="258" spans="2:65" s="11" customFormat="1" ht="22.9" customHeight="1">
      <c r="B258" s="121"/>
      <c r="D258" s="122" t="s">
        <v>71</v>
      </c>
      <c r="E258" s="130" t="s">
        <v>498</v>
      </c>
      <c r="F258" s="130" t="s">
        <v>499</v>
      </c>
      <c r="J258" s="131">
        <f>BK258</f>
        <v>0</v>
      </c>
      <c r="L258" s="121"/>
      <c r="M258" s="125"/>
      <c r="P258" s="126">
        <f>SUM(P259:P271)</f>
        <v>15.843456000000002</v>
      </c>
      <c r="R258" s="126">
        <f>SUM(R259:R271)</f>
        <v>5.7929999999999995E-2</v>
      </c>
      <c r="T258" s="127">
        <f>SUM(T259:T271)</f>
        <v>0</v>
      </c>
      <c r="AR258" s="122" t="s">
        <v>88</v>
      </c>
      <c r="AT258" s="128" t="s">
        <v>71</v>
      </c>
      <c r="AU258" s="128" t="s">
        <v>80</v>
      </c>
      <c r="AY258" s="122" t="s">
        <v>157</v>
      </c>
      <c r="BK258" s="129">
        <f>SUM(BK259:BK271)</f>
        <v>0</v>
      </c>
    </row>
    <row r="259" spans="2:65" s="1" customFormat="1" ht="23.5" customHeight="1">
      <c r="B259" s="132"/>
      <c r="C259" s="133" t="s">
        <v>768</v>
      </c>
      <c r="D259" s="133" t="s">
        <v>160</v>
      </c>
      <c r="E259" s="134" t="s">
        <v>1594</v>
      </c>
      <c r="F259" s="135" t="s">
        <v>1595</v>
      </c>
      <c r="G259" s="136" t="s">
        <v>411</v>
      </c>
      <c r="H259" s="137">
        <v>7</v>
      </c>
      <c r="I259" s="901"/>
      <c r="J259" s="138">
        <f>ROUND(I259*H259,2)</f>
        <v>0</v>
      </c>
      <c r="K259" s="139"/>
      <c r="L259" s="28"/>
      <c r="M259" s="140" t="s">
        <v>1</v>
      </c>
      <c r="N259" s="141" t="s">
        <v>38</v>
      </c>
      <c r="O259" s="142">
        <v>2.08</v>
      </c>
      <c r="P259" s="142">
        <f>O259*H259</f>
        <v>14.56</v>
      </c>
      <c r="Q259" s="142">
        <v>4.0000000000000002E-4</v>
      </c>
      <c r="R259" s="142">
        <f>Q259*H259</f>
        <v>2.8E-3</v>
      </c>
      <c r="S259" s="142">
        <v>0</v>
      </c>
      <c r="T259" s="143">
        <f>S259*H259</f>
        <v>0</v>
      </c>
      <c r="AR259" s="144" t="s">
        <v>188</v>
      </c>
      <c r="AT259" s="144" t="s">
        <v>160</v>
      </c>
      <c r="AU259" s="144" t="s">
        <v>88</v>
      </c>
      <c r="AY259" s="16" t="s">
        <v>157</v>
      </c>
      <c r="BE259" s="145">
        <f>IF(N259="základní",J259,0)</f>
        <v>0</v>
      </c>
      <c r="BF259" s="145">
        <f>IF(N259="snížená",J259,0)</f>
        <v>0</v>
      </c>
      <c r="BG259" s="145">
        <f>IF(N259="zákl. přenesená",J259,0)</f>
        <v>0</v>
      </c>
      <c r="BH259" s="145">
        <f>IF(N259="sníž. přenesená",J259,0)</f>
        <v>0</v>
      </c>
      <c r="BI259" s="145">
        <f>IF(N259="nulová",J259,0)</f>
        <v>0</v>
      </c>
      <c r="BJ259" s="16" t="s">
        <v>80</v>
      </c>
      <c r="BK259" s="145">
        <f>ROUND(I259*H259,2)</f>
        <v>0</v>
      </c>
      <c r="BL259" s="16" t="s">
        <v>188</v>
      </c>
      <c r="BM259" s="144" t="s">
        <v>2671</v>
      </c>
    </row>
    <row r="260" spans="2:65" s="1" customFormat="1">
      <c r="B260" s="28"/>
      <c r="D260" s="150" t="s">
        <v>214</v>
      </c>
      <c r="F260" s="151" t="s">
        <v>1597</v>
      </c>
      <c r="L260" s="28"/>
      <c r="M260" s="152"/>
      <c r="T260" s="52"/>
      <c r="AT260" s="16" t="s">
        <v>214</v>
      </c>
      <c r="AU260" s="16" t="s">
        <v>88</v>
      </c>
    </row>
    <row r="261" spans="2:65" s="13" customFormat="1">
      <c r="B261" s="159"/>
      <c r="D261" s="154" t="s">
        <v>259</v>
      </c>
      <c r="E261" s="160" t="s">
        <v>1</v>
      </c>
      <c r="F261" s="161" t="s">
        <v>2672</v>
      </c>
      <c r="H261" s="162">
        <v>7</v>
      </c>
      <c r="L261" s="159"/>
      <c r="M261" s="163"/>
      <c r="T261" s="164"/>
      <c r="AT261" s="160" t="s">
        <v>259</v>
      </c>
      <c r="AU261" s="160" t="s">
        <v>88</v>
      </c>
      <c r="AV261" s="13" t="s">
        <v>88</v>
      </c>
      <c r="AW261" s="13" t="s">
        <v>27</v>
      </c>
      <c r="AX261" s="13" t="s">
        <v>72</v>
      </c>
      <c r="AY261" s="160" t="s">
        <v>157</v>
      </c>
    </row>
    <row r="262" spans="2:65" s="14" customFormat="1">
      <c r="B262" s="165"/>
      <c r="D262" s="154" t="s">
        <v>259</v>
      </c>
      <c r="E262" s="166" t="s">
        <v>1</v>
      </c>
      <c r="F262" s="167" t="s">
        <v>265</v>
      </c>
      <c r="H262" s="168">
        <v>7</v>
      </c>
      <c r="L262" s="165"/>
      <c r="M262" s="169"/>
      <c r="T262" s="170"/>
      <c r="AT262" s="166" t="s">
        <v>259</v>
      </c>
      <c r="AU262" s="166" t="s">
        <v>88</v>
      </c>
      <c r="AV262" s="14" t="s">
        <v>164</v>
      </c>
      <c r="AW262" s="14" t="s">
        <v>27</v>
      </c>
      <c r="AX262" s="14" t="s">
        <v>80</v>
      </c>
      <c r="AY262" s="166" t="s">
        <v>157</v>
      </c>
    </row>
    <row r="263" spans="2:65" s="1" customFormat="1" ht="16.399999999999999" customHeight="1">
      <c r="B263" s="132"/>
      <c r="C263" s="178" t="s">
        <v>774</v>
      </c>
      <c r="D263" s="178" t="s">
        <v>557</v>
      </c>
      <c r="E263" s="179" t="s">
        <v>1602</v>
      </c>
      <c r="F263" s="180" t="s">
        <v>1603</v>
      </c>
      <c r="G263" s="181" t="s">
        <v>411</v>
      </c>
      <c r="H263" s="182">
        <v>7</v>
      </c>
      <c r="I263" s="909"/>
      <c r="J263" s="183">
        <f>ROUND(I263*H263,2)</f>
        <v>0</v>
      </c>
      <c r="K263" s="184"/>
      <c r="L263" s="185"/>
      <c r="M263" s="186" t="s">
        <v>1</v>
      </c>
      <c r="N263" s="187" t="s">
        <v>38</v>
      </c>
      <c r="O263" s="142">
        <v>0</v>
      </c>
      <c r="P263" s="142">
        <f>O263*H263</f>
        <v>0</v>
      </c>
      <c r="Q263" s="142">
        <v>6.96E-3</v>
      </c>
      <c r="R263" s="142">
        <f>Q263*H263</f>
        <v>4.8719999999999999E-2</v>
      </c>
      <c r="S263" s="142">
        <v>0</v>
      </c>
      <c r="T263" s="143">
        <f>S263*H263</f>
        <v>0</v>
      </c>
      <c r="AR263" s="144" t="s">
        <v>735</v>
      </c>
      <c r="AT263" s="144" t="s">
        <v>557</v>
      </c>
      <c r="AU263" s="144" t="s">
        <v>88</v>
      </c>
      <c r="AY263" s="16" t="s">
        <v>157</v>
      </c>
      <c r="BE263" s="145">
        <f>IF(N263="základní",J263,0)</f>
        <v>0</v>
      </c>
      <c r="BF263" s="145">
        <f>IF(N263="snížená",J263,0)</f>
        <v>0</v>
      </c>
      <c r="BG263" s="145">
        <f>IF(N263="zákl. přenesená",J263,0)</f>
        <v>0</v>
      </c>
      <c r="BH263" s="145">
        <f>IF(N263="sníž. přenesená",J263,0)</f>
        <v>0</v>
      </c>
      <c r="BI263" s="145">
        <f>IF(N263="nulová",J263,0)</f>
        <v>0</v>
      </c>
      <c r="BJ263" s="16" t="s">
        <v>80</v>
      </c>
      <c r="BK263" s="145">
        <f>ROUND(I263*H263,2)</f>
        <v>0</v>
      </c>
      <c r="BL263" s="16" t="s">
        <v>188</v>
      </c>
      <c r="BM263" s="144" t="s">
        <v>2673</v>
      </c>
    </row>
    <row r="264" spans="2:65" s="1" customFormat="1" ht="18">
      <c r="B264" s="28"/>
      <c r="D264" s="154" t="s">
        <v>1574</v>
      </c>
      <c r="F264" s="188" t="s">
        <v>1575</v>
      </c>
      <c r="L264" s="28"/>
      <c r="M264" s="152"/>
      <c r="T264" s="52"/>
      <c r="AT264" s="16" t="s">
        <v>1574</v>
      </c>
      <c r="AU264" s="16" t="s">
        <v>88</v>
      </c>
    </row>
    <row r="265" spans="2:65" s="13" customFormat="1">
      <c r="B265" s="159"/>
      <c r="D265" s="154" t="s">
        <v>259</v>
      </c>
      <c r="E265" s="160" t="s">
        <v>1</v>
      </c>
      <c r="F265" s="161" t="s">
        <v>182</v>
      </c>
      <c r="H265" s="162">
        <v>7</v>
      </c>
      <c r="L265" s="159"/>
      <c r="M265" s="163"/>
      <c r="T265" s="164"/>
      <c r="AT265" s="160" t="s">
        <v>259</v>
      </c>
      <c r="AU265" s="160" t="s">
        <v>88</v>
      </c>
      <c r="AV265" s="13" t="s">
        <v>88</v>
      </c>
      <c r="AW265" s="13" t="s">
        <v>27</v>
      </c>
      <c r="AX265" s="13" t="s">
        <v>80</v>
      </c>
      <c r="AY265" s="160" t="s">
        <v>157</v>
      </c>
    </row>
    <row r="266" spans="2:65" s="1" customFormat="1" ht="23.5" customHeight="1">
      <c r="B266" s="132"/>
      <c r="C266" s="133" t="s">
        <v>779</v>
      </c>
      <c r="D266" s="133" t="s">
        <v>160</v>
      </c>
      <c r="E266" s="134" t="s">
        <v>2674</v>
      </c>
      <c r="F266" s="135" t="s">
        <v>2675</v>
      </c>
      <c r="G266" s="136" t="s">
        <v>411</v>
      </c>
      <c r="H266" s="137">
        <v>2.5</v>
      </c>
      <c r="I266" s="901"/>
      <c r="J266" s="138">
        <f>ROUND(I266*H266,2)</f>
        <v>0</v>
      </c>
      <c r="K266" s="139"/>
      <c r="L266" s="28"/>
      <c r="M266" s="140" t="s">
        <v>1</v>
      </c>
      <c r="N266" s="141" t="s">
        <v>38</v>
      </c>
      <c r="O266" s="142">
        <v>0.42699999999999999</v>
      </c>
      <c r="P266" s="142">
        <f>O266*H266</f>
        <v>1.0674999999999999</v>
      </c>
      <c r="Q266" s="142">
        <v>0</v>
      </c>
      <c r="R266" s="142">
        <f>Q266*H266</f>
        <v>0</v>
      </c>
      <c r="S266" s="142">
        <v>0</v>
      </c>
      <c r="T266" s="143">
        <f>S266*H266</f>
        <v>0</v>
      </c>
      <c r="AR266" s="144" t="s">
        <v>188</v>
      </c>
      <c r="AT266" s="144" t="s">
        <v>160</v>
      </c>
      <c r="AU266" s="144" t="s">
        <v>88</v>
      </c>
      <c r="AY266" s="16" t="s">
        <v>157</v>
      </c>
      <c r="BE266" s="145">
        <f>IF(N266="základní",J266,0)</f>
        <v>0</v>
      </c>
      <c r="BF266" s="145">
        <f>IF(N266="snížená",J266,0)</f>
        <v>0</v>
      </c>
      <c r="BG266" s="145">
        <f>IF(N266="zákl. přenesená",J266,0)</f>
        <v>0</v>
      </c>
      <c r="BH266" s="145">
        <f>IF(N266="sníž. přenesená",J266,0)</f>
        <v>0</v>
      </c>
      <c r="BI266" s="145">
        <f>IF(N266="nulová",J266,0)</f>
        <v>0</v>
      </c>
      <c r="BJ266" s="16" t="s">
        <v>80</v>
      </c>
      <c r="BK266" s="145">
        <f>ROUND(I266*H266,2)</f>
        <v>0</v>
      </c>
      <c r="BL266" s="16" t="s">
        <v>188</v>
      </c>
      <c r="BM266" s="144" t="s">
        <v>2676</v>
      </c>
    </row>
    <row r="267" spans="2:65" s="1" customFormat="1">
      <c r="B267" s="28"/>
      <c r="D267" s="150" t="s">
        <v>214</v>
      </c>
      <c r="F267" s="151" t="s">
        <v>2677</v>
      </c>
      <c r="L267" s="28"/>
      <c r="M267" s="152"/>
      <c r="T267" s="52"/>
      <c r="AT267" s="16" t="s">
        <v>214</v>
      </c>
      <c r="AU267" s="16" t="s">
        <v>88</v>
      </c>
    </row>
    <row r="268" spans="2:65" s="1" customFormat="1" ht="16.399999999999999" customHeight="1">
      <c r="B268" s="132"/>
      <c r="C268" s="178" t="s">
        <v>785</v>
      </c>
      <c r="D268" s="178" t="s">
        <v>557</v>
      </c>
      <c r="E268" s="179" t="s">
        <v>2678</v>
      </c>
      <c r="F268" s="180" t="s">
        <v>2679</v>
      </c>
      <c r="G268" s="181" t="s">
        <v>411</v>
      </c>
      <c r="H268" s="182">
        <v>2.5</v>
      </c>
      <c r="I268" s="909"/>
      <c r="J268" s="183">
        <f>ROUND(I268*H268,2)</f>
        <v>0</v>
      </c>
      <c r="K268" s="184"/>
      <c r="L268" s="185"/>
      <c r="M268" s="186" t="s">
        <v>1</v>
      </c>
      <c r="N268" s="187" t="s">
        <v>38</v>
      </c>
      <c r="O268" s="142">
        <v>0</v>
      </c>
      <c r="P268" s="142">
        <f>O268*H268</f>
        <v>0</v>
      </c>
      <c r="Q268" s="142">
        <v>2.5000000000000001E-3</v>
      </c>
      <c r="R268" s="142">
        <f>Q268*H268</f>
        <v>6.2500000000000003E-3</v>
      </c>
      <c r="S268" s="142">
        <v>0</v>
      </c>
      <c r="T268" s="143">
        <f>S268*H268</f>
        <v>0</v>
      </c>
      <c r="AR268" s="144" t="s">
        <v>212</v>
      </c>
      <c r="AT268" s="144" t="s">
        <v>557</v>
      </c>
      <c r="AU268" s="144" t="s">
        <v>88</v>
      </c>
      <c r="AY268" s="16" t="s">
        <v>157</v>
      </c>
      <c r="BE268" s="145">
        <f>IF(N268="základní",J268,0)</f>
        <v>0</v>
      </c>
      <c r="BF268" s="145">
        <f>IF(N268="snížená",J268,0)</f>
        <v>0</v>
      </c>
      <c r="BG268" s="145">
        <f>IF(N268="zákl. přenesená",J268,0)</f>
        <v>0</v>
      </c>
      <c r="BH268" s="145">
        <f>IF(N268="sníž. přenesená",J268,0)</f>
        <v>0</v>
      </c>
      <c r="BI268" s="145">
        <f>IF(N268="nulová",J268,0)</f>
        <v>0</v>
      </c>
      <c r="BJ268" s="16" t="s">
        <v>80</v>
      </c>
      <c r="BK268" s="145">
        <f>ROUND(I268*H268,2)</f>
        <v>0</v>
      </c>
      <c r="BL268" s="16" t="s">
        <v>212</v>
      </c>
      <c r="BM268" s="144" t="s">
        <v>2680</v>
      </c>
    </row>
    <row r="269" spans="2:65" s="1" customFormat="1" ht="16.399999999999999" customHeight="1">
      <c r="B269" s="132"/>
      <c r="C269" s="178" t="s">
        <v>791</v>
      </c>
      <c r="D269" s="178" t="s">
        <v>557</v>
      </c>
      <c r="E269" s="179" t="s">
        <v>2681</v>
      </c>
      <c r="F269" s="180" t="s">
        <v>2682</v>
      </c>
      <c r="G269" s="181" t="s">
        <v>228</v>
      </c>
      <c r="H269" s="182">
        <v>2</v>
      </c>
      <c r="I269" s="909"/>
      <c r="J269" s="183">
        <f>ROUND(I269*H269,2)</f>
        <v>0</v>
      </c>
      <c r="K269" s="184"/>
      <c r="L269" s="185"/>
      <c r="M269" s="186" t="s">
        <v>1</v>
      </c>
      <c r="N269" s="187" t="s">
        <v>38</v>
      </c>
      <c r="O269" s="142">
        <v>0</v>
      </c>
      <c r="P269" s="142">
        <f>O269*H269</f>
        <v>0</v>
      </c>
      <c r="Q269" s="142">
        <v>8.0000000000000007E-5</v>
      </c>
      <c r="R269" s="142">
        <f>Q269*H269</f>
        <v>1.6000000000000001E-4</v>
      </c>
      <c r="S269" s="142">
        <v>0</v>
      </c>
      <c r="T269" s="143">
        <f>S269*H269</f>
        <v>0</v>
      </c>
      <c r="AR269" s="144" t="s">
        <v>212</v>
      </c>
      <c r="AT269" s="144" t="s">
        <v>557</v>
      </c>
      <c r="AU269" s="144" t="s">
        <v>88</v>
      </c>
      <c r="AY269" s="16" t="s">
        <v>157</v>
      </c>
      <c r="BE269" s="145">
        <f>IF(N269="základní",J269,0)</f>
        <v>0</v>
      </c>
      <c r="BF269" s="145">
        <f>IF(N269="snížená",J269,0)</f>
        <v>0</v>
      </c>
      <c r="BG269" s="145">
        <f>IF(N269="zákl. přenesená",J269,0)</f>
        <v>0</v>
      </c>
      <c r="BH269" s="145">
        <f>IF(N269="sníž. přenesená",J269,0)</f>
        <v>0</v>
      </c>
      <c r="BI269" s="145">
        <f>IF(N269="nulová",J269,0)</f>
        <v>0</v>
      </c>
      <c r="BJ269" s="16" t="s">
        <v>80</v>
      </c>
      <c r="BK269" s="145">
        <f>ROUND(I269*H269,2)</f>
        <v>0</v>
      </c>
      <c r="BL269" s="16" t="s">
        <v>212</v>
      </c>
      <c r="BM269" s="144" t="s">
        <v>2683</v>
      </c>
    </row>
    <row r="270" spans="2:65" s="1" customFormat="1" ht="31.9" customHeight="1">
      <c r="B270" s="132"/>
      <c r="C270" s="133" t="s">
        <v>796</v>
      </c>
      <c r="D270" s="133" t="s">
        <v>160</v>
      </c>
      <c r="E270" s="134" t="s">
        <v>2684</v>
      </c>
      <c r="F270" s="135" t="s">
        <v>2685</v>
      </c>
      <c r="G270" s="136" t="s">
        <v>276</v>
      </c>
      <c r="H270" s="137">
        <v>5.1999999999999998E-2</v>
      </c>
      <c r="I270" s="901"/>
      <c r="J270" s="138">
        <f>ROUND(I270*H270,2)</f>
        <v>0</v>
      </c>
      <c r="K270" s="139"/>
      <c r="L270" s="28"/>
      <c r="M270" s="140" t="s">
        <v>1</v>
      </c>
      <c r="N270" s="141" t="s">
        <v>38</v>
      </c>
      <c r="O270" s="142">
        <v>4.1529999999999996</v>
      </c>
      <c r="P270" s="142">
        <f>O270*H270</f>
        <v>0.21595599999999998</v>
      </c>
      <c r="Q270" s="142">
        <v>0</v>
      </c>
      <c r="R270" s="142">
        <f>Q270*H270</f>
        <v>0</v>
      </c>
      <c r="S270" s="142">
        <v>0</v>
      </c>
      <c r="T270" s="143">
        <f>S270*H270</f>
        <v>0</v>
      </c>
      <c r="AR270" s="144" t="s">
        <v>188</v>
      </c>
      <c r="AT270" s="144" t="s">
        <v>160</v>
      </c>
      <c r="AU270" s="144" t="s">
        <v>88</v>
      </c>
      <c r="AY270" s="16" t="s">
        <v>157</v>
      </c>
      <c r="BE270" s="145">
        <f>IF(N270="základní",J270,0)</f>
        <v>0</v>
      </c>
      <c r="BF270" s="145">
        <f>IF(N270="snížená",J270,0)</f>
        <v>0</v>
      </c>
      <c r="BG270" s="145">
        <f>IF(N270="zákl. přenesená",J270,0)</f>
        <v>0</v>
      </c>
      <c r="BH270" s="145">
        <f>IF(N270="sníž. přenesená",J270,0)</f>
        <v>0</v>
      </c>
      <c r="BI270" s="145">
        <f>IF(N270="nulová",J270,0)</f>
        <v>0</v>
      </c>
      <c r="BJ270" s="16" t="s">
        <v>80</v>
      </c>
      <c r="BK270" s="145">
        <f>ROUND(I270*H270,2)</f>
        <v>0</v>
      </c>
      <c r="BL270" s="16" t="s">
        <v>188</v>
      </c>
      <c r="BM270" s="144" t="s">
        <v>2686</v>
      </c>
    </row>
    <row r="271" spans="2:65" s="1" customFormat="1">
      <c r="B271" s="28"/>
      <c r="D271" s="150" t="s">
        <v>214</v>
      </c>
      <c r="F271" s="151" t="s">
        <v>2687</v>
      </c>
      <c r="L271" s="28"/>
      <c r="M271" s="152"/>
      <c r="T271" s="52"/>
      <c r="AT271" s="16" t="s">
        <v>214</v>
      </c>
      <c r="AU271" s="16" t="s">
        <v>88</v>
      </c>
    </row>
    <row r="272" spans="2:65" s="11" customFormat="1" ht="22.9" customHeight="1">
      <c r="B272" s="121"/>
      <c r="D272" s="122" t="s">
        <v>71</v>
      </c>
      <c r="E272" s="130" t="s">
        <v>2688</v>
      </c>
      <c r="F272" s="130" t="s">
        <v>2689</v>
      </c>
      <c r="J272" s="131">
        <f>BK272</f>
        <v>0</v>
      </c>
      <c r="L272" s="121"/>
      <c r="M272" s="125"/>
      <c r="P272" s="126">
        <f>SUM(P273:P280)</f>
        <v>2.0923359999999995</v>
      </c>
      <c r="R272" s="126">
        <f>SUM(R273:R280)</f>
        <v>0.12789</v>
      </c>
      <c r="T272" s="127">
        <f>SUM(T273:T280)</f>
        <v>0</v>
      </c>
      <c r="AR272" s="122" t="s">
        <v>88</v>
      </c>
      <c r="AT272" s="128" t="s">
        <v>71</v>
      </c>
      <c r="AU272" s="128" t="s">
        <v>80</v>
      </c>
      <c r="AY272" s="122" t="s">
        <v>157</v>
      </c>
      <c r="BK272" s="129">
        <f>SUM(BK273:BK280)</f>
        <v>0</v>
      </c>
    </row>
    <row r="273" spans="2:65" s="1" customFormat="1" ht="31.9" customHeight="1">
      <c r="B273" s="132"/>
      <c r="C273" s="133" t="s">
        <v>802</v>
      </c>
      <c r="D273" s="133" t="s">
        <v>160</v>
      </c>
      <c r="E273" s="134" t="s">
        <v>2690</v>
      </c>
      <c r="F273" s="135" t="s">
        <v>2691</v>
      </c>
      <c r="G273" s="136" t="s">
        <v>306</v>
      </c>
      <c r="H273" s="137">
        <v>0.84</v>
      </c>
      <c r="I273" s="901"/>
      <c r="J273" s="138">
        <f>ROUND(I273*H273,2)</f>
        <v>0</v>
      </c>
      <c r="K273" s="139"/>
      <c r="L273" s="28"/>
      <c r="M273" s="140" t="s">
        <v>1</v>
      </c>
      <c r="N273" s="141" t="s">
        <v>38</v>
      </c>
      <c r="O273" s="142">
        <v>2.0059999999999998</v>
      </c>
      <c r="P273" s="142">
        <f>O273*H273</f>
        <v>1.6850399999999996</v>
      </c>
      <c r="Q273" s="142">
        <v>1.0500000000000001E-2</v>
      </c>
      <c r="R273" s="142">
        <f>Q273*H273</f>
        <v>8.8199999999999997E-3</v>
      </c>
      <c r="S273" s="142">
        <v>0</v>
      </c>
      <c r="T273" s="143">
        <f>S273*H273</f>
        <v>0</v>
      </c>
      <c r="AR273" s="144" t="s">
        <v>188</v>
      </c>
      <c r="AT273" s="144" t="s">
        <v>160</v>
      </c>
      <c r="AU273" s="144" t="s">
        <v>88</v>
      </c>
      <c r="AY273" s="16" t="s">
        <v>157</v>
      </c>
      <c r="BE273" s="145">
        <f>IF(N273="základní",J273,0)</f>
        <v>0</v>
      </c>
      <c r="BF273" s="145">
        <f>IF(N273="snížená",J273,0)</f>
        <v>0</v>
      </c>
      <c r="BG273" s="145">
        <f>IF(N273="zákl. přenesená",J273,0)</f>
        <v>0</v>
      </c>
      <c r="BH273" s="145">
        <f>IF(N273="sníž. přenesená",J273,0)</f>
        <v>0</v>
      </c>
      <c r="BI273" s="145">
        <f>IF(N273="nulová",J273,0)</f>
        <v>0</v>
      </c>
      <c r="BJ273" s="16" t="s">
        <v>80</v>
      </c>
      <c r="BK273" s="145">
        <f>ROUND(I273*H273,2)</f>
        <v>0</v>
      </c>
      <c r="BL273" s="16" t="s">
        <v>188</v>
      </c>
      <c r="BM273" s="144" t="s">
        <v>2692</v>
      </c>
    </row>
    <row r="274" spans="2:65" s="1" customFormat="1">
      <c r="B274" s="28"/>
      <c r="D274" s="150" t="s">
        <v>214</v>
      </c>
      <c r="F274" s="151" t="s">
        <v>2693</v>
      </c>
      <c r="L274" s="28"/>
      <c r="M274" s="152"/>
      <c r="T274" s="52"/>
      <c r="AT274" s="16" t="s">
        <v>214</v>
      </c>
      <c r="AU274" s="16" t="s">
        <v>88</v>
      </c>
    </row>
    <row r="275" spans="2:65" s="13" customFormat="1">
      <c r="B275" s="159"/>
      <c r="D275" s="154" t="s">
        <v>259</v>
      </c>
      <c r="E275" s="160" t="s">
        <v>1</v>
      </c>
      <c r="F275" s="161" t="s">
        <v>2694</v>
      </c>
      <c r="H275" s="162">
        <v>0.84</v>
      </c>
      <c r="L275" s="159"/>
      <c r="M275" s="163"/>
      <c r="T275" s="164"/>
      <c r="AT275" s="160" t="s">
        <v>259</v>
      </c>
      <c r="AU275" s="160" t="s">
        <v>88</v>
      </c>
      <c r="AV275" s="13" t="s">
        <v>88</v>
      </c>
      <c r="AW275" s="13" t="s">
        <v>27</v>
      </c>
      <c r="AX275" s="13" t="s">
        <v>72</v>
      </c>
      <c r="AY275" s="160" t="s">
        <v>157</v>
      </c>
    </row>
    <row r="276" spans="2:65" s="14" customFormat="1">
      <c r="B276" s="165"/>
      <c r="D276" s="154" t="s">
        <v>259</v>
      </c>
      <c r="E276" s="166" t="s">
        <v>1</v>
      </c>
      <c r="F276" s="167" t="s">
        <v>265</v>
      </c>
      <c r="H276" s="168">
        <v>0.84</v>
      </c>
      <c r="L276" s="165"/>
      <c r="M276" s="169"/>
      <c r="T276" s="170"/>
      <c r="AT276" s="166" t="s">
        <v>259</v>
      </c>
      <c r="AU276" s="166" t="s">
        <v>88</v>
      </c>
      <c r="AV276" s="14" t="s">
        <v>164</v>
      </c>
      <c r="AW276" s="14" t="s">
        <v>27</v>
      </c>
      <c r="AX276" s="14" t="s">
        <v>80</v>
      </c>
      <c r="AY276" s="166" t="s">
        <v>157</v>
      </c>
    </row>
    <row r="277" spans="2:65" s="1" customFormat="1" ht="16.399999999999999" customHeight="1">
      <c r="B277" s="132"/>
      <c r="C277" s="178" t="s">
        <v>814</v>
      </c>
      <c r="D277" s="178" t="s">
        <v>557</v>
      </c>
      <c r="E277" s="179" t="s">
        <v>2695</v>
      </c>
      <c r="F277" s="180" t="s">
        <v>2696</v>
      </c>
      <c r="G277" s="181" t="s">
        <v>306</v>
      </c>
      <c r="H277" s="182">
        <v>0.88200000000000001</v>
      </c>
      <c r="I277" s="909"/>
      <c r="J277" s="183">
        <f>ROUND(I277*H277,2)</f>
        <v>0</v>
      </c>
      <c r="K277" s="184"/>
      <c r="L277" s="185"/>
      <c r="M277" s="186" t="s">
        <v>1</v>
      </c>
      <c r="N277" s="187" t="s">
        <v>38</v>
      </c>
      <c r="O277" s="142">
        <v>0</v>
      </c>
      <c r="P277" s="142">
        <f>O277*H277</f>
        <v>0</v>
      </c>
      <c r="Q277" s="142">
        <v>0.13500000000000001</v>
      </c>
      <c r="R277" s="142">
        <f>Q277*H277</f>
        <v>0.11907000000000001</v>
      </c>
      <c r="S277" s="142">
        <v>0</v>
      </c>
      <c r="T277" s="143">
        <f>S277*H277</f>
        <v>0</v>
      </c>
      <c r="AR277" s="144" t="s">
        <v>735</v>
      </c>
      <c r="AT277" s="144" t="s">
        <v>557</v>
      </c>
      <c r="AU277" s="144" t="s">
        <v>88</v>
      </c>
      <c r="AY277" s="16" t="s">
        <v>157</v>
      </c>
      <c r="BE277" s="145">
        <f>IF(N277="základní",J277,0)</f>
        <v>0</v>
      </c>
      <c r="BF277" s="145">
        <f>IF(N277="snížená",J277,0)</f>
        <v>0</v>
      </c>
      <c r="BG277" s="145">
        <f>IF(N277="zákl. přenesená",J277,0)</f>
        <v>0</v>
      </c>
      <c r="BH277" s="145">
        <f>IF(N277="sníž. přenesená",J277,0)</f>
        <v>0</v>
      </c>
      <c r="BI277" s="145">
        <f>IF(N277="nulová",J277,0)</f>
        <v>0</v>
      </c>
      <c r="BJ277" s="16" t="s">
        <v>80</v>
      </c>
      <c r="BK277" s="145">
        <f>ROUND(I277*H277,2)</f>
        <v>0</v>
      </c>
      <c r="BL277" s="16" t="s">
        <v>188</v>
      </c>
      <c r="BM277" s="144" t="s">
        <v>2697</v>
      </c>
    </row>
    <row r="278" spans="2:65" s="13" customFormat="1">
      <c r="B278" s="159"/>
      <c r="D278" s="154" t="s">
        <v>259</v>
      </c>
      <c r="F278" s="161" t="s">
        <v>2698</v>
      </c>
      <c r="H278" s="162">
        <v>0.88200000000000001</v>
      </c>
      <c r="L278" s="159"/>
      <c r="M278" s="163"/>
      <c r="T278" s="164"/>
      <c r="AT278" s="160" t="s">
        <v>259</v>
      </c>
      <c r="AU278" s="160" t="s">
        <v>88</v>
      </c>
      <c r="AV278" s="13" t="s">
        <v>88</v>
      </c>
      <c r="AW278" s="13" t="s">
        <v>3</v>
      </c>
      <c r="AX278" s="13" t="s">
        <v>80</v>
      </c>
      <c r="AY278" s="160" t="s">
        <v>157</v>
      </c>
    </row>
    <row r="279" spans="2:65" s="1" customFormat="1" ht="23.5" customHeight="1">
      <c r="B279" s="132"/>
      <c r="C279" s="133" t="s">
        <v>825</v>
      </c>
      <c r="D279" s="133" t="s">
        <v>160</v>
      </c>
      <c r="E279" s="134" t="s">
        <v>2699</v>
      </c>
      <c r="F279" s="135" t="s">
        <v>2700</v>
      </c>
      <c r="G279" s="136" t="s">
        <v>276</v>
      </c>
      <c r="H279" s="137">
        <v>0.128</v>
      </c>
      <c r="I279" s="901"/>
      <c r="J279" s="138">
        <f>ROUND(I279*H279,2)</f>
        <v>0</v>
      </c>
      <c r="K279" s="139"/>
      <c r="L279" s="28"/>
      <c r="M279" s="140" t="s">
        <v>1</v>
      </c>
      <c r="N279" s="141" t="s">
        <v>38</v>
      </c>
      <c r="O279" s="142">
        <v>3.1819999999999999</v>
      </c>
      <c r="P279" s="142">
        <f>O279*H279</f>
        <v>0.40729599999999999</v>
      </c>
      <c r="Q279" s="142">
        <v>0</v>
      </c>
      <c r="R279" s="142">
        <f>Q279*H279</f>
        <v>0</v>
      </c>
      <c r="S279" s="142">
        <v>0</v>
      </c>
      <c r="T279" s="143">
        <f>S279*H279</f>
        <v>0</v>
      </c>
      <c r="AR279" s="144" t="s">
        <v>188</v>
      </c>
      <c r="AT279" s="144" t="s">
        <v>160</v>
      </c>
      <c r="AU279" s="144" t="s">
        <v>88</v>
      </c>
      <c r="AY279" s="16" t="s">
        <v>157</v>
      </c>
      <c r="BE279" s="145">
        <f>IF(N279="základní",J279,0)</f>
        <v>0</v>
      </c>
      <c r="BF279" s="145">
        <f>IF(N279="snížená",J279,0)</f>
        <v>0</v>
      </c>
      <c r="BG279" s="145">
        <f>IF(N279="zákl. přenesená",J279,0)</f>
        <v>0</v>
      </c>
      <c r="BH279" s="145">
        <f>IF(N279="sníž. přenesená",J279,0)</f>
        <v>0</v>
      </c>
      <c r="BI279" s="145">
        <f>IF(N279="nulová",J279,0)</f>
        <v>0</v>
      </c>
      <c r="BJ279" s="16" t="s">
        <v>80</v>
      </c>
      <c r="BK279" s="145">
        <f>ROUND(I279*H279,2)</f>
        <v>0</v>
      </c>
      <c r="BL279" s="16" t="s">
        <v>188</v>
      </c>
      <c r="BM279" s="144" t="s">
        <v>2701</v>
      </c>
    </row>
    <row r="280" spans="2:65" s="1" customFormat="1">
      <c r="B280" s="28"/>
      <c r="D280" s="150" t="s">
        <v>214</v>
      </c>
      <c r="F280" s="151" t="s">
        <v>2702</v>
      </c>
      <c r="L280" s="28"/>
      <c r="M280" s="171"/>
      <c r="N280" s="172"/>
      <c r="O280" s="172"/>
      <c r="P280" s="172"/>
      <c r="Q280" s="172"/>
      <c r="R280" s="172"/>
      <c r="S280" s="172"/>
      <c r="T280" s="173"/>
      <c r="AT280" s="16" t="s">
        <v>214</v>
      </c>
      <c r="AU280" s="16" t="s">
        <v>88</v>
      </c>
    </row>
    <row r="281" spans="2:65" s="1" customFormat="1" ht="7" customHeight="1">
      <c r="B281" s="40"/>
      <c r="C281" s="41"/>
      <c r="D281" s="41"/>
      <c r="E281" s="41"/>
      <c r="F281" s="41"/>
      <c r="G281" s="41"/>
      <c r="H281" s="41"/>
      <c r="I281" s="41"/>
      <c r="J281" s="41"/>
      <c r="K281" s="41"/>
      <c r="L281" s="28"/>
    </row>
  </sheetData>
  <autoFilter ref="C131:K280" xr:uid="{00000000-0009-0000-0000-00000C000000}"/>
  <mergeCells count="11">
    <mergeCell ref="E124:H124"/>
    <mergeCell ref="E7:H7"/>
    <mergeCell ref="E9:H9"/>
    <mergeCell ref="E11:H11"/>
    <mergeCell ref="E29:H29"/>
    <mergeCell ref="E85:H85"/>
    <mergeCell ref="L2:V2"/>
    <mergeCell ref="E87:H87"/>
    <mergeCell ref="E89:H89"/>
    <mergeCell ref="E120:H120"/>
    <mergeCell ref="E122:H122"/>
  </mergeCells>
  <hyperlinks>
    <hyperlink ref="F136" r:id="rId1" xr:uid="{00000000-0004-0000-0C00-000000000000}"/>
    <hyperlink ref="F140" r:id="rId2" xr:uid="{00000000-0004-0000-0C00-000001000000}"/>
    <hyperlink ref="F145" r:id="rId3" xr:uid="{00000000-0004-0000-0C00-000002000000}"/>
    <hyperlink ref="F149" r:id="rId4" xr:uid="{00000000-0004-0000-0C00-000003000000}"/>
    <hyperlink ref="F152" r:id="rId5" xr:uid="{00000000-0004-0000-0C00-000004000000}"/>
    <hyperlink ref="F155" r:id="rId6" xr:uid="{00000000-0004-0000-0C00-000005000000}"/>
    <hyperlink ref="F158" r:id="rId7" xr:uid="{00000000-0004-0000-0C00-000006000000}"/>
    <hyperlink ref="F163" r:id="rId8" xr:uid="{00000000-0004-0000-0C00-000007000000}"/>
    <hyperlink ref="F165" r:id="rId9" xr:uid="{00000000-0004-0000-0C00-000008000000}"/>
    <hyperlink ref="F169" r:id="rId10" xr:uid="{00000000-0004-0000-0C00-000009000000}"/>
    <hyperlink ref="F173" r:id="rId11" xr:uid="{00000000-0004-0000-0C00-00000A000000}"/>
    <hyperlink ref="F177" r:id="rId12" xr:uid="{00000000-0004-0000-0C00-00000B000000}"/>
    <hyperlink ref="F179" r:id="rId13" xr:uid="{00000000-0004-0000-0C00-00000C000000}"/>
    <hyperlink ref="F183" r:id="rId14" xr:uid="{00000000-0004-0000-0C00-00000D000000}"/>
    <hyperlink ref="F187" r:id="rId15" xr:uid="{00000000-0004-0000-0C00-00000E000000}"/>
    <hyperlink ref="F191" r:id="rId16" xr:uid="{00000000-0004-0000-0C00-00000F000000}"/>
    <hyperlink ref="F196" r:id="rId17" xr:uid="{00000000-0004-0000-0C00-000010000000}"/>
    <hyperlink ref="F198" r:id="rId18" xr:uid="{00000000-0004-0000-0C00-000011000000}"/>
    <hyperlink ref="F201" r:id="rId19" xr:uid="{00000000-0004-0000-0C00-000012000000}"/>
    <hyperlink ref="F205" r:id="rId20" xr:uid="{00000000-0004-0000-0C00-000013000000}"/>
    <hyperlink ref="F210" r:id="rId21" xr:uid="{00000000-0004-0000-0C00-000014000000}"/>
    <hyperlink ref="F214" r:id="rId22" xr:uid="{00000000-0004-0000-0C00-000015000000}"/>
    <hyperlink ref="F217" r:id="rId23" xr:uid="{00000000-0004-0000-0C00-000016000000}"/>
    <hyperlink ref="F223" r:id="rId24" xr:uid="{00000000-0004-0000-0C00-000017000000}"/>
    <hyperlink ref="F230" r:id="rId25" xr:uid="{00000000-0004-0000-0C00-000018000000}"/>
    <hyperlink ref="F232" r:id="rId26" xr:uid="{00000000-0004-0000-0C00-000019000000}"/>
    <hyperlink ref="F238" r:id="rId27" xr:uid="{00000000-0004-0000-0C00-00001A000000}"/>
    <hyperlink ref="F242" r:id="rId28" xr:uid="{00000000-0004-0000-0C00-00001B000000}"/>
    <hyperlink ref="F248" r:id="rId29" xr:uid="{00000000-0004-0000-0C00-00001C000000}"/>
    <hyperlink ref="F252" r:id="rId30" xr:uid="{00000000-0004-0000-0C00-00001D000000}"/>
    <hyperlink ref="F257" r:id="rId31" xr:uid="{00000000-0004-0000-0C00-00001E000000}"/>
    <hyperlink ref="F260" r:id="rId32" xr:uid="{00000000-0004-0000-0C00-00001F000000}"/>
    <hyperlink ref="F267" r:id="rId33" xr:uid="{00000000-0004-0000-0C00-000020000000}"/>
    <hyperlink ref="F271" r:id="rId34" xr:uid="{00000000-0004-0000-0C00-000021000000}"/>
    <hyperlink ref="F274" r:id="rId35" xr:uid="{00000000-0004-0000-0C00-000022000000}"/>
    <hyperlink ref="F280" r:id="rId36" xr:uid="{00000000-0004-0000-0C00-000023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7"/>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4">
    <pageSetUpPr fitToPage="1"/>
  </sheetPr>
  <dimension ref="B1:H382"/>
  <sheetViews>
    <sheetView showGridLines="0" topLeftCell="A317" workbookViewId="0">
      <selection activeCell="D339" sqref="D339"/>
    </sheetView>
  </sheetViews>
  <sheetFormatPr defaultRowHeight="10"/>
  <cols>
    <col min="1" max="1" width="7.77734375" customWidth="1"/>
    <col min="2" max="2" width="1.44140625" customWidth="1"/>
    <col min="3" max="3" width="23.44140625" customWidth="1"/>
    <col min="4" max="4" width="71.6640625" customWidth="1"/>
    <col min="5" max="5" width="12.44140625" customWidth="1"/>
    <col min="6" max="6" width="19" customWidth="1"/>
    <col min="7" max="7" width="1.44140625" customWidth="1"/>
    <col min="8" max="8" width="7.77734375" customWidth="1"/>
  </cols>
  <sheetData>
    <row r="1" spans="2:8" ht="11.25" customHeight="1"/>
    <row r="2" spans="2:8" ht="37" customHeight="1"/>
    <row r="3" spans="2:8" ht="7" customHeight="1">
      <c r="B3" s="17"/>
      <c r="C3" s="18"/>
      <c r="D3" s="18"/>
      <c r="E3" s="18"/>
      <c r="F3" s="18"/>
      <c r="G3" s="18"/>
      <c r="H3" s="19"/>
    </row>
    <row r="4" spans="2:8" ht="25" customHeight="1">
      <c r="B4" s="19"/>
      <c r="C4" s="20" t="s">
        <v>2703</v>
      </c>
      <c r="H4" s="19"/>
    </row>
    <row r="5" spans="2:8" ht="12" customHeight="1">
      <c r="B5" s="19"/>
      <c r="C5" s="22" t="s">
        <v>12</v>
      </c>
      <c r="D5" s="995" t="s">
        <v>13</v>
      </c>
      <c r="E5" s="981"/>
      <c r="F5" s="981"/>
      <c r="H5" s="19"/>
    </row>
    <row r="6" spans="2:8" ht="37" customHeight="1">
      <c r="B6" s="19"/>
      <c r="C6" s="24" t="s">
        <v>14</v>
      </c>
      <c r="D6" s="994" t="s">
        <v>15</v>
      </c>
      <c r="E6" s="981"/>
      <c r="F6" s="981"/>
      <c r="H6" s="19"/>
    </row>
    <row r="7" spans="2:8" ht="16.399999999999999" customHeight="1">
      <c r="B7" s="19"/>
      <c r="C7" s="25" t="s">
        <v>19</v>
      </c>
      <c r="D7" s="48" t="str">
        <f>'Rekapitulace stavby'!AN8</f>
        <v>10. 6. 2024</v>
      </c>
      <c r="H7" s="19"/>
    </row>
    <row r="8" spans="2:8" s="1" customFormat="1" ht="10.9" customHeight="1">
      <c r="B8" s="28"/>
      <c r="H8" s="28"/>
    </row>
    <row r="9" spans="2:8" s="10" customFormat="1" ht="29.25" customHeight="1">
      <c r="B9" s="112"/>
      <c r="C9" s="113" t="s">
        <v>53</v>
      </c>
      <c r="D9" s="114" t="s">
        <v>54</v>
      </c>
      <c r="E9" s="114" t="s">
        <v>143</v>
      </c>
      <c r="F9" s="115" t="s">
        <v>2704</v>
      </c>
      <c r="H9" s="112"/>
    </row>
    <row r="10" spans="2:8" s="1" customFormat="1" ht="26.5" customHeight="1">
      <c r="B10" s="28"/>
      <c r="C10" s="189" t="s">
        <v>2705</v>
      </c>
      <c r="D10" s="189" t="s">
        <v>101</v>
      </c>
      <c r="H10" s="28"/>
    </row>
    <row r="11" spans="2:8" s="1" customFormat="1" ht="16.899999999999999" customHeight="1">
      <c r="B11" s="28"/>
      <c r="C11" s="190" t="s">
        <v>537</v>
      </c>
      <c r="D11" s="191" t="s">
        <v>538</v>
      </c>
      <c r="E11" s="192" t="s">
        <v>1</v>
      </c>
      <c r="F11" s="193">
        <v>68.453999999999994</v>
      </c>
      <c r="H11" s="28"/>
    </row>
    <row r="12" spans="2:8" s="1" customFormat="1" ht="16.899999999999999" customHeight="1">
      <c r="B12" s="28"/>
      <c r="C12" s="194" t="s">
        <v>1</v>
      </c>
      <c r="D12" s="194" t="s">
        <v>1752</v>
      </c>
      <c r="E12" s="16" t="s">
        <v>1</v>
      </c>
      <c r="F12" s="195">
        <v>7.7</v>
      </c>
      <c r="H12" s="28"/>
    </row>
    <row r="13" spans="2:8" s="1" customFormat="1" ht="16.899999999999999" customHeight="1">
      <c r="B13" s="28"/>
      <c r="C13" s="194" t="s">
        <v>1</v>
      </c>
      <c r="D13" s="194" t="s">
        <v>1753</v>
      </c>
      <c r="E13" s="16" t="s">
        <v>1</v>
      </c>
      <c r="F13" s="195">
        <v>49.738</v>
      </c>
      <c r="H13" s="28"/>
    </row>
    <row r="14" spans="2:8" s="1" customFormat="1" ht="16.899999999999999" customHeight="1">
      <c r="B14" s="28"/>
      <c r="C14" s="194" t="s">
        <v>1</v>
      </c>
      <c r="D14" s="194" t="s">
        <v>1754</v>
      </c>
      <c r="E14" s="16" t="s">
        <v>1</v>
      </c>
      <c r="F14" s="195">
        <v>11.016</v>
      </c>
      <c r="H14" s="28"/>
    </row>
    <row r="15" spans="2:8" s="1" customFormat="1" ht="16.899999999999999" customHeight="1">
      <c r="B15" s="28"/>
      <c r="C15" s="194" t="s">
        <v>537</v>
      </c>
      <c r="D15" s="194" t="s">
        <v>1266</v>
      </c>
      <c r="E15" s="16" t="s">
        <v>1</v>
      </c>
      <c r="F15" s="195">
        <v>68.453999999999994</v>
      </c>
      <c r="H15" s="28"/>
    </row>
    <row r="16" spans="2:8" s="1" customFormat="1" ht="16.899999999999999" customHeight="1">
      <c r="B16" s="28"/>
      <c r="C16" s="196" t="s">
        <v>2706</v>
      </c>
      <c r="H16" s="28"/>
    </row>
    <row r="17" spans="2:8" s="1" customFormat="1" ht="20">
      <c r="B17" s="28"/>
      <c r="C17" s="194" t="s">
        <v>1748</v>
      </c>
      <c r="D17" s="194" t="s">
        <v>1749</v>
      </c>
      <c r="E17" s="16" t="s">
        <v>306</v>
      </c>
      <c r="F17" s="195">
        <v>216.35</v>
      </c>
      <c r="H17" s="28"/>
    </row>
    <row r="18" spans="2:8" s="1" customFormat="1" ht="16.899999999999999" customHeight="1">
      <c r="B18" s="28"/>
      <c r="C18" s="194" t="s">
        <v>1095</v>
      </c>
      <c r="D18" s="194" t="s">
        <v>1096</v>
      </c>
      <c r="E18" s="16" t="s">
        <v>306</v>
      </c>
      <c r="F18" s="195">
        <v>75.825000000000003</v>
      </c>
      <c r="H18" s="28"/>
    </row>
    <row r="19" spans="2:8" s="1" customFormat="1" ht="16.899999999999999" customHeight="1">
      <c r="B19" s="28"/>
      <c r="C19" s="194" t="s">
        <v>1719</v>
      </c>
      <c r="D19" s="194" t="s">
        <v>1720</v>
      </c>
      <c r="E19" s="16" t="s">
        <v>306</v>
      </c>
      <c r="F19" s="195">
        <v>216.35</v>
      </c>
      <c r="H19" s="28"/>
    </row>
    <row r="20" spans="2:8" s="1" customFormat="1" ht="16.899999999999999" customHeight="1">
      <c r="B20" s="28"/>
      <c r="C20" s="194" t="s">
        <v>1725</v>
      </c>
      <c r="D20" s="194" t="s">
        <v>1726</v>
      </c>
      <c r="E20" s="16" t="s">
        <v>306</v>
      </c>
      <c r="F20" s="195">
        <v>216.35</v>
      </c>
      <c r="H20" s="28"/>
    </row>
    <row r="21" spans="2:8" s="1" customFormat="1" ht="20">
      <c r="B21" s="28"/>
      <c r="C21" s="194" t="s">
        <v>1142</v>
      </c>
      <c r="D21" s="194" t="s">
        <v>1143</v>
      </c>
      <c r="E21" s="16" t="s">
        <v>306</v>
      </c>
      <c r="F21" s="195">
        <v>290.39100000000002</v>
      </c>
      <c r="H21" s="28"/>
    </row>
    <row r="22" spans="2:8" s="1" customFormat="1" ht="16.899999999999999" customHeight="1">
      <c r="B22" s="28"/>
      <c r="C22" s="194" t="s">
        <v>1149</v>
      </c>
      <c r="D22" s="194" t="s">
        <v>1150</v>
      </c>
      <c r="E22" s="16" t="s">
        <v>306</v>
      </c>
      <c r="F22" s="195">
        <v>223.721</v>
      </c>
      <c r="H22" s="28"/>
    </row>
    <row r="23" spans="2:8" s="1" customFormat="1" ht="16.899999999999999" customHeight="1">
      <c r="B23" s="28"/>
      <c r="C23" s="190" t="s">
        <v>540</v>
      </c>
      <c r="D23" s="191" t="s">
        <v>541</v>
      </c>
      <c r="E23" s="192" t="s">
        <v>1</v>
      </c>
      <c r="F23" s="193">
        <v>7.3710000000000004</v>
      </c>
      <c r="H23" s="28"/>
    </row>
    <row r="24" spans="2:8" s="1" customFormat="1" ht="16.899999999999999" customHeight="1">
      <c r="B24" s="28"/>
      <c r="C24" s="194" t="s">
        <v>1</v>
      </c>
      <c r="D24" s="194" t="s">
        <v>1634</v>
      </c>
      <c r="E24" s="16" t="s">
        <v>1</v>
      </c>
      <c r="F24" s="195">
        <v>7.3710000000000004</v>
      </c>
      <c r="H24" s="28"/>
    </row>
    <row r="25" spans="2:8" s="1" customFormat="1" ht="16.899999999999999" customHeight="1">
      <c r="B25" s="28"/>
      <c r="C25" s="194" t="s">
        <v>540</v>
      </c>
      <c r="D25" s="194" t="s">
        <v>1266</v>
      </c>
      <c r="E25" s="16" t="s">
        <v>1</v>
      </c>
      <c r="F25" s="195">
        <v>7.3710000000000004</v>
      </c>
      <c r="H25" s="28"/>
    </row>
    <row r="26" spans="2:8" s="1" customFormat="1" ht="16.899999999999999" customHeight="1">
      <c r="B26" s="28"/>
      <c r="C26" s="196" t="s">
        <v>2706</v>
      </c>
      <c r="H26" s="28"/>
    </row>
    <row r="27" spans="2:8" s="1" customFormat="1" ht="16.899999999999999" customHeight="1">
      <c r="B27" s="28"/>
      <c r="C27" s="194" t="s">
        <v>1630</v>
      </c>
      <c r="D27" s="194" t="s">
        <v>1631</v>
      </c>
      <c r="E27" s="16" t="s">
        <v>306</v>
      </c>
      <c r="F27" s="195">
        <v>7.3710000000000004</v>
      </c>
      <c r="H27" s="28"/>
    </row>
    <row r="28" spans="2:8" s="1" customFormat="1" ht="16.899999999999999" customHeight="1">
      <c r="B28" s="28"/>
      <c r="C28" s="194" t="s">
        <v>1095</v>
      </c>
      <c r="D28" s="194" t="s">
        <v>1096</v>
      </c>
      <c r="E28" s="16" t="s">
        <v>306</v>
      </c>
      <c r="F28" s="195">
        <v>75.825000000000003</v>
      </c>
      <c r="H28" s="28"/>
    </row>
    <row r="29" spans="2:8" s="1" customFormat="1" ht="16.899999999999999" customHeight="1">
      <c r="B29" s="28"/>
      <c r="C29" s="194" t="s">
        <v>1771</v>
      </c>
      <c r="D29" s="194" t="s">
        <v>1772</v>
      </c>
      <c r="E29" s="16" t="s">
        <v>306</v>
      </c>
      <c r="F29" s="195">
        <v>7.3710000000000004</v>
      </c>
      <c r="H29" s="28"/>
    </row>
    <row r="30" spans="2:8" s="1" customFormat="1" ht="16.899999999999999" customHeight="1">
      <c r="B30" s="28"/>
      <c r="C30" s="194" t="s">
        <v>1776</v>
      </c>
      <c r="D30" s="194" t="s">
        <v>1777</v>
      </c>
      <c r="E30" s="16" t="s">
        <v>306</v>
      </c>
      <c r="F30" s="195">
        <v>7.3710000000000004</v>
      </c>
      <c r="H30" s="28"/>
    </row>
    <row r="31" spans="2:8" s="1" customFormat="1" ht="20">
      <c r="B31" s="28"/>
      <c r="C31" s="194" t="s">
        <v>1142</v>
      </c>
      <c r="D31" s="194" t="s">
        <v>1143</v>
      </c>
      <c r="E31" s="16" t="s">
        <v>306</v>
      </c>
      <c r="F31" s="195">
        <v>290.39100000000002</v>
      </c>
      <c r="H31" s="28"/>
    </row>
    <row r="32" spans="2:8" s="1" customFormat="1" ht="16.899999999999999" customHeight="1">
      <c r="B32" s="28"/>
      <c r="C32" s="194" t="s">
        <v>1149</v>
      </c>
      <c r="D32" s="194" t="s">
        <v>1150</v>
      </c>
      <c r="E32" s="16" t="s">
        <v>306</v>
      </c>
      <c r="F32" s="195">
        <v>223.721</v>
      </c>
      <c r="H32" s="28"/>
    </row>
    <row r="33" spans="2:8" s="1" customFormat="1" ht="16.899999999999999" customHeight="1">
      <c r="B33" s="28"/>
      <c r="C33" s="190" t="s">
        <v>71</v>
      </c>
      <c r="D33" s="191" t="s">
        <v>544</v>
      </c>
      <c r="E33" s="192" t="s">
        <v>1</v>
      </c>
      <c r="F33" s="193">
        <v>14.856</v>
      </c>
      <c r="H33" s="28"/>
    </row>
    <row r="34" spans="2:8" s="1" customFormat="1" ht="16.899999999999999" customHeight="1">
      <c r="B34" s="28"/>
      <c r="C34" s="194" t="s">
        <v>1</v>
      </c>
      <c r="D34" s="194" t="s">
        <v>1755</v>
      </c>
      <c r="E34" s="16" t="s">
        <v>1</v>
      </c>
      <c r="F34" s="195">
        <v>14.856</v>
      </c>
      <c r="H34" s="28"/>
    </row>
    <row r="35" spans="2:8" s="1" customFormat="1" ht="16.899999999999999" customHeight="1">
      <c r="B35" s="28"/>
      <c r="C35" s="194" t="s">
        <v>71</v>
      </c>
      <c r="D35" s="194" t="s">
        <v>1266</v>
      </c>
      <c r="E35" s="16" t="s">
        <v>1</v>
      </c>
      <c r="F35" s="195">
        <v>14.856</v>
      </c>
      <c r="H35" s="28"/>
    </row>
    <row r="36" spans="2:8" s="1" customFormat="1" ht="16.899999999999999" customHeight="1">
      <c r="B36" s="28"/>
      <c r="C36" s="196" t="s">
        <v>2706</v>
      </c>
      <c r="H36" s="28"/>
    </row>
    <row r="37" spans="2:8" s="1" customFormat="1" ht="20">
      <c r="B37" s="28"/>
      <c r="C37" s="194" t="s">
        <v>1748</v>
      </c>
      <c r="D37" s="194" t="s">
        <v>1749</v>
      </c>
      <c r="E37" s="16" t="s">
        <v>306</v>
      </c>
      <c r="F37" s="195">
        <v>216.35</v>
      </c>
      <c r="H37" s="28"/>
    </row>
    <row r="38" spans="2:8" s="1" customFormat="1" ht="20">
      <c r="B38" s="28"/>
      <c r="C38" s="194" t="s">
        <v>1038</v>
      </c>
      <c r="D38" s="194" t="s">
        <v>1039</v>
      </c>
      <c r="E38" s="16" t="s">
        <v>256</v>
      </c>
      <c r="F38" s="195">
        <v>1.04</v>
      </c>
      <c r="H38" s="28"/>
    </row>
    <row r="39" spans="2:8" s="1" customFormat="1" ht="20">
      <c r="B39" s="28"/>
      <c r="C39" s="194" t="s">
        <v>1044</v>
      </c>
      <c r="D39" s="194" t="s">
        <v>1045</v>
      </c>
      <c r="E39" s="16" t="s">
        <v>256</v>
      </c>
      <c r="F39" s="195">
        <v>15.35</v>
      </c>
      <c r="H39" s="28"/>
    </row>
    <row r="40" spans="2:8" s="1" customFormat="1" ht="16.899999999999999" customHeight="1">
      <c r="B40" s="28"/>
      <c r="C40" s="194" t="s">
        <v>1052</v>
      </c>
      <c r="D40" s="194" t="s">
        <v>1053</v>
      </c>
      <c r="E40" s="16" t="s">
        <v>256</v>
      </c>
      <c r="F40" s="195">
        <v>15.35</v>
      </c>
      <c r="H40" s="28"/>
    </row>
    <row r="41" spans="2:8" s="1" customFormat="1" ht="20">
      <c r="B41" s="28"/>
      <c r="C41" s="194" t="s">
        <v>1058</v>
      </c>
      <c r="D41" s="194" t="s">
        <v>1059</v>
      </c>
      <c r="E41" s="16" t="s">
        <v>256</v>
      </c>
      <c r="F41" s="195">
        <v>15.35</v>
      </c>
      <c r="H41" s="28"/>
    </row>
    <row r="42" spans="2:8" s="1" customFormat="1" ht="16.899999999999999" customHeight="1">
      <c r="B42" s="28"/>
      <c r="C42" s="194" t="s">
        <v>1076</v>
      </c>
      <c r="D42" s="194" t="s">
        <v>1077</v>
      </c>
      <c r="E42" s="16" t="s">
        <v>276</v>
      </c>
      <c r="F42" s="195">
        <v>0.47299999999999998</v>
      </c>
      <c r="H42" s="28"/>
    </row>
    <row r="43" spans="2:8" s="1" customFormat="1" ht="16.899999999999999" customHeight="1">
      <c r="B43" s="28"/>
      <c r="C43" s="194" t="s">
        <v>1083</v>
      </c>
      <c r="D43" s="194" t="s">
        <v>1084</v>
      </c>
      <c r="E43" s="16" t="s">
        <v>306</v>
      </c>
      <c r="F43" s="195">
        <v>135.696</v>
      </c>
      <c r="H43" s="28"/>
    </row>
    <row r="44" spans="2:8" s="1" customFormat="1" ht="16.899999999999999" customHeight="1">
      <c r="B44" s="28"/>
      <c r="C44" s="194" t="s">
        <v>1089</v>
      </c>
      <c r="D44" s="194" t="s">
        <v>1090</v>
      </c>
      <c r="E44" s="16" t="s">
        <v>306</v>
      </c>
      <c r="F44" s="195">
        <v>542.78399999999999</v>
      </c>
      <c r="H44" s="28"/>
    </row>
    <row r="45" spans="2:8" s="1" customFormat="1" ht="16.899999999999999" customHeight="1">
      <c r="B45" s="28"/>
      <c r="C45" s="194" t="s">
        <v>1212</v>
      </c>
      <c r="D45" s="194" t="s">
        <v>1213</v>
      </c>
      <c r="E45" s="16" t="s">
        <v>306</v>
      </c>
      <c r="F45" s="195">
        <v>152.74799999999999</v>
      </c>
      <c r="H45" s="28"/>
    </row>
    <row r="46" spans="2:8" s="1" customFormat="1" ht="16.899999999999999" customHeight="1">
      <c r="B46" s="28"/>
      <c r="C46" s="194" t="s">
        <v>1323</v>
      </c>
      <c r="D46" s="194" t="s">
        <v>1324</v>
      </c>
      <c r="E46" s="16" t="s">
        <v>306</v>
      </c>
      <c r="F46" s="195">
        <v>135.696</v>
      </c>
      <c r="H46" s="28"/>
    </row>
    <row r="47" spans="2:8" s="1" customFormat="1" ht="16.899999999999999" customHeight="1">
      <c r="B47" s="28"/>
      <c r="C47" s="194" t="s">
        <v>1398</v>
      </c>
      <c r="D47" s="194" t="s">
        <v>1399</v>
      </c>
      <c r="E47" s="16" t="s">
        <v>306</v>
      </c>
      <c r="F47" s="195">
        <v>135.696</v>
      </c>
      <c r="H47" s="28"/>
    </row>
    <row r="48" spans="2:8" s="1" customFormat="1" ht="16.899999999999999" customHeight="1">
      <c r="B48" s="28"/>
      <c r="C48" s="194" t="s">
        <v>1719</v>
      </c>
      <c r="D48" s="194" t="s">
        <v>1720</v>
      </c>
      <c r="E48" s="16" t="s">
        <v>306</v>
      </c>
      <c r="F48" s="195">
        <v>216.35</v>
      </c>
      <c r="H48" s="28"/>
    </row>
    <row r="49" spans="2:8" s="1" customFormat="1" ht="16.899999999999999" customHeight="1">
      <c r="B49" s="28"/>
      <c r="C49" s="194" t="s">
        <v>1725</v>
      </c>
      <c r="D49" s="194" t="s">
        <v>1726</v>
      </c>
      <c r="E49" s="16" t="s">
        <v>306</v>
      </c>
      <c r="F49" s="195">
        <v>216.35</v>
      </c>
      <c r="H49" s="28"/>
    </row>
    <row r="50" spans="2:8" s="1" customFormat="1" ht="20">
      <c r="B50" s="28"/>
      <c r="C50" s="194" t="s">
        <v>1142</v>
      </c>
      <c r="D50" s="194" t="s">
        <v>1143</v>
      </c>
      <c r="E50" s="16" t="s">
        <v>306</v>
      </c>
      <c r="F50" s="195">
        <v>290.39100000000002</v>
      </c>
      <c r="H50" s="28"/>
    </row>
    <row r="51" spans="2:8" s="1" customFormat="1" ht="16.899999999999999" customHeight="1">
      <c r="B51" s="28"/>
      <c r="C51" s="194" t="s">
        <v>1149</v>
      </c>
      <c r="D51" s="194" t="s">
        <v>1150</v>
      </c>
      <c r="E51" s="16" t="s">
        <v>306</v>
      </c>
      <c r="F51" s="195">
        <v>223.721</v>
      </c>
      <c r="H51" s="28"/>
    </row>
    <row r="52" spans="2:8" s="1" customFormat="1" ht="16.899999999999999" customHeight="1">
      <c r="B52" s="28"/>
      <c r="C52" s="190" t="s">
        <v>546</v>
      </c>
      <c r="D52" s="191" t="s">
        <v>547</v>
      </c>
      <c r="E52" s="192" t="s">
        <v>1</v>
      </c>
      <c r="F52" s="193">
        <v>120.84</v>
      </c>
      <c r="H52" s="28"/>
    </row>
    <row r="53" spans="2:8" s="1" customFormat="1" ht="16.899999999999999" customHeight="1">
      <c r="B53" s="28"/>
      <c r="C53" s="194" t="s">
        <v>1</v>
      </c>
      <c r="D53" s="194" t="s">
        <v>1756</v>
      </c>
      <c r="E53" s="16" t="s">
        <v>1</v>
      </c>
      <c r="F53" s="195">
        <v>120.84</v>
      </c>
      <c r="H53" s="28"/>
    </row>
    <row r="54" spans="2:8" s="1" customFormat="1" ht="16.899999999999999" customHeight="1">
      <c r="B54" s="28"/>
      <c r="C54" s="194" t="s">
        <v>546</v>
      </c>
      <c r="D54" s="194" t="s">
        <v>1266</v>
      </c>
      <c r="E54" s="16" t="s">
        <v>1</v>
      </c>
      <c r="F54" s="195">
        <v>120.84</v>
      </c>
      <c r="H54" s="28"/>
    </row>
    <row r="55" spans="2:8" s="1" customFormat="1" ht="16.899999999999999" customHeight="1">
      <c r="B55" s="28"/>
      <c r="C55" s="196" t="s">
        <v>2706</v>
      </c>
      <c r="H55" s="28"/>
    </row>
    <row r="56" spans="2:8" s="1" customFormat="1" ht="20">
      <c r="B56" s="28"/>
      <c r="C56" s="194" t="s">
        <v>1748</v>
      </c>
      <c r="D56" s="194" t="s">
        <v>1749</v>
      </c>
      <c r="E56" s="16" t="s">
        <v>306</v>
      </c>
      <c r="F56" s="195">
        <v>216.35</v>
      </c>
      <c r="H56" s="28"/>
    </row>
    <row r="57" spans="2:8" s="1" customFormat="1" ht="20">
      <c r="B57" s="28"/>
      <c r="C57" s="194" t="s">
        <v>1044</v>
      </c>
      <c r="D57" s="194" t="s">
        <v>1045</v>
      </c>
      <c r="E57" s="16" t="s">
        <v>256</v>
      </c>
      <c r="F57" s="195">
        <v>15.35</v>
      </c>
      <c r="H57" s="28"/>
    </row>
    <row r="58" spans="2:8" s="1" customFormat="1" ht="16.899999999999999" customHeight="1">
      <c r="B58" s="28"/>
      <c r="C58" s="194" t="s">
        <v>1052</v>
      </c>
      <c r="D58" s="194" t="s">
        <v>1053</v>
      </c>
      <c r="E58" s="16" t="s">
        <v>256</v>
      </c>
      <c r="F58" s="195">
        <v>15.35</v>
      </c>
      <c r="H58" s="28"/>
    </row>
    <row r="59" spans="2:8" s="1" customFormat="1" ht="20">
      <c r="B59" s="28"/>
      <c r="C59" s="194" t="s">
        <v>1058</v>
      </c>
      <c r="D59" s="194" t="s">
        <v>1059</v>
      </c>
      <c r="E59" s="16" t="s">
        <v>256</v>
      </c>
      <c r="F59" s="195">
        <v>15.35</v>
      </c>
      <c r="H59" s="28"/>
    </row>
    <row r="60" spans="2:8" s="1" customFormat="1" ht="16.899999999999999" customHeight="1">
      <c r="B60" s="28"/>
      <c r="C60" s="194" t="s">
        <v>1076</v>
      </c>
      <c r="D60" s="194" t="s">
        <v>1077</v>
      </c>
      <c r="E60" s="16" t="s">
        <v>276</v>
      </c>
      <c r="F60" s="195">
        <v>0.47299999999999998</v>
      </c>
      <c r="H60" s="28"/>
    </row>
    <row r="61" spans="2:8" s="1" customFormat="1" ht="16.899999999999999" customHeight="1">
      <c r="B61" s="28"/>
      <c r="C61" s="194" t="s">
        <v>1083</v>
      </c>
      <c r="D61" s="194" t="s">
        <v>1084</v>
      </c>
      <c r="E61" s="16" t="s">
        <v>306</v>
      </c>
      <c r="F61" s="195">
        <v>135.696</v>
      </c>
      <c r="H61" s="28"/>
    </row>
    <row r="62" spans="2:8" s="1" customFormat="1" ht="16.899999999999999" customHeight="1">
      <c r="B62" s="28"/>
      <c r="C62" s="194" t="s">
        <v>1089</v>
      </c>
      <c r="D62" s="194" t="s">
        <v>1090</v>
      </c>
      <c r="E62" s="16" t="s">
        <v>306</v>
      </c>
      <c r="F62" s="195">
        <v>542.78399999999999</v>
      </c>
      <c r="H62" s="28"/>
    </row>
    <row r="63" spans="2:8" s="1" customFormat="1" ht="16.899999999999999" customHeight="1">
      <c r="B63" s="28"/>
      <c r="C63" s="194" t="s">
        <v>1212</v>
      </c>
      <c r="D63" s="194" t="s">
        <v>1213</v>
      </c>
      <c r="E63" s="16" t="s">
        <v>306</v>
      </c>
      <c r="F63" s="195">
        <v>152.74799999999999</v>
      </c>
      <c r="H63" s="28"/>
    </row>
    <row r="64" spans="2:8" s="1" customFormat="1" ht="16.899999999999999" customHeight="1">
      <c r="B64" s="28"/>
      <c r="C64" s="194" t="s">
        <v>1323</v>
      </c>
      <c r="D64" s="194" t="s">
        <v>1324</v>
      </c>
      <c r="E64" s="16" t="s">
        <v>306</v>
      </c>
      <c r="F64" s="195">
        <v>135.696</v>
      </c>
      <c r="H64" s="28"/>
    </row>
    <row r="65" spans="2:8" s="1" customFormat="1" ht="16.899999999999999" customHeight="1">
      <c r="B65" s="28"/>
      <c r="C65" s="194" t="s">
        <v>1398</v>
      </c>
      <c r="D65" s="194" t="s">
        <v>1399</v>
      </c>
      <c r="E65" s="16" t="s">
        <v>306</v>
      </c>
      <c r="F65" s="195">
        <v>135.696</v>
      </c>
      <c r="H65" s="28"/>
    </row>
    <row r="66" spans="2:8" s="1" customFormat="1" ht="16.899999999999999" customHeight="1">
      <c r="B66" s="28"/>
      <c r="C66" s="194" t="s">
        <v>1719</v>
      </c>
      <c r="D66" s="194" t="s">
        <v>1720</v>
      </c>
      <c r="E66" s="16" t="s">
        <v>306</v>
      </c>
      <c r="F66" s="195">
        <v>216.35</v>
      </c>
      <c r="H66" s="28"/>
    </row>
    <row r="67" spans="2:8" s="1" customFormat="1" ht="16.899999999999999" customHeight="1">
      <c r="B67" s="28"/>
      <c r="C67" s="194" t="s">
        <v>1725</v>
      </c>
      <c r="D67" s="194" t="s">
        <v>1726</v>
      </c>
      <c r="E67" s="16" t="s">
        <v>306</v>
      </c>
      <c r="F67" s="195">
        <v>216.35</v>
      </c>
      <c r="H67" s="28"/>
    </row>
    <row r="68" spans="2:8" s="1" customFormat="1" ht="20">
      <c r="B68" s="28"/>
      <c r="C68" s="194" t="s">
        <v>1142</v>
      </c>
      <c r="D68" s="194" t="s">
        <v>1143</v>
      </c>
      <c r="E68" s="16" t="s">
        <v>306</v>
      </c>
      <c r="F68" s="195">
        <v>290.39100000000002</v>
      </c>
      <c r="H68" s="28"/>
    </row>
    <row r="69" spans="2:8" s="1" customFormat="1" ht="16.899999999999999" customHeight="1">
      <c r="B69" s="28"/>
      <c r="C69" s="194" t="s">
        <v>1149</v>
      </c>
      <c r="D69" s="194" t="s">
        <v>1150</v>
      </c>
      <c r="E69" s="16" t="s">
        <v>306</v>
      </c>
      <c r="F69" s="195">
        <v>223.721</v>
      </c>
      <c r="H69" s="28"/>
    </row>
    <row r="70" spans="2:8" s="1" customFormat="1" ht="16.899999999999999" customHeight="1">
      <c r="B70" s="28"/>
      <c r="C70" s="190" t="s">
        <v>549</v>
      </c>
      <c r="D70" s="191" t="s">
        <v>550</v>
      </c>
      <c r="E70" s="192" t="s">
        <v>1</v>
      </c>
      <c r="F70" s="193">
        <v>12.2</v>
      </c>
      <c r="H70" s="28"/>
    </row>
    <row r="71" spans="2:8" s="1" customFormat="1" ht="16.899999999999999" customHeight="1">
      <c r="B71" s="28"/>
      <c r="C71" s="194" t="s">
        <v>1</v>
      </c>
      <c r="D71" s="194" t="s">
        <v>1757</v>
      </c>
      <c r="E71" s="16" t="s">
        <v>1</v>
      </c>
      <c r="F71" s="195">
        <v>12.2</v>
      </c>
      <c r="H71" s="28"/>
    </row>
    <row r="72" spans="2:8" s="1" customFormat="1" ht="16.899999999999999" customHeight="1">
      <c r="B72" s="28"/>
      <c r="C72" s="194" t="s">
        <v>549</v>
      </c>
      <c r="D72" s="194" t="s">
        <v>1266</v>
      </c>
      <c r="E72" s="16" t="s">
        <v>1</v>
      </c>
      <c r="F72" s="195">
        <v>12.2</v>
      </c>
      <c r="H72" s="28"/>
    </row>
    <row r="73" spans="2:8" s="1" customFormat="1" ht="16.899999999999999" customHeight="1">
      <c r="B73" s="28"/>
      <c r="C73" s="196" t="s">
        <v>2706</v>
      </c>
      <c r="H73" s="28"/>
    </row>
    <row r="74" spans="2:8" s="1" customFormat="1" ht="20">
      <c r="B74" s="28"/>
      <c r="C74" s="194" t="s">
        <v>1748</v>
      </c>
      <c r="D74" s="194" t="s">
        <v>1749</v>
      </c>
      <c r="E74" s="16" t="s">
        <v>306</v>
      </c>
      <c r="F74" s="195">
        <v>216.35</v>
      </c>
      <c r="H74" s="28"/>
    </row>
    <row r="75" spans="2:8" s="1" customFormat="1" ht="16.899999999999999" customHeight="1">
      <c r="B75" s="28"/>
      <c r="C75" s="194" t="s">
        <v>855</v>
      </c>
      <c r="D75" s="194" t="s">
        <v>856</v>
      </c>
      <c r="E75" s="16" t="s">
        <v>256</v>
      </c>
      <c r="F75" s="195">
        <v>1.5249999999999999</v>
      </c>
      <c r="H75" s="28"/>
    </row>
    <row r="76" spans="2:8" s="1" customFormat="1" ht="16.899999999999999" customHeight="1">
      <c r="B76" s="28"/>
      <c r="C76" s="194" t="s">
        <v>905</v>
      </c>
      <c r="D76" s="194" t="s">
        <v>906</v>
      </c>
      <c r="E76" s="16" t="s">
        <v>276</v>
      </c>
      <c r="F76" s="195">
        <v>0.22800000000000001</v>
      </c>
      <c r="H76" s="28"/>
    </row>
    <row r="77" spans="2:8" s="1" customFormat="1" ht="16.899999999999999" customHeight="1">
      <c r="B77" s="28"/>
      <c r="C77" s="194" t="s">
        <v>1719</v>
      </c>
      <c r="D77" s="194" t="s">
        <v>1720</v>
      </c>
      <c r="E77" s="16" t="s">
        <v>306</v>
      </c>
      <c r="F77" s="195">
        <v>216.35</v>
      </c>
      <c r="H77" s="28"/>
    </row>
    <row r="78" spans="2:8" s="1" customFormat="1" ht="16.899999999999999" customHeight="1">
      <c r="B78" s="28"/>
      <c r="C78" s="194" t="s">
        <v>1725</v>
      </c>
      <c r="D78" s="194" t="s">
        <v>1726</v>
      </c>
      <c r="E78" s="16" t="s">
        <v>306</v>
      </c>
      <c r="F78" s="195">
        <v>216.35</v>
      </c>
      <c r="H78" s="28"/>
    </row>
    <row r="79" spans="2:8" s="1" customFormat="1" ht="20">
      <c r="B79" s="28"/>
      <c r="C79" s="194" t="s">
        <v>1142</v>
      </c>
      <c r="D79" s="194" t="s">
        <v>1143</v>
      </c>
      <c r="E79" s="16" t="s">
        <v>306</v>
      </c>
      <c r="F79" s="195">
        <v>290.39100000000002</v>
      </c>
      <c r="H79" s="28"/>
    </row>
    <row r="80" spans="2:8" s="1" customFormat="1" ht="16.899999999999999" customHeight="1">
      <c r="B80" s="28"/>
      <c r="C80" s="194" t="s">
        <v>1149</v>
      </c>
      <c r="D80" s="194" t="s">
        <v>1150</v>
      </c>
      <c r="E80" s="16" t="s">
        <v>306</v>
      </c>
      <c r="F80" s="195">
        <v>223.721</v>
      </c>
      <c r="H80" s="28"/>
    </row>
    <row r="81" spans="2:8" s="1" customFormat="1" ht="16.899999999999999" customHeight="1">
      <c r="B81" s="28"/>
      <c r="C81" s="190" t="s">
        <v>1240</v>
      </c>
      <c r="D81" s="191" t="s">
        <v>2522</v>
      </c>
      <c r="E81" s="192" t="s">
        <v>1</v>
      </c>
      <c r="F81" s="193">
        <v>70.447999999999993</v>
      </c>
      <c r="H81" s="28"/>
    </row>
    <row r="82" spans="2:8" s="1" customFormat="1" ht="16.899999999999999" customHeight="1">
      <c r="B82" s="28"/>
      <c r="C82" s="194" t="s">
        <v>1</v>
      </c>
      <c r="D82" s="194" t="s">
        <v>1238</v>
      </c>
      <c r="E82" s="16" t="s">
        <v>1</v>
      </c>
      <c r="F82" s="195">
        <v>25.872</v>
      </c>
      <c r="H82" s="28"/>
    </row>
    <row r="83" spans="2:8" s="1" customFormat="1" ht="16.899999999999999" customHeight="1">
      <c r="B83" s="28"/>
      <c r="C83" s="194" t="s">
        <v>1</v>
      </c>
      <c r="D83" s="194" t="s">
        <v>822</v>
      </c>
      <c r="E83" s="16" t="s">
        <v>1</v>
      </c>
      <c r="F83" s="195">
        <v>-1.8</v>
      </c>
      <c r="H83" s="28"/>
    </row>
    <row r="84" spans="2:8" s="1" customFormat="1" ht="16.899999999999999" customHeight="1">
      <c r="B84" s="28"/>
      <c r="C84" s="194" t="s">
        <v>1</v>
      </c>
      <c r="D84" s="194" t="s">
        <v>1239</v>
      </c>
      <c r="E84" s="16" t="s">
        <v>1</v>
      </c>
      <c r="F84" s="195">
        <v>46.375999999999998</v>
      </c>
      <c r="H84" s="28"/>
    </row>
    <row r="85" spans="2:8" s="1" customFormat="1" ht="16.899999999999999" customHeight="1">
      <c r="B85" s="28"/>
      <c r="C85" s="194" t="s">
        <v>1240</v>
      </c>
      <c r="D85" s="194" t="s">
        <v>265</v>
      </c>
      <c r="E85" s="16" t="s">
        <v>1</v>
      </c>
      <c r="F85" s="195">
        <v>70.447999999999993</v>
      </c>
      <c r="H85" s="28"/>
    </row>
    <row r="86" spans="2:8" s="1" customFormat="1" ht="16.899999999999999" customHeight="1">
      <c r="B86" s="28"/>
      <c r="C86" s="190" t="s">
        <v>531</v>
      </c>
      <c r="D86" s="191" t="s">
        <v>532</v>
      </c>
      <c r="E86" s="192" t="s">
        <v>1</v>
      </c>
      <c r="F86" s="193">
        <v>152.74799999999999</v>
      </c>
      <c r="H86" s="28"/>
    </row>
    <row r="87" spans="2:8" s="1" customFormat="1" ht="16.899999999999999" customHeight="1">
      <c r="B87" s="28"/>
      <c r="C87" s="194" t="s">
        <v>1</v>
      </c>
      <c r="D87" s="194" t="s">
        <v>697</v>
      </c>
      <c r="E87" s="16" t="s">
        <v>1</v>
      </c>
      <c r="F87" s="195">
        <v>0</v>
      </c>
      <c r="H87" s="28"/>
    </row>
    <row r="88" spans="2:8" s="1" customFormat="1" ht="16.899999999999999" customHeight="1">
      <c r="B88" s="28"/>
      <c r="C88" s="194" t="s">
        <v>1</v>
      </c>
      <c r="D88" s="194" t="s">
        <v>1216</v>
      </c>
      <c r="E88" s="16" t="s">
        <v>1</v>
      </c>
      <c r="F88" s="195">
        <v>12.852</v>
      </c>
      <c r="H88" s="28"/>
    </row>
    <row r="89" spans="2:8" s="1" customFormat="1" ht="16.899999999999999" customHeight="1">
      <c r="B89" s="28"/>
      <c r="C89" s="194" t="s">
        <v>1</v>
      </c>
      <c r="D89" s="194" t="s">
        <v>1217</v>
      </c>
      <c r="E89" s="16" t="s">
        <v>1</v>
      </c>
      <c r="F89" s="195">
        <v>4.2</v>
      </c>
      <c r="H89" s="28"/>
    </row>
    <row r="90" spans="2:8" s="1" customFormat="1" ht="16.899999999999999" customHeight="1">
      <c r="B90" s="28"/>
      <c r="C90" s="194" t="s">
        <v>1</v>
      </c>
      <c r="D90" s="194" t="s">
        <v>1087</v>
      </c>
      <c r="E90" s="16" t="s">
        <v>1</v>
      </c>
      <c r="F90" s="195">
        <v>135.696</v>
      </c>
      <c r="H90" s="28"/>
    </row>
    <row r="91" spans="2:8" s="1" customFormat="1" ht="16.899999999999999" customHeight="1">
      <c r="B91" s="28"/>
      <c r="C91" s="194" t="s">
        <v>531</v>
      </c>
      <c r="D91" s="194" t="s">
        <v>265</v>
      </c>
      <c r="E91" s="16" t="s">
        <v>1</v>
      </c>
      <c r="F91" s="195">
        <v>152.74799999999999</v>
      </c>
      <c r="H91" s="28"/>
    </row>
    <row r="92" spans="2:8" s="1" customFormat="1" ht="16.899999999999999" customHeight="1">
      <c r="B92" s="28"/>
      <c r="C92" s="196" t="s">
        <v>2706</v>
      </c>
      <c r="H92" s="28"/>
    </row>
    <row r="93" spans="2:8" s="1" customFormat="1" ht="16.899999999999999" customHeight="1">
      <c r="B93" s="28"/>
      <c r="C93" s="194" t="s">
        <v>1212</v>
      </c>
      <c r="D93" s="194" t="s">
        <v>1213</v>
      </c>
      <c r="E93" s="16" t="s">
        <v>306</v>
      </c>
      <c r="F93" s="195">
        <v>152.74799999999999</v>
      </c>
      <c r="H93" s="28"/>
    </row>
    <row r="94" spans="2:8" s="1" customFormat="1" ht="20">
      <c r="B94" s="28"/>
      <c r="C94" s="194" t="s">
        <v>1224</v>
      </c>
      <c r="D94" s="194" t="s">
        <v>1225</v>
      </c>
      <c r="E94" s="16" t="s">
        <v>306</v>
      </c>
      <c r="F94" s="195">
        <v>152.74799999999999</v>
      </c>
      <c r="H94" s="28"/>
    </row>
    <row r="95" spans="2:8" s="1" customFormat="1" ht="16.899999999999999" customHeight="1">
      <c r="B95" s="28"/>
      <c r="C95" s="190" t="s">
        <v>520</v>
      </c>
      <c r="D95" s="191" t="s">
        <v>521</v>
      </c>
      <c r="E95" s="192" t="s">
        <v>1</v>
      </c>
      <c r="F95" s="193">
        <v>288.57900000000001</v>
      </c>
      <c r="H95" s="28"/>
    </row>
    <row r="96" spans="2:8" s="1" customFormat="1" ht="16.899999999999999" customHeight="1">
      <c r="B96" s="28"/>
      <c r="C96" s="194" t="s">
        <v>1</v>
      </c>
      <c r="D96" s="194" t="s">
        <v>582</v>
      </c>
      <c r="E96" s="16" t="s">
        <v>1</v>
      </c>
      <c r="F96" s="195">
        <v>83.775999999999996</v>
      </c>
      <c r="H96" s="28"/>
    </row>
    <row r="97" spans="2:8" s="1" customFormat="1" ht="16.899999999999999" customHeight="1">
      <c r="B97" s="28"/>
      <c r="C97" s="194" t="s">
        <v>1</v>
      </c>
      <c r="D97" s="194" t="s">
        <v>583</v>
      </c>
      <c r="E97" s="16" t="s">
        <v>1</v>
      </c>
      <c r="F97" s="195">
        <v>204.803</v>
      </c>
      <c r="H97" s="28"/>
    </row>
    <row r="98" spans="2:8" s="1" customFormat="1" ht="16.899999999999999" customHeight="1">
      <c r="B98" s="28"/>
      <c r="C98" s="194" t="s">
        <v>520</v>
      </c>
      <c r="D98" s="194" t="s">
        <v>265</v>
      </c>
      <c r="E98" s="16" t="s">
        <v>1</v>
      </c>
      <c r="F98" s="195">
        <v>288.57900000000001</v>
      </c>
      <c r="H98" s="28"/>
    </row>
    <row r="99" spans="2:8" s="1" customFormat="1" ht="16.899999999999999" customHeight="1">
      <c r="B99" s="28"/>
      <c r="C99" s="196" t="s">
        <v>2706</v>
      </c>
      <c r="H99" s="28"/>
    </row>
    <row r="100" spans="2:8" s="1" customFormat="1" ht="16.899999999999999" customHeight="1">
      <c r="B100" s="28"/>
      <c r="C100" s="194" t="s">
        <v>578</v>
      </c>
      <c r="D100" s="194" t="s">
        <v>579</v>
      </c>
      <c r="E100" s="16" t="s">
        <v>256</v>
      </c>
      <c r="F100" s="195">
        <v>288.57900000000001</v>
      </c>
      <c r="H100" s="28"/>
    </row>
    <row r="101" spans="2:8" s="1" customFormat="1" ht="20">
      <c r="B101" s="28"/>
      <c r="C101" s="194" t="s">
        <v>660</v>
      </c>
      <c r="D101" s="194" t="s">
        <v>661</v>
      </c>
      <c r="E101" s="16" t="s">
        <v>256</v>
      </c>
      <c r="F101" s="195">
        <v>84.948999999999998</v>
      </c>
      <c r="H101" s="28"/>
    </row>
    <row r="102" spans="2:8" s="1" customFormat="1" ht="16.899999999999999" customHeight="1">
      <c r="B102" s="28"/>
      <c r="C102" s="194" t="s">
        <v>683</v>
      </c>
      <c r="D102" s="194" t="s">
        <v>684</v>
      </c>
      <c r="E102" s="16" t="s">
        <v>256</v>
      </c>
      <c r="F102" s="195">
        <v>223.53200000000001</v>
      </c>
      <c r="H102" s="28"/>
    </row>
    <row r="103" spans="2:8" s="1" customFormat="1" ht="16.899999999999999" customHeight="1">
      <c r="B103" s="28"/>
      <c r="C103" s="190" t="s">
        <v>160</v>
      </c>
      <c r="D103" s="191" t="s">
        <v>552</v>
      </c>
      <c r="E103" s="192" t="s">
        <v>1</v>
      </c>
      <c r="F103" s="193">
        <v>152</v>
      </c>
      <c r="H103" s="28"/>
    </row>
    <row r="104" spans="2:8" s="1" customFormat="1" ht="16.899999999999999" customHeight="1">
      <c r="B104" s="28"/>
      <c r="C104" s="194" t="s">
        <v>1</v>
      </c>
      <c r="D104" s="194" t="s">
        <v>1264</v>
      </c>
      <c r="E104" s="16" t="s">
        <v>1</v>
      </c>
      <c r="F104" s="195">
        <v>0</v>
      </c>
      <c r="H104" s="28"/>
    </row>
    <row r="105" spans="2:8" s="1" customFormat="1" ht="16.899999999999999" customHeight="1">
      <c r="B105" s="28"/>
      <c r="C105" s="194" t="s">
        <v>1</v>
      </c>
      <c r="D105" s="194" t="s">
        <v>1265</v>
      </c>
      <c r="E105" s="16" t="s">
        <v>1</v>
      </c>
      <c r="F105" s="195">
        <v>152</v>
      </c>
      <c r="H105" s="28"/>
    </row>
    <row r="106" spans="2:8" s="1" customFormat="1" ht="16.899999999999999" customHeight="1">
      <c r="B106" s="28"/>
      <c r="C106" s="194" t="s">
        <v>160</v>
      </c>
      <c r="D106" s="194" t="s">
        <v>1266</v>
      </c>
      <c r="E106" s="16" t="s">
        <v>1</v>
      </c>
      <c r="F106" s="195">
        <v>152</v>
      </c>
      <c r="H106" s="28"/>
    </row>
    <row r="107" spans="2:8" s="1" customFormat="1" ht="16.899999999999999" customHeight="1">
      <c r="B107" s="28"/>
      <c r="C107" s="196" t="s">
        <v>2706</v>
      </c>
      <c r="H107" s="28"/>
    </row>
    <row r="108" spans="2:8" s="1" customFormat="1" ht="16.899999999999999" customHeight="1">
      <c r="B108" s="28"/>
      <c r="C108" s="194" t="s">
        <v>1260</v>
      </c>
      <c r="D108" s="194" t="s">
        <v>1261</v>
      </c>
      <c r="E108" s="16" t="s">
        <v>306</v>
      </c>
      <c r="F108" s="195">
        <v>306</v>
      </c>
      <c r="H108" s="28"/>
    </row>
    <row r="109" spans="2:8" s="1" customFormat="1" ht="16.899999999999999" customHeight="1">
      <c r="B109" s="28"/>
      <c r="C109" s="194" t="s">
        <v>1294</v>
      </c>
      <c r="D109" s="194" t="s">
        <v>1295</v>
      </c>
      <c r="E109" s="16" t="s">
        <v>306</v>
      </c>
      <c r="F109" s="195">
        <v>287</v>
      </c>
      <c r="H109" s="28"/>
    </row>
    <row r="110" spans="2:8" s="1" customFormat="1" ht="20">
      <c r="B110" s="28"/>
      <c r="C110" s="194" t="s">
        <v>1352</v>
      </c>
      <c r="D110" s="194" t="s">
        <v>1353</v>
      </c>
      <c r="E110" s="16" t="s">
        <v>306</v>
      </c>
      <c r="F110" s="195">
        <v>152</v>
      </c>
      <c r="H110" s="28"/>
    </row>
    <row r="111" spans="2:8" s="1" customFormat="1" ht="16.899999999999999" customHeight="1">
      <c r="B111" s="28"/>
      <c r="C111" s="190" t="s">
        <v>554</v>
      </c>
      <c r="D111" s="191" t="s">
        <v>555</v>
      </c>
      <c r="E111" s="192" t="s">
        <v>1</v>
      </c>
      <c r="F111" s="193">
        <v>135</v>
      </c>
      <c r="H111" s="28"/>
    </row>
    <row r="112" spans="2:8" s="1" customFormat="1" ht="16.899999999999999" customHeight="1">
      <c r="B112" s="28"/>
      <c r="C112" s="194" t="s">
        <v>1</v>
      </c>
      <c r="D112" s="194" t="s">
        <v>1267</v>
      </c>
      <c r="E112" s="16" t="s">
        <v>1</v>
      </c>
      <c r="F112" s="195">
        <v>135</v>
      </c>
      <c r="H112" s="28"/>
    </row>
    <row r="113" spans="2:8" s="1" customFormat="1" ht="16.899999999999999" customHeight="1">
      <c r="B113" s="28"/>
      <c r="C113" s="194" t="s">
        <v>554</v>
      </c>
      <c r="D113" s="194" t="s">
        <v>1266</v>
      </c>
      <c r="E113" s="16" t="s">
        <v>1</v>
      </c>
      <c r="F113" s="195">
        <v>135</v>
      </c>
      <c r="H113" s="28"/>
    </row>
    <row r="114" spans="2:8" s="1" customFormat="1" ht="16.899999999999999" customHeight="1">
      <c r="B114" s="28"/>
      <c r="C114" s="196" t="s">
        <v>2706</v>
      </c>
      <c r="H114" s="28"/>
    </row>
    <row r="115" spans="2:8" s="1" customFormat="1" ht="16.899999999999999" customHeight="1">
      <c r="B115" s="28"/>
      <c r="C115" s="194" t="s">
        <v>1260</v>
      </c>
      <c r="D115" s="194" t="s">
        <v>1261</v>
      </c>
      <c r="E115" s="16" t="s">
        <v>306</v>
      </c>
      <c r="F115" s="195">
        <v>306</v>
      </c>
      <c r="H115" s="28"/>
    </row>
    <row r="116" spans="2:8" s="1" customFormat="1" ht="16.899999999999999" customHeight="1">
      <c r="B116" s="28"/>
      <c r="C116" s="194" t="s">
        <v>874</v>
      </c>
      <c r="D116" s="194" t="s">
        <v>875</v>
      </c>
      <c r="E116" s="16" t="s">
        <v>306</v>
      </c>
      <c r="F116" s="195">
        <v>154</v>
      </c>
      <c r="H116" s="28"/>
    </row>
    <row r="117" spans="2:8" s="1" customFormat="1" ht="16.899999999999999" customHeight="1">
      <c r="B117" s="28"/>
      <c r="C117" s="194" t="s">
        <v>880</v>
      </c>
      <c r="D117" s="194" t="s">
        <v>881</v>
      </c>
      <c r="E117" s="16" t="s">
        <v>306</v>
      </c>
      <c r="F117" s="195">
        <v>154</v>
      </c>
      <c r="H117" s="28"/>
    </row>
    <row r="118" spans="2:8" s="1" customFormat="1" ht="16.899999999999999" customHeight="1">
      <c r="B118" s="28"/>
      <c r="C118" s="194" t="s">
        <v>1250</v>
      </c>
      <c r="D118" s="194" t="s">
        <v>1251</v>
      </c>
      <c r="E118" s="16" t="s">
        <v>306</v>
      </c>
      <c r="F118" s="195">
        <v>135</v>
      </c>
      <c r="H118" s="28"/>
    </row>
    <row r="119" spans="2:8" s="1" customFormat="1" ht="16.899999999999999" customHeight="1">
      <c r="B119" s="28"/>
      <c r="C119" s="194" t="s">
        <v>1294</v>
      </c>
      <c r="D119" s="194" t="s">
        <v>1295</v>
      </c>
      <c r="E119" s="16" t="s">
        <v>306</v>
      </c>
      <c r="F119" s="195">
        <v>287</v>
      </c>
      <c r="H119" s="28"/>
    </row>
    <row r="120" spans="2:8" s="1" customFormat="1" ht="20">
      <c r="B120" s="28"/>
      <c r="C120" s="194" t="s">
        <v>1362</v>
      </c>
      <c r="D120" s="194" t="s">
        <v>1363</v>
      </c>
      <c r="E120" s="16" t="s">
        <v>306</v>
      </c>
      <c r="F120" s="195">
        <v>270</v>
      </c>
      <c r="H120" s="28"/>
    </row>
    <row r="121" spans="2:8" s="1" customFormat="1" ht="16.899999999999999" customHeight="1">
      <c r="B121" s="28"/>
      <c r="C121" s="190" t="s">
        <v>562</v>
      </c>
      <c r="D121" s="191" t="s">
        <v>563</v>
      </c>
      <c r="E121" s="192" t="s">
        <v>1</v>
      </c>
      <c r="F121" s="193">
        <v>147</v>
      </c>
      <c r="H121" s="28"/>
    </row>
    <row r="122" spans="2:8" s="1" customFormat="1" ht="16.899999999999999" customHeight="1">
      <c r="B122" s="28"/>
      <c r="C122" s="194" t="s">
        <v>1</v>
      </c>
      <c r="D122" s="194" t="s">
        <v>1111</v>
      </c>
      <c r="E122" s="16" t="s">
        <v>1</v>
      </c>
      <c r="F122" s="195">
        <v>147</v>
      </c>
      <c r="H122" s="28"/>
    </row>
    <row r="123" spans="2:8" s="1" customFormat="1" ht="16.899999999999999" customHeight="1">
      <c r="B123" s="28"/>
      <c r="C123" s="194" t="s">
        <v>562</v>
      </c>
      <c r="D123" s="194" t="s">
        <v>265</v>
      </c>
      <c r="E123" s="16" t="s">
        <v>1</v>
      </c>
      <c r="F123" s="195">
        <v>147</v>
      </c>
      <c r="H123" s="28"/>
    </row>
    <row r="124" spans="2:8" s="1" customFormat="1" ht="16.899999999999999" customHeight="1">
      <c r="B124" s="28"/>
      <c r="C124" s="196" t="s">
        <v>2706</v>
      </c>
      <c r="H124" s="28"/>
    </row>
    <row r="125" spans="2:8" s="1" customFormat="1" ht="20">
      <c r="B125" s="28"/>
      <c r="C125" s="194" t="s">
        <v>1107</v>
      </c>
      <c r="D125" s="194" t="s">
        <v>1108</v>
      </c>
      <c r="E125" s="16" t="s">
        <v>306</v>
      </c>
      <c r="F125" s="195">
        <v>147</v>
      </c>
      <c r="H125" s="28"/>
    </row>
    <row r="126" spans="2:8" s="1" customFormat="1" ht="20">
      <c r="B126" s="28"/>
      <c r="C126" s="194" t="s">
        <v>1113</v>
      </c>
      <c r="D126" s="194" t="s">
        <v>1114</v>
      </c>
      <c r="E126" s="16" t="s">
        <v>306</v>
      </c>
      <c r="F126" s="195">
        <v>13230</v>
      </c>
      <c r="H126" s="28"/>
    </row>
    <row r="127" spans="2:8" s="1" customFormat="1" ht="20">
      <c r="B127" s="28"/>
      <c r="C127" s="194" t="s">
        <v>1119</v>
      </c>
      <c r="D127" s="194" t="s">
        <v>1120</v>
      </c>
      <c r="E127" s="16" t="s">
        <v>306</v>
      </c>
      <c r="F127" s="195">
        <v>147</v>
      </c>
      <c r="H127" s="28"/>
    </row>
    <row r="128" spans="2:8" s="1" customFormat="1" ht="16.899999999999999" customHeight="1">
      <c r="B128" s="28"/>
      <c r="C128" s="190" t="s">
        <v>557</v>
      </c>
      <c r="D128" s="191" t="s">
        <v>558</v>
      </c>
      <c r="E128" s="192" t="s">
        <v>1</v>
      </c>
      <c r="F128" s="193">
        <v>19</v>
      </c>
      <c r="H128" s="28"/>
    </row>
    <row r="129" spans="2:8" s="1" customFormat="1" ht="16.899999999999999" customHeight="1">
      <c r="B129" s="28"/>
      <c r="C129" s="194" t="s">
        <v>1</v>
      </c>
      <c r="D129" s="194" t="s">
        <v>1268</v>
      </c>
      <c r="E129" s="16" t="s">
        <v>1</v>
      </c>
      <c r="F129" s="195">
        <v>19</v>
      </c>
      <c r="H129" s="28"/>
    </row>
    <row r="130" spans="2:8" s="1" customFormat="1" ht="16.899999999999999" customHeight="1">
      <c r="B130" s="28"/>
      <c r="C130" s="194" t="s">
        <v>557</v>
      </c>
      <c r="D130" s="194" t="s">
        <v>1266</v>
      </c>
      <c r="E130" s="16" t="s">
        <v>1</v>
      </c>
      <c r="F130" s="195">
        <v>19</v>
      </c>
      <c r="H130" s="28"/>
    </row>
    <row r="131" spans="2:8" s="1" customFormat="1" ht="16.899999999999999" customHeight="1">
      <c r="B131" s="28"/>
      <c r="C131" s="196" t="s">
        <v>2706</v>
      </c>
      <c r="H131" s="28"/>
    </row>
    <row r="132" spans="2:8" s="1" customFormat="1" ht="16.899999999999999" customHeight="1">
      <c r="B132" s="28"/>
      <c r="C132" s="194" t="s">
        <v>1260</v>
      </c>
      <c r="D132" s="194" t="s">
        <v>1261</v>
      </c>
      <c r="E132" s="16" t="s">
        <v>306</v>
      </c>
      <c r="F132" s="195">
        <v>306</v>
      </c>
      <c r="H132" s="28"/>
    </row>
    <row r="133" spans="2:8" s="1" customFormat="1" ht="16.899999999999999" customHeight="1">
      <c r="B133" s="28"/>
      <c r="C133" s="194" t="s">
        <v>874</v>
      </c>
      <c r="D133" s="194" t="s">
        <v>875</v>
      </c>
      <c r="E133" s="16" t="s">
        <v>306</v>
      </c>
      <c r="F133" s="195">
        <v>154</v>
      </c>
      <c r="H133" s="28"/>
    </row>
    <row r="134" spans="2:8" s="1" customFormat="1" ht="16.899999999999999" customHeight="1">
      <c r="B134" s="28"/>
      <c r="C134" s="194" t="s">
        <v>880</v>
      </c>
      <c r="D134" s="194" t="s">
        <v>881</v>
      </c>
      <c r="E134" s="16" t="s">
        <v>306</v>
      </c>
      <c r="F134" s="195">
        <v>154</v>
      </c>
      <c r="H134" s="28"/>
    </row>
    <row r="135" spans="2:8" s="1" customFormat="1" ht="16.899999999999999" customHeight="1">
      <c r="B135" s="28"/>
      <c r="C135" s="194" t="s">
        <v>1377</v>
      </c>
      <c r="D135" s="194" t="s">
        <v>1378</v>
      </c>
      <c r="E135" s="16" t="s">
        <v>306</v>
      </c>
      <c r="F135" s="195">
        <v>19</v>
      </c>
      <c r="H135" s="28"/>
    </row>
    <row r="136" spans="2:8" s="1" customFormat="1" ht="16.899999999999999" customHeight="1">
      <c r="B136" s="28"/>
      <c r="C136" s="194" t="s">
        <v>1382</v>
      </c>
      <c r="D136" s="194" t="s">
        <v>1383</v>
      </c>
      <c r="E136" s="16" t="s">
        <v>256</v>
      </c>
      <c r="F136" s="195">
        <v>5.3959999999999999</v>
      </c>
      <c r="H136" s="28"/>
    </row>
    <row r="137" spans="2:8" s="1" customFormat="1" ht="16.899999999999999" customHeight="1">
      <c r="B137" s="28"/>
      <c r="C137" s="190" t="s">
        <v>534</v>
      </c>
      <c r="D137" s="191" t="s">
        <v>535</v>
      </c>
      <c r="E137" s="192" t="s">
        <v>1</v>
      </c>
      <c r="F137" s="193">
        <v>134.44900000000001</v>
      </c>
      <c r="H137" s="28"/>
    </row>
    <row r="138" spans="2:8" s="1" customFormat="1" ht="16.899999999999999" customHeight="1">
      <c r="B138" s="28"/>
      <c r="C138" s="194" t="s">
        <v>1</v>
      </c>
      <c r="D138" s="194" t="s">
        <v>1843</v>
      </c>
      <c r="E138" s="16" t="s">
        <v>1</v>
      </c>
      <c r="F138" s="195">
        <v>86.828999999999994</v>
      </c>
      <c r="H138" s="28"/>
    </row>
    <row r="139" spans="2:8" s="1" customFormat="1" ht="16.899999999999999" customHeight="1">
      <c r="B139" s="28"/>
      <c r="C139" s="194" t="s">
        <v>1</v>
      </c>
      <c r="D139" s="194" t="s">
        <v>1844</v>
      </c>
      <c r="E139" s="16" t="s">
        <v>1</v>
      </c>
      <c r="F139" s="195">
        <v>18.681000000000001</v>
      </c>
      <c r="H139" s="28"/>
    </row>
    <row r="140" spans="2:8" s="1" customFormat="1" ht="16.899999999999999" customHeight="1">
      <c r="B140" s="28"/>
      <c r="C140" s="194" t="s">
        <v>1</v>
      </c>
      <c r="D140" s="194" t="s">
        <v>1845</v>
      </c>
      <c r="E140" s="16" t="s">
        <v>1</v>
      </c>
      <c r="F140" s="195">
        <v>6.0960000000000001</v>
      </c>
      <c r="H140" s="28"/>
    </row>
    <row r="141" spans="2:8" s="1" customFormat="1" ht="16.899999999999999" customHeight="1">
      <c r="B141" s="28"/>
      <c r="C141" s="194" t="s">
        <v>1</v>
      </c>
      <c r="D141" s="194" t="s">
        <v>1846</v>
      </c>
      <c r="E141" s="16" t="s">
        <v>1</v>
      </c>
      <c r="F141" s="195">
        <v>2.52</v>
      </c>
      <c r="H141" s="28"/>
    </row>
    <row r="142" spans="2:8" s="1" customFormat="1" ht="16.899999999999999" customHeight="1">
      <c r="B142" s="28"/>
      <c r="C142" s="194" t="s">
        <v>1</v>
      </c>
      <c r="D142" s="194" t="s">
        <v>1847</v>
      </c>
      <c r="E142" s="16" t="s">
        <v>1</v>
      </c>
      <c r="F142" s="195">
        <v>20.323</v>
      </c>
      <c r="H142" s="28"/>
    </row>
    <row r="143" spans="2:8" s="1" customFormat="1" ht="16.899999999999999" customHeight="1">
      <c r="B143" s="28"/>
      <c r="C143" s="194" t="s">
        <v>534</v>
      </c>
      <c r="D143" s="194" t="s">
        <v>265</v>
      </c>
      <c r="E143" s="16" t="s">
        <v>1</v>
      </c>
      <c r="F143" s="195">
        <v>134.44900000000001</v>
      </c>
      <c r="H143" s="28"/>
    </row>
    <row r="144" spans="2:8" s="1" customFormat="1" ht="16.899999999999999" customHeight="1">
      <c r="B144" s="28"/>
      <c r="C144" s="196" t="s">
        <v>2706</v>
      </c>
      <c r="H144" s="28"/>
    </row>
    <row r="145" spans="2:8" s="1" customFormat="1" ht="20">
      <c r="B145" s="28"/>
      <c r="C145" s="194" t="s">
        <v>1839</v>
      </c>
      <c r="D145" s="194" t="s">
        <v>1840</v>
      </c>
      <c r="E145" s="16" t="s">
        <v>306</v>
      </c>
      <c r="F145" s="195">
        <v>134.44900000000001</v>
      </c>
      <c r="H145" s="28"/>
    </row>
    <row r="146" spans="2:8" s="1" customFormat="1" ht="16.899999999999999" customHeight="1">
      <c r="B146" s="28"/>
      <c r="C146" s="194" t="s">
        <v>1829</v>
      </c>
      <c r="D146" s="194" t="s">
        <v>1830</v>
      </c>
      <c r="E146" s="16" t="s">
        <v>306</v>
      </c>
      <c r="F146" s="195">
        <v>134.44900000000001</v>
      </c>
      <c r="H146" s="28"/>
    </row>
    <row r="147" spans="2:8" s="1" customFormat="1" ht="16.899999999999999" customHeight="1">
      <c r="B147" s="28"/>
      <c r="C147" s="194" t="s">
        <v>1834</v>
      </c>
      <c r="D147" s="194" t="s">
        <v>1835</v>
      </c>
      <c r="E147" s="16" t="s">
        <v>306</v>
      </c>
      <c r="F147" s="195">
        <v>134.44900000000001</v>
      </c>
      <c r="H147" s="28"/>
    </row>
    <row r="148" spans="2:8" s="1" customFormat="1" ht="16.899999999999999" customHeight="1">
      <c r="B148" s="28"/>
      <c r="C148" s="194" t="s">
        <v>1849</v>
      </c>
      <c r="D148" s="194" t="s">
        <v>1850</v>
      </c>
      <c r="E148" s="16" t="s">
        <v>306</v>
      </c>
      <c r="F148" s="195">
        <v>134.44900000000001</v>
      </c>
      <c r="H148" s="28"/>
    </row>
    <row r="149" spans="2:8" s="1" customFormat="1" ht="16.899999999999999" customHeight="1">
      <c r="B149" s="28"/>
      <c r="C149" s="190" t="s">
        <v>528</v>
      </c>
      <c r="D149" s="191" t="s">
        <v>529</v>
      </c>
      <c r="E149" s="192" t="s">
        <v>1</v>
      </c>
      <c r="F149" s="193">
        <v>84.948999999999998</v>
      </c>
      <c r="H149" s="28"/>
    </row>
    <row r="150" spans="2:8" s="1" customFormat="1" ht="16.899999999999999" customHeight="1">
      <c r="B150" s="28"/>
      <c r="C150" s="194" t="s">
        <v>1</v>
      </c>
      <c r="D150" s="194" t="s">
        <v>664</v>
      </c>
      <c r="E150" s="16" t="s">
        <v>1</v>
      </c>
      <c r="F150" s="195">
        <v>84.948999999999998</v>
      </c>
      <c r="H150" s="28"/>
    </row>
    <row r="151" spans="2:8" s="1" customFormat="1" ht="16.899999999999999" customHeight="1">
      <c r="B151" s="28"/>
      <c r="C151" s="194" t="s">
        <v>528</v>
      </c>
      <c r="D151" s="194" t="s">
        <v>265</v>
      </c>
      <c r="E151" s="16" t="s">
        <v>1</v>
      </c>
      <c r="F151" s="195">
        <v>84.948999999999998</v>
      </c>
      <c r="H151" s="28"/>
    </row>
    <row r="152" spans="2:8" s="1" customFormat="1" ht="16.899999999999999" customHeight="1">
      <c r="B152" s="28"/>
      <c r="C152" s="196" t="s">
        <v>2706</v>
      </c>
      <c r="H152" s="28"/>
    </row>
    <row r="153" spans="2:8" s="1" customFormat="1" ht="20">
      <c r="B153" s="28"/>
      <c r="C153" s="194" t="s">
        <v>660</v>
      </c>
      <c r="D153" s="194" t="s">
        <v>661</v>
      </c>
      <c r="E153" s="16" t="s">
        <v>256</v>
      </c>
      <c r="F153" s="195">
        <v>84.948999999999998</v>
      </c>
      <c r="H153" s="28"/>
    </row>
    <row r="154" spans="2:8" s="1" customFormat="1" ht="20">
      <c r="B154" s="28"/>
      <c r="C154" s="194" t="s">
        <v>665</v>
      </c>
      <c r="D154" s="194" t="s">
        <v>666</v>
      </c>
      <c r="E154" s="16" t="s">
        <v>256</v>
      </c>
      <c r="F154" s="195">
        <v>339.79599999999999</v>
      </c>
      <c r="H154" s="28"/>
    </row>
    <row r="155" spans="2:8" s="1" customFormat="1" ht="20">
      <c r="B155" s="28"/>
      <c r="C155" s="194" t="s">
        <v>670</v>
      </c>
      <c r="D155" s="194" t="s">
        <v>671</v>
      </c>
      <c r="E155" s="16" t="s">
        <v>276</v>
      </c>
      <c r="F155" s="195">
        <v>144.41300000000001</v>
      </c>
      <c r="H155" s="28"/>
    </row>
    <row r="156" spans="2:8" s="1" customFormat="1" ht="16.899999999999999" customHeight="1">
      <c r="B156" s="28"/>
      <c r="C156" s="194" t="s">
        <v>675</v>
      </c>
      <c r="D156" s="194" t="s">
        <v>676</v>
      </c>
      <c r="E156" s="16" t="s">
        <v>256</v>
      </c>
      <c r="F156" s="195">
        <v>84.948999999999998</v>
      </c>
      <c r="H156" s="28"/>
    </row>
    <row r="157" spans="2:8" s="1" customFormat="1" ht="16.899999999999999" customHeight="1">
      <c r="B157" s="28"/>
      <c r="C157" s="190" t="s">
        <v>559</v>
      </c>
      <c r="D157" s="191" t="s">
        <v>560</v>
      </c>
      <c r="E157" s="192" t="s">
        <v>1</v>
      </c>
      <c r="F157" s="193">
        <v>102.41</v>
      </c>
      <c r="H157" s="28"/>
    </row>
    <row r="158" spans="2:8" s="1" customFormat="1" ht="16.899999999999999" customHeight="1">
      <c r="B158" s="28"/>
      <c r="C158" s="194" t="s">
        <v>1</v>
      </c>
      <c r="D158" s="194" t="s">
        <v>921</v>
      </c>
      <c r="E158" s="16" t="s">
        <v>1</v>
      </c>
      <c r="F158" s="195">
        <v>102.41</v>
      </c>
      <c r="H158" s="28"/>
    </row>
    <row r="159" spans="2:8" s="1" customFormat="1" ht="16.899999999999999" customHeight="1">
      <c r="B159" s="28"/>
      <c r="C159" s="194" t="s">
        <v>559</v>
      </c>
      <c r="D159" s="194" t="s">
        <v>265</v>
      </c>
      <c r="E159" s="16" t="s">
        <v>1</v>
      </c>
      <c r="F159" s="195">
        <v>102.41</v>
      </c>
      <c r="H159" s="28"/>
    </row>
    <row r="160" spans="2:8" s="1" customFormat="1" ht="16.899999999999999" customHeight="1">
      <c r="B160" s="28"/>
      <c r="C160" s="196" t="s">
        <v>2706</v>
      </c>
      <c r="H160" s="28"/>
    </row>
    <row r="161" spans="2:8" s="1" customFormat="1" ht="16.899999999999999" customHeight="1">
      <c r="B161" s="28"/>
      <c r="C161" s="194" t="s">
        <v>917</v>
      </c>
      <c r="D161" s="194" t="s">
        <v>918</v>
      </c>
      <c r="E161" s="16" t="s">
        <v>306</v>
      </c>
      <c r="F161" s="195">
        <v>102.41</v>
      </c>
      <c r="H161" s="28"/>
    </row>
    <row r="162" spans="2:8" s="1" customFormat="1" ht="16.899999999999999" customHeight="1">
      <c r="B162" s="28"/>
      <c r="C162" s="194" t="s">
        <v>912</v>
      </c>
      <c r="D162" s="194" t="s">
        <v>913</v>
      </c>
      <c r="E162" s="16" t="s">
        <v>306</v>
      </c>
      <c r="F162" s="195">
        <v>102.41</v>
      </c>
      <c r="H162" s="28"/>
    </row>
    <row r="163" spans="2:8" s="1" customFormat="1" ht="16.899999999999999" customHeight="1">
      <c r="B163" s="28"/>
      <c r="C163" s="194" t="s">
        <v>1856</v>
      </c>
      <c r="D163" s="194" t="s">
        <v>1857</v>
      </c>
      <c r="E163" s="16" t="s">
        <v>306</v>
      </c>
      <c r="F163" s="195">
        <v>102.41</v>
      </c>
      <c r="H163" s="28"/>
    </row>
    <row r="164" spans="2:8" s="1" customFormat="1" ht="20">
      <c r="B164" s="28"/>
      <c r="C164" s="194" t="s">
        <v>1861</v>
      </c>
      <c r="D164" s="194" t="s">
        <v>1862</v>
      </c>
      <c r="E164" s="16" t="s">
        <v>306</v>
      </c>
      <c r="F164" s="195">
        <v>102.41</v>
      </c>
      <c r="H164" s="28"/>
    </row>
    <row r="165" spans="2:8" s="1" customFormat="1" ht="16.899999999999999" customHeight="1">
      <c r="B165" s="28"/>
      <c r="C165" s="190" t="s">
        <v>517</v>
      </c>
      <c r="D165" s="191" t="s">
        <v>518</v>
      </c>
      <c r="E165" s="192" t="s">
        <v>1</v>
      </c>
      <c r="F165" s="193">
        <v>18.902000000000001</v>
      </c>
      <c r="H165" s="28"/>
    </row>
    <row r="166" spans="2:8" s="1" customFormat="1" ht="16.899999999999999" customHeight="1">
      <c r="B166" s="28"/>
      <c r="C166" s="194" t="s">
        <v>1</v>
      </c>
      <c r="D166" s="194" t="s">
        <v>593</v>
      </c>
      <c r="E166" s="16" t="s">
        <v>1</v>
      </c>
      <c r="F166" s="195">
        <v>0</v>
      </c>
      <c r="H166" s="28"/>
    </row>
    <row r="167" spans="2:8" s="1" customFormat="1" ht="16.899999999999999" customHeight="1">
      <c r="B167" s="28"/>
      <c r="C167" s="194" t="s">
        <v>1</v>
      </c>
      <c r="D167" s="194" t="s">
        <v>594</v>
      </c>
      <c r="E167" s="16" t="s">
        <v>1</v>
      </c>
      <c r="F167" s="195">
        <v>0</v>
      </c>
      <c r="H167" s="28"/>
    </row>
    <row r="168" spans="2:8" s="1" customFormat="1" ht="16.899999999999999" customHeight="1">
      <c r="B168" s="28"/>
      <c r="C168" s="194" t="s">
        <v>1</v>
      </c>
      <c r="D168" s="194" t="s">
        <v>595</v>
      </c>
      <c r="E168" s="16" t="s">
        <v>1</v>
      </c>
      <c r="F168" s="195">
        <v>8.6199999999999992</v>
      </c>
      <c r="H168" s="28"/>
    </row>
    <row r="169" spans="2:8" s="1" customFormat="1" ht="16.899999999999999" customHeight="1">
      <c r="B169" s="28"/>
      <c r="C169" s="194" t="s">
        <v>1</v>
      </c>
      <c r="D169" s="194" t="s">
        <v>596</v>
      </c>
      <c r="E169" s="16" t="s">
        <v>1</v>
      </c>
      <c r="F169" s="195">
        <v>0.13900000000000001</v>
      </c>
      <c r="H169" s="28"/>
    </row>
    <row r="170" spans="2:8" s="1" customFormat="1" ht="16.899999999999999" customHeight="1">
      <c r="B170" s="28"/>
      <c r="C170" s="194" t="s">
        <v>1</v>
      </c>
      <c r="D170" s="194" t="s">
        <v>597</v>
      </c>
      <c r="E170" s="16" t="s">
        <v>1</v>
      </c>
      <c r="F170" s="195">
        <v>0.37</v>
      </c>
      <c r="H170" s="28"/>
    </row>
    <row r="171" spans="2:8" s="1" customFormat="1" ht="16.899999999999999" customHeight="1">
      <c r="B171" s="28"/>
      <c r="C171" s="194" t="s">
        <v>1</v>
      </c>
      <c r="D171" s="194" t="s">
        <v>598</v>
      </c>
      <c r="E171" s="16" t="s">
        <v>1</v>
      </c>
      <c r="F171" s="195">
        <v>0.21299999999999999</v>
      </c>
      <c r="H171" s="28"/>
    </row>
    <row r="172" spans="2:8" s="1" customFormat="1" ht="16.899999999999999" customHeight="1">
      <c r="B172" s="28"/>
      <c r="C172" s="194" t="s">
        <v>1</v>
      </c>
      <c r="D172" s="194" t="s">
        <v>599</v>
      </c>
      <c r="E172" s="16" t="s">
        <v>1</v>
      </c>
      <c r="F172" s="195">
        <v>0.85</v>
      </c>
      <c r="H172" s="28"/>
    </row>
    <row r="173" spans="2:8" s="1" customFormat="1" ht="16.899999999999999" customHeight="1">
      <c r="B173" s="28"/>
      <c r="C173" s="194" t="s">
        <v>1</v>
      </c>
      <c r="D173" s="194" t="s">
        <v>600</v>
      </c>
      <c r="E173" s="16" t="s">
        <v>1</v>
      </c>
      <c r="F173" s="195">
        <v>0</v>
      </c>
      <c r="H173" s="28"/>
    </row>
    <row r="174" spans="2:8" s="1" customFormat="1" ht="16.899999999999999" customHeight="1">
      <c r="B174" s="28"/>
      <c r="C174" s="194" t="s">
        <v>1</v>
      </c>
      <c r="D174" s="194" t="s">
        <v>594</v>
      </c>
      <c r="E174" s="16" t="s">
        <v>1</v>
      </c>
      <c r="F174" s="195">
        <v>0</v>
      </c>
      <c r="H174" s="28"/>
    </row>
    <row r="175" spans="2:8" s="1" customFormat="1" ht="16.899999999999999" customHeight="1">
      <c r="B175" s="28"/>
      <c r="C175" s="194" t="s">
        <v>1</v>
      </c>
      <c r="D175" s="194" t="s">
        <v>601</v>
      </c>
      <c r="E175" s="16" t="s">
        <v>1</v>
      </c>
      <c r="F175" s="195">
        <v>4.6459999999999999</v>
      </c>
      <c r="H175" s="28"/>
    </row>
    <row r="176" spans="2:8" s="1" customFormat="1" ht="16.899999999999999" customHeight="1">
      <c r="B176" s="28"/>
      <c r="C176" s="194" t="s">
        <v>1</v>
      </c>
      <c r="D176" s="194" t="s">
        <v>602</v>
      </c>
      <c r="E176" s="16" t="s">
        <v>1</v>
      </c>
      <c r="F176" s="195">
        <v>0.104</v>
      </c>
      <c r="H176" s="28"/>
    </row>
    <row r="177" spans="2:8" s="1" customFormat="1" ht="16.899999999999999" customHeight="1">
      <c r="B177" s="28"/>
      <c r="C177" s="194" t="s">
        <v>1</v>
      </c>
      <c r="D177" s="194" t="s">
        <v>603</v>
      </c>
      <c r="E177" s="16" t="s">
        <v>1</v>
      </c>
      <c r="F177" s="195">
        <v>0.14499999999999999</v>
      </c>
      <c r="H177" s="28"/>
    </row>
    <row r="178" spans="2:8" s="1" customFormat="1" ht="16.899999999999999" customHeight="1">
      <c r="B178" s="28"/>
      <c r="C178" s="194" t="s">
        <v>1</v>
      </c>
      <c r="D178" s="194" t="s">
        <v>604</v>
      </c>
      <c r="E178" s="16" t="s">
        <v>1</v>
      </c>
      <c r="F178" s="195">
        <v>0.252</v>
      </c>
      <c r="H178" s="28"/>
    </row>
    <row r="179" spans="2:8" s="1" customFormat="1" ht="16.899999999999999" customHeight="1">
      <c r="B179" s="28"/>
      <c r="C179" s="194" t="s">
        <v>1</v>
      </c>
      <c r="D179" s="194" t="s">
        <v>605</v>
      </c>
      <c r="E179" s="16" t="s">
        <v>1</v>
      </c>
      <c r="F179" s="195">
        <v>0</v>
      </c>
      <c r="H179" s="28"/>
    </row>
    <row r="180" spans="2:8" s="1" customFormat="1" ht="16.899999999999999" customHeight="1">
      <c r="B180" s="28"/>
      <c r="C180" s="194" t="s">
        <v>1</v>
      </c>
      <c r="D180" s="194" t="s">
        <v>606</v>
      </c>
      <c r="E180" s="16" t="s">
        <v>1</v>
      </c>
      <c r="F180" s="195">
        <v>1.7270000000000001</v>
      </c>
      <c r="H180" s="28"/>
    </row>
    <row r="181" spans="2:8" s="1" customFormat="1" ht="16.899999999999999" customHeight="1">
      <c r="B181" s="28"/>
      <c r="C181" s="194" t="s">
        <v>1</v>
      </c>
      <c r="D181" s="194" t="s">
        <v>604</v>
      </c>
      <c r="E181" s="16" t="s">
        <v>1</v>
      </c>
      <c r="F181" s="195">
        <v>0.252</v>
      </c>
      <c r="H181" s="28"/>
    </row>
    <row r="182" spans="2:8" s="1" customFormat="1" ht="16.899999999999999" customHeight="1">
      <c r="B182" s="28"/>
      <c r="C182" s="194" t="s">
        <v>1</v>
      </c>
      <c r="D182" s="194" t="s">
        <v>607</v>
      </c>
      <c r="E182" s="16" t="s">
        <v>1</v>
      </c>
      <c r="F182" s="195">
        <v>1.5840000000000001</v>
      </c>
      <c r="H182" s="28"/>
    </row>
    <row r="183" spans="2:8" s="1" customFormat="1" ht="16.899999999999999" customHeight="1">
      <c r="B183" s="28"/>
      <c r="C183" s="194" t="s">
        <v>1</v>
      </c>
      <c r="D183" s="194" t="s">
        <v>1</v>
      </c>
      <c r="E183" s="16" t="s">
        <v>1</v>
      </c>
      <c r="F183" s="195">
        <v>0</v>
      </c>
      <c r="H183" s="28"/>
    </row>
    <row r="184" spans="2:8" s="1" customFormat="1" ht="16.899999999999999" customHeight="1">
      <c r="B184" s="28"/>
      <c r="C184" s="194" t="s">
        <v>517</v>
      </c>
      <c r="D184" s="194" t="s">
        <v>265</v>
      </c>
      <c r="E184" s="16" t="s">
        <v>1</v>
      </c>
      <c r="F184" s="195">
        <v>18.902000000000001</v>
      </c>
      <c r="H184" s="28"/>
    </row>
    <row r="185" spans="2:8" s="1" customFormat="1" ht="16.899999999999999" customHeight="1">
      <c r="B185" s="28"/>
      <c r="C185" s="196" t="s">
        <v>2706</v>
      </c>
      <c r="H185" s="28"/>
    </row>
    <row r="186" spans="2:8" s="1" customFormat="1" ht="20">
      <c r="B186" s="28"/>
      <c r="C186" s="194" t="s">
        <v>589</v>
      </c>
      <c r="D186" s="194" t="s">
        <v>590</v>
      </c>
      <c r="E186" s="16" t="s">
        <v>256</v>
      </c>
      <c r="F186" s="195">
        <v>18.902000000000001</v>
      </c>
      <c r="H186" s="28"/>
    </row>
    <row r="187" spans="2:8" s="1" customFormat="1" ht="20">
      <c r="B187" s="28"/>
      <c r="C187" s="194" t="s">
        <v>660</v>
      </c>
      <c r="D187" s="194" t="s">
        <v>661</v>
      </c>
      <c r="E187" s="16" t="s">
        <v>256</v>
      </c>
      <c r="F187" s="195">
        <v>84.948999999999998</v>
      </c>
      <c r="H187" s="28"/>
    </row>
    <row r="188" spans="2:8" s="1" customFormat="1" ht="16.899999999999999" customHeight="1">
      <c r="B188" s="28"/>
      <c r="C188" s="190" t="s">
        <v>523</v>
      </c>
      <c r="D188" s="191" t="s">
        <v>524</v>
      </c>
      <c r="E188" s="192" t="s">
        <v>1</v>
      </c>
      <c r="F188" s="193">
        <v>1</v>
      </c>
      <c r="H188" s="28"/>
    </row>
    <row r="189" spans="2:8" s="1" customFormat="1" ht="16.899999999999999" customHeight="1">
      <c r="B189" s="28"/>
      <c r="C189" s="194" t="s">
        <v>1</v>
      </c>
      <c r="D189" s="194" t="s">
        <v>588</v>
      </c>
      <c r="E189" s="16" t="s">
        <v>1</v>
      </c>
      <c r="F189" s="195">
        <v>1</v>
      </c>
      <c r="H189" s="28"/>
    </row>
    <row r="190" spans="2:8" s="1" customFormat="1" ht="16.899999999999999" customHeight="1">
      <c r="B190" s="28"/>
      <c r="C190" s="194" t="s">
        <v>523</v>
      </c>
      <c r="D190" s="194" t="s">
        <v>265</v>
      </c>
      <c r="E190" s="16" t="s">
        <v>1</v>
      </c>
      <c r="F190" s="195">
        <v>1</v>
      </c>
      <c r="H190" s="28"/>
    </row>
    <row r="191" spans="2:8" s="1" customFormat="1" ht="16.899999999999999" customHeight="1">
      <c r="B191" s="28"/>
      <c r="C191" s="196" t="s">
        <v>2706</v>
      </c>
      <c r="H191" s="28"/>
    </row>
    <row r="192" spans="2:8" s="1" customFormat="1" ht="16.899999999999999" customHeight="1">
      <c r="B192" s="28"/>
      <c r="C192" s="194" t="s">
        <v>584</v>
      </c>
      <c r="D192" s="194" t="s">
        <v>585</v>
      </c>
      <c r="E192" s="16" t="s">
        <v>256</v>
      </c>
      <c r="F192" s="195">
        <v>1</v>
      </c>
      <c r="H192" s="28"/>
    </row>
    <row r="193" spans="2:8" s="1" customFormat="1" ht="20">
      <c r="B193" s="28"/>
      <c r="C193" s="194" t="s">
        <v>656</v>
      </c>
      <c r="D193" s="194" t="s">
        <v>657</v>
      </c>
      <c r="E193" s="16" t="s">
        <v>256</v>
      </c>
      <c r="F193" s="195">
        <v>1</v>
      </c>
      <c r="H193" s="28"/>
    </row>
    <row r="194" spans="2:8" s="1" customFormat="1" ht="20">
      <c r="B194" s="28"/>
      <c r="C194" s="194" t="s">
        <v>660</v>
      </c>
      <c r="D194" s="194" t="s">
        <v>661</v>
      </c>
      <c r="E194" s="16" t="s">
        <v>256</v>
      </c>
      <c r="F194" s="195">
        <v>84.948999999999998</v>
      </c>
      <c r="H194" s="28"/>
    </row>
    <row r="195" spans="2:8" s="1" customFormat="1" ht="16.899999999999999" customHeight="1">
      <c r="B195" s="28"/>
      <c r="C195" s="190" t="s">
        <v>525</v>
      </c>
      <c r="D195" s="191" t="s">
        <v>526</v>
      </c>
      <c r="E195" s="192" t="s">
        <v>1</v>
      </c>
      <c r="F195" s="193">
        <v>223.53200000000001</v>
      </c>
      <c r="H195" s="28"/>
    </row>
    <row r="196" spans="2:8" s="1" customFormat="1" ht="16.899999999999999" customHeight="1">
      <c r="B196" s="28"/>
      <c r="C196" s="194" t="s">
        <v>1</v>
      </c>
      <c r="D196" s="194" t="s">
        <v>687</v>
      </c>
      <c r="E196" s="16" t="s">
        <v>1</v>
      </c>
      <c r="F196" s="195">
        <v>223.53200000000001</v>
      </c>
      <c r="H196" s="28"/>
    </row>
    <row r="197" spans="2:8" s="1" customFormat="1" ht="16.899999999999999" customHeight="1">
      <c r="B197" s="28"/>
      <c r="C197" s="194" t="s">
        <v>525</v>
      </c>
      <c r="D197" s="194" t="s">
        <v>265</v>
      </c>
      <c r="E197" s="16" t="s">
        <v>1</v>
      </c>
      <c r="F197" s="195">
        <v>223.53200000000001</v>
      </c>
      <c r="H197" s="28"/>
    </row>
    <row r="198" spans="2:8" s="1" customFormat="1" ht="16.899999999999999" customHeight="1">
      <c r="B198" s="28"/>
      <c r="C198" s="196" t="s">
        <v>2706</v>
      </c>
      <c r="H198" s="28"/>
    </row>
    <row r="199" spans="2:8" s="1" customFormat="1" ht="16.899999999999999" customHeight="1">
      <c r="B199" s="28"/>
      <c r="C199" s="194" t="s">
        <v>683</v>
      </c>
      <c r="D199" s="194" t="s">
        <v>684</v>
      </c>
      <c r="E199" s="16" t="s">
        <v>256</v>
      </c>
      <c r="F199" s="195">
        <v>223.53200000000001</v>
      </c>
      <c r="H199" s="28"/>
    </row>
    <row r="200" spans="2:8" s="1" customFormat="1" ht="20">
      <c r="B200" s="28"/>
      <c r="C200" s="194" t="s">
        <v>660</v>
      </c>
      <c r="D200" s="194" t="s">
        <v>661</v>
      </c>
      <c r="E200" s="16" t="s">
        <v>256</v>
      </c>
      <c r="F200" s="195">
        <v>84.948999999999998</v>
      </c>
      <c r="H200" s="28"/>
    </row>
    <row r="201" spans="2:8" s="1" customFormat="1" ht="26.5" customHeight="1">
      <c r="B201" s="28"/>
      <c r="C201" s="189" t="s">
        <v>2707</v>
      </c>
      <c r="D201" s="189" t="s">
        <v>111</v>
      </c>
      <c r="H201" s="28"/>
    </row>
    <row r="202" spans="2:8" s="1" customFormat="1" ht="16.899999999999999" customHeight="1">
      <c r="B202" s="28"/>
      <c r="C202" s="190" t="s">
        <v>2014</v>
      </c>
      <c r="D202" s="191" t="s">
        <v>2015</v>
      </c>
      <c r="E202" s="192" t="s">
        <v>1</v>
      </c>
      <c r="F202" s="193">
        <v>91.2</v>
      </c>
      <c r="H202" s="28"/>
    </row>
    <row r="203" spans="2:8" s="1" customFormat="1" ht="16.899999999999999" customHeight="1">
      <c r="B203" s="28"/>
      <c r="C203" s="194" t="s">
        <v>1</v>
      </c>
      <c r="D203" s="194" t="s">
        <v>2260</v>
      </c>
      <c r="E203" s="16" t="s">
        <v>1</v>
      </c>
      <c r="F203" s="195">
        <v>100.8</v>
      </c>
      <c r="H203" s="28"/>
    </row>
    <row r="204" spans="2:8" s="1" customFormat="1" ht="16.899999999999999" customHeight="1">
      <c r="B204" s="28"/>
      <c r="C204" s="194" t="s">
        <v>1</v>
      </c>
      <c r="D204" s="194" t="s">
        <v>2045</v>
      </c>
      <c r="E204" s="16" t="s">
        <v>1</v>
      </c>
      <c r="F204" s="195">
        <v>-9.6</v>
      </c>
      <c r="H204" s="28"/>
    </row>
    <row r="205" spans="2:8" s="1" customFormat="1" ht="16.899999999999999" customHeight="1">
      <c r="B205" s="28"/>
      <c r="C205" s="194" t="s">
        <v>2014</v>
      </c>
      <c r="D205" s="194" t="s">
        <v>265</v>
      </c>
      <c r="E205" s="16" t="s">
        <v>1</v>
      </c>
      <c r="F205" s="195">
        <v>91.2</v>
      </c>
      <c r="H205" s="28"/>
    </row>
    <row r="206" spans="2:8" s="1" customFormat="1" ht="16.899999999999999" customHeight="1">
      <c r="B206" s="28"/>
      <c r="C206" s="196" t="s">
        <v>2706</v>
      </c>
      <c r="H206" s="28"/>
    </row>
    <row r="207" spans="2:8" s="1" customFormat="1" ht="20">
      <c r="B207" s="28"/>
      <c r="C207" s="194" t="s">
        <v>2256</v>
      </c>
      <c r="D207" s="194" t="s">
        <v>2257</v>
      </c>
      <c r="E207" s="16" t="s">
        <v>306</v>
      </c>
      <c r="F207" s="195">
        <v>91.2</v>
      </c>
      <c r="H207" s="28"/>
    </row>
    <row r="208" spans="2:8" s="1" customFormat="1" ht="16.899999999999999" customHeight="1">
      <c r="B208" s="28"/>
      <c r="C208" s="194" t="s">
        <v>2234</v>
      </c>
      <c r="D208" s="194" t="s">
        <v>2235</v>
      </c>
      <c r="E208" s="16" t="s">
        <v>306</v>
      </c>
      <c r="F208" s="195">
        <v>91.2</v>
      </c>
      <c r="H208" s="28"/>
    </row>
    <row r="209" spans="2:8" s="1" customFormat="1" ht="16.899999999999999" customHeight="1">
      <c r="B209" s="28"/>
      <c r="C209" s="194" t="s">
        <v>2238</v>
      </c>
      <c r="D209" s="194" t="s">
        <v>2239</v>
      </c>
      <c r="E209" s="16" t="s">
        <v>306</v>
      </c>
      <c r="F209" s="195">
        <v>91.2</v>
      </c>
      <c r="H209" s="28"/>
    </row>
    <row r="210" spans="2:8" s="1" customFormat="1" ht="16.899999999999999" customHeight="1">
      <c r="B210" s="28"/>
      <c r="C210" s="190" t="s">
        <v>557</v>
      </c>
      <c r="D210" s="191" t="s">
        <v>2020</v>
      </c>
      <c r="E210" s="192" t="s">
        <v>1</v>
      </c>
      <c r="F210" s="193">
        <v>610.87</v>
      </c>
      <c r="H210" s="28"/>
    </row>
    <row r="211" spans="2:8" s="1" customFormat="1" ht="16.899999999999999" customHeight="1">
      <c r="B211" s="28"/>
      <c r="C211" s="194" t="s">
        <v>1</v>
      </c>
      <c r="D211" s="194" t="s">
        <v>2286</v>
      </c>
      <c r="E211" s="16" t="s">
        <v>1</v>
      </c>
      <c r="F211" s="195">
        <v>191.04</v>
      </c>
      <c r="H211" s="28"/>
    </row>
    <row r="212" spans="2:8" s="1" customFormat="1" ht="16.899999999999999" customHeight="1">
      <c r="B212" s="28"/>
      <c r="C212" s="194" t="s">
        <v>1</v>
      </c>
      <c r="D212" s="194" t="s">
        <v>2281</v>
      </c>
      <c r="E212" s="16" t="s">
        <v>1</v>
      </c>
      <c r="F212" s="195">
        <v>-10.199999999999999</v>
      </c>
      <c r="H212" s="28"/>
    </row>
    <row r="213" spans="2:8" s="1" customFormat="1" ht="16.899999999999999" customHeight="1">
      <c r="B213" s="28"/>
      <c r="C213" s="194" t="s">
        <v>1</v>
      </c>
      <c r="D213" s="194" t="s">
        <v>2287</v>
      </c>
      <c r="E213" s="16" t="s">
        <v>1</v>
      </c>
      <c r="F213" s="195">
        <v>51.74</v>
      </c>
      <c r="H213" s="28"/>
    </row>
    <row r="214" spans="2:8" s="1" customFormat="1" ht="16.899999999999999" customHeight="1">
      <c r="B214" s="28"/>
      <c r="C214" s="194" t="s">
        <v>1</v>
      </c>
      <c r="D214" s="194" t="s">
        <v>2288</v>
      </c>
      <c r="E214" s="16" t="s">
        <v>1</v>
      </c>
      <c r="F214" s="195">
        <v>-14.7</v>
      </c>
      <c r="H214" s="28"/>
    </row>
    <row r="215" spans="2:8" s="1" customFormat="1" ht="16.899999999999999" customHeight="1">
      <c r="B215" s="28"/>
      <c r="C215" s="194" t="s">
        <v>1</v>
      </c>
      <c r="D215" s="194" t="s">
        <v>2289</v>
      </c>
      <c r="E215" s="16" t="s">
        <v>1</v>
      </c>
      <c r="F215" s="195">
        <v>-7.37</v>
      </c>
      <c r="H215" s="28"/>
    </row>
    <row r="216" spans="2:8" s="1" customFormat="1" ht="16.899999999999999" customHeight="1">
      <c r="B216" s="28"/>
      <c r="C216" s="194" t="s">
        <v>1</v>
      </c>
      <c r="D216" s="194" t="s">
        <v>2290</v>
      </c>
      <c r="E216" s="16" t="s">
        <v>1</v>
      </c>
      <c r="F216" s="195">
        <v>12</v>
      </c>
      <c r="H216" s="28"/>
    </row>
    <row r="217" spans="2:8" s="1" customFormat="1" ht="16.899999999999999" customHeight="1">
      <c r="B217" s="28"/>
      <c r="C217" s="194" t="s">
        <v>1</v>
      </c>
      <c r="D217" s="194" t="s">
        <v>2127</v>
      </c>
      <c r="E217" s="16" t="s">
        <v>1</v>
      </c>
      <c r="F217" s="195">
        <v>153.6</v>
      </c>
      <c r="H217" s="28"/>
    </row>
    <row r="218" spans="2:8" s="1" customFormat="1" ht="16.899999999999999" customHeight="1">
      <c r="B218" s="28"/>
      <c r="C218" s="194" t="s">
        <v>1</v>
      </c>
      <c r="D218" s="194" t="s">
        <v>2291</v>
      </c>
      <c r="E218" s="16" t="s">
        <v>1</v>
      </c>
      <c r="F218" s="195">
        <v>84.36</v>
      </c>
      <c r="H218" s="28"/>
    </row>
    <row r="219" spans="2:8" s="1" customFormat="1" ht="16.899999999999999" customHeight="1">
      <c r="B219" s="28"/>
      <c r="C219" s="194" t="s">
        <v>1</v>
      </c>
      <c r="D219" s="194" t="s">
        <v>2292</v>
      </c>
      <c r="E219" s="16" t="s">
        <v>1</v>
      </c>
      <c r="F219" s="195">
        <v>163.59200000000001</v>
      </c>
      <c r="H219" s="28"/>
    </row>
    <row r="220" spans="2:8" s="1" customFormat="1" ht="16.899999999999999" customHeight="1">
      <c r="B220" s="28"/>
      <c r="C220" s="194" t="s">
        <v>1</v>
      </c>
      <c r="D220" s="194" t="s">
        <v>2293</v>
      </c>
      <c r="E220" s="16" t="s">
        <v>1</v>
      </c>
      <c r="F220" s="195">
        <v>4.758</v>
      </c>
      <c r="H220" s="28"/>
    </row>
    <row r="221" spans="2:8" s="1" customFormat="1" ht="16.899999999999999" customHeight="1">
      <c r="B221" s="28"/>
      <c r="C221" s="194" t="s">
        <v>1</v>
      </c>
      <c r="D221" s="194" t="s">
        <v>1964</v>
      </c>
      <c r="E221" s="16" t="s">
        <v>1</v>
      </c>
      <c r="F221" s="195">
        <v>-10.8</v>
      </c>
      <c r="H221" s="28"/>
    </row>
    <row r="222" spans="2:8" s="1" customFormat="1" ht="16.899999999999999" customHeight="1">
      <c r="B222" s="28"/>
      <c r="C222" s="194" t="s">
        <v>1</v>
      </c>
      <c r="D222" s="194" t="s">
        <v>2294</v>
      </c>
      <c r="E222" s="16" t="s">
        <v>1</v>
      </c>
      <c r="F222" s="195">
        <v>-7.15</v>
      </c>
      <c r="H222" s="28"/>
    </row>
    <row r="223" spans="2:8" s="1" customFormat="1" ht="16.899999999999999" customHeight="1">
      <c r="B223" s="28"/>
      <c r="C223" s="194" t="s">
        <v>1</v>
      </c>
      <c r="D223" s="194" t="s">
        <v>1</v>
      </c>
      <c r="E223" s="16" t="s">
        <v>1</v>
      </c>
      <c r="F223" s="195">
        <v>0</v>
      </c>
      <c r="H223" s="28"/>
    </row>
    <row r="224" spans="2:8" s="1" customFormat="1" ht="16.899999999999999" customHeight="1">
      <c r="B224" s="28"/>
      <c r="C224" s="194" t="s">
        <v>557</v>
      </c>
      <c r="D224" s="194" t="s">
        <v>265</v>
      </c>
      <c r="E224" s="16" t="s">
        <v>1</v>
      </c>
      <c r="F224" s="195">
        <v>610.87</v>
      </c>
      <c r="H224" s="28"/>
    </row>
    <row r="225" spans="2:8" s="1" customFormat="1" ht="16.899999999999999" customHeight="1">
      <c r="B225" s="28"/>
      <c r="C225" s="196" t="s">
        <v>2706</v>
      </c>
      <c r="H225" s="28"/>
    </row>
    <row r="226" spans="2:8" s="1" customFormat="1" ht="20">
      <c r="B226" s="28"/>
      <c r="C226" s="194" t="s">
        <v>2282</v>
      </c>
      <c r="D226" s="194" t="s">
        <v>2283</v>
      </c>
      <c r="E226" s="16" t="s">
        <v>306</v>
      </c>
      <c r="F226" s="195">
        <v>610.87</v>
      </c>
      <c r="H226" s="28"/>
    </row>
    <row r="227" spans="2:8" s="1" customFormat="1" ht="16.899999999999999" customHeight="1">
      <c r="B227" s="28"/>
      <c r="C227" s="194" t="s">
        <v>1856</v>
      </c>
      <c r="D227" s="194" t="s">
        <v>1857</v>
      </c>
      <c r="E227" s="16" t="s">
        <v>306</v>
      </c>
      <c r="F227" s="195">
        <v>720.07</v>
      </c>
      <c r="H227" s="28"/>
    </row>
    <row r="228" spans="2:8" s="1" customFormat="1" ht="16.899999999999999" customHeight="1">
      <c r="B228" s="28"/>
      <c r="C228" s="190" t="s">
        <v>2017</v>
      </c>
      <c r="D228" s="191" t="s">
        <v>2018</v>
      </c>
      <c r="E228" s="192" t="s">
        <v>1</v>
      </c>
      <c r="F228" s="193">
        <v>109.2</v>
      </c>
      <c r="H228" s="28"/>
    </row>
    <row r="229" spans="2:8" s="1" customFormat="1" ht="16.899999999999999" customHeight="1">
      <c r="B229" s="28"/>
      <c r="C229" s="194" t="s">
        <v>1</v>
      </c>
      <c r="D229" s="194" t="s">
        <v>2280</v>
      </c>
      <c r="E229" s="16" t="s">
        <v>1</v>
      </c>
      <c r="F229" s="195">
        <v>119.4</v>
      </c>
      <c r="H229" s="28"/>
    </row>
    <row r="230" spans="2:8" s="1" customFormat="1" ht="16.899999999999999" customHeight="1">
      <c r="B230" s="28"/>
      <c r="C230" s="194" t="s">
        <v>1</v>
      </c>
      <c r="D230" s="194" t="s">
        <v>2281</v>
      </c>
      <c r="E230" s="16" t="s">
        <v>1</v>
      </c>
      <c r="F230" s="195">
        <v>-10.199999999999999</v>
      </c>
      <c r="H230" s="28"/>
    </row>
    <row r="231" spans="2:8" s="1" customFormat="1" ht="16.899999999999999" customHeight="1">
      <c r="B231" s="28"/>
      <c r="C231" s="194" t="s">
        <v>2017</v>
      </c>
      <c r="D231" s="194" t="s">
        <v>265</v>
      </c>
      <c r="E231" s="16" t="s">
        <v>1</v>
      </c>
      <c r="F231" s="195">
        <v>109.2</v>
      </c>
      <c r="H231" s="28"/>
    </row>
    <row r="232" spans="2:8" s="1" customFormat="1" ht="16.899999999999999" customHeight="1">
      <c r="B232" s="28"/>
      <c r="C232" s="196" t="s">
        <v>2706</v>
      </c>
      <c r="H232" s="28"/>
    </row>
    <row r="233" spans="2:8" s="1" customFormat="1" ht="20">
      <c r="B233" s="28"/>
      <c r="C233" s="194" t="s">
        <v>2276</v>
      </c>
      <c r="D233" s="194" t="s">
        <v>2277</v>
      </c>
      <c r="E233" s="16" t="s">
        <v>306</v>
      </c>
      <c r="F233" s="195">
        <v>109.2</v>
      </c>
      <c r="H233" s="28"/>
    </row>
    <row r="234" spans="2:8" s="1" customFormat="1" ht="16.899999999999999" customHeight="1">
      <c r="B234" s="28"/>
      <c r="C234" s="194" t="s">
        <v>1856</v>
      </c>
      <c r="D234" s="194" t="s">
        <v>1857</v>
      </c>
      <c r="E234" s="16" t="s">
        <v>306</v>
      </c>
      <c r="F234" s="195">
        <v>720.07</v>
      </c>
      <c r="H234" s="28"/>
    </row>
    <row r="235" spans="2:8" s="1" customFormat="1" ht="16.899999999999999" customHeight="1">
      <c r="B235" s="28"/>
      <c r="C235" s="190" t="s">
        <v>534</v>
      </c>
      <c r="D235" s="191" t="s">
        <v>535</v>
      </c>
      <c r="E235" s="192" t="s">
        <v>1</v>
      </c>
      <c r="F235" s="193">
        <v>14.7</v>
      </c>
      <c r="H235" s="28"/>
    </row>
    <row r="236" spans="2:8" s="1" customFormat="1" ht="16.899999999999999" customHeight="1">
      <c r="B236" s="28"/>
      <c r="C236" s="194" t="s">
        <v>1</v>
      </c>
      <c r="D236" s="194" t="s">
        <v>2272</v>
      </c>
      <c r="E236" s="16" t="s">
        <v>1</v>
      </c>
      <c r="F236" s="195">
        <v>14.7</v>
      </c>
      <c r="H236" s="28"/>
    </row>
    <row r="237" spans="2:8" s="1" customFormat="1" ht="16.899999999999999" customHeight="1">
      <c r="B237" s="28"/>
      <c r="C237" s="194" t="s">
        <v>534</v>
      </c>
      <c r="D237" s="194" t="s">
        <v>265</v>
      </c>
      <c r="E237" s="16" t="s">
        <v>1</v>
      </c>
      <c r="F237" s="195">
        <v>14.7</v>
      </c>
      <c r="H237" s="28"/>
    </row>
    <row r="238" spans="2:8" s="1" customFormat="1" ht="16.899999999999999" customHeight="1">
      <c r="B238" s="28"/>
      <c r="C238" s="196" t="s">
        <v>2706</v>
      </c>
      <c r="H238" s="28"/>
    </row>
    <row r="239" spans="2:8" s="1" customFormat="1" ht="20">
      <c r="B239" s="28"/>
      <c r="C239" s="194" t="s">
        <v>1839</v>
      </c>
      <c r="D239" s="194" t="s">
        <v>1840</v>
      </c>
      <c r="E239" s="16" t="s">
        <v>306</v>
      </c>
      <c r="F239" s="195">
        <v>14.7</v>
      </c>
      <c r="H239" s="28"/>
    </row>
    <row r="240" spans="2:8" s="1" customFormat="1" ht="16.899999999999999" customHeight="1">
      <c r="B240" s="28"/>
      <c r="C240" s="194" t="s">
        <v>1829</v>
      </c>
      <c r="D240" s="194" t="s">
        <v>1830</v>
      </c>
      <c r="E240" s="16" t="s">
        <v>306</v>
      </c>
      <c r="F240" s="195">
        <v>14.7</v>
      </c>
      <c r="H240" s="28"/>
    </row>
    <row r="241" spans="2:8" s="1" customFormat="1" ht="16.899999999999999" customHeight="1">
      <c r="B241" s="28"/>
      <c r="C241" s="194" t="s">
        <v>1834</v>
      </c>
      <c r="D241" s="194" t="s">
        <v>1835</v>
      </c>
      <c r="E241" s="16" t="s">
        <v>306</v>
      </c>
      <c r="F241" s="195">
        <v>14.7</v>
      </c>
      <c r="H241" s="28"/>
    </row>
    <row r="242" spans="2:8" s="1" customFormat="1" ht="16.899999999999999" customHeight="1">
      <c r="B242" s="28"/>
      <c r="C242" s="194" t="s">
        <v>1849</v>
      </c>
      <c r="D242" s="194" t="s">
        <v>1850</v>
      </c>
      <c r="E242" s="16" t="s">
        <v>306</v>
      </c>
      <c r="F242" s="195">
        <v>14.7</v>
      </c>
      <c r="H242" s="28"/>
    </row>
    <row r="243" spans="2:8" s="1" customFormat="1" ht="16.899999999999999" customHeight="1">
      <c r="B243" s="28"/>
      <c r="C243" s="190" t="s">
        <v>2088</v>
      </c>
      <c r="D243" s="191" t="s">
        <v>2708</v>
      </c>
      <c r="E243" s="192" t="s">
        <v>1</v>
      </c>
      <c r="F243" s="193">
        <v>315.08</v>
      </c>
      <c r="H243" s="28"/>
    </row>
    <row r="244" spans="2:8" s="1" customFormat="1" ht="16.899999999999999" customHeight="1">
      <c r="B244" s="28"/>
      <c r="C244" s="194" t="s">
        <v>1</v>
      </c>
      <c r="D244" s="194" t="s">
        <v>1963</v>
      </c>
      <c r="E244" s="16" t="s">
        <v>1</v>
      </c>
      <c r="F244" s="195">
        <v>362.18</v>
      </c>
      <c r="H244" s="28"/>
    </row>
    <row r="245" spans="2:8" s="1" customFormat="1" ht="16.899999999999999" customHeight="1">
      <c r="B245" s="28"/>
      <c r="C245" s="194" t="s">
        <v>1</v>
      </c>
      <c r="D245" s="194" t="s">
        <v>1964</v>
      </c>
      <c r="E245" s="16" t="s">
        <v>1</v>
      </c>
      <c r="F245" s="195">
        <v>-10.8</v>
      </c>
      <c r="H245" s="28"/>
    </row>
    <row r="246" spans="2:8" s="1" customFormat="1" ht="16.899999999999999" customHeight="1">
      <c r="B246" s="28"/>
      <c r="C246" s="194" t="s">
        <v>1</v>
      </c>
      <c r="D246" s="194" t="s">
        <v>1965</v>
      </c>
      <c r="E246" s="16" t="s">
        <v>1</v>
      </c>
      <c r="F246" s="195">
        <v>-6.9</v>
      </c>
      <c r="H246" s="28"/>
    </row>
    <row r="247" spans="2:8" s="1" customFormat="1" ht="16.899999999999999" customHeight="1">
      <c r="B247" s="28"/>
      <c r="C247" s="194" t="s">
        <v>1</v>
      </c>
      <c r="D247" s="194" t="s">
        <v>1966</v>
      </c>
      <c r="E247" s="16" t="s">
        <v>1</v>
      </c>
      <c r="F247" s="195">
        <v>-29.4</v>
      </c>
      <c r="H247" s="28"/>
    </row>
    <row r="248" spans="2:8" s="1" customFormat="1" ht="16.899999999999999" customHeight="1">
      <c r="B248" s="28"/>
      <c r="C248" s="194" t="s">
        <v>2088</v>
      </c>
      <c r="D248" s="194" t="s">
        <v>265</v>
      </c>
      <c r="E248" s="16" t="s">
        <v>1</v>
      </c>
      <c r="F248" s="195">
        <v>315.08</v>
      </c>
      <c r="H248" s="28"/>
    </row>
    <row r="249" spans="2:8" s="1" customFormat="1" ht="16.899999999999999" customHeight="1">
      <c r="B249" s="28"/>
      <c r="C249" s="190" t="s">
        <v>2022</v>
      </c>
      <c r="D249" s="191" t="s">
        <v>2023</v>
      </c>
      <c r="E249" s="192" t="s">
        <v>1</v>
      </c>
      <c r="F249" s="193">
        <v>130.80000000000001</v>
      </c>
      <c r="H249" s="28"/>
    </row>
    <row r="250" spans="2:8" s="1" customFormat="1" ht="16.899999999999999" customHeight="1">
      <c r="B250" s="28"/>
      <c r="C250" s="194" t="s">
        <v>1</v>
      </c>
      <c r="D250" s="194" t="s">
        <v>2117</v>
      </c>
      <c r="E250" s="16" t="s">
        <v>1</v>
      </c>
      <c r="F250" s="195">
        <v>130.80000000000001</v>
      </c>
      <c r="H250" s="28"/>
    </row>
    <row r="251" spans="2:8" s="1" customFormat="1" ht="16.899999999999999" customHeight="1">
      <c r="B251" s="28"/>
      <c r="C251" s="194" t="s">
        <v>2022</v>
      </c>
      <c r="D251" s="194" t="s">
        <v>265</v>
      </c>
      <c r="E251" s="16" t="s">
        <v>1</v>
      </c>
      <c r="F251" s="195">
        <v>130.80000000000001</v>
      </c>
      <c r="H251" s="28"/>
    </row>
    <row r="252" spans="2:8" s="1" customFormat="1" ht="16.899999999999999" customHeight="1">
      <c r="B252" s="28"/>
      <c r="C252" s="196" t="s">
        <v>2706</v>
      </c>
      <c r="H252" s="28"/>
    </row>
    <row r="253" spans="2:8" s="1" customFormat="1" ht="16.899999999999999" customHeight="1">
      <c r="B253" s="28"/>
      <c r="C253" s="194" t="s">
        <v>2113</v>
      </c>
      <c r="D253" s="194" t="s">
        <v>2114</v>
      </c>
      <c r="E253" s="16" t="s">
        <v>306</v>
      </c>
      <c r="F253" s="195">
        <v>130.80000000000001</v>
      </c>
      <c r="H253" s="28"/>
    </row>
    <row r="254" spans="2:8" s="1" customFormat="1" ht="16.899999999999999" customHeight="1">
      <c r="B254" s="28"/>
      <c r="C254" s="194" t="s">
        <v>2123</v>
      </c>
      <c r="D254" s="194" t="s">
        <v>2124</v>
      </c>
      <c r="E254" s="16" t="s">
        <v>306</v>
      </c>
      <c r="F254" s="195">
        <v>153.6</v>
      </c>
      <c r="H254" s="28"/>
    </row>
    <row r="255" spans="2:8" s="1" customFormat="1" ht="20">
      <c r="B255" s="28"/>
      <c r="C255" s="194" t="s">
        <v>2282</v>
      </c>
      <c r="D255" s="194" t="s">
        <v>2283</v>
      </c>
      <c r="E255" s="16" t="s">
        <v>306</v>
      </c>
      <c r="F255" s="195">
        <v>610.87</v>
      </c>
      <c r="H255" s="28"/>
    </row>
    <row r="256" spans="2:8" s="1" customFormat="1" ht="16.899999999999999" customHeight="1">
      <c r="B256" s="28"/>
      <c r="C256" s="190" t="s">
        <v>2025</v>
      </c>
      <c r="D256" s="191" t="s">
        <v>2026</v>
      </c>
      <c r="E256" s="192" t="s">
        <v>1</v>
      </c>
      <c r="F256" s="193">
        <v>22.8</v>
      </c>
      <c r="H256" s="28"/>
    </row>
    <row r="257" spans="2:8" s="1" customFormat="1" ht="16.899999999999999" customHeight="1">
      <c r="B257" s="28"/>
      <c r="C257" s="194" t="s">
        <v>1</v>
      </c>
      <c r="D257" s="194" t="s">
        <v>2122</v>
      </c>
      <c r="E257" s="16" t="s">
        <v>1</v>
      </c>
      <c r="F257" s="195">
        <v>22.8</v>
      </c>
      <c r="H257" s="28"/>
    </row>
    <row r="258" spans="2:8" s="1" customFormat="1" ht="16.899999999999999" customHeight="1">
      <c r="B258" s="28"/>
      <c r="C258" s="194" t="s">
        <v>2025</v>
      </c>
      <c r="D258" s="194" t="s">
        <v>265</v>
      </c>
      <c r="E258" s="16" t="s">
        <v>1</v>
      </c>
      <c r="F258" s="195">
        <v>22.8</v>
      </c>
      <c r="H258" s="28"/>
    </row>
    <row r="259" spans="2:8" s="1" customFormat="1" ht="16.899999999999999" customHeight="1">
      <c r="B259" s="28"/>
      <c r="C259" s="196" t="s">
        <v>2706</v>
      </c>
      <c r="H259" s="28"/>
    </row>
    <row r="260" spans="2:8" s="1" customFormat="1" ht="16.899999999999999" customHeight="1">
      <c r="B260" s="28"/>
      <c r="C260" s="194" t="s">
        <v>2118</v>
      </c>
      <c r="D260" s="194" t="s">
        <v>2119</v>
      </c>
      <c r="E260" s="16" t="s">
        <v>306</v>
      </c>
      <c r="F260" s="195">
        <v>22.8</v>
      </c>
      <c r="H260" s="28"/>
    </row>
    <row r="261" spans="2:8" s="1" customFormat="1" ht="16.899999999999999" customHeight="1">
      <c r="B261" s="28"/>
      <c r="C261" s="194" t="s">
        <v>2123</v>
      </c>
      <c r="D261" s="194" t="s">
        <v>2124</v>
      </c>
      <c r="E261" s="16" t="s">
        <v>306</v>
      </c>
      <c r="F261" s="195">
        <v>153.6</v>
      </c>
      <c r="H261" s="28"/>
    </row>
    <row r="262" spans="2:8" s="1" customFormat="1" ht="20">
      <c r="B262" s="28"/>
      <c r="C262" s="194" t="s">
        <v>2282</v>
      </c>
      <c r="D262" s="194" t="s">
        <v>2283</v>
      </c>
      <c r="E262" s="16" t="s">
        <v>306</v>
      </c>
      <c r="F262" s="195">
        <v>610.87</v>
      </c>
      <c r="H262" s="28"/>
    </row>
    <row r="263" spans="2:8" s="1" customFormat="1" ht="16.899999999999999" customHeight="1">
      <c r="B263" s="28"/>
      <c r="C263" s="190" t="s">
        <v>2011</v>
      </c>
      <c r="D263" s="191" t="s">
        <v>2012</v>
      </c>
      <c r="E263" s="192" t="s">
        <v>1</v>
      </c>
      <c r="F263" s="193">
        <v>153.4</v>
      </c>
      <c r="H263" s="28"/>
    </row>
    <row r="264" spans="2:8" s="1" customFormat="1" ht="16.899999999999999" customHeight="1">
      <c r="B264" s="28"/>
      <c r="C264" s="194" t="s">
        <v>1</v>
      </c>
      <c r="D264" s="194" t="s">
        <v>2197</v>
      </c>
      <c r="E264" s="16" t="s">
        <v>1</v>
      </c>
      <c r="F264" s="195">
        <v>130.6</v>
      </c>
      <c r="H264" s="28"/>
    </row>
    <row r="265" spans="2:8" s="1" customFormat="1" ht="16.899999999999999" customHeight="1">
      <c r="B265" s="28"/>
      <c r="C265" s="194" t="s">
        <v>1</v>
      </c>
      <c r="D265" s="194" t="s">
        <v>2122</v>
      </c>
      <c r="E265" s="16" t="s">
        <v>1</v>
      </c>
      <c r="F265" s="195">
        <v>22.8</v>
      </c>
      <c r="H265" s="28"/>
    </row>
    <row r="266" spans="2:8" s="1" customFormat="1" ht="16.899999999999999" customHeight="1">
      <c r="B266" s="28"/>
      <c r="C266" s="194" t="s">
        <v>2011</v>
      </c>
      <c r="D266" s="194" t="s">
        <v>265</v>
      </c>
      <c r="E266" s="16" t="s">
        <v>1</v>
      </c>
      <c r="F266" s="195">
        <v>153.4</v>
      </c>
      <c r="H266" s="28"/>
    </row>
    <row r="267" spans="2:8" s="1" customFormat="1" ht="16.899999999999999" customHeight="1">
      <c r="B267" s="28"/>
      <c r="C267" s="196" t="s">
        <v>2706</v>
      </c>
      <c r="H267" s="28"/>
    </row>
    <row r="268" spans="2:8" s="1" customFormat="1" ht="16.899999999999999" customHeight="1">
      <c r="B268" s="28"/>
      <c r="C268" s="194" t="s">
        <v>2193</v>
      </c>
      <c r="D268" s="194" t="s">
        <v>2194</v>
      </c>
      <c r="E268" s="16" t="s">
        <v>306</v>
      </c>
      <c r="F268" s="195">
        <v>153.4</v>
      </c>
      <c r="H268" s="28"/>
    </row>
    <row r="269" spans="2:8" s="1" customFormat="1" ht="16.899999999999999" customHeight="1">
      <c r="B269" s="28"/>
      <c r="C269" s="194" t="s">
        <v>2178</v>
      </c>
      <c r="D269" s="194" t="s">
        <v>2179</v>
      </c>
      <c r="E269" s="16" t="s">
        <v>306</v>
      </c>
      <c r="F269" s="195">
        <v>153.4</v>
      </c>
      <c r="H269" s="28"/>
    </row>
    <row r="270" spans="2:8" s="1" customFormat="1" ht="16.899999999999999" customHeight="1">
      <c r="B270" s="28"/>
      <c r="C270" s="194" t="s">
        <v>1771</v>
      </c>
      <c r="D270" s="194" t="s">
        <v>1772</v>
      </c>
      <c r="E270" s="16" t="s">
        <v>306</v>
      </c>
      <c r="F270" s="195">
        <v>153.4</v>
      </c>
      <c r="H270" s="28"/>
    </row>
    <row r="271" spans="2:8" s="1" customFormat="1" ht="16.899999999999999" customHeight="1">
      <c r="B271" s="28"/>
      <c r="C271" s="194" t="s">
        <v>1776</v>
      </c>
      <c r="D271" s="194" t="s">
        <v>1777</v>
      </c>
      <c r="E271" s="16" t="s">
        <v>306</v>
      </c>
      <c r="F271" s="195">
        <v>153.4</v>
      </c>
      <c r="H271" s="28"/>
    </row>
    <row r="272" spans="2:8" s="1" customFormat="1" ht="20">
      <c r="B272" s="28"/>
      <c r="C272" s="194" t="s">
        <v>2184</v>
      </c>
      <c r="D272" s="194" t="s">
        <v>2185</v>
      </c>
      <c r="E272" s="16" t="s">
        <v>306</v>
      </c>
      <c r="F272" s="195">
        <v>153.4</v>
      </c>
      <c r="H272" s="28"/>
    </row>
    <row r="273" spans="2:8" s="1" customFormat="1" ht="20">
      <c r="B273" s="28"/>
      <c r="C273" s="194" t="s">
        <v>2188</v>
      </c>
      <c r="D273" s="194" t="s">
        <v>2189</v>
      </c>
      <c r="E273" s="16" t="s">
        <v>306</v>
      </c>
      <c r="F273" s="195">
        <v>76.7</v>
      </c>
      <c r="H273" s="28"/>
    </row>
    <row r="274" spans="2:8" s="1" customFormat="1" ht="16.899999999999999" customHeight="1">
      <c r="B274" s="28"/>
      <c r="C274" s="190" t="s">
        <v>2005</v>
      </c>
      <c r="D274" s="191" t="s">
        <v>2006</v>
      </c>
      <c r="E274" s="192" t="s">
        <v>1</v>
      </c>
      <c r="F274" s="193">
        <v>130.6</v>
      </c>
      <c r="H274" s="28"/>
    </row>
    <row r="275" spans="2:8" s="1" customFormat="1" ht="16.899999999999999" customHeight="1">
      <c r="B275" s="28"/>
      <c r="C275" s="194" t="s">
        <v>1</v>
      </c>
      <c r="D275" s="194" t="s">
        <v>2197</v>
      </c>
      <c r="E275" s="16" t="s">
        <v>1</v>
      </c>
      <c r="F275" s="195">
        <v>130.6</v>
      </c>
      <c r="H275" s="28"/>
    </row>
    <row r="276" spans="2:8" s="1" customFormat="1" ht="16.899999999999999" customHeight="1">
      <c r="B276" s="28"/>
      <c r="C276" s="194" t="s">
        <v>2005</v>
      </c>
      <c r="D276" s="194" t="s">
        <v>1266</v>
      </c>
      <c r="E276" s="16" t="s">
        <v>1</v>
      </c>
      <c r="F276" s="195">
        <v>130.6</v>
      </c>
      <c r="H276" s="28"/>
    </row>
    <row r="277" spans="2:8" s="1" customFormat="1" ht="16.899999999999999" customHeight="1">
      <c r="B277" s="28"/>
      <c r="C277" s="196" t="s">
        <v>2706</v>
      </c>
      <c r="H277" s="28"/>
    </row>
    <row r="278" spans="2:8" s="1" customFormat="1" ht="16.899999999999999" customHeight="1">
      <c r="B278" s="28"/>
      <c r="C278" s="194" t="s">
        <v>2193</v>
      </c>
      <c r="D278" s="194" t="s">
        <v>2194</v>
      </c>
      <c r="E278" s="16" t="s">
        <v>306</v>
      </c>
      <c r="F278" s="195">
        <v>153.4</v>
      </c>
      <c r="H278" s="28"/>
    </row>
    <row r="279" spans="2:8" s="1" customFormat="1" ht="20">
      <c r="B279" s="28"/>
      <c r="C279" s="194" t="s">
        <v>2198</v>
      </c>
      <c r="D279" s="194" t="s">
        <v>2199</v>
      </c>
      <c r="E279" s="16" t="s">
        <v>306</v>
      </c>
      <c r="F279" s="195">
        <v>143.66</v>
      </c>
      <c r="H279" s="28"/>
    </row>
    <row r="280" spans="2:8" s="1" customFormat="1" ht="16.899999999999999" customHeight="1">
      <c r="B280" s="28"/>
      <c r="C280" s="190" t="s">
        <v>2008</v>
      </c>
      <c r="D280" s="191" t="s">
        <v>2009</v>
      </c>
      <c r="E280" s="192" t="s">
        <v>1</v>
      </c>
      <c r="F280" s="193">
        <v>22.8</v>
      </c>
      <c r="H280" s="28"/>
    </row>
    <row r="281" spans="2:8" s="1" customFormat="1" ht="16.899999999999999" customHeight="1">
      <c r="B281" s="28"/>
      <c r="C281" s="194" t="s">
        <v>1</v>
      </c>
      <c r="D281" s="194" t="s">
        <v>2122</v>
      </c>
      <c r="E281" s="16" t="s">
        <v>1</v>
      </c>
      <c r="F281" s="195">
        <v>22.8</v>
      </c>
      <c r="H281" s="28"/>
    </row>
    <row r="282" spans="2:8" s="1" customFormat="1" ht="16.899999999999999" customHeight="1">
      <c r="B282" s="28"/>
      <c r="C282" s="194" t="s">
        <v>2008</v>
      </c>
      <c r="D282" s="194" t="s">
        <v>1266</v>
      </c>
      <c r="E282" s="16" t="s">
        <v>1</v>
      </c>
      <c r="F282" s="195">
        <v>22.8</v>
      </c>
      <c r="H282" s="28"/>
    </row>
    <row r="283" spans="2:8" s="1" customFormat="1" ht="16.899999999999999" customHeight="1">
      <c r="B283" s="28"/>
      <c r="C283" s="196" t="s">
        <v>2706</v>
      </c>
      <c r="H283" s="28"/>
    </row>
    <row r="284" spans="2:8" s="1" customFormat="1" ht="16.899999999999999" customHeight="1">
      <c r="B284" s="28"/>
      <c r="C284" s="194" t="s">
        <v>2193</v>
      </c>
      <c r="D284" s="194" t="s">
        <v>2194</v>
      </c>
      <c r="E284" s="16" t="s">
        <v>306</v>
      </c>
      <c r="F284" s="195">
        <v>153.4</v>
      </c>
      <c r="H284" s="28"/>
    </row>
    <row r="285" spans="2:8" s="1" customFormat="1" ht="20">
      <c r="B285" s="28"/>
      <c r="C285" s="194" t="s">
        <v>2202</v>
      </c>
      <c r="D285" s="194" t="s">
        <v>2203</v>
      </c>
      <c r="E285" s="16" t="s">
        <v>306</v>
      </c>
      <c r="F285" s="195">
        <v>25.08</v>
      </c>
      <c r="H285" s="28"/>
    </row>
    <row r="286" spans="2:8" s="1" customFormat="1" ht="26.5" customHeight="1">
      <c r="B286" s="28"/>
      <c r="C286" s="189" t="s">
        <v>2709</v>
      </c>
      <c r="D286" s="189" t="s">
        <v>122</v>
      </c>
      <c r="H286" s="28"/>
    </row>
    <row r="287" spans="2:8" s="1" customFormat="1" ht="16.899999999999999" customHeight="1">
      <c r="B287" s="28"/>
      <c r="C287" s="190" t="s">
        <v>2387</v>
      </c>
      <c r="D287" s="191" t="s">
        <v>2388</v>
      </c>
      <c r="E287" s="192" t="s">
        <v>1</v>
      </c>
      <c r="F287" s="193">
        <v>200</v>
      </c>
      <c r="H287" s="28"/>
    </row>
    <row r="288" spans="2:8" s="1" customFormat="1" ht="16.899999999999999" customHeight="1">
      <c r="B288" s="28"/>
      <c r="C288" s="194" t="s">
        <v>1</v>
      </c>
      <c r="D288" s="194" t="s">
        <v>2473</v>
      </c>
      <c r="E288" s="16" t="s">
        <v>1</v>
      </c>
      <c r="F288" s="195">
        <v>200</v>
      </c>
      <c r="H288" s="28"/>
    </row>
    <row r="289" spans="2:8" s="1" customFormat="1" ht="16.899999999999999" customHeight="1">
      <c r="B289" s="28"/>
      <c r="C289" s="194" t="s">
        <v>2387</v>
      </c>
      <c r="D289" s="194" t="s">
        <v>265</v>
      </c>
      <c r="E289" s="16" t="s">
        <v>1</v>
      </c>
      <c r="F289" s="195">
        <v>200</v>
      </c>
      <c r="H289" s="28"/>
    </row>
    <row r="290" spans="2:8" s="1" customFormat="1" ht="16.899999999999999" customHeight="1">
      <c r="B290" s="28"/>
      <c r="C290" s="196" t="s">
        <v>2706</v>
      </c>
      <c r="H290" s="28"/>
    </row>
    <row r="291" spans="2:8" s="1" customFormat="1" ht="16.899999999999999" customHeight="1">
      <c r="B291" s="28"/>
      <c r="C291" s="194" t="s">
        <v>2469</v>
      </c>
      <c r="D291" s="194" t="s">
        <v>2470</v>
      </c>
      <c r="E291" s="16" t="s">
        <v>306</v>
      </c>
      <c r="F291" s="195">
        <v>200</v>
      </c>
      <c r="H291" s="28"/>
    </row>
    <row r="292" spans="2:8" s="1" customFormat="1" ht="16.899999999999999" customHeight="1">
      <c r="B292" s="28"/>
      <c r="C292" s="194" t="s">
        <v>2434</v>
      </c>
      <c r="D292" s="194" t="s">
        <v>2435</v>
      </c>
      <c r="E292" s="16" t="s">
        <v>306</v>
      </c>
      <c r="F292" s="195">
        <v>548.20000000000005</v>
      </c>
      <c r="H292" s="28"/>
    </row>
    <row r="293" spans="2:8" s="1" customFormat="1" ht="16.899999999999999" customHeight="1">
      <c r="B293" s="28"/>
      <c r="C293" s="194" t="s">
        <v>2461</v>
      </c>
      <c r="D293" s="194" t="s">
        <v>2462</v>
      </c>
      <c r="E293" s="16" t="s">
        <v>306</v>
      </c>
      <c r="F293" s="195">
        <v>200</v>
      </c>
      <c r="H293" s="28"/>
    </row>
    <row r="294" spans="2:8" s="1" customFormat="1" ht="16.899999999999999" customHeight="1">
      <c r="B294" s="28"/>
      <c r="C294" s="190" t="s">
        <v>2394</v>
      </c>
      <c r="D294" s="191" t="s">
        <v>2395</v>
      </c>
      <c r="E294" s="192" t="s">
        <v>1</v>
      </c>
      <c r="F294" s="193">
        <v>108.51</v>
      </c>
      <c r="H294" s="28"/>
    </row>
    <row r="295" spans="2:8" s="1" customFormat="1" ht="16.899999999999999" customHeight="1">
      <c r="B295" s="28"/>
      <c r="C295" s="194" t="s">
        <v>1</v>
      </c>
      <c r="D295" s="194" t="s">
        <v>2410</v>
      </c>
      <c r="E295" s="16" t="s">
        <v>1</v>
      </c>
      <c r="F295" s="195">
        <v>56.25</v>
      </c>
      <c r="H295" s="28"/>
    </row>
    <row r="296" spans="2:8" s="1" customFormat="1" ht="16.899999999999999" customHeight="1">
      <c r="B296" s="28"/>
      <c r="C296" s="194" t="s">
        <v>1</v>
      </c>
      <c r="D296" s="194" t="s">
        <v>2411</v>
      </c>
      <c r="E296" s="16" t="s">
        <v>1</v>
      </c>
      <c r="F296" s="195">
        <v>38</v>
      </c>
      <c r="H296" s="28"/>
    </row>
    <row r="297" spans="2:8" s="1" customFormat="1" ht="16.899999999999999" customHeight="1">
      <c r="B297" s="28"/>
      <c r="C297" s="194" t="s">
        <v>1</v>
      </c>
      <c r="D297" s="194" t="s">
        <v>2412</v>
      </c>
      <c r="E297" s="16" t="s">
        <v>1</v>
      </c>
      <c r="F297" s="195">
        <v>14.26</v>
      </c>
      <c r="H297" s="28"/>
    </row>
    <row r="298" spans="2:8" s="1" customFormat="1" ht="16.899999999999999" customHeight="1">
      <c r="B298" s="28"/>
      <c r="C298" s="194" t="s">
        <v>2394</v>
      </c>
      <c r="D298" s="194" t="s">
        <v>265</v>
      </c>
      <c r="E298" s="16" t="s">
        <v>1</v>
      </c>
      <c r="F298" s="195">
        <v>108.51</v>
      </c>
      <c r="H298" s="28"/>
    </row>
    <row r="299" spans="2:8" s="1" customFormat="1" ht="16.899999999999999" customHeight="1">
      <c r="B299" s="28"/>
      <c r="C299" s="196" t="s">
        <v>2706</v>
      </c>
      <c r="H299" s="28"/>
    </row>
    <row r="300" spans="2:8" s="1" customFormat="1" ht="20">
      <c r="B300" s="28"/>
      <c r="C300" s="194" t="s">
        <v>2406</v>
      </c>
      <c r="D300" s="194" t="s">
        <v>2407</v>
      </c>
      <c r="E300" s="16" t="s">
        <v>256</v>
      </c>
      <c r="F300" s="195">
        <v>108.51</v>
      </c>
      <c r="H300" s="28"/>
    </row>
    <row r="301" spans="2:8" s="1" customFormat="1" ht="20">
      <c r="B301" s="28"/>
      <c r="C301" s="194" t="s">
        <v>660</v>
      </c>
      <c r="D301" s="194" t="s">
        <v>661</v>
      </c>
      <c r="E301" s="16" t="s">
        <v>256</v>
      </c>
      <c r="F301" s="195">
        <v>237.51</v>
      </c>
      <c r="H301" s="28"/>
    </row>
    <row r="302" spans="2:8" s="1" customFormat="1" ht="16.899999999999999" customHeight="1">
      <c r="B302" s="28"/>
      <c r="C302" s="190" t="s">
        <v>2391</v>
      </c>
      <c r="D302" s="191" t="s">
        <v>2392</v>
      </c>
      <c r="E302" s="192" t="s">
        <v>1</v>
      </c>
      <c r="F302" s="193">
        <v>19.2</v>
      </c>
      <c r="H302" s="28"/>
    </row>
    <row r="303" spans="2:8" s="1" customFormat="1" ht="16.899999999999999" customHeight="1">
      <c r="B303" s="28"/>
      <c r="C303" s="194" t="s">
        <v>1</v>
      </c>
      <c r="D303" s="194" t="s">
        <v>2497</v>
      </c>
      <c r="E303" s="16" t="s">
        <v>1</v>
      </c>
      <c r="F303" s="195">
        <v>19.2</v>
      </c>
      <c r="H303" s="28"/>
    </row>
    <row r="304" spans="2:8" s="1" customFormat="1" ht="16.899999999999999" customHeight="1">
      <c r="B304" s="28"/>
      <c r="C304" s="194" t="s">
        <v>2391</v>
      </c>
      <c r="D304" s="194" t="s">
        <v>265</v>
      </c>
      <c r="E304" s="16" t="s">
        <v>1</v>
      </c>
      <c r="F304" s="195">
        <v>19.2</v>
      </c>
      <c r="H304" s="28"/>
    </row>
    <row r="305" spans="2:8" s="1" customFormat="1" ht="16.899999999999999" customHeight="1">
      <c r="B305" s="28"/>
      <c r="C305" s="196" t="s">
        <v>2706</v>
      </c>
      <c r="H305" s="28"/>
    </row>
    <row r="306" spans="2:8" s="1" customFormat="1" ht="16.899999999999999" customHeight="1">
      <c r="B306" s="28"/>
      <c r="C306" s="194" t="s">
        <v>1101</v>
      </c>
      <c r="D306" s="194" t="s">
        <v>1102</v>
      </c>
      <c r="E306" s="16" t="s">
        <v>306</v>
      </c>
      <c r="F306" s="195">
        <v>19.2</v>
      </c>
      <c r="H306" s="28"/>
    </row>
    <row r="307" spans="2:8" s="1" customFormat="1" ht="16.899999999999999" customHeight="1">
      <c r="B307" s="28"/>
      <c r="C307" s="194" t="s">
        <v>2434</v>
      </c>
      <c r="D307" s="194" t="s">
        <v>2435</v>
      </c>
      <c r="E307" s="16" t="s">
        <v>306</v>
      </c>
      <c r="F307" s="195">
        <v>548.20000000000005</v>
      </c>
      <c r="H307" s="28"/>
    </row>
    <row r="308" spans="2:8" s="1" customFormat="1" ht="16.899999999999999" customHeight="1">
      <c r="B308" s="28"/>
      <c r="C308" s="190" t="s">
        <v>528</v>
      </c>
      <c r="D308" s="191" t="s">
        <v>529</v>
      </c>
      <c r="E308" s="192" t="s">
        <v>1</v>
      </c>
      <c r="F308" s="193">
        <v>237.51</v>
      </c>
      <c r="H308" s="28"/>
    </row>
    <row r="309" spans="2:8" s="1" customFormat="1" ht="16.899999999999999" customHeight="1">
      <c r="B309" s="28"/>
      <c r="C309" s="194" t="s">
        <v>1</v>
      </c>
      <c r="D309" s="194" t="s">
        <v>2419</v>
      </c>
      <c r="E309" s="16" t="s">
        <v>1</v>
      </c>
      <c r="F309" s="195">
        <v>237.51</v>
      </c>
      <c r="H309" s="28"/>
    </row>
    <row r="310" spans="2:8" s="1" customFormat="1" ht="16.899999999999999" customHeight="1">
      <c r="B310" s="28"/>
      <c r="C310" s="194" t="s">
        <v>528</v>
      </c>
      <c r="D310" s="194" t="s">
        <v>265</v>
      </c>
      <c r="E310" s="16" t="s">
        <v>1</v>
      </c>
      <c r="F310" s="195">
        <v>237.51</v>
      </c>
      <c r="H310" s="28"/>
    </row>
    <row r="311" spans="2:8" s="1" customFormat="1" ht="16.899999999999999" customHeight="1">
      <c r="B311" s="28"/>
      <c r="C311" s="196" t="s">
        <v>2706</v>
      </c>
      <c r="H311" s="28"/>
    </row>
    <row r="312" spans="2:8" s="1" customFormat="1" ht="20">
      <c r="B312" s="28"/>
      <c r="C312" s="194" t="s">
        <v>660</v>
      </c>
      <c r="D312" s="194" t="s">
        <v>661</v>
      </c>
      <c r="E312" s="16" t="s">
        <v>256</v>
      </c>
      <c r="F312" s="195">
        <v>237.51</v>
      </c>
      <c r="H312" s="28"/>
    </row>
    <row r="313" spans="2:8" s="1" customFormat="1" ht="20">
      <c r="B313" s="28"/>
      <c r="C313" s="194" t="s">
        <v>665</v>
      </c>
      <c r="D313" s="194" t="s">
        <v>666</v>
      </c>
      <c r="E313" s="16" t="s">
        <v>256</v>
      </c>
      <c r="F313" s="195">
        <v>950.04</v>
      </c>
      <c r="H313" s="28"/>
    </row>
    <row r="314" spans="2:8" s="1" customFormat="1" ht="20">
      <c r="B314" s="28"/>
      <c r="C314" s="194" t="s">
        <v>670</v>
      </c>
      <c r="D314" s="194" t="s">
        <v>671</v>
      </c>
      <c r="E314" s="16" t="s">
        <v>276</v>
      </c>
      <c r="F314" s="195">
        <v>173.61600000000001</v>
      </c>
      <c r="H314" s="28"/>
    </row>
    <row r="315" spans="2:8" s="1" customFormat="1" ht="16.899999999999999" customHeight="1">
      <c r="B315" s="28"/>
      <c r="C315" s="194" t="s">
        <v>675</v>
      </c>
      <c r="D315" s="194" t="s">
        <v>676</v>
      </c>
      <c r="E315" s="16" t="s">
        <v>256</v>
      </c>
      <c r="F315" s="195">
        <v>237.51</v>
      </c>
      <c r="H315" s="28"/>
    </row>
    <row r="316" spans="2:8" s="1" customFormat="1" ht="16.899999999999999" customHeight="1">
      <c r="B316" s="28"/>
      <c r="C316" s="190" t="s">
        <v>2397</v>
      </c>
      <c r="D316" s="191" t="s">
        <v>2398</v>
      </c>
      <c r="E316" s="192" t="s">
        <v>1</v>
      </c>
      <c r="F316" s="193">
        <v>132.6</v>
      </c>
      <c r="H316" s="28"/>
    </row>
    <row r="317" spans="2:8" s="1" customFormat="1" ht="16.899999999999999" customHeight="1">
      <c r="B317" s="28"/>
      <c r="C317" s="194" t="s">
        <v>1</v>
      </c>
      <c r="D317" s="194" t="s">
        <v>2417</v>
      </c>
      <c r="E317" s="16" t="s">
        <v>1</v>
      </c>
      <c r="F317" s="195">
        <v>132.6</v>
      </c>
      <c r="H317" s="28"/>
    </row>
    <row r="318" spans="2:8" s="1" customFormat="1" ht="16.899999999999999" customHeight="1">
      <c r="B318" s="28"/>
      <c r="C318" s="194" t="s">
        <v>2397</v>
      </c>
      <c r="D318" s="194" t="s">
        <v>265</v>
      </c>
      <c r="E318" s="16" t="s">
        <v>1</v>
      </c>
      <c r="F318" s="195">
        <v>132.6</v>
      </c>
      <c r="H318" s="28"/>
    </row>
    <row r="319" spans="2:8" s="1" customFormat="1" ht="16.899999999999999" customHeight="1">
      <c r="B319" s="28"/>
      <c r="C319" s="196" t="s">
        <v>2706</v>
      </c>
      <c r="H319" s="28"/>
    </row>
    <row r="320" spans="2:8" s="1" customFormat="1" ht="20">
      <c r="B320" s="28"/>
      <c r="C320" s="194" t="s">
        <v>2413</v>
      </c>
      <c r="D320" s="194" t="s">
        <v>2414</v>
      </c>
      <c r="E320" s="16" t="s">
        <v>256</v>
      </c>
      <c r="F320" s="195">
        <v>132.6</v>
      </c>
      <c r="H320" s="28"/>
    </row>
    <row r="321" spans="2:8" s="1" customFormat="1" ht="16.899999999999999" customHeight="1">
      <c r="B321" s="28"/>
      <c r="C321" s="194" t="s">
        <v>2430</v>
      </c>
      <c r="D321" s="194" t="s">
        <v>2431</v>
      </c>
      <c r="E321" s="16" t="s">
        <v>256</v>
      </c>
      <c r="F321" s="195">
        <v>132.6</v>
      </c>
      <c r="H321" s="28"/>
    </row>
    <row r="322" spans="2:8" s="1" customFormat="1" ht="16.899999999999999" customHeight="1">
      <c r="B322" s="28"/>
      <c r="C322" s="190" t="s">
        <v>2401</v>
      </c>
      <c r="D322" s="191" t="s">
        <v>2402</v>
      </c>
      <c r="E322" s="192" t="s">
        <v>1</v>
      </c>
      <c r="F322" s="193">
        <v>860</v>
      </c>
      <c r="H322" s="28"/>
    </row>
    <row r="323" spans="2:8" s="1" customFormat="1" ht="16.899999999999999" customHeight="1">
      <c r="B323" s="28"/>
      <c r="C323" s="194" t="s">
        <v>1</v>
      </c>
      <c r="D323" s="194" t="s">
        <v>2451</v>
      </c>
      <c r="E323" s="16" t="s">
        <v>1</v>
      </c>
      <c r="F323" s="195">
        <v>860</v>
      </c>
      <c r="H323" s="28"/>
    </row>
    <row r="324" spans="2:8" s="1" customFormat="1" ht="16.899999999999999" customHeight="1">
      <c r="B324" s="28"/>
      <c r="C324" s="194" t="s">
        <v>2401</v>
      </c>
      <c r="D324" s="194" t="s">
        <v>265</v>
      </c>
      <c r="E324" s="16" t="s">
        <v>1</v>
      </c>
      <c r="F324" s="195">
        <v>860</v>
      </c>
      <c r="H324" s="28"/>
    </row>
    <row r="325" spans="2:8" s="1" customFormat="1" ht="16.899999999999999" customHeight="1">
      <c r="B325" s="28"/>
      <c r="C325" s="196" t="s">
        <v>2706</v>
      </c>
      <c r="H325" s="28"/>
    </row>
    <row r="326" spans="2:8" s="1" customFormat="1" ht="16.899999999999999" customHeight="1">
      <c r="B326" s="28"/>
      <c r="C326" s="194" t="s">
        <v>2447</v>
      </c>
      <c r="D326" s="194" t="s">
        <v>2448</v>
      </c>
      <c r="E326" s="16" t="s">
        <v>306</v>
      </c>
      <c r="F326" s="195">
        <v>860</v>
      </c>
      <c r="H326" s="28"/>
    </row>
    <row r="327" spans="2:8" s="1" customFormat="1" ht="20">
      <c r="B327" s="28"/>
      <c r="C327" s="194" t="s">
        <v>660</v>
      </c>
      <c r="D327" s="194" t="s">
        <v>661</v>
      </c>
      <c r="E327" s="16" t="s">
        <v>256</v>
      </c>
      <c r="F327" s="195">
        <v>237.51</v>
      </c>
      <c r="H327" s="28"/>
    </row>
    <row r="328" spans="2:8" s="1" customFormat="1" ht="16.899999999999999" customHeight="1">
      <c r="B328" s="28"/>
      <c r="C328" s="194" t="s">
        <v>2422</v>
      </c>
      <c r="D328" s="194" t="s">
        <v>2423</v>
      </c>
      <c r="E328" s="16" t="s">
        <v>256</v>
      </c>
      <c r="F328" s="195">
        <v>129</v>
      </c>
      <c r="H328" s="28"/>
    </row>
    <row r="329" spans="2:8" s="1" customFormat="1" ht="20">
      <c r="B329" s="28"/>
      <c r="C329" s="194" t="s">
        <v>670</v>
      </c>
      <c r="D329" s="194" t="s">
        <v>671</v>
      </c>
      <c r="E329" s="16" t="s">
        <v>276</v>
      </c>
      <c r="F329" s="195">
        <v>173.61600000000001</v>
      </c>
      <c r="H329" s="28"/>
    </row>
    <row r="330" spans="2:8" s="1" customFormat="1" ht="20">
      <c r="B330" s="28"/>
      <c r="C330" s="194" t="s">
        <v>2439</v>
      </c>
      <c r="D330" s="194" t="s">
        <v>2440</v>
      </c>
      <c r="E330" s="16" t="s">
        <v>306</v>
      </c>
      <c r="F330" s="195">
        <v>860</v>
      </c>
      <c r="H330" s="28"/>
    </row>
    <row r="331" spans="2:8" s="1" customFormat="1" ht="16.899999999999999" customHeight="1">
      <c r="B331" s="28"/>
      <c r="C331" s="194" t="s">
        <v>2443</v>
      </c>
      <c r="D331" s="194" t="s">
        <v>2444</v>
      </c>
      <c r="E331" s="16" t="s">
        <v>276</v>
      </c>
      <c r="F331" s="195">
        <v>206.4</v>
      </c>
      <c r="H331" s="28"/>
    </row>
    <row r="332" spans="2:8" s="1" customFormat="1" ht="16.899999999999999" customHeight="1">
      <c r="B332" s="28"/>
      <c r="C332" s="190" t="s">
        <v>2384</v>
      </c>
      <c r="D332" s="191" t="s">
        <v>2385</v>
      </c>
      <c r="E332" s="192" t="s">
        <v>1</v>
      </c>
      <c r="F332" s="193">
        <v>283</v>
      </c>
      <c r="H332" s="28"/>
    </row>
    <row r="333" spans="2:8" s="1" customFormat="1" ht="16.899999999999999" customHeight="1">
      <c r="B333" s="28"/>
      <c r="C333" s="194" t="s">
        <v>1</v>
      </c>
      <c r="D333" s="194" t="s">
        <v>2482</v>
      </c>
      <c r="E333" s="16" t="s">
        <v>1</v>
      </c>
      <c r="F333" s="195">
        <v>283</v>
      </c>
      <c r="H333" s="28"/>
    </row>
    <row r="334" spans="2:8" s="1" customFormat="1" ht="16.899999999999999" customHeight="1">
      <c r="B334" s="28"/>
      <c r="C334" s="194" t="s">
        <v>2384</v>
      </c>
      <c r="D334" s="194" t="s">
        <v>265</v>
      </c>
      <c r="E334" s="16" t="s">
        <v>1</v>
      </c>
      <c r="F334" s="195">
        <v>283</v>
      </c>
      <c r="H334" s="28"/>
    </row>
    <row r="335" spans="2:8" s="1" customFormat="1" ht="16.899999999999999" customHeight="1">
      <c r="B335" s="28"/>
      <c r="C335" s="196" t="s">
        <v>2706</v>
      </c>
      <c r="H335" s="28"/>
    </row>
    <row r="336" spans="2:8" s="1" customFormat="1" ht="20">
      <c r="B336" s="28"/>
      <c r="C336" s="194" t="s">
        <v>2478</v>
      </c>
      <c r="D336" s="194" t="s">
        <v>2479</v>
      </c>
      <c r="E336" s="16" t="s">
        <v>306</v>
      </c>
      <c r="F336" s="195">
        <v>283</v>
      </c>
      <c r="H336" s="28"/>
    </row>
    <row r="337" spans="2:8" s="1" customFormat="1" ht="16.899999999999999" customHeight="1">
      <c r="B337" s="28"/>
      <c r="C337" s="194" t="s">
        <v>2434</v>
      </c>
      <c r="D337" s="194" t="s">
        <v>2435</v>
      </c>
      <c r="E337" s="16" t="s">
        <v>306</v>
      </c>
      <c r="F337" s="195">
        <v>548.20000000000005</v>
      </c>
      <c r="H337" s="28"/>
    </row>
    <row r="338" spans="2:8" s="1" customFormat="1" ht="16.899999999999999" customHeight="1">
      <c r="B338" s="28"/>
      <c r="C338" s="194" t="s">
        <v>2457</v>
      </c>
      <c r="D338" s="194" t="s">
        <v>2458</v>
      </c>
      <c r="E338" s="16" t="s">
        <v>306</v>
      </c>
      <c r="F338" s="195">
        <v>283</v>
      </c>
      <c r="H338" s="28"/>
    </row>
    <row r="339" spans="2:8" s="1" customFormat="1" ht="16.899999999999999" customHeight="1">
      <c r="B339" s="28"/>
      <c r="C339" s="190" t="s">
        <v>2389</v>
      </c>
      <c r="D339" s="191" t="s">
        <v>2390</v>
      </c>
      <c r="E339" s="192" t="s">
        <v>1</v>
      </c>
      <c r="F339" s="193">
        <v>46</v>
      </c>
      <c r="H339" s="28"/>
    </row>
    <row r="340" spans="2:8" s="1" customFormat="1" ht="16.899999999999999" customHeight="1">
      <c r="B340" s="28"/>
      <c r="C340" s="194" t="s">
        <v>1</v>
      </c>
      <c r="D340" s="194" t="s">
        <v>2491</v>
      </c>
      <c r="E340" s="16" t="s">
        <v>1</v>
      </c>
      <c r="F340" s="195">
        <v>46</v>
      </c>
      <c r="H340" s="28"/>
    </row>
    <row r="341" spans="2:8" s="1" customFormat="1" ht="16.899999999999999" customHeight="1">
      <c r="B341" s="28"/>
      <c r="C341" s="194" t="s">
        <v>2389</v>
      </c>
      <c r="D341" s="194" t="s">
        <v>265</v>
      </c>
      <c r="E341" s="16" t="s">
        <v>1</v>
      </c>
      <c r="F341" s="195">
        <v>46</v>
      </c>
      <c r="H341" s="28"/>
    </row>
    <row r="342" spans="2:8" s="1" customFormat="1" ht="16.899999999999999" customHeight="1">
      <c r="B342" s="28"/>
      <c r="C342" s="196" t="s">
        <v>2706</v>
      </c>
      <c r="H342" s="28"/>
    </row>
    <row r="343" spans="2:8" s="1" customFormat="1" ht="16.899999999999999" customHeight="1">
      <c r="B343" s="28"/>
      <c r="C343" s="194" t="s">
        <v>2487</v>
      </c>
      <c r="D343" s="194" t="s">
        <v>2488</v>
      </c>
      <c r="E343" s="16" t="s">
        <v>306</v>
      </c>
      <c r="F343" s="195">
        <v>46</v>
      </c>
      <c r="H343" s="28"/>
    </row>
    <row r="344" spans="2:8" s="1" customFormat="1" ht="16.899999999999999" customHeight="1">
      <c r="B344" s="28"/>
      <c r="C344" s="194" t="s">
        <v>2434</v>
      </c>
      <c r="D344" s="194" t="s">
        <v>2435</v>
      </c>
      <c r="E344" s="16" t="s">
        <v>306</v>
      </c>
      <c r="F344" s="195">
        <v>548.20000000000005</v>
      </c>
      <c r="H344" s="28"/>
    </row>
    <row r="345" spans="2:8" s="1" customFormat="1" ht="16.899999999999999" customHeight="1">
      <c r="B345" s="28"/>
      <c r="C345" s="194" t="s">
        <v>2465</v>
      </c>
      <c r="D345" s="194" t="s">
        <v>2466</v>
      </c>
      <c r="E345" s="16" t="s">
        <v>306</v>
      </c>
      <c r="F345" s="195">
        <v>46</v>
      </c>
      <c r="H345" s="28"/>
    </row>
    <row r="346" spans="2:8" s="1" customFormat="1" ht="26.5" customHeight="1">
      <c r="B346" s="28"/>
      <c r="C346" s="189" t="s">
        <v>2710</v>
      </c>
      <c r="D346" s="189" t="s">
        <v>125</v>
      </c>
      <c r="H346" s="28"/>
    </row>
    <row r="347" spans="2:8" s="1" customFormat="1" ht="16.899999999999999" customHeight="1">
      <c r="B347" s="28"/>
      <c r="C347" s="190" t="s">
        <v>1240</v>
      </c>
      <c r="D347" s="191" t="s">
        <v>2522</v>
      </c>
      <c r="E347" s="192" t="s">
        <v>1</v>
      </c>
      <c r="F347" s="193">
        <v>26.76</v>
      </c>
      <c r="H347" s="28"/>
    </row>
    <row r="348" spans="2:8" s="1" customFormat="1" ht="16.899999999999999" customHeight="1">
      <c r="B348" s="28"/>
      <c r="C348" s="194" t="s">
        <v>1</v>
      </c>
      <c r="D348" s="194" t="s">
        <v>2648</v>
      </c>
      <c r="E348" s="16" t="s">
        <v>1</v>
      </c>
      <c r="F348" s="195">
        <v>26.76</v>
      </c>
      <c r="H348" s="28"/>
    </row>
    <row r="349" spans="2:8" s="1" customFormat="1" ht="16.899999999999999" customHeight="1">
      <c r="B349" s="28"/>
      <c r="C349" s="194" t="s">
        <v>1240</v>
      </c>
      <c r="D349" s="194" t="s">
        <v>265</v>
      </c>
      <c r="E349" s="16" t="s">
        <v>1</v>
      </c>
      <c r="F349" s="195">
        <v>26.76</v>
      </c>
      <c r="H349" s="28"/>
    </row>
    <row r="350" spans="2:8" s="1" customFormat="1" ht="16.899999999999999" customHeight="1">
      <c r="B350" s="28"/>
      <c r="C350" s="196" t="s">
        <v>2706</v>
      </c>
      <c r="H350" s="28"/>
    </row>
    <row r="351" spans="2:8" s="1" customFormat="1" ht="16.899999999999999" customHeight="1">
      <c r="B351" s="28"/>
      <c r="C351" s="194" t="s">
        <v>2644</v>
      </c>
      <c r="D351" s="194" t="s">
        <v>2645</v>
      </c>
      <c r="E351" s="16" t="s">
        <v>306</v>
      </c>
      <c r="F351" s="195">
        <v>26.76</v>
      </c>
      <c r="H351" s="28"/>
    </row>
    <row r="352" spans="2:8" s="1" customFormat="1" ht="16.899999999999999" customHeight="1">
      <c r="B352" s="28"/>
      <c r="C352" s="194" t="s">
        <v>2651</v>
      </c>
      <c r="D352" s="194" t="s">
        <v>2652</v>
      </c>
      <c r="E352" s="16" t="s">
        <v>306</v>
      </c>
      <c r="F352" s="195">
        <v>53.52</v>
      </c>
      <c r="H352" s="28"/>
    </row>
    <row r="353" spans="2:8" s="1" customFormat="1" ht="16.899999999999999" customHeight="1">
      <c r="B353" s="28"/>
      <c r="C353" s="194" t="s">
        <v>2659</v>
      </c>
      <c r="D353" s="194" t="s">
        <v>2660</v>
      </c>
      <c r="E353" s="16" t="s">
        <v>306</v>
      </c>
      <c r="F353" s="195">
        <v>26.76</v>
      </c>
      <c r="H353" s="28"/>
    </row>
    <row r="354" spans="2:8" s="1" customFormat="1" ht="16.899999999999999" customHeight="1">
      <c r="B354" s="28"/>
      <c r="C354" s="190" t="s">
        <v>2516</v>
      </c>
      <c r="D354" s="191" t="s">
        <v>2517</v>
      </c>
      <c r="E354" s="192" t="s">
        <v>1</v>
      </c>
      <c r="F354" s="193">
        <v>22.75</v>
      </c>
      <c r="H354" s="28"/>
    </row>
    <row r="355" spans="2:8" s="1" customFormat="1" ht="16.899999999999999" customHeight="1">
      <c r="B355" s="28"/>
      <c r="C355" s="194" t="s">
        <v>1</v>
      </c>
      <c r="D355" s="194" t="s">
        <v>2530</v>
      </c>
      <c r="E355" s="16" t="s">
        <v>1</v>
      </c>
      <c r="F355" s="195">
        <v>22.75</v>
      </c>
      <c r="H355" s="28"/>
    </row>
    <row r="356" spans="2:8" s="1" customFormat="1" ht="16.899999999999999" customHeight="1">
      <c r="B356" s="28"/>
      <c r="C356" s="194" t="s">
        <v>2516</v>
      </c>
      <c r="D356" s="194" t="s">
        <v>265</v>
      </c>
      <c r="E356" s="16" t="s">
        <v>1</v>
      </c>
      <c r="F356" s="195">
        <v>22.75</v>
      </c>
      <c r="H356" s="28"/>
    </row>
    <row r="357" spans="2:8" s="1" customFormat="1" ht="16.899999999999999" customHeight="1">
      <c r="B357" s="28"/>
      <c r="C357" s="196" t="s">
        <v>2706</v>
      </c>
      <c r="H357" s="28"/>
    </row>
    <row r="358" spans="2:8" s="1" customFormat="1" ht="16.899999999999999" customHeight="1">
      <c r="B358" s="28"/>
      <c r="C358" s="194" t="s">
        <v>2526</v>
      </c>
      <c r="D358" s="194" t="s">
        <v>2527</v>
      </c>
      <c r="E358" s="16" t="s">
        <v>256</v>
      </c>
      <c r="F358" s="195">
        <v>22.75</v>
      </c>
      <c r="H358" s="28"/>
    </row>
    <row r="359" spans="2:8" s="1" customFormat="1" ht="20">
      <c r="B359" s="28"/>
      <c r="C359" s="194" t="s">
        <v>660</v>
      </c>
      <c r="D359" s="194" t="s">
        <v>661</v>
      </c>
      <c r="E359" s="16" t="s">
        <v>256</v>
      </c>
      <c r="F359" s="195">
        <v>17.323</v>
      </c>
      <c r="H359" s="28"/>
    </row>
    <row r="360" spans="2:8" s="1" customFormat="1" ht="16.899999999999999" customHeight="1">
      <c r="B360" s="28"/>
      <c r="C360" s="190" t="s">
        <v>528</v>
      </c>
      <c r="D360" s="191" t="s">
        <v>529</v>
      </c>
      <c r="E360" s="192" t="s">
        <v>1</v>
      </c>
      <c r="F360" s="193">
        <v>17.323</v>
      </c>
      <c r="H360" s="28"/>
    </row>
    <row r="361" spans="2:8" s="1" customFormat="1" ht="16.899999999999999" customHeight="1">
      <c r="B361" s="28"/>
      <c r="C361" s="194" t="s">
        <v>1</v>
      </c>
      <c r="D361" s="194" t="s">
        <v>2538</v>
      </c>
      <c r="E361" s="16" t="s">
        <v>1</v>
      </c>
      <c r="F361" s="195">
        <v>17.323</v>
      </c>
      <c r="H361" s="28"/>
    </row>
    <row r="362" spans="2:8" s="1" customFormat="1" ht="16.899999999999999" customHeight="1">
      <c r="B362" s="28"/>
      <c r="C362" s="194" t="s">
        <v>528</v>
      </c>
      <c r="D362" s="194" t="s">
        <v>265</v>
      </c>
      <c r="E362" s="16" t="s">
        <v>1</v>
      </c>
      <c r="F362" s="195">
        <v>17.323</v>
      </c>
      <c r="H362" s="28"/>
    </row>
    <row r="363" spans="2:8" s="1" customFormat="1" ht="16.899999999999999" customHeight="1">
      <c r="B363" s="28"/>
      <c r="C363" s="196" t="s">
        <v>2706</v>
      </c>
      <c r="H363" s="28"/>
    </row>
    <row r="364" spans="2:8" s="1" customFormat="1" ht="20">
      <c r="B364" s="28"/>
      <c r="C364" s="194" t="s">
        <v>660</v>
      </c>
      <c r="D364" s="194" t="s">
        <v>661</v>
      </c>
      <c r="E364" s="16" t="s">
        <v>256</v>
      </c>
      <c r="F364" s="195">
        <v>17.323</v>
      </c>
      <c r="H364" s="28"/>
    </row>
    <row r="365" spans="2:8" s="1" customFormat="1" ht="20">
      <c r="B365" s="28"/>
      <c r="C365" s="194" t="s">
        <v>665</v>
      </c>
      <c r="D365" s="194" t="s">
        <v>666</v>
      </c>
      <c r="E365" s="16" t="s">
        <v>256</v>
      </c>
      <c r="F365" s="195">
        <v>69.292000000000002</v>
      </c>
      <c r="H365" s="28"/>
    </row>
    <row r="366" spans="2:8" s="1" customFormat="1" ht="20">
      <c r="B366" s="28"/>
      <c r="C366" s="194" t="s">
        <v>670</v>
      </c>
      <c r="D366" s="194" t="s">
        <v>671</v>
      </c>
      <c r="E366" s="16" t="s">
        <v>276</v>
      </c>
      <c r="F366" s="195">
        <v>27.716999999999999</v>
      </c>
      <c r="H366" s="28"/>
    </row>
    <row r="367" spans="2:8" s="1" customFormat="1" ht="16.899999999999999" customHeight="1">
      <c r="B367" s="28"/>
      <c r="C367" s="194" t="s">
        <v>675</v>
      </c>
      <c r="D367" s="194" t="s">
        <v>676</v>
      </c>
      <c r="E367" s="16" t="s">
        <v>256</v>
      </c>
      <c r="F367" s="195">
        <v>17.323</v>
      </c>
      <c r="H367" s="28"/>
    </row>
    <row r="368" spans="2:8" s="1" customFormat="1" ht="16.899999999999999" customHeight="1">
      <c r="B368" s="28"/>
      <c r="C368" s="190" t="s">
        <v>2397</v>
      </c>
      <c r="D368" s="191" t="s">
        <v>2398</v>
      </c>
      <c r="E368" s="192" t="s">
        <v>1</v>
      </c>
      <c r="F368" s="193">
        <v>2.0979999999999999</v>
      </c>
      <c r="H368" s="28"/>
    </row>
    <row r="369" spans="2:8" s="1" customFormat="1" ht="16.899999999999999" customHeight="1">
      <c r="B369" s="28"/>
      <c r="C369" s="194" t="s">
        <v>1</v>
      </c>
      <c r="D369" s="194" t="s">
        <v>2535</v>
      </c>
      <c r="E369" s="16" t="s">
        <v>1</v>
      </c>
      <c r="F369" s="195">
        <v>0.95799999999999996</v>
      </c>
      <c r="H369" s="28"/>
    </row>
    <row r="370" spans="2:8" s="1" customFormat="1" ht="16.899999999999999" customHeight="1">
      <c r="B370" s="28"/>
      <c r="C370" s="194" t="s">
        <v>1</v>
      </c>
      <c r="D370" s="194" t="s">
        <v>2536</v>
      </c>
      <c r="E370" s="16" t="s">
        <v>1</v>
      </c>
      <c r="F370" s="195">
        <v>1.1399999999999999</v>
      </c>
      <c r="H370" s="28"/>
    </row>
    <row r="371" spans="2:8" s="1" customFormat="1" ht="16.899999999999999" customHeight="1">
      <c r="B371" s="28"/>
      <c r="C371" s="194" t="s">
        <v>2397</v>
      </c>
      <c r="D371" s="194" t="s">
        <v>265</v>
      </c>
      <c r="E371" s="16" t="s">
        <v>1</v>
      </c>
      <c r="F371" s="195">
        <v>2.0979999999999999</v>
      </c>
      <c r="H371" s="28"/>
    </row>
    <row r="372" spans="2:8" s="1" customFormat="1" ht="16.899999999999999" customHeight="1">
      <c r="B372" s="28"/>
      <c r="C372" s="196" t="s">
        <v>2706</v>
      </c>
      <c r="H372" s="28"/>
    </row>
    <row r="373" spans="2:8" s="1" customFormat="1" ht="20">
      <c r="B373" s="28"/>
      <c r="C373" s="194" t="s">
        <v>2531</v>
      </c>
      <c r="D373" s="194" t="s">
        <v>2532</v>
      </c>
      <c r="E373" s="16" t="s">
        <v>256</v>
      </c>
      <c r="F373" s="195">
        <v>2.0979999999999999</v>
      </c>
      <c r="H373" s="28"/>
    </row>
    <row r="374" spans="2:8" s="1" customFormat="1" ht="20">
      <c r="B374" s="28"/>
      <c r="C374" s="194" t="s">
        <v>660</v>
      </c>
      <c r="D374" s="194" t="s">
        <v>661</v>
      </c>
      <c r="E374" s="16" t="s">
        <v>256</v>
      </c>
      <c r="F374" s="195">
        <v>17.323</v>
      </c>
      <c r="H374" s="28"/>
    </row>
    <row r="375" spans="2:8" s="1" customFormat="1" ht="16.899999999999999" customHeight="1">
      <c r="B375" s="28"/>
      <c r="C375" s="190" t="s">
        <v>525</v>
      </c>
      <c r="D375" s="191" t="s">
        <v>526</v>
      </c>
      <c r="E375" s="192" t="s">
        <v>1</v>
      </c>
      <c r="F375" s="193">
        <v>7.5250000000000004</v>
      </c>
      <c r="H375" s="28"/>
    </row>
    <row r="376" spans="2:8" s="1" customFormat="1" ht="16.899999999999999" customHeight="1">
      <c r="B376" s="28"/>
      <c r="C376" s="194" t="s">
        <v>1</v>
      </c>
      <c r="D376" s="194" t="s">
        <v>2544</v>
      </c>
      <c r="E376" s="16" t="s">
        <v>1</v>
      </c>
      <c r="F376" s="195">
        <v>7.5250000000000004</v>
      </c>
      <c r="H376" s="28"/>
    </row>
    <row r="377" spans="2:8" s="1" customFormat="1" ht="16.899999999999999" customHeight="1">
      <c r="B377" s="28"/>
      <c r="C377" s="194" t="s">
        <v>525</v>
      </c>
      <c r="D377" s="194" t="s">
        <v>265</v>
      </c>
      <c r="E377" s="16" t="s">
        <v>1</v>
      </c>
      <c r="F377" s="195">
        <v>7.5250000000000004</v>
      </c>
      <c r="H377" s="28"/>
    </row>
    <row r="378" spans="2:8" s="1" customFormat="1" ht="16.899999999999999" customHeight="1">
      <c r="B378" s="28"/>
      <c r="C378" s="196" t="s">
        <v>2706</v>
      </c>
      <c r="H378" s="28"/>
    </row>
    <row r="379" spans="2:8" s="1" customFormat="1" ht="16.899999999999999" customHeight="1">
      <c r="B379" s="28"/>
      <c r="C379" s="194" t="s">
        <v>2430</v>
      </c>
      <c r="D379" s="194" t="s">
        <v>2431</v>
      </c>
      <c r="E379" s="16" t="s">
        <v>256</v>
      </c>
      <c r="F379" s="195">
        <v>7.5250000000000004</v>
      </c>
      <c r="H379" s="28"/>
    </row>
    <row r="380" spans="2:8" s="1" customFormat="1" ht="20">
      <c r="B380" s="28"/>
      <c r="C380" s="194" t="s">
        <v>660</v>
      </c>
      <c r="D380" s="194" t="s">
        <v>661</v>
      </c>
      <c r="E380" s="16" t="s">
        <v>256</v>
      </c>
      <c r="F380" s="195">
        <v>17.323</v>
      </c>
      <c r="H380" s="28"/>
    </row>
    <row r="381" spans="2:8" s="1" customFormat="1" ht="7.4" customHeight="1">
      <c r="B381" s="40"/>
      <c r="C381" s="41"/>
      <c r="D381" s="41"/>
      <c r="E381" s="41"/>
      <c r="F381" s="41"/>
      <c r="G381" s="41"/>
      <c r="H381" s="28"/>
    </row>
    <row r="382" spans="2:8" s="1" customFormat="1"/>
  </sheetData>
  <mergeCells count="2">
    <mergeCell ref="D5:F5"/>
    <mergeCell ref="D6:F6"/>
  </mergeCells>
  <pageMargins left="0.7" right="0.7" top="0.78740157499999996" bottom="0.78740157499999996" header="0.3" footer="0.3"/>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37</vt:i4>
      </vt:variant>
      <vt:variant>
        <vt:lpstr>Pojmenované oblasti</vt:lpstr>
      </vt:variant>
      <vt:variant>
        <vt:i4>69</vt:i4>
      </vt:variant>
    </vt:vector>
  </HeadingPairs>
  <TitlesOfParts>
    <vt:vector size="106" baseType="lpstr">
      <vt:lpstr>Rekapitulace stavby</vt:lpstr>
      <vt:lpstr>SO 00 - Vedlejší a ostatn...</vt:lpstr>
      <vt:lpstr>SO 01.1 - Bourání</vt:lpstr>
      <vt:lpstr>SO 01.2 - Hydroizolace</vt:lpstr>
      <vt:lpstr>SO 01.3 - Krov</vt:lpstr>
      <vt:lpstr>SO 01.4 - Rekonstrukce</vt:lpstr>
      <vt:lpstr>SO 01.5 - Ostatní náklady</vt:lpstr>
      <vt:lpstr>SO 01.06.01. - ZTI</vt:lpstr>
      <vt:lpstr>SO 01.06.02. - UT</vt:lpstr>
      <vt:lpstr>SO 01.06.03. - Plynovod</vt:lpstr>
      <vt:lpstr>SO 01.06.04. - VZT</vt:lpstr>
      <vt:lpstr>SO 01.06.05. - EI</vt:lpstr>
      <vt:lpstr>SO 01.06.06. - MaR</vt:lpstr>
      <vt:lpstr>ON 02.01. - Ostatní náklady</vt:lpstr>
      <vt:lpstr>SO 02.01.01. - Demolice</vt:lpstr>
      <vt:lpstr>SO 02.01.02. - Bourací práce</vt:lpstr>
      <vt:lpstr>SO 02.02. - Stavební práce</vt:lpstr>
      <vt:lpstr>SO 02.03.01. - ZTI</vt:lpstr>
      <vt:lpstr>SO 02.03.02. - UT</vt:lpstr>
      <vt:lpstr>SO 02.03.04. - VZT</vt:lpstr>
      <vt:lpstr>SO 02.03.05. - EI</vt:lpstr>
      <vt:lpstr>SO 02.03.06. - MaR</vt:lpstr>
      <vt:lpstr>ON 03.01. - Ostatní náklady</vt:lpstr>
      <vt:lpstr>SO 03.01. - Bourací práce</vt:lpstr>
      <vt:lpstr>SO 03.02. - Stavební část</vt:lpstr>
      <vt:lpstr>SO 03.03.01. - ZTI</vt:lpstr>
      <vt:lpstr>SO 03.03.02. - UT</vt:lpstr>
      <vt:lpstr>SO 03.03.04. - VZT</vt:lpstr>
      <vt:lpstr>SO 03.03.05. - EI</vt:lpstr>
      <vt:lpstr>SO 01-03 - Krycí list</vt:lpstr>
      <vt:lpstr>SO 01-03 - Rekaputilace</vt:lpstr>
      <vt:lpstr>SO 01-03 - SLP rozpočet</vt:lpstr>
      <vt:lpstr>ON 04.01. - Ostatní náklady</vt:lpstr>
      <vt:lpstr>SO 04.01. - Bourací práce</vt:lpstr>
      <vt:lpstr>SO 04.02. - Zpevněné ploc...</vt:lpstr>
      <vt:lpstr>SO 04.03. - Venkovní objekty</vt:lpstr>
      <vt:lpstr>Seznam figur</vt:lpstr>
      <vt:lpstr>'ON 02.01. - Ostatní náklady'!Názvy_tisku</vt:lpstr>
      <vt:lpstr>'ON 03.01. - Ostatní náklady'!Názvy_tisku</vt:lpstr>
      <vt:lpstr>'ON 04.01. - Ostatní náklady'!Názvy_tisku</vt:lpstr>
      <vt:lpstr>'Rekapitulace stavby'!Názvy_tisku</vt:lpstr>
      <vt:lpstr>'Seznam figur'!Názvy_tisku</vt:lpstr>
      <vt:lpstr>'SO 00 - Vedlejší a ostatn...'!Názvy_tisku</vt:lpstr>
      <vt:lpstr>'SO 01.06.01. - ZTI'!Názvy_tisku</vt:lpstr>
      <vt:lpstr>'SO 01.06.02. - UT'!Názvy_tisku</vt:lpstr>
      <vt:lpstr>'SO 01.06.03. - Plynovod'!Názvy_tisku</vt:lpstr>
      <vt:lpstr>'SO 01.06.04. - VZT'!Názvy_tisku</vt:lpstr>
      <vt:lpstr>'SO 01.06.05. - EI'!Názvy_tisku</vt:lpstr>
      <vt:lpstr>'SO 01.1 - Bourání'!Názvy_tisku</vt:lpstr>
      <vt:lpstr>'SO 01.2 - Hydroizolace'!Názvy_tisku</vt:lpstr>
      <vt:lpstr>'SO 01.3 - Krov'!Názvy_tisku</vt:lpstr>
      <vt:lpstr>'SO 01.4 - Rekonstrukce'!Názvy_tisku</vt:lpstr>
      <vt:lpstr>'SO 01.5 - Ostatní náklady'!Názvy_tisku</vt:lpstr>
      <vt:lpstr>'SO 02.01.01. - Demolice'!Názvy_tisku</vt:lpstr>
      <vt:lpstr>'SO 02.01.02. - Bourací práce'!Názvy_tisku</vt:lpstr>
      <vt:lpstr>'SO 02.02. - Stavební práce'!Názvy_tisku</vt:lpstr>
      <vt:lpstr>'SO 02.03.01. - ZTI'!Názvy_tisku</vt:lpstr>
      <vt:lpstr>'SO 02.03.02. - UT'!Názvy_tisku</vt:lpstr>
      <vt:lpstr>'SO 02.03.04. - VZT'!Názvy_tisku</vt:lpstr>
      <vt:lpstr>'SO 02.03.05. - EI'!Názvy_tisku</vt:lpstr>
      <vt:lpstr>'SO 03.01. - Bourací práce'!Názvy_tisku</vt:lpstr>
      <vt:lpstr>'SO 03.02. - Stavební část'!Názvy_tisku</vt:lpstr>
      <vt:lpstr>'SO 03.03.01. - ZTI'!Názvy_tisku</vt:lpstr>
      <vt:lpstr>'SO 03.03.02. - UT'!Názvy_tisku</vt:lpstr>
      <vt:lpstr>'SO 03.03.04. - VZT'!Názvy_tisku</vt:lpstr>
      <vt:lpstr>'SO 03.03.05. - EI'!Názvy_tisku</vt:lpstr>
      <vt:lpstr>'SO 04.01. - Bourací práce'!Názvy_tisku</vt:lpstr>
      <vt:lpstr>'SO 04.02. - Zpevněné ploc...'!Názvy_tisku</vt:lpstr>
      <vt:lpstr>'SO 04.03. - Venkovní objekty'!Názvy_tisku</vt:lpstr>
      <vt:lpstr>'ON 02.01. - Ostatní náklady'!Oblast_tisku</vt:lpstr>
      <vt:lpstr>'ON 03.01. - Ostatní náklady'!Oblast_tisku</vt:lpstr>
      <vt:lpstr>'ON 04.01. - Ostatní náklady'!Oblast_tisku</vt:lpstr>
      <vt:lpstr>'Rekapitulace stavby'!Oblast_tisku</vt:lpstr>
      <vt:lpstr>'Seznam figur'!Oblast_tisku</vt:lpstr>
      <vt:lpstr>'SO 00 - Vedlejší a ostatn...'!Oblast_tisku</vt:lpstr>
      <vt:lpstr>'SO 01.06.01. - ZTI'!Oblast_tisku</vt:lpstr>
      <vt:lpstr>'SO 01.06.02. - UT'!Oblast_tisku</vt:lpstr>
      <vt:lpstr>'SO 01.06.03. - Plynovod'!Oblast_tisku</vt:lpstr>
      <vt:lpstr>'SO 01.06.04. - VZT'!Oblast_tisku</vt:lpstr>
      <vt:lpstr>'SO 01.06.05. - EI'!Oblast_tisku</vt:lpstr>
      <vt:lpstr>'SO 01.06.06. - MaR'!Oblast_tisku</vt:lpstr>
      <vt:lpstr>'SO 01.1 - Bourání'!Oblast_tisku</vt:lpstr>
      <vt:lpstr>'SO 01.2 - Hydroizolace'!Oblast_tisku</vt:lpstr>
      <vt:lpstr>'SO 01.3 - Krov'!Oblast_tisku</vt:lpstr>
      <vt:lpstr>'SO 01.4 - Rekonstrukce'!Oblast_tisku</vt:lpstr>
      <vt:lpstr>'SO 01.5 - Ostatní náklady'!Oblast_tisku</vt:lpstr>
      <vt:lpstr>'SO 01-03 - Krycí list'!Oblast_tisku</vt:lpstr>
      <vt:lpstr>'SO 01-03 - Rekaputilace'!Oblast_tisku</vt:lpstr>
      <vt:lpstr>'SO 01-03 - SLP rozpočet'!Oblast_tisku</vt:lpstr>
      <vt:lpstr>'SO 02.01.01. - Demolice'!Oblast_tisku</vt:lpstr>
      <vt:lpstr>'SO 02.01.02. - Bourací práce'!Oblast_tisku</vt:lpstr>
      <vt:lpstr>'SO 02.02. - Stavební práce'!Oblast_tisku</vt:lpstr>
      <vt:lpstr>'SO 02.03.01. - ZTI'!Oblast_tisku</vt:lpstr>
      <vt:lpstr>'SO 02.03.02. - UT'!Oblast_tisku</vt:lpstr>
      <vt:lpstr>'SO 02.03.04. - VZT'!Oblast_tisku</vt:lpstr>
      <vt:lpstr>'SO 02.03.05. - EI'!Oblast_tisku</vt:lpstr>
      <vt:lpstr>'SO 02.03.06. - MaR'!Oblast_tisku</vt:lpstr>
      <vt:lpstr>'SO 03.01. - Bourací práce'!Oblast_tisku</vt:lpstr>
      <vt:lpstr>'SO 03.02. - Stavební část'!Oblast_tisku</vt:lpstr>
      <vt:lpstr>'SO 03.03.01. - ZTI'!Oblast_tisku</vt:lpstr>
      <vt:lpstr>'SO 03.03.02. - UT'!Oblast_tisku</vt:lpstr>
      <vt:lpstr>'SO 03.03.04. - VZT'!Oblast_tisku</vt:lpstr>
      <vt:lpstr>'SO 03.03.05. - EI'!Oblast_tisku</vt:lpstr>
      <vt:lpstr>'SO 04.01. - Bourací práce'!Oblast_tisku</vt:lpstr>
      <vt:lpstr>'SO 04.02. - Zpevněné ploc...'!Oblast_tisku</vt:lpstr>
      <vt:lpstr>'SO 04.03. - Venkovní objekty'!Oblast_tisku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LAPTOP-NFRAKJ24\Ivan</dc:creator>
  <cp:lastModifiedBy>Pavlík Marek Ing.</cp:lastModifiedBy>
  <dcterms:created xsi:type="dcterms:W3CDTF">2024-06-24T14:54:14Z</dcterms:created>
  <dcterms:modified xsi:type="dcterms:W3CDTF">2024-11-11T14:17:58Z</dcterms:modified>
</cp:coreProperties>
</file>